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style1.xml" ContentType="application/vnd.ms-office.chartstyle+xml"/>
  <Override PartName="/xl/charts/colors1.xml" ContentType="application/vnd.ms-office.chartcolorstyle+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drawings/drawing2.xml" ContentType="application/vnd.openxmlformats-officedocument.drawing+xml"/>
  <Override PartName="/xl/comments8.xml" ContentType="application/vnd.openxmlformats-officedocument.spreadsheetml.comments+xml"/>
  <Override PartName="/xl/charts/chart26.xml" ContentType="application/vnd.openxmlformats-officedocument.drawingml.chart+xml"/>
  <Override PartName="/xl/charts/style2.xml" ContentType="application/vnd.ms-office.chartstyle+xml"/>
  <Override PartName="/xl/charts/colors2.xml" ContentType="application/vnd.ms-office.chartcolorstyle+xml"/>
  <Override PartName="/xl/comments9.xml" ContentType="application/vnd.openxmlformats-officedocument.spreadsheetml.comments+xml"/>
  <Override PartName="/xl/drawings/drawing3.xml" ContentType="application/vnd.openxmlformats-officedocument.drawing+xml"/>
  <Override PartName="/xl/comments10.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omments1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saveExternalLinkValues="0"/>
  <mc:AlternateContent xmlns:mc="http://schemas.openxmlformats.org/markup-compatibility/2006">
    <mc:Choice Requires="x15">
      <x15ac:absPath xmlns:x15ac="http://schemas.microsoft.com/office/spreadsheetml/2010/11/ac" url="C:\Users\lubbe\Documents\Instrumenten\toolbox 2019\passend onderwijs\"/>
    </mc:Choice>
  </mc:AlternateContent>
  <bookViews>
    <workbookView xWindow="0" yWindow="0" windowWidth="25605" windowHeight="9780" tabRatio="940" activeTab="1"/>
  </bookViews>
  <sheets>
    <sheet name="toel" sheetId="7" r:id="rId1"/>
    <sheet name="geg ll" sheetId="1" r:id="rId2"/>
    <sheet name="pers" sheetId="18" r:id="rId3"/>
    <sheet name="peild SBO" sheetId="34" state="hidden" r:id="rId4"/>
    <sheet name="overdr SO" sheetId="24" state="hidden" r:id="rId5"/>
    <sheet name="peild SO" sheetId="54" state="hidden" r:id="rId6"/>
    <sheet name="sal pers SWV" sheetId="13" r:id="rId7"/>
    <sheet name="mat" sheetId="35" r:id="rId8"/>
    <sheet name="programma's" sheetId="48" r:id="rId9"/>
    <sheet name="mip" sheetId="36" r:id="rId10"/>
    <sheet name="act" sheetId="37" r:id="rId11"/>
    <sheet name="begr" sheetId="38" r:id="rId12"/>
    <sheet name="bal" sheetId="39" r:id="rId13"/>
    <sheet name="liq" sheetId="40" r:id="rId14"/>
    <sheet name="ken" sheetId="49" r:id="rId15"/>
    <sheet name="graf" sheetId="50" r:id="rId16"/>
    <sheet name="tab" sheetId="22" r:id="rId17"/>
    <sheet name="saltab" sheetId="55" r:id="rId18"/>
    <sheet name="SBO" sheetId="51" state="hidden" r:id="rId19"/>
    <sheet name="bas LO" sheetId="29" state="hidden" r:id="rId20"/>
    <sheet name="bas ZO" sheetId="43" state="hidden" r:id="rId21"/>
    <sheet name="hlpbl" sheetId="28" state="hidden" r:id="rId22"/>
  </sheets>
  <definedNames>
    <definedName name="_xlnm._FilterDatabase" localSheetId="9" hidden="1">mip!$D$70:$I$71</definedName>
    <definedName name="_xlnm.Print_Area" localSheetId="10">act!$B$2:$N$46</definedName>
    <definedName name="_xlnm.Print_Area" localSheetId="12">bal!$B$2:$N$60</definedName>
    <definedName name="_xlnm.Print_Area" localSheetId="19">'bas LO'!$B$2:$AK$141</definedName>
    <definedName name="_xlnm.Print_Area" localSheetId="20">'bas ZO'!$B$2:$AK$160</definedName>
    <definedName name="_xlnm.Print_Area" localSheetId="11">begr!$B$2:$M$93</definedName>
    <definedName name="_xlnm.Print_Area" localSheetId="1">'geg ll'!$B$2:$N$144</definedName>
    <definedName name="_xlnm.Print_Area" localSheetId="15">graf!$B$2:$R$161</definedName>
    <definedName name="_xlnm.Print_Area" localSheetId="21">hlpbl!$B$2:$L$48</definedName>
    <definedName name="_xlnm.Print_Area" localSheetId="14">ken!$B$2:$L$72</definedName>
    <definedName name="_xlnm.Print_Area" localSheetId="13">liq!$B$2:$N$55</definedName>
    <definedName name="_xlnm.Print_Area" localSheetId="7">mat!$B$2:$O$187</definedName>
    <definedName name="_xlnm.Print_Area" localSheetId="9">mip!$B$2:$AG$72</definedName>
    <definedName name="_xlnm.Print_Area" localSheetId="4">'overdr SO'!$B$2:$Q$439</definedName>
    <definedName name="_xlnm.Print_Area" localSheetId="3">'peild SBO'!$B$2:$N$204</definedName>
    <definedName name="_xlnm.Print_Area" localSheetId="5">'peild SO'!$B$2:$N$42</definedName>
    <definedName name="_xlnm.Print_Area" localSheetId="2">pers!$B$2:$O$176</definedName>
    <definedName name="_xlnm.Print_Area" localSheetId="8">'programma''s'!$B$2:$O$221</definedName>
    <definedName name="_xlnm.Print_Area" localSheetId="6">'sal pers SWV'!$B$2:$W$38</definedName>
    <definedName name="_xlnm.Print_Area" localSheetId="17">saltab!$B$92:$X$135</definedName>
    <definedName name="_xlnm.Print_Area" localSheetId="18">SBO!$B$2:$L$193</definedName>
    <definedName name="_xlnm.Print_Area" localSheetId="16">tab!$C$132:$E$170</definedName>
    <definedName name="_xlnm.Print_Area" localSheetId="0">toel!$B$2:$N$333</definedName>
    <definedName name="basisbedragMat">tab!$A$111:$E$113</definedName>
    <definedName name="basisbedragPers1718">tab!$A$104:$D$106</definedName>
    <definedName name="basisbedragPers1819">tab!$F$104:$H$106</definedName>
    <definedName name="categorieMat">tab!$A$94:$E$96</definedName>
    <definedName name="categorieMat8jreo">tab!$A$98:$E$100</definedName>
    <definedName name="categoriePers">tab!$A$85:$D$87</definedName>
    <definedName name="categoriePers8jreo">tab!$A$89:$D$91</definedName>
    <definedName name="salaris2016">saltab!$B$4:$X$45</definedName>
    <definedName name="salaris2018sept">saltab!$B$49:$X$90</definedName>
    <definedName name="salaris2019">saltab!$B$94:$X$135</definedName>
    <definedName name="salaris2020">saltab!$B$139:$X$180</definedName>
    <definedName name="verhoudingstabel_LB">tab!$C$134:$D$170</definedName>
  </definedNames>
  <calcPr calcId="152511"/>
</workbook>
</file>

<file path=xl/calcChain.xml><?xml version="1.0" encoding="utf-8"?>
<calcChain xmlns="http://schemas.openxmlformats.org/spreadsheetml/2006/main">
  <c r="F81" i="22" l="1"/>
  <c r="F93" i="22" l="1"/>
  <c r="E55" i="22"/>
  <c r="AA193" i="13" l="1"/>
  <c r="AA192" i="13"/>
  <c r="AA189" i="13"/>
  <c r="AA188" i="13"/>
  <c r="AA185" i="13"/>
  <c r="AA184" i="13"/>
  <c r="AA181" i="13"/>
  <c r="AA180" i="13"/>
  <c r="AA177" i="13"/>
  <c r="AA176" i="13"/>
  <c r="AA174" i="13"/>
  <c r="AA162" i="13"/>
  <c r="AA161" i="13"/>
  <c r="AA158" i="13"/>
  <c r="AA157" i="13"/>
  <c r="AA154" i="13"/>
  <c r="AA153" i="13"/>
  <c r="AA150" i="13"/>
  <c r="AA149" i="13"/>
  <c r="AA146" i="13"/>
  <c r="AA145" i="13"/>
  <c r="AA142" i="13"/>
  <c r="AA131" i="13"/>
  <c r="AA130" i="13"/>
  <c r="AA127" i="13"/>
  <c r="AA126" i="13"/>
  <c r="AA123" i="13"/>
  <c r="AA122" i="13"/>
  <c r="AA119" i="13"/>
  <c r="AA118" i="13"/>
  <c r="AA115" i="13"/>
  <c r="AA114" i="13"/>
  <c r="AA110" i="13"/>
  <c r="AA99" i="13"/>
  <c r="AA96" i="13"/>
  <c r="AA95" i="13"/>
  <c r="AA92" i="13"/>
  <c r="AA91" i="13"/>
  <c r="AA88" i="13"/>
  <c r="AA87" i="13"/>
  <c r="AA84" i="13"/>
  <c r="AA83" i="13"/>
  <c r="AA80" i="13"/>
  <c r="AA78" i="13"/>
  <c r="AA65" i="13"/>
  <c r="AA64" i="13"/>
  <c r="AA61" i="13"/>
  <c r="AA60" i="13"/>
  <c r="AA57" i="13"/>
  <c r="AA56" i="13"/>
  <c r="AA53" i="13"/>
  <c r="AA52" i="13"/>
  <c r="AA49" i="13"/>
  <c r="AA48" i="13"/>
  <c r="AA46" i="13"/>
  <c r="AA18" i="13"/>
  <c r="AA19" i="13"/>
  <c r="AA22" i="13"/>
  <c r="AA23" i="13"/>
  <c r="AA25" i="13"/>
  <c r="AA26" i="13"/>
  <c r="AA27" i="13"/>
  <c r="AA29" i="13"/>
  <c r="AA30" i="13"/>
  <c r="AA31" i="13"/>
  <c r="AA33" i="13"/>
  <c r="AA34" i="13"/>
  <c r="AA35" i="13"/>
  <c r="AA14" i="13"/>
  <c r="AA16" i="13" s="1"/>
  <c r="J21" i="24"/>
  <c r="M49" i="13"/>
  <c r="M81" i="13" s="1"/>
  <c r="M113" i="13" s="1"/>
  <c r="M145" i="13" s="1"/>
  <c r="M177" i="13" s="1"/>
  <c r="N49" i="13"/>
  <c r="N81" i="13" s="1"/>
  <c r="N113" i="13" s="1"/>
  <c r="N145" i="13" s="1"/>
  <c r="N177" i="13" s="1"/>
  <c r="M50" i="13"/>
  <c r="M82" i="13" s="1"/>
  <c r="M114" i="13" s="1"/>
  <c r="M146" i="13" s="1"/>
  <c r="M178" i="13" s="1"/>
  <c r="N50" i="13"/>
  <c r="N82" i="13" s="1"/>
  <c r="N114" i="13" s="1"/>
  <c r="N146" i="13" s="1"/>
  <c r="N178" i="13" s="1"/>
  <c r="M51" i="13"/>
  <c r="M83" i="13" s="1"/>
  <c r="M115" i="13" s="1"/>
  <c r="M147" i="13" s="1"/>
  <c r="M179" i="13" s="1"/>
  <c r="N51" i="13"/>
  <c r="N83" i="13" s="1"/>
  <c r="N115" i="13" s="1"/>
  <c r="N147" i="13" s="1"/>
  <c r="N179" i="13" s="1"/>
  <c r="M52" i="13"/>
  <c r="M84" i="13" s="1"/>
  <c r="M116" i="13" s="1"/>
  <c r="M148" i="13" s="1"/>
  <c r="M180" i="13" s="1"/>
  <c r="N52" i="13"/>
  <c r="N84" i="13" s="1"/>
  <c r="N116" i="13" s="1"/>
  <c r="N148" i="13" s="1"/>
  <c r="N180" i="13" s="1"/>
  <c r="M53" i="13"/>
  <c r="M85" i="13" s="1"/>
  <c r="M117" i="13" s="1"/>
  <c r="M149" i="13" s="1"/>
  <c r="M181" i="13" s="1"/>
  <c r="N53" i="13"/>
  <c r="N85" i="13" s="1"/>
  <c r="N117" i="13" s="1"/>
  <c r="N149" i="13" s="1"/>
  <c r="N181" i="13" s="1"/>
  <c r="M54" i="13"/>
  <c r="M86" i="13" s="1"/>
  <c r="M118" i="13" s="1"/>
  <c r="M150" i="13" s="1"/>
  <c r="M182" i="13" s="1"/>
  <c r="N54" i="13"/>
  <c r="N86" i="13" s="1"/>
  <c r="N118" i="13" s="1"/>
  <c r="N150" i="13" s="1"/>
  <c r="N182" i="13" s="1"/>
  <c r="M55" i="13"/>
  <c r="M87" i="13" s="1"/>
  <c r="M119" i="13" s="1"/>
  <c r="M151" i="13" s="1"/>
  <c r="M183" i="13" s="1"/>
  <c r="N55" i="13"/>
  <c r="N87" i="13" s="1"/>
  <c r="N119" i="13" s="1"/>
  <c r="N151" i="13" s="1"/>
  <c r="N183" i="13" s="1"/>
  <c r="M56" i="13"/>
  <c r="M88" i="13" s="1"/>
  <c r="M120" i="13" s="1"/>
  <c r="M152" i="13" s="1"/>
  <c r="M184" i="13" s="1"/>
  <c r="N56" i="13"/>
  <c r="N88" i="13" s="1"/>
  <c r="N120" i="13" s="1"/>
  <c r="N152" i="13" s="1"/>
  <c r="N184" i="13" s="1"/>
  <c r="M57" i="13"/>
  <c r="M89" i="13" s="1"/>
  <c r="M121" i="13" s="1"/>
  <c r="M153" i="13" s="1"/>
  <c r="M185" i="13" s="1"/>
  <c r="N57" i="13"/>
  <c r="N89" i="13" s="1"/>
  <c r="N121" i="13" s="1"/>
  <c r="N153" i="13" s="1"/>
  <c r="N185" i="13" s="1"/>
  <c r="M58" i="13"/>
  <c r="M90" i="13" s="1"/>
  <c r="M122" i="13" s="1"/>
  <c r="M154" i="13" s="1"/>
  <c r="M186" i="13" s="1"/>
  <c r="N58" i="13"/>
  <c r="N90" i="13" s="1"/>
  <c r="N122" i="13" s="1"/>
  <c r="N154" i="13" s="1"/>
  <c r="N186" i="13" s="1"/>
  <c r="M59" i="13"/>
  <c r="M91" i="13" s="1"/>
  <c r="M123" i="13" s="1"/>
  <c r="M155" i="13" s="1"/>
  <c r="M187" i="13" s="1"/>
  <c r="N59" i="13"/>
  <c r="N91" i="13" s="1"/>
  <c r="N123" i="13" s="1"/>
  <c r="N155" i="13" s="1"/>
  <c r="N187" i="13" s="1"/>
  <c r="M60" i="13"/>
  <c r="M92" i="13" s="1"/>
  <c r="M124" i="13" s="1"/>
  <c r="M156" i="13" s="1"/>
  <c r="M188" i="13" s="1"/>
  <c r="N60" i="13"/>
  <c r="N92" i="13" s="1"/>
  <c r="N124" i="13" s="1"/>
  <c r="N156" i="13" s="1"/>
  <c r="N188" i="13" s="1"/>
  <c r="M61" i="13"/>
  <c r="M93" i="13" s="1"/>
  <c r="M125" i="13" s="1"/>
  <c r="M157" i="13" s="1"/>
  <c r="M189" i="13" s="1"/>
  <c r="N61" i="13"/>
  <c r="N93" i="13" s="1"/>
  <c r="N125" i="13" s="1"/>
  <c r="N157" i="13" s="1"/>
  <c r="N189" i="13" s="1"/>
  <c r="M62" i="13"/>
  <c r="M94" i="13" s="1"/>
  <c r="M126" i="13" s="1"/>
  <c r="M158" i="13" s="1"/>
  <c r="M190" i="13" s="1"/>
  <c r="N62" i="13"/>
  <c r="N94" i="13" s="1"/>
  <c r="N126" i="13" s="1"/>
  <c r="N158" i="13" s="1"/>
  <c r="N190" i="13" s="1"/>
  <c r="M63" i="13"/>
  <c r="M95" i="13" s="1"/>
  <c r="M127" i="13" s="1"/>
  <c r="M159" i="13" s="1"/>
  <c r="M191" i="13" s="1"/>
  <c r="N63" i="13"/>
  <c r="N95" i="13" s="1"/>
  <c r="N127" i="13" s="1"/>
  <c r="N159" i="13" s="1"/>
  <c r="N191" i="13" s="1"/>
  <c r="M64" i="13"/>
  <c r="M96" i="13" s="1"/>
  <c r="M128" i="13" s="1"/>
  <c r="M160" i="13" s="1"/>
  <c r="M192" i="13" s="1"/>
  <c r="N64" i="13"/>
  <c r="N96" i="13" s="1"/>
  <c r="N128" i="13" s="1"/>
  <c r="N160" i="13" s="1"/>
  <c r="N192" i="13" s="1"/>
  <c r="M65" i="13"/>
  <c r="M97" i="13" s="1"/>
  <c r="M129" i="13" s="1"/>
  <c r="M161" i="13" s="1"/>
  <c r="M193" i="13" s="1"/>
  <c r="N65" i="13"/>
  <c r="N97" i="13" s="1"/>
  <c r="N129" i="13" s="1"/>
  <c r="N161" i="13" s="1"/>
  <c r="N193" i="13" s="1"/>
  <c r="M66" i="13"/>
  <c r="M98" i="13" s="1"/>
  <c r="M130" i="13" s="1"/>
  <c r="M162" i="13" s="1"/>
  <c r="M194" i="13" s="1"/>
  <c r="N66" i="13"/>
  <c r="N98" i="13" s="1"/>
  <c r="N130" i="13" s="1"/>
  <c r="N162" i="13" s="1"/>
  <c r="N194" i="13" s="1"/>
  <c r="M67" i="13"/>
  <c r="M99" i="13" s="1"/>
  <c r="M131" i="13" s="1"/>
  <c r="M163" i="13" s="1"/>
  <c r="M195" i="13" s="1"/>
  <c r="N67" i="13"/>
  <c r="N99" i="13" s="1"/>
  <c r="N131" i="13" s="1"/>
  <c r="N163" i="13" s="1"/>
  <c r="N195" i="13" s="1"/>
  <c r="N48" i="13"/>
  <c r="N80" i="13" s="1"/>
  <c r="N112" i="13" s="1"/>
  <c r="N144" i="13" s="1"/>
  <c r="N176" i="13" s="1"/>
  <c r="M48" i="13"/>
  <c r="M80" i="13" s="1"/>
  <c r="M112" i="13" s="1"/>
  <c r="M144" i="13" s="1"/>
  <c r="M176" i="13" s="1"/>
  <c r="F78" i="22"/>
  <c r="E78" i="22"/>
  <c r="D78" i="22"/>
  <c r="AA21" i="13" l="1"/>
  <c r="AA17" i="13"/>
  <c r="AA50" i="13"/>
  <c r="AA54" i="13"/>
  <c r="AA58" i="13"/>
  <c r="AA62" i="13"/>
  <c r="AA66" i="13"/>
  <c r="AA81" i="13"/>
  <c r="AA85" i="13"/>
  <c r="AA89" i="13"/>
  <c r="AA93" i="13"/>
  <c r="AA97" i="13"/>
  <c r="AA112" i="13"/>
  <c r="AA116" i="13"/>
  <c r="AA120" i="13"/>
  <c r="AA124" i="13"/>
  <c r="AA128" i="13"/>
  <c r="AA147" i="13"/>
  <c r="AA151" i="13"/>
  <c r="AA155" i="13"/>
  <c r="AA159" i="13"/>
  <c r="AA163" i="13"/>
  <c r="AA178" i="13"/>
  <c r="AA182" i="13"/>
  <c r="AA186" i="13"/>
  <c r="AA190" i="13"/>
  <c r="AA194" i="13"/>
  <c r="AA32" i="13"/>
  <c r="AA28" i="13"/>
  <c r="AA24" i="13"/>
  <c r="AA20" i="13"/>
  <c r="AA51" i="13"/>
  <c r="AA55" i="13"/>
  <c r="AA59" i="13"/>
  <c r="AA63" i="13"/>
  <c r="AA67" i="13"/>
  <c r="AA82" i="13"/>
  <c r="AA86" i="13"/>
  <c r="AA90" i="13"/>
  <c r="AA94" i="13"/>
  <c r="AA98" i="13"/>
  <c r="AA113" i="13"/>
  <c r="AA117" i="13"/>
  <c r="AA121" i="13"/>
  <c r="AA125" i="13"/>
  <c r="AA129" i="13"/>
  <c r="AA144" i="13"/>
  <c r="AA148" i="13"/>
  <c r="AA152" i="13"/>
  <c r="AA156" i="13"/>
  <c r="AA160" i="13"/>
  <c r="AA179" i="13"/>
  <c r="AA183" i="13"/>
  <c r="AA187" i="13"/>
  <c r="AA191" i="13"/>
  <c r="AA195" i="13"/>
  <c r="D67" i="22"/>
  <c r="C67" i="22"/>
  <c r="G106" i="22"/>
  <c r="G105" i="22"/>
  <c r="F31" i="22"/>
  <c r="F23" i="22"/>
  <c r="F22" i="28" l="1"/>
  <c r="Y14" i="29"/>
  <c r="Y15" i="29"/>
  <c r="Y16" i="29"/>
  <c r="Y17" i="29"/>
  <c r="Y18" i="29"/>
  <c r="Y19" i="29"/>
  <c r="Y20" i="29"/>
  <c r="Y21" i="29"/>
  <c r="Y22" i="29"/>
  <c r="Y23" i="29"/>
  <c r="Y24" i="29"/>
  <c r="Y25" i="29"/>
  <c r="Y26" i="29"/>
  <c r="Y27" i="29"/>
  <c r="Y28" i="29"/>
  <c r="Y29" i="29"/>
  <c r="Y30" i="29"/>
  <c r="Y31" i="29"/>
  <c r="Y32" i="29"/>
  <c r="Y33" i="29"/>
  <c r="Y34" i="29"/>
  <c r="Y35" i="29"/>
  <c r="Y36" i="29"/>
  <c r="Y37" i="29"/>
  <c r="Y38" i="29"/>
  <c r="Y39" i="29"/>
  <c r="Y40" i="29"/>
  <c r="Y41" i="29"/>
  <c r="Y42" i="29"/>
  <c r="Y43" i="29"/>
  <c r="Y44" i="29"/>
  <c r="Y45" i="29"/>
  <c r="Y46" i="29"/>
  <c r="Y47" i="29"/>
  <c r="Y48" i="29"/>
  <c r="Y49" i="29"/>
  <c r="Y50" i="29"/>
  <c r="Y51" i="29"/>
  <c r="Y52" i="29"/>
  <c r="Y53" i="29"/>
  <c r="Y54" i="29"/>
  <c r="Y55" i="29"/>
  <c r="Y56" i="29"/>
  <c r="Y57" i="29"/>
  <c r="Y58" i="29"/>
  <c r="Y59" i="29"/>
  <c r="Y60" i="29"/>
  <c r="Y61" i="29"/>
  <c r="Y62" i="29"/>
  <c r="Y63" i="29"/>
  <c r="Y64" i="29"/>
  <c r="Y65" i="29"/>
  <c r="Y66" i="29"/>
  <c r="Y67" i="29"/>
  <c r="Y68" i="29"/>
  <c r="Y69" i="29"/>
  <c r="Y70" i="29"/>
  <c r="Y71" i="29"/>
  <c r="Y72" i="29"/>
  <c r="Y73" i="29"/>
  <c r="Y74" i="29"/>
  <c r="Y75" i="29"/>
  <c r="Y76" i="29"/>
  <c r="Y77" i="29"/>
  <c r="Y78" i="29"/>
  <c r="Y79" i="29"/>
  <c r="Y80" i="29"/>
  <c r="Y81" i="29"/>
  <c r="Y82" i="29"/>
  <c r="Y83" i="29"/>
  <c r="Y84" i="29"/>
  <c r="Y85" i="29"/>
  <c r="Y86" i="29"/>
  <c r="Y87" i="29"/>
  <c r="Y88" i="29"/>
  <c r="Y89" i="29"/>
  <c r="Y90" i="29"/>
  <c r="Y91" i="29"/>
  <c r="Y92" i="29"/>
  <c r="Y93" i="29"/>
  <c r="Y94" i="29"/>
  <c r="Y95" i="29"/>
  <c r="Y96" i="29"/>
  <c r="Y97" i="29"/>
  <c r="Y98" i="29"/>
  <c r="Y99" i="29"/>
  <c r="Y100" i="29"/>
  <c r="Y101" i="29"/>
  <c r="Y102" i="29"/>
  <c r="Y103" i="29"/>
  <c r="Y104" i="29"/>
  <c r="Y105" i="29"/>
  <c r="Y106" i="29"/>
  <c r="Y107" i="29"/>
  <c r="Y108" i="29"/>
  <c r="Y109" i="29"/>
  <c r="Y110" i="29"/>
  <c r="Y111" i="29"/>
  <c r="Y112" i="29"/>
  <c r="Y113" i="29"/>
  <c r="Y114" i="29"/>
  <c r="Y115" i="29"/>
  <c r="Y116" i="29"/>
  <c r="Y117" i="29"/>
  <c r="Y118" i="29"/>
  <c r="Y119" i="29"/>
  <c r="Y120" i="29"/>
  <c r="Y121" i="29"/>
  <c r="Y122" i="29"/>
  <c r="Y123" i="29"/>
  <c r="Y124" i="29"/>
  <c r="Y125" i="29"/>
  <c r="Y126" i="29"/>
  <c r="Y127" i="29"/>
  <c r="Y128" i="29"/>
  <c r="Y129" i="29"/>
  <c r="Y130" i="29"/>
  <c r="Y131" i="29"/>
  <c r="Y132" i="29"/>
  <c r="Y133" i="29"/>
  <c r="Y134" i="29"/>
  <c r="Y135" i="29"/>
  <c r="Y136" i="29"/>
  <c r="Y137" i="29"/>
  <c r="Y13" i="29"/>
  <c r="Y142" i="43"/>
  <c r="Y149" i="43"/>
  <c r="Y14" i="43"/>
  <c r="Y15" i="43"/>
  <c r="Y16" i="43"/>
  <c r="Y17" i="43"/>
  <c r="Y18" i="43"/>
  <c r="Y19" i="43"/>
  <c r="Y20" i="43"/>
  <c r="Y21" i="43"/>
  <c r="Y22" i="43"/>
  <c r="Y23" i="43"/>
  <c r="Y24" i="43"/>
  <c r="Y25" i="43"/>
  <c r="Y26" i="43"/>
  <c r="Y27" i="43"/>
  <c r="Y28" i="43"/>
  <c r="Y29" i="43"/>
  <c r="Y30" i="43"/>
  <c r="Y31" i="43"/>
  <c r="Y32" i="43"/>
  <c r="Y33" i="43"/>
  <c r="Y34" i="43"/>
  <c r="Y35" i="43"/>
  <c r="Y36" i="43"/>
  <c r="Y37" i="43"/>
  <c r="Y38" i="43"/>
  <c r="Y39" i="43"/>
  <c r="Y40" i="43"/>
  <c r="Y41" i="43"/>
  <c r="Y42" i="43"/>
  <c r="Y43" i="43"/>
  <c r="Y44" i="43"/>
  <c r="Y45" i="43"/>
  <c r="Y46" i="43"/>
  <c r="Y47" i="43"/>
  <c r="Y48" i="43"/>
  <c r="Y49" i="43"/>
  <c r="Y50" i="43"/>
  <c r="Y51" i="43"/>
  <c r="Y52" i="43"/>
  <c r="Y53" i="43"/>
  <c r="Y54" i="43"/>
  <c r="Y55" i="43"/>
  <c r="Y56" i="43"/>
  <c r="Y57" i="43"/>
  <c r="Y58" i="43"/>
  <c r="Y59" i="43"/>
  <c r="Y60" i="43"/>
  <c r="Y61" i="43"/>
  <c r="Y62" i="43"/>
  <c r="Y63" i="43"/>
  <c r="Y64" i="43"/>
  <c r="Y65" i="43"/>
  <c r="Y66" i="43"/>
  <c r="Y67" i="43"/>
  <c r="Y68" i="43"/>
  <c r="Y69" i="43"/>
  <c r="Y70" i="43"/>
  <c r="Y71" i="43"/>
  <c r="Y72" i="43"/>
  <c r="Y73" i="43"/>
  <c r="Y74" i="43"/>
  <c r="Y75" i="43"/>
  <c r="Y76" i="43"/>
  <c r="Y77" i="43"/>
  <c r="Y78" i="43"/>
  <c r="Y79" i="43"/>
  <c r="Y80" i="43"/>
  <c r="Y81" i="43"/>
  <c r="Y82" i="43"/>
  <c r="Y83" i="43"/>
  <c r="Y84" i="43"/>
  <c r="Y85" i="43"/>
  <c r="Y86" i="43"/>
  <c r="Y87" i="43"/>
  <c r="Y88" i="43"/>
  <c r="Y89" i="43"/>
  <c r="Y90" i="43"/>
  <c r="Y91" i="43"/>
  <c r="Y92" i="43"/>
  <c r="Y93" i="43"/>
  <c r="Y94" i="43"/>
  <c r="Y95" i="43"/>
  <c r="Y96" i="43"/>
  <c r="Y97" i="43"/>
  <c r="Y98" i="43"/>
  <c r="Y99" i="43"/>
  <c r="Y100" i="43"/>
  <c r="Y101" i="43"/>
  <c r="Y102" i="43"/>
  <c r="Y103" i="43"/>
  <c r="Y104" i="43"/>
  <c r="Y105" i="43"/>
  <c r="Y106" i="43"/>
  <c r="Y107" i="43"/>
  <c r="Y108" i="43"/>
  <c r="Y109" i="43"/>
  <c r="Y110" i="43"/>
  <c r="Y111" i="43"/>
  <c r="Y112" i="43"/>
  <c r="Y113" i="43"/>
  <c r="Y114" i="43"/>
  <c r="Y115" i="43"/>
  <c r="Y116" i="43"/>
  <c r="Y117" i="43"/>
  <c r="Y118" i="43"/>
  <c r="Y119" i="43"/>
  <c r="Y120" i="43"/>
  <c r="Y121" i="43"/>
  <c r="Y122" i="43"/>
  <c r="Y123" i="43"/>
  <c r="Y124" i="43"/>
  <c r="Y125" i="43"/>
  <c r="Y126" i="43"/>
  <c r="Y127" i="43"/>
  <c r="Y128" i="43"/>
  <c r="Y129" i="43"/>
  <c r="Y130" i="43"/>
  <c r="Y131" i="43"/>
  <c r="Y132" i="43"/>
  <c r="Y133" i="43"/>
  <c r="Y134" i="43"/>
  <c r="Y135" i="43"/>
  <c r="Y136" i="43"/>
  <c r="Y137" i="43"/>
  <c r="Y13" i="43"/>
  <c r="M141" i="43"/>
  <c r="M145" i="43"/>
  <c r="M153" i="43"/>
  <c r="G141" i="43"/>
  <c r="Y141" i="43" s="1"/>
  <c r="G142" i="43"/>
  <c r="M142" i="43" s="1"/>
  <c r="G143" i="43"/>
  <c r="Y143" i="43" s="1"/>
  <c r="G144" i="43"/>
  <c r="Y144" i="43" s="1"/>
  <c r="G145" i="43"/>
  <c r="Y145" i="43" s="1"/>
  <c r="G146" i="43"/>
  <c r="Y146" i="43" s="1"/>
  <c r="G147" i="43"/>
  <c r="Y147" i="43" s="1"/>
  <c r="G148" i="43"/>
  <c r="Y148" i="43" s="1"/>
  <c r="G149" i="43"/>
  <c r="M149" i="43" s="1"/>
  <c r="G150" i="43"/>
  <c r="Y150" i="43" s="1"/>
  <c r="G151" i="43"/>
  <c r="Y151" i="43" s="1"/>
  <c r="G152" i="43"/>
  <c r="Y152" i="43" s="1"/>
  <c r="G153" i="43"/>
  <c r="Y153" i="43" s="1"/>
  <c r="G154" i="43"/>
  <c r="Y154" i="43" s="1"/>
  <c r="G140" i="43"/>
  <c r="M140" i="43" s="1"/>
  <c r="M14" i="43"/>
  <c r="M15" i="43"/>
  <c r="M16" i="43"/>
  <c r="M17" i="43"/>
  <c r="M18" i="43"/>
  <c r="M19" i="43"/>
  <c r="M20" i="43"/>
  <c r="M21" i="43"/>
  <c r="M22" i="43"/>
  <c r="M23" i="43"/>
  <c r="M24" i="43"/>
  <c r="M25" i="43"/>
  <c r="M26" i="43"/>
  <c r="M27" i="43"/>
  <c r="M28" i="43"/>
  <c r="M29" i="43"/>
  <c r="M30" i="43"/>
  <c r="M31" i="43"/>
  <c r="M32" i="43"/>
  <c r="M33" i="43"/>
  <c r="M34" i="43"/>
  <c r="M35" i="43"/>
  <c r="M36" i="43"/>
  <c r="M37" i="43"/>
  <c r="M38" i="43"/>
  <c r="M39" i="43"/>
  <c r="M40" i="43"/>
  <c r="M41" i="43"/>
  <c r="M42" i="43"/>
  <c r="M43" i="43"/>
  <c r="M44" i="43"/>
  <c r="M45" i="43"/>
  <c r="M46" i="43"/>
  <c r="M47" i="43"/>
  <c r="M48" i="43"/>
  <c r="M49" i="43"/>
  <c r="M50" i="43"/>
  <c r="M51" i="43"/>
  <c r="M52" i="43"/>
  <c r="M53" i="43"/>
  <c r="M54" i="43"/>
  <c r="M55" i="43"/>
  <c r="M56" i="43"/>
  <c r="M57" i="43"/>
  <c r="M58" i="43"/>
  <c r="M59" i="43"/>
  <c r="M60" i="43"/>
  <c r="M61" i="43"/>
  <c r="M62" i="43"/>
  <c r="M63" i="43"/>
  <c r="M64" i="43"/>
  <c r="M65" i="43"/>
  <c r="M66" i="43"/>
  <c r="M67" i="43"/>
  <c r="M68" i="43"/>
  <c r="M69" i="43"/>
  <c r="M70" i="43"/>
  <c r="M71" i="43"/>
  <c r="M72" i="43"/>
  <c r="M73" i="43"/>
  <c r="M74" i="43"/>
  <c r="M75" i="43"/>
  <c r="M76" i="43"/>
  <c r="M77" i="43"/>
  <c r="M78" i="43"/>
  <c r="M79" i="43"/>
  <c r="M80" i="43"/>
  <c r="M81" i="43"/>
  <c r="M82" i="43"/>
  <c r="M83" i="43"/>
  <c r="M84" i="43"/>
  <c r="M85" i="43"/>
  <c r="M86" i="43"/>
  <c r="M87" i="43"/>
  <c r="M88" i="43"/>
  <c r="M89" i="43"/>
  <c r="M90" i="43"/>
  <c r="M91" i="43"/>
  <c r="M92" i="43"/>
  <c r="M93" i="43"/>
  <c r="M94" i="43"/>
  <c r="M95" i="43"/>
  <c r="M96" i="43"/>
  <c r="M97" i="43"/>
  <c r="M98" i="43"/>
  <c r="M99" i="43"/>
  <c r="M100" i="43"/>
  <c r="M101" i="43"/>
  <c r="M102" i="43"/>
  <c r="M103" i="43"/>
  <c r="M104" i="43"/>
  <c r="M105" i="43"/>
  <c r="M106" i="43"/>
  <c r="M107" i="43"/>
  <c r="M108" i="43"/>
  <c r="M109" i="43"/>
  <c r="M110" i="43"/>
  <c r="M111" i="43"/>
  <c r="M112" i="43"/>
  <c r="M113" i="43"/>
  <c r="M114" i="43"/>
  <c r="M115" i="43"/>
  <c r="M116" i="43"/>
  <c r="M117" i="43"/>
  <c r="M118" i="43"/>
  <c r="M119" i="43"/>
  <c r="M120" i="43"/>
  <c r="M121" i="43"/>
  <c r="M122" i="43"/>
  <c r="M123" i="43"/>
  <c r="M124" i="43"/>
  <c r="M125" i="43"/>
  <c r="M126" i="43"/>
  <c r="M127" i="43"/>
  <c r="M128" i="43"/>
  <c r="M129" i="43"/>
  <c r="M130" i="43"/>
  <c r="M131" i="43"/>
  <c r="M132" i="43"/>
  <c r="M133" i="43"/>
  <c r="M134" i="43"/>
  <c r="M135" i="43"/>
  <c r="M136" i="43"/>
  <c r="M137" i="43"/>
  <c r="N13" i="43"/>
  <c r="O13" i="43"/>
  <c r="P13" i="43"/>
  <c r="Q13" i="43"/>
  <c r="M13" i="43"/>
  <c r="F186" i="51"/>
  <c r="F175" i="51"/>
  <c r="F164" i="51"/>
  <c r="F153" i="51"/>
  <c r="F142" i="51"/>
  <c r="F131" i="51"/>
  <c r="F116" i="51"/>
  <c r="F105" i="51"/>
  <c r="F94" i="51"/>
  <c r="F83" i="51"/>
  <c r="F72" i="51"/>
  <c r="F61" i="51"/>
  <c r="M152" i="43" l="1"/>
  <c r="M144" i="43"/>
  <c r="M143" i="43"/>
  <c r="Y140" i="43"/>
  <c r="M148" i="43"/>
  <c r="M151" i="43"/>
  <c r="M147" i="43"/>
  <c r="M154" i="43"/>
  <c r="M150" i="43"/>
  <c r="M146" i="43"/>
  <c r="AF10" i="43"/>
  <c r="AG10" i="43"/>
  <c r="AH10" i="43"/>
  <c r="AI10" i="43"/>
  <c r="AE10" i="43"/>
  <c r="Z10" i="43"/>
  <c r="AA10" i="43"/>
  <c r="AB10" i="43"/>
  <c r="AC10" i="43"/>
  <c r="Y10" i="43"/>
  <c r="T10" i="43"/>
  <c r="U10" i="43"/>
  <c r="V10" i="43"/>
  <c r="W10" i="43"/>
  <c r="S10" i="43"/>
  <c r="N10" i="43"/>
  <c r="O10" i="43"/>
  <c r="P10" i="43"/>
  <c r="Q10" i="43"/>
  <c r="M10" i="43"/>
  <c r="H10" i="43"/>
  <c r="I10" i="43"/>
  <c r="J10" i="43"/>
  <c r="K10" i="43"/>
  <c r="G10" i="43"/>
  <c r="AF10" i="29"/>
  <c r="AG10" i="29"/>
  <c r="AH10" i="29"/>
  <c r="AI10" i="29"/>
  <c r="AE10" i="29"/>
  <c r="Z10" i="29"/>
  <c r="AA10" i="29"/>
  <c r="AB10" i="29"/>
  <c r="AC10" i="29"/>
  <c r="Y10" i="29"/>
  <c r="V10" i="29"/>
  <c r="W10" i="29"/>
  <c r="T10" i="29"/>
  <c r="U10" i="29"/>
  <c r="S10" i="29"/>
  <c r="N10" i="29"/>
  <c r="O10" i="29"/>
  <c r="P10" i="29"/>
  <c r="Q10" i="29"/>
  <c r="M10" i="29"/>
  <c r="H10" i="29"/>
  <c r="I10" i="29"/>
  <c r="J10" i="29"/>
  <c r="K10" i="29"/>
  <c r="G10" i="29"/>
  <c r="F50" i="51"/>
  <c r="F39" i="51"/>
  <c r="F126" i="51"/>
  <c r="F28" i="51"/>
  <c r="G7" i="51"/>
  <c r="H7" i="51"/>
  <c r="I7" i="51"/>
  <c r="J7" i="51"/>
  <c r="F7" i="51"/>
  <c r="F48" i="49" l="1"/>
  <c r="G42" i="49"/>
  <c r="H42" i="49"/>
  <c r="I42" i="49"/>
  <c r="J42" i="49"/>
  <c r="F42" i="49"/>
  <c r="G38" i="49"/>
  <c r="H38" i="49"/>
  <c r="I38" i="49"/>
  <c r="J38" i="49"/>
  <c r="F38" i="49"/>
  <c r="G37" i="49"/>
  <c r="H37" i="49"/>
  <c r="I37" i="49"/>
  <c r="J37" i="49"/>
  <c r="F37" i="49"/>
  <c r="G18" i="49"/>
  <c r="H18" i="49"/>
  <c r="I18" i="49"/>
  <c r="J18" i="49"/>
  <c r="F18" i="49"/>
  <c r="G11" i="49"/>
  <c r="H11" i="49"/>
  <c r="I11" i="49"/>
  <c r="J11" i="49"/>
  <c r="F11" i="49"/>
  <c r="F10" i="49"/>
  <c r="F9" i="49"/>
  <c r="G8" i="49"/>
  <c r="H8" i="49"/>
  <c r="I8" i="49"/>
  <c r="J8" i="49"/>
  <c r="F8" i="49"/>
  <c r="G8" i="40"/>
  <c r="H8" i="40"/>
  <c r="I8" i="40"/>
  <c r="J8" i="40"/>
  <c r="K8" i="40"/>
  <c r="F8" i="40"/>
  <c r="H15" i="39"/>
  <c r="I15" i="39"/>
  <c r="J15" i="39"/>
  <c r="K15" i="39"/>
  <c r="F15" i="39"/>
  <c r="G8" i="37"/>
  <c r="H8" i="37"/>
  <c r="I8" i="37"/>
  <c r="J8" i="37"/>
  <c r="K8" i="37"/>
  <c r="G15" i="39"/>
  <c r="G8" i="39"/>
  <c r="H8" i="39"/>
  <c r="I8" i="39"/>
  <c r="J8" i="39"/>
  <c r="K8" i="39"/>
  <c r="F8" i="39"/>
  <c r="H21" i="38"/>
  <c r="I21" i="38"/>
  <c r="J21" i="38"/>
  <c r="K21" i="38"/>
  <c r="G21" i="38"/>
  <c r="H19" i="38"/>
  <c r="I19" i="38"/>
  <c r="J19" i="38"/>
  <c r="K19" i="38"/>
  <c r="G19" i="38"/>
  <c r="H18" i="38"/>
  <c r="I18" i="38"/>
  <c r="J18" i="38"/>
  <c r="K18" i="38"/>
  <c r="G18" i="38"/>
  <c r="H17" i="38"/>
  <c r="I17" i="38"/>
  <c r="J17" i="38"/>
  <c r="K17" i="38"/>
  <c r="G17" i="38"/>
  <c r="F8" i="38"/>
  <c r="H28" i="38"/>
  <c r="I28" i="38"/>
  <c r="J28" i="38"/>
  <c r="K28" i="38"/>
  <c r="G28" i="38"/>
  <c r="G30" i="38"/>
  <c r="H30" i="38"/>
  <c r="I30" i="38"/>
  <c r="J30" i="38"/>
  <c r="K30" i="38"/>
  <c r="G31" i="38"/>
  <c r="H31" i="38"/>
  <c r="I31" i="38"/>
  <c r="J31" i="38"/>
  <c r="K31" i="38"/>
  <c r="G32" i="38"/>
  <c r="H32" i="38"/>
  <c r="I32" i="38"/>
  <c r="J32" i="38"/>
  <c r="K32" i="38"/>
  <c r="G8" i="38"/>
  <c r="H8" i="38"/>
  <c r="I8" i="38"/>
  <c r="J8" i="38"/>
  <c r="K8" i="38"/>
  <c r="F8" i="37"/>
  <c r="O9" i="36"/>
  <c r="K30" i="24"/>
  <c r="L30" i="24"/>
  <c r="M30" i="24"/>
  <c r="N30" i="24"/>
  <c r="O30" i="24"/>
  <c r="J30" i="24"/>
  <c r="J19" i="24"/>
  <c r="C5" i="28"/>
  <c r="C5" i="50"/>
  <c r="C5" i="49"/>
  <c r="C5" i="40"/>
  <c r="C5" i="39"/>
  <c r="C5" i="38"/>
  <c r="C5" i="37"/>
  <c r="C5" i="36"/>
  <c r="C5" i="48"/>
  <c r="C5" i="35"/>
  <c r="C5" i="13"/>
  <c r="C5" i="54"/>
  <c r="C5" i="24"/>
  <c r="C5" i="34"/>
  <c r="C5" i="18"/>
  <c r="C5" i="1"/>
  <c r="D125" i="22"/>
  <c r="C125" i="22"/>
  <c r="J41" i="28" l="1"/>
  <c r="I41" i="28"/>
  <c r="H41" i="28"/>
  <c r="G41" i="28"/>
  <c r="F41" i="28"/>
  <c r="J31" i="28"/>
  <c r="I31" i="28"/>
  <c r="H31" i="28"/>
  <c r="G31" i="28"/>
  <c r="F31" i="28"/>
  <c r="G44" i="28"/>
  <c r="H44" i="28"/>
  <c r="I44" i="28"/>
  <c r="J44" i="28"/>
  <c r="F44" i="28"/>
  <c r="G34" i="28"/>
  <c r="H34" i="28"/>
  <c r="I34" i="28"/>
  <c r="J34" i="28"/>
  <c r="F34" i="28"/>
  <c r="D128" i="22"/>
  <c r="D130" i="22"/>
  <c r="J22" i="28"/>
  <c r="I22" i="28"/>
  <c r="H22" i="28"/>
  <c r="G22" i="28"/>
  <c r="J17" i="28"/>
  <c r="I17" i="28"/>
  <c r="H17" i="28"/>
  <c r="G17" i="28"/>
  <c r="F17" i="28"/>
  <c r="X180" i="55"/>
  <c r="X179" i="55"/>
  <c r="X178" i="55"/>
  <c r="X177" i="55"/>
  <c r="X176" i="55"/>
  <c r="X175" i="55"/>
  <c r="X174" i="55"/>
  <c r="X173" i="55"/>
  <c r="X172" i="55"/>
  <c r="X171" i="55"/>
  <c r="X170" i="55"/>
  <c r="X169" i="55"/>
  <c r="X168" i="55"/>
  <c r="X167" i="55"/>
  <c r="X166" i="55"/>
  <c r="X165" i="55"/>
  <c r="X164" i="55"/>
  <c r="X163" i="55"/>
  <c r="X162" i="55"/>
  <c r="X161" i="55"/>
  <c r="X160" i="55"/>
  <c r="X159" i="55"/>
  <c r="X158" i="55"/>
  <c r="X157" i="55"/>
  <c r="X156" i="55"/>
  <c r="X155" i="55"/>
  <c r="X154" i="55"/>
  <c r="X153" i="55"/>
  <c r="X152" i="55"/>
  <c r="X151" i="55"/>
  <c r="X150" i="55"/>
  <c r="X149" i="55"/>
  <c r="X148" i="55"/>
  <c r="X147" i="55"/>
  <c r="X146" i="55"/>
  <c r="X145" i="55"/>
  <c r="X144" i="55"/>
  <c r="X143" i="55"/>
  <c r="X142" i="55"/>
  <c r="X141" i="55"/>
  <c r="X140" i="55"/>
  <c r="X139" i="55"/>
  <c r="X135" i="55"/>
  <c r="X134" i="55"/>
  <c r="X133" i="55"/>
  <c r="X132" i="55"/>
  <c r="X131" i="55"/>
  <c r="X130" i="55"/>
  <c r="X129" i="55"/>
  <c r="X128" i="55"/>
  <c r="X127" i="55"/>
  <c r="X126" i="55"/>
  <c r="X125" i="55"/>
  <c r="X124" i="55"/>
  <c r="X123" i="55"/>
  <c r="X122" i="55"/>
  <c r="X121" i="55"/>
  <c r="X120" i="55"/>
  <c r="X119" i="55"/>
  <c r="X118" i="55"/>
  <c r="X117" i="55"/>
  <c r="X116" i="55"/>
  <c r="X115" i="55"/>
  <c r="X114" i="55"/>
  <c r="X113" i="55"/>
  <c r="X108" i="55"/>
  <c r="X107" i="55"/>
  <c r="X106" i="55"/>
  <c r="X105" i="55"/>
  <c r="X104" i="55"/>
  <c r="X103" i="55"/>
  <c r="X102" i="55"/>
  <c r="X101" i="55"/>
  <c r="X57" i="55"/>
  <c r="X56" i="55"/>
  <c r="X100" i="55"/>
  <c r="X99" i="55"/>
  <c r="X98" i="55"/>
  <c r="X97" i="55"/>
  <c r="X96" i="55"/>
  <c r="X95" i="55"/>
  <c r="X94" i="55"/>
  <c r="X110" i="55"/>
  <c r="X111" i="55"/>
  <c r="X112" i="55"/>
  <c r="X109" i="55"/>
  <c r="X90" i="55"/>
  <c r="X89" i="55"/>
  <c r="X88" i="55"/>
  <c r="X87" i="55"/>
  <c r="X86" i="55"/>
  <c r="X85" i="55"/>
  <c r="X84" i="55"/>
  <c r="X83" i="55"/>
  <c r="X82" i="55"/>
  <c r="X81" i="55"/>
  <c r="X80" i="55"/>
  <c r="X79" i="55"/>
  <c r="X78" i="55"/>
  <c r="X77" i="55"/>
  <c r="X76" i="55"/>
  <c r="X75" i="55"/>
  <c r="X74" i="55"/>
  <c r="X73" i="55"/>
  <c r="X72" i="55"/>
  <c r="X71" i="55"/>
  <c r="X70" i="55"/>
  <c r="X69" i="55"/>
  <c r="X68" i="55"/>
  <c r="X67" i="55"/>
  <c r="X66" i="55"/>
  <c r="X65" i="55"/>
  <c r="X64" i="55"/>
  <c r="X63" i="55"/>
  <c r="X62" i="55"/>
  <c r="X61" i="55"/>
  <c r="X60" i="55"/>
  <c r="X59" i="55"/>
  <c r="X58" i="55"/>
  <c r="X55" i="55"/>
  <c r="X54" i="55"/>
  <c r="X53" i="55"/>
  <c r="X52" i="55"/>
  <c r="X51" i="55"/>
  <c r="X50" i="55"/>
  <c r="X49" i="55"/>
  <c r="X45" i="55"/>
  <c r="X44" i="55"/>
  <c r="X43" i="55"/>
  <c r="X41" i="55"/>
  <c r="X40" i="55"/>
  <c r="X38" i="55"/>
  <c r="X36" i="55"/>
  <c r="X35" i="55"/>
  <c r="X34" i="55"/>
  <c r="X33" i="55"/>
  <c r="X32" i="55"/>
  <c r="X31" i="55"/>
  <c r="X30" i="55"/>
  <c r="X29" i="55"/>
  <c r="X27" i="55"/>
  <c r="X26" i="55"/>
  <c r="X25" i="55"/>
  <c r="X24" i="55"/>
  <c r="X23" i="55"/>
  <c r="X19" i="55"/>
  <c r="X20" i="55"/>
  <c r="X21" i="55"/>
  <c r="X22" i="55"/>
  <c r="X18" i="55"/>
  <c r="X17" i="55"/>
  <c r="X16" i="55"/>
  <c r="X15" i="55"/>
  <c r="X14" i="55"/>
  <c r="X13" i="55"/>
  <c r="X12" i="55"/>
  <c r="X11" i="55"/>
  <c r="X10" i="55"/>
  <c r="X9" i="55"/>
  <c r="X7" i="55"/>
  <c r="X6" i="55"/>
  <c r="X5" i="55"/>
  <c r="X8" i="55"/>
  <c r="X28" i="55"/>
  <c r="X37" i="55"/>
  <c r="X39" i="55"/>
  <c r="X42" i="55"/>
  <c r="X4" i="55"/>
  <c r="Z17" i="13" l="1"/>
  <c r="Z18" i="13"/>
  <c r="Z19" i="13"/>
  <c r="Z20" i="13"/>
  <c r="Z21" i="13"/>
  <c r="Z22" i="13"/>
  <c r="Z23" i="13"/>
  <c r="Z24" i="13"/>
  <c r="Z25" i="13"/>
  <c r="Z26" i="13"/>
  <c r="Z27" i="13"/>
  <c r="Z28" i="13"/>
  <c r="Z29" i="13"/>
  <c r="Z30" i="13"/>
  <c r="Z31" i="13"/>
  <c r="Z32" i="13"/>
  <c r="Z33" i="13"/>
  <c r="Z34" i="13"/>
  <c r="Z35" i="13"/>
  <c r="W180" i="55"/>
  <c r="W179" i="55"/>
  <c r="W178" i="55"/>
  <c r="W177" i="55"/>
  <c r="W176" i="55"/>
  <c r="W175" i="55"/>
  <c r="W174" i="55"/>
  <c r="W173" i="55"/>
  <c r="W172" i="55"/>
  <c r="W171" i="55"/>
  <c r="W170" i="55"/>
  <c r="W169" i="55"/>
  <c r="W168" i="55"/>
  <c r="W167" i="55"/>
  <c r="W166" i="55"/>
  <c r="W165" i="55"/>
  <c r="W164" i="55"/>
  <c r="W163" i="55"/>
  <c r="W162" i="55"/>
  <c r="W161" i="55"/>
  <c r="W160" i="55"/>
  <c r="W159" i="55"/>
  <c r="W158" i="55"/>
  <c r="W157" i="55"/>
  <c r="W156" i="55"/>
  <c r="W155" i="55"/>
  <c r="W154" i="55"/>
  <c r="W153" i="55"/>
  <c r="W152" i="55"/>
  <c r="W151" i="55"/>
  <c r="W150" i="55"/>
  <c r="W149" i="55"/>
  <c r="W148" i="55"/>
  <c r="W147" i="55"/>
  <c r="W146" i="55"/>
  <c r="W145" i="55"/>
  <c r="W144" i="55"/>
  <c r="W143" i="55"/>
  <c r="W142" i="55"/>
  <c r="W141" i="55"/>
  <c r="W140" i="55"/>
  <c r="W139" i="55"/>
  <c r="W135" i="55"/>
  <c r="W134" i="55"/>
  <c r="W133" i="55"/>
  <c r="W132" i="55"/>
  <c r="W131" i="55"/>
  <c r="W130" i="55"/>
  <c r="W129" i="55"/>
  <c r="W128" i="55"/>
  <c r="W127" i="55"/>
  <c r="W126" i="55"/>
  <c r="W125" i="55"/>
  <c r="W124" i="55"/>
  <c r="W123" i="55"/>
  <c r="W122" i="55"/>
  <c r="W121" i="55"/>
  <c r="W120" i="55"/>
  <c r="W119" i="55"/>
  <c r="W118" i="55"/>
  <c r="W117" i="55"/>
  <c r="W116" i="55"/>
  <c r="W115" i="55"/>
  <c r="W114" i="55"/>
  <c r="W113" i="55"/>
  <c r="W112" i="55"/>
  <c r="W111" i="55"/>
  <c r="W110" i="55"/>
  <c r="W109" i="55"/>
  <c r="W108" i="55"/>
  <c r="W107" i="55"/>
  <c r="W106" i="55"/>
  <c r="W105" i="55"/>
  <c r="W104" i="55"/>
  <c r="W103" i="55"/>
  <c r="W102" i="55"/>
  <c r="W101" i="55"/>
  <c r="W100" i="55"/>
  <c r="W99" i="55"/>
  <c r="W98" i="55"/>
  <c r="W97" i="55"/>
  <c r="W96" i="55"/>
  <c r="W95" i="55"/>
  <c r="W94" i="55"/>
  <c r="W90" i="55"/>
  <c r="W89" i="55"/>
  <c r="W88" i="55"/>
  <c r="W87" i="55"/>
  <c r="W86" i="55"/>
  <c r="W85" i="55"/>
  <c r="W84" i="55"/>
  <c r="W83" i="55"/>
  <c r="W82" i="55"/>
  <c r="W81" i="55"/>
  <c r="W80" i="55"/>
  <c r="W79" i="55"/>
  <c r="W78" i="55"/>
  <c r="W77" i="55"/>
  <c r="W76" i="55"/>
  <c r="W75" i="55"/>
  <c r="W74" i="55"/>
  <c r="W73" i="55"/>
  <c r="W72" i="55"/>
  <c r="W71" i="55"/>
  <c r="W70" i="55"/>
  <c r="W69" i="55"/>
  <c r="W68" i="55"/>
  <c r="W67" i="55"/>
  <c r="W66" i="55"/>
  <c r="W65" i="55"/>
  <c r="W64" i="55"/>
  <c r="W63" i="55"/>
  <c r="W62" i="55"/>
  <c r="W61" i="55"/>
  <c r="W60" i="55"/>
  <c r="W59" i="55"/>
  <c r="W58" i="55"/>
  <c r="W57" i="55"/>
  <c r="W56" i="55"/>
  <c r="W55" i="55"/>
  <c r="W54" i="55"/>
  <c r="W53" i="55"/>
  <c r="W52" i="55"/>
  <c r="W51" i="55"/>
  <c r="W50" i="55"/>
  <c r="W49" i="55"/>
  <c r="W45" i="55"/>
  <c r="W44" i="55"/>
  <c r="W43" i="55"/>
  <c r="W42" i="55"/>
  <c r="W41" i="55"/>
  <c r="W40" i="55"/>
  <c r="W39" i="55"/>
  <c r="W38" i="55"/>
  <c r="W37" i="55"/>
  <c r="W36" i="55"/>
  <c r="W35" i="55"/>
  <c r="W34" i="55"/>
  <c r="W33" i="55"/>
  <c r="W32" i="55"/>
  <c r="W31" i="55"/>
  <c r="W30" i="55"/>
  <c r="W29" i="55"/>
  <c r="W28" i="55"/>
  <c r="W27" i="55"/>
  <c r="W26" i="55"/>
  <c r="W25" i="55"/>
  <c r="W24" i="55"/>
  <c r="W23" i="55"/>
  <c r="W22" i="55"/>
  <c r="W21" i="55"/>
  <c r="W20" i="55"/>
  <c r="W19" i="55"/>
  <c r="W18" i="55"/>
  <c r="W17" i="55"/>
  <c r="W16" i="55"/>
  <c r="W15" i="55"/>
  <c r="W14" i="55"/>
  <c r="W13" i="55"/>
  <c r="W12" i="55"/>
  <c r="W11" i="55"/>
  <c r="W10" i="55"/>
  <c r="W9" i="55"/>
  <c r="W8" i="55"/>
  <c r="W7" i="55"/>
  <c r="W6" i="55"/>
  <c r="W5" i="55"/>
  <c r="W4" i="55"/>
  <c r="Z16" i="13" l="1"/>
  <c r="F32" i="22"/>
  <c r="E23" i="22"/>
  <c r="E31" i="22" l="1"/>
  <c r="J232" i="24" l="1"/>
  <c r="J231" i="24"/>
  <c r="J230" i="24"/>
  <c r="J229" i="24"/>
  <c r="J228" i="24"/>
  <c r="J227" i="24"/>
  <c r="J226" i="24"/>
  <c r="J225" i="24"/>
  <c r="J224" i="24"/>
  <c r="J223" i="24"/>
  <c r="J222" i="24"/>
  <c r="J221" i="24"/>
  <c r="J220" i="24"/>
  <c r="J219" i="24"/>
  <c r="J218" i="24"/>
  <c r="J217" i="24"/>
  <c r="J216" i="24"/>
  <c r="J215" i="24"/>
  <c r="J214" i="24"/>
  <c r="J213" i="24"/>
  <c r="J212" i="24"/>
  <c r="J211" i="24"/>
  <c r="J210" i="24"/>
  <c r="J209" i="24"/>
  <c r="J208" i="24"/>
  <c r="J207" i="24"/>
  <c r="J206" i="24"/>
  <c r="J205" i="24"/>
  <c r="J204" i="24"/>
  <c r="J203" i="24"/>
  <c r="J202" i="24"/>
  <c r="J201" i="24"/>
  <c r="J200" i="24"/>
  <c r="J199" i="24"/>
  <c r="J198" i="24"/>
  <c r="J197" i="24"/>
  <c r="J196" i="24"/>
  <c r="J195" i="24"/>
  <c r="J194" i="24"/>
  <c r="J193" i="24"/>
  <c r="J192" i="24"/>
  <c r="J191" i="24"/>
  <c r="J190" i="24"/>
  <c r="J189" i="24"/>
  <c r="J188" i="24"/>
  <c r="J187" i="24"/>
  <c r="J186" i="24"/>
  <c r="J185" i="24"/>
  <c r="J184" i="24"/>
  <c r="J183" i="24"/>
  <c r="J182" i="24"/>
  <c r="J181" i="24"/>
  <c r="J180" i="24"/>
  <c r="J179" i="24"/>
  <c r="J178" i="24"/>
  <c r="J177" i="24"/>
  <c r="J176" i="24"/>
  <c r="J175" i="24"/>
  <c r="J174" i="24"/>
  <c r="J173" i="24"/>
  <c r="J172" i="24"/>
  <c r="J171" i="24"/>
  <c r="J170" i="24"/>
  <c r="J169" i="24"/>
  <c r="J168" i="24"/>
  <c r="J167" i="24"/>
  <c r="J166" i="24"/>
  <c r="J165" i="24"/>
  <c r="J164" i="24"/>
  <c r="J163" i="24"/>
  <c r="J162" i="24"/>
  <c r="J161" i="24"/>
  <c r="J160" i="24"/>
  <c r="J159" i="24"/>
  <c r="J158" i="24"/>
  <c r="J157" i="24"/>
  <c r="J156" i="24"/>
  <c r="J155" i="24"/>
  <c r="J154" i="24"/>
  <c r="J153" i="24"/>
  <c r="J152" i="24"/>
  <c r="J151" i="24"/>
  <c r="J150" i="24"/>
  <c r="J149" i="24"/>
  <c r="J148" i="24"/>
  <c r="J147" i="24"/>
  <c r="J146" i="24"/>
  <c r="J145" i="24"/>
  <c r="J144" i="24"/>
  <c r="J143" i="24"/>
  <c r="J133" i="24"/>
  <c r="J132" i="24"/>
  <c r="J131" i="24"/>
  <c r="J130" i="24"/>
  <c r="J129" i="24"/>
  <c r="J128" i="24"/>
  <c r="J127" i="24"/>
  <c r="J126" i="24"/>
  <c r="J125" i="24"/>
  <c r="J124" i="24"/>
  <c r="J123" i="24"/>
  <c r="J122" i="24"/>
  <c r="J121" i="24"/>
  <c r="J120" i="24"/>
  <c r="J119" i="24"/>
  <c r="J118" i="24"/>
  <c r="J117" i="24"/>
  <c r="J116" i="24"/>
  <c r="J115" i="24"/>
  <c r="J114" i="24"/>
  <c r="J113" i="24"/>
  <c r="J112" i="24"/>
  <c r="J111" i="24"/>
  <c r="J110" i="24"/>
  <c r="J109" i="24"/>
  <c r="J108" i="24"/>
  <c r="J107" i="24"/>
  <c r="J106" i="24"/>
  <c r="J105" i="24"/>
  <c r="J104" i="24"/>
  <c r="J103" i="24"/>
  <c r="J102" i="24"/>
  <c r="J101" i="24"/>
  <c r="J100" i="24"/>
  <c r="J99" i="24"/>
  <c r="J98" i="24"/>
  <c r="J97" i="24"/>
  <c r="J96" i="24"/>
  <c r="J95" i="24"/>
  <c r="J94" i="24"/>
  <c r="J93" i="24"/>
  <c r="J92" i="24"/>
  <c r="J91" i="24"/>
  <c r="J90" i="24"/>
  <c r="J89" i="24"/>
  <c r="J88" i="24"/>
  <c r="J87" i="24"/>
  <c r="J86" i="24"/>
  <c r="J85" i="24"/>
  <c r="J84" i="24"/>
  <c r="J83" i="24"/>
  <c r="J82" i="24"/>
  <c r="J81" i="24"/>
  <c r="J80" i="24"/>
  <c r="J79" i="24"/>
  <c r="J78" i="24"/>
  <c r="J77" i="24"/>
  <c r="J76" i="24"/>
  <c r="J75" i="24"/>
  <c r="J74" i="24"/>
  <c r="J73" i="24"/>
  <c r="J72" i="24"/>
  <c r="J71" i="24"/>
  <c r="J70" i="24"/>
  <c r="J69" i="24"/>
  <c r="J68" i="24"/>
  <c r="J67" i="24"/>
  <c r="J66" i="24"/>
  <c r="J65" i="24"/>
  <c r="J64" i="24"/>
  <c r="J63" i="24"/>
  <c r="J62" i="24"/>
  <c r="J61" i="24"/>
  <c r="J60" i="24"/>
  <c r="J59" i="24"/>
  <c r="J58" i="24"/>
  <c r="J57" i="24"/>
  <c r="J56" i="24"/>
  <c r="J55" i="24"/>
  <c r="J54" i="24"/>
  <c r="J53" i="24"/>
  <c r="J52" i="24"/>
  <c r="J51" i="24"/>
  <c r="J50" i="24"/>
  <c r="J49" i="24"/>
  <c r="J48" i="24"/>
  <c r="J47" i="24"/>
  <c r="J46" i="24"/>
  <c r="J45" i="24"/>
  <c r="J44" i="24"/>
  <c r="H79" i="1"/>
  <c r="I79" i="1"/>
  <c r="J79" i="1"/>
  <c r="K79" i="1"/>
  <c r="H80" i="1"/>
  <c r="I80" i="1"/>
  <c r="J80" i="1"/>
  <c r="K80" i="1"/>
  <c r="H81" i="1"/>
  <c r="I81" i="1"/>
  <c r="J81" i="1"/>
  <c r="K81" i="1"/>
  <c r="H82" i="1"/>
  <c r="I82" i="1"/>
  <c r="J82" i="1"/>
  <c r="K82" i="1"/>
  <c r="H83" i="1"/>
  <c r="I83" i="1"/>
  <c r="J83" i="1"/>
  <c r="K83" i="1"/>
  <c r="H84" i="1"/>
  <c r="I84" i="1"/>
  <c r="J84" i="1"/>
  <c r="K84" i="1"/>
  <c r="H85" i="1"/>
  <c r="I85" i="1"/>
  <c r="J85" i="1"/>
  <c r="K85" i="1"/>
  <c r="H86" i="1"/>
  <c r="I86" i="1"/>
  <c r="J86" i="1"/>
  <c r="K86" i="1"/>
  <c r="H87" i="1"/>
  <c r="I87" i="1"/>
  <c r="J87" i="1"/>
  <c r="K87" i="1"/>
  <c r="H88" i="1"/>
  <c r="I88" i="1"/>
  <c r="J88" i="1"/>
  <c r="K88" i="1"/>
  <c r="H89" i="1"/>
  <c r="I89" i="1"/>
  <c r="J89" i="1"/>
  <c r="K89" i="1"/>
  <c r="H90" i="1"/>
  <c r="I90" i="1"/>
  <c r="J90" i="1"/>
  <c r="K90" i="1"/>
  <c r="H91" i="1"/>
  <c r="I91" i="1"/>
  <c r="J91" i="1"/>
  <c r="K91" i="1"/>
  <c r="H92" i="1"/>
  <c r="I92" i="1"/>
  <c r="J92" i="1"/>
  <c r="K92" i="1"/>
  <c r="H93" i="1"/>
  <c r="I93" i="1"/>
  <c r="J93" i="1"/>
  <c r="K93" i="1"/>
  <c r="G80" i="1"/>
  <c r="G81" i="1"/>
  <c r="G82" i="1"/>
  <c r="G83" i="1"/>
  <c r="G84" i="1"/>
  <c r="G85" i="1"/>
  <c r="G86" i="1"/>
  <c r="G87" i="1"/>
  <c r="G88" i="1"/>
  <c r="G89" i="1"/>
  <c r="G90" i="1"/>
  <c r="G91" i="1"/>
  <c r="G92" i="1"/>
  <c r="G93" i="1"/>
  <c r="G79" i="1"/>
  <c r="L13" i="1" l="1"/>
  <c r="AI13" i="43"/>
  <c r="AI138" i="43" s="1"/>
  <c r="AI157" i="43" s="1"/>
  <c r="AI14" i="43"/>
  <c r="AI15" i="43"/>
  <c r="AI16" i="43"/>
  <c r="AI17" i="43"/>
  <c r="AI18" i="43"/>
  <c r="AI19" i="43"/>
  <c r="AI20" i="43"/>
  <c r="AI21" i="43"/>
  <c r="AI22" i="43"/>
  <c r="AI23" i="43"/>
  <c r="AI24" i="43"/>
  <c r="AI25" i="43"/>
  <c r="AI26" i="43"/>
  <c r="AI27" i="43"/>
  <c r="AI28" i="43"/>
  <c r="AI29" i="43"/>
  <c r="AI30" i="43"/>
  <c r="AI31" i="43"/>
  <c r="AI32" i="43"/>
  <c r="AI33" i="43"/>
  <c r="AI34" i="43"/>
  <c r="AI35" i="43"/>
  <c r="AI36" i="43"/>
  <c r="AI37" i="43"/>
  <c r="AI38" i="43"/>
  <c r="AI39" i="43"/>
  <c r="AI40" i="43"/>
  <c r="AI41" i="43"/>
  <c r="AI42" i="43"/>
  <c r="AI43" i="43"/>
  <c r="AI44" i="43"/>
  <c r="AI45" i="43"/>
  <c r="AI46" i="43"/>
  <c r="AI47" i="43"/>
  <c r="AI48" i="43"/>
  <c r="AI49" i="43"/>
  <c r="AI50" i="43"/>
  <c r="AI51" i="43"/>
  <c r="AI52" i="43"/>
  <c r="AI53" i="43"/>
  <c r="AI54" i="43"/>
  <c r="AI55" i="43"/>
  <c r="AI56" i="43"/>
  <c r="AI57" i="43"/>
  <c r="AI58" i="43"/>
  <c r="AI59" i="43"/>
  <c r="AI60" i="43"/>
  <c r="AI61" i="43"/>
  <c r="AI62" i="43"/>
  <c r="AI63" i="43"/>
  <c r="AI64" i="43"/>
  <c r="AI65" i="43"/>
  <c r="AI66" i="43"/>
  <c r="AI67" i="43"/>
  <c r="AI68" i="43"/>
  <c r="AI69" i="43"/>
  <c r="AI70" i="43"/>
  <c r="AI71" i="43"/>
  <c r="AI72" i="43"/>
  <c r="AI73" i="43"/>
  <c r="AI74" i="43"/>
  <c r="AI75" i="43"/>
  <c r="AI76" i="43"/>
  <c r="AI77" i="43"/>
  <c r="AI78" i="43"/>
  <c r="AI79" i="43"/>
  <c r="AI80" i="43"/>
  <c r="AI81" i="43"/>
  <c r="AI82" i="43"/>
  <c r="AI83" i="43"/>
  <c r="AI84" i="43"/>
  <c r="AI85" i="43"/>
  <c r="AI86" i="43"/>
  <c r="AI87" i="43"/>
  <c r="AI88" i="43"/>
  <c r="AI89" i="43"/>
  <c r="AI90" i="43"/>
  <c r="AI91" i="43"/>
  <c r="AI92" i="43"/>
  <c r="AI93" i="43"/>
  <c r="AI94" i="43"/>
  <c r="AI95" i="43"/>
  <c r="AI96" i="43"/>
  <c r="AI97" i="43"/>
  <c r="AI98" i="43"/>
  <c r="AI99" i="43"/>
  <c r="AI100" i="43"/>
  <c r="AI101" i="43"/>
  <c r="AI102" i="43"/>
  <c r="AI103" i="43"/>
  <c r="AI104" i="43"/>
  <c r="AI105" i="43"/>
  <c r="AI106" i="43"/>
  <c r="AI107" i="43"/>
  <c r="AI108" i="43"/>
  <c r="AI109" i="43"/>
  <c r="AI110" i="43"/>
  <c r="AI111" i="43"/>
  <c r="AI112" i="43"/>
  <c r="AI113" i="43"/>
  <c r="AI114" i="43"/>
  <c r="AI115" i="43"/>
  <c r="AI116" i="43"/>
  <c r="AI117" i="43"/>
  <c r="AI118" i="43"/>
  <c r="AI119" i="43"/>
  <c r="AI120" i="43"/>
  <c r="AI121" i="43"/>
  <c r="AI122" i="43"/>
  <c r="AI123" i="43"/>
  <c r="AI124" i="43"/>
  <c r="AI125" i="43"/>
  <c r="AI126" i="43"/>
  <c r="AI127" i="43"/>
  <c r="AI128" i="43"/>
  <c r="AI129" i="43"/>
  <c r="AI130" i="43"/>
  <c r="AI131" i="43"/>
  <c r="AI132" i="43"/>
  <c r="AI133" i="43"/>
  <c r="AI134" i="43"/>
  <c r="AI135" i="43"/>
  <c r="AI136" i="43"/>
  <c r="AI137" i="43"/>
  <c r="AI140" i="43"/>
  <c r="AI155" i="43" s="1"/>
  <c r="AI141" i="43"/>
  <c r="AI142" i="43"/>
  <c r="AI143" i="43"/>
  <c r="AI144" i="43"/>
  <c r="AI145" i="43"/>
  <c r="AI146" i="43"/>
  <c r="AI147" i="43"/>
  <c r="AI148" i="43"/>
  <c r="AI149" i="43"/>
  <c r="AI150" i="43"/>
  <c r="AI151" i="43"/>
  <c r="AI152" i="43"/>
  <c r="AI153" i="43"/>
  <c r="AI154" i="43"/>
  <c r="W13" i="43"/>
  <c r="W14" i="43"/>
  <c r="W15" i="43"/>
  <c r="W138" i="43" s="1"/>
  <c r="W157" i="43" s="1"/>
  <c r="W16" i="43"/>
  <c r="W17" i="43"/>
  <c r="W18" i="43"/>
  <c r="W19" i="43"/>
  <c r="W20" i="43"/>
  <c r="W21" i="43"/>
  <c r="W22" i="43"/>
  <c r="W23" i="43"/>
  <c r="W24" i="43"/>
  <c r="W25" i="43"/>
  <c r="W26" i="43"/>
  <c r="W27" i="43"/>
  <c r="W28" i="43"/>
  <c r="W29" i="43"/>
  <c r="W30" i="43"/>
  <c r="W31" i="43"/>
  <c r="W32" i="43"/>
  <c r="W33" i="43"/>
  <c r="W34" i="43"/>
  <c r="W35" i="43"/>
  <c r="W36" i="43"/>
  <c r="W37" i="43"/>
  <c r="W38" i="43"/>
  <c r="W39" i="43"/>
  <c r="W40" i="43"/>
  <c r="W41" i="43"/>
  <c r="W42" i="43"/>
  <c r="W43" i="43"/>
  <c r="W44" i="43"/>
  <c r="W45" i="43"/>
  <c r="W46" i="43"/>
  <c r="W47" i="43"/>
  <c r="W48" i="43"/>
  <c r="W49" i="43"/>
  <c r="W50" i="43"/>
  <c r="W51" i="43"/>
  <c r="W52" i="43"/>
  <c r="W53" i="43"/>
  <c r="W54" i="43"/>
  <c r="W55" i="43"/>
  <c r="W56" i="43"/>
  <c r="W57" i="43"/>
  <c r="W58" i="43"/>
  <c r="W59" i="43"/>
  <c r="W60" i="43"/>
  <c r="W61" i="43"/>
  <c r="W62" i="43"/>
  <c r="W63" i="43"/>
  <c r="W64" i="43"/>
  <c r="W65" i="43"/>
  <c r="W66" i="43"/>
  <c r="W67" i="43"/>
  <c r="W68" i="43"/>
  <c r="W69" i="43"/>
  <c r="W70" i="43"/>
  <c r="W71" i="43"/>
  <c r="W72" i="43"/>
  <c r="W73" i="43"/>
  <c r="W74" i="43"/>
  <c r="W75" i="43"/>
  <c r="W76" i="43"/>
  <c r="W77" i="43"/>
  <c r="W78" i="43"/>
  <c r="W79" i="43"/>
  <c r="W80" i="43"/>
  <c r="W81" i="43"/>
  <c r="W82" i="43"/>
  <c r="W83" i="43"/>
  <c r="W84" i="43"/>
  <c r="W85" i="43"/>
  <c r="W86" i="43"/>
  <c r="W87" i="43"/>
  <c r="W88" i="43"/>
  <c r="W89" i="43"/>
  <c r="W90" i="43"/>
  <c r="W91" i="43"/>
  <c r="W92" i="43"/>
  <c r="W93" i="43"/>
  <c r="W94" i="43"/>
  <c r="W95" i="43"/>
  <c r="W96" i="43"/>
  <c r="W97" i="43"/>
  <c r="W98" i="43"/>
  <c r="W99" i="43"/>
  <c r="W100" i="43"/>
  <c r="W101" i="43"/>
  <c r="W102" i="43"/>
  <c r="W103" i="43"/>
  <c r="W104" i="43"/>
  <c r="W105" i="43"/>
  <c r="W106" i="43"/>
  <c r="W107" i="43"/>
  <c r="W108" i="43"/>
  <c r="W109" i="43"/>
  <c r="W110" i="43"/>
  <c r="W111" i="43"/>
  <c r="W112" i="43"/>
  <c r="W113" i="43"/>
  <c r="W114" i="43"/>
  <c r="W115" i="43"/>
  <c r="W116" i="43"/>
  <c r="W117" i="43"/>
  <c r="W118" i="43"/>
  <c r="W119" i="43"/>
  <c r="W120" i="43"/>
  <c r="W121" i="43"/>
  <c r="W122" i="43"/>
  <c r="W123" i="43"/>
  <c r="W124" i="43"/>
  <c r="W125" i="43"/>
  <c r="W126" i="43"/>
  <c r="W127" i="43"/>
  <c r="W128" i="43"/>
  <c r="W129" i="43"/>
  <c r="W130" i="43"/>
  <c r="W131" i="43"/>
  <c r="W132" i="43"/>
  <c r="W133" i="43"/>
  <c r="W134" i="43"/>
  <c r="W135" i="43"/>
  <c r="W136" i="43"/>
  <c r="W137" i="43"/>
  <c r="W140" i="43"/>
  <c r="W155" i="43" s="1"/>
  <c r="W141" i="43"/>
  <c r="W142" i="43"/>
  <c r="W143" i="43"/>
  <c r="W144" i="43"/>
  <c r="W145" i="43"/>
  <c r="W146" i="43"/>
  <c r="W147" i="43"/>
  <c r="W148" i="43"/>
  <c r="W149" i="43"/>
  <c r="W150" i="43"/>
  <c r="W151" i="43"/>
  <c r="W152" i="43"/>
  <c r="W153" i="43"/>
  <c r="W154" i="43"/>
  <c r="K14" i="43"/>
  <c r="Q14" i="43" s="1"/>
  <c r="K15" i="43"/>
  <c r="Q15" i="43" s="1"/>
  <c r="K16" i="43"/>
  <c r="Q16" i="43" s="1"/>
  <c r="K17" i="43"/>
  <c r="Q17" i="43" s="1"/>
  <c r="K18" i="43"/>
  <c r="Q18" i="43" s="1"/>
  <c r="K19" i="43"/>
  <c r="Q19" i="43" s="1"/>
  <c r="K20" i="43"/>
  <c r="Q20" i="43" s="1"/>
  <c r="K21" i="43"/>
  <c r="Q21" i="43" s="1"/>
  <c r="K22" i="43"/>
  <c r="Q22" i="43" s="1"/>
  <c r="K23" i="43"/>
  <c r="Q23" i="43" s="1"/>
  <c r="K24" i="43"/>
  <c r="Q24" i="43" s="1"/>
  <c r="K25" i="43"/>
  <c r="Q25" i="43" s="1"/>
  <c r="K26" i="43"/>
  <c r="Q26" i="43" s="1"/>
  <c r="K27" i="43"/>
  <c r="Q27" i="43" s="1"/>
  <c r="K28" i="43"/>
  <c r="Q28" i="43" s="1"/>
  <c r="K29" i="43"/>
  <c r="Q29" i="43" s="1"/>
  <c r="K30" i="43"/>
  <c r="Q30" i="43" s="1"/>
  <c r="K31" i="43"/>
  <c r="Q31" i="43" s="1"/>
  <c r="K32" i="43"/>
  <c r="Q32" i="43" s="1"/>
  <c r="K33" i="43"/>
  <c r="Q33" i="43" s="1"/>
  <c r="K34" i="43"/>
  <c r="Q34" i="43" s="1"/>
  <c r="K35" i="43"/>
  <c r="Q35" i="43" s="1"/>
  <c r="K36" i="43"/>
  <c r="Q36" i="43" s="1"/>
  <c r="K37" i="43"/>
  <c r="Q37" i="43" s="1"/>
  <c r="K38" i="43"/>
  <c r="Q38" i="43" s="1"/>
  <c r="K39" i="43"/>
  <c r="Q39" i="43" s="1"/>
  <c r="K40" i="43"/>
  <c r="Q40" i="43" s="1"/>
  <c r="K41" i="43"/>
  <c r="Q41" i="43" s="1"/>
  <c r="K42" i="43"/>
  <c r="Q42" i="43" s="1"/>
  <c r="K43" i="43"/>
  <c r="Q43" i="43" s="1"/>
  <c r="K44" i="43"/>
  <c r="Q44" i="43" s="1"/>
  <c r="K45" i="43"/>
  <c r="Q45" i="43" s="1"/>
  <c r="K46" i="43"/>
  <c r="Q46" i="43" s="1"/>
  <c r="K47" i="43"/>
  <c r="Q47" i="43" s="1"/>
  <c r="K48" i="43"/>
  <c r="Q48" i="43" s="1"/>
  <c r="K49" i="43"/>
  <c r="Q49" i="43" s="1"/>
  <c r="K50" i="43"/>
  <c r="Q50" i="43" s="1"/>
  <c r="K51" i="43"/>
  <c r="Q51" i="43" s="1"/>
  <c r="K52" i="43"/>
  <c r="Q52" i="43" s="1"/>
  <c r="K53" i="43"/>
  <c r="Q53" i="43" s="1"/>
  <c r="K54" i="43"/>
  <c r="Q54" i="43" s="1"/>
  <c r="K55" i="43"/>
  <c r="Q55" i="43" s="1"/>
  <c r="K56" i="43"/>
  <c r="Q56" i="43" s="1"/>
  <c r="K57" i="43"/>
  <c r="Q57" i="43" s="1"/>
  <c r="K58" i="43"/>
  <c r="Q58" i="43" s="1"/>
  <c r="K59" i="43"/>
  <c r="Q59" i="43" s="1"/>
  <c r="K60" i="43"/>
  <c r="Q60" i="43" s="1"/>
  <c r="K61" i="43"/>
  <c r="Q61" i="43" s="1"/>
  <c r="K62" i="43"/>
  <c r="Q62" i="43" s="1"/>
  <c r="K63" i="43"/>
  <c r="Q63" i="43" s="1"/>
  <c r="K64" i="43"/>
  <c r="Q64" i="43" s="1"/>
  <c r="K65" i="43"/>
  <c r="Q65" i="43" s="1"/>
  <c r="K66" i="43"/>
  <c r="Q66" i="43" s="1"/>
  <c r="K67" i="43"/>
  <c r="Q67" i="43" s="1"/>
  <c r="K68" i="43"/>
  <c r="Q68" i="43" s="1"/>
  <c r="K69" i="43"/>
  <c r="Q69" i="43" s="1"/>
  <c r="K70" i="43"/>
  <c r="Q70" i="43" s="1"/>
  <c r="K71" i="43"/>
  <c r="Q71" i="43" s="1"/>
  <c r="K72" i="43"/>
  <c r="Q72" i="43" s="1"/>
  <c r="K73" i="43"/>
  <c r="Q73" i="43" s="1"/>
  <c r="K74" i="43"/>
  <c r="Q74" i="43" s="1"/>
  <c r="K75" i="43"/>
  <c r="Q75" i="43" s="1"/>
  <c r="K76" i="43"/>
  <c r="Q76" i="43" s="1"/>
  <c r="K77" i="43"/>
  <c r="Q77" i="43" s="1"/>
  <c r="K78" i="43"/>
  <c r="Q78" i="43" s="1"/>
  <c r="K79" i="43"/>
  <c r="Q79" i="43" s="1"/>
  <c r="K80" i="43"/>
  <c r="Q80" i="43" s="1"/>
  <c r="K81" i="43"/>
  <c r="Q81" i="43" s="1"/>
  <c r="K82" i="43"/>
  <c r="Q82" i="43" s="1"/>
  <c r="K83" i="43"/>
  <c r="Q83" i="43" s="1"/>
  <c r="K84" i="43"/>
  <c r="Q84" i="43" s="1"/>
  <c r="K85" i="43"/>
  <c r="Q85" i="43" s="1"/>
  <c r="K86" i="43"/>
  <c r="Q86" i="43" s="1"/>
  <c r="K87" i="43"/>
  <c r="Q87" i="43" s="1"/>
  <c r="K88" i="43"/>
  <c r="Q88" i="43" s="1"/>
  <c r="K89" i="43"/>
  <c r="Q89" i="43" s="1"/>
  <c r="K90" i="43"/>
  <c r="Q90" i="43" s="1"/>
  <c r="K91" i="43"/>
  <c r="Q91" i="43" s="1"/>
  <c r="K92" i="43"/>
  <c r="Q92" i="43" s="1"/>
  <c r="K93" i="43"/>
  <c r="Q93" i="43" s="1"/>
  <c r="K94" i="43"/>
  <c r="Q94" i="43" s="1"/>
  <c r="K95" i="43"/>
  <c r="Q95" i="43" s="1"/>
  <c r="K96" i="43"/>
  <c r="Q96" i="43" s="1"/>
  <c r="K97" i="43"/>
  <c r="Q97" i="43" s="1"/>
  <c r="K98" i="43"/>
  <c r="Q98" i="43" s="1"/>
  <c r="K99" i="43"/>
  <c r="Q99" i="43" s="1"/>
  <c r="K100" i="43"/>
  <c r="Q100" i="43" s="1"/>
  <c r="K101" i="43"/>
  <c r="Q101" i="43" s="1"/>
  <c r="K102" i="43"/>
  <c r="Q102" i="43" s="1"/>
  <c r="K103" i="43"/>
  <c r="Q103" i="43" s="1"/>
  <c r="K104" i="43"/>
  <c r="Q104" i="43" s="1"/>
  <c r="K105" i="43"/>
  <c r="Q105" i="43" s="1"/>
  <c r="K106" i="43"/>
  <c r="Q106" i="43" s="1"/>
  <c r="K107" i="43"/>
  <c r="Q107" i="43" s="1"/>
  <c r="K108" i="43"/>
  <c r="Q108" i="43" s="1"/>
  <c r="K109" i="43"/>
  <c r="Q109" i="43" s="1"/>
  <c r="K110" i="43"/>
  <c r="Q110" i="43" s="1"/>
  <c r="K111" i="43"/>
  <c r="Q111" i="43" s="1"/>
  <c r="K112" i="43"/>
  <c r="Q112" i="43" s="1"/>
  <c r="K113" i="43"/>
  <c r="Q113" i="43" s="1"/>
  <c r="K114" i="43"/>
  <c r="Q114" i="43" s="1"/>
  <c r="K115" i="43"/>
  <c r="Q115" i="43" s="1"/>
  <c r="K116" i="43"/>
  <c r="Q116" i="43" s="1"/>
  <c r="K117" i="43"/>
  <c r="Q117" i="43" s="1"/>
  <c r="K118" i="43"/>
  <c r="Q118" i="43" s="1"/>
  <c r="K119" i="43"/>
  <c r="Q119" i="43" s="1"/>
  <c r="K120" i="43"/>
  <c r="Q120" i="43" s="1"/>
  <c r="K121" i="43"/>
  <c r="Q121" i="43" s="1"/>
  <c r="K122" i="43"/>
  <c r="Q122" i="43" s="1"/>
  <c r="K123" i="43"/>
  <c r="Q123" i="43" s="1"/>
  <c r="K124" i="43"/>
  <c r="Q124" i="43" s="1"/>
  <c r="K125" i="43"/>
  <c r="Q125" i="43" s="1"/>
  <c r="K126" i="43"/>
  <c r="Q126" i="43" s="1"/>
  <c r="K127" i="43"/>
  <c r="Q127" i="43" s="1"/>
  <c r="K128" i="43"/>
  <c r="Q128" i="43" s="1"/>
  <c r="K129" i="43"/>
  <c r="Q129" i="43" s="1"/>
  <c r="K130" i="43"/>
  <c r="Q130" i="43" s="1"/>
  <c r="K131" i="43"/>
  <c r="Q131" i="43" s="1"/>
  <c r="K132" i="43"/>
  <c r="Q132" i="43" s="1"/>
  <c r="K133" i="43"/>
  <c r="Q133" i="43" s="1"/>
  <c r="K134" i="43"/>
  <c r="Q134" i="43" s="1"/>
  <c r="K135" i="43"/>
  <c r="Q135" i="43" s="1"/>
  <c r="K136" i="43"/>
  <c r="Q136" i="43" s="1"/>
  <c r="K137" i="43"/>
  <c r="Q137" i="43" s="1"/>
  <c r="AI14" i="29" l="1"/>
  <c r="AI15" i="29"/>
  <c r="AI16" i="29"/>
  <c r="AI17" i="29"/>
  <c r="AI18" i="29"/>
  <c r="AI19" i="29"/>
  <c r="AI20" i="29"/>
  <c r="AI21" i="29"/>
  <c r="AI22" i="29"/>
  <c r="AI23" i="29"/>
  <c r="AI24" i="29"/>
  <c r="AI25" i="29"/>
  <c r="AI26" i="29"/>
  <c r="AI27" i="29"/>
  <c r="AI28" i="29"/>
  <c r="AI30" i="29"/>
  <c r="AI31" i="29"/>
  <c r="AI32" i="29"/>
  <c r="AI33" i="29"/>
  <c r="AI34" i="29"/>
  <c r="AI35" i="29"/>
  <c r="AI36" i="29"/>
  <c r="AI37" i="29"/>
  <c r="AI38" i="29"/>
  <c r="AI39" i="29"/>
  <c r="AI40" i="29"/>
  <c r="AI41" i="29"/>
  <c r="AI42" i="29"/>
  <c r="AI43" i="29"/>
  <c r="AI44" i="29"/>
  <c r="AI45" i="29"/>
  <c r="AI46" i="29"/>
  <c r="AI47" i="29"/>
  <c r="AI48" i="29"/>
  <c r="AI49" i="29"/>
  <c r="AI50" i="29"/>
  <c r="AI51" i="29"/>
  <c r="AI52" i="29"/>
  <c r="AI53" i="29"/>
  <c r="AI54" i="29"/>
  <c r="AI55" i="29"/>
  <c r="AI56" i="29"/>
  <c r="AI57" i="29"/>
  <c r="AI58" i="29"/>
  <c r="AI59" i="29"/>
  <c r="AI60" i="29"/>
  <c r="AI61" i="29"/>
  <c r="AI62" i="29"/>
  <c r="AI63" i="29"/>
  <c r="AI64" i="29"/>
  <c r="AI65" i="29"/>
  <c r="AI66" i="29"/>
  <c r="AI67" i="29"/>
  <c r="AI68" i="29"/>
  <c r="AI69" i="29"/>
  <c r="AI70" i="29"/>
  <c r="AI71" i="29"/>
  <c r="AI72" i="29"/>
  <c r="AI73" i="29"/>
  <c r="AI74" i="29"/>
  <c r="AI75" i="29"/>
  <c r="AI76" i="29"/>
  <c r="AI77" i="29"/>
  <c r="AI78" i="29"/>
  <c r="AI79" i="29"/>
  <c r="AI80" i="29"/>
  <c r="AI81" i="29"/>
  <c r="AI82" i="29"/>
  <c r="AI83" i="29"/>
  <c r="AI84" i="29"/>
  <c r="AI85" i="29"/>
  <c r="AI86" i="29"/>
  <c r="AI87" i="29"/>
  <c r="AI88" i="29"/>
  <c r="AI89" i="29"/>
  <c r="AI90" i="29"/>
  <c r="AI91" i="29"/>
  <c r="AI92" i="29"/>
  <c r="AI93" i="29"/>
  <c r="AI94" i="29"/>
  <c r="AI95" i="29"/>
  <c r="AI96" i="29"/>
  <c r="AI97" i="29"/>
  <c r="AI98" i="29"/>
  <c r="AI99" i="29"/>
  <c r="AI100" i="29"/>
  <c r="AI101" i="29"/>
  <c r="AI102" i="29"/>
  <c r="AI103" i="29"/>
  <c r="AI104" i="29"/>
  <c r="AI105" i="29"/>
  <c r="AI106" i="29"/>
  <c r="AI107" i="29"/>
  <c r="AI108" i="29"/>
  <c r="AI109" i="29"/>
  <c r="AI110" i="29"/>
  <c r="AI111" i="29"/>
  <c r="AI112" i="29"/>
  <c r="AI113" i="29"/>
  <c r="AI114" i="29"/>
  <c r="AI115" i="29"/>
  <c r="AI116" i="29"/>
  <c r="AI117" i="29"/>
  <c r="AI118" i="29"/>
  <c r="AI119" i="29"/>
  <c r="AI120" i="29"/>
  <c r="AI121" i="29"/>
  <c r="AI122" i="29"/>
  <c r="AI123" i="29"/>
  <c r="AI124" i="29"/>
  <c r="AI125" i="29"/>
  <c r="AI126" i="29"/>
  <c r="AI127" i="29"/>
  <c r="AI128" i="29"/>
  <c r="AI129" i="29"/>
  <c r="AI130" i="29"/>
  <c r="AI131" i="29"/>
  <c r="AI132" i="29"/>
  <c r="AI133" i="29"/>
  <c r="AI134" i="29"/>
  <c r="AI135" i="29"/>
  <c r="AI136" i="29"/>
  <c r="W13" i="29"/>
  <c r="W14" i="29"/>
  <c r="W15" i="29"/>
  <c r="W138" i="29" s="1"/>
  <c r="W16" i="29"/>
  <c r="W17" i="29"/>
  <c r="W18" i="29"/>
  <c r="W19" i="29"/>
  <c r="W20" i="29"/>
  <c r="W21" i="29"/>
  <c r="W22" i="29"/>
  <c r="W23" i="29"/>
  <c r="W24" i="29"/>
  <c r="W25" i="29"/>
  <c r="W26" i="29"/>
  <c r="W27" i="29"/>
  <c r="W28" i="29"/>
  <c r="W29" i="29"/>
  <c r="W30" i="29"/>
  <c r="W31" i="29"/>
  <c r="W32" i="29"/>
  <c r="W33" i="29"/>
  <c r="W34" i="29"/>
  <c r="W35" i="29"/>
  <c r="W36" i="29"/>
  <c r="W37" i="29"/>
  <c r="W38" i="29"/>
  <c r="W39" i="29"/>
  <c r="W40" i="29"/>
  <c r="W41" i="29"/>
  <c r="W42" i="29"/>
  <c r="W43" i="29"/>
  <c r="W44" i="29"/>
  <c r="W45" i="29"/>
  <c r="W46" i="29"/>
  <c r="W47" i="29"/>
  <c r="W48" i="29"/>
  <c r="W49" i="29"/>
  <c r="W50" i="29"/>
  <c r="W51" i="29"/>
  <c r="W52" i="29"/>
  <c r="W53" i="29"/>
  <c r="W54" i="29"/>
  <c r="W55" i="29"/>
  <c r="W56" i="29"/>
  <c r="W57" i="29"/>
  <c r="W58" i="29"/>
  <c r="W59" i="29"/>
  <c r="W60" i="29"/>
  <c r="W61" i="29"/>
  <c r="W62" i="29"/>
  <c r="W63" i="29"/>
  <c r="W64" i="29"/>
  <c r="W65" i="29"/>
  <c r="W66" i="29"/>
  <c r="W67" i="29"/>
  <c r="W68" i="29"/>
  <c r="W69" i="29"/>
  <c r="W70" i="29"/>
  <c r="W71" i="29"/>
  <c r="W72" i="29"/>
  <c r="W73" i="29"/>
  <c r="W74" i="29"/>
  <c r="W75" i="29"/>
  <c r="W76" i="29"/>
  <c r="W77" i="29"/>
  <c r="W78" i="29"/>
  <c r="W79" i="29"/>
  <c r="W80" i="29"/>
  <c r="W81" i="29"/>
  <c r="W82" i="29"/>
  <c r="W83" i="29"/>
  <c r="W84" i="29"/>
  <c r="W85" i="29"/>
  <c r="W86" i="29"/>
  <c r="W87" i="29"/>
  <c r="W88" i="29"/>
  <c r="W89" i="29"/>
  <c r="W90" i="29"/>
  <c r="W91" i="29"/>
  <c r="W92" i="29"/>
  <c r="W93" i="29"/>
  <c r="W94" i="29"/>
  <c r="W95" i="29"/>
  <c r="W96" i="29"/>
  <c r="W97" i="29"/>
  <c r="W98" i="29"/>
  <c r="W99" i="29"/>
  <c r="W100" i="29"/>
  <c r="W101" i="29"/>
  <c r="W102" i="29"/>
  <c r="W103" i="29"/>
  <c r="W104" i="29"/>
  <c r="W105" i="29"/>
  <c r="W106" i="29"/>
  <c r="W107" i="29"/>
  <c r="W108" i="29"/>
  <c r="W109" i="29"/>
  <c r="W110" i="29"/>
  <c r="W111" i="29"/>
  <c r="W112" i="29"/>
  <c r="W113" i="29"/>
  <c r="W114" i="29"/>
  <c r="W115" i="29"/>
  <c r="W116" i="29"/>
  <c r="W117" i="29"/>
  <c r="W118" i="29"/>
  <c r="W119" i="29"/>
  <c r="W120" i="29"/>
  <c r="W121" i="29"/>
  <c r="W122" i="29"/>
  <c r="W123" i="29"/>
  <c r="W124" i="29"/>
  <c r="W125" i="29"/>
  <c r="W126" i="29"/>
  <c r="W127" i="29"/>
  <c r="W128" i="29"/>
  <c r="W129" i="29"/>
  <c r="W130" i="29"/>
  <c r="W131" i="29"/>
  <c r="W132" i="29"/>
  <c r="W133" i="29"/>
  <c r="W134" i="29"/>
  <c r="W135" i="29"/>
  <c r="W136" i="29"/>
  <c r="W137" i="29"/>
  <c r="K14" i="29"/>
  <c r="K15" i="29"/>
  <c r="K16" i="29"/>
  <c r="K17" i="29"/>
  <c r="K18" i="29"/>
  <c r="K19" i="29"/>
  <c r="K20" i="29"/>
  <c r="K21" i="29"/>
  <c r="K22" i="29"/>
  <c r="K23" i="29"/>
  <c r="K24" i="29"/>
  <c r="K25" i="29"/>
  <c r="K26" i="29"/>
  <c r="K27" i="29"/>
  <c r="K28" i="29"/>
  <c r="K29" i="29"/>
  <c r="K30" i="29"/>
  <c r="K31" i="29"/>
  <c r="K32" i="29"/>
  <c r="K33" i="29"/>
  <c r="K34" i="29"/>
  <c r="K35" i="29"/>
  <c r="K36" i="29"/>
  <c r="K37" i="29"/>
  <c r="K38" i="29"/>
  <c r="K39" i="29"/>
  <c r="K40" i="29"/>
  <c r="K41" i="29"/>
  <c r="K42" i="29"/>
  <c r="K43" i="29"/>
  <c r="K44" i="29"/>
  <c r="K45" i="29"/>
  <c r="K46" i="29"/>
  <c r="K47" i="29"/>
  <c r="K48" i="29"/>
  <c r="K49" i="29"/>
  <c r="K50" i="29"/>
  <c r="K51" i="29"/>
  <c r="K52" i="29"/>
  <c r="K53" i="29"/>
  <c r="K54" i="29"/>
  <c r="K55" i="29"/>
  <c r="K56" i="29"/>
  <c r="K57" i="29"/>
  <c r="K58" i="29"/>
  <c r="K59" i="29"/>
  <c r="K60" i="29"/>
  <c r="K61" i="29"/>
  <c r="K62" i="29"/>
  <c r="K63" i="29"/>
  <c r="K64" i="29"/>
  <c r="K65" i="29"/>
  <c r="K66" i="29"/>
  <c r="K67" i="29"/>
  <c r="K68" i="29"/>
  <c r="K69" i="29"/>
  <c r="K70" i="29"/>
  <c r="K71" i="29"/>
  <c r="K72" i="29"/>
  <c r="K73" i="29"/>
  <c r="K74" i="29"/>
  <c r="K75" i="29"/>
  <c r="K76" i="29"/>
  <c r="K77" i="29"/>
  <c r="K78" i="29"/>
  <c r="K79" i="29"/>
  <c r="K80" i="29"/>
  <c r="K81" i="29"/>
  <c r="K82" i="29"/>
  <c r="K83" i="29"/>
  <c r="K84" i="29"/>
  <c r="K85" i="29"/>
  <c r="K86" i="29"/>
  <c r="K87" i="29"/>
  <c r="K88" i="29"/>
  <c r="K89" i="29"/>
  <c r="K90" i="29"/>
  <c r="K91" i="29"/>
  <c r="K92" i="29"/>
  <c r="K93" i="29"/>
  <c r="K94" i="29"/>
  <c r="K95" i="29"/>
  <c r="K96" i="29"/>
  <c r="K97" i="29"/>
  <c r="K98" i="29"/>
  <c r="K99" i="29"/>
  <c r="K100" i="29"/>
  <c r="K101" i="29"/>
  <c r="K102" i="29"/>
  <c r="K103" i="29"/>
  <c r="K104" i="29"/>
  <c r="K105" i="29"/>
  <c r="K106" i="29"/>
  <c r="K107" i="29"/>
  <c r="K108" i="29"/>
  <c r="K109" i="29"/>
  <c r="K110" i="29"/>
  <c r="K111" i="29"/>
  <c r="K112" i="29"/>
  <c r="K113" i="29"/>
  <c r="K114" i="29"/>
  <c r="K115" i="29"/>
  <c r="K116" i="29"/>
  <c r="K117" i="29"/>
  <c r="K118" i="29"/>
  <c r="K119" i="29"/>
  <c r="K120" i="29"/>
  <c r="K121" i="29"/>
  <c r="K122" i="29"/>
  <c r="K123" i="29"/>
  <c r="K124" i="29"/>
  <c r="K125" i="29"/>
  <c r="K126" i="29"/>
  <c r="K127" i="29"/>
  <c r="K128" i="29"/>
  <c r="K129" i="29"/>
  <c r="K130" i="29"/>
  <c r="K131" i="29"/>
  <c r="K132" i="29"/>
  <c r="K133" i="29"/>
  <c r="K134" i="29"/>
  <c r="K135" i="29"/>
  <c r="K136" i="29"/>
  <c r="K137" i="29"/>
  <c r="J48" i="49"/>
  <c r="K22" i="40"/>
  <c r="L22" i="40"/>
  <c r="K23" i="40"/>
  <c r="L23" i="40"/>
  <c r="L26" i="40" s="1"/>
  <c r="K24" i="40"/>
  <c r="L24" i="40"/>
  <c r="K25" i="40"/>
  <c r="L25" i="40"/>
  <c r="K26" i="40"/>
  <c r="K28" i="40"/>
  <c r="L28" i="40"/>
  <c r="K37" i="40"/>
  <c r="L37" i="40"/>
  <c r="K38" i="40"/>
  <c r="L38" i="40"/>
  <c r="K44" i="40"/>
  <c r="L44" i="40"/>
  <c r="K52" i="40"/>
  <c r="L52" i="40"/>
  <c r="L21" i="37"/>
  <c r="L22" i="37"/>
  <c r="L23" i="37"/>
  <c r="L24" i="37"/>
  <c r="L30" i="37"/>
  <c r="L31" i="37"/>
  <c r="L32" i="37"/>
  <c r="L33" i="37"/>
  <c r="E112" i="22"/>
  <c r="E113" i="22"/>
  <c r="E111" i="22"/>
  <c r="H16" i="18"/>
  <c r="L124" i="1"/>
  <c r="L146" i="1" s="1"/>
  <c r="E95" i="22"/>
  <c r="E96" i="22"/>
  <c r="E98" i="22"/>
  <c r="E99" i="22"/>
  <c r="E100" i="22"/>
  <c r="E94" i="22"/>
  <c r="E69" i="22"/>
  <c r="F115" i="22"/>
  <c r="G104" i="22"/>
  <c r="G102" i="22"/>
  <c r="F118" i="22"/>
  <c r="H118" i="22" s="1"/>
  <c r="G108" i="22"/>
  <c r="H106" i="22"/>
  <c r="H105" i="22"/>
  <c r="H104" i="22"/>
  <c r="D84" i="22"/>
  <c r="D49" i="22"/>
  <c r="D50" i="22"/>
  <c r="D51" i="22"/>
  <c r="C51" i="22"/>
  <c r="C50" i="22"/>
  <c r="C49" i="22"/>
  <c r="E56" i="22"/>
  <c r="E57" i="22"/>
  <c r="D42" i="22"/>
  <c r="D43" i="22"/>
  <c r="D44" i="22"/>
  <c r="D45" i="22"/>
  <c r="D46" i="22"/>
  <c r="C46" i="22"/>
  <c r="C45" i="22"/>
  <c r="C44" i="22"/>
  <c r="C43" i="22"/>
  <c r="C42" i="22"/>
  <c r="D41" i="22"/>
  <c r="C41" i="22"/>
  <c r="D19" i="22"/>
  <c r="D38" i="22" s="1"/>
  <c r="AB14" i="29" l="1"/>
  <c r="AA15" i="29"/>
  <c r="Z16" i="29"/>
  <c r="AC17" i="29"/>
  <c r="AB18" i="29"/>
  <c r="AA19" i="29"/>
  <c r="Z20" i="29"/>
  <c r="AC21" i="29"/>
  <c r="AB22" i="29"/>
  <c r="AA23" i="29"/>
  <c r="Z24" i="29"/>
  <c r="AC25" i="29"/>
  <c r="AB26" i="29"/>
  <c r="AA27" i="29"/>
  <c r="Z28" i="29"/>
  <c r="AC29" i="29"/>
  <c r="AB30" i="29"/>
  <c r="AA31" i="29"/>
  <c r="Z32" i="29"/>
  <c r="AC33" i="29"/>
  <c r="AB34" i="29"/>
  <c r="AA35" i="29"/>
  <c r="Z36" i="29"/>
  <c r="AC37" i="29"/>
  <c r="AB38" i="29"/>
  <c r="AA39" i="29"/>
  <c r="Z40" i="29"/>
  <c r="AC41" i="29"/>
  <c r="AB42" i="29"/>
  <c r="AA43" i="29"/>
  <c r="Z44" i="29"/>
  <c r="AC45" i="29"/>
  <c r="AB46" i="29"/>
  <c r="AA47" i="29"/>
  <c r="Z48" i="29"/>
  <c r="AC49" i="29"/>
  <c r="AB50" i="29"/>
  <c r="AA51" i="29"/>
  <c r="Z52" i="29"/>
  <c r="AC53" i="29"/>
  <c r="AB54" i="29"/>
  <c r="AA55" i="29"/>
  <c r="Z56" i="29"/>
  <c r="AC57" i="29"/>
  <c r="AB58" i="29"/>
  <c r="AA59" i="29"/>
  <c r="Z60" i="29"/>
  <c r="AC61" i="29"/>
  <c r="AB62" i="29"/>
  <c r="AA63" i="29"/>
  <c r="Z64" i="29"/>
  <c r="AC65" i="29"/>
  <c r="AB66" i="29"/>
  <c r="AA67" i="29"/>
  <c r="Z68" i="29"/>
  <c r="AC69" i="29"/>
  <c r="AB70" i="29"/>
  <c r="AA71" i="29"/>
  <c r="Z72" i="29"/>
  <c r="AC73" i="29"/>
  <c r="AB74" i="29"/>
  <c r="AA75" i="29"/>
  <c r="Z76" i="29"/>
  <c r="AC77" i="29"/>
  <c r="AB78" i="29"/>
  <c r="AA79" i="29"/>
  <c r="Z80" i="29"/>
  <c r="AC81" i="29"/>
  <c r="AB82" i="29"/>
  <c r="AA83" i="29"/>
  <c r="Z84" i="29"/>
  <c r="AC85" i="29"/>
  <c r="AB86" i="29"/>
  <c r="AA87" i="29"/>
  <c r="Z88" i="29"/>
  <c r="AC89" i="29"/>
  <c r="AB90" i="29"/>
  <c r="AA91" i="29"/>
  <c r="Z92" i="29"/>
  <c r="AC93" i="29"/>
  <c r="AB94" i="29"/>
  <c r="AA95" i="29"/>
  <c r="Z96" i="29"/>
  <c r="AC97" i="29"/>
  <c r="AB98" i="29"/>
  <c r="AC14" i="29"/>
  <c r="AB15" i="29"/>
  <c r="AA16" i="29"/>
  <c r="Z17" i="29"/>
  <c r="AC18" i="29"/>
  <c r="AB19" i="29"/>
  <c r="AA20" i="29"/>
  <c r="Z21" i="29"/>
  <c r="AC22" i="29"/>
  <c r="AB23" i="29"/>
  <c r="AA24" i="29"/>
  <c r="Z25" i="29"/>
  <c r="AC26" i="29"/>
  <c r="AB27" i="29"/>
  <c r="AA28" i="29"/>
  <c r="Z29" i="29"/>
  <c r="AC30" i="29"/>
  <c r="AB31" i="29"/>
  <c r="AA32" i="29"/>
  <c r="Z33" i="29"/>
  <c r="AC34" i="29"/>
  <c r="AB35" i="29"/>
  <c r="AA36" i="29"/>
  <c r="Z37" i="29"/>
  <c r="AC38" i="29"/>
  <c r="AB39" i="29"/>
  <c r="AA40" i="29"/>
  <c r="Z41" i="29"/>
  <c r="AC42" i="29"/>
  <c r="AB43" i="29"/>
  <c r="AA44" i="29"/>
  <c r="Z45" i="29"/>
  <c r="AC46" i="29"/>
  <c r="AB47" i="29"/>
  <c r="AA48" i="29"/>
  <c r="Z49" i="29"/>
  <c r="AC50" i="29"/>
  <c r="AB51" i="29"/>
  <c r="AA52" i="29"/>
  <c r="Z53" i="29"/>
  <c r="AC54" i="29"/>
  <c r="AB55" i="29"/>
  <c r="AA56" i="29"/>
  <c r="Z57" i="29"/>
  <c r="AC58" i="29"/>
  <c r="AB59" i="29"/>
  <c r="AA60" i="29"/>
  <c r="Z61" i="29"/>
  <c r="AC62" i="29"/>
  <c r="AB63" i="29"/>
  <c r="AA64" i="29"/>
  <c r="Z65" i="29"/>
  <c r="AC66" i="29"/>
  <c r="AB67" i="29"/>
  <c r="AA68" i="29"/>
  <c r="Z69" i="29"/>
  <c r="AC70" i="29"/>
  <c r="AB71" i="29"/>
  <c r="AA72" i="29"/>
  <c r="Z73" i="29"/>
  <c r="AC74" i="29"/>
  <c r="AB75" i="29"/>
  <c r="AA76" i="29"/>
  <c r="Z77" i="29"/>
  <c r="AC78" i="29"/>
  <c r="AB79" i="29"/>
  <c r="AA80" i="29"/>
  <c r="Z81" i="29"/>
  <c r="AC82" i="29"/>
  <c r="AB83" i="29"/>
  <c r="AA84" i="29"/>
  <c r="Z85" i="29"/>
  <c r="AC86" i="29"/>
  <c r="AB87" i="29"/>
  <c r="AA88" i="29"/>
  <c r="Z89" i="29"/>
  <c r="AC90" i="29"/>
  <c r="AB91" i="29"/>
  <c r="AA92" i="29"/>
  <c r="Z93" i="29"/>
  <c r="AC94" i="29"/>
  <c r="AB95" i="29"/>
  <c r="AA96" i="29"/>
  <c r="Z97" i="29"/>
  <c r="AC98" i="29"/>
  <c r="AB16" i="29"/>
  <c r="AB17" i="29"/>
  <c r="AB20" i="29"/>
  <c r="AB21" i="29"/>
  <c r="AB24" i="29"/>
  <c r="AB25" i="29"/>
  <c r="AB28" i="29"/>
  <c r="AB29" i="29"/>
  <c r="AB32" i="29"/>
  <c r="AB33" i="29"/>
  <c r="AB36" i="29"/>
  <c r="AB37" i="29"/>
  <c r="AB40" i="29"/>
  <c r="AB41" i="29"/>
  <c r="AB44" i="29"/>
  <c r="AB45" i="29"/>
  <c r="AB48" i="29"/>
  <c r="AB49" i="29"/>
  <c r="AB52" i="29"/>
  <c r="AB53" i="29"/>
  <c r="AB56" i="29"/>
  <c r="AB57" i="29"/>
  <c r="AB60" i="29"/>
  <c r="AB61" i="29"/>
  <c r="AB64" i="29"/>
  <c r="AB65" i="29"/>
  <c r="AB68" i="29"/>
  <c r="AB69" i="29"/>
  <c r="AB72" i="29"/>
  <c r="AB73" i="29"/>
  <c r="AB76" i="29"/>
  <c r="AB77" i="29"/>
  <c r="AB80" i="29"/>
  <c r="AB81" i="29"/>
  <c r="AB84" i="29"/>
  <c r="AB85" i="29"/>
  <c r="AB88" i="29"/>
  <c r="AB89" i="29"/>
  <c r="AB92" i="29"/>
  <c r="AB93" i="29"/>
  <c r="AB96" i="29"/>
  <c r="AB97" i="29"/>
  <c r="AC99" i="29"/>
  <c r="AB100" i="29"/>
  <c r="AA101" i="29"/>
  <c r="Z102" i="29"/>
  <c r="AC103" i="29"/>
  <c r="AB104" i="29"/>
  <c r="AA105" i="29"/>
  <c r="Z106" i="29"/>
  <c r="AC107" i="29"/>
  <c r="AB108" i="29"/>
  <c r="AA109" i="29"/>
  <c r="Z110" i="29"/>
  <c r="AC111" i="29"/>
  <c r="AB112" i="29"/>
  <c r="AA113" i="29"/>
  <c r="Z114" i="29"/>
  <c r="AC115" i="29"/>
  <c r="AB116" i="29"/>
  <c r="AA117" i="29"/>
  <c r="Z118" i="29"/>
  <c r="AC119" i="29"/>
  <c r="AB120" i="29"/>
  <c r="AA121" i="29"/>
  <c r="Z122" i="29"/>
  <c r="AC123" i="29"/>
  <c r="AB124" i="29"/>
  <c r="AA125" i="29"/>
  <c r="Z126" i="29"/>
  <c r="AC127" i="29"/>
  <c r="AB128" i="29"/>
  <c r="AA129" i="29"/>
  <c r="Z130" i="29"/>
  <c r="AC131" i="29"/>
  <c r="AB132" i="29"/>
  <c r="AA133" i="29"/>
  <c r="Z134" i="29"/>
  <c r="AC135" i="29"/>
  <c r="AB136" i="29"/>
  <c r="AA137" i="29"/>
  <c r="AB13" i="29"/>
  <c r="AC15" i="29"/>
  <c r="Z18" i="29"/>
  <c r="Z15" i="29"/>
  <c r="AC16" i="29"/>
  <c r="Z19" i="29"/>
  <c r="AC20" i="29"/>
  <c r="Z23" i="29"/>
  <c r="AC24" i="29"/>
  <c r="Z27" i="29"/>
  <c r="AC28" i="29"/>
  <c r="Z31" i="29"/>
  <c r="AC32" i="29"/>
  <c r="Z35" i="29"/>
  <c r="AC36" i="29"/>
  <c r="Z39" i="29"/>
  <c r="AC40" i="29"/>
  <c r="Z43" i="29"/>
  <c r="AC44" i="29"/>
  <c r="Z47" i="29"/>
  <c r="AC48" i="29"/>
  <c r="Z51" i="29"/>
  <c r="AC52" i="29"/>
  <c r="Z55" i="29"/>
  <c r="AC56" i="29"/>
  <c r="Z59" i="29"/>
  <c r="AC60" i="29"/>
  <c r="Z63" i="29"/>
  <c r="AC64" i="29"/>
  <c r="Z67" i="29"/>
  <c r="AC68" i="29"/>
  <c r="Z71" i="29"/>
  <c r="AC72" i="29"/>
  <c r="Z75" i="29"/>
  <c r="AC76" i="29"/>
  <c r="Z79" i="29"/>
  <c r="AC80" i="29"/>
  <c r="Z83" i="29"/>
  <c r="AC84" i="29"/>
  <c r="Z87" i="29"/>
  <c r="AC88" i="29"/>
  <c r="Z91" i="29"/>
  <c r="AC92" i="29"/>
  <c r="Z95" i="29"/>
  <c r="AC96" i="29"/>
  <c r="Z99" i="29"/>
  <c r="AC100" i="29"/>
  <c r="AB101" i="29"/>
  <c r="AA102" i="29"/>
  <c r="Z103" i="29"/>
  <c r="AC104" i="29"/>
  <c r="AB105" i="29"/>
  <c r="AA106" i="29"/>
  <c r="Z107" i="29"/>
  <c r="AC108" i="29"/>
  <c r="AB109" i="29"/>
  <c r="AA110" i="29"/>
  <c r="Z111" i="29"/>
  <c r="AC112" i="29"/>
  <c r="AB113" i="29"/>
  <c r="AA114" i="29"/>
  <c r="Z115" i="29"/>
  <c r="AC116" i="29"/>
  <c r="AB117" i="29"/>
  <c r="AA118" i="29"/>
  <c r="Z119" i="29"/>
  <c r="AC120" i="29"/>
  <c r="AB121" i="29"/>
  <c r="AA122" i="29"/>
  <c r="Z123" i="29"/>
  <c r="AC124" i="29"/>
  <c r="AB125" i="29"/>
  <c r="AA126" i="29"/>
  <c r="Z127" i="29"/>
  <c r="AC128" i="29"/>
  <c r="AB129" i="29"/>
  <c r="AA130" i="29"/>
  <c r="Z131" i="29"/>
  <c r="AC132" i="29"/>
  <c r="AB133" i="29"/>
  <c r="AA134" i="29"/>
  <c r="Z135" i="29"/>
  <c r="AC136" i="29"/>
  <c r="AB137" i="29"/>
  <c r="AC13" i="29"/>
  <c r="Z22" i="29"/>
  <c r="Z26" i="29"/>
  <c r="Z30" i="29"/>
  <c r="Z34" i="29"/>
  <c r="Z38" i="29"/>
  <c r="Z42" i="29"/>
  <c r="Z46" i="29"/>
  <c r="Z50" i="29"/>
  <c r="Z54" i="29"/>
  <c r="Z58" i="29"/>
  <c r="Z62" i="29"/>
  <c r="Z66" i="29"/>
  <c r="Z70" i="29"/>
  <c r="Z74" i="29"/>
  <c r="Z78" i="29"/>
  <c r="Z82" i="29"/>
  <c r="Z86" i="29"/>
  <c r="Z90" i="29"/>
  <c r="Z94" i="29"/>
  <c r="Z98" i="29"/>
  <c r="AB99" i="29"/>
  <c r="AB102" i="29"/>
  <c r="AB103" i="29"/>
  <c r="AB106" i="29"/>
  <c r="AB107" i="29"/>
  <c r="AB110" i="29"/>
  <c r="AB111" i="29"/>
  <c r="AB114" i="29"/>
  <c r="AB115" i="29"/>
  <c r="AB118" i="29"/>
  <c r="AB119" i="29"/>
  <c r="AB122" i="29"/>
  <c r="AB123" i="29"/>
  <c r="AB126" i="29"/>
  <c r="AB127" i="29"/>
  <c r="AB130" i="29"/>
  <c r="AB131" i="29"/>
  <c r="AB134" i="29"/>
  <c r="AB135" i="29"/>
  <c r="Z13" i="29"/>
  <c r="AA136" i="29"/>
  <c r="AA18" i="29"/>
  <c r="AA22" i="29"/>
  <c r="AA26" i="29"/>
  <c r="AA30" i="29"/>
  <c r="AA34" i="29"/>
  <c r="AA38" i="29"/>
  <c r="AA42" i="29"/>
  <c r="AA46" i="29"/>
  <c r="AA50" i="29"/>
  <c r="AA54" i="29"/>
  <c r="AA58" i="29"/>
  <c r="AA62" i="29"/>
  <c r="AA66" i="29"/>
  <c r="AA70" i="29"/>
  <c r="AA74" i="29"/>
  <c r="AA78" i="29"/>
  <c r="AA82" i="29"/>
  <c r="AA86" i="29"/>
  <c r="AA90" i="29"/>
  <c r="AA94" i="29"/>
  <c r="AA98" i="29"/>
  <c r="Z101" i="29"/>
  <c r="AC102" i="29"/>
  <c r="Z105" i="29"/>
  <c r="AC106" i="29"/>
  <c r="Z109" i="29"/>
  <c r="AC110" i="29"/>
  <c r="Z113" i="29"/>
  <c r="AC114" i="29"/>
  <c r="Z117" i="29"/>
  <c r="AC118" i="29"/>
  <c r="Z121" i="29"/>
  <c r="AC122" i="29"/>
  <c r="Z125" i="29"/>
  <c r="AC126" i="29"/>
  <c r="Z129" i="29"/>
  <c r="AC130" i="29"/>
  <c r="Z133" i="29"/>
  <c r="AC134" i="29"/>
  <c r="Z137" i="29"/>
  <c r="Z14" i="29"/>
  <c r="AA21" i="29"/>
  <c r="AA25" i="29"/>
  <c r="AA29" i="29"/>
  <c r="AA33" i="29"/>
  <c r="AA37" i="29"/>
  <c r="AA41" i="29"/>
  <c r="AA45" i="29"/>
  <c r="AA49" i="29"/>
  <c r="AA53" i="29"/>
  <c r="AA57" i="29"/>
  <c r="AA61" i="29"/>
  <c r="AA65" i="29"/>
  <c r="AA69" i="29"/>
  <c r="AA73" i="29"/>
  <c r="AA77" i="29"/>
  <c r="AA81" i="29"/>
  <c r="AA85" i="29"/>
  <c r="AA89" i="29"/>
  <c r="AA93" i="29"/>
  <c r="AA97" i="29"/>
  <c r="Z100" i="29"/>
  <c r="AC101" i="29"/>
  <c r="Z104" i="29"/>
  <c r="AC105" i="29"/>
  <c r="Z108" i="29"/>
  <c r="AC109" i="29"/>
  <c r="Z112" i="29"/>
  <c r="AC113" i="29"/>
  <c r="Z116" i="29"/>
  <c r="AC117" i="29"/>
  <c r="Z120" i="29"/>
  <c r="AC121" i="29"/>
  <c r="Z124" i="29"/>
  <c r="AC125" i="29"/>
  <c r="Z128" i="29"/>
  <c r="AC129" i="29"/>
  <c r="Z132" i="29"/>
  <c r="AC133" i="29"/>
  <c r="Z136" i="29"/>
  <c r="AC137" i="29"/>
  <c r="AA14" i="29"/>
  <c r="AA17" i="29"/>
  <c r="AC19" i="29"/>
  <c r="AC23" i="29"/>
  <c r="AC27" i="29"/>
  <c r="AC31" i="29"/>
  <c r="AC35" i="29"/>
  <c r="AC39" i="29"/>
  <c r="AC43" i="29"/>
  <c r="AC47" i="29"/>
  <c r="AC51" i="29"/>
  <c r="AC55" i="29"/>
  <c r="AC59" i="29"/>
  <c r="AC63" i="29"/>
  <c r="AC67" i="29"/>
  <c r="AC71" i="29"/>
  <c r="AC75" i="29"/>
  <c r="AC79" i="29"/>
  <c r="AC83" i="29"/>
  <c r="AC87" i="29"/>
  <c r="AC91" i="29"/>
  <c r="AC95" i="29"/>
  <c r="AA99" i="29"/>
  <c r="AA100" i="29"/>
  <c r="AA103" i="29"/>
  <c r="AA104" i="29"/>
  <c r="AA107" i="29"/>
  <c r="AA108" i="29"/>
  <c r="AA111" i="29"/>
  <c r="AA112" i="29"/>
  <c r="AA115" i="29"/>
  <c r="AA116" i="29"/>
  <c r="AA119" i="29"/>
  <c r="AA120" i="29"/>
  <c r="AA123" i="29"/>
  <c r="AA124" i="29"/>
  <c r="AA127" i="29"/>
  <c r="AA128" i="29"/>
  <c r="AA131" i="29"/>
  <c r="AA132" i="29"/>
  <c r="AA135" i="29"/>
  <c r="AA13" i="29"/>
  <c r="G72" i="51"/>
  <c r="G50" i="51"/>
  <c r="AC14" i="43"/>
  <c r="AC15" i="43"/>
  <c r="AC16" i="43"/>
  <c r="AC17" i="43"/>
  <c r="AC18" i="43"/>
  <c r="AC19" i="43"/>
  <c r="AC20" i="43"/>
  <c r="AC21" i="43"/>
  <c r="AC22" i="43"/>
  <c r="AC23" i="43"/>
  <c r="AC24" i="43"/>
  <c r="AB14" i="43"/>
  <c r="AB15" i="43"/>
  <c r="AB16" i="43"/>
  <c r="AB17" i="43"/>
  <c r="AB18" i="43"/>
  <c r="AB19" i="43"/>
  <c r="AB20" i="43"/>
  <c r="AB21" i="43"/>
  <c r="AB22" i="43"/>
  <c r="AB23" i="43"/>
  <c r="AB24" i="43"/>
  <c r="AB25" i="43"/>
  <c r="AB26" i="43"/>
  <c r="AB27" i="43"/>
  <c r="AB28" i="43"/>
  <c r="AB29" i="43"/>
  <c r="AB30" i="43"/>
  <c r="AB31" i="43"/>
  <c r="AB32" i="43"/>
  <c r="AB33" i="43"/>
  <c r="AB34" i="43"/>
  <c r="AB35" i="43"/>
  <c r="AB36" i="43"/>
  <c r="AB37" i="43"/>
  <c r="AB38" i="43"/>
  <c r="AB39" i="43"/>
  <c r="AB40" i="43"/>
  <c r="AB41" i="43"/>
  <c r="AB42" i="43"/>
  <c r="AB43" i="43"/>
  <c r="AB44" i="43"/>
  <c r="AB45" i="43"/>
  <c r="AB46" i="43"/>
  <c r="AB47" i="43"/>
  <c r="AB48" i="43"/>
  <c r="AB49" i="43"/>
  <c r="AB50" i="43"/>
  <c r="AB51" i="43"/>
  <c r="AB52" i="43"/>
  <c r="AB53" i="43"/>
  <c r="AB54" i="43"/>
  <c r="AB55" i="43"/>
  <c r="AB56" i="43"/>
  <c r="AB57" i="43"/>
  <c r="AB58" i="43"/>
  <c r="AB59" i="43"/>
  <c r="AB60" i="43"/>
  <c r="AB61" i="43"/>
  <c r="AB62" i="43"/>
  <c r="AB63" i="43"/>
  <c r="AB64" i="43"/>
  <c r="AB65" i="43"/>
  <c r="AB66" i="43"/>
  <c r="AB67" i="43"/>
  <c r="AB68" i="43"/>
  <c r="AB69" i="43"/>
  <c r="AB70" i="43"/>
  <c r="AB71" i="43"/>
  <c r="AB72" i="43"/>
  <c r="AB73" i="43"/>
  <c r="AB74" i="43"/>
  <c r="AB75" i="43"/>
  <c r="AB76" i="43"/>
  <c r="AB77" i="43"/>
  <c r="AB78" i="43"/>
  <c r="AB79" i="43"/>
  <c r="AB80" i="43"/>
  <c r="AB81" i="43"/>
  <c r="AB82" i="43"/>
  <c r="AB83" i="43"/>
  <c r="AB84" i="43"/>
  <c r="AB85" i="43"/>
  <c r="AB86" i="43"/>
  <c r="AB87" i="43"/>
  <c r="AB88" i="43"/>
  <c r="AB89" i="43"/>
  <c r="AB90" i="43"/>
  <c r="AB91" i="43"/>
  <c r="AB92" i="43"/>
  <c r="AB93" i="43"/>
  <c r="AB94" i="43"/>
  <c r="AB95" i="43"/>
  <c r="AB96" i="43"/>
  <c r="AB97" i="43"/>
  <c r="AB98" i="43"/>
  <c r="AA15" i="43"/>
  <c r="AA17" i="43"/>
  <c r="AA19" i="43"/>
  <c r="AA21" i="43"/>
  <c r="AA23" i="43"/>
  <c r="AA25" i="43"/>
  <c r="AC26" i="43"/>
  <c r="Z28" i="43"/>
  <c r="AA29" i="43"/>
  <c r="AC30" i="43"/>
  <c r="Z32" i="43"/>
  <c r="AA33" i="43"/>
  <c r="AC34" i="43"/>
  <c r="Z36" i="43"/>
  <c r="AA37" i="43"/>
  <c r="AC38" i="43"/>
  <c r="Z40" i="43"/>
  <c r="AA41" i="43"/>
  <c r="AC42" i="43"/>
  <c r="Z44" i="43"/>
  <c r="AA45" i="43"/>
  <c r="AC46" i="43"/>
  <c r="Z48" i="43"/>
  <c r="AA49" i="43"/>
  <c r="AC50" i="43"/>
  <c r="Z52" i="43"/>
  <c r="AA53" i="43"/>
  <c r="AC54" i="43"/>
  <c r="Z56" i="43"/>
  <c r="AA57" i="43"/>
  <c r="AC58" i="43"/>
  <c r="Z60" i="43"/>
  <c r="AA61" i="43"/>
  <c r="AC62" i="43"/>
  <c r="Z64" i="43"/>
  <c r="AA65" i="43"/>
  <c r="AC66" i="43"/>
  <c r="Z68" i="43"/>
  <c r="AA69" i="43"/>
  <c r="AC70" i="43"/>
  <c r="Z72" i="43"/>
  <c r="AA73" i="43"/>
  <c r="AC74" i="43"/>
  <c r="Z76" i="43"/>
  <c r="AA77" i="43"/>
  <c r="AC78" i="43"/>
  <c r="Z80" i="43"/>
  <c r="AA81" i="43"/>
  <c r="AC82" i="43"/>
  <c r="Z84" i="43"/>
  <c r="AA85" i="43"/>
  <c r="AC86" i="43"/>
  <c r="Z88" i="43"/>
  <c r="AA89" i="43"/>
  <c r="AC90" i="43"/>
  <c r="Z92" i="43"/>
  <c r="AA93" i="43"/>
  <c r="AC94" i="43"/>
  <c r="Z96" i="43"/>
  <c r="AA97" i="43"/>
  <c r="AC98" i="43"/>
  <c r="AC99" i="43"/>
  <c r="AC100" i="43"/>
  <c r="AC101" i="43"/>
  <c r="AC102" i="43"/>
  <c r="AC103" i="43"/>
  <c r="AC104" i="43"/>
  <c r="AC105" i="43"/>
  <c r="AC106" i="43"/>
  <c r="AC107" i="43"/>
  <c r="AC108" i="43"/>
  <c r="AC109" i="43"/>
  <c r="AC110" i="43"/>
  <c r="AC111" i="43"/>
  <c r="AC112" i="43"/>
  <c r="AC113" i="43"/>
  <c r="AC114" i="43"/>
  <c r="AC115" i="43"/>
  <c r="AC116" i="43"/>
  <c r="AC117" i="43"/>
  <c r="AC118" i="43"/>
  <c r="AC119" i="43"/>
  <c r="AC120" i="43"/>
  <c r="AC121" i="43"/>
  <c r="AC122" i="43"/>
  <c r="Z14" i="43"/>
  <c r="Z16" i="43"/>
  <c r="Z18" i="43"/>
  <c r="Z20" i="43"/>
  <c r="Z22" i="43"/>
  <c r="Z24" i="43"/>
  <c r="AC25" i="43"/>
  <c r="Z27" i="43"/>
  <c r="AA28" i="43"/>
  <c r="AC29" i="43"/>
  <c r="Z31" i="43"/>
  <c r="AA32" i="43"/>
  <c r="AC33" i="43"/>
  <c r="Z35" i="43"/>
  <c r="AA36" i="43"/>
  <c r="AC37" i="43"/>
  <c r="Z39" i="43"/>
  <c r="AA40" i="43"/>
  <c r="AC41" i="43"/>
  <c r="Z43" i="43"/>
  <c r="Z17" i="43"/>
  <c r="Z21" i="43"/>
  <c r="Z25" i="43"/>
  <c r="AC27" i="43"/>
  <c r="AA30" i="43"/>
  <c r="Z33" i="43"/>
  <c r="AC35" i="43"/>
  <c r="AA38" i="43"/>
  <c r="Z41" i="43"/>
  <c r="AC43" i="43"/>
  <c r="AC45" i="43"/>
  <c r="AA47" i="43"/>
  <c r="Z49" i="43"/>
  <c r="Z51" i="43"/>
  <c r="AC52" i="43"/>
  <c r="AA54" i="43"/>
  <c r="AA56" i="43"/>
  <c r="Z58" i="43"/>
  <c r="AC59" i="43"/>
  <c r="AC61" i="43"/>
  <c r="AA63" i="43"/>
  <c r="Z65" i="43"/>
  <c r="Z67" i="43"/>
  <c r="AC68" i="43"/>
  <c r="AA70" i="43"/>
  <c r="AA72" i="43"/>
  <c r="Z74" i="43"/>
  <c r="AC75" i="43"/>
  <c r="AC77" i="43"/>
  <c r="AA79" i="43"/>
  <c r="Z81" i="43"/>
  <c r="Z83" i="43"/>
  <c r="AC84" i="43"/>
  <c r="AA86" i="43"/>
  <c r="AA88" i="43"/>
  <c r="Z90" i="43"/>
  <c r="AC91" i="43"/>
  <c r="AC93" i="43"/>
  <c r="AA95" i="43"/>
  <c r="Z97" i="43"/>
  <c r="Z99" i="43"/>
  <c r="AA100" i="43"/>
  <c r="AB101" i="43"/>
  <c r="Z103" i="43"/>
  <c r="AA104" i="43"/>
  <c r="AB105" i="43"/>
  <c r="Z107" i="43"/>
  <c r="AA108" i="43"/>
  <c r="AB109" i="43"/>
  <c r="Z111" i="43"/>
  <c r="AA112" i="43"/>
  <c r="AB113" i="43"/>
  <c r="Z115" i="43"/>
  <c r="AA116" i="43"/>
  <c r="AB117" i="43"/>
  <c r="Z119" i="43"/>
  <c r="AA120" i="43"/>
  <c r="AB121" i="43"/>
  <c r="Z123" i="43"/>
  <c r="Z124" i="43"/>
  <c r="Z125" i="43"/>
  <c r="Z126" i="43"/>
  <c r="Z127" i="43"/>
  <c r="Z128" i="43"/>
  <c r="Z129" i="43"/>
  <c r="Z130" i="43"/>
  <c r="Z131" i="43"/>
  <c r="Z132" i="43"/>
  <c r="Z133" i="43"/>
  <c r="Z134" i="43"/>
  <c r="Z135" i="43"/>
  <c r="Z136" i="43"/>
  <c r="Z137" i="43"/>
  <c r="AA13" i="43"/>
  <c r="AA14" i="43"/>
  <c r="Z42" i="43"/>
  <c r="Z46" i="43"/>
  <c r="AC49" i="43"/>
  <c r="Z53" i="43"/>
  <c r="Z55" i="43"/>
  <c r="AA58" i="43"/>
  <c r="Z62" i="43"/>
  <c r="AC65" i="43"/>
  <c r="Z69" i="43"/>
  <c r="Z71" i="43"/>
  <c r="AA74" i="43"/>
  <c r="AA76" i="43"/>
  <c r="Z78" i="43"/>
  <c r="AC81" i="43"/>
  <c r="Z85" i="43"/>
  <c r="AC88" i="43"/>
  <c r="AA92" i="43"/>
  <c r="Z94" i="43"/>
  <c r="AC95" i="43"/>
  <c r="AC97" i="43"/>
  <c r="AA99" i="43"/>
  <c r="AB100" i="43"/>
  <c r="Z102" i="43"/>
  <c r="AA103" i="43"/>
  <c r="AB104" i="43"/>
  <c r="Z106" i="43"/>
  <c r="AA107" i="43"/>
  <c r="AB108" i="43"/>
  <c r="Z110" i="43"/>
  <c r="AA111" i="43"/>
  <c r="AB112" i="43"/>
  <c r="Z114" i="43"/>
  <c r="AA115" i="43"/>
  <c r="AB116" i="43"/>
  <c r="Z118" i="43"/>
  <c r="AA119" i="43"/>
  <c r="AB120" i="43"/>
  <c r="Z122" i="43"/>
  <c r="AA123" i="43"/>
  <c r="AA124" i="43"/>
  <c r="AA125" i="43"/>
  <c r="AA126" i="43"/>
  <c r="AA127" i="43"/>
  <c r="AA128" i="43"/>
  <c r="AA129" i="43"/>
  <c r="AA130" i="43"/>
  <c r="AA131" i="43"/>
  <c r="AA132" i="43"/>
  <c r="AA133" i="43"/>
  <c r="AA134" i="43"/>
  <c r="AA135" i="43"/>
  <c r="AA136" i="43"/>
  <c r="AA137" i="43"/>
  <c r="AB13" i="43"/>
  <c r="Z19" i="43"/>
  <c r="AC67" i="43"/>
  <c r="AA71" i="43"/>
  <c r="Z75" i="43"/>
  <c r="AA78" i="43"/>
  <c r="AA80" i="43"/>
  <c r="AC83" i="43"/>
  <c r="AC85" i="43"/>
  <c r="Z89" i="43"/>
  <c r="Z91" i="43"/>
  <c r="AA94" i="43"/>
  <c r="Z98" i="43"/>
  <c r="AA102" i="43"/>
  <c r="AB103" i="43"/>
  <c r="AA106" i="43"/>
  <c r="AB107" i="43"/>
  <c r="AA110" i="43"/>
  <c r="AB111" i="43"/>
  <c r="AA114" i="43"/>
  <c r="Z117" i="43"/>
  <c r="AB119" i="43"/>
  <c r="AA122" i="43"/>
  <c r="AB124" i="43"/>
  <c r="AB126" i="43"/>
  <c r="AB128" i="43"/>
  <c r="AB130" i="43"/>
  <c r="AB131" i="43"/>
  <c r="AB133" i="43"/>
  <c r="AB134" i="43"/>
  <c r="AB135" i="43"/>
  <c r="AB137" i="43"/>
  <c r="AA20" i="43"/>
  <c r="AA27" i="43"/>
  <c r="Z30" i="43"/>
  <c r="AA35" i="43"/>
  <c r="AC40" i="43"/>
  <c r="Z45" i="43"/>
  <c r="AC48" i="43"/>
  <c r="Z54" i="43"/>
  <c r="AC57" i="43"/>
  <c r="AA59" i="43"/>
  <c r="AA18" i="43"/>
  <c r="AA22" i="43"/>
  <c r="Z26" i="43"/>
  <c r="AC28" i="43"/>
  <c r="AA31" i="43"/>
  <c r="Z34" i="43"/>
  <c r="AC36" i="43"/>
  <c r="AA39" i="43"/>
  <c r="AA44" i="43"/>
  <c r="AC47" i="43"/>
  <c r="AA51" i="43"/>
  <c r="AC56" i="43"/>
  <c r="AA60" i="43"/>
  <c r="AC63" i="43"/>
  <c r="AA67" i="43"/>
  <c r="AC72" i="43"/>
  <c r="AC79" i="43"/>
  <c r="AA83" i="43"/>
  <c r="Z87" i="43"/>
  <c r="AA90" i="43"/>
  <c r="AB115" i="43"/>
  <c r="AA16" i="43"/>
  <c r="AC32" i="43"/>
  <c r="Z38" i="43"/>
  <c r="AA43" i="43"/>
  <c r="Z47" i="43"/>
  <c r="AA52" i="43"/>
  <c r="Z61" i="43"/>
  <c r="Z15" i="43"/>
  <c r="Z23" i="43"/>
  <c r="AA26" i="43"/>
  <c r="Z29" i="43"/>
  <c r="AC31" i="43"/>
  <c r="AA34" i="43"/>
  <c r="Z37" i="43"/>
  <c r="AC39" i="43"/>
  <c r="AA42" i="43"/>
  <c r="AC44" i="43"/>
  <c r="AA46" i="43"/>
  <c r="AA48" i="43"/>
  <c r="Z50" i="43"/>
  <c r="AC51" i="43"/>
  <c r="AC53" i="43"/>
  <c r="AA55" i="43"/>
  <c r="Z57" i="43"/>
  <c r="Z59" i="43"/>
  <c r="AC60" i="43"/>
  <c r="AA62" i="43"/>
  <c r="AA64" i="43"/>
  <c r="Z66" i="43"/>
  <c r="AC69" i="43"/>
  <c r="Z73" i="43"/>
  <c r="AC76" i="43"/>
  <c r="Z82" i="43"/>
  <c r="AA87" i="43"/>
  <c r="AC92" i="43"/>
  <c r="AA96" i="43"/>
  <c r="AB99" i="43"/>
  <c r="Z101" i="43"/>
  <c r="Z105" i="43"/>
  <c r="Z109" i="43"/>
  <c r="Z113" i="43"/>
  <c r="AA118" i="43"/>
  <c r="Z121" i="43"/>
  <c r="AB123" i="43"/>
  <c r="AB125" i="43"/>
  <c r="AB127" i="43"/>
  <c r="AB129" i="43"/>
  <c r="AB132" i="43"/>
  <c r="AB136" i="43"/>
  <c r="AC13" i="43"/>
  <c r="AA24" i="43"/>
  <c r="AA50" i="43"/>
  <c r="AC55" i="43"/>
  <c r="Z63" i="43"/>
  <c r="Z70" i="43"/>
  <c r="Z77" i="43"/>
  <c r="AA84" i="43"/>
  <c r="AA91" i="43"/>
  <c r="AA98" i="43"/>
  <c r="Z104" i="43"/>
  <c r="AA109" i="43"/>
  <c r="AB114" i="43"/>
  <c r="Z120" i="43"/>
  <c r="AC124" i="43"/>
  <c r="AC128" i="43"/>
  <c r="AC132" i="43"/>
  <c r="AC136" i="43"/>
  <c r="AC71" i="43"/>
  <c r="AC125" i="43"/>
  <c r="AC133" i="43"/>
  <c r="AC64" i="43"/>
  <c r="Z79" i="43"/>
  <c r="Z86" i="43"/>
  <c r="Z93" i="43"/>
  <c r="Z100" i="43"/>
  <c r="AA105" i="43"/>
  <c r="AB110" i="43"/>
  <c r="Z116" i="43"/>
  <c r="AA121" i="43"/>
  <c r="AC129" i="43"/>
  <c r="AC137" i="43"/>
  <c r="AA66" i="43"/>
  <c r="AC73" i="43"/>
  <c r="AC80" i="43"/>
  <c r="AC87" i="43"/>
  <c r="Z95" i="43"/>
  <c r="AA101" i="43"/>
  <c r="AB106" i="43"/>
  <c r="Z112" i="43"/>
  <c r="AA117" i="43"/>
  <c r="AB122" i="43"/>
  <c r="AC126" i="43"/>
  <c r="AC130" i="43"/>
  <c r="AC134" i="43"/>
  <c r="Z13" i="43"/>
  <c r="AA68" i="43"/>
  <c r="AA75" i="43"/>
  <c r="AA82" i="43"/>
  <c r="AC89" i="43"/>
  <c r="AC96" i="43"/>
  <c r="AB102" i="43"/>
  <c r="Z108" i="43"/>
  <c r="AA113" i="43"/>
  <c r="AB118" i="43"/>
  <c r="AC123" i="43"/>
  <c r="AC127" i="43"/>
  <c r="AC131" i="43"/>
  <c r="AC135" i="43"/>
  <c r="P14" i="29"/>
  <c r="O15" i="29"/>
  <c r="N16" i="29"/>
  <c r="M17" i="29"/>
  <c r="Q17" i="29"/>
  <c r="P18" i="29"/>
  <c r="O19" i="29"/>
  <c r="N20" i="29"/>
  <c r="M21" i="29"/>
  <c r="Q21" i="29"/>
  <c r="P22" i="29"/>
  <c r="O23" i="29"/>
  <c r="N24" i="29"/>
  <c r="M25" i="29"/>
  <c r="Q25" i="29"/>
  <c r="P26" i="29"/>
  <c r="O27" i="29"/>
  <c r="N28" i="29"/>
  <c r="M29" i="29"/>
  <c r="Q29" i="29"/>
  <c r="P30" i="29"/>
  <c r="O31" i="29"/>
  <c r="N32" i="29"/>
  <c r="M33" i="29"/>
  <c r="Q33" i="29"/>
  <c r="P34" i="29"/>
  <c r="O35" i="29"/>
  <c r="N36" i="29"/>
  <c r="M37" i="29"/>
  <c r="Q37" i="29"/>
  <c r="P38" i="29"/>
  <c r="O39" i="29"/>
  <c r="N40" i="29"/>
  <c r="M41" i="29"/>
  <c r="Q41" i="29"/>
  <c r="P42" i="29"/>
  <c r="O43" i="29"/>
  <c r="N44" i="29"/>
  <c r="M45" i="29"/>
  <c r="Q45" i="29"/>
  <c r="P46" i="29"/>
  <c r="O47" i="29"/>
  <c r="N48" i="29"/>
  <c r="M49" i="29"/>
  <c r="Q49" i="29"/>
  <c r="P50" i="29"/>
  <c r="O51" i="29"/>
  <c r="N52" i="29"/>
  <c r="M53" i="29"/>
  <c r="Q53" i="29"/>
  <c r="P54" i="29"/>
  <c r="O55" i="29"/>
  <c r="N56" i="29"/>
  <c r="M57" i="29"/>
  <c r="Q57" i="29"/>
  <c r="P58" i="29"/>
  <c r="O59" i="29"/>
  <c r="N60" i="29"/>
  <c r="M61" i="29"/>
  <c r="Q61" i="29"/>
  <c r="P62" i="29"/>
  <c r="O63" i="29"/>
  <c r="N64" i="29"/>
  <c r="M65" i="29"/>
  <c r="Q65" i="29"/>
  <c r="P66" i="29"/>
  <c r="O67" i="29"/>
  <c r="N68" i="29"/>
  <c r="M69" i="29"/>
  <c r="Q69" i="29"/>
  <c r="P70" i="29"/>
  <c r="O71" i="29"/>
  <c r="N72" i="29"/>
  <c r="M73" i="29"/>
  <c r="Q73" i="29"/>
  <c r="P74" i="29"/>
  <c r="O75" i="29"/>
  <c r="N76" i="29"/>
  <c r="M77" i="29"/>
  <c r="Q77" i="29"/>
  <c r="P78" i="29"/>
  <c r="O79" i="29"/>
  <c r="N80" i="29"/>
  <c r="M81" i="29"/>
  <c r="M14" i="29"/>
  <c r="Q14" i="29"/>
  <c r="P15" i="29"/>
  <c r="O16" i="29"/>
  <c r="N17" i="29"/>
  <c r="M18" i="29"/>
  <c r="Q18" i="29"/>
  <c r="P19" i="29"/>
  <c r="O20" i="29"/>
  <c r="N21" i="29"/>
  <c r="M22" i="29"/>
  <c r="Q22" i="29"/>
  <c r="P23" i="29"/>
  <c r="O24" i="29"/>
  <c r="N25" i="29"/>
  <c r="M26" i="29"/>
  <c r="Q26" i="29"/>
  <c r="P27" i="29"/>
  <c r="O28" i="29"/>
  <c r="N29" i="29"/>
  <c r="M30" i="29"/>
  <c r="Q30" i="29"/>
  <c r="P31" i="29"/>
  <c r="O32" i="29"/>
  <c r="N33" i="29"/>
  <c r="M34" i="29"/>
  <c r="Q34" i="29"/>
  <c r="P35" i="29"/>
  <c r="O36" i="29"/>
  <c r="N37" i="29"/>
  <c r="M38" i="29"/>
  <c r="Q38" i="29"/>
  <c r="P39" i="29"/>
  <c r="O40" i="29"/>
  <c r="N41" i="29"/>
  <c r="M42" i="29"/>
  <c r="Q42" i="29"/>
  <c r="P43" i="29"/>
  <c r="O44" i="29"/>
  <c r="N45" i="29"/>
  <c r="M46" i="29"/>
  <c r="Q46" i="29"/>
  <c r="P47" i="29"/>
  <c r="O48" i="29"/>
  <c r="N49" i="29"/>
  <c r="M50" i="29"/>
  <c r="Q50" i="29"/>
  <c r="P51" i="29"/>
  <c r="O52" i="29"/>
  <c r="N53" i="29"/>
  <c r="M54" i="29"/>
  <c r="Q54" i="29"/>
  <c r="P55" i="29"/>
  <c r="O56" i="29"/>
  <c r="N57" i="29"/>
  <c r="M58" i="29"/>
  <c r="Q58" i="29"/>
  <c r="P59" i="29"/>
  <c r="O60" i="29"/>
  <c r="N61" i="29"/>
  <c r="M62" i="29"/>
  <c r="Q62" i="29"/>
  <c r="P63" i="29"/>
  <c r="O64" i="29"/>
  <c r="N65" i="29"/>
  <c r="M66" i="29"/>
  <c r="Q66" i="29"/>
  <c r="P67" i="29"/>
  <c r="O68" i="29"/>
  <c r="N69" i="29"/>
  <c r="M70" i="29"/>
  <c r="Q70" i="29"/>
  <c r="P71" i="29"/>
  <c r="O72" i="29"/>
  <c r="N73" i="29"/>
  <c r="M74" i="29"/>
  <c r="Q74" i="29"/>
  <c r="P75" i="29"/>
  <c r="O76" i="29"/>
  <c r="N77" i="29"/>
  <c r="M78" i="29"/>
  <c r="Q78" i="29"/>
  <c r="P79" i="29"/>
  <c r="O80" i="29"/>
  <c r="N81" i="29"/>
  <c r="M15" i="29"/>
  <c r="P16" i="29"/>
  <c r="N18" i="29"/>
  <c r="Q19" i="29"/>
  <c r="O21" i="29"/>
  <c r="M23" i="29"/>
  <c r="P24" i="29"/>
  <c r="N26" i="29"/>
  <c r="Q27" i="29"/>
  <c r="O29" i="29"/>
  <c r="M31" i="29"/>
  <c r="P32" i="29"/>
  <c r="N34" i="29"/>
  <c r="Q35" i="29"/>
  <c r="O37" i="29"/>
  <c r="M39" i="29"/>
  <c r="P40" i="29"/>
  <c r="N42" i="29"/>
  <c r="Q43" i="29"/>
  <c r="O45" i="29"/>
  <c r="M47" i="29"/>
  <c r="P48" i="29"/>
  <c r="N50" i="29"/>
  <c r="Q51" i="29"/>
  <c r="O53" i="29"/>
  <c r="M55" i="29"/>
  <c r="P56" i="29"/>
  <c r="N58" i="29"/>
  <c r="Q59" i="29"/>
  <c r="O61" i="29"/>
  <c r="M63" i="29"/>
  <c r="P64" i="29"/>
  <c r="N66" i="29"/>
  <c r="Q67" i="29"/>
  <c r="O69" i="29"/>
  <c r="M71" i="29"/>
  <c r="P72" i="29"/>
  <c r="N74" i="29"/>
  <c r="Q75" i="29"/>
  <c r="O77" i="29"/>
  <c r="M79" i="29"/>
  <c r="P80" i="29"/>
  <c r="Q81" i="29"/>
  <c r="P82" i="29"/>
  <c r="O83" i="29"/>
  <c r="N84" i="29"/>
  <c r="M85" i="29"/>
  <c r="Q85" i="29"/>
  <c r="P86" i="29"/>
  <c r="O87" i="29"/>
  <c r="N88" i="29"/>
  <c r="M89" i="29"/>
  <c r="Q89" i="29"/>
  <c r="P90" i="29"/>
  <c r="O91" i="29"/>
  <c r="N92" i="29"/>
  <c r="M93" i="29"/>
  <c r="Q93" i="29"/>
  <c r="P94" i="29"/>
  <c r="O95" i="29"/>
  <c r="N96" i="29"/>
  <c r="M97" i="29"/>
  <c r="Q97" i="29"/>
  <c r="P98" i="29"/>
  <c r="O99" i="29"/>
  <c r="N100" i="29"/>
  <c r="M101" i="29"/>
  <c r="Q101" i="29"/>
  <c r="P102" i="29"/>
  <c r="O103" i="29"/>
  <c r="N104" i="29"/>
  <c r="M105" i="29"/>
  <c r="Q105" i="29"/>
  <c r="P106" i="29"/>
  <c r="O107" i="29"/>
  <c r="N108" i="29"/>
  <c r="M109" i="29"/>
  <c r="Q109" i="29"/>
  <c r="P110" i="29"/>
  <c r="O111" i="29"/>
  <c r="N112" i="29"/>
  <c r="M113" i="29"/>
  <c r="Q113" i="29"/>
  <c r="P114" i="29"/>
  <c r="O115" i="29"/>
  <c r="N15" i="29"/>
  <c r="Q16" i="29"/>
  <c r="O18" i="29"/>
  <c r="M20" i="29"/>
  <c r="P21" i="29"/>
  <c r="N23" i="29"/>
  <c r="Q24" i="29"/>
  <c r="O26" i="29"/>
  <c r="M28" i="29"/>
  <c r="P29" i="29"/>
  <c r="N31" i="29"/>
  <c r="Q32" i="29"/>
  <c r="O34" i="29"/>
  <c r="M36" i="29"/>
  <c r="P37" i="29"/>
  <c r="N39" i="29"/>
  <c r="Q40" i="29"/>
  <c r="O42" i="29"/>
  <c r="M44" i="29"/>
  <c r="P45" i="29"/>
  <c r="N47" i="29"/>
  <c r="Q48" i="29"/>
  <c r="O50" i="29"/>
  <c r="M52" i="29"/>
  <c r="P53" i="29"/>
  <c r="N55" i="29"/>
  <c r="Q56" i="29"/>
  <c r="O58" i="29"/>
  <c r="M60" i="29"/>
  <c r="P61" i="29"/>
  <c r="N63" i="29"/>
  <c r="Q64" i="29"/>
  <c r="O66" i="29"/>
  <c r="M68" i="29"/>
  <c r="P69" i="29"/>
  <c r="N71" i="29"/>
  <c r="Q72" i="29"/>
  <c r="O74" i="29"/>
  <c r="M76" i="29"/>
  <c r="P77" i="29"/>
  <c r="N79" i="29"/>
  <c r="Q80" i="29"/>
  <c r="M82" i="29"/>
  <c r="Q82" i="29"/>
  <c r="P83" i="29"/>
  <c r="O84" i="29"/>
  <c r="N85" i="29"/>
  <c r="M86" i="29"/>
  <c r="Q86" i="29"/>
  <c r="P87" i="29"/>
  <c r="O88" i="29"/>
  <c r="N89" i="29"/>
  <c r="M90" i="29"/>
  <c r="Q90" i="29"/>
  <c r="P91" i="29"/>
  <c r="O92" i="29"/>
  <c r="N93" i="29"/>
  <c r="M94" i="29"/>
  <c r="Q94" i="29"/>
  <c r="P95" i="29"/>
  <c r="O96" i="29"/>
  <c r="N97" i="29"/>
  <c r="M98" i="29"/>
  <c r="Q98" i="29"/>
  <c r="P99" i="29"/>
  <c r="O100" i="29"/>
  <c r="N101" i="29"/>
  <c r="M102" i="29"/>
  <c r="Q102" i="29"/>
  <c r="P103" i="29"/>
  <c r="O104" i="29"/>
  <c r="N105" i="29"/>
  <c r="M106" i="29"/>
  <c r="Q106" i="29"/>
  <c r="P107" i="29"/>
  <c r="O108" i="29"/>
  <c r="N109" i="29"/>
  <c r="M110" i="29"/>
  <c r="Q110" i="29"/>
  <c r="P111" i="29"/>
  <c r="O112" i="29"/>
  <c r="N113" i="29"/>
  <c r="M114" i="29"/>
  <c r="Q114" i="29"/>
  <c r="P115" i="29"/>
  <c r="Q15" i="29"/>
  <c r="M19" i="29"/>
  <c r="N22" i="29"/>
  <c r="O25" i="29"/>
  <c r="P28" i="29"/>
  <c r="Q31" i="29"/>
  <c r="M35" i="29"/>
  <c r="N38" i="29"/>
  <c r="O41" i="29"/>
  <c r="P44" i="29"/>
  <c r="Q47" i="29"/>
  <c r="M51" i="29"/>
  <c r="N54" i="29"/>
  <c r="O57" i="29"/>
  <c r="P60" i="29"/>
  <c r="Q63" i="29"/>
  <c r="M67" i="29"/>
  <c r="N70" i="29"/>
  <c r="O73" i="29"/>
  <c r="P76" i="29"/>
  <c r="Q79" i="29"/>
  <c r="N82" i="29"/>
  <c r="Q83" i="29"/>
  <c r="O85" i="29"/>
  <c r="M87" i="29"/>
  <c r="P88" i="29"/>
  <c r="N90" i="29"/>
  <c r="Q91" i="29"/>
  <c r="O93" i="29"/>
  <c r="M95" i="29"/>
  <c r="P96" i="29"/>
  <c r="N98" i="29"/>
  <c r="Q99" i="29"/>
  <c r="O101" i="29"/>
  <c r="M103" i="29"/>
  <c r="P104" i="29"/>
  <c r="N106" i="29"/>
  <c r="Q107" i="29"/>
  <c r="O109" i="29"/>
  <c r="M111" i="29"/>
  <c r="P112" i="29"/>
  <c r="M16" i="29"/>
  <c r="N19" i="29"/>
  <c r="O22" i="29"/>
  <c r="P25" i="29"/>
  <c r="Q28" i="29"/>
  <c r="M32" i="29"/>
  <c r="N35" i="29"/>
  <c r="O38" i="29"/>
  <c r="P41" i="29"/>
  <c r="Q44" i="29"/>
  <c r="M48" i="29"/>
  <c r="N51" i="29"/>
  <c r="O54" i="29"/>
  <c r="P57" i="29"/>
  <c r="Q60" i="29"/>
  <c r="M64" i="29"/>
  <c r="N67" i="29"/>
  <c r="O70" i="29"/>
  <c r="P73" i="29"/>
  <c r="Q76" i="29"/>
  <c r="M80" i="29"/>
  <c r="O82" i="29"/>
  <c r="M84" i="29"/>
  <c r="P85" i="29"/>
  <c r="N87" i="29"/>
  <c r="Q88" i="29"/>
  <c r="O90" i="29"/>
  <c r="M92" i="29"/>
  <c r="P93" i="29"/>
  <c r="N95" i="29"/>
  <c r="Q96" i="29"/>
  <c r="O98" i="29"/>
  <c r="M100" i="29"/>
  <c r="P101" i="29"/>
  <c r="N103" i="29"/>
  <c r="Q104" i="29"/>
  <c r="O106" i="29"/>
  <c r="M108" i="29"/>
  <c r="P109" i="29"/>
  <c r="N111" i="29"/>
  <c r="Q112" i="29"/>
  <c r="O114" i="29"/>
  <c r="M116" i="29"/>
  <c r="Q116" i="29"/>
  <c r="P117" i="29"/>
  <c r="O118" i="29"/>
  <c r="N119" i="29"/>
  <c r="M120" i="29"/>
  <c r="Q120" i="29"/>
  <c r="P121" i="29"/>
  <c r="O122" i="29"/>
  <c r="N123" i="29"/>
  <c r="M124" i="29"/>
  <c r="Q124" i="29"/>
  <c r="P125" i="29"/>
  <c r="O126" i="29"/>
  <c r="N127" i="29"/>
  <c r="M128" i="29"/>
  <c r="Q128" i="29"/>
  <c r="P129" i="29"/>
  <c r="O130" i="29"/>
  <c r="N131" i="29"/>
  <c r="M132" i="29"/>
  <c r="Q132" i="29"/>
  <c r="P133" i="29"/>
  <c r="O134" i="29"/>
  <c r="N135" i="29"/>
  <c r="M136" i="29"/>
  <c r="Q136" i="29"/>
  <c r="P137" i="29"/>
  <c r="P13" i="29"/>
  <c r="M27" i="29"/>
  <c r="P68" i="29"/>
  <c r="Q71" i="29"/>
  <c r="M75" i="29"/>
  <c r="N78" i="29"/>
  <c r="O81" i="29"/>
  <c r="M83" i="29"/>
  <c r="P84" i="29"/>
  <c r="N86" i="29"/>
  <c r="Q87" i="29"/>
  <c r="O89" i="29"/>
  <c r="N14" i="29"/>
  <c r="O17" i="29"/>
  <c r="P20" i="29"/>
  <c r="Q23" i="29"/>
  <c r="N30" i="29"/>
  <c r="O33" i="29"/>
  <c r="P36" i="29"/>
  <c r="Q39" i="29"/>
  <c r="M43" i="29"/>
  <c r="N46" i="29"/>
  <c r="O49" i="29"/>
  <c r="P52" i="29"/>
  <c r="Q55" i="29"/>
  <c r="M59" i="29"/>
  <c r="N62" i="29"/>
  <c r="O65" i="29"/>
  <c r="Q20" i="29"/>
  <c r="P33" i="29"/>
  <c r="O46" i="29"/>
  <c r="N59" i="29"/>
  <c r="M72" i="29"/>
  <c r="N83" i="29"/>
  <c r="P89" i="29"/>
  <c r="Q92" i="29"/>
  <c r="M96" i="29"/>
  <c r="N99" i="29"/>
  <c r="O102" i="29"/>
  <c r="P105" i="29"/>
  <c r="Q108" i="29"/>
  <c r="M112" i="29"/>
  <c r="M115" i="29"/>
  <c r="O116" i="29"/>
  <c r="O117" i="29"/>
  <c r="P118" i="29"/>
  <c r="P119" i="29"/>
  <c r="P120" i="29"/>
  <c r="Q121" i="29"/>
  <c r="Q122" i="29"/>
  <c r="Q123" i="29"/>
  <c r="M125" i="29"/>
  <c r="M126" i="29"/>
  <c r="M127" i="29"/>
  <c r="N128" i="29"/>
  <c r="N129" i="29"/>
  <c r="N130" i="29"/>
  <c r="O131" i="29"/>
  <c r="O132" i="29"/>
  <c r="O133" i="29"/>
  <c r="P134" i="29"/>
  <c r="P135" i="29"/>
  <c r="P136" i="29"/>
  <c r="Q137" i="29"/>
  <c r="M13" i="29"/>
  <c r="N110" i="29"/>
  <c r="N124" i="29"/>
  <c r="O127" i="29"/>
  <c r="O129" i="29"/>
  <c r="P131" i="29"/>
  <c r="Q133" i="29"/>
  <c r="Q135" i="29"/>
  <c r="N13" i="29"/>
  <c r="Q68" i="29"/>
  <c r="M24" i="29"/>
  <c r="Q36" i="29"/>
  <c r="P49" i="29"/>
  <c r="O62" i="29"/>
  <c r="N75" i="29"/>
  <c r="Q84" i="29"/>
  <c r="M91" i="29"/>
  <c r="N94" i="29"/>
  <c r="O97" i="29"/>
  <c r="P100" i="29"/>
  <c r="Q103" i="29"/>
  <c r="M107" i="29"/>
  <c r="O113" i="29"/>
  <c r="N115" i="29"/>
  <c r="P116" i="29"/>
  <c r="Q117" i="29"/>
  <c r="Q118" i="29"/>
  <c r="Q119" i="29"/>
  <c r="M121" i="29"/>
  <c r="M122" i="29"/>
  <c r="M123" i="29"/>
  <c r="N125" i="29"/>
  <c r="N126" i="29"/>
  <c r="O128" i="29"/>
  <c r="P130" i="29"/>
  <c r="P132" i="29"/>
  <c r="Q134" i="29"/>
  <c r="M137" i="29"/>
  <c r="M88" i="29"/>
  <c r="N117" i="29"/>
  <c r="O120" i="29"/>
  <c r="P122" i="29"/>
  <c r="Q125" i="29"/>
  <c r="Q127" i="29"/>
  <c r="M130" i="29"/>
  <c r="N132" i="29"/>
  <c r="N134" i="29"/>
  <c r="O135" i="29"/>
  <c r="O137" i="29"/>
  <c r="O14" i="29"/>
  <c r="N27" i="29"/>
  <c r="M40" i="29"/>
  <c r="Q52" i="29"/>
  <c r="P65" i="29"/>
  <c r="O78" i="29"/>
  <c r="O86" i="29"/>
  <c r="N91" i="29"/>
  <c r="O94" i="29"/>
  <c r="P97" i="29"/>
  <c r="Q100" i="29"/>
  <c r="M104" i="29"/>
  <c r="N107" i="29"/>
  <c r="O110" i="29"/>
  <c r="P113" i="29"/>
  <c r="Q115" i="29"/>
  <c r="M117" i="29"/>
  <c r="M118" i="29"/>
  <c r="M119" i="29"/>
  <c r="N120" i="29"/>
  <c r="N121" i="29"/>
  <c r="N122" i="29"/>
  <c r="O123" i="29"/>
  <c r="O124" i="29"/>
  <c r="O125" i="29"/>
  <c r="P126" i="29"/>
  <c r="P127" i="29"/>
  <c r="P128" i="29"/>
  <c r="Q129" i="29"/>
  <c r="Q130" i="29"/>
  <c r="Q131" i="29"/>
  <c r="M133" i="29"/>
  <c r="M134" i="29"/>
  <c r="M135" i="29"/>
  <c r="N136" i="29"/>
  <c r="N137" i="29"/>
  <c r="O13" i="29"/>
  <c r="P17" i="29"/>
  <c r="O30" i="29"/>
  <c r="N43" i="29"/>
  <c r="M56" i="29"/>
  <c r="P81" i="29"/>
  <c r="P92" i="29"/>
  <c r="Q95" i="29"/>
  <c r="M99" i="29"/>
  <c r="N102" i="29"/>
  <c r="O105" i="29"/>
  <c r="P108" i="29"/>
  <c r="Q111" i="29"/>
  <c r="N114" i="29"/>
  <c r="N116" i="29"/>
  <c r="N118" i="29"/>
  <c r="O119" i="29"/>
  <c r="O121" i="29"/>
  <c r="P123" i="29"/>
  <c r="P124" i="29"/>
  <c r="Q126" i="29"/>
  <c r="M129" i="29"/>
  <c r="M131" i="29"/>
  <c r="N133" i="29"/>
  <c r="O136" i="29"/>
  <c r="Q13" i="29"/>
  <c r="F184" i="51"/>
  <c r="F140" i="51"/>
  <c r="F92" i="51"/>
  <c r="F151" i="51"/>
  <c r="F81" i="51"/>
  <c r="F59" i="51"/>
  <c r="F70" i="51"/>
  <c r="F129" i="51"/>
  <c r="F162" i="51"/>
  <c r="F173" i="51"/>
  <c r="F114" i="51"/>
  <c r="F103" i="51"/>
  <c r="F26" i="51"/>
  <c r="F48" i="51"/>
  <c r="F37" i="51"/>
  <c r="G58" i="34"/>
  <c r="G50" i="34"/>
  <c r="L34" i="37"/>
  <c r="L19" i="40" s="1"/>
  <c r="L25" i="37"/>
  <c r="L36" i="40" s="1"/>
  <c r="L40" i="40" s="1"/>
  <c r="H15" i="18"/>
  <c r="H77" i="18"/>
  <c r="G46" i="34"/>
  <c r="G54" i="34"/>
  <c r="G62" i="34"/>
  <c r="G42" i="34"/>
  <c r="F24" i="22" l="1"/>
  <c r="G30" i="37" l="1"/>
  <c r="H30" i="37"/>
  <c r="I30" i="37"/>
  <c r="J30" i="37"/>
  <c r="K30" i="37"/>
  <c r="G31" i="37"/>
  <c r="H31" i="37"/>
  <c r="I31" i="37"/>
  <c r="J31" i="37"/>
  <c r="K31" i="37"/>
  <c r="G32" i="37"/>
  <c r="H32" i="37"/>
  <c r="I32" i="37"/>
  <c r="J32" i="37"/>
  <c r="K32" i="37"/>
  <c r="G33" i="37"/>
  <c r="H33" i="37"/>
  <c r="I33" i="37"/>
  <c r="J33" i="37"/>
  <c r="K33" i="37"/>
  <c r="F33" i="37"/>
  <c r="F32" i="37"/>
  <c r="F31" i="37"/>
  <c r="F30" i="37"/>
  <c r="K21" i="37"/>
  <c r="K22" i="37"/>
  <c r="K23" i="37"/>
  <c r="K24" i="37"/>
  <c r="G21" i="37"/>
  <c r="H21" i="37"/>
  <c r="I21" i="37"/>
  <c r="J21" i="37"/>
  <c r="G22" i="37"/>
  <c r="H22" i="37"/>
  <c r="I22" i="37"/>
  <c r="J22" i="37"/>
  <c r="G23" i="37"/>
  <c r="H23" i="37"/>
  <c r="I23" i="37"/>
  <c r="J23" i="37"/>
  <c r="G24" i="37"/>
  <c r="H24" i="37"/>
  <c r="I24" i="37"/>
  <c r="J24" i="37"/>
  <c r="F24" i="37"/>
  <c r="F23" i="37"/>
  <c r="F22" i="37"/>
  <c r="F21" i="37"/>
  <c r="AG17" i="13"/>
  <c r="AG18" i="13"/>
  <c r="AG19" i="13"/>
  <c r="AG20" i="13"/>
  <c r="AG21" i="13"/>
  <c r="AG22" i="13"/>
  <c r="AG23" i="13"/>
  <c r="AG24" i="13"/>
  <c r="AG25" i="13"/>
  <c r="AG26" i="13"/>
  <c r="AG27" i="13"/>
  <c r="AG28" i="13"/>
  <c r="AG29" i="13"/>
  <c r="AG30" i="13"/>
  <c r="AG31" i="13"/>
  <c r="AG32" i="13"/>
  <c r="AG33" i="13"/>
  <c r="AG34" i="13"/>
  <c r="AG35" i="13"/>
  <c r="AG16" i="13"/>
  <c r="C102" i="22" l="1"/>
  <c r="G132" i="1"/>
  <c r="C78" i="22" l="1"/>
  <c r="G109" i="1" l="1"/>
  <c r="G142" i="1"/>
  <c r="E66" i="22" l="1"/>
  <c r="F66" i="22" s="1"/>
  <c r="G66" i="22" s="1"/>
  <c r="H66" i="22" s="1"/>
  <c r="I66" i="22" s="1"/>
  <c r="G41" i="38" l="1"/>
  <c r="H41" i="38" s="1"/>
  <c r="I41" i="38" s="1"/>
  <c r="J41" i="38" s="1"/>
  <c r="I137" i="18" l="1"/>
  <c r="J137" i="18" s="1"/>
  <c r="K137" i="18" s="1"/>
  <c r="L137" i="18" s="1"/>
  <c r="M137" i="18" s="1"/>
  <c r="D9" i="48" l="1"/>
  <c r="G86" i="22" l="1"/>
  <c r="G87" i="22"/>
  <c r="C19" i="22"/>
  <c r="C38" i="22" s="1"/>
  <c r="C4" i="22"/>
  <c r="D79" i="22" s="1"/>
  <c r="G90" i="22" l="1"/>
  <c r="G89" i="22"/>
  <c r="G85" i="22"/>
  <c r="G91" i="22"/>
  <c r="D4" i="22"/>
  <c r="E79" i="22" s="1"/>
  <c r="E4" i="22" l="1"/>
  <c r="E110" i="22" s="1"/>
  <c r="C72" i="22"/>
  <c r="D76" i="22" s="1"/>
  <c r="E76" i="22" s="1"/>
  <c r="F76" i="22" s="1"/>
  <c r="G76" i="22" s="1"/>
  <c r="D72" i="22"/>
  <c r="D80" i="22" s="1"/>
  <c r="F79" i="22" l="1"/>
  <c r="E68" i="22"/>
  <c r="E93" i="22"/>
  <c r="E54" i="22"/>
  <c r="C80" i="22"/>
  <c r="C82" i="22" s="1"/>
  <c r="D82" i="22"/>
  <c r="E80" i="22"/>
  <c r="F4" i="22"/>
  <c r="C115" i="22"/>
  <c r="G79" i="22" l="1"/>
  <c r="H36" i="18"/>
  <c r="E82" i="22"/>
  <c r="H30" i="35" s="1"/>
  <c r="F80" i="22"/>
  <c r="G4" i="22"/>
  <c r="G78" i="22" l="1"/>
  <c r="J36" i="18" s="1"/>
  <c r="I36" i="18"/>
  <c r="F82" i="22"/>
  <c r="I30" i="35" s="1"/>
  <c r="G80" i="22"/>
  <c r="G82" i="22" s="1"/>
  <c r="J30" i="35" s="1"/>
  <c r="H4" i="22"/>
  <c r="F17" i="39"/>
  <c r="F23" i="39"/>
  <c r="F42" i="39"/>
  <c r="F46" i="39"/>
  <c r="F55" i="39"/>
  <c r="J36" i="49" l="1"/>
  <c r="I4" i="22"/>
  <c r="F25" i="39"/>
  <c r="F32" i="39" s="1"/>
  <c r="F36" i="39" s="1"/>
  <c r="F57" i="39" s="1"/>
  <c r="L8" i="39" l="1"/>
  <c r="L8" i="37"/>
  <c r="L8" i="40"/>
  <c r="G48" i="49"/>
  <c r="H48" i="49"/>
  <c r="I48" i="49"/>
  <c r="G13" i="1" l="1"/>
  <c r="H13" i="1"/>
  <c r="I13" i="1"/>
  <c r="J13" i="1"/>
  <c r="K13" i="1"/>
  <c r="G124" i="1"/>
  <c r="G146" i="1" s="1"/>
  <c r="H124" i="1"/>
  <c r="H146" i="1" s="1"/>
  <c r="I124" i="1"/>
  <c r="I146" i="1" s="1"/>
  <c r="J124" i="1"/>
  <c r="J146" i="1" s="1"/>
  <c r="K124" i="1"/>
  <c r="K146" i="1" s="1"/>
  <c r="D227" i="24" l="1"/>
  <c r="D221" i="24"/>
  <c r="D215" i="24"/>
  <c r="D209" i="24"/>
  <c r="D203" i="24"/>
  <c r="D197" i="24"/>
  <c r="D191" i="24"/>
  <c r="D185" i="24"/>
  <c r="D179" i="24"/>
  <c r="D173" i="24"/>
  <c r="D167" i="24"/>
  <c r="D161" i="24"/>
  <c r="D155" i="24"/>
  <c r="D149" i="24"/>
  <c r="D143" i="24"/>
  <c r="D128" i="24"/>
  <c r="D122" i="24"/>
  <c r="D116" i="24"/>
  <c r="D110" i="24"/>
  <c r="D104" i="24"/>
  <c r="D98" i="24"/>
  <c r="D92" i="24"/>
  <c r="D86" i="24"/>
  <c r="D80" i="24"/>
  <c r="D74" i="24"/>
  <c r="D68" i="24"/>
  <c r="D62" i="24"/>
  <c r="D56" i="24"/>
  <c r="D50" i="24"/>
  <c r="D44" i="24"/>
  <c r="G42" i="39" l="1"/>
  <c r="G46" i="39"/>
  <c r="G55" i="39"/>
  <c r="I14" i="39" l="1"/>
  <c r="J14" i="39" s="1"/>
  <c r="K14" i="39" s="1"/>
  <c r="L14" i="39" s="1"/>
  <c r="I148" i="35" l="1"/>
  <c r="J148" i="35" s="1"/>
  <c r="K148" i="35" s="1"/>
  <c r="L148" i="35" s="1"/>
  <c r="M148" i="35" s="1"/>
  <c r="I149" i="35"/>
  <c r="J149" i="35" s="1"/>
  <c r="K149" i="35" s="1"/>
  <c r="L149" i="35" s="1"/>
  <c r="M149" i="35" s="1"/>
  <c r="I150" i="35"/>
  <c r="J150" i="35" s="1"/>
  <c r="K150" i="35" s="1"/>
  <c r="L150" i="35" s="1"/>
  <c r="M150" i="35" s="1"/>
  <c r="I151" i="35"/>
  <c r="J151" i="35" s="1"/>
  <c r="K151" i="35" s="1"/>
  <c r="L151" i="35" s="1"/>
  <c r="M151" i="35" s="1"/>
  <c r="I152" i="35"/>
  <c r="J152" i="35" s="1"/>
  <c r="K152" i="35" s="1"/>
  <c r="L152" i="35" s="1"/>
  <c r="M152" i="35" s="1"/>
  <c r="I153" i="35"/>
  <c r="J153" i="35" s="1"/>
  <c r="K153" i="35" s="1"/>
  <c r="L153" i="35" s="1"/>
  <c r="M153" i="35" s="1"/>
  <c r="I154" i="35"/>
  <c r="J154" i="35" s="1"/>
  <c r="K154" i="35" s="1"/>
  <c r="L154" i="35" s="1"/>
  <c r="M154" i="35" s="1"/>
  <c r="I155" i="35"/>
  <c r="J155" i="35" s="1"/>
  <c r="K155" i="35" s="1"/>
  <c r="L155" i="35" s="1"/>
  <c r="M155" i="35" s="1"/>
  <c r="I156" i="35"/>
  <c r="J156" i="35" s="1"/>
  <c r="K156" i="35" s="1"/>
  <c r="L156" i="35" s="1"/>
  <c r="M156" i="35" s="1"/>
  <c r="I157" i="35"/>
  <c r="J157" i="35" s="1"/>
  <c r="K157" i="35" s="1"/>
  <c r="L157" i="35" s="1"/>
  <c r="M157" i="35" s="1"/>
  <c r="H343" i="1" l="1"/>
  <c r="H336" i="1"/>
  <c r="H328" i="1"/>
  <c r="H304" i="1"/>
  <c r="H312" i="1"/>
  <c r="H296" i="1"/>
  <c r="H301" i="1"/>
  <c r="H288" i="1"/>
  <c r="H274" i="1"/>
  <c r="H272" i="1"/>
  <c r="H283" i="1"/>
  <c r="H280" i="1"/>
  <c r="H265" i="1"/>
  <c r="K216" i="24" l="1"/>
  <c r="K203" i="24"/>
  <c r="K210" i="24"/>
  <c r="K169" i="24"/>
  <c r="K183" i="24"/>
  <c r="K165" i="24"/>
  <c r="K180" i="24"/>
  <c r="K162" i="24"/>
  <c r="K155" i="24"/>
  <c r="K176" i="24"/>
  <c r="K157" i="24"/>
  <c r="K190" i="24"/>
  <c r="K149" i="24"/>
  <c r="H359" i="1"/>
  <c r="H360" i="1"/>
  <c r="H361" i="1"/>
  <c r="H342" i="1"/>
  <c r="H347" i="1"/>
  <c r="H357" i="1"/>
  <c r="H344" i="1"/>
  <c r="H349" i="1"/>
  <c r="H353" i="1"/>
  <c r="H358" i="1"/>
  <c r="H352" i="1"/>
  <c r="H345" i="1"/>
  <c r="H350" i="1"/>
  <c r="H354" i="1"/>
  <c r="H346" i="1"/>
  <c r="H351" i="1"/>
  <c r="H356" i="1"/>
  <c r="I343" i="1"/>
  <c r="H315" i="1"/>
  <c r="H319" i="1"/>
  <c r="H324" i="1"/>
  <c r="H330" i="1"/>
  <c r="H335" i="1"/>
  <c r="H340" i="1"/>
  <c r="I328" i="1"/>
  <c r="H314" i="1"/>
  <c r="H318" i="1"/>
  <c r="H323" i="1"/>
  <c r="H329" i="1"/>
  <c r="H333" i="1"/>
  <c r="H339" i="1"/>
  <c r="H316" i="1"/>
  <c r="H321" i="1"/>
  <c r="H325" i="1"/>
  <c r="H331" i="1"/>
  <c r="H337" i="1"/>
  <c r="H317" i="1"/>
  <c r="H322" i="1"/>
  <c r="H326" i="1"/>
  <c r="H332" i="1"/>
  <c r="H338" i="1"/>
  <c r="I336" i="1"/>
  <c r="H286" i="1"/>
  <c r="H291" i="1"/>
  <c r="H297" i="1"/>
  <c r="H303" i="1"/>
  <c r="H309" i="1"/>
  <c r="I301" i="1"/>
  <c r="I312" i="1"/>
  <c r="H290" i="1"/>
  <c r="H295" i="1"/>
  <c r="H302" i="1"/>
  <c r="H308" i="1"/>
  <c r="H293" i="1"/>
  <c r="H305" i="1"/>
  <c r="H287" i="1"/>
  <c r="H298" i="1"/>
  <c r="H310" i="1"/>
  <c r="H289" i="1"/>
  <c r="H294" i="1"/>
  <c r="H300" i="1"/>
  <c r="H307" i="1"/>
  <c r="H311" i="1"/>
  <c r="I288" i="1"/>
  <c r="I296" i="1"/>
  <c r="I304" i="1"/>
  <c r="H281" i="1"/>
  <c r="I272" i="1"/>
  <c r="H276" i="1"/>
  <c r="H282" i="1"/>
  <c r="I283" i="1"/>
  <c r="H277" i="1"/>
  <c r="H284" i="1"/>
  <c r="H275" i="1"/>
  <c r="H273" i="1"/>
  <c r="H279" i="1"/>
  <c r="I280" i="1"/>
  <c r="I274" i="1"/>
  <c r="H267" i="1"/>
  <c r="H270" i="1"/>
  <c r="H268" i="1"/>
  <c r="H266" i="1"/>
  <c r="H269" i="1"/>
  <c r="I265" i="1"/>
  <c r="H258" i="1"/>
  <c r="H259" i="1"/>
  <c r="H263" i="1"/>
  <c r="H260" i="1"/>
  <c r="H261" i="1"/>
  <c r="H262" i="1"/>
  <c r="H249" i="1"/>
  <c r="H250" i="1"/>
  <c r="H254" i="1"/>
  <c r="H253" i="1"/>
  <c r="H251" i="1"/>
  <c r="H252" i="1"/>
  <c r="H243" i="1"/>
  <c r="H244" i="1"/>
  <c r="H245" i="1"/>
  <c r="H242" i="1"/>
  <c r="H246" i="1"/>
  <c r="H247" i="1"/>
  <c r="H236" i="1"/>
  <c r="H240" i="1"/>
  <c r="H235" i="1"/>
  <c r="H237" i="1"/>
  <c r="H239" i="1"/>
  <c r="H238" i="1"/>
  <c r="H231" i="1"/>
  <c r="H233" i="1"/>
  <c r="H230" i="1"/>
  <c r="H228" i="1"/>
  <c r="H232" i="1"/>
  <c r="H229" i="1"/>
  <c r="H222" i="1"/>
  <c r="H226" i="1"/>
  <c r="H221" i="1"/>
  <c r="H223" i="1"/>
  <c r="H225" i="1"/>
  <c r="H224" i="1"/>
  <c r="H216" i="1"/>
  <c r="H217" i="1"/>
  <c r="H214" i="1"/>
  <c r="H218" i="1"/>
  <c r="H215" i="1"/>
  <c r="H219" i="1"/>
  <c r="H210" i="1"/>
  <c r="H207" i="1"/>
  <c r="H211" i="1"/>
  <c r="H208" i="1"/>
  <c r="H212" i="1"/>
  <c r="H209" i="1"/>
  <c r="H202" i="1"/>
  <c r="H203" i="1"/>
  <c r="H200" i="1"/>
  <c r="H204" i="1"/>
  <c r="H201" i="1"/>
  <c r="H205" i="1"/>
  <c r="H193" i="1"/>
  <c r="H194" i="1"/>
  <c r="H198" i="1"/>
  <c r="H197" i="1"/>
  <c r="H195" i="1"/>
  <c r="H196" i="1"/>
  <c r="H189" i="1"/>
  <c r="H190" i="1"/>
  <c r="H188" i="1"/>
  <c r="H186" i="1"/>
  <c r="H187" i="1"/>
  <c r="H191" i="1"/>
  <c r="H179" i="1"/>
  <c r="H183" i="1"/>
  <c r="H180" i="1"/>
  <c r="H184" i="1"/>
  <c r="H182" i="1"/>
  <c r="H181" i="1"/>
  <c r="H175" i="1"/>
  <c r="H177" i="1"/>
  <c r="H172" i="1"/>
  <c r="H176" i="1"/>
  <c r="H173" i="1"/>
  <c r="H166" i="1"/>
  <c r="H170" i="1"/>
  <c r="H169" i="1"/>
  <c r="H167" i="1"/>
  <c r="H165" i="1"/>
  <c r="H168" i="1"/>
  <c r="H162" i="1"/>
  <c r="H161" i="1"/>
  <c r="H160" i="1"/>
  <c r="H159" i="1"/>
  <c r="H158" i="1"/>
  <c r="H153" i="1"/>
  <c r="G127" i="1"/>
  <c r="G126" i="1"/>
  <c r="H155" i="1"/>
  <c r="G130" i="1"/>
  <c r="H152" i="1"/>
  <c r="G129" i="1"/>
  <c r="H156" i="1"/>
  <c r="G133" i="1"/>
  <c r="H151" i="1"/>
  <c r="G363" i="1"/>
  <c r="H163" i="1"/>
  <c r="I158" i="1"/>
  <c r="H174" i="1"/>
  <c r="H154" i="1"/>
  <c r="K44" i="24" l="1"/>
  <c r="K45" i="24"/>
  <c r="K46" i="24"/>
  <c r="K49" i="24"/>
  <c r="K48" i="24"/>
  <c r="K47" i="24"/>
  <c r="L210" i="24"/>
  <c r="L216" i="24"/>
  <c r="K212" i="24"/>
  <c r="K197" i="24"/>
  <c r="K204" i="24"/>
  <c r="L203" i="24"/>
  <c r="K200" i="24"/>
  <c r="K227" i="24"/>
  <c r="K222" i="24"/>
  <c r="K225" i="24"/>
  <c r="K220" i="24"/>
  <c r="K230" i="24"/>
  <c r="K198" i="24"/>
  <c r="K208" i="24"/>
  <c r="K205" i="24"/>
  <c r="K226" i="24"/>
  <c r="K229" i="24"/>
  <c r="K228" i="24"/>
  <c r="K231" i="24"/>
  <c r="K207" i="24"/>
  <c r="K211" i="24"/>
  <c r="K199" i="24"/>
  <c r="K214" i="24"/>
  <c r="K223" i="24"/>
  <c r="K218" i="24"/>
  <c r="K221" i="24"/>
  <c r="K215" i="24"/>
  <c r="K201" i="24"/>
  <c r="K202" i="24"/>
  <c r="K206" i="24"/>
  <c r="K213" i="24"/>
  <c r="K209" i="24"/>
  <c r="K219" i="24"/>
  <c r="K224" i="24"/>
  <c r="K217" i="24"/>
  <c r="K232" i="24"/>
  <c r="L155" i="24"/>
  <c r="K181" i="24"/>
  <c r="K156" i="24"/>
  <c r="L165" i="24"/>
  <c r="K163" i="24"/>
  <c r="K189" i="24"/>
  <c r="K170" i="24"/>
  <c r="K184" i="24"/>
  <c r="K175" i="24"/>
  <c r="K187" i="24"/>
  <c r="K167" i="24"/>
  <c r="K195" i="24"/>
  <c r="K192" i="24"/>
  <c r="K161" i="24"/>
  <c r="K160" i="24"/>
  <c r="L169" i="24"/>
  <c r="K174" i="24"/>
  <c r="K168" i="24"/>
  <c r="K172" i="24"/>
  <c r="K193" i="24"/>
  <c r="K196" i="24"/>
  <c r="L157" i="24"/>
  <c r="K158" i="24"/>
  <c r="K164" i="24"/>
  <c r="L183" i="24"/>
  <c r="K185" i="24"/>
  <c r="K188" i="24"/>
  <c r="K173" i="24"/>
  <c r="K171" i="24"/>
  <c r="K182" i="24"/>
  <c r="K191" i="24"/>
  <c r="L180" i="24"/>
  <c r="L162" i="24"/>
  <c r="K166" i="24"/>
  <c r="K159" i="24"/>
  <c r="L176" i="24"/>
  <c r="K179" i="24"/>
  <c r="K178" i="24"/>
  <c r="K186" i="24"/>
  <c r="L190" i="24"/>
  <c r="K177" i="24"/>
  <c r="K194" i="24"/>
  <c r="K118" i="24"/>
  <c r="K127" i="24"/>
  <c r="K124" i="24"/>
  <c r="K132" i="24"/>
  <c r="K147" i="24"/>
  <c r="K144" i="24"/>
  <c r="K150" i="24"/>
  <c r="K116" i="24"/>
  <c r="K126" i="24"/>
  <c r="K123" i="24"/>
  <c r="K133" i="24"/>
  <c r="K146" i="24"/>
  <c r="K143" i="24"/>
  <c r="K152" i="24"/>
  <c r="K119" i="24"/>
  <c r="K121" i="24"/>
  <c r="K122" i="24"/>
  <c r="K131" i="24"/>
  <c r="K129" i="24"/>
  <c r="K145" i="24"/>
  <c r="L149" i="24"/>
  <c r="K154" i="24"/>
  <c r="K120" i="24"/>
  <c r="K117" i="24"/>
  <c r="K125" i="24"/>
  <c r="K130" i="24"/>
  <c r="K128" i="24"/>
  <c r="K148" i="24"/>
  <c r="K153" i="24"/>
  <c r="K151" i="24"/>
  <c r="K110" i="24"/>
  <c r="K112" i="24"/>
  <c r="K111" i="24"/>
  <c r="K115" i="24"/>
  <c r="K114" i="24"/>
  <c r="K113" i="24"/>
  <c r="K109" i="24"/>
  <c r="K108" i="24"/>
  <c r="K105" i="24"/>
  <c r="K106" i="24"/>
  <c r="K107" i="24"/>
  <c r="K104" i="24"/>
  <c r="K102" i="24"/>
  <c r="K98" i="24"/>
  <c r="K103" i="24"/>
  <c r="K101" i="24"/>
  <c r="K99" i="24"/>
  <c r="K100" i="24"/>
  <c r="K94" i="24"/>
  <c r="K92" i="24"/>
  <c r="K95" i="24"/>
  <c r="K93" i="24"/>
  <c r="K97" i="24"/>
  <c r="K96" i="24"/>
  <c r="K90" i="24"/>
  <c r="K86" i="24"/>
  <c r="K91" i="24"/>
  <c r="K89" i="24"/>
  <c r="K87" i="24"/>
  <c r="K88" i="24"/>
  <c r="K83" i="24"/>
  <c r="K81" i="24"/>
  <c r="K82" i="24"/>
  <c r="K80" i="24"/>
  <c r="K84" i="24"/>
  <c r="K85" i="24"/>
  <c r="K74" i="24"/>
  <c r="K79" i="24"/>
  <c r="K78" i="24"/>
  <c r="K76" i="24"/>
  <c r="K75" i="24"/>
  <c r="K77" i="24"/>
  <c r="K72" i="24"/>
  <c r="K71" i="24"/>
  <c r="K68" i="24"/>
  <c r="K73" i="24"/>
  <c r="K70" i="24"/>
  <c r="K69" i="24"/>
  <c r="K66" i="24"/>
  <c r="K62" i="24"/>
  <c r="K67" i="24"/>
  <c r="K64" i="24"/>
  <c r="K63" i="24"/>
  <c r="K65" i="24"/>
  <c r="K60" i="24"/>
  <c r="K59" i="24"/>
  <c r="K61" i="24"/>
  <c r="K56" i="24"/>
  <c r="K57" i="24"/>
  <c r="K58" i="24"/>
  <c r="L50" i="24"/>
  <c r="K50" i="24"/>
  <c r="K54" i="24"/>
  <c r="K51" i="24"/>
  <c r="K52" i="24"/>
  <c r="K55" i="24"/>
  <c r="K53" i="24"/>
  <c r="I156" i="1"/>
  <c r="I153" i="1"/>
  <c r="J153" i="1" s="1"/>
  <c r="I360" i="1"/>
  <c r="I361" i="1"/>
  <c r="I359" i="1"/>
  <c r="I356" i="1"/>
  <c r="I346" i="1"/>
  <c r="I350" i="1"/>
  <c r="I352" i="1"/>
  <c r="I353" i="1"/>
  <c r="I344" i="1"/>
  <c r="I347" i="1"/>
  <c r="J343" i="1"/>
  <c r="I351" i="1"/>
  <c r="I354" i="1"/>
  <c r="I345" i="1"/>
  <c r="I358" i="1"/>
  <c r="I349" i="1"/>
  <c r="I357" i="1"/>
  <c r="I342" i="1"/>
  <c r="J336" i="1"/>
  <c r="I332" i="1"/>
  <c r="I322" i="1"/>
  <c r="I337" i="1"/>
  <c r="I325" i="1"/>
  <c r="I316" i="1"/>
  <c r="I333" i="1"/>
  <c r="I323" i="1"/>
  <c r="I314" i="1"/>
  <c r="I340" i="1"/>
  <c r="I330" i="1"/>
  <c r="I319" i="1"/>
  <c r="I338" i="1"/>
  <c r="I326" i="1"/>
  <c r="I317" i="1"/>
  <c r="I331" i="1"/>
  <c r="I321" i="1"/>
  <c r="I339" i="1"/>
  <c r="I329" i="1"/>
  <c r="I318" i="1"/>
  <c r="J328" i="1"/>
  <c r="I335" i="1"/>
  <c r="I324" i="1"/>
  <c r="I315" i="1"/>
  <c r="J304" i="1"/>
  <c r="J288" i="1"/>
  <c r="I307" i="1"/>
  <c r="I294" i="1"/>
  <c r="I310" i="1"/>
  <c r="I287" i="1"/>
  <c r="I293" i="1"/>
  <c r="I302" i="1"/>
  <c r="I290" i="1"/>
  <c r="J301" i="1"/>
  <c r="I303" i="1"/>
  <c r="I291" i="1"/>
  <c r="J296" i="1"/>
  <c r="I311" i="1"/>
  <c r="I300" i="1"/>
  <c r="I289" i="1"/>
  <c r="I298" i="1"/>
  <c r="I305" i="1"/>
  <c r="I308" i="1"/>
  <c r="I295" i="1"/>
  <c r="J312" i="1"/>
  <c r="I309" i="1"/>
  <c r="I297" i="1"/>
  <c r="I286" i="1"/>
  <c r="I277" i="1"/>
  <c r="I273" i="1"/>
  <c r="I284" i="1"/>
  <c r="J272" i="1"/>
  <c r="I282" i="1"/>
  <c r="J274" i="1"/>
  <c r="I279" i="1"/>
  <c r="J283" i="1"/>
  <c r="I276" i="1"/>
  <c r="J280" i="1"/>
  <c r="I275" i="1"/>
  <c r="I281" i="1"/>
  <c r="I269" i="1"/>
  <c r="I266" i="1"/>
  <c r="J265" i="1"/>
  <c r="I268" i="1"/>
  <c r="I270" i="1"/>
  <c r="I267" i="1"/>
  <c r="I261" i="1"/>
  <c r="I260" i="1"/>
  <c r="I262" i="1"/>
  <c r="I263" i="1"/>
  <c r="I259" i="1"/>
  <c r="I258" i="1"/>
  <c r="I252" i="1"/>
  <c r="I251" i="1"/>
  <c r="I253" i="1"/>
  <c r="I254" i="1"/>
  <c r="I250" i="1"/>
  <c r="I249" i="1"/>
  <c r="I247" i="1"/>
  <c r="I246" i="1"/>
  <c r="I242" i="1"/>
  <c r="I245" i="1"/>
  <c r="I244" i="1"/>
  <c r="I243" i="1"/>
  <c r="I238" i="1"/>
  <c r="I237" i="1"/>
  <c r="I239" i="1"/>
  <c r="I235" i="1"/>
  <c r="I240" i="1"/>
  <c r="I236" i="1"/>
  <c r="I229" i="1"/>
  <c r="I232" i="1"/>
  <c r="I228" i="1"/>
  <c r="I230" i="1"/>
  <c r="H129" i="1"/>
  <c r="I233" i="1"/>
  <c r="I231" i="1"/>
  <c r="I223" i="1"/>
  <c r="I224" i="1"/>
  <c r="I225" i="1"/>
  <c r="I221" i="1"/>
  <c r="I226" i="1"/>
  <c r="I222" i="1"/>
  <c r="I219" i="1"/>
  <c r="I215" i="1"/>
  <c r="I218" i="1"/>
  <c r="I214" i="1"/>
  <c r="I217" i="1"/>
  <c r="I216" i="1"/>
  <c r="I209" i="1"/>
  <c r="I212" i="1"/>
  <c r="I208" i="1"/>
  <c r="I211" i="1"/>
  <c r="I207" i="1"/>
  <c r="I210" i="1"/>
  <c r="I205" i="1"/>
  <c r="I201" i="1"/>
  <c r="I204" i="1"/>
  <c r="I200" i="1"/>
  <c r="I203" i="1"/>
  <c r="I202" i="1"/>
  <c r="I196" i="1"/>
  <c r="I195" i="1"/>
  <c r="I197" i="1"/>
  <c r="I198" i="1"/>
  <c r="I194" i="1"/>
  <c r="I193" i="1"/>
  <c r="I191" i="1"/>
  <c r="I187" i="1"/>
  <c r="I186" i="1"/>
  <c r="I188" i="1"/>
  <c r="I190" i="1"/>
  <c r="I189" i="1"/>
  <c r="I183" i="1"/>
  <c r="I180" i="1"/>
  <c r="I181" i="1"/>
  <c r="I184" i="1"/>
  <c r="I182" i="1"/>
  <c r="I179" i="1"/>
  <c r="I177" i="1"/>
  <c r="I173" i="1"/>
  <c r="I174" i="1"/>
  <c r="I176" i="1"/>
  <c r="I172" i="1"/>
  <c r="I175" i="1"/>
  <c r="I168" i="1"/>
  <c r="I170" i="1"/>
  <c r="I169" i="1"/>
  <c r="I167" i="1"/>
  <c r="H127" i="1"/>
  <c r="I165" i="1"/>
  <c r="I166" i="1"/>
  <c r="I163" i="1"/>
  <c r="I162" i="1"/>
  <c r="I161" i="1"/>
  <c r="I160" i="1"/>
  <c r="I159" i="1"/>
  <c r="J158" i="1"/>
  <c r="H363" i="1"/>
  <c r="H126" i="1"/>
  <c r="I152" i="1"/>
  <c r="H133" i="1"/>
  <c r="I155" i="1"/>
  <c r="H130" i="1"/>
  <c r="H132" i="1"/>
  <c r="I151" i="1"/>
  <c r="G134" i="1"/>
  <c r="G128" i="1"/>
  <c r="J156" i="1"/>
  <c r="G131" i="1"/>
  <c r="I154" i="1"/>
  <c r="E32" i="22"/>
  <c r="E24" i="22"/>
  <c r="L44" i="24" l="1"/>
  <c r="L46" i="24"/>
  <c r="L45" i="24"/>
  <c r="L49" i="24"/>
  <c r="L48" i="24"/>
  <c r="M46" i="24"/>
  <c r="L47" i="24"/>
  <c r="M49" i="24"/>
  <c r="L209" i="24"/>
  <c r="L202" i="24"/>
  <c r="L223" i="24"/>
  <c r="M203" i="24"/>
  <c r="L197" i="24"/>
  <c r="L212" i="24"/>
  <c r="L201" i="24"/>
  <c r="M210" i="24"/>
  <c r="L229" i="24"/>
  <c r="M216" i="24"/>
  <c r="L224" i="24"/>
  <c r="L230" i="24"/>
  <c r="L213" i="24"/>
  <c r="L207" i="24"/>
  <c r="L225" i="24"/>
  <c r="L206" i="24"/>
  <c r="L199" i="24"/>
  <c r="L211" i="24"/>
  <c r="L215" i="24"/>
  <c r="L218" i="24"/>
  <c r="L220" i="24"/>
  <c r="L222" i="24"/>
  <c r="L232" i="24"/>
  <c r="L214" i="24"/>
  <c r="L221" i="24"/>
  <c r="L227" i="24"/>
  <c r="L200" i="24"/>
  <c r="L204" i="24"/>
  <c r="L205" i="24"/>
  <c r="L208" i="24"/>
  <c r="L198" i="24"/>
  <c r="L228" i="24"/>
  <c r="L226" i="24"/>
  <c r="L217" i="24"/>
  <c r="L219" i="24"/>
  <c r="L231" i="24"/>
  <c r="M162" i="24"/>
  <c r="L187" i="24"/>
  <c r="M180" i="24"/>
  <c r="L193" i="24"/>
  <c r="L159" i="24"/>
  <c r="L164" i="24"/>
  <c r="L160" i="24"/>
  <c r="M190" i="24"/>
  <c r="L178" i="24"/>
  <c r="M176" i="24"/>
  <c r="L171" i="24"/>
  <c r="L188" i="24"/>
  <c r="M183" i="24"/>
  <c r="L191" i="24"/>
  <c r="M157" i="24"/>
  <c r="L184" i="24"/>
  <c r="L168" i="24"/>
  <c r="L163" i="24"/>
  <c r="M165" i="24"/>
  <c r="M155" i="24"/>
  <c r="L167" i="24"/>
  <c r="L175" i="24"/>
  <c r="L170" i="24"/>
  <c r="L172" i="24"/>
  <c r="L181" i="24"/>
  <c r="L174" i="24"/>
  <c r="L192" i="24"/>
  <c r="L195" i="24"/>
  <c r="L196" i="24"/>
  <c r="L156" i="24"/>
  <c r="L189" i="24"/>
  <c r="M169" i="24"/>
  <c r="L158" i="24"/>
  <c r="L161" i="24"/>
  <c r="L166" i="24"/>
  <c r="L177" i="24"/>
  <c r="L186" i="24"/>
  <c r="L179" i="24"/>
  <c r="L182" i="24"/>
  <c r="L173" i="24"/>
  <c r="L185" i="24"/>
  <c r="L194" i="24"/>
  <c r="L117" i="24"/>
  <c r="L118" i="24"/>
  <c r="L125" i="24"/>
  <c r="L128" i="24"/>
  <c r="L130" i="24"/>
  <c r="L148" i="24"/>
  <c r="L151" i="24"/>
  <c r="L150" i="24"/>
  <c r="L121" i="24"/>
  <c r="L119" i="24"/>
  <c r="L122" i="24"/>
  <c r="L129" i="24"/>
  <c r="L131" i="24"/>
  <c r="L147" i="24"/>
  <c r="L154" i="24"/>
  <c r="L153" i="24"/>
  <c r="L116" i="24"/>
  <c r="L123" i="24"/>
  <c r="L126" i="24"/>
  <c r="L133" i="24"/>
  <c r="L143" i="24"/>
  <c r="L145" i="24"/>
  <c r="L152" i="24"/>
  <c r="L120" i="24"/>
  <c r="L124" i="24"/>
  <c r="L127" i="24"/>
  <c r="L132" i="24"/>
  <c r="L144" i="24"/>
  <c r="L146" i="24"/>
  <c r="M149" i="24"/>
  <c r="L112" i="24"/>
  <c r="L113" i="24"/>
  <c r="L110" i="24"/>
  <c r="L115" i="24"/>
  <c r="L114" i="24"/>
  <c r="L111" i="24"/>
  <c r="L109" i="24"/>
  <c r="L104" i="24"/>
  <c r="L108" i="24"/>
  <c r="L106" i="24"/>
  <c r="L105" i="24"/>
  <c r="L107" i="24"/>
  <c r="L102" i="24"/>
  <c r="L100" i="24"/>
  <c r="L99" i="24"/>
  <c r="L101" i="24"/>
  <c r="L103" i="24"/>
  <c r="L98" i="24"/>
  <c r="L92" i="24"/>
  <c r="L94" i="24"/>
  <c r="L96" i="24"/>
  <c r="L93" i="24"/>
  <c r="L95" i="24"/>
  <c r="L97" i="24"/>
  <c r="L90" i="24"/>
  <c r="L88" i="24"/>
  <c r="L87" i="24"/>
  <c r="L89" i="24"/>
  <c r="L91" i="24"/>
  <c r="L86" i="24"/>
  <c r="L81" i="24"/>
  <c r="L83" i="24"/>
  <c r="L85" i="24"/>
  <c r="L84" i="24"/>
  <c r="L80" i="24"/>
  <c r="L82" i="24"/>
  <c r="L74" i="24"/>
  <c r="L77" i="24"/>
  <c r="L75" i="24"/>
  <c r="L78" i="24"/>
  <c r="L79" i="24"/>
  <c r="L76" i="24"/>
  <c r="L72" i="24"/>
  <c r="L73" i="24"/>
  <c r="L70" i="24"/>
  <c r="L71" i="24"/>
  <c r="L68" i="24"/>
  <c r="L69" i="24"/>
  <c r="L64" i="24"/>
  <c r="L65" i="24"/>
  <c r="L63" i="24"/>
  <c r="L62" i="24"/>
  <c r="L67" i="24"/>
  <c r="L66" i="24"/>
  <c r="L59" i="24"/>
  <c r="L58" i="24"/>
  <c r="L57" i="24"/>
  <c r="L60" i="24"/>
  <c r="L56" i="24"/>
  <c r="L61" i="24"/>
  <c r="L51" i="24"/>
  <c r="L55" i="24"/>
  <c r="L54" i="24"/>
  <c r="L52" i="24"/>
  <c r="M50" i="24"/>
  <c r="L53" i="24"/>
  <c r="J361" i="1"/>
  <c r="J359" i="1"/>
  <c r="J360" i="1"/>
  <c r="I133" i="1"/>
  <c r="F54" i="49"/>
  <c r="F53" i="49"/>
  <c r="F52" i="49"/>
  <c r="J357" i="1"/>
  <c r="J358" i="1"/>
  <c r="J354" i="1"/>
  <c r="K343" i="1"/>
  <c r="J344" i="1"/>
  <c r="J352" i="1"/>
  <c r="J346" i="1"/>
  <c r="J342" i="1"/>
  <c r="J349" i="1"/>
  <c r="J345" i="1"/>
  <c r="J351" i="1"/>
  <c r="J347" i="1"/>
  <c r="J353" i="1"/>
  <c r="J350" i="1"/>
  <c r="J356" i="1"/>
  <c r="J315" i="1"/>
  <c r="J335" i="1"/>
  <c r="J318" i="1"/>
  <c r="J339" i="1"/>
  <c r="J331" i="1"/>
  <c r="J326" i="1"/>
  <c r="J319" i="1"/>
  <c r="J340" i="1"/>
  <c r="J323" i="1"/>
  <c r="J316" i="1"/>
  <c r="J337" i="1"/>
  <c r="J332" i="1"/>
  <c r="J324" i="1"/>
  <c r="K328" i="1"/>
  <c r="J329" i="1"/>
  <c r="J321" i="1"/>
  <c r="J317" i="1"/>
  <c r="J338" i="1"/>
  <c r="J330" i="1"/>
  <c r="J314" i="1"/>
  <c r="J333" i="1"/>
  <c r="J325" i="1"/>
  <c r="J322" i="1"/>
  <c r="K336" i="1"/>
  <c r="J286" i="1"/>
  <c r="J309" i="1"/>
  <c r="J295" i="1"/>
  <c r="J305" i="1"/>
  <c r="J289" i="1"/>
  <c r="J311" i="1"/>
  <c r="J291" i="1"/>
  <c r="K301" i="1"/>
  <c r="J302" i="1"/>
  <c r="J287" i="1"/>
  <c r="J294" i="1"/>
  <c r="K288" i="1"/>
  <c r="J297" i="1"/>
  <c r="K312" i="1"/>
  <c r="J308" i="1"/>
  <c r="J298" i="1"/>
  <c r="J300" i="1"/>
  <c r="K296" i="1"/>
  <c r="J303" i="1"/>
  <c r="J290" i="1"/>
  <c r="J293" i="1"/>
  <c r="J310" i="1"/>
  <c r="J307" i="1"/>
  <c r="K304" i="1"/>
  <c r="J281" i="1"/>
  <c r="K280" i="1"/>
  <c r="K283" i="1"/>
  <c r="J284" i="1"/>
  <c r="J273" i="1"/>
  <c r="K274" i="1"/>
  <c r="J282" i="1"/>
  <c r="J275" i="1"/>
  <c r="J276" i="1"/>
  <c r="J279" i="1"/>
  <c r="K272" i="1"/>
  <c r="J277" i="1"/>
  <c r="J266" i="1"/>
  <c r="J270" i="1"/>
  <c r="K265" i="1"/>
  <c r="J267" i="1"/>
  <c r="J268" i="1"/>
  <c r="J269" i="1"/>
  <c r="J262" i="1"/>
  <c r="J260" i="1"/>
  <c r="J263" i="1"/>
  <c r="J258" i="1"/>
  <c r="J259" i="1"/>
  <c r="J261" i="1"/>
  <c r="J249" i="1"/>
  <c r="J250" i="1"/>
  <c r="J254" i="1"/>
  <c r="J253" i="1"/>
  <c r="J251" i="1"/>
  <c r="J252" i="1"/>
  <c r="J242" i="1"/>
  <c r="J243" i="1"/>
  <c r="J244" i="1"/>
  <c r="J246" i="1"/>
  <c r="J245" i="1"/>
  <c r="J247" i="1"/>
  <c r="J236" i="1"/>
  <c r="H131" i="1"/>
  <c r="G53" i="49" s="1"/>
  <c r="J240" i="1"/>
  <c r="J235" i="1"/>
  <c r="J239" i="1"/>
  <c r="J237" i="1"/>
  <c r="J238" i="1"/>
  <c r="J233" i="1"/>
  <c r="J231" i="1"/>
  <c r="J230" i="1"/>
  <c r="J228" i="1"/>
  <c r="J232" i="1"/>
  <c r="J229" i="1"/>
  <c r="J222" i="1"/>
  <c r="J226" i="1"/>
  <c r="J221" i="1"/>
  <c r="J225" i="1"/>
  <c r="J224" i="1"/>
  <c r="J223" i="1"/>
  <c r="J218" i="1"/>
  <c r="J216" i="1"/>
  <c r="J214" i="1"/>
  <c r="J215" i="1"/>
  <c r="J217" i="1"/>
  <c r="J219" i="1"/>
  <c r="J210" i="1"/>
  <c r="J207" i="1"/>
  <c r="J208" i="1"/>
  <c r="J211" i="1"/>
  <c r="J212" i="1"/>
  <c r="J209" i="1"/>
  <c r="J202" i="1"/>
  <c r="J203" i="1"/>
  <c r="J200" i="1"/>
  <c r="J204" i="1"/>
  <c r="J201" i="1"/>
  <c r="J205" i="1"/>
  <c r="J193" i="1"/>
  <c r="J194" i="1"/>
  <c r="J198" i="1"/>
  <c r="J197" i="1"/>
  <c r="J195" i="1"/>
  <c r="J196" i="1"/>
  <c r="J189" i="1"/>
  <c r="J190" i="1"/>
  <c r="J188" i="1"/>
  <c r="J186" i="1"/>
  <c r="J187" i="1"/>
  <c r="J191" i="1"/>
  <c r="J179" i="1"/>
  <c r="J180" i="1"/>
  <c r="J181" i="1"/>
  <c r="J184" i="1"/>
  <c r="J182" i="1"/>
  <c r="J183" i="1"/>
  <c r="J175" i="1"/>
  <c r="J174" i="1"/>
  <c r="J173" i="1"/>
  <c r="J176" i="1"/>
  <c r="J172" i="1"/>
  <c r="J177" i="1"/>
  <c r="J170" i="1"/>
  <c r="J169" i="1"/>
  <c r="J165" i="1"/>
  <c r="J167" i="1"/>
  <c r="J166" i="1"/>
  <c r="J168" i="1"/>
  <c r="J163" i="1"/>
  <c r="J162" i="1"/>
  <c r="I127" i="1"/>
  <c r="J161" i="1"/>
  <c r="J160" i="1"/>
  <c r="I132" i="1"/>
  <c r="J159" i="1"/>
  <c r="I129" i="1"/>
  <c r="K158" i="1"/>
  <c r="J152" i="1"/>
  <c r="I126" i="1"/>
  <c r="I363" i="1"/>
  <c r="I130" i="1"/>
  <c r="J155" i="1"/>
  <c r="H128" i="1"/>
  <c r="G52" i="49" s="1"/>
  <c r="J151" i="1"/>
  <c r="G135" i="1"/>
  <c r="J154" i="1"/>
  <c r="K153" i="1"/>
  <c r="H134" i="1"/>
  <c r="G54" i="49" s="1"/>
  <c r="K156" i="1"/>
  <c r="C54" i="22"/>
  <c r="M47" i="24" l="1"/>
  <c r="M45" i="24"/>
  <c r="N46" i="24"/>
  <c r="M48" i="24"/>
  <c r="N49" i="24"/>
  <c r="M44" i="24"/>
  <c r="N203" i="24"/>
  <c r="M202" i="24"/>
  <c r="M225" i="24"/>
  <c r="M221" i="24"/>
  <c r="M228" i="24"/>
  <c r="M208" i="24"/>
  <c r="M200" i="24"/>
  <c r="M199" i="24"/>
  <c r="M206" i="24"/>
  <c r="M220" i="24"/>
  <c r="M215" i="24"/>
  <c r="N216" i="24"/>
  <c r="M231" i="24"/>
  <c r="M201" i="24"/>
  <c r="N210" i="24"/>
  <c r="M197" i="24"/>
  <c r="M207" i="24"/>
  <c r="M214" i="24"/>
  <c r="M213" i="24"/>
  <c r="M227" i="24"/>
  <c r="M223" i="24"/>
  <c r="M219" i="24"/>
  <c r="M226" i="24"/>
  <c r="M230" i="24"/>
  <c r="M212" i="24"/>
  <c r="M209" i="24"/>
  <c r="M217" i="24"/>
  <c r="M198" i="24"/>
  <c r="M205" i="24"/>
  <c r="M204" i="24"/>
  <c r="M211" i="24"/>
  <c r="M222" i="24"/>
  <c r="M218" i="24"/>
  <c r="M224" i="24"/>
  <c r="M229" i="24"/>
  <c r="M232" i="24"/>
  <c r="M161" i="24"/>
  <c r="N176" i="24"/>
  <c r="M168" i="24"/>
  <c r="M187" i="24"/>
  <c r="M159" i="24"/>
  <c r="M156" i="24"/>
  <c r="M163" i="24"/>
  <c r="M173" i="24"/>
  <c r="M179" i="24"/>
  <c r="M177" i="24"/>
  <c r="M181" i="24"/>
  <c r="M170" i="24"/>
  <c r="M167" i="24"/>
  <c r="M194" i="24"/>
  <c r="M192" i="24"/>
  <c r="N157" i="24"/>
  <c r="M188" i="24"/>
  <c r="N190" i="24"/>
  <c r="M189" i="24"/>
  <c r="M193" i="24"/>
  <c r="M160" i="24"/>
  <c r="M158" i="24"/>
  <c r="M166" i="24"/>
  <c r="N183" i="24"/>
  <c r="M171" i="24"/>
  <c r="M178" i="24"/>
  <c r="N169" i="24"/>
  <c r="N180" i="24"/>
  <c r="M184" i="24"/>
  <c r="M191" i="24"/>
  <c r="N162" i="24"/>
  <c r="N155" i="24"/>
  <c r="M164" i="24"/>
  <c r="N165" i="24"/>
  <c r="M185" i="24"/>
  <c r="M182" i="24"/>
  <c r="M186" i="24"/>
  <c r="M174" i="24"/>
  <c r="M172" i="24"/>
  <c r="M175" i="24"/>
  <c r="M196" i="24"/>
  <c r="M195" i="24"/>
  <c r="M126" i="24"/>
  <c r="M131" i="24"/>
  <c r="M129" i="24"/>
  <c r="M143" i="24"/>
  <c r="M153" i="24"/>
  <c r="M154" i="24"/>
  <c r="M120" i="24"/>
  <c r="M117" i="24"/>
  <c r="M124" i="24"/>
  <c r="M130" i="24"/>
  <c r="M128" i="24"/>
  <c r="M148" i="24"/>
  <c r="M152" i="24"/>
  <c r="M150" i="24"/>
  <c r="M118" i="24"/>
  <c r="M116" i="24"/>
  <c r="M127" i="24"/>
  <c r="M123" i="24"/>
  <c r="M132" i="24"/>
  <c r="M146" i="24"/>
  <c r="M145" i="24"/>
  <c r="M151" i="24"/>
  <c r="M119" i="24"/>
  <c r="M121" i="24"/>
  <c r="M125" i="24"/>
  <c r="M122" i="24"/>
  <c r="M133" i="24"/>
  <c r="M144" i="24"/>
  <c r="M147" i="24"/>
  <c r="N149" i="24"/>
  <c r="M112" i="24"/>
  <c r="M111" i="24"/>
  <c r="M113" i="24"/>
  <c r="M114" i="24"/>
  <c r="M115" i="24"/>
  <c r="M110" i="24"/>
  <c r="M108" i="24"/>
  <c r="M107" i="24"/>
  <c r="M105" i="24"/>
  <c r="M104" i="24"/>
  <c r="M106" i="24"/>
  <c r="M109" i="24"/>
  <c r="M98" i="24"/>
  <c r="M103" i="24"/>
  <c r="M100" i="24"/>
  <c r="M101" i="24"/>
  <c r="M102" i="24"/>
  <c r="M99" i="24"/>
  <c r="M95" i="24"/>
  <c r="M96" i="24"/>
  <c r="M97" i="24"/>
  <c r="M93" i="24"/>
  <c r="M94" i="24"/>
  <c r="M92" i="24"/>
  <c r="M86" i="24"/>
  <c r="M91" i="24"/>
  <c r="M89" i="24"/>
  <c r="M87" i="24"/>
  <c r="M88" i="24"/>
  <c r="M90" i="24"/>
  <c r="M85" i="24"/>
  <c r="M82" i="24"/>
  <c r="M80" i="24"/>
  <c r="M84" i="24"/>
  <c r="M83" i="24"/>
  <c r="M81" i="24"/>
  <c r="M79" i="24"/>
  <c r="M78" i="24"/>
  <c r="M76" i="24"/>
  <c r="M75" i="24"/>
  <c r="M77" i="24"/>
  <c r="M74" i="24"/>
  <c r="I134" i="1"/>
  <c r="H54" i="49" s="1"/>
  <c r="M73" i="24"/>
  <c r="M71" i="24"/>
  <c r="M68" i="24"/>
  <c r="M70" i="24"/>
  <c r="M72" i="24"/>
  <c r="M69" i="24"/>
  <c r="M63" i="24"/>
  <c r="M67" i="24"/>
  <c r="M64" i="24"/>
  <c r="M62" i="24"/>
  <c r="M65" i="24"/>
  <c r="M66" i="24"/>
  <c r="M59" i="24"/>
  <c r="M57" i="24"/>
  <c r="M61" i="24"/>
  <c r="M60" i="24"/>
  <c r="M58" i="24"/>
  <c r="M56" i="24"/>
  <c r="M54" i="24"/>
  <c r="M53" i="24"/>
  <c r="M51" i="24"/>
  <c r="N50" i="24"/>
  <c r="M52" i="24"/>
  <c r="M55" i="24"/>
  <c r="K359" i="1"/>
  <c r="K360" i="1"/>
  <c r="K361" i="1"/>
  <c r="F55" i="49"/>
  <c r="K350" i="1"/>
  <c r="K347" i="1"/>
  <c r="K345" i="1"/>
  <c r="K342" i="1"/>
  <c r="K352" i="1"/>
  <c r="L343" i="1"/>
  <c r="K358" i="1"/>
  <c r="K356" i="1"/>
  <c r="K353" i="1"/>
  <c r="K351" i="1"/>
  <c r="K349" i="1"/>
  <c r="K346" i="1"/>
  <c r="K344" i="1"/>
  <c r="K354" i="1"/>
  <c r="K357" i="1"/>
  <c r="L336" i="1"/>
  <c r="K325" i="1"/>
  <c r="K314" i="1"/>
  <c r="K338" i="1"/>
  <c r="K321" i="1"/>
  <c r="L328" i="1"/>
  <c r="K332" i="1"/>
  <c r="K316" i="1"/>
  <c r="K340" i="1"/>
  <c r="K326" i="1"/>
  <c r="K339" i="1"/>
  <c r="K335" i="1"/>
  <c r="K322" i="1"/>
  <c r="K333" i="1"/>
  <c r="K330" i="1"/>
  <c r="K317" i="1"/>
  <c r="K329" i="1"/>
  <c r="K324" i="1"/>
  <c r="K337" i="1"/>
  <c r="K323" i="1"/>
  <c r="K319" i="1"/>
  <c r="K331" i="1"/>
  <c r="K318" i="1"/>
  <c r="K315" i="1"/>
  <c r="L304" i="1"/>
  <c r="K310" i="1"/>
  <c r="K290" i="1"/>
  <c r="L296" i="1"/>
  <c r="K298" i="1"/>
  <c r="L312" i="1"/>
  <c r="L288" i="1"/>
  <c r="K287" i="1"/>
  <c r="L301" i="1"/>
  <c r="K311" i="1"/>
  <c r="K305" i="1"/>
  <c r="K309" i="1"/>
  <c r="K307" i="1"/>
  <c r="K293" i="1"/>
  <c r="K303" i="1"/>
  <c r="K300" i="1"/>
  <c r="K308" i="1"/>
  <c r="K297" i="1"/>
  <c r="K294" i="1"/>
  <c r="K302" i="1"/>
  <c r="K291" i="1"/>
  <c r="K289" i="1"/>
  <c r="K295" i="1"/>
  <c r="K286" i="1"/>
  <c r="L272" i="1"/>
  <c r="K276" i="1"/>
  <c r="K282" i="1"/>
  <c r="K284" i="1"/>
  <c r="L280" i="1"/>
  <c r="K277" i="1"/>
  <c r="L274" i="1"/>
  <c r="K279" i="1"/>
  <c r="K275" i="1"/>
  <c r="K273" i="1"/>
  <c r="L283" i="1"/>
  <c r="K281" i="1"/>
  <c r="K268" i="1"/>
  <c r="L265" i="1"/>
  <c r="K269" i="1"/>
  <c r="K267" i="1"/>
  <c r="K270" i="1"/>
  <c r="K266" i="1"/>
  <c r="K263" i="1"/>
  <c r="K260" i="1"/>
  <c r="K261" i="1"/>
  <c r="K259" i="1"/>
  <c r="K258" i="1"/>
  <c r="K262" i="1"/>
  <c r="K252" i="1"/>
  <c r="K251" i="1"/>
  <c r="K253" i="1"/>
  <c r="K254" i="1"/>
  <c r="K250" i="1"/>
  <c r="K249" i="1"/>
  <c r="K247" i="1"/>
  <c r="K245" i="1"/>
  <c r="K246" i="1"/>
  <c r="K244" i="1"/>
  <c r="K243" i="1"/>
  <c r="K242" i="1"/>
  <c r="K240" i="1"/>
  <c r="K238" i="1"/>
  <c r="K237" i="1"/>
  <c r="K239" i="1"/>
  <c r="K235" i="1"/>
  <c r="K236" i="1"/>
  <c r="K229" i="1"/>
  <c r="K228" i="1"/>
  <c r="K230" i="1"/>
  <c r="K231" i="1"/>
  <c r="K232" i="1"/>
  <c r="K233" i="1"/>
  <c r="K224" i="1"/>
  <c r="K225" i="1"/>
  <c r="K223" i="1"/>
  <c r="K221" i="1"/>
  <c r="K226" i="1"/>
  <c r="K222" i="1"/>
  <c r="K219" i="1"/>
  <c r="K217" i="1"/>
  <c r="K215" i="1"/>
  <c r="K214" i="1"/>
  <c r="K216" i="1"/>
  <c r="K218" i="1"/>
  <c r="K209" i="1"/>
  <c r="K212" i="1"/>
  <c r="K211" i="1"/>
  <c r="K208" i="1"/>
  <c r="K207" i="1"/>
  <c r="K210" i="1"/>
  <c r="K205" i="1"/>
  <c r="K201" i="1"/>
  <c r="K204" i="1"/>
  <c r="K200" i="1"/>
  <c r="K203" i="1"/>
  <c r="K202" i="1"/>
  <c r="K196" i="1"/>
  <c r="K195" i="1"/>
  <c r="K197" i="1"/>
  <c r="K198" i="1"/>
  <c r="K194" i="1"/>
  <c r="K193" i="1"/>
  <c r="K191" i="1"/>
  <c r="K187" i="1"/>
  <c r="K186" i="1"/>
  <c r="K188" i="1"/>
  <c r="K190" i="1"/>
  <c r="K189" i="1"/>
  <c r="K183" i="1"/>
  <c r="K180" i="1"/>
  <c r="I131" i="1"/>
  <c r="H53" i="49" s="1"/>
  <c r="K181" i="1"/>
  <c r="K184" i="1"/>
  <c r="K182" i="1"/>
  <c r="K179" i="1"/>
  <c r="K177" i="1"/>
  <c r="K174" i="1"/>
  <c r="J132" i="1"/>
  <c r="K173" i="1"/>
  <c r="K176" i="1"/>
  <c r="K172" i="1"/>
  <c r="K175" i="1"/>
  <c r="K165" i="1"/>
  <c r="K169" i="1"/>
  <c r="J127" i="1"/>
  <c r="K167" i="1"/>
  <c r="K168" i="1"/>
  <c r="K166" i="1"/>
  <c r="K170" i="1"/>
  <c r="K163" i="1"/>
  <c r="J133" i="1"/>
  <c r="K162" i="1"/>
  <c r="I128" i="1"/>
  <c r="H52" i="49" s="1"/>
  <c r="K161" i="1"/>
  <c r="K160" i="1"/>
  <c r="K159" i="1"/>
  <c r="J129" i="1"/>
  <c r="L158" i="1"/>
  <c r="K152" i="1"/>
  <c r="J126" i="1"/>
  <c r="J363" i="1"/>
  <c r="J130" i="1"/>
  <c r="K155" i="1"/>
  <c r="H135" i="1"/>
  <c r="G55" i="49" s="1"/>
  <c r="K151" i="1"/>
  <c r="K154" i="1"/>
  <c r="L156" i="1"/>
  <c r="L153" i="1"/>
  <c r="D54" i="22"/>
  <c r="O49" i="24" l="1"/>
  <c r="N48" i="24"/>
  <c r="N45" i="24"/>
  <c r="O46" i="24"/>
  <c r="N47" i="24"/>
  <c r="N44" i="24"/>
  <c r="N199" i="24"/>
  <c r="N212" i="24"/>
  <c r="N221" i="24"/>
  <c r="N229" i="24"/>
  <c r="N232" i="24"/>
  <c r="N211" i="24"/>
  <c r="N205" i="24"/>
  <c r="N213" i="24"/>
  <c r="N207" i="24"/>
  <c r="N226" i="24"/>
  <c r="N223" i="24"/>
  <c r="O216" i="24"/>
  <c r="N220" i="24"/>
  <c r="N231" i="24"/>
  <c r="N209" i="24"/>
  <c r="N228" i="24"/>
  <c r="N218" i="24"/>
  <c r="N206" i="24"/>
  <c r="N200" i="24"/>
  <c r="N208" i="24"/>
  <c r="N202" i="24"/>
  <c r="O203" i="24"/>
  <c r="N201" i="24"/>
  <c r="N217" i="24"/>
  <c r="N225" i="24"/>
  <c r="N224" i="24"/>
  <c r="N222" i="24"/>
  <c r="N230" i="24"/>
  <c r="N204" i="24"/>
  <c r="N198" i="24"/>
  <c r="N214" i="24"/>
  <c r="N197" i="24"/>
  <c r="O210" i="24"/>
  <c r="N219" i="24"/>
  <c r="N227" i="24"/>
  <c r="N215" i="24"/>
  <c r="N161" i="24"/>
  <c r="N181" i="24"/>
  <c r="N168" i="24"/>
  <c r="N194" i="24"/>
  <c r="O165" i="24"/>
  <c r="O157" i="24"/>
  <c r="N164" i="24"/>
  <c r="N175" i="24"/>
  <c r="N174" i="24"/>
  <c r="N182" i="24"/>
  <c r="N184" i="24"/>
  <c r="O169" i="24"/>
  <c r="N171" i="24"/>
  <c r="N195" i="24"/>
  <c r="N191" i="24"/>
  <c r="N163" i="24"/>
  <c r="N167" i="24"/>
  <c r="N187" i="24"/>
  <c r="N192" i="24"/>
  <c r="N156" i="24"/>
  <c r="N160" i="24"/>
  <c r="N159" i="24"/>
  <c r="N170" i="24"/>
  <c r="N177" i="24"/>
  <c r="N173" i="24"/>
  <c r="N189" i="24"/>
  <c r="O190" i="24"/>
  <c r="N188" i="24"/>
  <c r="N166" i="24"/>
  <c r="N179" i="24"/>
  <c r="O176" i="24"/>
  <c r="N193" i="24"/>
  <c r="N158" i="24"/>
  <c r="O162" i="24"/>
  <c r="O155" i="24"/>
  <c r="N172" i="24"/>
  <c r="N186" i="24"/>
  <c r="N185" i="24"/>
  <c r="O180" i="24"/>
  <c r="N178" i="24"/>
  <c r="O183" i="24"/>
  <c r="N196" i="24"/>
  <c r="N120" i="24"/>
  <c r="N122" i="24"/>
  <c r="N125" i="24"/>
  <c r="N133" i="24"/>
  <c r="N147" i="24"/>
  <c r="N145" i="24"/>
  <c r="N151" i="24"/>
  <c r="N118" i="24"/>
  <c r="N123" i="24"/>
  <c r="N127" i="24"/>
  <c r="N132" i="24"/>
  <c r="N143" i="24"/>
  <c r="N148" i="24"/>
  <c r="N153" i="24"/>
  <c r="N117" i="24"/>
  <c r="N119" i="24"/>
  <c r="N124" i="24"/>
  <c r="N128" i="24"/>
  <c r="N130" i="24"/>
  <c r="N144" i="24"/>
  <c r="N150" i="24"/>
  <c r="O149" i="24"/>
  <c r="N116" i="24"/>
  <c r="N121" i="24"/>
  <c r="N126" i="24"/>
  <c r="N129" i="24"/>
  <c r="N131" i="24"/>
  <c r="N146" i="24"/>
  <c r="N154" i="24"/>
  <c r="N152" i="24"/>
  <c r="N115" i="24"/>
  <c r="N110" i="24"/>
  <c r="N114" i="24"/>
  <c r="N111" i="24"/>
  <c r="N113" i="24"/>
  <c r="N112" i="24"/>
  <c r="N106" i="24"/>
  <c r="N104" i="24"/>
  <c r="N105" i="24"/>
  <c r="N108" i="24"/>
  <c r="N109" i="24"/>
  <c r="N107" i="24"/>
  <c r="N102" i="24"/>
  <c r="N101" i="24"/>
  <c r="N100" i="24"/>
  <c r="N103" i="24"/>
  <c r="N98" i="24"/>
  <c r="N99" i="24"/>
  <c r="N96" i="24"/>
  <c r="N93" i="24"/>
  <c r="N95" i="24"/>
  <c r="N97" i="24"/>
  <c r="N92" i="24"/>
  <c r="N94" i="24"/>
  <c r="N88" i="24"/>
  <c r="N87" i="24"/>
  <c r="N89" i="24"/>
  <c r="N91" i="24"/>
  <c r="N86" i="24"/>
  <c r="N90" i="24"/>
  <c r="N84" i="24"/>
  <c r="N85" i="24"/>
  <c r="N80" i="24"/>
  <c r="N82" i="24"/>
  <c r="N81" i="24"/>
  <c r="N83" i="24"/>
  <c r="N77" i="24"/>
  <c r="N75" i="24"/>
  <c r="N78" i="24"/>
  <c r="N79" i="24"/>
  <c r="N76" i="24"/>
  <c r="N74" i="24"/>
  <c r="N68" i="24"/>
  <c r="N71" i="24"/>
  <c r="N69" i="24"/>
  <c r="N70" i="24"/>
  <c r="N73" i="24"/>
  <c r="N72" i="24"/>
  <c r="N66" i="24"/>
  <c r="N67" i="24"/>
  <c r="N62" i="24"/>
  <c r="N64" i="24"/>
  <c r="N63" i="24"/>
  <c r="N65" i="24"/>
  <c r="N61" i="24"/>
  <c r="N57" i="24"/>
  <c r="N60" i="24"/>
  <c r="N59" i="24"/>
  <c r="N56" i="24"/>
  <c r="N58" i="24"/>
  <c r="N51" i="24"/>
  <c r="N54" i="24"/>
  <c r="O50" i="24"/>
  <c r="N53" i="24"/>
  <c r="N55" i="24"/>
  <c r="N52" i="24"/>
  <c r="L360" i="1"/>
  <c r="L361" i="1"/>
  <c r="L359" i="1"/>
  <c r="L354" i="1"/>
  <c r="L346" i="1"/>
  <c r="L351" i="1"/>
  <c r="L356" i="1"/>
  <c r="L342" i="1"/>
  <c r="L347" i="1"/>
  <c r="L357" i="1"/>
  <c r="L344" i="1"/>
  <c r="L349" i="1"/>
  <c r="L353" i="1"/>
  <c r="L358" i="1"/>
  <c r="L352" i="1"/>
  <c r="L345" i="1"/>
  <c r="L350" i="1"/>
  <c r="L315" i="1"/>
  <c r="L331" i="1"/>
  <c r="L323" i="1"/>
  <c r="L324" i="1"/>
  <c r="L317" i="1"/>
  <c r="L333" i="1"/>
  <c r="L335" i="1"/>
  <c r="L326" i="1"/>
  <c r="L316" i="1"/>
  <c r="L338" i="1"/>
  <c r="L325" i="1"/>
  <c r="L318" i="1"/>
  <c r="L319" i="1"/>
  <c r="L337" i="1"/>
  <c r="L329" i="1"/>
  <c r="L330" i="1"/>
  <c r="L322" i="1"/>
  <c r="L339" i="1"/>
  <c r="L340" i="1"/>
  <c r="L332" i="1"/>
  <c r="L321" i="1"/>
  <c r="L314" i="1"/>
  <c r="L286" i="1"/>
  <c r="L289" i="1"/>
  <c r="L302" i="1"/>
  <c r="L297" i="1"/>
  <c r="L300" i="1"/>
  <c r="L293" i="1"/>
  <c r="L309" i="1"/>
  <c r="L311" i="1"/>
  <c r="L287" i="1"/>
  <c r="L310" i="1"/>
  <c r="L295" i="1"/>
  <c r="L291" i="1"/>
  <c r="L294" i="1"/>
  <c r="L308" i="1"/>
  <c r="L303" i="1"/>
  <c r="L307" i="1"/>
  <c r="L305" i="1"/>
  <c r="L298" i="1"/>
  <c r="L290" i="1"/>
  <c r="L275" i="1"/>
  <c r="L276" i="1"/>
  <c r="L281" i="1"/>
  <c r="L277" i="1"/>
  <c r="L273" i="1"/>
  <c r="L279" i="1"/>
  <c r="L282" i="1"/>
  <c r="L284" i="1"/>
  <c r="L270" i="1"/>
  <c r="L267" i="1"/>
  <c r="L266" i="1"/>
  <c r="L269" i="1"/>
  <c r="L268" i="1"/>
  <c r="L261" i="1"/>
  <c r="L260" i="1"/>
  <c r="L262" i="1"/>
  <c r="L258" i="1"/>
  <c r="L259" i="1"/>
  <c r="L263" i="1"/>
  <c r="L249" i="1"/>
  <c r="L250" i="1"/>
  <c r="L254" i="1"/>
  <c r="L253" i="1"/>
  <c r="L251" i="1"/>
  <c r="L252" i="1"/>
  <c r="L242" i="1"/>
  <c r="L243" i="1"/>
  <c r="L245" i="1"/>
  <c r="L244" i="1"/>
  <c r="L246" i="1"/>
  <c r="L247" i="1"/>
  <c r="L239" i="1"/>
  <c r="L236" i="1"/>
  <c r="L237" i="1"/>
  <c r="L235" i="1"/>
  <c r="L238" i="1"/>
  <c r="L240" i="1"/>
  <c r="I135" i="1"/>
  <c r="H55" i="49" s="1"/>
  <c r="L233" i="1"/>
  <c r="L232" i="1"/>
  <c r="L231" i="1"/>
  <c r="L230" i="1"/>
  <c r="L228" i="1"/>
  <c r="L229" i="1"/>
  <c r="L222" i="1"/>
  <c r="J134" i="1"/>
  <c r="I54" i="49" s="1"/>
  <c r="L226" i="1"/>
  <c r="L221" i="1"/>
  <c r="L223" i="1"/>
  <c r="L225" i="1"/>
  <c r="L224" i="1"/>
  <c r="L215" i="1"/>
  <c r="L216" i="1"/>
  <c r="L217" i="1"/>
  <c r="L218" i="1"/>
  <c r="L214" i="1"/>
  <c r="L219" i="1"/>
  <c r="L207" i="1"/>
  <c r="L208" i="1"/>
  <c r="L210" i="1"/>
  <c r="L211" i="1"/>
  <c r="L212" i="1"/>
  <c r="L209" i="1"/>
  <c r="L202" i="1"/>
  <c r="L203" i="1"/>
  <c r="L200" i="1"/>
  <c r="L204" i="1"/>
  <c r="L201" i="1"/>
  <c r="K127" i="1"/>
  <c r="L205" i="1"/>
  <c r="L193" i="1"/>
  <c r="L194" i="1"/>
  <c r="J131" i="1"/>
  <c r="I53" i="49" s="1"/>
  <c r="L198" i="1"/>
  <c r="L197" i="1"/>
  <c r="L195" i="1"/>
  <c r="L196" i="1"/>
  <c r="L189" i="1"/>
  <c r="L190" i="1"/>
  <c r="L188" i="1"/>
  <c r="L186" i="1"/>
  <c r="L187" i="1"/>
  <c r="L191" i="1"/>
  <c r="L181" i="1"/>
  <c r="L180" i="1"/>
  <c r="L184" i="1"/>
  <c r="L182" i="1"/>
  <c r="L179" i="1"/>
  <c r="L183" i="1"/>
  <c r="L173" i="1"/>
  <c r="L174" i="1"/>
  <c r="K129" i="1"/>
  <c r="L176" i="1"/>
  <c r="L172" i="1"/>
  <c r="L175" i="1"/>
  <c r="L177" i="1"/>
  <c r="L169" i="1"/>
  <c r="L168" i="1"/>
  <c r="L166" i="1"/>
  <c r="L167" i="1"/>
  <c r="L170" i="1"/>
  <c r="L165" i="1"/>
  <c r="L163" i="1"/>
  <c r="K133" i="1"/>
  <c r="L162" i="1"/>
  <c r="L161" i="1"/>
  <c r="L160" i="1"/>
  <c r="K132" i="1"/>
  <c r="L159" i="1"/>
  <c r="L152" i="1"/>
  <c r="K363" i="1"/>
  <c r="K126" i="1"/>
  <c r="K130" i="1"/>
  <c r="L155" i="1"/>
  <c r="J128" i="1"/>
  <c r="I52" i="49" s="1"/>
  <c r="L151" i="1"/>
  <c r="L154" i="1"/>
  <c r="O48" i="24" l="1"/>
  <c r="O47" i="24"/>
  <c r="O45" i="24"/>
  <c r="O44" i="24"/>
  <c r="O214" i="24"/>
  <c r="O209" i="24"/>
  <c r="O218" i="24"/>
  <c r="O226" i="24"/>
  <c r="O213" i="24"/>
  <c r="O211" i="24"/>
  <c r="O212" i="24"/>
  <c r="O208" i="24"/>
  <c r="O206" i="24"/>
  <c r="O224" i="24"/>
  <c r="O217" i="24"/>
  <c r="O227" i="24"/>
  <c r="O230" i="24"/>
  <c r="O204" i="24"/>
  <c r="O199" i="24"/>
  <c r="O215" i="24"/>
  <c r="O197" i="24"/>
  <c r="O198" i="24"/>
  <c r="O229" i="24"/>
  <c r="O228" i="24"/>
  <c r="O223" i="24"/>
  <c r="O232" i="24"/>
  <c r="O201" i="24"/>
  <c r="O221" i="24"/>
  <c r="O207" i="24"/>
  <c r="O205" i="24"/>
  <c r="O202" i="24"/>
  <c r="O200" i="24"/>
  <c r="O222" i="24"/>
  <c r="O225" i="24"/>
  <c r="O220" i="24"/>
  <c r="O219" i="24"/>
  <c r="O231" i="24"/>
  <c r="O168" i="24"/>
  <c r="O156" i="24"/>
  <c r="O158" i="24"/>
  <c r="O185" i="24"/>
  <c r="O172" i="24"/>
  <c r="O189" i="24"/>
  <c r="O177" i="24"/>
  <c r="O191" i="24"/>
  <c r="O159" i="24"/>
  <c r="O174" i="24"/>
  <c r="O167" i="24"/>
  <c r="O166" i="24"/>
  <c r="O160" i="24"/>
  <c r="O171" i="24"/>
  <c r="O182" i="24"/>
  <c r="O175" i="24"/>
  <c r="O187" i="24"/>
  <c r="O181" i="24"/>
  <c r="O196" i="24"/>
  <c r="O193" i="24"/>
  <c r="O194" i="24"/>
  <c r="O192" i="24"/>
  <c r="O161" i="24"/>
  <c r="O184" i="24"/>
  <c r="O179" i="24"/>
  <c r="O164" i="24"/>
  <c r="O163" i="24"/>
  <c r="O178" i="24"/>
  <c r="O186" i="24"/>
  <c r="O188" i="24"/>
  <c r="O173" i="24"/>
  <c r="O170" i="24"/>
  <c r="O195" i="24"/>
  <c r="O116" i="24"/>
  <c r="O123" i="24"/>
  <c r="O148" i="24"/>
  <c r="O150" i="24"/>
  <c r="O118" i="24"/>
  <c r="O126" i="24"/>
  <c r="O122" i="24"/>
  <c r="O133" i="24"/>
  <c r="O144" i="24"/>
  <c r="O146" i="24"/>
  <c r="O151" i="24"/>
  <c r="O127" i="24"/>
  <c r="O145" i="24"/>
  <c r="O121" i="24"/>
  <c r="O117" i="24"/>
  <c r="O124" i="24"/>
  <c r="O131" i="24"/>
  <c r="O129" i="24"/>
  <c r="O143" i="24"/>
  <c r="O152" i="24"/>
  <c r="O154" i="24"/>
  <c r="O119" i="24"/>
  <c r="O120" i="24"/>
  <c r="O125" i="24"/>
  <c r="O130" i="24"/>
  <c r="O128" i="24"/>
  <c r="O147" i="24"/>
  <c r="O153" i="24"/>
  <c r="O132" i="24"/>
  <c r="O113" i="24"/>
  <c r="O112" i="24"/>
  <c r="O111" i="24"/>
  <c r="O114" i="24"/>
  <c r="O110" i="24"/>
  <c r="O115" i="24"/>
  <c r="O108" i="24"/>
  <c r="O106" i="24"/>
  <c r="O105" i="24"/>
  <c r="O104" i="24"/>
  <c r="O107" i="24"/>
  <c r="O109" i="24"/>
  <c r="O101" i="24"/>
  <c r="O103" i="24"/>
  <c r="O100" i="24"/>
  <c r="O98" i="24"/>
  <c r="O99" i="24"/>
  <c r="O102" i="24"/>
  <c r="O97" i="24"/>
  <c r="O92" i="24"/>
  <c r="O95" i="24"/>
  <c r="O96" i="24"/>
  <c r="O94" i="24"/>
  <c r="O93" i="24"/>
  <c r="O91" i="24"/>
  <c r="O86" i="24"/>
  <c r="O89" i="24"/>
  <c r="O87" i="24"/>
  <c r="O88" i="24"/>
  <c r="O90" i="24"/>
  <c r="O85" i="24"/>
  <c r="O83" i="24"/>
  <c r="O82" i="24"/>
  <c r="O81" i="24"/>
  <c r="O84" i="24"/>
  <c r="O80" i="24"/>
  <c r="O75" i="24"/>
  <c r="O76" i="24"/>
  <c r="O77" i="24"/>
  <c r="O74" i="24"/>
  <c r="O79" i="24"/>
  <c r="O78" i="24"/>
  <c r="O72" i="24"/>
  <c r="O69" i="24"/>
  <c r="O73" i="24"/>
  <c r="O68" i="24"/>
  <c r="O70" i="24"/>
  <c r="O71" i="24"/>
  <c r="O67" i="24"/>
  <c r="O62" i="24"/>
  <c r="O63" i="24"/>
  <c r="O66" i="24"/>
  <c r="O65" i="24"/>
  <c r="O64" i="24"/>
  <c r="O57" i="24"/>
  <c r="O56" i="24"/>
  <c r="O59" i="24"/>
  <c r="O61" i="24"/>
  <c r="O60" i="24"/>
  <c r="O58" i="24"/>
  <c r="O53" i="24"/>
  <c r="O51" i="24"/>
  <c r="O54" i="24"/>
  <c r="O52" i="24"/>
  <c r="O55" i="24"/>
  <c r="K131" i="1"/>
  <c r="J53" i="49" s="1"/>
  <c r="L129" i="1"/>
  <c r="J135" i="1"/>
  <c r="I55" i="49" s="1"/>
  <c r="K134" i="1"/>
  <c r="J54" i="49" s="1"/>
  <c r="L133" i="1"/>
  <c r="L127" i="1"/>
  <c r="L130" i="1"/>
  <c r="L132" i="1"/>
  <c r="L126" i="1"/>
  <c r="L363" i="1"/>
  <c r="K128" i="1"/>
  <c r="J52" i="49" s="1"/>
  <c r="AF16" i="13"/>
  <c r="L128" i="1" l="1"/>
  <c r="L131" i="1"/>
  <c r="K135" i="1"/>
  <c r="J55" i="49" s="1"/>
  <c r="L134" i="1"/>
  <c r="L135" i="1" l="1"/>
  <c r="M194" i="35" l="1"/>
  <c r="E169" i="13"/>
  <c r="E168" i="13"/>
  <c r="D106" i="22" l="1"/>
  <c r="D105" i="22"/>
  <c r="D104" i="22"/>
  <c r="C106" i="22" l="1"/>
  <c r="C105" i="22"/>
  <c r="C104" i="22"/>
  <c r="C108" i="22" l="1"/>
  <c r="G23" i="54" l="1"/>
  <c r="I146" i="35"/>
  <c r="G70" i="38" s="1"/>
  <c r="I133" i="18"/>
  <c r="G10" i="54"/>
  <c r="G26" i="38" l="1"/>
  <c r="G40" i="49"/>
  <c r="F40" i="49"/>
  <c r="J133" i="18"/>
  <c r="H10" i="54"/>
  <c r="H23" i="54"/>
  <c r="J146" i="35"/>
  <c r="H70" i="38" s="1"/>
  <c r="H26" i="38" l="1"/>
  <c r="K133" i="18"/>
  <c r="I10" i="54"/>
  <c r="K146" i="35"/>
  <c r="I70" i="38" s="1"/>
  <c r="I23" i="54"/>
  <c r="J26" i="38" l="1"/>
  <c r="H40" i="49"/>
  <c r="I26" i="38"/>
  <c r="L133" i="18"/>
  <c r="J10" i="54"/>
  <c r="L146" i="35"/>
  <c r="J70" i="38" s="1"/>
  <c r="J23" i="54"/>
  <c r="M11" i="48"/>
  <c r="M31" i="48" s="1"/>
  <c r="M51" i="48" s="1"/>
  <c r="M71" i="48" s="1"/>
  <c r="M91" i="48" s="1"/>
  <c r="M115" i="48" s="1"/>
  <c r="M135" i="48" s="1"/>
  <c r="M155" i="48" s="1"/>
  <c r="M175" i="48" s="1"/>
  <c r="M195" i="48" s="1"/>
  <c r="J37" i="40"/>
  <c r="I40" i="49" l="1"/>
  <c r="M133" i="18"/>
  <c r="K26" i="38" s="1"/>
  <c r="K10" i="54"/>
  <c r="M146" i="35"/>
  <c r="L23" i="54" s="1"/>
  <c r="K23" i="54"/>
  <c r="M213" i="48"/>
  <c r="J40" i="49" l="1"/>
  <c r="K70" i="38"/>
  <c r="L10" i="54"/>
  <c r="C118" i="22"/>
  <c r="E118" i="22" s="1"/>
  <c r="H64" i="22"/>
  <c r="I64" i="22"/>
  <c r="I31" i="35"/>
  <c r="J31" i="35" s="1"/>
  <c r="K31" i="35" s="1"/>
  <c r="L31" i="35" s="1"/>
  <c r="M31" i="35" s="1"/>
  <c r="M100" i="35"/>
  <c r="M101" i="35"/>
  <c r="M102" i="35"/>
  <c r="M103" i="35"/>
  <c r="M8" i="18"/>
  <c r="M105" i="18" s="1"/>
  <c r="L9" i="54"/>
  <c r="O8" i="24"/>
  <c r="O39" i="24" s="1"/>
  <c r="O140" i="24" s="1"/>
  <c r="O13" i="24"/>
  <c r="O26" i="24"/>
  <c r="L21" i="34"/>
  <c r="L11" i="34" s="1"/>
  <c r="L12" i="1"/>
  <c r="M105" i="35" l="1"/>
  <c r="L36" i="34"/>
  <c r="M203" i="35" l="1"/>
  <c r="D29" i="48"/>
  <c r="H100" i="1" l="1"/>
  <c r="I100" i="1" s="1"/>
  <c r="J100" i="1" s="1"/>
  <c r="K100" i="1" s="1"/>
  <c r="L100" i="1" s="1"/>
  <c r="AF191" i="13" l="1"/>
  <c r="AF193" i="13"/>
  <c r="AF189" i="13" l="1"/>
  <c r="AF187" i="13"/>
  <c r="AF185" i="13"/>
  <c r="AF183" i="13"/>
  <c r="AF195" i="13"/>
  <c r="AF181" i="13"/>
  <c r="AF179" i="13"/>
  <c r="AF177" i="13"/>
  <c r="AF192" i="13"/>
  <c r="AF190" i="13"/>
  <c r="AF188" i="13"/>
  <c r="AF186" i="13"/>
  <c r="AF184" i="13"/>
  <c r="AF182" i="13"/>
  <c r="AF180" i="13"/>
  <c r="AF194" i="13"/>
  <c r="AF178" i="13"/>
  <c r="N100" i="13" l="1"/>
  <c r="N36" i="13"/>
  <c r="N68" i="13"/>
  <c r="N164" i="13" l="1"/>
  <c r="N196" i="13"/>
  <c r="N132" i="13"/>
  <c r="D64" i="22" l="1"/>
  <c r="E64" i="22"/>
  <c r="F64" i="22"/>
  <c r="G64" i="22"/>
  <c r="K9" i="54" l="1"/>
  <c r="J9" i="54"/>
  <c r="I9" i="54"/>
  <c r="H9" i="54"/>
  <c r="G9" i="54"/>
  <c r="G126" i="51" l="1"/>
  <c r="H126" i="51" s="1"/>
  <c r="I126" i="51" s="1"/>
  <c r="J126" i="51" s="1"/>
  <c r="D13" i="51" l="1"/>
  <c r="D14" i="51"/>
  <c r="D16" i="51"/>
  <c r="D18" i="51"/>
  <c r="D19" i="51"/>
  <c r="D21" i="51"/>
  <c r="D12" i="51"/>
  <c r="D183" i="51" l="1"/>
  <c r="D172" i="51"/>
  <c r="D161" i="51"/>
  <c r="D150" i="51"/>
  <c r="D139" i="51"/>
  <c r="D128" i="51"/>
  <c r="D113" i="51"/>
  <c r="D102" i="51"/>
  <c r="D91" i="51"/>
  <c r="D80" i="51"/>
  <c r="D69" i="51"/>
  <c r="D58" i="51"/>
  <c r="D47" i="51"/>
  <c r="D36" i="51"/>
  <c r="D25" i="51"/>
  <c r="F90" i="22" l="1"/>
  <c r="F91" i="22"/>
  <c r="F89" i="22"/>
  <c r="F86" i="22"/>
  <c r="F87" i="22"/>
  <c r="F85" i="22"/>
  <c r="J125" i="51" l="1"/>
  <c r="I125" i="51"/>
  <c r="H125" i="51"/>
  <c r="G125" i="51"/>
  <c r="F125" i="51"/>
  <c r="G8" i="51" l="1"/>
  <c r="H8" i="51" s="1"/>
  <c r="I8" i="51" s="1"/>
  <c r="J8" i="51" s="1"/>
  <c r="P24" i="13" l="1"/>
  <c r="I63" i="13"/>
  <c r="P31" i="13"/>
  <c r="I62" i="13"/>
  <c r="I65" i="13"/>
  <c r="P33" i="13"/>
  <c r="I57" i="13"/>
  <c r="P25" i="13"/>
  <c r="Z65" i="13" l="1"/>
  <c r="AG65" i="13"/>
  <c r="Z62" i="13"/>
  <c r="AG62" i="13"/>
  <c r="Z57" i="13"/>
  <c r="AG57" i="13"/>
  <c r="Z63" i="13"/>
  <c r="AG63" i="13"/>
  <c r="I67" i="13"/>
  <c r="P26" i="13"/>
  <c r="AC26" i="13"/>
  <c r="P34" i="13"/>
  <c r="I52" i="13"/>
  <c r="AC20" i="13"/>
  <c r="P28" i="13"/>
  <c r="AB28" i="13"/>
  <c r="I54" i="13"/>
  <c r="AB22" i="13"/>
  <c r="I55" i="13"/>
  <c r="AC23" i="13"/>
  <c r="I61" i="13"/>
  <c r="AC29" i="13"/>
  <c r="I56" i="13"/>
  <c r="I64" i="13"/>
  <c r="I96" i="13" s="1"/>
  <c r="AC32" i="13"/>
  <c r="I51" i="13"/>
  <c r="I50" i="13"/>
  <c r="I49" i="13"/>
  <c r="P30" i="13"/>
  <c r="P32" i="13"/>
  <c r="P23" i="13"/>
  <c r="I60" i="13"/>
  <c r="P35" i="13"/>
  <c r="I58" i="13"/>
  <c r="AC35" i="13"/>
  <c r="P27" i="13"/>
  <c r="P21" i="13"/>
  <c r="I66" i="13"/>
  <c r="P66" i="13" s="1"/>
  <c r="P20" i="13"/>
  <c r="P29" i="13"/>
  <c r="AC34" i="13"/>
  <c r="I53" i="13"/>
  <c r="I59" i="13"/>
  <c r="P22" i="13"/>
  <c r="I95" i="13"/>
  <c r="P63" i="13"/>
  <c r="AC25" i="13"/>
  <c r="AB25" i="13"/>
  <c r="I97" i="13"/>
  <c r="P65" i="13"/>
  <c r="I94" i="13"/>
  <c r="P62" i="13"/>
  <c r="I93" i="13"/>
  <c r="AC31" i="13"/>
  <c r="AB31" i="13"/>
  <c r="AC21" i="13"/>
  <c r="AB21" i="13"/>
  <c r="I89" i="13"/>
  <c r="P57" i="13"/>
  <c r="AC33" i="13"/>
  <c r="AB33" i="13"/>
  <c r="AC30" i="13"/>
  <c r="AB30" i="13"/>
  <c r="AC27" i="13"/>
  <c r="AB27" i="13"/>
  <c r="P67" i="13"/>
  <c r="AC24" i="13"/>
  <c r="AB24" i="13"/>
  <c r="Z89" i="13" l="1"/>
  <c r="AG89" i="13"/>
  <c r="Z93" i="13"/>
  <c r="AG93" i="13"/>
  <c r="Z94" i="13"/>
  <c r="AG94" i="13"/>
  <c r="Z59" i="13"/>
  <c r="AC59" i="13" s="1"/>
  <c r="AG59" i="13"/>
  <c r="Z50" i="13"/>
  <c r="AG50" i="13"/>
  <c r="Z56" i="13"/>
  <c r="AC56" i="13" s="1"/>
  <c r="AG56" i="13"/>
  <c r="Z55" i="13"/>
  <c r="AG55" i="13"/>
  <c r="P55" i="13"/>
  <c r="P56" i="13"/>
  <c r="I82" i="13"/>
  <c r="Z53" i="13"/>
  <c r="AC53" i="13" s="1"/>
  <c r="AG53" i="13"/>
  <c r="Z66" i="13"/>
  <c r="AC66" i="13" s="1"/>
  <c r="AG66" i="13"/>
  <c r="Z58" i="13"/>
  <c r="AC58" i="13" s="1"/>
  <c r="AG58" i="13"/>
  <c r="Z51" i="13"/>
  <c r="AG51" i="13"/>
  <c r="I83" i="13"/>
  <c r="I115" i="13" s="1"/>
  <c r="I87" i="13"/>
  <c r="P87" i="13" s="1"/>
  <c r="I88" i="13"/>
  <c r="P88" i="13" s="1"/>
  <c r="Z97" i="13"/>
  <c r="AG97" i="13"/>
  <c r="Z61" i="13"/>
  <c r="AC61" i="13" s="1"/>
  <c r="AG61" i="13"/>
  <c r="Z54" i="13"/>
  <c r="AG54" i="13"/>
  <c r="Z52" i="13"/>
  <c r="AG52" i="13"/>
  <c r="Z67" i="13"/>
  <c r="AB67" i="13" s="1"/>
  <c r="AG67" i="13"/>
  <c r="Z96" i="13"/>
  <c r="AG96" i="13"/>
  <c r="I99" i="13"/>
  <c r="P61" i="13"/>
  <c r="Z95" i="13"/>
  <c r="AG95" i="13"/>
  <c r="Z60" i="13"/>
  <c r="AB60" i="13" s="1"/>
  <c r="AG60" i="13"/>
  <c r="Z64" i="13"/>
  <c r="AC64" i="13" s="1"/>
  <c r="AG64" i="13"/>
  <c r="I81" i="13"/>
  <c r="AG49" i="13"/>
  <c r="P59" i="13"/>
  <c r="P54" i="13"/>
  <c r="P52" i="13"/>
  <c r="P60" i="13"/>
  <c r="P64" i="13"/>
  <c r="I86" i="13"/>
  <c r="I118" i="13" s="1"/>
  <c r="I84" i="13"/>
  <c r="I90" i="13"/>
  <c r="AB32" i="13"/>
  <c r="AD32" i="13" s="1"/>
  <c r="AB26" i="13"/>
  <c r="AD26" i="13" s="1"/>
  <c r="AB29" i="13"/>
  <c r="AD29" i="13" s="1"/>
  <c r="AC28" i="13"/>
  <c r="AD28" i="13" s="1"/>
  <c r="I92" i="13"/>
  <c r="I124" i="13" s="1"/>
  <c r="AB23" i="13"/>
  <c r="AD23" i="13" s="1"/>
  <c r="P58" i="13"/>
  <c r="AB35" i="13"/>
  <c r="AD35" i="13" s="1"/>
  <c r="I98" i="13"/>
  <c r="I130" i="13" s="1"/>
  <c r="AB34" i="13"/>
  <c r="AD34" i="13" s="1"/>
  <c r="AC22" i="13"/>
  <c r="AD22" i="13" s="1"/>
  <c r="P53" i="13"/>
  <c r="AB20" i="13"/>
  <c r="AD20" i="13" s="1"/>
  <c r="I91" i="13"/>
  <c r="I85" i="13"/>
  <c r="AD31" i="13"/>
  <c r="AD25" i="13"/>
  <c r="AD27" i="13"/>
  <c r="AD30" i="13"/>
  <c r="AD21" i="13"/>
  <c r="AC54" i="13"/>
  <c r="AB54" i="13"/>
  <c r="I113" i="13"/>
  <c r="AC65" i="13"/>
  <c r="AB65" i="13"/>
  <c r="AC63" i="13"/>
  <c r="AB63" i="13"/>
  <c r="P99" i="13"/>
  <c r="AC52" i="13"/>
  <c r="AB52" i="13"/>
  <c r="AC57" i="13"/>
  <c r="AB57" i="13"/>
  <c r="AC55" i="13"/>
  <c r="AB55" i="13"/>
  <c r="I125" i="13"/>
  <c r="P93" i="13"/>
  <c r="AB56" i="13"/>
  <c r="I126" i="13"/>
  <c r="P94" i="13"/>
  <c r="AD24" i="13"/>
  <c r="AC67" i="13"/>
  <c r="I129" i="13"/>
  <c r="P97" i="13"/>
  <c r="I127" i="13"/>
  <c r="P95" i="13"/>
  <c r="I128" i="13"/>
  <c r="P96" i="13"/>
  <c r="AD33" i="13"/>
  <c r="I121" i="13"/>
  <c r="P89" i="13"/>
  <c r="AC62" i="13"/>
  <c r="AB62" i="13"/>
  <c r="I114" i="13"/>
  <c r="AC60" i="13"/>
  <c r="I119" i="13" l="1"/>
  <c r="AB66" i="13"/>
  <c r="P92" i="13"/>
  <c r="P98" i="13"/>
  <c r="AB61" i="13"/>
  <c r="I120" i="13"/>
  <c r="P120" i="13" s="1"/>
  <c r="P86" i="13"/>
  <c r="AB59" i="13"/>
  <c r="AD59" i="13" s="1"/>
  <c r="AB64" i="13"/>
  <c r="AD64" i="13" s="1"/>
  <c r="Z127" i="13"/>
  <c r="AG127" i="13"/>
  <c r="Z115" i="13"/>
  <c r="AG115" i="13"/>
  <c r="Z85" i="13"/>
  <c r="AB85" i="13" s="1"/>
  <c r="AG85" i="13"/>
  <c r="Z90" i="13"/>
  <c r="AC90" i="13" s="1"/>
  <c r="AG90" i="13"/>
  <c r="Z83" i="13"/>
  <c r="AG83" i="13"/>
  <c r="Z114" i="13"/>
  <c r="AG114" i="13"/>
  <c r="Z120" i="13"/>
  <c r="AG120" i="13"/>
  <c r="Z119" i="13"/>
  <c r="AG119" i="13"/>
  <c r="Z124" i="13"/>
  <c r="AG124" i="13"/>
  <c r="AB53" i="13"/>
  <c r="AD53" i="13" s="1"/>
  <c r="AG113" i="13"/>
  <c r="Z91" i="13"/>
  <c r="AC91" i="13" s="1"/>
  <c r="AG91" i="13"/>
  <c r="Z84" i="13"/>
  <c r="AB84" i="13" s="1"/>
  <c r="AG84" i="13"/>
  <c r="AG81" i="13"/>
  <c r="Z99" i="13"/>
  <c r="AC99" i="13" s="1"/>
  <c r="AG99" i="13"/>
  <c r="Z82" i="13"/>
  <c r="AG82" i="13"/>
  <c r="Z130" i="13"/>
  <c r="AG130" i="13"/>
  <c r="Z128" i="13"/>
  <c r="AG128" i="13"/>
  <c r="Z129" i="13"/>
  <c r="AG129" i="13"/>
  <c r="Z118" i="13"/>
  <c r="AG118" i="13"/>
  <c r="I131" i="13"/>
  <c r="I163" i="13" s="1"/>
  <c r="P90" i="13"/>
  <c r="Z98" i="13"/>
  <c r="AC98" i="13" s="1"/>
  <c r="AG98" i="13"/>
  <c r="Z92" i="13"/>
  <c r="AC92" i="13" s="1"/>
  <c r="AG92" i="13"/>
  <c r="Z86" i="13"/>
  <c r="AB86" i="13" s="1"/>
  <c r="AG86" i="13"/>
  <c r="Z88" i="13"/>
  <c r="AC88" i="13" s="1"/>
  <c r="AG88" i="13"/>
  <c r="Z121" i="13"/>
  <c r="AG121" i="13"/>
  <c r="Z126" i="13"/>
  <c r="AG126" i="13"/>
  <c r="Z125" i="13"/>
  <c r="AG125" i="13"/>
  <c r="I122" i="13"/>
  <c r="I154" i="13" s="1"/>
  <c r="Z87" i="13"/>
  <c r="AC87" i="13" s="1"/>
  <c r="AG87" i="13"/>
  <c r="AB58" i="13"/>
  <c r="AD58" i="13" s="1"/>
  <c r="I123" i="13"/>
  <c r="P123" i="13" s="1"/>
  <c r="P84" i="13"/>
  <c r="I116" i="13"/>
  <c r="P116" i="13" s="1"/>
  <c r="I117" i="13"/>
  <c r="I149" i="13" s="1"/>
  <c r="P91" i="13"/>
  <c r="P85" i="13"/>
  <c r="AD62" i="13"/>
  <c r="AD56" i="13"/>
  <c r="AD55" i="13"/>
  <c r="AD65" i="13"/>
  <c r="I151" i="13"/>
  <c r="P119" i="13"/>
  <c r="I153" i="13"/>
  <c r="P121" i="13"/>
  <c r="AC96" i="13"/>
  <c r="AB96" i="13"/>
  <c r="I150" i="13"/>
  <c r="P118" i="13"/>
  <c r="I156" i="13"/>
  <c r="P124" i="13"/>
  <c r="AC93" i="13"/>
  <c r="AB93" i="13"/>
  <c r="I162" i="13"/>
  <c r="P130" i="13"/>
  <c r="AD61" i="13"/>
  <c r="I159" i="13"/>
  <c r="P127" i="13"/>
  <c r="AC97" i="13"/>
  <c r="AB97" i="13"/>
  <c r="AD66" i="13"/>
  <c r="I158" i="13"/>
  <c r="P126" i="13"/>
  <c r="I146" i="13"/>
  <c r="AC89" i="13"/>
  <c r="AB89" i="13"/>
  <c r="I160" i="13"/>
  <c r="P128" i="13"/>
  <c r="AD67" i="13"/>
  <c r="I157" i="13"/>
  <c r="P125" i="13"/>
  <c r="I145" i="13"/>
  <c r="AD60" i="13"/>
  <c r="I152" i="13"/>
  <c r="AC95" i="13"/>
  <c r="AB95" i="13"/>
  <c r="I161" i="13"/>
  <c r="P129" i="13"/>
  <c r="AC94" i="13"/>
  <c r="AB94" i="13"/>
  <c r="AD57" i="13"/>
  <c r="I147" i="13"/>
  <c r="AD52" i="13"/>
  <c r="AD63" i="13"/>
  <c r="AB90" i="13"/>
  <c r="AD54" i="13"/>
  <c r="P117" i="13" l="1"/>
  <c r="AC84" i="13"/>
  <c r="AD84" i="13" s="1"/>
  <c r="I155" i="13"/>
  <c r="P155" i="13" s="1"/>
  <c r="P131" i="13"/>
  <c r="AB92" i="13"/>
  <c r="AD92" i="13" s="1"/>
  <c r="P122" i="13"/>
  <c r="AB88" i="13"/>
  <c r="AD88" i="13" s="1"/>
  <c r="AB99" i="13"/>
  <c r="AD99" i="13" s="1"/>
  <c r="I148" i="13"/>
  <c r="AG148" i="13" s="1"/>
  <c r="AC86" i="13"/>
  <c r="AD86" i="13" s="1"/>
  <c r="AB87" i="13"/>
  <c r="AD87" i="13" s="1"/>
  <c r="Z147" i="13"/>
  <c r="AG147" i="13"/>
  <c r="Z158" i="13"/>
  <c r="AG158" i="13"/>
  <c r="Z162" i="13"/>
  <c r="AG162" i="13"/>
  <c r="Z150" i="13"/>
  <c r="AG150" i="13"/>
  <c r="Z151" i="13"/>
  <c r="AG151" i="13"/>
  <c r="AG155" i="13"/>
  <c r="AB98" i="13"/>
  <c r="Z163" i="13"/>
  <c r="AG163" i="13"/>
  <c r="Z154" i="13"/>
  <c r="AG154" i="13"/>
  <c r="Z160" i="13"/>
  <c r="AG160" i="13"/>
  <c r="Z156" i="13"/>
  <c r="AG156" i="13"/>
  <c r="Z149" i="13"/>
  <c r="AG149" i="13"/>
  <c r="Z153" i="13"/>
  <c r="AG153" i="13"/>
  <c r="Z117" i="13"/>
  <c r="AB117" i="13" s="1"/>
  <c r="AG117" i="13"/>
  <c r="Z123" i="13"/>
  <c r="AB123" i="13" s="1"/>
  <c r="AG123" i="13"/>
  <c r="Z122" i="13"/>
  <c r="AB122" i="13" s="1"/>
  <c r="AG122" i="13"/>
  <c r="Z131" i="13"/>
  <c r="AC131" i="13" s="1"/>
  <c r="AG131" i="13"/>
  <c r="Z161" i="13"/>
  <c r="AG161" i="13"/>
  <c r="Z152" i="13"/>
  <c r="AG152" i="13"/>
  <c r="AG145" i="13"/>
  <c r="Z157" i="13"/>
  <c r="AG157" i="13"/>
  <c r="Z146" i="13"/>
  <c r="AG146" i="13"/>
  <c r="Z159" i="13"/>
  <c r="AG159" i="13"/>
  <c r="Z116" i="13"/>
  <c r="AC116" i="13" s="1"/>
  <c r="AG116" i="13"/>
  <c r="AC85" i="13"/>
  <c r="AD85" i="13" s="1"/>
  <c r="I193" i="13"/>
  <c r="P193" i="13" s="1"/>
  <c r="I184" i="13"/>
  <c r="I189" i="13"/>
  <c r="P189" i="13" s="1"/>
  <c r="I190" i="13"/>
  <c r="P190" i="13" s="1"/>
  <c r="I194" i="13"/>
  <c r="I182" i="13"/>
  <c r="P182" i="13" s="1"/>
  <c r="I183" i="13"/>
  <c r="I186" i="13"/>
  <c r="P186" i="13" s="1"/>
  <c r="I187" i="13"/>
  <c r="P187" i="13" s="1"/>
  <c r="I195" i="13"/>
  <c r="I192" i="13"/>
  <c r="P192" i="13" s="1"/>
  <c r="I188" i="13"/>
  <c r="P188" i="13" s="1"/>
  <c r="I181" i="13"/>
  <c r="P181" i="13" s="1"/>
  <c r="I185" i="13"/>
  <c r="I191" i="13"/>
  <c r="P191" i="13" s="1"/>
  <c r="I179" i="13"/>
  <c r="I178" i="13"/>
  <c r="I177" i="13"/>
  <c r="AB91" i="13"/>
  <c r="AD91" i="13" s="1"/>
  <c r="P183" i="13"/>
  <c r="AD89" i="13"/>
  <c r="AD97" i="13"/>
  <c r="AD98" i="13"/>
  <c r="AD93" i="13"/>
  <c r="P161" i="13"/>
  <c r="AC127" i="13"/>
  <c r="AB127" i="13"/>
  <c r="P162" i="13"/>
  <c r="P150" i="13"/>
  <c r="P153" i="13"/>
  <c r="P152" i="13"/>
  <c r="P157" i="13"/>
  <c r="P160" i="13"/>
  <c r="P154" i="13"/>
  <c r="P158" i="13"/>
  <c r="P156" i="13"/>
  <c r="AD96" i="13"/>
  <c r="AC119" i="13"/>
  <c r="AB119" i="13"/>
  <c r="AD94" i="13"/>
  <c r="AC129" i="13"/>
  <c r="AB129" i="13"/>
  <c r="AD95" i="13"/>
  <c r="P163" i="13"/>
  <c r="P159" i="13"/>
  <c r="AC130" i="13"/>
  <c r="AB130" i="13"/>
  <c r="AC118" i="13"/>
  <c r="AB118" i="13"/>
  <c r="AC121" i="13"/>
  <c r="AB121" i="13"/>
  <c r="AD90" i="13"/>
  <c r="AC120" i="13"/>
  <c r="AB120" i="13"/>
  <c r="AC125" i="13"/>
  <c r="AB125" i="13"/>
  <c r="AC128" i="13"/>
  <c r="AB128" i="13"/>
  <c r="AC126" i="13"/>
  <c r="AB126" i="13"/>
  <c r="AC124" i="13"/>
  <c r="AB124" i="13"/>
  <c r="P149" i="13"/>
  <c r="P151" i="13"/>
  <c r="Z155" i="13" l="1"/>
  <c r="AC122" i="13"/>
  <c r="Z148" i="13"/>
  <c r="P148" i="13"/>
  <c r="I180" i="13"/>
  <c r="Z180" i="13" s="1"/>
  <c r="AC117" i="13"/>
  <c r="AD117" i="13" s="1"/>
  <c r="Z185" i="13"/>
  <c r="AC185" i="13" s="1"/>
  <c r="AG185" i="13"/>
  <c r="Z182" i="13"/>
  <c r="AC182" i="13" s="1"/>
  <c r="AG182" i="13"/>
  <c r="Z179" i="13"/>
  <c r="AG179" i="13"/>
  <c r="Z187" i="13"/>
  <c r="AC187" i="13" s="1"/>
  <c r="AG187" i="13"/>
  <c r="Z193" i="13"/>
  <c r="AB193" i="13" s="1"/>
  <c r="AG193" i="13"/>
  <c r="AB116" i="13"/>
  <c r="AD116" i="13" s="1"/>
  <c r="AB131" i="13"/>
  <c r="AD131" i="13" s="1"/>
  <c r="AC123" i="13"/>
  <c r="AD123" i="13" s="1"/>
  <c r="Z191" i="13"/>
  <c r="AC191" i="13" s="1"/>
  <c r="AG191" i="13"/>
  <c r="Z188" i="13"/>
  <c r="AB188" i="13" s="1"/>
  <c r="AG188" i="13"/>
  <c r="Z186" i="13"/>
  <c r="AC186" i="13" s="1"/>
  <c r="AG186" i="13"/>
  <c r="Z190" i="13"/>
  <c r="AB190" i="13" s="1"/>
  <c r="AG190" i="13"/>
  <c r="Z178" i="13"/>
  <c r="AG178" i="13"/>
  <c r="Z195" i="13"/>
  <c r="AC195" i="13" s="1"/>
  <c r="AG195" i="13"/>
  <c r="Z184" i="13"/>
  <c r="AB184" i="13" s="1"/>
  <c r="AG184" i="13"/>
  <c r="P184" i="13"/>
  <c r="Z181" i="13"/>
  <c r="AB181" i="13" s="1"/>
  <c r="AG181" i="13"/>
  <c r="Z194" i="13"/>
  <c r="AB194" i="13" s="1"/>
  <c r="AG194" i="13"/>
  <c r="P194" i="13"/>
  <c r="P195" i="13"/>
  <c r="AG177" i="13"/>
  <c r="Z192" i="13"/>
  <c r="AB192" i="13" s="1"/>
  <c r="AG192" i="13"/>
  <c r="Z183" i="13"/>
  <c r="AB183" i="13" s="1"/>
  <c r="AG183" i="13"/>
  <c r="Z189" i="13"/>
  <c r="AC189" i="13" s="1"/>
  <c r="AG189" i="13"/>
  <c r="P185" i="13"/>
  <c r="AC193" i="13"/>
  <c r="AB185" i="13"/>
  <c r="AC183" i="13"/>
  <c r="AD120" i="13"/>
  <c r="AD121" i="13"/>
  <c r="AD119" i="13"/>
  <c r="AD124" i="13"/>
  <c r="AC159" i="13"/>
  <c r="AB159" i="13"/>
  <c r="AC148" i="13"/>
  <c r="AB148" i="13"/>
  <c r="AC154" i="13"/>
  <c r="AB154" i="13"/>
  <c r="AC157" i="13"/>
  <c r="AB157" i="13"/>
  <c r="AC152" i="13"/>
  <c r="AB152" i="13"/>
  <c r="AC153" i="13"/>
  <c r="AB153" i="13"/>
  <c r="AC162" i="13"/>
  <c r="AB162" i="13"/>
  <c r="AC161" i="13"/>
  <c r="AB161" i="13"/>
  <c r="AC151" i="13"/>
  <c r="AB151" i="13"/>
  <c r="AD122" i="13"/>
  <c r="AD125" i="13"/>
  <c r="AD118" i="13"/>
  <c r="AC163" i="13"/>
  <c r="AB163" i="13"/>
  <c r="AD129" i="13"/>
  <c r="AC156" i="13"/>
  <c r="AB156" i="13"/>
  <c r="AC158" i="13"/>
  <c r="AB158" i="13"/>
  <c r="AC160" i="13"/>
  <c r="AB160" i="13"/>
  <c r="AC150" i="13"/>
  <c r="AB150" i="13"/>
  <c r="AC149" i="13"/>
  <c r="AB149" i="13"/>
  <c r="AD126" i="13"/>
  <c r="AD128" i="13"/>
  <c r="AD130" i="13"/>
  <c r="AC155" i="13"/>
  <c r="AB155" i="13"/>
  <c r="AD127" i="13"/>
  <c r="AC181" i="13" l="1"/>
  <c r="AD181" i="13" s="1"/>
  <c r="AB191" i="13"/>
  <c r="AB186" i="13"/>
  <c r="AD186" i="13" s="1"/>
  <c r="AG180" i="13"/>
  <c r="AB180" i="13"/>
  <c r="AC180" i="13"/>
  <c r="AD180" i="13" s="1"/>
  <c r="AC184" i="13"/>
  <c r="AD184" i="13" s="1"/>
  <c r="AB182" i="13"/>
  <c r="AB187" i="13"/>
  <c r="P180" i="13"/>
  <c r="AC192" i="13"/>
  <c r="AD192" i="13" s="1"/>
  <c r="AC188" i="13"/>
  <c r="AD188" i="13" s="1"/>
  <c r="AC194" i="13"/>
  <c r="AD194" i="13" s="1"/>
  <c r="AB195" i="13"/>
  <c r="AD195" i="13" s="1"/>
  <c r="AB189" i="13"/>
  <c r="AC190" i="13"/>
  <c r="AD190" i="13" s="1"/>
  <c r="AD187" i="13"/>
  <c r="AD185" i="13"/>
  <c r="AD191" i="13"/>
  <c r="AD183" i="13"/>
  <c r="AD193" i="13"/>
  <c r="AD189" i="13"/>
  <c r="AD182" i="13"/>
  <c r="AD159" i="13"/>
  <c r="AD155" i="13"/>
  <c r="AD160" i="13"/>
  <c r="AD156" i="13"/>
  <c r="AD163" i="13"/>
  <c r="AD151" i="13"/>
  <c r="AD153" i="13"/>
  <c r="AD157" i="13"/>
  <c r="AD148" i="13"/>
  <c r="AD150" i="13"/>
  <c r="AD158" i="13"/>
  <c r="AD149" i="13"/>
  <c r="AD161" i="13"/>
  <c r="AD162" i="13"/>
  <c r="AD152" i="13"/>
  <c r="AD154" i="13"/>
  <c r="G54" i="38" l="1"/>
  <c r="H54" i="38"/>
  <c r="I54" i="38"/>
  <c r="J54" i="38"/>
  <c r="K54" i="38"/>
  <c r="E14" i="43" l="1"/>
  <c r="F14" i="43"/>
  <c r="E15" i="43"/>
  <c r="F15" i="43"/>
  <c r="E16" i="43"/>
  <c r="F16" i="43"/>
  <c r="E17" i="43"/>
  <c r="F17" i="43"/>
  <c r="E18" i="43"/>
  <c r="F18" i="43"/>
  <c r="E19" i="43"/>
  <c r="F19" i="43"/>
  <c r="E20" i="43"/>
  <c r="F20" i="43"/>
  <c r="E21" i="43"/>
  <c r="F21" i="43"/>
  <c r="E22" i="43"/>
  <c r="F22" i="43"/>
  <c r="E23" i="43"/>
  <c r="F23" i="43"/>
  <c r="E24" i="43"/>
  <c r="F24" i="43"/>
  <c r="E25" i="43"/>
  <c r="F25" i="43"/>
  <c r="E26" i="43"/>
  <c r="F26" i="43"/>
  <c r="E27" i="43"/>
  <c r="F27" i="43"/>
  <c r="E28" i="43"/>
  <c r="F28" i="43"/>
  <c r="E29" i="43"/>
  <c r="F29" i="43"/>
  <c r="E30" i="43"/>
  <c r="F30" i="43"/>
  <c r="E31" i="43"/>
  <c r="F31" i="43"/>
  <c r="E32" i="43"/>
  <c r="F32" i="43"/>
  <c r="E33" i="43"/>
  <c r="F33" i="43"/>
  <c r="E34" i="43"/>
  <c r="F34" i="43"/>
  <c r="E35" i="43"/>
  <c r="F35" i="43"/>
  <c r="E36" i="43"/>
  <c r="F36" i="43"/>
  <c r="E37" i="43"/>
  <c r="F37" i="43"/>
  <c r="E38" i="43"/>
  <c r="F38" i="43"/>
  <c r="E39" i="43"/>
  <c r="F39" i="43"/>
  <c r="E40" i="43"/>
  <c r="F40" i="43"/>
  <c r="E41" i="43"/>
  <c r="F41" i="43"/>
  <c r="E42" i="43"/>
  <c r="F42" i="43"/>
  <c r="E43" i="43"/>
  <c r="F43" i="43"/>
  <c r="E44" i="43"/>
  <c r="F44" i="43"/>
  <c r="E45" i="43"/>
  <c r="F45" i="43"/>
  <c r="E46" i="43"/>
  <c r="F46" i="43"/>
  <c r="E47" i="43"/>
  <c r="F47" i="43"/>
  <c r="E48" i="43"/>
  <c r="F48" i="43"/>
  <c r="E49" i="43"/>
  <c r="F49" i="43"/>
  <c r="E50" i="43"/>
  <c r="F50" i="43"/>
  <c r="E51" i="43"/>
  <c r="F51" i="43"/>
  <c r="E52" i="43"/>
  <c r="F52" i="43"/>
  <c r="E53" i="43"/>
  <c r="F53" i="43"/>
  <c r="E54" i="43"/>
  <c r="F54" i="43"/>
  <c r="E55" i="43"/>
  <c r="F55" i="43"/>
  <c r="E56" i="43"/>
  <c r="F56" i="43"/>
  <c r="E57" i="43"/>
  <c r="F57" i="43"/>
  <c r="E58" i="43"/>
  <c r="F58" i="43"/>
  <c r="E59" i="43"/>
  <c r="F59" i="43"/>
  <c r="E60" i="43"/>
  <c r="F60" i="43"/>
  <c r="E61" i="43"/>
  <c r="F61" i="43"/>
  <c r="E62" i="43"/>
  <c r="F62" i="43"/>
  <c r="E63" i="43"/>
  <c r="F63" i="43"/>
  <c r="E64" i="43"/>
  <c r="F64" i="43"/>
  <c r="E65" i="43"/>
  <c r="F65" i="43"/>
  <c r="E66" i="43"/>
  <c r="F66" i="43"/>
  <c r="E67" i="43"/>
  <c r="F67" i="43"/>
  <c r="E68" i="43"/>
  <c r="F68" i="43"/>
  <c r="E69" i="43"/>
  <c r="F69" i="43"/>
  <c r="E70" i="43"/>
  <c r="F70" i="43"/>
  <c r="E71" i="43"/>
  <c r="F71" i="43"/>
  <c r="E72" i="43"/>
  <c r="F72" i="43"/>
  <c r="E73" i="43"/>
  <c r="F73" i="43"/>
  <c r="E74" i="43"/>
  <c r="F74" i="43"/>
  <c r="E75" i="43"/>
  <c r="F75" i="43"/>
  <c r="E76" i="43"/>
  <c r="F76" i="43"/>
  <c r="E77" i="43"/>
  <c r="F77" i="43"/>
  <c r="E78" i="43"/>
  <c r="F78" i="43"/>
  <c r="E79" i="43"/>
  <c r="F79" i="43"/>
  <c r="E80" i="43"/>
  <c r="F80" i="43"/>
  <c r="E81" i="43"/>
  <c r="F81" i="43"/>
  <c r="E82" i="43"/>
  <c r="F82" i="43"/>
  <c r="E83" i="43"/>
  <c r="F83" i="43"/>
  <c r="E84" i="43"/>
  <c r="F84" i="43"/>
  <c r="E85" i="43"/>
  <c r="F85" i="43"/>
  <c r="E86" i="43"/>
  <c r="F86" i="43"/>
  <c r="E87" i="43"/>
  <c r="F87" i="43"/>
  <c r="E88" i="43"/>
  <c r="F88" i="43"/>
  <c r="E89" i="43"/>
  <c r="F89" i="43"/>
  <c r="E90" i="43"/>
  <c r="F90" i="43"/>
  <c r="E91" i="43"/>
  <c r="F91" i="43"/>
  <c r="E92" i="43"/>
  <c r="F92" i="43"/>
  <c r="E93" i="43"/>
  <c r="F93" i="43"/>
  <c r="E94" i="43"/>
  <c r="F94" i="43"/>
  <c r="E95" i="43"/>
  <c r="F95" i="43"/>
  <c r="E96" i="43"/>
  <c r="F96" i="43"/>
  <c r="E97" i="43"/>
  <c r="F97" i="43"/>
  <c r="E98" i="43"/>
  <c r="F98" i="43"/>
  <c r="E99" i="43"/>
  <c r="F99" i="43"/>
  <c r="E100" i="43"/>
  <c r="F100" i="43"/>
  <c r="E101" i="43"/>
  <c r="F101" i="43"/>
  <c r="E102" i="43"/>
  <c r="F102" i="43"/>
  <c r="E103" i="43"/>
  <c r="F103" i="43"/>
  <c r="E104" i="43"/>
  <c r="F104" i="43"/>
  <c r="E105" i="43"/>
  <c r="F105" i="43"/>
  <c r="E106" i="43"/>
  <c r="F106" i="43"/>
  <c r="E107" i="43"/>
  <c r="F107" i="43"/>
  <c r="E108" i="43"/>
  <c r="F108" i="43"/>
  <c r="E109" i="43"/>
  <c r="F109" i="43"/>
  <c r="E110" i="43"/>
  <c r="F110" i="43"/>
  <c r="E111" i="43"/>
  <c r="F111" i="43"/>
  <c r="E112" i="43"/>
  <c r="F112" i="43"/>
  <c r="E113" i="43"/>
  <c r="F113" i="43"/>
  <c r="E114" i="43"/>
  <c r="F114" i="43"/>
  <c r="E115" i="43"/>
  <c r="F115" i="43"/>
  <c r="E116" i="43"/>
  <c r="F116" i="43"/>
  <c r="E117" i="43"/>
  <c r="F117" i="43"/>
  <c r="E118" i="43"/>
  <c r="F118" i="43"/>
  <c r="E119" i="43"/>
  <c r="F119" i="43"/>
  <c r="E120" i="43"/>
  <c r="F120" i="43"/>
  <c r="E121" i="43"/>
  <c r="F121" i="43"/>
  <c r="E122" i="43"/>
  <c r="F122" i="43"/>
  <c r="E123" i="43"/>
  <c r="F123" i="43"/>
  <c r="E124" i="43"/>
  <c r="F124" i="43"/>
  <c r="E125" i="43"/>
  <c r="F125" i="43"/>
  <c r="E126" i="43"/>
  <c r="F126" i="43"/>
  <c r="E127" i="43"/>
  <c r="F127" i="43"/>
  <c r="E128" i="43"/>
  <c r="F128" i="43"/>
  <c r="E129" i="43"/>
  <c r="F129" i="43"/>
  <c r="E130" i="43"/>
  <c r="F130" i="43"/>
  <c r="E131" i="43"/>
  <c r="F131" i="43"/>
  <c r="E132" i="43"/>
  <c r="F132" i="43"/>
  <c r="E133" i="43"/>
  <c r="F133" i="43"/>
  <c r="E134" i="43"/>
  <c r="F134" i="43"/>
  <c r="E135" i="43"/>
  <c r="F135" i="43"/>
  <c r="E136" i="43"/>
  <c r="F136" i="43"/>
  <c r="E137" i="43"/>
  <c r="F137" i="43"/>
  <c r="E13" i="43"/>
  <c r="F13" i="43"/>
  <c r="E141" i="43"/>
  <c r="E142" i="43"/>
  <c r="E143" i="43"/>
  <c r="E144" i="43"/>
  <c r="E145" i="43"/>
  <c r="E146" i="43"/>
  <c r="E147" i="43"/>
  <c r="E148" i="43"/>
  <c r="E149" i="43"/>
  <c r="E150" i="43"/>
  <c r="E151" i="43"/>
  <c r="E152" i="43"/>
  <c r="E153" i="43"/>
  <c r="E154" i="43"/>
  <c r="E140" i="43"/>
  <c r="AE155" i="43"/>
  <c r="H146" i="43"/>
  <c r="T146" i="43"/>
  <c r="U146" i="43" s="1"/>
  <c r="V146" i="43" s="1"/>
  <c r="AF146" i="43"/>
  <c r="AG146" i="43" s="1"/>
  <c r="AH146" i="43" s="1"/>
  <c r="T147" i="43"/>
  <c r="U147" i="43" s="1"/>
  <c r="V147" i="43" s="1"/>
  <c r="AF147" i="43"/>
  <c r="AG147" i="43" s="1"/>
  <c r="AH147" i="43" s="1"/>
  <c r="T148" i="43"/>
  <c r="U148" i="43" s="1"/>
  <c r="V148" i="43" s="1"/>
  <c r="AF148" i="43"/>
  <c r="AG148" i="43" s="1"/>
  <c r="AH148" i="43" s="1"/>
  <c r="T149" i="43"/>
  <c r="U149" i="43" s="1"/>
  <c r="V149" i="43" s="1"/>
  <c r="AF149" i="43"/>
  <c r="AG149" i="43" s="1"/>
  <c r="AH149" i="43" s="1"/>
  <c r="T150" i="43"/>
  <c r="U150" i="43" s="1"/>
  <c r="V150" i="43" s="1"/>
  <c r="AF150" i="43"/>
  <c r="AG150" i="43" s="1"/>
  <c r="AH150" i="43" s="1"/>
  <c r="T151" i="43"/>
  <c r="U151" i="43" s="1"/>
  <c r="V151" i="43" s="1"/>
  <c r="AF151" i="43"/>
  <c r="AG151" i="43" s="1"/>
  <c r="AH151" i="43" s="1"/>
  <c r="T152" i="43"/>
  <c r="U152" i="43" s="1"/>
  <c r="V152" i="43" s="1"/>
  <c r="AF152" i="43"/>
  <c r="AG152" i="43" s="1"/>
  <c r="AH152" i="43" s="1"/>
  <c r="T153" i="43"/>
  <c r="U153" i="43" s="1"/>
  <c r="V153" i="43" s="1"/>
  <c r="AF153" i="43"/>
  <c r="AG153" i="43" s="1"/>
  <c r="AH153" i="43" s="1"/>
  <c r="T154" i="43"/>
  <c r="U154" i="43" s="1"/>
  <c r="V154" i="43" s="1"/>
  <c r="AF154" i="43"/>
  <c r="AG154" i="43" s="1"/>
  <c r="AH154" i="43" s="1"/>
  <c r="N146" i="43" l="1"/>
  <c r="Z146" i="43"/>
  <c r="H154" i="43"/>
  <c r="Z154" i="43" s="1"/>
  <c r="H150" i="43"/>
  <c r="Z150" i="43" s="1"/>
  <c r="H152" i="43"/>
  <c r="Z152" i="43" s="1"/>
  <c r="H148" i="43"/>
  <c r="Z148" i="43" s="1"/>
  <c r="H151" i="43"/>
  <c r="Z151" i="43" s="1"/>
  <c r="H149" i="43"/>
  <c r="Z149" i="43" s="1"/>
  <c r="H147" i="43"/>
  <c r="Z147" i="43" s="1"/>
  <c r="H153" i="43"/>
  <c r="Z153" i="43" s="1"/>
  <c r="I146" i="43"/>
  <c r="O146" i="43" l="1"/>
  <c r="AA146" i="43"/>
  <c r="I149" i="43"/>
  <c r="N149" i="43"/>
  <c r="I150" i="43"/>
  <c r="AA150" i="43" s="1"/>
  <c r="N150" i="43"/>
  <c r="I151" i="43"/>
  <c r="N151" i="43"/>
  <c r="I154" i="43"/>
  <c r="AA154" i="43" s="1"/>
  <c r="N154" i="43"/>
  <c r="I153" i="43"/>
  <c r="N153" i="43"/>
  <c r="I148" i="43"/>
  <c r="AA148" i="43" s="1"/>
  <c r="N148" i="43"/>
  <c r="I147" i="43"/>
  <c r="N147" i="43"/>
  <c r="I152" i="43"/>
  <c r="AA152" i="43" s="1"/>
  <c r="N152" i="43"/>
  <c r="J146" i="43"/>
  <c r="AB146" i="43" s="1"/>
  <c r="O147" i="43" l="1"/>
  <c r="AA147" i="43"/>
  <c r="O153" i="43"/>
  <c r="AA153" i="43"/>
  <c r="O151" i="43"/>
  <c r="AA151" i="43"/>
  <c r="O149" i="43"/>
  <c r="AA149" i="43"/>
  <c r="P146" i="43"/>
  <c r="K146" i="43"/>
  <c r="AC146" i="43" s="1"/>
  <c r="J153" i="43"/>
  <c r="AB153" i="43" s="1"/>
  <c r="J149" i="43"/>
  <c r="AB149" i="43" s="1"/>
  <c r="J151" i="43"/>
  <c r="AB151" i="43" s="1"/>
  <c r="J147" i="43"/>
  <c r="AB147" i="43" s="1"/>
  <c r="J152" i="43"/>
  <c r="AB152" i="43" s="1"/>
  <c r="O152" i="43"/>
  <c r="J148" i="43"/>
  <c r="AB148" i="43" s="1"/>
  <c r="O148" i="43"/>
  <c r="J154" i="43"/>
  <c r="AB154" i="43" s="1"/>
  <c r="O154" i="43"/>
  <c r="J150" i="43"/>
  <c r="AB150" i="43" s="1"/>
  <c r="O150" i="43"/>
  <c r="K102" i="35"/>
  <c r="L102" i="35"/>
  <c r="K103" i="35"/>
  <c r="L103" i="35"/>
  <c r="K194" i="35"/>
  <c r="L194" i="35"/>
  <c r="E137" i="13"/>
  <c r="E136" i="13"/>
  <c r="E105" i="13"/>
  <c r="E104" i="13"/>
  <c r="K11" i="48"/>
  <c r="L11" i="48"/>
  <c r="K8" i="18"/>
  <c r="K105" i="18" s="1"/>
  <c r="L8" i="18"/>
  <c r="L105" i="18" s="1"/>
  <c r="Q146" i="43" l="1"/>
  <c r="P149" i="43"/>
  <c r="K149" i="43"/>
  <c r="AC149" i="43" s="1"/>
  <c r="P154" i="43"/>
  <c r="K154" i="43"/>
  <c r="AC154" i="43" s="1"/>
  <c r="P152" i="43"/>
  <c r="K152" i="43"/>
  <c r="AC152" i="43" s="1"/>
  <c r="P153" i="43"/>
  <c r="K153" i="43"/>
  <c r="AC153" i="43" s="1"/>
  <c r="P147" i="43"/>
  <c r="K147" i="43"/>
  <c r="AC147" i="43" s="1"/>
  <c r="P150" i="43"/>
  <c r="K150" i="43"/>
  <c r="AC150" i="43" s="1"/>
  <c r="P148" i="43"/>
  <c r="K148" i="43"/>
  <c r="AC148" i="43" s="1"/>
  <c r="P151" i="43"/>
  <c r="K151" i="43"/>
  <c r="AC151" i="43" s="1"/>
  <c r="K213" i="48"/>
  <c r="K31" i="48"/>
  <c r="K51" i="48" s="1"/>
  <c r="K71" i="48" s="1"/>
  <c r="K91" i="48" s="1"/>
  <c r="K115" i="48" s="1"/>
  <c r="K135" i="48" s="1"/>
  <c r="K155" i="48" s="1"/>
  <c r="K175" i="48" s="1"/>
  <c r="K195" i="48" s="1"/>
  <c r="L213" i="48"/>
  <c r="L31" i="48"/>
  <c r="L51" i="48" s="1"/>
  <c r="L71" i="48" s="1"/>
  <c r="L91" i="48" s="1"/>
  <c r="L115" i="48" s="1"/>
  <c r="L135" i="48" s="1"/>
  <c r="L155" i="48" s="1"/>
  <c r="L175" i="48" s="1"/>
  <c r="L195" i="48" s="1"/>
  <c r="L100" i="35"/>
  <c r="K100" i="35"/>
  <c r="M8" i="24"/>
  <c r="M39" i="24" s="1"/>
  <c r="M140" i="24" s="1"/>
  <c r="N8" i="24"/>
  <c r="N39" i="24" s="1"/>
  <c r="N140" i="24" s="1"/>
  <c r="M13" i="24"/>
  <c r="N13" i="24"/>
  <c r="M26" i="24"/>
  <c r="N26" i="24"/>
  <c r="J21" i="34"/>
  <c r="J11" i="34" s="1"/>
  <c r="K21" i="34"/>
  <c r="K11" i="34" s="1"/>
  <c r="K12" i="1"/>
  <c r="J12" i="1"/>
  <c r="Q148" i="43" l="1"/>
  <c r="Q147" i="43"/>
  <c r="Q152" i="43"/>
  <c r="Q149" i="43"/>
  <c r="Q151" i="43"/>
  <c r="Q150" i="43"/>
  <c r="Q153" i="43"/>
  <c r="Q154" i="43"/>
  <c r="K36" i="34"/>
  <c r="J36" i="34"/>
  <c r="F411" i="24" l="1"/>
  <c r="F413" i="24"/>
  <c r="F414" i="24"/>
  <c r="F415" i="24"/>
  <c r="F416" i="24"/>
  <c r="I234" i="24"/>
  <c r="I14" i="24" s="1"/>
  <c r="I436" i="24"/>
  <c r="I20" i="24" s="1"/>
  <c r="C64" i="22"/>
  <c r="C84" i="22"/>
  <c r="H99" i="1"/>
  <c r="I76" i="35"/>
  <c r="J76" i="35" s="1"/>
  <c r="K76" i="35" s="1"/>
  <c r="L76" i="35" s="1"/>
  <c r="M76" i="35" s="1"/>
  <c r="I87" i="18"/>
  <c r="I200" i="18" s="1"/>
  <c r="I37" i="18"/>
  <c r="J37" i="18" s="1"/>
  <c r="K37" i="18" s="1"/>
  <c r="L37" i="18" s="1"/>
  <c r="M37" i="18" s="1"/>
  <c r="I38" i="18"/>
  <c r="J38" i="18" s="1"/>
  <c r="K38" i="18" s="1"/>
  <c r="L38" i="18" s="1"/>
  <c r="M38" i="18" s="1"/>
  <c r="I39" i="18"/>
  <c r="J39" i="18" s="1"/>
  <c r="K39" i="18" s="1"/>
  <c r="L39" i="18" s="1"/>
  <c r="M39" i="18" s="1"/>
  <c r="I40" i="18"/>
  <c r="J40" i="18" s="1"/>
  <c r="K40" i="18" s="1"/>
  <c r="L40" i="18" s="1"/>
  <c r="M40" i="18" s="1"/>
  <c r="D163" i="35"/>
  <c r="D164" i="35"/>
  <c r="D165" i="35"/>
  <c r="D166" i="35"/>
  <c r="D167" i="35"/>
  <c r="D168" i="35"/>
  <c r="D169" i="35"/>
  <c r="D170" i="35"/>
  <c r="D171" i="35"/>
  <c r="D193" i="48"/>
  <c r="D173" i="48"/>
  <c r="D153" i="48"/>
  <c r="D133" i="48"/>
  <c r="D113" i="48"/>
  <c r="I204" i="48"/>
  <c r="J204" i="48" s="1"/>
  <c r="I206" i="48"/>
  <c r="J206" i="48" s="1"/>
  <c r="K206" i="48" s="1"/>
  <c r="L206" i="48" s="1"/>
  <c r="M206" i="48" s="1"/>
  <c r="I207" i="48"/>
  <c r="J207" i="48" s="1"/>
  <c r="K207" i="48" s="1"/>
  <c r="L207" i="48" s="1"/>
  <c r="M207" i="48" s="1"/>
  <c r="I208" i="48"/>
  <c r="J208" i="48" s="1"/>
  <c r="K208" i="48" s="1"/>
  <c r="L208" i="48" s="1"/>
  <c r="M208" i="48" s="1"/>
  <c r="I184" i="48"/>
  <c r="J184" i="48" s="1"/>
  <c r="K184" i="48" s="1"/>
  <c r="I187" i="48"/>
  <c r="J187" i="48" s="1"/>
  <c r="K187" i="48" s="1"/>
  <c r="L187" i="48" s="1"/>
  <c r="M187" i="48" s="1"/>
  <c r="I188" i="48"/>
  <c r="J188" i="48" s="1"/>
  <c r="K188" i="48" s="1"/>
  <c r="L188" i="48" s="1"/>
  <c r="M188" i="48" s="1"/>
  <c r="I164" i="48"/>
  <c r="J164" i="48" s="1"/>
  <c r="K164" i="48" s="1"/>
  <c r="I166" i="48"/>
  <c r="I167" i="48"/>
  <c r="J167" i="48" s="1"/>
  <c r="K167" i="48" s="1"/>
  <c r="L167" i="48" s="1"/>
  <c r="M167" i="48" s="1"/>
  <c r="I168" i="48"/>
  <c r="J168" i="48" s="1"/>
  <c r="K168" i="48" s="1"/>
  <c r="L168" i="48" s="1"/>
  <c r="M168" i="48" s="1"/>
  <c r="I144" i="48"/>
  <c r="J144" i="48" s="1"/>
  <c r="I145" i="48"/>
  <c r="I146" i="48"/>
  <c r="J146" i="48" s="1"/>
  <c r="K146" i="48" s="1"/>
  <c r="L146" i="48" s="1"/>
  <c r="M146" i="48" s="1"/>
  <c r="I147" i="48"/>
  <c r="J147" i="48" s="1"/>
  <c r="K147" i="48" s="1"/>
  <c r="L147" i="48" s="1"/>
  <c r="M147" i="48" s="1"/>
  <c r="I148" i="48"/>
  <c r="J148" i="48" s="1"/>
  <c r="K148" i="48" s="1"/>
  <c r="L148" i="48" s="1"/>
  <c r="M148" i="48" s="1"/>
  <c r="I125" i="48"/>
  <c r="J125" i="48" s="1"/>
  <c r="K125" i="48" s="1"/>
  <c r="L125" i="48" s="1"/>
  <c r="M125" i="48" s="1"/>
  <c r="I126" i="48"/>
  <c r="J126" i="48" s="1"/>
  <c r="K126" i="48" s="1"/>
  <c r="L126" i="48" s="1"/>
  <c r="M126" i="48" s="1"/>
  <c r="I128" i="48"/>
  <c r="J128" i="48" s="1"/>
  <c r="K128" i="48" s="1"/>
  <c r="L128" i="48" s="1"/>
  <c r="M128" i="48" s="1"/>
  <c r="I14" i="48"/>
  <c r="J14" i="48" s="1"/>
  <c r="I16" i="48"/>
  <c r="J16" i="48" s="1"/>
  <c r="K16" i="48" s="1"/>
  <c r="L16" i="48" s="1"/>
  <c r="M16" i="48" s="1"/>
  <c r="I32" i="48"/>
  <c r="J32" i="48" s="1"/>
  <c r="K32" i="48" s="1"/>
  <c r="I34" i="48"/>
  <c r="J34" i="48" s="1"/>
  <c r="K34" i="48" s="1"/>
  <c r="L34" i="48" s="1"/>
  <c r="M34" i="48" s="1"/>
  <c r="I35" i="48"/>
  <c r="J35" i="48" s="1"/>
  <c r="K35" i="48" s="1"/>
  <c r="L35" i="48" s="1"/>
  <c r="M35" i="48" s="1"/>
  <c r="I36" i="48"/>
  <c r="J36" i="48" s="1"/>
  <c r="I52" i="48"/>
  <c r="I53" i="48"/>
  <c r="J53" i="48" s="1"/>
  <c r="K53" i="48" s="1"/>
  <c r="L53" i="48" s="1"/>
  <c r="M53" i="48" s="1"/>
  <c r="I54" i="48"/>
  <c r="J54" i="48" s="1"/>
  <c r="K54" i="48" s="1"/>
  <c r="L54" i="48" s="1"/>
  <c r="M54" i="48" s="1"/>
  <c r="I55" i="48"/>
  <c r="J55" i="48" s="1"/>
  <c r="K55" i="48" s="1"/>
  <c r="L55" i="48" s="1"/>
  <c r="M55" i="48" s="1"/>
  <c r="I56" i="48"/>
  <c r="J56" i="48" s="1"/>
  <c r="K56" i="48" s="1"/>
  <c r="L56" i="48" s="1"/>
  <c r="M56" i="48" s="1"/>
  <c r="I73" i="48"/>
  <c r="J73" i="48" s="1"/>
  <c r="K73" i="48" s="1"/>
  <c r="L73" i="48" s="1"/>
  <c r="M73" i="48" s="1"/>
  <c r="I74" i="48"/>
  <c r="J74" i="48" s="1"/>
  <c r="K74" i="48" s="1"/>
  <c r="L74" i="48" s="1"/>
  <c r="M74" i="48" s="1"/>
  <c r="I75" i="48"/>
  <c r="J75" i="48" s="1"/>
  <c r="K75" i="48" s="1"/>
  <c r="L75" i="48" s="1"/>
  <c r="M75" i="48" s="1"/>
  <c r="I76" i="48"/>
  <c r="J76" i="48" s="1"/>
  <c r="K76" i="48" s="1"/>
  <c r="L76" i="48" s="1"/>
  <c r="M76" i="48" s="1"/>
  <c r="I93" i="48"/>
  <c r="J93" i="48" s="1"/>
  <c r="K93" i="48" s="1"/>
  <c r="L93" i="48" s="1"/>
  <c r="M93" i="48" s="1"/>
  <c r="I95" i="48"/>
  <c r="J95" i="48" s="1"/>
  <c r="K95" i="48" s="1"/>
  <c r="L95" i="48" s="1"/>
  <c r="M95" i="48" s="1"/>
  <c r="I96" i="48"/>
  <c r="J96" i="48" s="1"/>
  <c r="K96" i="48" s="1"/>
  <c r="L96" i="48" s="1"/>
  <c r="M96" i="48" s="1"/>
  <c r="I116" i="48"/>
  <c r="I117" i="48"/>
  <c r="J117" i="48" s="1"/>
  <c r="K117" i="48" s="1"/>
  <c r="L117" i="48" s="1"/>
  <c r="M117" i="48" s="1"/>
  <c r="I118" i="48"/>
  <c r="J118" i="48" s="1"/>
  <c r="K118" i="48" s="1"/>
  <c r="L118" i="48" s="1"/>
  <c r="M118" i="48" s="1"/>
  <c r="I119" i="48"/>
  <c r="J119" i="48" s="1"/>
  <c r="K119" i="48" s="1"/>
  <c r="L119" i="48" s="1"/>
  <c r="M119" i="48" s="1"/>
  <c r="I120" i="48"/>
  <c r="J120" i="48" s="1"/>
  <c r="K120" i="48" s="1"/>
  <c r="L120" i="48" s="1"/>
  <c r="M120" i="48" s="1"/>
  <c r="I138" i="48"/>
  <c r="J138" i="48" s="1"/>
  <c r="K138" i="48" s="1"/>
  <c r="L138" i="48" s="1"/>
  <c r="M138" i="48" s="1"/>
  <c r="I139" i="48"/>
  <c r="J139" i="48" s="1"/>
  <c r="K139" i="48" s="1"/>
  <c r="L139" i="48" s="1"/>
  <c r="M139" i="48" s="1"/>
  <c r="I140" i="48"/>
  <c r="J140" i="48" s="1"/>
  <c r="K140" i="48" s="1"/>
  <c r="L140" i="48" s="1"/>
  <c r="M140" i="48" s="1"/>
  <c r="I157" i="48"/>
  <c r="J157" i="48" s="1"/>
  <c r="K157" i="48" s="1"/>
  <c r="L157" i="48" s="1"/>
  <c r="M157" i="48" s="1"/>
  <c r="I158" i="48"/>
  <c r="J158" i="48" s="1"/>
  <c r="K158" i="48" s="1"/>
  <c r="L158" i="48" s="1"/>
  <c r="M158" i="48" s="1"/>
  <c r="I159" i="48"/>
  <c r="I160" i="48"/>
  <c r="J160" i="48" s="1"/>
  <c r="K160" i="48" s="1"/>
  <c r="L160" i="48" s="1"/>
  <c r="M160" i="48" s="1"/>
  <c r="I178" i="48"/>
  <c r="J178" i="48" s="1"/>
  <c r="K178" i="48" s="1"/>
  <c r="L178" i="48" s="1"/>
  <c r="M178" i="48" s="1"/>
  <c r="I179" i="48"/>
  <c r="J179" i="48" s="1"/>
  <c r="K179" i="48" s="1"/>
  <c r="L179" i="48" s="1"/>
  <c r="M179" i="48" s="1"/>
  <c r="I180" i="48"/>
  <c r="J180" i="48" s="1"/>
  <c r="K180" i="48" s="1"/>
  <c r="L180" i="48" s="1"/>
  <c r="M180" i="48" s="1"/>
  <c r="I198" i="48"/>
  <c r="J198" i="48" s="1"/>
  <c r="K198" i="48" s="1"/>
  <c r="L198" i="48" s="1"/>
  <c r="M198" i="48" s="1"/>
  <c r="I199" i="48"/>
  <c r="J199" i="48" s="1"/>
  <c r="K199" i="48" s="1"/>
  <c r="L199" i="48" s="1"/>
  <c r="M199" i="48" s="1"/>
  <c r="I200" i="48"/>
  <c r="J200" i="48" s="1"/>
  <c r="K200" i="48" s="1"/>
  <c r="L200" i="48" s="1"/>
  <c r="M200" i="48" s="1"/>
  <c r="I15" i="48"/>
  <c r="J15" i="48" s="1"/>
  <c r="K15" i="48" s="1"/>
  <c r="L15" i="48" s="1"/>
  <c r="M15" i="48" s="1"/>
  <c r="I137" i="48"/>
  <c r="I24" i="48"/>
  <c r="I44" i="48"/>
  <c r="J44" i="48" s="1"/>
  <c r="K44" i="48" s="1"/>
  <c r="L44" i="48" s="1"/>
  <c r="M44" i="48" s="1"/>
  <c r="I64" i="48"/>
  <c r="J64" i="48" s="1"/>
  <c r="K64" i="48" s="1"/>
  <c r="L64" i="48" s="1"/>
  <c r="M64" i="48" s="1"/>
  <c r="I84" i="48"/>
  <c r="J84" i="48" s="1"/>
  <c r="K84" i="48" s="1"/>
  <c r="L84" i="48" s="1"/>
  <c r="M84" i="48" s="1"/>
  <c r="I21" i="48"/>
  <c r="J21" i="48" s="1"/>
  <c r="K21" i="48" s="1"/>
  <c r="L21" i="48" s="1"/>
  <c r="M21" i="48" s="1"/>
  <c r="I22" i="48"/>
  <c r="J22" i="48" s="1"/>
  <c r="K22" i="48" s="1"/>
  <c r="L22" i="48" s="1"/>
  <c r="M22" i="48" s="1"/>
  <c r="I23" i="48"/>
  <c r="J23" i="48" s="1"/>
  <c r="K23" i="48" s="1"/>
  <c r="L23" i="48" s="1"/>
  <c r="M23" i="48" s="1"/>
  <c r="I40" i="48"/>
  <c r="J40" i="48" s="1"/>
  <c r="K40" i="48" s="1"/>
  <c r="I41" i="48"/>
  <c r="J41" i="48" s="1"/>
  <c r="K41" i="48" s="1"/>
  <c r="L41" i="48" s="1"/>
  <c r="M41" i="48" s="1"/>
  <c r="I42" i="48"/>
  <c r="J42" i="48" s="1"/>
  <c r="K42" i="48" s="1"/>
  <c r="L42" i="48" s="1"/>
  <c r="M42" i="48" s="1"/>
  <c r="I60" i="48"/>
  <c r="I61" i="48"/>
  <c r="J61" i="48" s="1"/>
  <c r="K61" i="48" s="1"/>
  <c r="L61" i="48" s="1"/>
  <c r="M61" i="48" s="1"/>
  <c r="I62" i="48"/>
  <c r="J62" i="48" s="1"/>
  <c r="K62" i="48" s="1"/>
  <c r="L62" i="48" s="1"/>
  <c r="M62" i="48" s="1"/>
  <c r="I63" i="48"/>
  <c r="J63" i="48" s="1"/>
  <c r="K63" i="48" s="1"/>
  <c r="L63" i="48" s="1"/>
  <c r="M63" i="48" s="1"/>
  <c r="I80" i="48"/>
  <c r="J80" i="48" s="1"/>
  <c r="I82" i="48"/>
  <c r="J82" i="48" s="1"/>
  <c r="K82" i="48" s="1"/>
  <c r="L82" i="48" s="1"/>
  <c r="M82" i="48" s="1"/>
  <c r="I83" i="48"/>
  <c r="J83" i="48" s="1"/>
  <c r="K83" i="48" s="1"/>
  <c r="L83" i="48" s="1"/>
  <c r="M83" i="48" s="1"/>
  <c r="I103" i="48"/>
  <c r="J103" i="48" s="1"/>
  <c r="K103" i="48" s="1"/>
  <c r="L103" i="48" s="1"/>
  <c r="M103" i="48" s="1"/>
  <c r="I104" i="48"/>
  <c r="J104" i="48" s="1"/>
  <c r="K104" i="48" s="1"/>
  <c r="L104" i="48" s="1"/>
  <c r="M104" i="48" s="1"/>
  <c r="I101" i="48"/>
  <c r="J101" i="48" s="1"/>
  <c r="K101" i="48" s="1"/>
  <c r="L101" i="48" s="1"/>
  <c r="M101" i="48" s="1"/>
  <c r="D89" i="48"/>
  <c r="D69" i="48"/>
  <c r="D49" i="48"/>
  <c r="I117" i="18"/>
  <c r="J117" i="18" s="1"/>
  <c r="K117" i="18" s="1"/>
  <c r="L117" i="18" s="1"/>
  <c r="M117" i="18" s="1"/>
  <c r="I119" i="18"/>
  <c r="J119" i="18" s="1"/>
  <c r="K119" i="18" s="1"/>
  <c r="L119" i="18" s="1"/>
  <c r="M119" i="18" s="1"/>
  <c r="I120" i="18"/>
  <c r="J120" i="18" s="1"/>
  <c r="K120" i="18" s="1"/>
  <c r="L120" i="18" s="1"/>
  <c r="M120" i="18" s="1"/>
  <c r="I121" i="18"/>
  <c r="J121" i="18" s="1"/>
  <c r="K121" i="18" s="1"/>
  <c r="L121" i="18" s="1"/>
  <c r="M121" i="18" s="1"/>
  <c r="I122" i="18"/>
  <c r="J122" i="18" s="1"/>
  <c r="K122" i="18" s="1"/>
  <c r="L122" i="18" s="1"/>
  <c r="M122" i="18" s="1"/>
  <c r="I123" i="18"/>
  <c r="J123" i="18" s="1"/>
  <c r="K123" i="18" s="1"/>
  <c r="L123" i="18" s="1"/>
  <c r="M123" i="18" s="1"/>
  <c r="I124" i="18"/>
  <c r="J124" i="18" s="1"/>
  <c r="K124" i="18" s="1"/>
  <c r="L124" i="18" s="1"/>
  <c r="M124" i="18" s="1"/>
  <c r="I125" i="18"/>
  <c r="J125" i="18" s="1"/>
  <c r="K125" i="18" s="1"/>
  <c r="L125" i="18" s="1"/>
  <c r="M125" i="18" s="1"/>
  <c r="I126" i="18"/>
  <c r="J126" i="18" s="1"/>
  <c r="K126" i="18" s="1"/>
  <c r="L126" i="18" s="1"/>
  <c r="M126" i="18" s="1"/>
  <c r="I127" i="18"/>
  <c r="J127" i="18" s="1"/>
  <c r="K127" i="18" s="1"/>
  <c r="L127" i="18" s="1"/>
  <c r="M127" i="18" s="1"/>
  <c r="I141" i="18"/>
  <c r="J141" i="18" s="1"/>
  <c r="K141" i="18" s="1"/>
  <c r="L141" i="18" s="1"/>
  <c r="M141" i="18" s="1"/>
  <c r="I142" i="18"/>
  <c r="J142" i="18" s="1"/>
  <c r="K142" i="18" s="1"/>
  <c r="L142" i="18" s="1"/>
  <c r="M142" i="18" s="1"/>
  <c r="I143" i="18"/>
  <c r="J143" i="18" s="1"/>
  <c r="K143" i="18" s="1"/>
  <c r="L143" i="18" s="1"/>
  <c r="M143" i="18" s="1"/>
  <c r="I144" i="18"/>
  <c r="J144" i="18" s="1"/>
  <c r="K144" i="18" s="1"/>
  <c r="L144" i="18" s="1"/>
  <c r="M144" i="18" s="1"/>
  <c r="I145" i="18"/>
  <c r="J145" i="18" s="1"/>
  <c r="K145" i="18" s="1"/>
  <c r="L145" i="18" s="1"/>
  <c r="M145" i="18" s="1"/>
  <c r="I146" i="18"/>
  <c r="J146" i="18" s="1"/>
  <c r="K146" i="18" s="1"/>
  <c r="L146" i="18" s="1"/>
  <c r="M146" i="18" s="1"/>
  <c r="I147" i="18"/>
  <c r="J147" i="18" s="1"/>
  <c r="K147" i="18" s="1"/>
  <c r="L147" i="18" s="1"/>
  <c r="M147" i="18" s="1"/>
  <c r="I148" i="18"/>
  <c r="J148" i="18" s="1"/>
  <c r="K148" i="18" s="1"/>
  <c r="L148" i="18" s="1"/>
  <c r="M148" i="18" s="1"/>
  <c r="I112" i="35"/>
  <c r="J112" i="35" s="1"/>
  <c r="K112" i="35" s="1"/>
  <c r="I120" i="35"/>
  <c r="Q8" i="36"/>
  <c r="I67" i="35"/>
  <c r="J67" i="35" s="1"/>
  <c r="K67" i="35" s="1"/>
  <c r="L67" i="35" s="1"/>
  <c r="M67" i="35" s="1"/>
  <c r="I71" i="35"/>
  <c r="J71" i="35" s="1"/>
  <c r="K71" i="35" s="1"/>
  <c r="L71" i="35" s="1"/>
  <c r="M71" i="35" s="1"/>
  <c r="I78" i="35"/>
  <c r="J78" i="35" s="1"/>
  <c r="K78" i="35" s="1"/>
  <c r="L78" i="35" s="1"/>
  <c r="M78" i="35" s="1"/>
  <c r="I80" i="35"/>
  <c r="J80" i="35" s="1"/>
  <c r="K80" i="35" s="1"/>
  <c r="L80" i="35" s="1"/>
  <c r="M80" i="35" s="1"/>
  <c r="I45" i="35"/>
  <c r="J45" i="35" s="1"/>
  <c r="K45" i="35" s="1"/>
  <c r="I47" i="35"/>
  <c r="J47" i="35" s="1"/>
  <c r="K47" i="35" s="1"/>
  <c r="L47" i="35" s="1"/>
  <c r="M47" i="35" s="1"/>
  <c r="I53" i="35"/>
  <c r="J53" i="35" s="1"/>
  <c r="K53" i="35" s="1"/>
  <c r="L53" i="35" s="1"/>
  <c r="M53" i="35" s="1"/>
  <c r="I17" i="35"/>
  <c r="J17" i="35" s="1"/>
  <c r="K17" i="35" s="1"/>
  <c r="L17" i="35" s="1"/>
  <c r="M17" i="35" s="1"/>
  <c r="I34" i="35"/>
  <c r="J34" i="35" s="1"/>
  <c r="K34" i="35" s="1"/>
  <c r="L34" i="35" s="1"/>
  <c r="M34" i="35" s="1"/>
  <c r="H11" i="48"/>
  <c r="I11" i="48"/>
  <c r="J11" i="48"/>
  <c r="I135" i="35"/>
  <c r="J135" i="35" s="1"/>
  <c r="K135" i="35" s="1"/>
  <c r="L135" i="35" s="1"/>
  <c r="M135" i="35" s="1"/>
  <c r="I136" i="35"/>
  <c r="J136" i="35" s="1"/>
  <c r="K136" i="35" s="1"/>
  <c r="L136" i="35" s="1"/>
  <c r="M136" i="35" s="1"/>
  <c r="I137" i="35"/>
  <c r="J137" i="35" s="1"/>
  <c r="K137" i="35" s="1"/>
  <c r="L137" i="35" s="1"/>
  <c r="M137" i="35" s="1"/>
  <c r="I138" i="35"/>
  <c r="J138" i="35" s="1"/>
  <c r="K138" i="35" s="1"/>
  <c r="L138" i="35" s="1"/>
  <c r="M138" i="35" s="1"/>
  <c r="I139" i="35"/>
  <c r="J139" i="35" s="1"/>
  <c r="K139" i="35" s="1"/>
  <c r="L139" i="35" s="1"/>
  <c r="M139" i="35" s="1"/>
  <c r="I140" i="35"/>
  <c r="J140" i="35" s="1"/>
  <c r="K140" i="35" s="1"/>
  <c r="L140" i="35" s="1"/>
  <c r="M140" i="35" s="1"/>
  <c r="I141" i="35"/>
  <c r="J141" i="35" s="1"/>
  <c r="K141" i="35" s="1"/>
  <c r="L141" i="35" s="1"/>
  <c r="M141" i="35" s="1"/>
  <c r="I147" i="35"/>
  <c r="J147" i="35" s="1"/>
  <c r="K147" i="35" s="1"/>
  <c r="L147" i="35" s="1"/>
  <c r="M147" i="35" s="1"/>
  <c r="I21" i="34"/>
  <c r="H21" i="34"/>
  <c r="G21" i="34"/>
  <c r="F21" i="34"/>
  <c r="D97" i="34"/>
  <c r="D189" i="34" s="1"/>
  <c r="D93" i="34"/>
  <c r="D184" i="34" s="1"/>
  <c r="D89" i="34"/>
  <c r="D179" i="34" s="1"/>
  <c r="D85" i="34"/>
  <c r="D174" i="34" s="1"/>
  <c r="D81" i="34"/>
  <c r="D169" i="34" s="1"/>
  <c r="D77" i="34"/>
  <c r="D164" i="34" s="1"/>
  <c r="D73" i="34"/>
  <c r="D159" i="34" s="1"/>
  <c r="D69" i="34"/>
  <c r="D154" i="34" s="1"/>
  <c r="D65" i="34"/>
  <c r="D149" i="34" s="1"/>
  <c r="G94" i="34"/>
  <c r="G98" i="34"/>
  <c r="G74" i="34"/>
  <c r="G82" i="34"/>
  <c r="G86" i="34"/>
  <c r="D85" i="1"/>
  <c r="D86" i="1"/>
  <c r="D87" i="1"/>
  <c r="D88" i="1"/>
  <c r="D89" i="1"/>
  <c r="D90" i="1"/>
  <c r="D91" i="1"/>
  <c r="D92" i="1"/>
  <c r="D93" i="1"/>
  <c r="D66" i="1"/>
  <c r="D67" i="1"/>
  <c r="D68" i="1"/>
  <c r="D69" i="1"/>
  <c r="D70" i="1"/>
  <c r="D71" i="1"/>
  <c r="D72" i="1"/>
  <c r="D73" i="1"/>
  <c r="D74" i="1"/>
  <c r="D48" i="1"/>
  <c r="D49" i="1"/>
  <c r="D50" i="1"/>
  <c r="D51" i="1"/>
  <c r="D52" i="1"/>
  <c r="D53" i="1"/>
  <c r="D54" i="1"/>
  <c r="D55" i="1"/>
  <c r="D56" i="1"/>
  <c r="I8" i="24"/>
  <c r="I39" i="24" s="1"/>
  <c r="I140" i="24" s="1"/>
  <c r="J8" i="24"/>
  <c r="J39" i="24" s="1"/>
  <c r="J140" i="24" s="1"/>
  <c r="K8" i="24"/>
  <c r="K39" i="24" s="1"/>
  <c r="K140" i="24" s="1"/>
  <c r="L8" i="24"/>
  <c r="L39" i="24" s="1"/>
  <c r="L140" i="24" s="1"/>
  <c r="D369" i="24"/>
  <c r="D345" i="24"/>
  <c r="G247" i="24"/>
  <c r="G248" i="24"/>
  <c r="G249" i="24"/>
  <c r="G250" i="24"/>
  <c r="G251" i="24"/>
  <c r="G252" i="24"/>
  <c r="G253" i="24"/>
  <c r="G254" i="24"/>
  <c r="G255" i="24"/>
  <c r="G256" i="24"/>
  <c r="G257" i="24"/>
  <c r="G258" i="24"/>
  <c r="G259" i="24"/>
  <c r="G260" i="24"/>
  <c r="G261" i="24"/>
  <c r="G262" i="24"/>
  <c r="G263" i="24"/>
  <c r="G264" i="24"/>
  <c r="G265" i="24"/>
  <c r="G266" i="24"/>
  <c r="G267" i="24"/>
  <c r="G268" i="24"/>
  <c r="G269" i="24"/>
  <c r="G270" i="24"/>
  <c r="G271" i="24"/>
  <c r="G272" i="24"/>
  <c r="G273" i="24"/>
  <c r="G274" i="24"/>
  <c r="G275" i="24"/>
  <c r="G276" i="24"/>
  <c r="G277" i="24"/>
  <c r="G278" i="24"/>
  <c r="G279" i="24"/>
  <c r="G280" i="24"/>
  <c r="G281" i="24"/>
  <c r="G282" i="24"/>
  <c r="G283" i="24"/>
  <c r="G284" i="24"/>
  <c r="G285" i="24"/>
  <c r="G286" i="24"/>
  <c r="G287" i="24"/>
  <c r="G288" i="24"/>
  <c r="G289" i="24"/>
  <c r="G290" i="24"/>
  <c r="G291" i="24"/>
  <c r="G292" i="24"/>
  <c r="G293" i="24"/>
  <c r="G294" i="24"/>
  <c r="G295" i="24"/>
  <c r="G296" i="24"/>
  <c r="G297" i="24"/>
  <c r="G298" i="24"/>
  <c r="G299" i="24"/>
  <c r="G300" i="24"/>
  <c r="G301" i="24"/>
  <c r="G302" i="24"/>
  <c r="G303" i="24"/>
  <c r="G304" i="24"/>
  <c r="G305" i="24"/>
  <c r="G306" i="24"/>
  <c r="G307" i="24"/>
  <c r="G308" i="24"/>
  <c r="G309" i="24"/>
  <c r="G310" i="24"/>
  <c r="G311" i="24"/>
  <c r="G312" i="24"/>
  <c r="G313" i="24"/>
  <c r="G314" i="24"/>
  <c r="G315" i="24"/>
  <c r="G316" i="24"/>
  <c r="G317" i="24"/>
  <c r="G318" i="24"/>
  <c r="G319" i="24"/>
  <c r="G320" i="24"/>
  <c r="G321" i="24"/>
  <c r="G322" i="24"/>
  <c r="G323" i="24"/>
  <c r="G324" i="24"/>
  <c r="G325" i="24"/>
  <c r="G326" i="24"/>
  <c r="G327" i="24"/>
  <c r="G328" i="24"/>
  <c r="G329" i="24"/>
  <c r="G330" i="24"/>
  <c r="G331" i="24"/>
  <c r="G332" i="24"/>
  <c r="G333" i="24"/>
  <c r="G334" i="24"/>
  <c r="G335" i="24"/>
  <c r="G345" i="24"/>
  <c r="G346" i="24"/>
  <c r="G347" i="24"/>
  <c r="G348" i="24"/>
  <c r="G349" i="24"/>
  <c r="G350" i="24"/>
  <c r="G351" i="24"/>
  <c r="G352" i="24"/>
  <c r="G353" i="24"/>
  <c r="G354" i="24"/>
  <c r="G355" i="24"/>
  <c r="G356" i="24"/>
  <c r="G357" i="24"/>
  <c r="G358" i="24"/>
  <c r="G359" i="24"/>
  <c r="G360" i="24"/>
  <c r="G361" i="24"/>
  <c r="G362" i="24"/>
  <c r="G363" i="24"/>
  <c r="G364" i="24"/>
  <c r="G365" i="24"/>
  <c r="G366" i="24"/>
  <c r="G367" i="24"/>
  <c r="G368" i="24"/>
  <c r="G369" i="24"/>
  <c r="G370" i="24"/>
  <c r="G371" i="24"/>
  <c r="G372" i="24"/>
  <c r="G373" i="24"/>
  <c r="G374" i="24"/>
  <c r="G375" i="24"/>
  <c r="G376" i="24"/>
  <c r="G377" i="24"/>
  <c r="G378" i="24"/>
  <c r="G379" i="24"/>
  <c r="G380" i="24"/>
  <c r="G381" i="24"/>
  <c r="G382" i="24"/>
  <c r="G383" i="24"/>
  <c r="G384" i="24"/>
  <c r="G385" i="24"/>
  <c r="G386" i="24"/>
  <c r="G387" i="24"/>
  <c r="G388" i="24"/>
  <c r="G389" i="24"/>
  <c r="G390" i="24"/>
  <c r="G391" i="24"/>
  <c r="G392" i="24"/>
  <c r="G393" i="24"/>
  <c r="G394" i="24"/>
  <c r="G395" i="24"/>
  <c r="G396" i="24"/>
  <c r="G397" i="24"/>
  <c r="G398" i="24"/>
  <c r="G399" i="24"/>
  <c r="G400" i="24"/>
  <c r="G401" i="24"/>
  <c r="G402" i="24"/>
  <c r="G403" i="24"/>
  <c r="G404" i="24"/>
  <c r="G405" i="24"/>
  <c r="G406" i="24"/>
  <c r="G407" i="24"/>
  <c r="G408" i="24"/>
  <c r="G409" i="24"/>
  <c r="G410" i="24"/>
  <c r="G411" i="24"/>
  <c r="G412" i="24"/>
  <c r="G413" i="24"/>
  <c r="G414" i="24"/>
  <c r="G415" i="24"/>
  <c r="G416" i="24"/>
  <c r="G417" i="24"/>
  <c r="G418" i="24"/>
  <c r="G419" i="24"/>
  <c r="G420" i="24"/>
  <c r="G421" i="24"/>
  <c r="G422" i="24"/>
  <c r="G423" i="24"/>
  <c r="G424" i="24"/>
  <c r="G425" i="24"/>
  <c r="G426" i="24"/>
  <c r="G427" i="24"/>
  <c r="G428" i="24"/>
  <c r="G429" i="24"/>
  <c r="G430" i="24"/>
  <c r="G431" i="24"/>
  <c r="G432" i="24"/>
  <c r="G433" i="24"/>
  <c r="G434" i="24"/>
  <c r="G246" i="24"/>
  <c r="C130" i="22"/>
  <c r="C128" i="22"/>
  <c r="I33" i="35"/>
  <c r="J33" i="35" s="1"/>
  <c r="K33" i="35" s="1"/>
  <c r="L33" i="35" s="1"/>
  <c r="M33" i="35" s="1"/>
  <c r="I20" i="35"/>
  <c r="J20" i="35" s="1"/>
  <c r="K20" i="35" s="1"/>
  <c r="L20" i="35" s="1"/>
  <c r="M20" i="35" s="1"/>
  <c r="I121" i="35"/>
  <c r="J121" i="35" s="1"/>
  <c r="K121" i="35" s="1"/>
  <c r="L121" i="35" s="1"/>
  <c r="M121" i="35" s="1"/>
  <c r="H122" i="35"/>
  <c r="I113" i="35"/>
  <c r="J113" i="35" s="1"/>
  <c r="I54" i="35"/>
  <c r="J54" i="35" s="1"/>
  <c r="K54" i="35" s="1"/>
  <c r="L54" i="35" s="1"/>
  <c r="M54" i="35" s="1"/>
  <c r="I52" i="35"/>
  <c r="I55" i="18"/>
  <c r="J55" i="18" s="1"/>
  <c r="K55" i="18" s="1"/>
  <c r="L55" i="18" s="1"/>
  <c r="M55" i="18" s="1"/>
  <c r="I64" i="18"/>
  <c r="J64" i="18" s="1"/>
  <c r="K64" i="18" s="1"/>
  <c r="L64" i="18" s="1"/>
  <c r="M64" i="18" s="1"/>
  <c r="I77" i="35"/>
  <c r="J77" i="35" s="1"/>
  <c r="K77" i="35" s="1"/>
  <c r="L77" i="35" s="1"/>
  <c r="M77" i="35" s="1"/>
  <c r="I79" i="35"/>
  <c r="J79" i="35" s="1"/>
  <c r="K79" i="35" s="1"/>
  <c r="L79" i="35" s="1"/>
  <c r="M79" i="35" s="1"/>
  <c r="I81" i="35"/>
  <c r="J81" i="35" s="1"/>
  <c r="K81" i="35" s="1"/>
  <c r="L81" i="35" s="1"/>
  <c r="M81" i="35" s="1"/>
  <c r="I70" i="35"/>
  <c r="J70" i="35" s="1"/>
  <c r="K70" i="35" s="1"/>
  <c r="L70" i="35" s="1"/>
  <c r="M70" i="35" s="1"/>
  <c r="I68" i="35"/>
  <c r="J68" i="35" s="1"/>
  <c r="K68" i="35" s="1"/>
  <c r="L68" i="35" s="1"/>
  <c r="M68" i="35" s="1"/>
  <c r="I66" i="35"/>
  <c r="J66" i="35" s="1"/>
  <c r="I241" i="24"/>
  <c r="I342" i="24" s="1"/>
  <c r="F114" i="34"/>
  <c r="I91" i="18"/>
  <c r="J91" i="18" s="1"/>
  <c r="K91" i="18" s="1"/>
  <c r="L91" i="18" s="1"/>
  <c r="M91" i="18" s="1"/>
  <c r="I90" i="18"/>
  <c r="J90" i="18" s="1"/>
  <c r="K90" i="18" s="1"/>
  <c r="L90" i="18" s="1"/>
  <c r="M90" i="18" s="1"/>
  <c r="I89" i="18"/>
  <c r="J89" i="18" s="1"/>
  <c r="K89" i="18" s="1"/>
  <c r="L89" i="18" s="1"/>
  <c r="M89" i="18" s="1"/>
  <c r="I88" i="18"/>
  <c r="J88" i="18" s="1"/>
  <c r="K88" i="18" s="1"/>
  <c r="L88" i="18" s="1"/>
  <c r="M88" i="18" s="1"/>
  <c r="I66" i="18"/>
  <c r="J66" i="18" s="1"/>
  <c r="K66" i="18" s="1"/>
  <c r="L66" i="18" s="1"/>
  <c r="M66" i="18" s="1"/>
  <c r="I65" i="18"/>
  <c r="J65" i="18" s="1"/>
  <c r="K65" i="18" s="1"/>
  <c r="L65" i="18" s="1"/>
  <c r="M65" i="18" s="1"/>
  <c r="I63" i="18"/>
  <c r="J63" i="18" s="1"/>
  <c r="K63" i="18" s="1"/>
  <c r="L63" i="18" s="1"/>
  <c r="M63" i="18" s="1"/>
  <c r="I18" i="35"/>
  <c r="J18" i="35" s="1"/>
  <c r="K18" i="35" s="1"/>
  <c r="L18" i="35" s="1"/>
  <c r="M18" i="35" s="1"/>
  <c r="I26" i="24"/>
  <c r="J26" i="24"/>
  <c r="K26" i="24"/>
  <c r="L26" i="24"/>
  <c r="AF145" i="43"/>
  <c r="AG145" i="43" s="1"/>
  <c r="AH145" i="43" s="1"/>
  <c r="T145" i="43"/>
  <c r="U145" i="43" s="1"/>
  <c r="V145" i="43" s="1"/>
  <c r="AF144" i="43"/>
  <c r="AG144" i="43" s="1"/>
  <c r="AH144" i="43" s="1"/>
  <c r="H144" i="43"/>
  <c r="T144" i="43"/>
  <c r="U144" i="43" s="1"/>
  <c r="V144" i="43" s="1"/>
  <c r="AF143" i="43"/>
  <c r="AG143" i="43" s="1"/>
  <c r="AH143" i="43" s="1"/>
  <c r="H143" i="43"/>
  <c r="Z143" i="43" s="1"/>
  <c r="T143" i="43"/>
  <c r="U143" i="43" s="1"/>
  <c r="V143" i="43" s="1"/>
  <c r="AF142" i="43"/>
  <c r="AG142" i="43" s="1"/>
  <c r="AH142" i="43" s="1"/>
  <c r="T142" i="43"/>
  <c r="U142" i="43" s="1"/>
  <c r="V142" i="43" s="1"/>
  <c r="AF141" i="43"/>
  <c r="AG141" i="43" s="1"/>
  <c r="T141" i="43"/>
  <c r="U141" i="43" s="1"/>
  <c r="V141" i="43" s="1"/>
  <c r="AF140" i="43"/>
  <c r="H95" i="1"/>
  <c r="G37" i="40"/>
  <c r="H37" i="40"/>
  <c r="I37" i="40"/>
  <c r="F37" i="40"/>
  <c r="D324" i="24"/>
  <c r="D312" i="24"/>
  <c r="D300" i="24"/>
  <c r="D288" i="24"/>
  <c r="D276" i="24"/>
  <c r="T13" i="43"/>
  <c r="U13" i="43" s="1"/>
  <c r="AF13" i="43"/>
  <c r="AG13" i="43" s="1"/>
  <c r="AH13" i="43" s="1"/>
  <c r="T14" i="43"/>
  <c r="U14" i="43" s="1"/>
  <c r="V14" i="43" s="1"/>
  <c r="AF14" i="43"/>
  <c r="AG14" i="43" s="1"/>
  <c r="AH14" i="43" s="1"/>
  <c r="T15" i="43"/>
  <c r="U15" i="43" s="1"/>
  <c r="V15" i="43" s="1"/>
  <c r="AF15" i="43"/>
  <c r="AG15" i="43" s="1"/>
  <c r="AH15" i="43" s="1"/>
  <c r="T16" i="43"/>
  <c r="U16" i="43" s="1"/>
  <c r="V16" i="43" s="1"/>
  <c r="AF16" i="43"/>
  <c r="AG16" i="43" s="1"/>
  <c r="AH16" i="43" s="1"/>
  <c r="T17" i="43"/>
  <c r="U17" i="43" s="1"/>
  <c r="V17" i="43" s="1"/>
  <c r="AF17" i="43"/>
  <c r="AG17" i="43" s="1"/>
  <c r="AH17" i="43" s="1"/>
  <c r="T18" i="43"/>
  <c r="U18" i="43" s="1"/>
  <c r="V18" i="43" s="1"/>
  <c r="AF18" i="43"/>
  <c r="AG18" i="43" s="1"/>
  <c r="AH18" i="43" s="1"/>
  <c r="T19" i="43"/>
  <c r="U19" i="43" s="1"/>
  <c r="V19" i="43" s="1"/>
  <c r="AF19" i="43"/>
  <c r="AG19" i="43" s="1"/>
  <c r="AH19" i="43" s="1"/>
  <c r="T20" i="43"/>
  <c r="U20" i="43" s="1"/>
  <c r="V20" i="43" s="1"/>
  <c r="AF20" i="43"/>
  <c r="AG20" i="43" s="1"/>
  <c r="AH20" i="43" s="1"/>
  <c r="T21" i="43"/>
  <c r="U21" i="43" s="1"/>
  <c r="V21" i="43" s="1"/>
  <c r="AF21" i="43"/>
  <c r="AG21" i="43" s="1"/>
  <c r="AH21" i="43" s="1"/>
  <c r="T22" i="43"/>
  <c r="U22" i="43" s="1"/>
  <c r="V22" i="43" s="1"/>
  <c r="AF22" i="43"/>
  <c r="AG22" i="43" s="1"/>
  <c r="AH22" i="43" s="1"/>
  <c r="T23" i="43"/>
  <c r="U23" i="43" s="1"/>
  <c r="V23" i="43" s="1"/>
  <c r="AF23" i="43"/>
  <c r="AG23" i="43" s="1"/>
  <c r="AH23" i="43" s="1"/>
  <c r="T24" i="43"/>
  <c r="U24" i="43" s="1"/>
  <c r="V24" i="43" s="1"/>
  <c r="AF24" i="43"/>
  <c r="AG24" i="43" s="1"/>
  <c r="AH24" i="43" s="1"/>
  <c r="T25" i="43"/>
  <c r="U25" i="43" s="1"/>
  <c r="V25" i="43" s="1"/>
  <c r="AF25" i="43"/>
  <c r="AG25" i="43" s="1"/>
  <c r="AH25" i="43" s="1"/>
  <c r="T26" i="43"/>
  <c r="U26" i="43" s="1"/>
  <c r="V26" i="43" s="1"/>
  <c r="AF26" i="43"/>
  <c r="AG26" i="43" s="1"/>
  <c r="AH26" i="43" s="1"/>
  <c r="T27" i="43"/>
  <c r="U27" i="43" s="1"/>
  <c r="V27" i="43" s="1"/>
  <c r="AF27" i="43"/>
  <c r="AG27" i="43" s="1"/>
  <c r="AH27" i="43" s="1"/>
  <c r="T28" i="43"/>
  <c r="U28" i="43" s="1"/>
  <c r="V28" i="43" s="1"/>
  <c r="AF28" i="43"/>
  <c r="AG28" i="43" s="1"/>
  <c r="AH28" i="43" s="1"/>
  <c r="T29" i="43"/>
  <c r="U29" i="43" s="1"/>
  <c r="V29" i="43" s="1"/>
  <c r="AF29" i="43"/>
  <c r="AG29" i="43" s="1"/>
  <c r="AH29" i="43" s="1"/>
  <c r="T30" i="43"/>
  <c r="U30" i="43" s="1"/>
  <c r="V30" i="43" s="1"/>
  <c r="AF30" i="43"/>
  <c r="AG30" i="43" s="1"/>
  <c r="AH30" i="43" s="1"/>
  <c r="T31" i="43"/>
  <c r="U31" i="43" s="1"/>
  <c r="V31" i="43" s="1"/>
  <c r="AF31" i="43"/>
  <c r="AG31" i="43" s="1"/>
  <c r="AH31" i="43" s="1"/>
  <c r="T32" i="43"/>
  <c r="U32" i="43" s="1"/>
  <c r="V32" i="43" s="1"/>
  <c r="AF32" i="43"/>
  <c r="AG32" i="43" s="1"/>
  <c r="AH32" i="43" s="1"/>
  <c r="T33" i="43"/>
  <c r="U33" i="43" s="1"/>
  <c r="V33" i="43" s="1"/>
  <c r="AF33" i="43"/>
  <c r="AG33" i="43" s="1"/>
  <c r="AH33" i="43" s="1"/>
  <c r="T34" i="43"/>
  <c r="U34" i="43" s="1"/>
  <c r="V34" i="43" s="1"/>
  <c r="AF34" i="43"/>
  <c r="AG34" i="43" s="1"/>
  <c r="AH34" i="43" s="1"/>
  <c r="T35" i="43"/>
  <c r="U35" i="43" s="1"/>
  <c r="V35" i="43" s="1"/>
  <c r="AF35" i="43"/>
  <c r="AG35" i="43" s="1"/>
  <c r="AH35" i="43" s="1"/>
  <c r="T36" i="43"/>
  <c r="U36" i="43" s="1"/>
  <c r="V36" i="43" s="1"/>
  <c r="AF36" i="43"/>
  <c r="AG36" i="43" s="1"/>
  <c r="AH36" i="43" s="1"/>
  <c r="T37" i="43"/>
  <c r="U37" i="43" s="1"/>
  <c r="V37" i="43" s="1"/>
  <c r="AF37" i="43"/>
  <c r="AG37" i="43" s="1"/>
  <c r="AH37" i="43" s="1"/>
  <c r="T38" i="43"/>
  <c r="U38" i="43" s="1"/>
  <c r="V38" i="43" s="1"/>
  <c r="AF38" i="43"/>
  <c r="AG38" i="43" s="1"/>
  <c r="AH38" i="43" s="1"/>
  <c r="T39" i="43"/>
  <c r="U39" i="43" s="1"/>
  <c r="V39" i="43" s="1"/>
  <c r="AF39" i="43"/>
  <c r="AG39" i="43" s="1"/>
  <c r="AH39" i="43" s="1"/>
  <c r="T40" i="43"/>
  <c r="U40" i="43" s="1"/>
  <c r="V40" i="43" s="1"/>
  <c r="AF40" i="43"/>
  <c r="AG40" i="43" s="1"/>
  <c r="AH40" i="43" s="1"/>
  <c r="T41" i="43"/>
  <c r="U41" i="43" s="1"/>
  <c r="V41" i="43" s="1"/>
  <c r="AF41" i="43"/>
  <c r="AG41" i="43" s="1"/>
  <c r="AH41" i="43" s="1"/>
  <c r="T42" i="43"/>
  <c r="U42" i="43" s="1"/>
  <c r="V42" i="43" s="1"/>
  <c r="AF42" i="43"/>
  <c r="AG42" i="43" s="1"/>
  <c r="AH42" i="43" s="1"/>
  <c r="T43" i="43"/>
  <c r="U43" i="43" s="1"/>
  <c r="V43" i="43" s="1"/>
  <c r="AF43" i="43"/>
  <c r="AG43" i="43" s="1"/>
  <c r="AH43" i="43" s="1"/>
  <c r="T44" i="43"/>
  <c r="U44" i="43" s="1"/>
  <c r="V44" i="43" s="1"/>
  <c r="AF44" i="43"/>
  <c r="AG44" i="43" s="1"/>
  <c r="AH44" i="43" s="1"/>
  <c r="T45" i="43"/>
  <c r="U45" i="43" s="1"/>
  <c r="V45" i="43" s="1"/>
  <c r="AF45" i="43"/>
  <c r="AG45" i="43" s="1"/>
  <c r="AH45" i="43" s="1"/>
  <c r="T46" i="43"/>
  <c r="U46" i="43" s="1"/>
  <c r="V46" i="43" s="1"/>
  <c r="AF46" i="43"/>
  <c r="AG46" i="43" s="1"/>
  <c r="AH46" i="43" s="1"/>
  <c r="T47" i="43"/>
  <c r="U47" i="43" s="1"/>
  <c r="V47" i="43" s="1"/>
  <c r="AF47" i="43"/>
  <c r="AG47" i="43" s="1"/>
  <c r="AH47" i="43" s="1"/>
  <c r="T48" i="43"/>
  <c r="U48" i="43" s="1"/>
  <c r="V48" i="43" s="1"/>
  <c r="AF48" i="43"/>
  <c r="AG48" i="43" s="1"/>
  <c r="AH48" i="43" s="1"/>
  <c r="T49" i="43"/>
  <c r="U49" i="43" s="1"/>
  <c r="V49" i="43" s="1"/>
  <c r="AF49" i="43"/>
  <c r="AG49" i="43" s="1"/>
  <c r="AH49" i="43" s="1"/>
  <c r="T50" i="43"/>
  <c r="U50" i="43" s="1"/>
  <c r="V50" i="43" s="1"/>
  <c r="AF50" i="43"/>
  <c r="AG50" i="43" s="1"/>
  <c r="AH50" i="43" s="1"/>
  <c r="T51" i="43"/>
  <c r="U51" i="43" s="1"/>
  <c r="V51" i="43" s="1"/>
  <c r="AF51" i="43"/>
  <c r="AG51" i="43" s="1"/>
  <c r="AH51" i="43" s="1"/>
  <c r="T52" i="43"/>
  <c r="U52" i="43" s="1"/>
  <c r="V52" i="43" s="1"/>
  <c r="AF52" i="43"/>
  <c r="AG52" i="43" s="1"/>
  <c r="AH52" i="43" s="1"/>
  <c r="T53" i="43"/>
  <c r="U53" i="43" s="1"/>
  <c r="V53" i="43" s="1"/>
  <c r="AF53" i="43"/>
  <c r="AG53" i="43" s="1"/>
  <c r="AH53" i="43" s="1"/>
  <c r="T54" i="43"/>
  <c r="U54" i="43" s="1"/>
  <c r="V54" i="43" s="1"/>
  <c r="AF54" i="43"/>
  <c r="AG54" i="43" s="1"/>
  <c r="AH54" i="43" s="1"/>
  <c r="T55" i="43"/>
  <c r="U55" i="43" s="1"/>
  <c r="V55" i="43" s="1"/>
  <c r="AF55" i="43"/>
  <c r="AG55" i="43" s="1"/>
  <c r="AH55" i="43" s="1"/>
  <c r="T56" i="43"/>
  <c r="U56" i="43" s="1"/>
  <c r="V56" i="43" s="1"/>
  <c r="AF56" i="43"/>
  <c r="AG56" i="43" s="1"/>
  <c r="AH56" i="43" s="1"/>
  <c r="T57" i="43"/>
  <c r="U57" i="43" s="1"/>
  <c r="V57" i="43" s="1"/>
  <c r="AF57" i="43"/>
  <c r="AG57" i="43" s="1"/>
  <c r="AH57" i="43" s="1"/>
  <c r="T58" i="43"/>
  <c r="U58" i="43" s="1"/>
  <c r="V58" i="43" s="1"/>
  <c r="AF58" i="43"/>
  <c r="AG58" i="43" s="1"/>
  <c r="AH58" i="43" s="1"/>
  <c r="T59" i="43"/>
  <c r="U59" i="43" s="1"/>
  <c r="V59" i="43" s="1"/>
  <c r="AF59" i="43"/>
  <c r="AG59" i="43" s="1"/>
  <c r="AH59" i="43" s="1"/>
  <c r="T60" i="43"/>
  <c r="U60" i="43" s="1"/>
  <c r="V60" i="43" s="1"/>
  <c r="AF60" i="43"/>
  <c r="AG60" i="43" s="1"/>
  <c r="AH60" i="43" s="1"/>
  <c r="T61" i="43"/>
  <c r="U61" i="43" s="1"/>
  <c r="V61" i="43" s="1"/>
  <c r="AF61" i="43"/>
  <c r="AG61" i="43" s="1"/>
  <c r="AH61" i="43" s="1"/>
  <c r="T62" i="43"/>
  <c r="U62" i="43" s="1"/>
  <c r="V62" i="43" s="1"/>
  <c r="AF62" i="43"/>
  <c r="AG62" i="43" s="1"/>
  <c r="AH62" i="43" s="1"/>
  <c r="T63" i="43"/>
  <c r="U63" i="43" s="1"/>
  <c r="V63" i="43" s="1"/>
  <c r="AF63" i="43"/>
  <c r="AG63" i="43" s="1"/>
  <c r="AH63" i="43" s="1"/>
  <c r="T64" i="43"/>
  <c r="U64" i="43" s="1"/>
  <c r="V64" i="43" s="1"/>
  <c r="AF64" i="43"/>
  <c r="AG64" i="43" s="1"/>
  <c r="AH64" i="43" s="1"/>
  <c r="T65" i="43"/>
  <c r="U65" i="43" s="1"/>
  <c r="V65" i="43" s="1"/>
  <c r="AF65" i="43"/>
  <c r="AG65" i="43" s="1"/>
  <c r="AH65" i="43" s="1"/>
  <c r="T66" i="43"/>
  <c r="U66" i="43" s="1"/>
  <c r="V66" i="43" s="1"/>
  <c r="AF66" i="43"/>
  <c r="AG66" i="43" s="1"/>
  <c r="AH66" i="43" s="1"/>
  <c r="T67" i="43"/>
  <c r="U67" i="43" s="1"/>
  <c r="V67" i="43" s="1"/>
  <c r="AF67" i="43"/>
  <c r="AG67" i="43" s="1"/>
  <c r="AH67" i="43" s="1"/>
  <c r="T68" i="43"/>
  <c r="U68" i="43" s="1"/>
  <c r="V68" i="43" s="1"/>
  <c r="AF68" i="43"/>
  <c r="AG68" i="43" s="1"/>
  <c r="AH68" i="43" s="1"/>
  <c r="T69" i="43"/>
  <c r="U69" i="43" s="1"/>
  <c r="V69" i="43" s="1"/>
  <c r="AF69" i="43"/>
  <c r="AG69" i="43" s="1"/>
  <c r="AH69" i="43" s="1"/>
  <c r="T70" i="43"/>
  <c r="U70" i="43" s="1"/>
  <c r="V70" i="43" s="1"/>
  <c r="AF70" i="43"/>
  <c r="AG70" i="43" s="1"/>
  <c r="AH70" i="43" s="1"/>
  <c r="T71" i="43"/>
  <c r="U71" i="43" s="1"/>
  <c r="V71" i="43" s="1"/>
  <c r="AF71" i="43"/>
  <c r="AG71" i="43" s="1"/>
  <c r="AH71" i="43" s="1"/>
  <c r="T72" i="43"/>
  <c r="U72" i="43" s="1"/>
  <c r="V72" i="43" s="1"/>
  <c r="AF72" i="43"/>
  <c r="AG72" i="43" s="1"/>
  <c r="AH72" i="43" s="1"/>
  <c r="T73" i="43"/>
  <c r="U73" i="43" s="1"/>
  <c r="V73" i="43" s="1"/>
  <c r="AF73" i="43"/>
  <c r="AG73" i="43" s="1"/>
  <c r="AH73" i="43" s="1"/>
  <c r="T74" i="43"/>
  <c r="U74" i="43" s="1"/>
  <c r="V74" i="43" s="1"/>
  <c r="AF74" i="43"/>
  <c r="AG74" i="43" s="1"/>
  <c r="AH74" i="43" s="1"/>
  <c r="T75" i="43"/>
  <c r="U75" i="43" s="1"/>
  <c r="V75" i="43" s="1"/>
  <c r="AF75" i="43"/>
  <c r="AG75" i="43" s="1"/>
  <c r="AH75" i="43" s="1"/>
  <c r="T76" i="43"/>
  <c r="U76" i="43" s="1"/>
  <c r="V76" i="43" s="1"/>
  <c r="AF76" i="43"/>
  <c r="AG76" i="43" s="1"/>
  <c r="AH76" i="43" s="1"/>
  <c r="T77" i="43"/>
  <c r="U77" i="43" s="1"/>
  <c r="V77" i="43" s="1"/>
  <c r="AF77" i="43"/>
  <c r="AG77" i="43" s="1"/>
  <c r="AH77" i="43" s="1"/>
  <c r="T78" i="43"/>
  <c r="U78" i="43" s="1"/>
  <c r="V78" i="43" s="1"/>
  <c r="AF78" i="43"/>
  <c r="AG78" i="43" s="1"/>
  <c r="AH78" i="43" s="1"/>
  <c r="T79" i="43"/>
  <c r="U79" i="43" s="1"/>
  <c r="V79" i="43" s="1"/>
  <c r="AF79" i="43"/>
  <c r="AG79" i="43" s="1"/>
  <c r="AH79" i="43" s="1"/>
  <c r="T80" i="43"/>
  <c r="U80" i="43" s="1"/>
  <c r="V80" i="43" s="1"/>
  <c r="AF80" i="43"/>
  <c r="AG80" i="43" s="1"/>
  <c r="AH80" i="43" s="1"/>
  <c r="T81" i="43"/>
  <c r="U81" i="43" s="1"/>
  <c r="V81" i="43" s="1"/>
  <c r="AF81" i="43"/>
  <c r="AG81" i="43" s="1"/>
  <c r="AH81" i="43" s="1"/>
  <c r="T82" i="43"/>
  <c r="U82" i="43" s="1"/>
  <c r="V82" i="43" s="1"/>
  <c r="AF82" i="43"/>
  <c r="AG82" i="43" s="1"/>
  <c r="AH82" i="43" s="1"/>
  <c r="T83" i="43"/>
  <c r="U83" i="43" s="1"/>
  <c r="V83" i="43" s="1"/>
  <c r="AF83" i="43"/>
  <c r="AG83" i="43" s="1"/>
  <c r="AH83" i="43" s="1"/>
  <c r="T84" i="43"/>
  <c r="U84" i="43" s="1"/>
  <c r="V84" i="43" s="1"/>
  <c r="AF84" i="43"/>
  <c r="AG84" i="43" s="1"/>
  <c r="AH84" i="43" s="1"/>
  <c r="T85" i="43"/>
  <c r="U85" i="43" s="1"/>
  <c r="V85" i="43" s="1"/>
  <c r="AF85" i="43"/>
  <c r="AG85" i="43" s="1"/>
  <c r="AH85" i="43" s="1"/>
  <c r="T86" i="43"/>
  <c r="U86" i="43" s="1"/>
  <c r="V86" i="43" s="1"/>
  <c r="AF86" i="43"/>
  <c r="AG86" i="43" s="1"/>
  <c r="AH86" i="43" s="1"/>
  <c r="T87" i="43"/>
  <c r="U87" i="43" s="1"/>
  <c r="V87" i="43" s="1"/>
  <c r="AF87" i="43"/>
  <c r="AG87" i="43" s="1"/>
  <c r="AH87" i="43" s="1"/>
  <c r="T88" i="43"/>
  <c r="U88" i="43" s="1"/>
  <c r="V88" i="43" s="1"/>
  <c r="AF88" i="43"/>
  <c r="AG88" i="43" s="1"/>
  <c r="AH88" i="43" s="1"/>
  <c r="T89" i="43"/>
  <c r="U89" i="43" s="1"/>
  <c r="V89" i="43" s="1"/>
  <c r="AF89" i="43"/>
  <c r="AG89" i="43" s="1"/>
  <c r="AH89" i="43" s="1"/>
  <c r="T90" i="43"/>
  <c r="U90" i="43" s="1"/>
  <c r="V90" i="43" s="1"/>
  <c r="AF90" i="43"/>
  <c r="AG90" i="43" s="1"/>
  <c r="AH90" i="43" s="1"/>
  <c r="T91" i="43"/>
  <c r="U91" i="43" s="1"/>
  <c r="V91" i="43" s="1"/>
  <c r="AF91" i="43"/>
  <c r="AG91" i="43" s="1"/>
  <c r="AH91" i="43" s="1"/>
  <c r="T92" i="43"/>
  <c r="U92" i="43" s="1"/>
  <c r="V92" i="43" s="1"/>
  <c r="AF92" i="43"/>
  <c r="AG92" i="43" s="1"/>
  <c r="AH92" i="43" s="1"/>
  <c r="T93" i="43"/>
  <c r="U93" i="43" s="1"/>
  <c r="V93" i="43" s="1"/>
  <c r="AF93" i="43"/>
  <c r="AG93" i="43" s="1"/>
  <c r="AH93" i="43" s="1"/>
  <c r="T94" i="43"/>
  <c r="U94" i="43" s="1"/>
  <c r="V94" i="43" s="1"/>
  <c r="AF94" i="43"/>
  <c r="AG94" i="43" s="1"/>
  <c r="AH94" i="43" s="1"/>
  <c r="T95" i="43"/>
  <c r="U95" i="43" s="1"/>
  <c r="V95" i="43" s="1"/>
  <c r="AF95" i="43"/>
  <c r="AG95" i="43" s="1"/>
  <c r="AH95" i="43" s="1"/>
  <c r="T96" i="43"/>
  <c r="U96" i="43" s="1"/>
  <c r="V96" i="43" s="1"/>
  <c r="AF96" i="43"/>
  <c r="AG96" i="43" s="1"/>
  <c r="AH96" i="43" s="1"/>
  <c r="T97" i="43"/>
  <c r="U97" i="43" s="1"/>
  <c r="V97" i="43" s="1"/>
  <c r="AF97" i="43"/>
  <c r="AG97" i="43" s="1"/>
  <c r="AH97" i="43" s="1"/>
  <c r="T98" i="43"/>
  <c r="U98" i="43" s="1"/>
  <c r="V98" i="43" s="1"/>
  <c r="AF98" i="43"/>
  <c r="AG98" i="43" s="1"/>
  <c r="AH98" i="43" s="1"/>
  <c r="T99" i="43"/>
  <c r="U99" i="43" s="1"/>
  <c r="V99" i="43" s="1"/>
  <c r="AF99" i="43"/>
  <c r="AG99" i="43" s="1"/>
  <c r="AH99" i="43" s="1"/>
  <c r="T100" i="43"/>
  <c r="U100" i="43" s="1"/>
  <c r="V100" i="43" s="1"/>
  <c r="AF100" i="43"/>
  <c r="AG100" i="43" s="1"/>
  <c r="AH100" i="43" s="1"/>
  <c r="T101" i="43"/>
  <c r="U101" i="43" s="1"/>
  <c r="V101" i="43" s="1"/>
  <c r="AF101" i="43"/>
  <c r="AG101" i="43" s="1"/>
  <c r="AH101" i="43" s="1"/>
  <c r="T102" i="43"/>
  <c r="U102" i="43" s="1"/>
  <c r="V102" i="43" s="1"/>
  <c r="AF102" i="43"/>
  <c r="AG102" i="43" s="1"/>
  <c r="AH102" i="43" s="1"/>
  <c r="T103" i="43"/>
  <c r="U103" i="43" s="1"/>
  <c r="V103" i="43" s="1"/>
  <c r="AF103" i="43"/>
  <c r="AG103" i="43" s="1"/>
  <c r="AH103" i="43" s="1"/>
  <c r="T104" i="43"/>
  <c r="U104" i="43" s="1"/>
  <c r="V104" i="43" s="1"/>
  <c r="AF104" i="43"/>
  <c r="AG104" i="43" s="1"/>
  <c r="AH104" i="43" s="1"/>
  <c r="T105" i="43"/>
  <c r="U105" i="43" s="1"/>
  <c r="V105" i="43" s="1"/>
  <c r="AF105" i="43"/>
  <c r="AG105" i="43" s="1"/>
  <c r="AH105" i="43" s="1"/>
  <c r="T106" i="43"/>
  <c r="U106" i="43" s="1"/>
  <c r="V106" i="43" s="1"/>
  <c r="AF106" i="43"/>
  <c r="AG106" i="43" s="1"/>
  <c r="AH106" i="43" s="1"/>
  <c r="T107" i="43"/>
  <c r="U107" i="43" s="1"/>
  <c r="V107" i="43" s="1"/>
  <c r="AF107" i="43"/>
  <c r="AG107" i="43" s="1"/>
  <c r="AH107" i="43" s="1"/>
  <c r="T108" i="43"/>
  <c r="U108" i="43" s="1"/>
  <c r="V108" i="43" s="1"/>
  <c r="AF108" i="43"/>
  <c r="AG108" i="43" s="1"/>
  <c r="AH108" i="43" s="1"/>
  <c r="T109" i="43"/>
  <c r="U109" i="43" s="1"/>
  <c r="V109" i="43" s="1"/>
  <c r="AF109" i="43"/>
  <c r="AG109" i="43" s="1"/>
  <c r="AH109" i="43" s="1"/>
  <c r="T110" i="43"/>
  <c r="U110" i="43" s="1"/>
  <c r="V110" i="43" s="1"/>
  <c r="AF110" i="43"/>
  <c r="AG110" i="43" s="1"/>
  <c r="AH110" i="43" s="1"/>
  <c r="T111" i="43"/>
  <c r="U111" i="43" s="1"/>
  <c r="V111" i="43" s="1"/>
  <c r="AF111" i="43"/>
  <c r="AG111" i="43" s="1"/>
  <c r="AH111" i="43" s="1"/>
  <c r="T112" i="43"/>
  <c r="U112" i="43" s="1"/>
  <c r="V112" i="43" s="1"/>
  <c r="AF112" i="43"/>
  <c r="AG112" i="43" s="1"/>
  <c r="AH112" i="43" s="1"/>
  <c r="T113" i="43"/>
  <c r="U113" i="43" s="1"/>
  <c r="V113" i="43" s="1"/>
  <c r="AF113" i="43"/>
  <c r="AG113" i="43" s="1"/>
  <c r="AH113" i="43" s="1"/>
  <c r="T114" i="43"/>
  <c r="U114" i="43" s="1"/>
  <c r="V114" i="43" s="1"/>
  <c r="AF114" i="43"/>
  <c r="AG114" i="43" s="1"/>
  <c r="AH114" i="43" s="1"/>
  <c r="T115" i="43"/>
  <c r="U115" i="43" s="1"/>
  <c r="V115" i="43" s="1"/>
  <c r="AF115" i="43"/>
  <c r="AG115" i="43" s="1"/>
  <c r="AH115" i="43" s="1"/>
  <c r="T116" i="43"/>
  <c r="U116" i="43" s="1"/>
  <c r="V116" i="43" s="1"/>
  <c r="AF116" i="43"/>
  <c r="AG116" i="43" s="1"/>
  <c r="AH116" i="43" s="1"/>
  <c r="T117" i="43"/>
  <c r="U117" i="43" s="1"/>
  <c r="V117" i="43" s="1"/>
  <c r="AF117" i="43"/>
  <c r="AG117" i="43" s="1"/>
  <c r="AH117" i="43" s="1"/>
  <c r="T118" i="43"/>
  <c r="AF118" i="43"/>
  <c r="AG118" i="43" s="1"/>
  <c r="AH118" i="43" s="1"/>
  <c r="T119" i="43"/>
  <c r="U119" i="43" s="1"/>
  <c r="V119" i="43" s="1"/>
  <c r="AF119" i="43"/>
  <c r="AG119" i="43" s="1"/>
  <c r="AH119" i="43" s="1"/>
  <c r="T120" i="43"/>
  <c r="U120" i="43" s="1"/>
  <c r="V120" i="43" s="1"/>
  <c r="AF120" i="43"/>
  <c r="AG120" i="43" s="1"/>
  <c r="AH120" i="43" s="1"/>
  <c r="T121" i="43"/>
  <c r="U121" i="43" s="1"/>
  <c r="V121" i="43" s="1"/>
  <c r="AF121" i="43"/>
  <c r="AG121" i="43" s="1"/>
  <c r="AH121" i="43" s="1"/>
  <c r="T122" i="43"/>
  <c r="U122" i="43" s="1"/>
  <c r="V122" i="43" s="1"/>
  <c r="AF122" i="43"/>
  <c r="AG122" i="43" s="1"/>
  <c r="AH122" i="43" s="1"/>
  <c r="T123" i="43"/>
  <c r="U123" i="43" s="1"/>
  <c r="V123" i="43" s="1"/>
  <c r="AF123" i="43"/>
  <c r="AG123" i="43" s="1"/>
  <c r="AH123" i="43" s="1"/>
  <c r="T124" i="43"/>
  <c r="U124" i="43" s="1"/>
  <c r="V124" i="43" s="1"/>
  <c r="AF124" i="43"/>
  <c r="AG124" i="43" s="1"/>
  <c r="AH124" i="43" s="1"/>
  <c r="T125" i="43"/>
  <c r="U125" i="43" s="1"/>
  <c r="V125" i="43" s="1"/>
  <c r="AF125" i="43"/>
  <c r="AG125" i="43" s="1"/>
  <c r="AH125" i="43" s="1"/>
  <c r="T126" i="43"/>
  <c r="U126" i="43" s="1"/>
  <c r="V126" i="43" s="1"/>
  <c r="AF126" i="43"/>
  <c r="AG126" i="43" s="1"/>
  <c r="AH126" i="43" s="1"/>
  <c r="T127" i="43"/>
  <c r="U127" i="43" s="1"/>
  <c r="V127" i="43" s="1"/>
  <c r="AF127" i="43"/>
  <c r="AG127" i="43" s="1"/>
  <c r="AH127" i="43" s="1"/>
  <c r="T128" i="43"/>
  <c r="U128" i="43" s="1"/>
  <c r="V128" i="43" s="1"/>
  <c r="AF128" i="43"/>
  <c r="AG128" i="43" s="1"/>
  <c r="AH128" i="43" s="1"/>
  <c r="T129" i="43"/>
  <c r="U129" i="43" s="1"/>
  <c r="V129" i="43" s="1"/>
  <c r="AF129" i="43"/>
  <c r="AG129" i="43" s="1"/>
  <c r="AH129" i="43" s="1"/>
  <c r="T130" i="43"/>
  <c r="U130" i="43" s="1"/>
  <c r="V130" i="43" s="1"/>
  <c r="AF130" i="43"/>
  <c r="AG130" i="43" s="1"/>
  <c r="AH130" i="43" s="1"/>
  <c r="T131" i="43"/>
  <c r="U131" i="43" s="1"/>
  <c r="V131" i="43" s="1"/>
  <c r="AF131" i="43"/>
  <c r="AG131" i="43" s="1"/>
  <c r="AH131" i="43" s="1"/>
  <c r="T132" i="43"/>
  <c r="U132" i="43" s="1"/>
  <c r="V132" i="43" s="1"/>
  <c r="AF132" i="43"/>
  <c r="AG132" i="43" s="1"/>
  <c r="AH132" i="43" s="1"/>
  <c r="T133" i="43"/>
  <c r="U133" i="43" s="1"/>
  <c r="V133" i="43" s="1"/>
  <c r="AF133" i="43"/>
  <c r="AG133" i="43" s="1"/>
  <c r="AH133" i="43" s="1"/>
  <c r="T134" i="43"/>
  <c r="U134" i="43" s="1"/>
  <c r="V134" i="43" s="1"/>
  <c r="AF134" i="43"/>
  <c r="AG134" i="43" s="1"/>
  <c r="AH134" i="43" s="1"/>
  <c r="T135" i="43"/>
  <c r="U135" i="43" s="1"/>
  <c r="V135" i="43" s="1"/>
  <c r="AF135" i="43"/>
  <c r="AG135" i="43" s="1"/>
  <c r="AH135" i="43" s="1"/>
  <c r="T136" i="43"/>
  <c r="U136" i="43" s="1"/>
  <c r="V136" i="43" s="1"/>
  <c r="AF136" i="43"/>
  <c r="AG136" i="43" s="1"/>
  <c r="AH136" i="43" s="1"/>
  <c r="T137" i="43"/>
  <c r="U137" i="43" s="1"/>
  <c r="V137" i="43" s="1"/>
  <c r="AF137" i="43"/>
  <c r="AG137" i="43" s="1"/>
  <c r="AH137" i="43" s="1"/>
  <c r="AE138" i="43"/>
  <c r="AE157" i="43" s="1"/>
  <c r="H102" i="35"/>
  <c r="H103" i="35"/>
  <c r="I102" i="35"/>
  <c r="I103" i="35"/>
  <c r="J102" i="35"/>
  <c r="J103" i="35"/>
  <c r="I69" i="35"/>
  <c r="J69" i="35" s="1"/>
  <c r="K69" i="35" s="1"/>
  <c r="L69" i="35" s="1"/>
  <c r="M69" i="35" s="1"/>
  <c r="I13" i="24"/>
  <c r="J13" i="24"/>
  <c r="K13" i="24"/>
  <c r="L13" i="24"/>
  <c r="D61" i="34"/>
  <c r="D144" i="34" s="1"/>
  <c r="D57" i="34"/>
  <c r="D139" i="34" s="1"/>
  <c r="D53" i="34"/>
  <c r="D134" i="34" s="1"/>
  <c r="D83" i="1"/>
  <c r="D84" i="1"/>
  <c r="D64" i="1"/>
  <c r="D65" i="1"/>
  <c r="D46" i="1"/>
  <c r="D47" i="1"/>
  <c r="I19" i="18"/>
  <c r="J19" i="18" s="1"/>
  <c r="K19" i="18" s="1"/>
  <c r="I20" i="18"/>
  <c r="I21" i="18"/>
  <c r="J21" i="18" s="1"/>
  <c r="K21" i="18" s="1"/>
  <c r="L21" i="18" s="1"/>
  <c r="M21" i="18" s="1"/>
  <c r="I22" i="18"/>
  <c r="J22" i="18" s="1"/>
  <c r="K22" i="18" s="1"/>
  <c r="L22" i="18" s="1"/>
  <c r="M22" i="18" s="1"/>
  <c r="I23" i="18"/>
  <c r="J23" i="18" s="1"/>
  <c r="K23" i="18" s="1"/>
  <c r="L23" i="18" s="1"/>
  <c r="M23" i="18" s="1"/>
  <c r="I54" i="18"/>
  <c r="I56" i="18"/>
  <c r="J56" i="18" s="1"/>
  <c r="K56" i="18" s="1"/>
  <c r="L56" i="18" s="1"/>
  <c r="M56" i="18" s="1"/>
  <c r="I57" i="18"/>
  <c r="J57" i="18" s="1"/>
  <c r="K57" i="18" s="1"/>
  <c r="L57" i="18" s="1"/>
  <c r="M57" i="18" s="1"/>
  <c r="I79" i="18"/>
  <c r="J79" i="18" s="1"/>
  <c r="K79" i="18" s="1"/>
  <c r="L79" i="18" s="1"/>
  <c r="M79" i="18" s="1"/>
  <c r="I80" i="18"/>
  <c r="J80" i="18" s="1"/>
  <c r="K80" i="18" s="1"/>
  <c r="L80" i="18" s="1"/>
  <c r="M80" i="18" s="1"/>
  <c r="I81" i="18"/>
  <c r="J81" i="18" s="1"/>
  <c r="K81" i="18" s="1"/>
  <c r="L81" i="18" s="1"/>
  <c r="M81" i="18" s="1"/>
  <c r="I82" i="18"/>
  <c r="J82" i="18" s="1"/>
  <c r="K82" i="18" s="1"/>
  <c r="L82" i="18" s="1"/>
  <c r="M82" i="18" s="1"/>
  <c r="U24" i="13"/>
  <c r="S27" i="13"/>
  <c r="U31" i="13"/>
  <c r="H103" i="1"/>
  <c r="I103" i="1" s="1"/>
  <c r="J103" i="1" s="1"/>
  <c r="AH18" i="13"/>
  <c r="AH20" i="13"/>
  <c r="AH24" i="13"/>
  <c r="AH26" i="13"/>
  <c r="AH28" i="13"/>
  <c r="AH34" i="13"/>
  <c r="E62" i="13"/>
  <c r="J62" i="13" s="1"/>
  <c r="I19" i="39"/>
  <c r="G22" i="40" s="1"/>
  <c r="I20" i="39"/>
  <c r="I21" i="39"/>
  <c r="J21" i="39" s="1"/>
  <c r="I33" i="39"/>
  <c r="J33" i="39" s="1"/>
  <c r="K33" i="39" s="1"/>
  <c r="L33" i="39" s="1"/>
  <c r="I34" i="39"/>
  <c r="J34" i="39" s="1"/>
  <c r="K34" i="39" s="1"/>
  <c r="L34" i="39" s="1"/>
  <c r="I35" i="39"/>
  <c r="J35" i="39" s="1"/>
  <c r="K35" i="39" s="1"/>
  <c r="L35" i="39" s="1"/>
  <c r="I38" i="39"/>
  <c r="I41" i="39"/>
  <c r="J41" i="39" s="1"/>
  <c r="K41" i="39" s="1"/>
  <c r="L41" i="39" s="1"/>
  <c r="I44" i="39"/>
  <c r="J44" i="39" s="1"/>
  <c r="I45" i="39"/>
  <c r="J45" i="39" s="1"/>
  <c r="K45" i="39" s="1"/>
  <c r="L45" i="39" s="1"/>
  <c r="I49" i="39"/>
  <c r="J49" i="39" s="1"/>
  <c r="K49" i="39" s="1"/>
  <c r="L49" i="39" s="1"/>
  <c r="I50" i="39"/>
  <c r="J50" i="39" s="1"/>
  <c r="K50" i="39" s="1"/>
  <c r="L50" i="39" s="1"/>
  <c r="I52" i="39"/>
  <c r="I53" i="39"/>
  <c r="J53" i="39" s="1"/>
  <c r="K53" i="39" s="1"/>
  <c r="L53" i="39" s="1"/>
  <c r="I54" i="39"/>
  <c r="J54" i="39" s="1"/>
  <c r="K54" i="39" s="1"/>
  <c r="L54" i="39" s="1"/>
  <c r="I51" i="39"/>
  <c r="J51" i="39" s="1"/>
  <c r="K51" i="39" s="1"/>
  <c r="L51" i="39" s="1"/>
  <c r="F44" i="38"/>
  <c r="M16" i="36"/>
  <c r="M17" i="36"/>
  <c r="M18" i="36"/>
  <c r="M19" i="36"/>
  <c r="M20" i="36"/>
  <c r="M21" i="36"/>
  <c r="M22" i="36"/>
  <c r="M23" i="36"/>
  <c r="M24" i="36"/>
  <c r="M25" i="36"/>
  <c r="M26" i="36"/>
  <c r="M27" i="36"/>
  <c r="M28" i="36"/>
  <c r="M29" i="36"/>
  <c r="M30" i="36"/>
  <c r="M31" i="36"/>
  <c r="M32" i="36"/>
  <c r="M33" i="36"/>
  <c r="M34" i="36"/>
  <c r="M35" i="36"/>
  <c r="M36" i="36"/>
  <c r="M37" i="36"/>
  <c r="M38" i="36"/>
  <c r="M39" i="36"/>
  <c r="M40" i="36"/>
  <c r="M41" i="36"/>
  <c r="M42" i="36"/>
  <c r="M43" i="36"/>
  <c r="M44" i="36"/>
  <c r="M45" i="36"/>
  <c r="M46" i="36"/>
  <c r="M47" i="36"/>
  <c r="M48" i="36"/>
  <c r="M49" i="36"/>
  <c r="M50" i="36"/>
  <c r="M51" i="36"/>
  <c r="M52" i="36"/>
  <c r="M53" i="36"/>
  <c r="M54" i="36"/>
  <c r="M55" i="36"/>
  <c r="M56" i="36"/>
  <c r="M57" i="36"/>
  <c r="M58" i="36"/>
  <c r="M59" i="36"/>
  <c r="M60" i="36"/>
  <c r="M61" i="36"/>
  <c r="M62" i="36"/>
  <c r="M63" i="36"/>
  <c r="M64" i="36"/>
  <c r="M65" i="36"/>
  <c r="M66" i="36"/>
  <c r="M67" i="36"/>
  <c r="M68" i="36"/>
  <c r="M69" i="36"/>
  <c r="M70" i="36"/>
  <c r="K14" i="36"/>
  <c r="N14" i="36" s="1"/>
  <c r="K15" i="36"/>
  <c r="N15" i="36" s="1"/>
  <c r="K16" i="36"/>
  <c r="N16" i="36"/>
  <c r="K17" i="36"/>
  <c r="N17" i="36" s="1"/>
  <c r="K18" i="36"/>
  <c r="N18" i="36" s="1"/>
  <c r="K19" i="36"/>
  <c r="N19" i="36"/>
  <c r="K20" i="36"/>
  <c r="N20" i="36" s="1"/>
  <c r="K21" i="36"/>
  <c r="N21" i="36"/>
  <c r="K22" i="36"/>
  <c r="N22" i="36" s="1"/>
  <c r="K23" i="36"/>
  <c r="N23" i="36" s="1"/>
  <c r="K24" i="36"/>
  <c r="N24" i="36" s="1"/>
  <c r="K25" i="36"/>
  <c r="N25" i="36" s="1"/>
  <c r="K26" i="36"/>
  <c r="N26" i="36" s="1"/>
  <c r="K27" i="36"/>
  <c r="N27" i="36" s="1"/>
  <c r="K28" i="36"/>
  <c r="N28" i="36" s="1"/>
  <c r="K29" i="36"/>
  <c r="N29" i="36" s="1"/>
  <c r="K30" i="36"/>
  <c r="N30" i="36" s="1"/>
  <c r="K31" i="36"/>
  <c r="N31" i="36" s="1"/>
  <c r="K32" i="36"/>
  <c r="N32" i="36" s="1"/>
  <c r="K33" i="36"/>
  <c r="N33" i="36" s="1"/>
  <c r="K34" i="36"/>
  <c r="N34" i="36" s="1"/>
  <c r="K35" i="36"/>
  <c r="N35" i="36" s="1"/>
  <c r="K36" i="36"/>
  <c r="N36" i="36" s="1"/>
  <c r="K37" i="36"/>
  <c r="N37" i="36" s="1"/>
  <c r="K38" i="36"/>
  <c r="N38" i="36" s="1"/>
  <c r="K39" i="36"/>
  <c r="N39" i="36" s="1"/>
  <c r="K40" i="36"/>
  <c r="N40" i="36" s="1"/>
  <c r="K41" i="36"/>
  <c r="N41" i="36" s="1"/>
  <c r="K42" i="36"/>
  <c r="N42" i="36" s="1"/>
  <c r="K43" i="36"/>
  <c r="N43" i="36" s="1"/>
  <c r="K44" i="36"/>
  <c r="N44" i="36" s="1"/>
  <c r="K45" i="36"/>
  <c r="N45" i="36" s="1"/>
  <c r="K46" i="36"/>
  <c r="N46" i="36" s="1"/>
  <c r="K47" i="36"/>
  <c r="N47" i="36" s="1"/>
  <c r="K48" i="36"/>
  <c r="N48" i="36" s="1"/>
  <c r="K49" i="36"/>
  <c r="N49" i="36" s="1"/>
  <c r="K50" i="36"/>
  <c r="N50" i="36" s="1"/>
  <c r="K51" i="36"/>
  <c r="N51" i="36" s="1"/>
  <c r="K52" i="36"/>
  <c r="N52" i="36" s="1"/>
  <c r="K53" i="36"/>
  <c r="N53" i="36" s="1"/>
  <c r="K54" i="36"/>
  <c r="N54" i="36" s="1"/>
  <c r="K55" i="36"/>
  <c r="N55" i="36" s="1"/>
  <c r="K56" i="36"/>
  <c r="N56" i="36" s="1"/>
  <c r="K57" i="36"/>
  <c r="N57" i="36" s="1"/>
  <c r="K58" i="36"/>
  <c r="N58" i="36" s="1"/>
  <c r="K59" i="36"/>
  <c r="N59" i="36" s="1"/>
  <c r="K60" i="36"/>
  <c r="N60" i="36" s="1"/>
  <c r="K61" i="36"/>
  <c r="N61" i="36" s="1"/>
  <c r="K62" i="36"/>
  <c r="N62" i="36" s="1"/>
  <c r="K63" i="36"/>
  <c r="N63" i="36" s="1"/>
  <c r="K64" i="36"/>
  <c r="N64" i="36" s="1"/>
  <c r="K65" i="36"/>
  <c r="N65" i="36" s="1"/>
  <c r="K66" i="36"/>
  <c r="N66" i="36" s="1"/>
  <c r="K67" i="36"/>
  <c r="N67" i="36" s="1"/>
  <c r="K68" i="36"/>
  <c r="N68" i="36" s="1"/>
  <c r="K69" i="36"/>
  <c r="N69" i="36" s="1"/>
  <c r="K70" i="36"/>
  <c r="N70" i="36" s="1"/>
  <c r="L14" i="36"/>
  <c r="L15" i="36"/>
  <c r="L16" i="36"/>
  <c r="L17" i="36"/>
  <c r="L18" i="36"/>
  <c r="L19" i="36"/>
  <c r="L20" i="36"/>
  <c r="L21" i="36"/>
  <c r="L22" i="36"/>
  <c r="L23" i="36"/>
  <c r="L24" i="36"/>
  <c r="L25" i="36"/>
  <c r="L26" i="36"/>
  <c r="L27" i="36"/>
  <c r="L28" i="36"/>
  <c r="L29" i="36"/>
  <c r="L30" i="36"/>
  <c r="L31" i="36"/>
  <c r="L32" i="36"/>
  <c r="L33" i="36"/>
  <c r="L34" i="36"/>
  <c r="L35" i="36"/>
  <c r="L36" i="36"/>
  <c r="L37" i="36"/>
  <c r="L38" i="36"/>
  <c r="L39" i="36"/>
  <c r="L40" i="36"/>
  <c r="L41" i="36"/>
  <c r="L42" i="36"/>
  <c r="L43" i="36"/>
  <c r="L44" i="36"/>
  <c r="L45" i="36"/>
  <c r="L46" i="36"/>
  <c r="L47" i="36"/>
  <c r="L48" i="36"/>
  <c r="L49" i="36"/>
  <c r="L50" i="36"/>
  <c r="L51" i="36"/>
  <c r="L52" i="36"/>
  <c r="L53" i="36"/>
  <c r="L54" i="36"/>
  <c r="L55" i="36"/>
  <c r="L56" i="36"/>
  <c r="L57" i="36"/>
  <c r="L58" i="36"/>
  <c r="L59" i="36"/>
  <c r="L60" i="36"/>
  <c r="L61" i="36"/>
  <c r="L62" i="36"/>
  <c r="L63" i="36"/>
  <c r="L64" i="36"/>
  <c r="L65" i="36"/>
  <c r="L66" i="36"/>
  <c r="L67" i="36"/>
  <c r="L68" i="36"/>
  <c r="L69" i="36"/>
  <c r="L70" i="36"/>
  <c r="H194" i="35"/>
  <c r="I194" i="35"/>
  <c r="J194" i="35"/>
  <c r="D41" i="34"/>
  <c r="D119" i="34" s="1"/>
  <c r="D45" i="34"/>
  <c r="D124" i="34" s="1"/>
  <c r="D49" i="34"/>
  <c r="D129" i="34" s="1"/>
  <c r="G136" i="43"/>
  <c r="G14" i="43"/>
  <c r="G138" i="29"/>
  <c r="G16" i="43"/>
  <c r="G18" i="43"/>
  <c r="G20" i="43"/>
  <c r="G22" i="43"/>
  <c r="H22" i="29"/>
  <c r="H22" i="43" s="1"/>
  <c r="N22" i="43" s="1"/>
  <c r="G24" i="43"/>
  <c r="G26" i="43"/>
  <c r="G28" i="43"/>
  <c r="G30" i="43"/>
  <c r="G32" i="43"/>
  <c r="G34" i="43"/>
  <c r="G36" i="43"/>
  <c r="G38" i="43"/>
  <c r="G40" i="43"/>
  <c r="G42" i="43"/>
  <c r="G44" i="43"/>
  <c r="G46" i="43"/>
  <c r="G48" i="43"/>
  <c r="G50" i="43"/>
  <c r="G52" i="43"/>
  <c r="G53" i="43"/>
  <c r="G54" i="43"/>
  <c r="G56" i="43"/>
  <c r="G58" i="43"/>
  <c r="G61" i="43"/>
  <c r="G62" i="43"/>
  <c r="G63" i="43"/>
  <c r="G64" i="43"/>
  <c r="G65" i="43"/>
  <c r="G66" i="43"/>
  <c r="G67" i="43"/>
  <c r="G68" i="43"/>
  <c r="G69" i="43"/>
  <c r="G70" i="43"/>
  <c r="G78" i="43"/>
  <c r="G83" i="43"/>
  <c r="G85" i="43"/>
  <c r="G87" i="43"/>
  <c r="G91" i="43"/>
  <c r="G93" i="43"/>
  <c r="G99" i="43"/>
  <c r="G102" i="43"/>
  <c r="H102" i="29"/>
  <c r="G104" i="43"/>
  <c r="G105" i="43"/>
  <c r="G106" i="43"/>
  <c r="G108" i="43"/>
  <c r="G111" i="43"/>
  <c r="G114" i="43"/>
  <c r="G115" i="43"/>
  <c r="G116" i="43"/>
  <c r="G117" i="43"/>
  <c r="G119" i="43"/>
  <c r="G122" i="43"/>
  <c r="G123" i="43"/>
  <c r="G124" i="43"/>
  <c r="G126" i="43"/>
  <c r="G131" i="43"/>
  <c r="T137" i="29"/>
  <c r="U137" i="29" s="1"/>
  <c r="V137" i="29" s="1"/>
  <c r="T136" i="29"/>
  <c r="U136" i="29" s="1"/>
  <c r="V136" i="29" s="1"/>
  <c r="T135" i="29"/>
  <c r="U135" i="29" s="1"/>
  <c r="V135" i="29" s="1"/>
  <c r="T134" i="29"/>
  <c r="U134" i="29" s="1"/>
  <c r="V134" i="29" s="1"/>
  <c r="T133" i="29"/>
  <c r="U133" i="29" s="1"/>
  <c r="V133" i="29" s="1"/>
  <c r="T132" i="29"/>
  <c r="U132" i="29" s="1"/>
  <c r="V132" i="29" s="1"/>
  <c r="T131" i="29"/>
  <c r="U131" i="29" s="1"/>
  <c r="V131" i="29" s="1"/>
  <c r="T130" i="29"/>
  <c r="U130" i="29" s="1"/>
  <c r="V130" i="29" s="1"/>
  <c r="T129" i="29"/>
  <c r="U129" i="29" s="1"/>
  <c r="V129" i="29" s="1"/>
  <c r="T128" i="29"/>
  <c r="U128" i="29" s="1"/>
  <c r="V128" i="29" s="1"/>
  <c r="T127" i="29"/>
  <c r="U127" i="29" s="1"/>
  <c r="V127" i="29" s="1"/>
  <c r="T126" i="29"/>
  <c r="U126" i="29" s="1"/>
  <c r="V126" i="29" s="1"/>
  <c r="T125" i="29"/>
  <c r="U125" i="29" s="1"/>
  <c r="V125" i="29" s="1"/>
  <c r="T124" i="29"/>
  <c r="U124" i="29" s="1"/>
  <c r="V124" i="29" s="1"/>
  <c r="T123" i="29"/>
  <c r="U123" i="29" s="1"/>
  <c r="V123" i="29" s="1"/>
  <c r="T122" i="29"/>
  <c r="U122" i="29" s="1"/>
  <c r="V122" i="29" s="1"/>
  <c r="T121" i="29"/>
  <c r="U121" i="29" s="1"/>
  <c r="V121" i="29" s="1"/>
  <c r="T120" i="29"/>
  <c r="U120" i="29" s="1"/>
  <c r="V120" i="29" s="1"/>
  <c r="T119" i="29"/>
  <c r="U119" i="29" s="1"/>
  <c r="V119" i="29" s="1"/>
  <c r="T118" i="29"/>
  <c r="U118" i="29" s="1"/>
  <c r="V118" i="29" s="1"/>
  <c r="T117" i="29"/>
  <c r="U117" i="29" s="1"/>
  <c r="V117" i="29" s="1"/>
  <c r="T116" i="29"/>
  <c r="U116" i="29" s="1"/>
  <c r="V116" i="29" s="1"/>
  <c r="T115" i="29"/>
  <c r="U115" i="29" s="1"/>
  <c r="V115" i="29" s="1"/>
  <c r="T114" i="29"/>
  <c r="U114" i="29" s="1"/>
  <c r="V114" i="29" s="1"/>
  <c r="T113" i="29"/>
  <c r="U113" i="29" s="1"/>
  <c r="V113" i="29" s="1"/>
  <c r="T112" i="29"/>
  <c r="U112" i="29" s="1"/>
  <c r="V112" i="29" s="1"/>
  <c r="T111" i="29"/>
  <c r="U111" i="29" s="1"/>
  <c r="V111" i="29" s="1"/>
  <c r="T110" i="29"/>
  <c r="U110" i="29" s="1"/>
  <c r="V110" i="29" s="1"/>
  <c r="T109" i="29"/>
  <c r="U109" i="29" s="1"/>
  <c r="V109" i="29" s="1"/>
  <c r="T108" i="29"/>
  <c r="U108" i="29" s="1"/>
  <c r="V108" i="29" s="1"/>
  <c r="T107" i="29"/>
  <c r="U107" i="29" s="1"/>
  <c r="V107" i="29" s="1"/>
  <c r="T106" i="29"/>
  <c r="U106" i="29" s="1"/>
  <c r="V106" i="29" s="1"/>
  <c r="T105" i="29"/>
  <c r="U105" i="29" s="1"/>
  <c r="V105" i="29" s="1"/>
  <c r="T104" i="29"/>
  <c r="U104" i="29" s="1"/>
  <c r="V104" i="29" s="1"/>
  <c r="T103" i="29"/>
  <c r="U103" i="29" s="1"/>
  <c r="V103" i="29" s="1"/>
  <c r="T102" i="29"/>
  <c r="U102" i="29" s="1"/>
  <c r="V102" i="29" s="1"/>
  <c r="T101" i="29"/>
  <c r="U101" i="29" s="1"/>
  <c r="V101" i="29" s="1"/>
  <c r="T100" i="29"/>
  <c r="U100" i="29" s="1"/>
  <c r="V100" i="29" s="1"/>
  <c r="T99" i="29"/>
  <c r="U99" i="29" s="1"/>
  <c r="V99" i="29" s="1"/>
  <c r="T98" i="29"/>
  <c r="U98" i="29" s="1"/>
  <c r="V98" i="29" s="1"/>
  <c r="T97" i="29"/>
  <c r="U97" i="29" s="1"/>
  <c r="V97" i="29" s="1"/>
  <c r="T96" i="29"/>
  <c r="U96" i="29" s="1"/>
  <c r="V96" i="29" s="1"/>
  <c r="T95" i="29"/>
  <c r="U95" i="29" s="1"/>
  <c r="V95" i="29" s="1"/>
  <c r="T94" i="29"/>
  <c r="U94" i="29" s="1"/>
  <c r="V94" i="29" s="1"/>
  <c r="T93" i="29"/>
  <c r="U93" i="29" s="1"/>
  <c r="V93" i="29" s="1"/>
  <c r="T92" i="29"/>
  <c r="U92" i="29" s="1"/>
  <c r="V92" i="29" s="1"/>
  <c r="T91" i="29"/>
  <c r="U91" i="29" s="1"/>
  <c r="V91" i="29" s="1"/>
  <c r="T90" i="29"/>
  <c r="U90" i="29" s="1"/>
  <c r="V90" i="29" s="1"/>
  <c r="T89" i="29"/>
  <c r="U89" i="29" s="1"/>
  <c r="V89" i="29" s="1"/>
  <c r="T88" i="29"/>
  <c r="U88" i="29" s="1"/>
  <c r="V88" i="29" s="1"/>
  <c r="T87" i="29"/>
  <c r="U87" i="29" s="1"/>
  <c r="V87" i="29" s="1"/>
  <c r="T86" i="29"/>
  <c r="U86" i="29" s="1"/>
  <c r="V86" i="29" s="1"/>
  <c r="T85" i="29"/>
  <c r="U85" i="29" s="1"/>
  <c r="V85" i="29" s="1"/>
  <c r="T84" i="29"/>
  <c r="U84" i="29" s="1"/>
  <c r="V84" i="29" s="1"/>
  <c r="T83" i="29"/>
  <c r="U83" i="29" s="1"/>
  <c r="V83" i="29" s="1"/>
  <c r="T82" i="29"/>
  <c r="U82" i="29" s="1"/>
  <c r="V82" i="29" s="1"/>
  <c r="T81" i="29"/>
  <c r="U81" i="29" s="1"/>
  <c r="V81" i="29" s="1"/>
  <c r="T80" i="29"/>
  <c r="U80" i="29" s="1"/>
  <c r="V80" i="29" s="1"/>
  <c r="T79" i="29"/>
  <c r="U79" i="29" s="1"/>
  <c r="V79" i="29" s="1"/>
  <c r="T78" i="29"/>
  <c r="U78" i="29" s="1"/>
  <c r="V78" i="29" s="1"/>
  <c r="T77" i="29"/>
  <c r="U77" i="29" s="1"/>
  <c r="V77" i="29" s="1"/>
  <c r="T76" i="29"/>
  <c r="U76" i="29" s="1"/>
  <c r="V76" i="29" s="1"/>
  <c r="T75" i="29"/>
  <c r="U75" i="29" s="1"/>
  <c r="V75" i="29" s="1"/>
  <c r="T74" i="29"/>
  <c r="U74" i="29" s="1"/>
  <c r="V74" i="29" s="1"/>
  <c r="T73" i="29"/>
  <c r="U73" i="29" s="1"/>
  <c r="V73" i="29" s="1"/>
  <c r="T72" i="29"/>
  <c r="U72" i="29" s="1"/>
  <c r="V72" i="29" s="1"/>
  <c r="T71" i="29"/>
  <c r="U71" i="29" s="1"/>
  <c r="V71" i="29" s="1"/>
  <c r="T70" i="29"/>
  <c r="U70" i="29" s="1"/>
  <c r="V70" i="29" s="1"/>
  <c r="T69" i="29"/>
  <c r="U69" i="29" s="1"/>
  <c r="V69" i="29" s="1"/>
  <c r="T68" i="29"/>
  <c r="U68" i="29" s="1"/>
  <c r="V68" i="29" s="1"/>
  <c r="T67" i="29"/>
  <c r="U67" i="29" s="1"/>
  <c r="V67" i="29" s="1"/>
  <c r="T66" i="29"/>
  <c r="U66" i="29" s="1"/>
  <c r="V66" i="29" s="1"/>
  <c r="T65" i="29"/>
  <c r="U65" i="29" s="1"/>
  <c r="V65" i="29" s="1"/>
  <c r="T64" i="29"/>
  <c r="U64" i="29" s="1"/>
  <c r="V64" i="29" s="1"/>
  <c r="T63" i="29"/>
  <c r="U63" i="29" s="1"/>
  <c r="V63" i="29" s="1"/>
  <c r="T62" i="29"/>
  <c r="U62" i="29" s="1"/>
  <c r="V62" i="29" s="1"/>
  <c r="T61" i="29"/>
  <c r="U61" i="29" s="1"/>
  <c r="V61" i="29" s="1"/>
  <c r="T60" i="29"/>
  <c r="U60" i="29" s="1"/>
  <c r="V60" i="29" s="1"/>
  <c r="T59" i="29"/>
  <c r="U59" i="29" s="1"/>
  <c r="V59" i="29" s="1"/>
  <c r="T58" i="29"/>
  <c r="U58" i="29" s="1"/>
  <c r="V58" i="29" s="1"/>
  <c r="T57" i="29"/>
  <c r="U57" i="29" s="1"/>
  <c r="V57" i="29" s="1"/>
  <c r="T56" i="29"/>
  <c r="U56" i="29" s="1"/>
  <c r="V56" i="29" s="1"/>
  <c r="T55" i="29"/>
  <c r="U55" i="29" s="1"/>
  <c r="V55" i="29" s="1"/>
  <c r="T54" i="29"/>
  <c r="U54" i="29" s="1"/>
  <c r="V54" i="29" s="1"/>
  <c r="T53" i="29"/>
  <c r="U53" i="29" s="1"/>
  <c r="V53" i="29" s="1"/>
  <c r="AF53" i="29"/>
  <c r="AG53" i="29" s="1"/>
  <c r="AH53" i="29" s="1"/>
  <c r="AF54" i="29"/>
  <c r="AG54" i="29" s="1"/>
  <c r="AH54" i="29" s="1"/>
  <c r="AF55" i="29"/>
  <c r="AG55" i="29" s="1"/>
  <c r="AH55" i="29" s="1"/>
  <c r="AF56" i="29"/>
  <c r="AG56" i="29" s="1"/>
  <c r="AH56" i="29" s="1"/>
  <c r="AF57" i="29"/>
  <c r="AG57" i="29" s="1"/>
  <c r="AH57" i="29" s="1"/>
  <c r="AF58" i="29"/>
  <c r="AG58" i="29" s="1"/>
  <c r="AH58" i="29" s="1"/>
  <c r="AF59" i="29"/>
  <c r="AG59" i="29" s="1"/>
  <c r="AH59" i="29" s="1"/>
  <c r="AF60" i="29"/>
  <c r="AG60" i="29" s="1"/>
  <c r="AH60" i="29" s="1"/>
  <c r="AF61" i="29"/>
  <c r="AG61" i="29" s="1"/>
  <c r="AH61" i="29" s="1"/>
  <c r="AF62" i="29"/>
  <c r="AG62" i="29" s="1"/>
  <c r="AH62" i="29" s="1"/>
  <c r="AF63" i="29"/>
  <c r="AG63" i="29" s="1"/>
  <c r="AH63" i="29" s="1"/>
  <c r="AF64" i="29"/>
  <c r="AG64" i="29" s="1"/>
  <c r="AH64" i="29" s="1"/>
  <c r="AF65" i="29"/>
  <c r="AG65" i="29" s="1"/>
  <c r="AH65" i="29" s="1"/>
  <c r="AF66" i="29"/>
  <c r="AG66" i="29" s="1"/>
  <c r="AH66" i="29" s="1"/>
  <c r="AF67" i="29"/>
  <c r="AG67" i="29" s="1"/>
  <c r="AH67" i="29" s="1"/>
  <c r="AF68" i="29"/>
  <c r="AG68" i="29" s="1"/>
  <c r="AH68" i="29" s="1"/>
  <c r="AF69" i="29"/>
  <c r="AG69" i="29" s="1"/>
  <c r="AH69" i="29" s="1"/>
  <c r="AF70" i="29"/>
  <c r="AG70" i="29" s="1"/>
  <c r="AH70" i="29" s="1"/>
  <c r="AF71" i="29"/>
  <c r="AG71" i="29" s="1"/>
  <c r="AH71" i="29" s="1"/>
  <c r="AF72" i="29"/>
  <c r="AG72" i="29" s="1"/>
  <c r="AH72" i="29" s="1"/>
  <c r="AF73" i="29"/>
  <c r="AG73" i="29" s="1"/>
  <c r="AH73" i="29" s="1"/>
  <c r="AF74" i="29"/>
  <c r="AG74" i="29" s="1"/>
  <c r="AH74" i="29" s="1"/>
  <c r="AF75" i="29"/>
  <c r="AG75" i="29" s="1"/>
  <c r="AH75" i="29" s="1"/>
  <c r="AF76" i="29"/>
  <c r="AG76" i="29" s="1"/>
  <c r="AH76" i="29" s="1"/>
  <c r="AF77" i="29"/>
  <c r="AG77" i="29" s="1"/>
  <c r="AH77" i="29" s="1"/>
  <c r="AF78" i="29"/>
  <c r="AG78" i="29" s="1"/>
  <c r="AH78" i="29" s="1"/>
  <c r="AF79" i="29"/>
  <c r="AG79" i="29" s="1"/>
  <c r="AH79" i="29" s="1"/>
  <c r="AF80" i="29"/>
  <c r="AG80" i="29" s="1"/>
  <c r="AH80" i="29" s="1"/>
  <c r="AF81" i="29"/>
  <c r="AG81" i="29" s="1"/>
  <c r="AH81" i="29" s="1"/>
  <c r="AF82" i="29"/>
  <c r="AG82" i="29" s="1"/>
  <c r="AH82" i="29" s="1"/>
  <c r="AF83" i="29"/>
  <c r="AG83" i="29" s="1"/>
  <c r="AH83" i="29" s="1"/>
  <c r="AF84" i="29"/>
  <c r="AG84" i="29" s="1"/>
  <c r="AH84" i="29" s="1"/>
  <c r="AF85" i="29"/>
  <c r="AG85" i="29" s="1"/>
  <c r="AH85" i="29" s="1"/>
  <c r="AF86" i="29"/>
  <c r="AG86" i="29" s="1"/>
  <c r="AH86" i="29" s="1"/>
  <c r="AF87" i="29"/>
  <c r="AG87" i="29" s="1"/>
  <c r="AH87" i="29" s="1"/>
  <c r="AF88" i="29"/>
  <c r="AG88" i="29" s="1"/>
  <c r="AH88" i="29" s="1"/>
  <c r="AF89" i="29"/>
  <c r="AG89" i="29" s="1"/>
  <c r="AH89" i="29" s="1"/>
  <c r="AF90" i="29"/>
  <c r="AG90" i="29" s="1"/>
  <c r="AH90" i="29" s="1"/>
  <c r="AF91" i="29"/>
  <c r="AG91" i="29" s="1"/>
  <c r="AH91" i="29" s="1"/>
  <c r="AF92" i="29"/>
  <c r="AG92" i="29" s="1"/>
  <c r="AH92" i="29" s="1"/>
  <c r="AF93" i="29"/>
  <c r="AG93" i="29" s="1"/>
  <c r="AH93" i="29" s="1"/>
  <c r="AF94" i="29"/>
  <c r="AG94" i="29" s="1"/>
  <c r="AH94" i="29" s="1"/>
  <c r="AF95" i="29"/>
  <c r="AG95" i="29" s="1"/>
  <c r="AH95" i="29" s="1"/>
  <c r="AF96" i="29"/>
  <c r="AG96" i="29" s="1"/>
  <c r="AH96" i="29" s="1"/>
  <c r="AF97" i="29"/>
  <c r="AG97" i="29" s="1"/>
  <c r="AH97" i="29" s="1"/>
  <c r="AF98" i="29"/>
  <c r="AG98" i="29" s="1"/>
  <c r="AH98" i="29" s="1"/>
  <c r="AF99" i="29"/>
  <c r="AG99" i="29" s="1"/>
  <c r="AH99" i="29" s="1"/>
  <c r="AF100" i="29"/>
  <c r="AG100" i="29" s="1"/>
  <c r="AH100" i="29" s="1"/>
  <c r="AF101" i="29"/>
  <c r="AG101" i="29" s="1"/>
  <c r="AH101" i="29" s="1"/>
  <c r="AF102" i="29"/>
  <c r="AG102" i="29" s="1"/>
  <c r="AH102" i="29" s="1"/>
  <c r="AF103" i="29"/>
  <c r="AG103" i="29" s="1"/>
  <c r="AH103" i="29" s="1"/>
  <c r="AF104" i="29"/>
  <c r="AG104" i="29" s="1"/>
  <c r="AH104" i="29" s="1"/>
  <c r="AF105" i="29"/>
  <c r="AG105" i="29" s="1"/>
  <c r="AH105" i="29" s="1"/>
  <c r="AF106" i="29"/>
  <c r="AG106" i="29" s="1"/>
  <c r="AH106" i="29" s="1"/>
  <c r="AF107" i="29"/>
  <c r="AG107" i="29" s="1"/>
  <c r="AH107" i="29" s="1"/>
  <c r="AF108" i="29"/>
  <c r="AG108" i="29" s="1"/>
  <c r="AH108" i="29" s="1"/>
  <c r="AF109" i="29"/>
  <c r="AG109" i="29" s="1"/>
  <c r="AH109" i="29" s="1"/>
  <c r="AF110" i="29"/>
  <c r="AG110" i="29" s="1"/>
  <c r="AH110" i="29" s="1"/>
  <c r="AF111" i="29"/>
  <c r="AG111" i="29" s="1"/>
  <c r="AH111" i="29" s="1"/>
  <c r="AF112" i="29"/>
  <c r="AG112" i="29" s="1"/>
  <c r="AH112" i="29" s="1"/>
  <c r="AF113" i="29"/>
  <c r="AG113" i="29" s="1"/>
  <c r="AH113" i="29" s="1"/>
  <c r="AF114" i="29"/>
  <c r="AG114" i="29" s="1"/>
  <c r="AH114" i="29" s="1"/>
  <c r="AF115" i="29"/>
  <c r="AG115" i="29" s="1"/>
  <c r="AH115" i="29" s="1"/>
  <c r="AF116" i="29"/>
  <c r="AG116" i="29" s="1"/>
  <c r="AH116" i="29" s="1"/>
  <c r="AF117" i="29"/>
  <c r="AG117" i="29" s="1"/>
  <c r="AH117" i="29" s="1"/>
  <c r="AF118" i="29"/>
  <c r="AG118" i="29" s="1"/>
  <c r="AH118" i="29" s="1"/>
  <c r="AF119" i="29"/>
  <c r="AG119" i="29" s="1"/>
  <c r="AH119" i="29" s="1"/>
  <c r="AF120" i="29"/>
  <c r="AG120" i="29" s="1"/>
  <c r="AH120" i="29" s="1"/>
  <c r="AF121" i="29"/>
  <c r="AG121" i="29" s="1"/>
  <c r="AH121" i="29" s="1"/>
  <c r="AF122" i="29"/>
  <c r="AG122" i="29" s="1"/>
  <c r="AH122" i="29" s="1"/>
  <c r="AF123" i="29"/>
  <c r="AG123" i="29" s="1"/>
  <c r="AH123" i="29" s="1"/>
  <c r="AF124" i="29"/>
  <c r="AG124" i="29" s="1"/>
  <c r="AH124" i="29" s="1"/>
  <c r="AF125" i="29"/>
  <c r="AG125" i="29" s="1"/>
  <c r="AH125" i="29" s="1"/>
  <c r="AF126" i="29"/>
  <c r="AG126" i="29" s="1"/>
  <c r="AH126" i="29" s="1"/>
  <c r="AF127" i="29"/>
  <c r="AG127" i="29" s="1"/>
  <c r="AH127" i="29" s="1"/>
  <c r="AF128" i="29"/>
  <c r="AG128" i="29" s="1"/>
  <c r="AH128" i="29" s="1"/>
  <c r="AF129" i="29"/>
  <c r="AG129" i="29" s="1"/>
  <c r="AH129" i="29" s="1"/>
  <c r="AF130" i="29"/>
  <c r="AG130" i="29" s="1"/>
  <c r="AH130" i="29" s="1"/>
  <c r="AF131" i="29"/>
  <c r="AG131" i="29" s="1"/>
  <c r="AH131" i="29" s="1"/>
  <c r="AF132" i="29"/>
  <c r="AG132" i="29" s="1"/>
  <c r="AH132" i="29" s="1"/>
  <c r="AF133" i="29"/>
  <c r="AG133" i="29" s="1"/>
  <c r="AH133" i="29" s="1"/>
  <c r="AF134" i="29"/>
  <c r="AG134" i="29" s="1"/>
  <c r="AH134" i="29" s="1"/>
  <c r="AF135" i="29"/>
  <c r="AG135" i="29" s="1"/>
  <c r="AH135" i="29" s="1"/>
  <c r="AF136" i="29"/>
  <c r="AG136" i="29" s="1"/>
  <c r="AH136" i="29" s="1"/>
  <c r="AF137" i="29"/>
  <c r="AG137" i="29" s="1"/>
  <c r="AH137" i="29" s="1"/>
  <c r="AI137" i="29" s="1"/>
  <c r="AF14" i="29"/>
  <c r="AG14" i="29" s="1"/>
  <c r="AH14" i="29" s="1"/>
  <c r="AF15" i="29"/>
  <c r="AG15" i="29" s="1"/>
  <c r="AH15" i="29" s="1"/>
  <c r="AF16" i="29"/>
  <c r="AG16" i="29" s="1"/>
  <c r="AH16" i="29" s="1"/>
  <c r="AF17" i="29"/>
  <c r="AG17" i="29" s="1"/>
  <c r="AH17" i="29" s="1"/>
  <c r="AF18" i="29"/>
  <c r="AG18" i="29" s="1"/>
  <c r="AH18" i="29" s="1"/>
  <c r="AF19" i="29"/>
  <c r="AG19" i="29" s="1"/>
  <c r="AH19" i="29" s="1"/>
  <c r="AF20" i="29"/>
  <c r="AG20" i="29" s="1"/>
  <c r="AH20" i="29" s="1"/>
  <c r="AF21" i="29"/>
  <c r="AG21" i="29" s="1"/>
  <c r="AH21" i="29" s="1"/>
  <c r="AF22" i="29"/>
  <c r="AG22" i="29" s="1"/>
  <c r="AH22" i="29" s="1"/>
  <c r="AF23" i="29"/>
  <c r="AG23" i="29" s="1"/>
  <c r="AH23" i="29" s="1"/>
  <c r="AF24" i="29"/>
  <c r="AG24" i="29" s="1"/>
  <c r="AH24" i="29" s="1"/>
  <c r="AF25" i="29"/>
  <c r="AG25" i="29" s="1"/>
  <c r="AH25" i="29" s="1"/>
  <c r="AF26" i="29"/>
  <c r="AG26" i="29" s="1"/>
  <c r="AH26" i="29" s="1"/>
  <c r="AF27" i="29"/>
  <c r="AF28" i="29"/>
  <c r="AG28" i="29" s="1"/>
  <c r="AH28" i="29" s="1"/>
  <c r="AF29" i="29"/>
  <c r="AG29" i="29" s="1"/>
  <c r="AH29" i="29" s="1"/>
  <c r="AI29" i="29" s="1"/>
  <c r="AF30" i="29"/>
  <c r="AG30" i="29" s="1"/>
  <c r="AH30" i="29" s="1"/>
  <c r="AF31" i="29"/>
  <c r="AG31" i="29" s="1"/>
  <c r="AH31" i="29" s="1"/>
  <c r="AF32" i="29"/>
  <c r="AG32" i="29" s="1"/>
  <c r="AH32" i="29" s="1"/>
  <c r="AF33" i="29"/>
  <c r="AG33" i="29" s="1"/>
  <c r="AH33" i="29" s="1"/>
  <c r="AF34" i="29"/>
  <c r="AG34" i="29" s="1"/>
  <c r="AH34" i="29" s="1"/>
  <c r="AF35" i="29"/>
  <c r="AG35" i="29" s="1"/>
  <c r="AH35" i="29" s="1"/>
  <c r="AF36" i="29"/>
  <c r="AG36" i="29" s="1"/>
  <c r="AH36" i="29" s="1"/>
  <c r="AF37" i="29"/>
  <c r="AG37" i="29" s="1"/>
  <c r="AH37" i="29" s="1"/>
  <c r="AF38" i="29"/>
  <c r="AG38" i="29" s="1"/>
  <c r="AH38" i="29" s="1"/>
  <c r="AF39" i="29"/>
  <c r="AG39" i="29" s="1"/>
  <c r="AH39" i="29" s="1"/>
  <c r="AF40" i="29"/>
  <c r="AG40" i="29" s="1"/>
  <c r="AH40" i="29" s="1"/>
  <c r="AF41" i="29"/>
  <c r="AG41" i="29" s="1"/>
  <c r="AH41" i="29" s="1"/>
  <c r="AF42" i="29"/>
  <c r="AG42" i="29" s="1"/>
  <c r="AH42" i="29" s="1"/>
  <c r="AF43" i="29"/>
  <c r="AG43" i="29" s="1"/>
  <c r="AH43" i="29" s="1"/>
  <c r="AF44" i="29"/>
  <c r="AG44" i="29" s="1"/>
  <c r="AH44" i="29" s="1"/>
  <c r="AF45" i="29"/>
  <c r="AG45" i="29" s="1"/>
  <c r="AH45" i="29" s="1"/>
  <c r="AF46" i="29"/>
  <c r="AG46" i="29" s="1"/>
  <c r="AH46" i="29" s="1"/>
  <c r="AF47" i="29"/>
  <c r="AG47" i="29" s="1"/>
  <c r="AH47" i="29" s="1"/>
  <c r="AF48" i="29"/>
  <c r="AG48" i="29" s="1"/>
  <c r="AH48" i="29" s="1"/>
  <c r="AF49" i="29"/>
  <c r="AG49" i="29" s="1"/>
  <c r="AH49" i="29" s="1"/>
  <c r="AF50" i="29"/>
  <c r="AG50" i="29" s="1"/>
  <c r="AH50" i="29" s="1"/>
  <c r="AF51" i="29"/>
  <c r="AG51" i="29" s="1"/>
  <c r="AH51" i="29" s="1"/>
  <c r="AF52" i="29"/>
  <c r="AG52" i="29" s="1"/>
  <c r="AH52" i="29" s="1"/>
  <c r="AF13" i="29"/>
  <c r="AG27" i="29"/>
  <c r="AH27" i="29" s="1"/>
  <c r="AE138" i="29"/>
  <c r="T13" i="29"/>
  <c r="T14" i="29"/>
  <c r="U14" i="29" s="1"/>
  <c r="V14" i="29" s="1"/>
  <c r="T15" i="29"/>
  <c r="U15" i="29" s="1"/>
  <c r="V15" i="29" s="1"/>
  <c r="T16" i="29"/>
  <c r="U16" i="29" s="1"/>
  <c r="V16" i="29" s="1"/>
  <c r="T17" i="29"/>
  <c r="U17" i="29" s="1"/>
  <c r="V17" i="29" s="1"/>
  <c r="T18" i="29"/>
  <c r="U18" i="29" s="1"/>
  <c r="V18" i="29" s="1"/>
  <c r="T19" i="29"/>
  <c r="U19" i="29" s="1"/>
  <c r="V19" i="29" s="1"/>
  <c r="T20" i="29"/>
  <c r="U20" i="29" s="1"/>
  <c r="V20" i="29" s="1"/>
  <c r="T21" i="29"/>
  <c r="U21" i="29" s="1"/>
  <c r="V21" i="29" s="1"/>
  <c r="T22" i="29"/>
  <c r="U22" i="29" s="1"/>
  <c r="V22" i="29" s="1"/>
  <c r="T23" i="29"/>
  <c r="U23" i="29" s="1"/>
  <c r="V23" i="29" s="1"/>
  <c r="T24" i="29"/>
  <c r="U24" i="29" s="1"/>
  <c r="V24" i="29" s="1"/>
  <c r="T25" i="29"/>
  <c r="U25" i="29" s="1"/>
  <c r="V25" i="29" s="1"/>
  <c r="T26" i="29"/>
  <c r="U26" i="29" s="1"/>
  <c r="V26" i="29" s="1"/>
  <c r="T27" i="29"/>
  <c r="U27" i="29" s="1"/>
  <c r="V27" i="29" s="1"/>
  <c r="T28" i="29"/>
  <c r="U28" i="29" s="1"/>
  <c r="V28" i="29" s="1"/>
  <c r="T29" i="29"/>
  <c r="U29" i="29" s="1"/>
  <c r="V29" i="29" s="1"/>
  <c r="T30" i="29"/>
  <c r="U30" i="29" s="1"/>
  <c r="V30" i="29" s="1"/>
  <c r="T31" i="29"/>
  <c r="U31" i="29" s="1"/>
  <c r="V31" i="29" s="1"/>
  <c r="T32" i="29"/>
  <c r="U32" i="29" s="1"/>
  <c r="V32" i="29" s="1"/>
  <c r="T33" i="29"/>
  <c r="U33" i="29" s="1"/>
  <c r="V33" i="29" s="1"/>
  <c r="T34" i="29"/>
  <c r="U34" i="29" s="1"/>
  <c r="V34" i="29" s="1"/>
  <c r="T35" i="29"/>
  <c r="U35" i="29" s="1"/>
  <c r="V35" i="29" s="1"/>
  <c r="T36" i="29"/>
  <c r="U36" i="29" s="1"/>
  <c r="V36" i="29" s="1"/>
  <c r="T37" i="29"/>
  <c r="U37" i="29" s="1"/>
  <c r="V37" i="29" s="1"/>
  <c r="T38" i="29"/>
  <c r="U38" i="29" s="1"/>
  <c r="V38" i="29" s="1"/>
  <c r="T39" i="29"/>
  <c r="U39" i="29" s="1"/>
  <c r="V39" i="29" s="1"/>
  <c r="T40" i="29"/>
  <c r="U40" i="29" s="1"/>
  <c r="V40" i="29" s="1"/>
  <c r="T41" i="29"/>
  <c r="U41" i="29" s="1"/>
  <c r="V41" i="29" s="1"/>
  <c r="T42" i="29"/>
  <c r="U42" i="29" s="1"/>
  <c r="V42" i="29" s="1"/>
  <c r="T43" i="29"/>
  <c r="U43" i="29" s="1"/>
  <c r="V43" i="29" s="1"/>
  <c r="T44" i="29"/>
  <c r="U44" i="29" s="1"/>
  <c r="V44" i="29" s="1"/>
  <c r="T45" i="29"/>
  <c r="U45" i="29" s="1"/>
  <c r="V45" i="29" s="1"/>
  <c r="T46" i="29"/>
  <c r="U46" i="29" s="1"/>
  <c r="V46" i="29" s="1"/>
  <c r="T47" i="29"/>
  <c r="U47" i="29" s="1"/>
  <c r="V47" i="29" s="1"/>
  <c r="T48" i="29"/>
  <c r="U48" i="29" s="1"/>
  <c r="V48" i="29" s="1"/>
  <c r="T49" i="29"/>
  <c r="U49" i="29" s="1"/>
  <c r="V49" i="29" s="1"/>
  <c r="T50" i="29"/>
  <c r="U50" i="29" s="1"/>
  <c r="V50" i="29" s="1"/>
  <c r="T51" i="29"/>
  <c r="U51" i="29" s="1"/>
  <c r="V51" i="29" s="1"/>
  <c r="T52" i="29"/>
  <c r="U52" i="29" s="1"/>
  <c r="V52" i="29" s="1"/>
  <c r="F43" i="28"/>
  <c r="F33" i="28"/>
  <c r="J43" i="28"/>
  <c r="J33" i="28"/>
  <c r="H43" i="28"/>
  <c r="H33" i="28"/>
  <c r="G33" i="28"/>
  <c r="G43" i="28"/>
  <c r="I43" i="28"/>
  <c r="I45" i="28" s="1"/>
  <c r="I33" i="28"/>
  <c r="E73" i="13"/>
  <c r="E72" i="13"/>
  <c r="E41" i="13"/>
  <c r="E40" i="13"/>
  <c r="E9" i="13"/>
  <c r="E8" i="13"/>
  <c r="F67" i="13"/>
  <c r="F99" i="13" s="1"/>
  <c r="F131" i="13" s="1"/>
  <c r="F163" i="13" s="1"/>
  <c r="F195" i="13" s="1"/>
  <c r="D67" i="13"/>
  <c r="D99" i="13" s="1"/>
  <c r="D131" i="13" s="1"/>
  <c r="D163" i="13" s="1"/>
  <c r="D195" i="13" s="1"/>
  <c r="F66" i="13"/>
  <c r="F98" i="13" s="1"/>
  <c r="F130" i="13" s="1"/>
  <c r="F162" i="13" s="1"/>
  <c r="F194" i="13" s="1"/>
  <c r="D66" i="13"/>
  <c r="D98" i="13" s="1"/>
  <c r="D130" i="13" s="1"/>
  <c r="D162" i="13" s="1"/>
  <c r="D194" i="13" s="1"/>
  <c r="F65" i="13"/>
  <c r="F97" i="13" s="1"/>
  <c r="F129" i="13" s="1"/>
  <c r="F161" i="13" s="1"/>
  <c r="F193" i="13" s="1"/>
  <c r="D65" i="13"/>
  <c r="D97" i="13" s="1"/>
  <c r="D129" i="13" s="1"/>
  <c r="D161" i="13" s="1"/>
  <c r="D193" i="13" s="1"/>
  <c r="F64" i="13"/>
  <c r="F96" i="13" s="1"/>
  <c r="F128" i="13" s="1"/>
  <c r="F160" i="13" s="1"/>
  <c r="F192" i="13" s="1"/>
  <c r="D64" i="13"/>
  <c r="D96" i="13" s="1"/>
  <c r="D128" i="13" s="1"/>
  <c r="D160" i="13" s="1"/>
  <c r="D192" i="13" s="1"/>
  <c r="F63" i="13"/>
  <c r="F95" i="13" s="1"/>
  <c r="F127" i="13" s="1"/>
  <c r="F159" i="13" s="1"/>
  <c r="F191" i="13" s="1"/>
  <c r="D63" i="13"/>
  <c r="D95" i="13" s="1"/>
  <c r="D127" i="13" s="1"/>
  <c r="D159" i="13" s="1"/>
  <c r="D191" i="13" s="1"/>
  <c r="F62" i="13"/>
  <c r="F94" i="13" s="1"/>
  <c r="F126" i="13" s="1"/>
  <c r="F158" i="13" s="1"/>
  <c r="F190" i="13" s="1"/>
  <c r="D62" i="13"/>
  <c r="D94" i="13" s="1"/>
  <c r="D126" i="13" s="1"/>
  <c r="D158" i="13" s="1"/>
  <c r="D190" i="13" s="1"/>
  <c r="F61" i="13"/>
  <c r="F93" i="13" s="1"/>
  <c r="F125" i="13" s="1"/>
  <c r="F157" i="13" s="1"/>
  <c r="F189" i="13" s="1"/>
  <c r="D61" i="13"/>
  <c r="D93" i="13" s="1"/>
  <c r="D125" i="13" s="1"/>
  <c r="D157" i="13" s="1"/>
  <c r="D189" i="13" s="1"/>
  <c r="F60" i="13"/>
  <c r="F92" i="13" s="1"/>
  <c r="F124" i="13" s="1"/>
  <c r="F156" i="13" s="1"/>
  <c r="F188" i="13" s="1"/>
  <c r="D60" i="13"/>
  <c r="D92" i="13" s="1"/>
  <c r="D124" i="13" s="1"/>
  <c r="D156" i="13" s="1"/>
  <c r="D188" i="13" s="1"/>
  <c r="F59" i="13"/>
  <c r="F91" i="13" s="1"/>
  <c r="F123" i="13" s="1"/>
  <c r="F155" i="13" s="1"/>
  <c r="F187" i="13" s="1"/>
  <c r="D59" i="13"/>
  <c r="D91" i="13" s="1"/>
  <c r="D123" i="13" s="1"/>
  <c r="D155" i="13" s="1"/>
  <c r="D187" i="13" s="1"/>
  <c r="F58" i="13"/>
  <c r="F90" i="13" s="1"/>
  <c r="F122" i="13" s="1"/>
  <c r="F154" i="13" s="1"/>
  <c r="F186" i="13" s="1"/>
  <c r="D58" i="13"/>
  <c r="D90" i="13" s="1"/>
  <c r="D122" i="13" s="1"/>
  <c r="D154" i="13" s="1"/>
  <c r="D186" i="13" s="1"/>
  <c r="F57" i="13"/>
  <c r="F89" i="13" s="1"/>
  <c r="F121" i="13" s="1"/>
  <c r="F153" i="13" s="1"/>
  <c r="F185" i="13" s="1"/>
  <c r="D57" i="13"/>
  <c r="D89" i="13" s="1"/>
  <c r="D121" i="13" s="1"/>
  <c r="D153" i="13" s="1"/>
  <c r="D185" i="13" s="1"/>
  <c r="F56" i="13"/>
  <c r="F88" i="13" s="1"/>
  <c r="F120" i="13" s="1"/>
  <c r="F152" i="13" s="1"/>
  <c r="F184" i="13" s="1"/>
  <c r="D56" i="13"/>
  <c r="D88" i="13" s="1"/>
  <c r="D120" i="13" s="1"/>
  <c r="D152" i="13" s="1"/>
  <c r="D184" i="13" s="1"/>
  <c r="F55" i="13"/>
  <c r="F87" i="13" s="1"/>
  <c r="F119" i="13" s="1"/>
  <c r="F151" i="13" s="1"/>
  <c r="F183" i="13" s="1"/>
  <c r="D55" i="13"/>
  <c r="D87" i="13" s="1"/>
  <c r="D119" i="13" s="1"/>
  <c r="D151" i="13" s="1"/>
  <c r="D183" i="13" s="1"/>
  <c r="F54" i="13"/>
  <c r="F86" i="13" s="1"/>
  <c r="F118" i="13" s="1"/>
  <c r="F150" i="13" s="1"/>
  <c r="F182" i="13" s="1"/>
  <c r="D54" i="13"/>
  <c r="D86" i="13" s="1"/>
  <c r="D118" i="13" s="1"/>
  <c r="D150" i="13" s="1"/>
  <c r="D182" i="13" s="1"/>
  <c r="F53" i="13"/>
  <c r="F85" i="13" s="1"/>
  <c r="F117" i="13" s="1"/>
  <c r="F149" i="13" s="1"/>
  <c r="F181" i="13" s="1"/>
  <c r="D53" i="13"/>
  <c r="D85" i="13" s="1"/>
  <c r="D117" i="13" s="1"/>
  <c r="D149" i="13" s="1"/>
  <c r="D181" i="13" s="1"/>
  <c r="F52" i="13"/>
  <c r="F84" i="13" s="1"/>
  <c r="F116" i="13" s="1"/>
  <c r="F148" i="13" s="1"/>
  <c r="F180" i="13" s="1"/>
  <c r="D52" i="13"/>
  <c r="D84" i="13" s="1"/>
  <c r="D116" i="13" s="1"/>
  <c r="D148" i="13" s="1"/>
  <c r="D180" i="13" s="1"/>
  <c r="F51" i="13"/>
  <c r="F83" i="13" s="1"/>
  <c r="F115" i="13" s="1"/>
  <c r="F147" i="13" s="1"/>
  <c r="F179" i="13" s="1"/>
  <c r="D51" i="13"/>
  <c r="D83" i="13" s="1"/>
  <c r="D115" i="13" s="1"/>
  <c r="D147" i="13" s="1"/>
  <c r="D179" i="13" s="1"/>
  <c r="F50" i="13"/>
  <c r="F82" i="13" s="1"/>
  <c r="F114" i="13" s="1"/>
  <c r="F146" i="13" s="1"/>
  <c r="F178" i="13" s="1"/>
  <c r="D50" i="13"/>
  <c r="D82" i="13" s="1"/>
  <c r="D114" i="13" s="1"/>
  <c r="D146" i="13" s="1"/>
  <c r="D178" i="13" s="1"/>
  <c r="F49" i="13"/>
  <c r="F81" i="13" s="1"/>
  <c r="F113" i="13" s="1"/>
  <c r="F145" i="13" s="1"/>
  <c r="F177" i="13" s="1"/>
  <c r="D49" i="13"/>
  <c r="D81" i="13" s="1"/>
  <c r="D113" i="13" s="1"/>
  <c r="D145" i="13" s="1"/>
  <c r="D177" i="13" s="1"/>
  <c r="D48" i="13"/>
  <c r="D80" i="13" s="1"/>
  <c r="D112" i="13" s="1"/>
  <c r="D144" i="13" s="1"/>
  <c r="D176" i="13" s="1"/>
  <c r="F48" i="13"/>
  <c r="F80" i="13" s="1"/>
  <c r="F112" i="13" s="1"/>
  <c r="F144" i="13" s="1"/>
  <c r="F176" i="13" s="1"/>
  <c r="D82" i="1"/>
  <c r="D81" i="1"/>
  <c r="D80" i="1"/>
  <c r="D79" i="1"/>
  <c r="D63" i="1"/>
  <c r="D62" i="1"/>
  <c r="D61" i="1"/>
  <c r="D60" i="1"/>
  <c r="D45" i="1"/>
  <c r="D44" i="1"/>
  <c r="D43" i="1"/>
  <c r="D42" i="1"/>
  <c r="G12" i="1"/>
  <c r="H12" i="1"/>
  <c r="I12" i="1"/>
  <c r="J8" i="18"/>
  <c r="J105" i="18" s="1"/>
  <c r="I8" i="18"/>
  <c r="I105" i="18" s="1"/>
  <c r="H8" i="18"/>
  <c r="H105" i="18" s="1"/>
  <c r="C13" i="22"/>
  <c r="F22" i="40"/>
  <c r="M14" i="36"/>
  <c r="F78" i="34"/>
  <c r="F66" i="34"/>
  <c r="F90" i="34"/>
  <c r="F74" i="34"/>
  <c r="AH141" i="43"/>
  <c r="E51" i="13"/>
  <c r="J51" i="13" s="1"/>
  <c r="F70" i="34"/>
  <c r="F62" i="34"/>
  <c r="F54" i="34"/>
  <c r="F46" i="34"/>
  <c r="I196" i="48"/>
  <c r="I176" i="48"/>
  <c r="J176" i="48" s="1"/>
  <c r="K176" i="48" s="1"/>
  <c r="I156" i="48"/>
  <c r="J156" i="48" s="1"/>
  <c r="K156" i="48" s="1"/>
  <c r="I92" i="48"/>
  <c r="J92" i="48" s="1"/>
  <c r="K92" i="48" s="1"/>
  <c r="L92" i="48" s="1"/>
  <c r="M92" i="48" s="1"/>
  <c r="I12" i="48"/>
  <c r="J120" i="35"/>
  <c r="K120" i="35" s="1"/>
  <c r="L120" i="35" s="1"/>
  <c r="M120" i="35" s="1"/>
  <c r="F50" i="34"/>
  <c r="I43" i="48"/>
  <c r="I165" i="48"/>
  <c r="J165" i="48" s="1"/>
  <c r="I124" i="48"/>
  <c r="J124" i="48" s="1"/>
  <c r="K124" i="48" s="1"/>
  <c r="H58" i="29"/>
  <c r="H58" i="43" s="1"/>
  <c r="N58" i="43" s="1"/>
  <c r="H56" i="29"/>
  <c r="H56" i="43" s="1"/>
  <c r="N56" i="43" s="1"/>
  <c r="H54" i="29"/>
  <c r="H54" i="43" s="1"/>
  <c r="N54" i="43" s="1"/>
  <c r="I48" i="39"/>
  <c r="J48" i="39" s="1"/>
  <c r="K48" i="39" s="1"/>
  <c r="L48" i="39" s="1"/>
  <c r="E59" i="13"/>
  <c r="J59" i="13" s="1"/>
  <c r="H66" i="29"/>
  <c r="H66" i="43" s="1"/>
  <c r="N66" i="43" s="1"/>
  <c r="H64" i="29"/>
  <c r="H64" i="43" s="1"/>
  <c r="N64" i="43" s="1"/>
  <c r="H62" i="29"/>
  <c r="H62" i="43" s="1"/>
  <c r="N62" i="43" s="1"/>
  <c r="I100" i="48"/>
  <c r="J100" i="48" s="1"/>
  <c r="K100" i="48" s="1"/>
  <c r="N144" i="43" l="1"/>
  <c r="Z144" i="43"/>
  <c r="G78" i="34"/>
  <c r="G90" i="34"/>
  <c r="G70" i="34"/>
  <c r="J415" i="24"/>
  <c r="K415" i="24"/>
  <c r="L415" i="24"/>
  <c r="M415" i="24"/>
  <c r="N415" i="24"/>
  <c r="O415" i="24"/>
  <c r="J414" i="24"/>
  <c r="K414" i="24"/>
  <c r="L414" i="24"/>
  <c r="M414" i="24"/>
  <c r="N414" i="24"/>
  <c r="O414" i="24"/>
  <c r="J413" i="24"/>
  <c r="K413" i="24"/>
  <c r="L413" i="24"/>
  <c r="M413" i="24"/>
  <c r="N413" i="24"/>
  <c r="O413" i="24"/>
  <c r="J416" i="24"/>
  <c r="K416" i="24"/>
  <c r="L416" i="24"/>
  <c r="M416" i="24"/>
  <c r="N416" i="24"/>
  <c r="O416" i="24"/>
  <c r="J411" i="24"/>
  <c r="K411" i="24"/>
  <c r="L411" i="24"/>
  <c r="M411" i="24"/>
  <c r="N411" i="24"/>
  <c r="O411" i="24"/>
  <c r="H32" i="1"/>
  <c r="H28" i="1"/>
  <c r="H34" i="1"/>
  <c r="I34" i="1" s="1"/>
  <c r="H30" i="1"/>
  <c r="G66" i="34"/>
  <c r="I99" i="1"/>
  <c r="I65" i="35"/>
  <c r="I77" i="18"/>
  <c r="I95" i="1"/>
  <c r="H77" i="1"/>
  <c r="D52" i="22"/>
  <c r="C52" i="22"/>
  <c r="I143" i="43"/>
  <c r="AA143" i="43" s="1"/>
  <c r="N143" i="43"/>
  <c r="I134" i="35"/>
  <c r="J134" i="35" s="1"/>
  <c r="K134" i="35" s="1"/>
  <c r="L134" i="35" s="1"/>
  <c r="M134" i="35" s="1"/>
  <c r="AI30" i="13"/>
  <c r="S30" i="13"/>
  <c r="O33" i="36"/>
  <c r="AI29" i="13"/>
  <c r="S29" i="13"/>
  <c r="AI28" i="13"/>
  <c r="AI23" i="13"/>
  <c r="S23" i="13"/>
  <c r="AI62" i="13"/>
  <c r="AI22" i="13"/>
  <c r="S22" i="13"/>
  <c r="I19" i="35"/>
  <c r="J19" i="35" s="1"/>
  <c r="K19" i="35" s="1"/>
  <c r="L19" i="35" s="1"/>
  <c r="M19" i="35" s="1"/>
  <c r="I118" i="18"/>
  <c r="AI51" i="13"/>
  <c r="AI19" i="13"/>
  <c r="AI18" i="13"/>
  <c r="I114" i="18"/>
  <c r="F275" i="24"/>
  <c r="F267" i="24"/>
  <c r="F282" i="24"/>
  <c r="F270" i="24"/>
  <c r="F258" i="24"/>
  <c r="F254" i="24"/>
  <c r="F291" i="24"/>
  <c r="F279" i="24"/>
  <c r="F271" i="24"/>
  <c r="F263" i="24"/>
  <c r="F293" i="24"/>
  <c r="F285" i="24"/>
  <c r="F273" i="24"/>
  <c r="F269" i="24"/>
  <c r="F261" i="24"/>
  <c r="F257" i="24"/>
  <c r="F255" i="24"/>
  <c r="F272" i="24"/>
  <c r="F264" i="24"/>
  <c r="F260" i="24"/>
  <c r="H24" i="40"/>
  <c r="F24" i="40"/>
  <c r="G24" i="40"/>
  <c r="F23" i="40"/>
  <c r="H70" i="1"/>
  <c r="H74" i="1"/>
  <c r="H65" i="1"/>
  <c r="H60" i="1"/>
  <c r="I60" i="1" s="1"/>
  <c r="H62" i="1"/>
  <c r="H68" i="1"/>
  <c r="H73" i="1"/>
  <c r="H63" i="1"/>
  <c r="H61" i="1"/>
  <c r="I61" i="1" s="1"/>
  <c r="H72" i="1"/>
  <c r="H67" i="1"/>
  <c r="H69" i="1"/>
  <c r="H78" i="34" s="1"/>
  <c r="H71" i="1"/>
  <c r="H64" i="1"/>
  <c r="H66" i="1"/>
  <c r="F249" i="24"/>
  <c r="F248" i="24"/>
  <c r="F251" i="24"/>
  <c r="H199" i="35"/>
  <c r="M82" i="35"/>
  <c r="E55" i="13"/>
  <c r="J55" i="13" s="1"/>
  <c r="U26" i="13"/>
  <c r="H138" i="18"/>
  <c r="G72" i="38" s="1"/>
  <c r="S138" i="43"/>
  <c r="AF138" i="43"/>
  <c r="AG138" i="43"/>
  <c r="I56" i="29"/>
  <c r="I56" i="43" s="1"/>
  <c r="O56" i="43" s="1"/>
  <c r="I54" i="29"/>
  <c r="I54" i="43" s="1"/>
  <c r="O54" i="43" s="1"/>
  <c r="I66" i="29"/>
  <c r="I66" i="43" s="1"/>
  <c r="O66" i="43" s="1"/>
  <c r="H53" i="29"/>
  <c r="H69" i="29"/>
  <c r="H69" i="43" s="1"/>
  <c r="N69" i="43" s="1"/>
  <c r="H61" i="29"/>
  <c r="H61" i="43" s="1"/>
  <c r="N61" i="43" s="1"/>
  <c r="H24" i="29"/>
  <c r="H24" i="43" s="1"/>
  <c r="N24" i="43" s="1"/>
  <c r="S138" i="29"/>
  <c r="H117" i="29"/>
  <c r="I117" i="29" s="1"/>
  <c r="H70" i="29"/>
  <c r="H70" i="43" s="1"/>
  <c r="N70" i="43" s="1"/>
  <c r="H87" i="29"/>
  <c r="H87" i="43" s="1"/>
  <c r="N87" i="43" s="1"/>
  <c r="H68" i="29"/>
  <c r="H42" i="29"/>
  <c r="H116" i="29"/>
  <c r="H116" i="43" s="1"/>
  <c r="N116" i="43" s="1"/>
  <c r="H44" i="29"/>
  <c r="H44" i="43" s="1"/>
  <c r="N44" i="43" s="1"/>
  <c r="I30" i="24"/>
  <c r="G45" i="28"/>
  <c r="L79" i="1"/>
  <c r="L81" i="1"/>
  <c r="L83" i="1"/>
  <c r="L85" i="1"/>
  <c r="L87" i="1"/>
  <c r="L89" i="1"/>
  <c r="L91" i="1"/>
  <c r="L93" i="1"/>
  <c r="L80" i="1"/>
  <c r="L82" i="1"/>
  <c r="L84" i="1"/>
  <c r="L86" i="1"/>
  <c r="L88" i="1"/>
  <c r="L90" i="1"/>
  <c r="L92" i="1"/>
  <c r="K44" i="39"/>
  <c r="L44" i="39" s="1"/>
  <c r="L46" i="39" s="1"/>
  <c r="J46" i="39"/>
  <c r="J19" i="39"/>
  <c r="K19" i="39" s="1"/>
  <c r="L19" i="39" s="1"/>
  <c r="H55" i="39"/>
  <c r="F49" i="49"/>
  <c r="R8" i="36"/>
  <c r="R22" i="36" s="1"/>
  <c r="M41" i="18"/>
  <c r="I100" i="35"/>
  <c r="O57" i="36"/>
  <c r="O25" i="36"/>
  <c r="F41" i="37"/>
  <c r="G14" i="37" s="1"/>
  <c r="G41" i="37" s="1"/>
  <c r="H14" i="37" s="1"/>
  <c r="H41" i="37" s="1"/>
  <c r="I14" i="37" s="1"/>
  <c r="I41" i="37" s="1"/>
  <c r="J14" i="37" s="1"/>
  <c r="J41" i="37" s="1"/>
  <c r="K14" i="37" s="1"/>
  <c r="K41" i="37" s="1"/>
  <c r="L14" i="37" s="1"/>
  <c r="AH32" i="13"/>
  <c r="U35" i="13"/>
  <c r="U29" i="13"/>
  <c r="U34" i="13"/>
  <c r="U32" i="13"/>
  <c r="U30" i="13"/>
  <c r="U28" i="13"/>
  <c r="O17" i="36"/>
  <c r="O14" i="36"/>
  <c r="Y8" i="36"/>
  <c r="Y34" i="36" s="1"/>
  <c r="O41" i="36"/>
  <c r="Q17" i="36"/>
  <c r="O49" i="36"/>
  <c r="O65" i="36"/>
  <c r="J213" i="48"/>
  <c r="J31" i="48"/>
  <c r="J51" i="48" s="1"/>
  <c r="J71" i="48" s="1"/>
  <c r="J91" i="48" s="1"/>
  <c r="J115" i="48" s="1"/>
  <c r="J135" i="48" s="1"/>
  <c r="J155" i="48" s="1"/>
  <c r="J175" i="48" s="1"/>
  <c r="J195" i="48" s="1"/>
  <c r="I213" i="48"/>
  <c r="I31" i="48"/>
  <c r="I51" i="48" s="1"/>
  <c r="I71" i="48" s="1"/>
  <c r="I91" i="48" s="1"/>
  <c r="I115" i="48" s="1"/>
  <c r="I135" i="48" s="1"/>
  <c r="I155" i="48" s="1"/>
  <c r="I175" i="48" s="1"/>
  <c r="I195" i="48" s="1"/>
  <c r="H213" i="48"/>
  <c r="H31" i="48"/>
  <c r="H51" i="48" s="1"/>
  <c r="H71" i="48" s="1"/>
  <c r="H91" i="48" s="1"/>
  <c r="H115" i="48" s="1"/>
  <c r="H135" i="48" s="1"/>
  <c r="H155" i="48" s="1"/>
  <c r="H175" i="48" s="1"/>
  <c r="H195" i="48" s="1"/>
  <c r="I197" i="48"/>
  <c r="J197" i="48" s="1"/>
  <c r="K197" i="48" s="1"/>
  <c r="L197" i="48" s="1"/>
  <c r="M197" i="48" s="1"/>
  <c r="H201" i="48"/>
  <c r="H164" i="18" s="1"/>
  <c r="I136" i="48"/>
  <c r="J136" i="48" s="1"/>
  <c r="K136" i="48" s="1"/>
  <c r="H141" i="48"/>
  <c r="H161" i="18" s="1"/>
  <c r="I33" i="48"/>
  <c r="J33" i="48" s="1"/>
  <c r="K33" i="48" s="1"/>
  <c r="L33" i="48" s="1"/>
  <c r="M33" i="48" s="1"/>
  <c r="H37" i="48"/>
  <c r="H156" i="18" s="1"/>
  <c r="J159" i="48"/>
  <c r="K159" i="48" s="1"/>
  <c r="L159" i="48" s="1"/>
  <c r="M159" i="48" s="1"/>
  <c r="I161" i="48"/>
  <c r="I162" i="18" s="1"/>
  <c r="H149" i="48"/>
  <c r="H168" i="35" s="1"/>
  <c r="H77" i="48"/>
  <c r="H158" i="18" s="1"/>
  <c r="H161" i="48"/>
  <c r="I199" i="35"/>
  <c r="I114" i="35"/>
  <c r="J114" i="35" s="1"/>
  <c r="K114" i="35" s="1"/>
  <c r="L114" i="35" s="1"/>
  <c r="M114" i="35" s="1"/>
  <c r="H115" i="35"/>
  <c r="H125" i="35" s="1"/>
  <c r="J68" i="49" s="1"/>
  <c r="U25" i="13"/>
  <c r="U21" i="13"/>
  <c r="U22" i="13"/>
  <c r="U20" i="13"/>
  <c r="U27" i="13"/>
  <c r="U23" i="13"/>
  <c r="K48" i="13"/>
  <c r="O34" i="13"/>
  <c r="K60" i="13"/>
  <c r="U60" i="13" s="1"/>
  <c r="O28" i="13"/>
  <c r="AE28" i="13" s="1"/>
  <c r="O20" i="13"/>
  <c r="AI27" i="13"/>
  <c r="E91" i="13"/>
  <c r="J91" i="13" s="1"/>
  <c r="AI59" i="13"/>
  <c r="K56" i="13"/>
  <c r="U56" i="13" s="1"/>
  <c r="Q24" i="13"/>
  <c r="O24" i="13"/>
  <c r="T24" i="13"/>
  <c r="Q32" i="13"/>
  <c r="H61" i="13"/>
  <c r="K63" i="13"/>
  <c r="U63" i="13" s="1"/>
  <c r="O31" i="13"/>
  <c r="T31" i="13"/>
  <c r="Q31" i="13"/>
  <c r="K58" i="13"/>
  <c r="U58" i="13" s="1"/>
  <c r="O26" i="13"/>
  <c r="AE26" i="13" s="1"/>
  <c r="T26" i="13"/>
  <c r="Q26" i="13"/>
  <c r="K67" i="13"/>
  <c r="U67" i="13" s="1"/>
  <c r="AI21" i="13"/>
  <c r="H52" i="13"/>
  <c r="S26" i="13"/>
  <c r="AI26" i="13"/>
  <c r="E48" i="13"/>
  <c r="AH30" i="13"/>
  <c r="AH22" i="13"/>
  <c r="AH16" i="13"/>
  <c r="E83" i="13"/>
  <c r="J83" i="13" s="1"/>
  <c r="AF21" i="13"/>
  <c r="S59" i="13"/>
  <c r="E61" i="13"/>
  <c r="J61" i="13" s="1"/>
  <c r="U33" i="13"/>
  <c r="AF28" i="13"/>
  <c r="E58" i="13"/>
  <c r="J58" i="13" s="1"/>
  <c r="S28" i="13"/>
  <c r="S62" i="13"/>
  <c r="AH23" i="13"/>
  <c r="AF26" i="13"/>
  <c r="AH27" i="13"/>
  <c r="AF17" i="13"/>
  <c r="AF31" i="13"/>
  <c r="AH31" i="13"/>
  <c r="AH35" i="13"/>
  <c r="AH19" i="13"/>
  <c r="F25" i="40"/>
  <c r="E50" i="13"/>
  <c r="J50" i="13" s="1"/>
  <c r="G94" i="43"/>
  <c r="H94" i="29"/>
  <c r="I94" i="29" s="1"/>
  <c r="G60" i="43"/>
  <c r="H60" i="29"/>
  <c r="H60" i="43" s="1"/>
  <c r="N60" i="43" s="1"/>
  <c r="G23" i="43"/>
  <c r="H23" i="29"/>
  <c r="F38" i="40"/>
  <c r="I16" i="39"/>
  <c r="I61" i="29"/>
  <c r="I64" i="29"/>
  <c r="J56" i="29"/>
  <c r="J56" i="43" s="1"/>
  <c r="P56" i="43" s="1"/>
  <c r="I58" i="29"/>
  <c r="I62" i="29"/>
  <c r="I70" i="29"/>
  <c r="H121" i="48"/>
  <c r="H160" i="18" s="1"/>
  <c r="G112" i="43"/>
  <c r="H112" i="29"/>
  <c r="I112" i="29" s="1"/>
  <c r="G51" i="43"/>
  <c r="H51" i="29"/>
  <c r="G47" i="43"/>
  <c r="H47" i="29"/>
  <c r="G41" i="43"/>
  <c r="H41" i="29"/>
  <c r="H41" i="43" s="1"/>
  <c r="N41" i="43" s="1"/>
  <c r="G37" i="43"/>
  <c r="H37" i="29"/>
  <c r="G33" i="43"/>
  <c r="H33" i="29"/>
  <c r="G29" i="43"/>
  <c r="H29" i="29"/>
  <c r="H29" i="43" s="1"/>
  <c r="N29" i="43" s="1"/>
  <c r="G25" i="43"/>
  <c r="H25" i="29"/>
  <c r="G19" i="43"/>
  <c r="H19" i="29"/>
  <c r="H19" i="43" s="1"/>
  <c r="N19" i="43" s="1"/>
  <c r="G15" i="43"/>
  <c r="H15" i="29"/>
  <c r="G50" i="13"/>
  <c r="AH50" i="13" s="1"/>
  <c r="G107" i="43"/>
  <c r="H107" i="29"/>
  <c r="H107" i="43" s="1"/>
  <c r="N107" i="43" s="1"/>
  <c r="G43" i="43"/>
  <c r="H43" i="29"/>
  <c r="H43" i="43" s="1"/>
  <c r="N43" i="43" s="1"/>
  <c r="G57" i="43"/>
  <c r="H57" i="29"/>
  <c r="H57" i="43" s="1"/>
  <c r="N57" i="43" s="1"/>
  <c r="G49" i="43"/>
  <c r="H49" i="29"/>
  <c r="G45" i="43"/>
  <c r="H45" i="29"/>
  <c r="G39" i="43"/>
  <c r="H39" i="29"/>
  <c r="G35" i="43"/>
  <c r="H35" i="29"/>
  <c r="G31" i="43"/>
  <c r="H31" i="29"/>
  <c r="H31" i="43" s="1"/>
  <c r="N31" i="43" s="1"/>
  <c r="G27" i="43"/>
  <c r="H27" i="29"/>
  <c r="H27" i="43" s="1"/>
  <c r="N27" i="43" s="1"/>
  <c r="G21" i="43"/>
  <c r="H21" i="29"/>
  <c r="H21" i="43" s="1"/>
  <c r="N21" i="43" s="1"/>
  <c r="G17" i="43"/>
  <c r="H17" i="29"/>
  <c r="G13" i="43"/>
  <c r="H13" i="29"/>
  <c r="AH33" i="13"/>
  <c r="AH29" i="13"/>
  <c r="AH25" i="13"/>
  <c r="AH21" i="13"/>
  <c r="AH17" i="13"/>
  <c r="H111" i="29"/>
  <c r="H108" i="29"/>
  <c r="H99" i="29"/>
  <c r="I99" i="29" s="1"/>
  <c r="I99" i="43" s="1"/>
  <c r="O99" i="43" s="1"/>
  <c r="H93" i="29"/>
  <c r="H93" i="43" s="1"/>
  <c r="N93" i="43" s="1"/>
  <c r="H65" i="29"/>
  <c r="H65" i="43" s="1"/>
  <c r="N65" i="43" s="1"/>
  <c r="H52" i="29"/>
  <c r="H50" i="29"/>
  <c r="H48" i="29"/>
  <c r="H48" i="43" s="1"/>
  <c r="N48" i="43" s="1"/>
  <c r="H46" i="29"/>
  <c r="H46" i="43" s="1"/>
  <c r="N46" i="43" s="1"/>
  <c r="H40" i="29"/>
  <c r="H38" i="29"/>
  <c r="H38" i="43" s="1"/>
  <c r="N38" i="43" s="1"/>
  <c r="H36" i="29"/>
  <c r="H34" i="29"/>
  <c r="H32" i="29"/>
  <c r="H32" i="43" s="1"/>
  <c r="N32" i="43" s="1"/>
  <c r="H30" i="29"/>
  <c r="H30" i="43" s="1"/>
  <c r="N30" i="43" s="1"/>
  <c r="H28" i="29"/>
  <c r="H26" i="29"/>
  <c r="H20" i="29"/>
  <c r="H18" i="29"/>
  <c r="H18" i="43" s="1"/>
  <c r="N18" i="43" s="1"/>
  <c r="H16" i="29"/>
  <c r="H14" i="29"/>
  <c r="O16" i="36"/>
  <c r="H67" i="29"/>
  <c r="H17" i="1"/>
  <c r="I46" i="39"/>
  <c r="H67" i="18"/>
  <c r="I62" i="18"/>
  <c r="J62" i="18" s="1"/>
  <c r="K62" i="18" s="1"/>
  <c r="K67" i="18" s="1"/>
  <c r="J52" i="35"/>
  <c r="K52" i="35" s="1"/>
  <c r="I55" i="35"/>
  <c r="I32" i="35"/>
  <c r="H35" i="35"/>
  <c r="H55" i="35"/>
  <c r="I119" i="35"/>
  <c r="H58" i="18"/>
  <c r="I53" i="18"/>
  <c r="J53" i="18" s="1"/>
  <c r="K53" i="18" s="1"/>
  <c r="L53" i="18" s="1"/>
  <c r="M53" i="18" s="1"/>
  <c r="J87" i="18"/>
  <c r="K87" i="18" s="1"/>
  <c r="H24" i="18"/>
  <c r="J114" i="18"/>
  <c r="H36" i="34"/>
  <c r="H11" i="34"/>
  <c r="F36" i="34"/>
  <c r="F11" i="34"/>
  <c r="G36" i="34"/>
  <c r="G11" i="34"/>
  <c r="I36" i="34"/>
  <c r="I11" i="34"/>
  <c r="Q20" i="36"/>
  <c r="Q18" i="36"/>
  <c r="O69" i="36"/>
  <c r="O61" i="36"/>
  <c r="O53" i="36"/>
  <c r="O45" i="36"/>
  <c r="O37" i="36"/>
  <c r="O29" i="36"/>
  <c r="O21" i="36"/>
  <c r="C110" i="22"/>
  <c r="C68" i="22"/>
  <c r="I19" i="24"/>
  <c r="K19" i="24" s="1"/>
  <c r="L19" i="24" s="1"/>
  <c r="M19" i="24" s="1"/>
  <c r="N19" i="24" s="1"/>
  <c r="O19" i="24" s="1"/>
  <c r="H35" i="1"/>
  <c r="H31" i="1"/>
  <c r="H33" i="1"/>
  <c r="H24" i="1"/>
  <c r="G59" i="51" s="1"/>
  <c r="G42" i="38"/>
  <c r="Q28" i="36"/>
  <c r="Q22" i="36"/>
  <c r="Q31" i="36"/>
  <c r="Q30" i="36"/>
  <c r="Q26" i="36"/>
  <c r="S8" i="36"/>
  <c r="S14" i="36" s="1"/>
  <c r="O67" i="36"/>
  <c r="O63" i="36"/>
  <c r="O59" i="36"/>
  <c r="O55" i="36"/>
  <c r="O51" i="36"/>
  <c r="O47" i="36"/>
  <c r="O43" i="36"/>
  <c r="O39" i="36"/>
  <c r="O35" i="36"/>
  <c r="O31" i="36"/>
  <c r="O27" i="36"/>
  <c r="O23" i="36"/>
  <c r="O19" i="36"/>
  <c r="H35" i="28"/>
  <c r="J35" i="28"/>
  <c r="F35" i="28"/>
  <c r="AG13" i="29"/>
  <c r="AG138" i="29" s="1"/>
  <c r="AF138" i="29"/>
  <c r="F200" i="34"/>
  <c r="F157" i="34" s="1"/>
  <c r="F94" i="34"/>
  <c r="F86" i="34"/>
  <c r="F98" i="34"/>
  <c r="F82" i="34"/>
  <c r="F58" i="34"/>
  <c r="I35" i="28"/>
  <c r="G35" i="28"/>
  <c r="F45" i="28"/>
  <c r="J100" i="35"/>
  <c r="H100" i="35"/>
  <c r="F42" i="34"/>
  <c r="F120" i="34"/>
  <c r="H18" i="1"/>
  <c r="I16" i="18" s="1"/>
  <c r="H102" i="1"/>
  <c r="Q14" i="36"/>
  <c r="Q16" i="36"/>
  <c r="Q24" i="36"/>
  <c r="Q32" i="36"/>
  <c r="Q19" i="36"/>
  <c r="Q25" i="36"/>
  <c r="Q21" i="36"/>
  <c r="Q34" i="36"/>
  <c r="Q27" i="36"/>
  <c r="Q33" i="36"/>
  <c r="Q23" i="36"/>
  <c r="Q29" i="36"/>
  <c r="T8" i="36"/>
  <c r="T14" i="36" s="1"/>
  <c r="O70" i="36"/>
  <c r="O68" i="36"/>
  <c r="O66" i="36"/>
  <c r="O64" i="36"/>
  <c r="O62" i="36"/>
  <c r="O60" i="36"/>
  <c r="O58" i="36"/>
  <c r="O56" i="36"/>
  <c r="O54" i="36"/>
  <c r="O52" i="36"/>
  <c r="O50" i="36"/>
  <c r="O48" i="36"/>
  <c r="O46" i="36"/>
  <c r="O44" i="36"/>
  <c r="O42" i="36"/>
  <c r="O40" i="36"/>
  <c r="O38" i="36"/>
  <c r="O36" i="36"/>
  <c r="O34" i="36"/>
  <c r="O32" i="36"/>
  <c r="O30" i="36"/>
  <c r="O28" i="36"/>
  <c r="O26" i="36"/>
  <c r="O24" i="36"/>
  <c r="O22" i="36"/>
  <c r="O20" i="36"/>
  <c r="O18" i="36"/>
  <c r="F198" i="34"/>
  <c r="F28" i="34" s="1"/>
  <c r="I30" i="1"/>
  <c r="H29" i="1"/>
  <c r="H27" i="1"/>
  <c r="H26" i="1"/>
  <c r="H25" i="1"/>
  <c r="H23" i="1"/>
  <c r="H22" i="1"/>
  <c r="J54" i="29"/>
  <c r="J54" i="43" s="1"/>
  <c r="P54" i="43" s="1"/>
  <c r="H57" i="48"/>
  <c r="H157" i="18" s="1"/>
  <c r="U118" i="43"/>
  <c r="V118" i="43" s="1"/>
  <c r="T138" i="43"/>
  <c r="G23" i="40"/>
  <c r="J20" i="39"/>
  <c r="H23" i="40" s="1"/>
  <c r="H134" i="29"/>
  <c r="H134" i="43" s="1"/>
  <c r="N134" i="43" s="1"/>
  <c r="G134" i="43"/>
  <c r="H132" i="29"/>
  <c r="H132" i="43" s="1"/>
  <c r="N132" i="43" s="1"/>
  <c r="G132" i="43"/>
  <c r="H129" i="29"/>
  <c r="H129" i="43" s="1"/>
  <c r="N129" i="43" s="1"/>
  <c r="G129" i="43"/>
  <c r="H127" i="29"/>
  <c r="H127" i="43" s="1"/>
  <c r="N127" i="43" s="1"/>
  <c r="G127" i="43"/>
  <c r="H120" i="29"/>
  <c r="H120" i="43" s="1"/>
  <c r="N120" i="43" s="1"/>
  <c r="G120" i="43"/>
  <c r="I116" i="29"/>
  <c r="I116" i="43" s="1"/>
  <c r="O116" i="43" s="1"/>
  <c r="H110" i="29"/>
  <c r="H110" i="43" s="1"/>
  <c r="N110" i="43" s="1"/>
  <c r="G110" i="43"/>
  <c r="I102" i="29"/>
  <c r="I102" i="43" s="1"/>
  <c r="O102" i="43" s="1"/>
  <c r="H102" i="43"/>
  <c r="N102" i="43" s="1"/>
  <c r="H101" i="29"/>
  <c r="H101" i="43" s="1"/>
  <c r="N101" i="43" s="1"/>
  <c r="G101" i="43"/>
  <c r="H99" i="43"/>
  <c r="N99" i="43" s="1"/>
  <c r="H98" i="29"/>
  <c r="H98" i="43" s="1"/>
  <c r="N98" i="43" s="1"/>
  <c r="G98" i="43"/>
  <c r="H96" i="29"/>
  <c r="H96" i="43" s="1"/>
  <c r="N96" i="43" s="1"/>
  <c r="G96" i="43"/>
  <c r="H92" i="29"/>
  <c r="H92" i="43" s="1"/>
  <c r="N92" i="43" s="1"/>
  <c r="G92" i="43"/>
  <c r="H89" i="29"/>
  <c r="H89" i="43" s="1"/>
  <c r="N89" i="43" s="1"/>
  <c r="G89" i="43"/>
  <c r="H86" i="29"/>
  <c r="H86" i="43" s="1"/>
  <c r="N86" i="43" s="1"/>
  <c r="G86" i="43"/>
  <c r="H81" i="29"/>
  <c r="H81" i="43" s="1"/>
  <c r="N81" i="43" s="1"/>
  <c r="G81" i="43"/>
  <c r="H79" i="29"/>
  <c r="H79" i="43" s="1"/>
  <c r="N79" i="43" s="1"/>
  <c r="G79" i="43"/>
  <c r="H76" i="29"/>
  <c r="H76" i="43" s="1"/>
  <c r="N76" i="43" s="1"/>
  <c r="G76" i="43"/>
  <c r="H74" i="29"/>
  <c r="H74" i="43" s="1"/>
  <c r="N74" i="43" s="1"/>
  <c r="G74" i="43"/>
  <c r="H72" i="29"/>
  <c r="H72" i="43" s="1"/>
  <c r="N72" i="43" s="1"/>
  <c r="G72" i="43"/>
  <c r="H59" i="29"/>
  <c r="H59" i="43" s="1"/>
  <c r="N59" i="43" s="1"/>
  <c r="G59" i="43"/>
  <c r="H137" i="29"/>
  <c r="H137" i="43" s="1"/>
  <c r="N137" i="43" s="1"/>
  <c r="G137" i="43"/>
  <c r="I43" i="29"/>
  <c r="I32" i="29"/>
  <c r="I31" i="29"/>
  <c r="I30" i="29"/>
  <c r="I22" i="29"/>
  <c r="I21" i="29"/>
  <c r="I18" i="29"/>
  <c r="H135" i="29"/>
  <c r="H135" i="43" s="1"/>
  <c r="N135" i="43" s="1"/>
  <c r="G135" i="43"/>
  <c r="H133" i="29"/>
  <c r="H133" i="43" s="1"/>
  <c r="N133" i="43" s="1"/>
  <c r="G133" i="43"/>
  <c r="H131" i="29"/>
  <c r="H130" i="29"/>
  <c r="H130" i="43" s="1"/>
  <c r="N130" i="43" s="1"/>
  <c r="G130" i="43"/>
  <c r="H128" i="29"/>
  <c r="H128" i="43" s="1"/>
  <c r="N128" i="43" s="1"/>
  <c r="G128" i="43"/>
  <c r="H126" i="29"/>
  <c r="H125" i="29"/>
  <c r="H125" i="43" s="1"/>
  <c r="N125" i="43" s="1"/>
  <c r="G125" i="43"/>
  <c r="H124" i="29"/>
  <c r="H123" i="29"/>
  <c r="H122" i="29"/>
  <c r="H121" i="29"/>
  <c r="H121" i="43" s="1"/>
  <c r="N121" i="43" s="1"/>
  <c r="G121" i="43"/>
  <c r="H119" i="29"/>
  <c r="H118" i="29"/>
  <c r="H118" i="43" s="1"/>
  <c r="N118" i="43" s="1"/>
  <c r="G118" i="43"/>
  <c r="H115" i="29"/>
  <c r="H114" i="29"/>
  <c r="H113" i="29"/>
  <c r="H113" i="43" s="1"/>
  <c r="N113" i="43" s="1"/>
  <c r="G113" i="43"/>
  <c r="H109" i="29"/>
  <c r="H109" i="43" s="1"/>
  <c r="N109" i="43" s="1"/>
  <c r="G109" i="43"/>
  <c r="H106" i="29"/>
  <c r="H105" i="29"/>
  <c r="H104" i="29"/>
  <c r="H103" i="29"/>
  <c r="H103" i="43" s="1"/>
  <c r="N103" i="43" s="1"/>
  <c r="G103" i="43"/>
  <c r="H100" i="29"/>
  <c r="H100" i="43" s="1"/>
  <c r="N100" i="43" s="1"/>
  <c r="G100" i="43"/>
  <c r="H97" i="29"/>
  <c r="H97" i="43" s="1"/>
  <c r="N97" i="43" s="1"/>
  <c r="G97" i="43"/>
  <c r="H95" i="29"/>
  <c r="H95" i="43" s="1"/>
  <c r="N95" i="43" s="1"/>
  <c r="G95" i="43"/>
  <c r="H91" i="29"/>
  <c r="H90" i="29"/>
  <c r="H90" i="43" s="1"/>
  <c r="N90" i="43" s="1"/>
  <c r="G90" i="43"/>
  <c r="H88" i="29"/>
  <c r="H88" i="43" s="1"/>
  <c r="N88" i="43" s="1"/>
  <c r="G88" i="43"/>
  <c r="H85" i="29"/>
  <c r="H84" i="29"/>
  <c r="H84" i="43" s="1"/>
  <c r="N84" i="43" s="1"/>
  <c r="G84" i="43"/>
  <c r="H83" i="29"/>
  <c r="H82" i="29"/>
  <c r="H82" i="43" s="1"/>
  <c r="N82" i="43" s="1"/>
  <c r="G82" i="43"/>
  <c r="H80" i="29"/>
  <c r="H80" i="43" s="1"/>
  <c r="N80" i="43" s="1"/>
  <c r="G80" i="43"/>
  <c r="H78" i="29"/>
  <c r="H77" i="29"/>
  <c r="H77" i="43" s="1"/>
  <c r="N77" i="43" s="1"/>
  <c r="G77" i="43"/>
  <c r="H75" i="29"/>
  <c r="H75" i="43" s="1"/>
  <c r="N75" i="43" s="1"/>
  <c r="G75" i="43"/>
  <c r="H73" i="29"/>
  <c r="H73" i="43" s="1"/>
  <c r="N73" i="43" s="1"/>
  <c r="G73" i="43"/>
  <c r="H71" i="29"/>
  <c r="H71" i="43" s="1"/>
  <c r="N71" i="43" s="1"/>
  <c r="G71" i="43"/>
  <c r="H63" i="29"/>
  <c r="H55" i="29"/>
  <c r="H55" i="43" s="1"/>
  <c r="N55" i="43" s="1"/>
  <c r="G55" i="43"/>
  <c r="H136" i="29"/>
  <c r="H46" i="39"/>
  <c r="F44" i="40" s="1"/>
  <c r="G66" i="13"/>
  <c r="AH66" i="13" s="1"/>
  <c r="G60" i="13"/>
  <c r="AH60" i="13" s="1"/>
  <c r="G58" i="13"/>
  <c r="AH58" i="13" s="1"/>
  <c r="G56" i="13"/>
  <c r="AH56" i="13" s="1"/>
  <c r="G52" i="13"/>
  <c r="AH52" i="13" s="1"/>
  <c r="E60" i="13"/>
  <c r="J60" i="13" s="1"/>
  <c r="S155" i="43"/>
  <c r="AF155" i="43"/>
  <c r="H48" i="35"/>
  <c r="I46" i="35"/>
  <c r="J200" i="18"/>
  <c r="J115" i="35"/>
  <c r="K113" i="35"/>
  <c r="L113" i="35" s="1"/>
  <c r="M113" i="35" s="1"/>
  <c r="S21" i="13"/>
  <c r="E53" i="13"/>
  <c r="J53" i="13" s="1"/>
  <c r="J24" i="48"/>
  <c r="K24" i="48" s="1"/>
  <c r="L24" i="48" s="1"/>
  <c r="M24" i="48" s="1"/>
  <c r="AF32" i="13"/>
  <c r="L112" i="35"/>
  <c r="K21" i="39"/>
  <c r="E94" i="13"/>
  <c r="J94" i="13" s="1"/>
  <c r="E54" i="13"/>
  <c r="J54" i="13" s="1"/>
  <c r="K66" i="35"/>
  <c r="J199" i="35" s="1"/>
  <c r="I78" i="18"/>
  <c r="G65" i="38"/>
  <c r="L19" i="18"/>
  <c r="M19" i="18" s="1"/>
  <c r="L45" i="35"/>
  <c r="M45" i="35" s="1"/>
  <c r="H169" i="48"/>
  <c r="H169" i="35" s="1"/>
  <c r="J12" i="48"/>
  <c r="K12" i="48" s="1"/>
  <c r="J52" i="48"/>
  <c r="I57" i="48"/>
  <c r="I157" i="18" s="1"/>
  <c r="I81" i="48"/>
  <c r="H85" i="48"/>
  <c r="H165" i="35" s="1"/>
  <c r="J137" i="48"/>
  <c r="K137" i="48" s="1"/>
  <c r="L137" i="48" s="1"/>
  <c r="M137" i="48" s="1"/>
  <c r="I94" i="48"/>
  <c r="J94" i="48" s="1"/>
  <c r="K94" i="48" s="1"/>
  <c r="L94" i="48" s="1"/>
  <c r="M94" i="48" s="1"/>
  <c r="H97" i="48"/>
  <c r="H159" i="18" s="1"/>
  <c r="K14" i="48"/>
  <c r="L14" i="48" s="1"/>
  <c r="M14" i="48" s="1"/>
  <c r="J116" i="48"/>
  <c r="I121" i="48"/>
  <c r="I160" i="18" s="1"/>
  <c r="J196" i="48"/>
  <c r="I177" i="48"/>
  <c r="H181" i="48"/>
  <c r="H163" i="18" s="1"/>
  <c r="I13" i="48"/>
  <c r="J13" i="48" s="1"/>
  <c r="K13" i="48" s="1"/>
  <c r="L13" i="48" s="1"/>
  <c r="M13" i="48" s="1"/>
  <c r="H17" i="48"/>
  <c r="H155" i="18" s="1"/>
  <c r="L156" i="48"/>
  <c r="M156" i="48" s="1"/>
  <c r="M161" i="48" s="1"/>
  <c r="M162" i="18" s="1"/>
  <c r="L176" i="48"/>
  <c r="M176" i="48" s="1"/>
  <c r="I72" i="48"/>
  <c r="L32" i="48"/>
  <c r="M32" i="48" s="1"/>
  <c r="K36" i="48"/>
  <c r="L36" i="48" s="1"/>
  <c r="M36" i="48" s="1"/>
  <c r="J145" i="48"/>
  <c r="K145" i="48" s="1"/>
  <c r="L145" i="48" s="1"/>
  <c r="M145" i="48" s="1"/>
  <c r="I149" i="48"/>
  <c r="I168" i="35" s="1"/>
  <c r="I186" i="48"/>
  <c r="I102" i="48"/>
  <c r="H105" i="48"/>
  <c r="H166" i="35" s="1"/>
  <c r="I127" i="48"/>
  <c r="H129" i="48"/>
  <c r="H167" i="35" s="1"/>
  <c r="J166" i="48"/>
  <c r="K166" i="48" s="1"/>
  <c r="L166" i="48" s="1"/>
  <c r="M166" i="48" s="1"/>
  <c r="I169" i="48"/>
  <c r="I169" i="35" s="1"/>
  <c r="I205" i="48"/>
  <c r="H209" i="48"/>
  <c r="H171" i="35" s="1"/>
  <c r="K165" i="48"/>
  <c r="L165" i="48" s="1"/>
  <c r="M165" i="48" s="1"/>
  <c r="H45" i="48"/>
  <c r="H163" i="35" s="1"/>
  <c r="K204" i="48"/>
  <c r="L184" i="48"/>
  <c r="M184" i="48" s="1"/>
  <c r="L124" i="48"/>
  <c r="M124" i="48" s="1"/>
  <c r="K144" i="48"/>
  <c r="L164" i="48"/>
  <c r="M164" i="48" s="1"/>
  <c r="M169" i="48" s="1"/>
  <c r="M169" i="35" s="1"/>
  <c r="J60" i="48"/>
  <c r="K60" i="48" s="1"/>
  <c r="I65" i="48"/>
  <c r="I164" i="35" s="1"/>
  <c r="L40" i="48"/>
  <c r="M40" i="48" s="1"/>
  <c r="H65" i="48"/>
  <c r="H164" i="35" s="1"/>
  <c r="K80" i="48"/>
  <c r="F246" i="24"/>
  <c r="L100" i="48"/>
  <c r="M100" i="48" s="1"/>
  <c r="I144" i="43"/>
  <c r="T140" i="43"/>
  <c r="G155" i="43"/>
  <c r="H142" i="43"/>
  <c r="H145" i="43"/>
  <c r="H141" i="43"/>
  <c r="D252" i="24"/>
  <c r="D423" i="24"/>
  <c r="D387" i="24"/>
  <c r="D264" i="24"/>
  <c r="D375" i="24"/>
  <c r="F433" i="24"/>
  <c r="F427" i="24"/>
  <c r="F425" i="24"/>
  <c r="F423" i="24"/>
  <c r="F421" i="24"/>
  <c r="F409" i="24"/>
  <c r="F407" i="24"/>
  <c r="F403" i="24"/>
  <c r="F401" i="24"/>
  <c r="F399" i="24"/>
  <c r="F397" i="24"/>
  <c r="F393" i="24"/>
  <c r="F391" i="24"/>
  <c r="F389" i="24"/>
  <c r="F387" i="24"/>
  <c r="F385" i="24"/>
  <c r="F379" i="24"/>
  <c r="F373" i="24"/>
  <c r="F369" i="24"/>
  <c r="F367" i="24"/>
  <c r="F365" i="24"/>
  <c r="F363" i="24"/>
  <c r="F361" i="24"/>
  <c r="F359" i="24"/>
  <c r="F355" i="24"/>
  <c r="F353" i="24"/>
  <c r="F351" i="24"/>
  <c r="F349" i="24"/>
  <c r="F334" i="24"/>
  <c r="F328" i="24"/>
  <c r="F322" i="24"/>
  <c r="F320" i="24"/>
  <c r="F318" i="24"/>
  <c r="F316" i="24"/>
  <c r="F310" i="24"/>
  <c r="F308" i="24"/>
  <c r="F306" i="24"/>
  <c r="F304" i="24"/>
  <c r="F300" i="24"/>
  <c r="F298" i="24"/>
  <c r="F296" i="24"/>
  <c r="F294" i="24"/>
  <c r="F292" i="24"/>
  <c r="F286" i="24"/>
  <c r="F284" i="24"/>
  <c r="F280" i="24"/>
  <c r="F278" i="24"/>
  <c r="F274" i="24"/>
  <c r="F268" i="24"/>
  <c r="F262" i="24"/>
  <c r="F256" i="24"/>
  <c r="F250" i="24"/>
  <c r="F434" i="24"/>
  <c r="F432" i="24"/>
  <c r="F430" i="24"/>
  <c r="F428" i="24"/>
  <c r="F426" i="24"/>
  <c r="F424" i="24"/>
  <c r="F422" i="24"/>
  <c r="F420" i="24"/>
  <c r="F418" i="24"/>
  <c r="F410" i="24"/>
  <c r="F408" i="24"/>
  <c r="F404" i="24"/>
  <c r="F402" i="24"/>
  <c r="F400" i="24"/>
  <c r="F398" i="24"/>
  <c r="F396" i="24"/>
  <c r="F392" i="24"/>
  <c r="F390" i="24"/>
  <c r="F386" i="24"/>
  <c r="F384" i="24"/>
  <c r="F382" i="24"/>
  <c r="F380" i="24"/>
  <c r="F378" i="24"/>
  <c r="F376" i="24"/>
  <c r="F374" i="24"/>
  <c r="F372" i="24"/>
  <c r="F368" i="24"/>
  <c r="F366" i="24"/>
  <c r="F364" i="24"/>
  <c r="F362" i="24"/>
  <c r="F360" i="24"/>
  <c r="F356" i="24"/>
  <c r="F354" i="24"/>
  <c r="F352" i="24"/>
  <c r="F350" i="24"/>
  <c r="F348" i="24"/>
  <c r="F346" i="24"/>
  <c r="F335" i="24"/>
  <c r="F333" i="24"/>
  <c r="F331" i="24"/>
  <c r="F329" i="24"/>
  <c r="F327" i="24"/>
  <c r="F325" i="24"/>
  <c r="F323" i="24"/>
  <c r="F321" i="24"/>
  <c r="F319" i="24"/>
  <c r="F317" i="24"/>
  <c r="F315" i="24"/>
  <c r="F313" i="24"/>
  <c r="F311" i="24"/>
  <c r="F309" i="24"/>
  <c r="F307" i="24"/>
  <c r="F305" i="24"/>
  <c r="F303" i="24"/>
  <c r="F301" i="24"/>
  <c r="F299" i="24"/>
  <c r="F297" i="24"/>
  <c r="F289" i="24"/>
  <c r="F287" i="24"/>
  <c r="F281" i="24"/>
  <c r="F259" i="24"/>
  <c r="H140" i="43"/>
  <c r="V13" i="43"/>
  <c r="AH138" i="43"/>
  <c r="AG140" i="43"/>
  <c r="AG155" i="43" s="1"/>
  <c r="K103" i="1"/>
  <c r="L103" i="1" s="1"/>
  <c r="G75" i="1"/>
  <c r="M15" i="36"/>
  <c r="F42" i="37"/>
  <c r="G15" i="37" s="1"/>
  <c r="G42" i="37" s="1"/>
  <c r="H15" i="37" s="1"/>
  <c r="H42" i="37" s="1"/>
  <c r="I15" i="37" s="1"/>
  <c r="I42" i="37" s="1"/>
  <c r="J15" i="37" s="1"/>
  <c r="J42" i="37" s="1"/>
  <c r="K15" i="37" s="1"/>
  <c r="K42" i="37" s="1"/>
  <c r="L15" i="37" s="1"/>
  <c r="L42" i="37" s="1"/>
  <c r="D399" i="24"/>
  <c r="D351" i="24"/>
  <c r="D411" i="24"/>
  <c r="D363" i="24"/>
  <c r="F417" i="24"/>
  <c r="F405" i="24"/>
  <c r="F395" i="24"/>
  <c r="F371" i="24"/>
  <c r="F357" i="24"/>
  <c r="F347" i="24"/>
  <c r="F345" i="24"/>
  <c r="F290" i="24"/>
  <c r="F288" i="24"/>
  <c r="F276" i="24"/>
  <c r="F266" i="24"/>
  <c r="F252" i="24"/>
  <c r="D318" i="24"/>
  <c r="F412" i="24"/>
  <c r="F406" i="24"/>
  <c r="F394" i="24"/>
  <c r="F388" i="24"/>
  <c r="F383" i="24"/>
  <c r="F381" i="24"/>
  <c r="F377" i="24"/>
  <c r="F375" i="24"/>
  <c r="D246" i="24"/>
  <c r="D270" i="24"/>
  <c r="D282" i="24"/>
  <c r="D357" i="24"/>
  <c r="D381" i="24"/>
  <c r="D393" i="24"/>
  <c r="D405" i="24"/>
  <c r="D417" i="24"/>
  <c r="D429" i="24"/>
  <c r="F431" i="24"/>
  <c r="F429" i="24"/>
  <c r="F419" i="24"/>
  <c r="F370" i="24"/>
  <c r="F358" i="24"/>
  <c r="F332" i="24"/>
  <c r="F330" i="24"/>
  <c r="F326" i="24"/>
  <c r="F324" i="24"/>
  <c r="F314" i="24"/>
  <c r="F312" i="24"/>
  <c r="F302" i="24"/>
  <c r="F295" i="24"/>
  <c r="F283" i="24"/>
  <c r="F277" i="24"/>
  <c r="F265" i="24"/>
  <c r="F253" i="24"/>
  <c r="F247" i="24"/>
  <c r="D258" i="24"/>
  <c r="D294" i="24"/>
  <c r="D306" i="24"/>
  <c r="D330" i="24"/>
  <c r="H45" i="28"/>
  <c r="J45" i="28"/>
  <c r="F130" i="34"/>
  <c r="F180" i="34"/>
  <c r="J43" i="48"/>
  <c r="I45" i="48"/>
  <c r="H162" i="18"/>
  <c r="I132" i="29"/>
  <c r="I132" i="43" s="1"/>
  <c r="O132" i="43" s="1"/>
  <c r="I127" i="29"/>
  <c r="I127" i="43" s="1"/>
  <c r="O127" i="43" s="1"/>
  <c r="I137" i="29"/>
  <c r="I137" i="43" s="1"/>
  <c r="O137" i="43" s="1"/>
  <c r="Q70" i="36"/>
  <c r="Q68" i="36"/>
  <c r="Q66" i="36"/>
  <c r="Q64" i="36"/>
  <c r="Q62" i="36"/>
  <c r="Q60" i="36"/>
  <c r="Q58" i="36"/>
  <c r="Q56" i="36"/>
  <c r="Q54" i="36"/>
  <c r="Q52" i="36"/>
  <c r="Q50" i="36"/>
  <c r="Q48" i="36"/>
  <c r="Q46" i="36"/>
  <c r="Q44" i="36"/>
  <c r="Q42" i="36"/>
  <c r="Q40" i="36"/>
  <c r="Q38" i="36"/>
  <c r="Q36" i="36"/>
  <c r="U13" i="29"/>
  <c r="T138" i="29"/>
  <c r="I86" i="29"/>
  <c r="I86" i="43" s="1"/>
  <c r="O86" i="43" s="1"/>
  <c r="I79" i="29"/>
  <c r="I79" i="43" s="1"/>
  <c r="O79" i="43" s="1"/>
  <c r="I74" i="29"/>
  <c r="I74" i="43" s="1"/>
  <c r="O74" i="43" s="1"/>
  <c r="I59" i="29"/>
  <c r="I59" i="43" s="1"/>
  <c r="O59" i="43" s="1"/>
  <c r="Q69" i="36"/>
  <c r="Q67" i="36"/>
  <c r="Q65" i="36"/>
  <c r="Q63" i="36"/>
  <c r="Q61" i="36"/>
  <c r="Q59" i="36"/>
  <c r="Q57" i="36"/>
  <c r="Q55" i="36"/>
  <c r="Q53" i="36"/>
  <c r="Q51" i="36"/>
  <c r="Q49" i="36"/>
  <c r="Q47" i="36"/>
  <c r="Q45" i="36"/>
  <c r="Q43" i="36"/>
  <c r="Q41" i="36"/>
  <c r="Q39" i="36"/>
  <c r="Q37" i="36"/>
  <c r="Q35" i="36"/>
  <c r="J52" i="39"/>
  <c r="I55" i="39"/>
  <c r="J54" i="18"/>
  <c r="J20" i="18"/>
  <c r="I24" i="18"/>
  <c r="C93" i="22"/>
  <c r="E123" i="13" l="1"/>
  <c r="J123" i="13" s="1"/>
  <c r="E87" i="13"/>
  <c r="J87" i="13" s="1"/>
  <c r="N140" i="43"/>
  <c r="Z140" i="43"/>
  <c r="N145" i="43"/>
  <c r="Z145" i="43"/>
  <c r="O144" i="43"/>
  <c r="AA144" i="43"/>
  <c r="N141" i="43"/>
  <c r="Z141" i="43"/>
  <c r="N142" i="43"/>
  <c r="Z142" i="43"/>
  <c r="G48" i="51"/>
  <c r="F49" i="51"/>
  <c r="H50" i="51"/>
  <c r="F38" i="51"/>
  <c r="G37" i="51"/>
  <c r="G39" i="51"/>
  <c r="G184" i="51"/>
  <c r="F185" i="51"/>
  <c r="G186" i="51"/>
  <c r="H175" i="51"/>
  <c r="G175" i="51"/>
  <c r="G173" i="51"/>
  <c r="G174" i="51"/>
  <c r="F174" i="51"/>
  <c r="F163" i="51"/>
  <c r="G164" i="51"/>
  <c r="G162" i="51"/>
  <c r="G153" i="51"/>
  <c r="G151" i="51"/>
  <c r="F152" i="51"/>
  <c r="F141" i="51"/>
  <c r="G142" i="51"/>
  <c r="G140" i="51"/>
  <c r="H131" i="51"/>
  <c r="G131" i="51"/>
  <c r="G129" i="51"/>
  <c r="G130" i="51"/>
  <c r="F130" i="51"/>
  <c r="F115" i="51"/>
  <c r="G116" i="51"/>
  <c r="G114" i="51"/>
  <c r="G105" i="51"/>
  <c r="G103" i="51"/>
  <c r="F104" i="51"/>
  <c r="F93" i="51"/>
  <c r="G94" i="51"/>
  <c r="G92" i="51"/>
  <c r="G83" i="51"/>
  <c r="G81" i="51"/>
  <c r="F82" i="51"/>
  <c r="H72" i="51"/>
  <c r="F71" i="51"/>
  <c r="G70" i="51"/>
  <c r="F60" i="51"/>
  <c r="G61" i="51"/>
  <c r="H180" i="34"/>
  <c r="H66" i="34"/>
  <c r="H70" i="34"/>
  <c r="H94" i="34"/>
  <c r="J253" i="24"/>
  <c r="K253" i="24"/>
  <c r="L253" i="24"/>
  <c r="M253" i="24"/>
  <c r="N253" i="24"/>
  <c r="O253" i="24"/>
  <c r="J324" i="24"/>
  <c r="K324" i="24"/>
  <c r="L324" i="24"/>
  <c r="M324" i="24"/>
  <c r="N324" i="24"/>
  <c r="O324" i="24"/>
  <c r="J381" i="24"/>
  <c r="K381" i="24"/>
  <c r="L381" i="24"/>
  <c r="M381" i="24"/>
  <c r="N381" i="24"/>
  <c r="O381" i="24"/>
  <c r="J266" i="24"/>
  <c r="K266" i="24"/>
  <c r="L266" i="24"/>
  <c r="M266" i="24"/>
  <c r="N266" i="24"/>
  <c r="O266" i="24"/>
  <c r="J395" i="24"/>
  <c r="K395" i="24"/>
  <c r="L395" i="24"/>
  <c r="M395" i="24"/>
  <c r="N395" i="24"/>
  <c r="O395" i="24"/>
  <c r="J309" i="24"/>
  <c r="K309" i="24"/>
  <c r="L309" i="24"/>
  <c r="M309" i="24"/>
  <c r="N309" i="24"/>
  <c r="O309" i="24"/>
  <c r="J325" i="24"/>
  <c r="K325" i="24"/>
  <c r="L325" i="24"/>
  <c r="M325" i="24"/>
  <c r="N325" i="24"/>
  <c r="O325" i="24"/>
  <c r="J350" i="24"/>
  <c r="K350" i="24"/>
  <c r="L350" i="24"/>
  <c r="M350" i="24"/>
  <c r="N350" i="24"/>
  <c r="O350" i="24"/>
  <c r="J368" i="24"/>
  <c r="K368" i="24"/>
  <c r="L368" i="24"/>
  <c r="M368" i="24"/>
  <c r="N368" i="24"/>
  <c r="O368" i="24"/>
  <c r="J408" i="24"/>
  <c r="K408" i="24"/>
  <c r="L408" i="24"/>
  <c r="M408" i="24"/>
  <c r="N408" i="24"/>
  <c r="O408" i="24"/>
  <c r="J256" i="24"/>
  <c r="K256" i="24"/>
  <c r="L256" i="24"/>
  <c r="M256" i="24"/>
  <c r="N256" i="24"/>
  <c r="O256" i="24"/>
  <c r="J300" i="24"/>
  <c r="K300" i="24"/>
  <c r="L300" i="24"/>
  <c r="M300" i="24"/>
  <c r="N300" i="24"/>
  <c r="O300" i="24"/>
  <c r="J351" i="24"/>
  <c r="K351" i="24"/>
  <c r="L351" i="24"/>
  <c r="M351" i="24"/>
  <c r="N351" i="24"/>
  <c r="O351" i="24"/>
  <c r="J387" i="24"/>
  <c r="K387" i="24"/>
  <c r="L387" i="24"/>
  <c r="M387" i="24"/>
  <c r="N387" i="24"/>
  <c r="O387" i="24"/>
  <c r="J251" i="24"/>
  <c r="K251" i="24"/>
  <c r="L251" i="24"/>
  <c r="M251" i="24"/>
  <c r="N251" i="24"/>
  <c r="O251" i="24"/>
  <c r="J254" i="24"/>
  <c r="K254" i="24"/>
  <c r="L254" i="24"/>
  <c r="M254" i="24"/>
  <c r="N254" i="24"/>
  <c r="O254" i="24"/>
  <c r="J265" i="24"/>
  <c r="K265" i="24"/>
  <c r="L265" i="24"/>
  <c r="M265" i="24"/>
  <c r="N265" i="24"/>
  <c r="O265" i="24"/>
  <c r="J302" i="24"/>
  <c r="K302" i="24"/>
  <c r="L302" i="24"/>
  <c r="M302" i="24"/>
  <c r="N302" i="24"/>
  <c r="O302" i="24"/>
  <c r="J326" i="24"/>
  <c r="K326" i="24"/>
  <c r="L326" i="24"/>
  <c r="M326" i="24"/>
  <c r="N326" i="24"/>
  <c r="O326" i="24"/>
  <c r="J370" i="24"/>
  <c r="K370" i="24"/>
  <c r="L370" i="24"/>
  <c r="M370" i="24"/>
  <c r="N370" i="24"/>
  <c r="O370" i="24"/>
  <c r="J383" i="24"/>
  <c r="K383" i="24"/>
  <c r="L383" i="24"/>
  <c r="M383" i="24"/>
  <c r="N383" i="24"/>
  <c r="O383" i="24"/>
  <c r="J412" i="24"/>
  <c r="K412" i="24"/>
  <c r="L412" i="24"/>
  <c r="M412" i="24"/>
  <c r="N412" i="24"/>
  <c r="O412" i="24"/>
  <c r="J276" i="24"/>
  <c r="K276" i="24"/>
  <c r="L276" i="24"/>
  <c r="M276" i="24"/>
  <c r="N276" i="24"/>
  <c r="O276" i="24"/>
  <c r="J347" i="24"/>
  <c r="K347" i="24"/>
  <c r="L347" i="24"/>
  <c r="M347" i="24"/>
  <c r="N347" i="24"/>
  <c r="O347" i="24"/>
  <c r="J405" i="24"/>
  <c r="K405" i="24"/>
  <c r="L405" i="24"/>
  <c r="M405" i="24"/>
  <c r="N405" i="24"/>
  <c r="O405" i="24"/>
  <c r="J289" i="24"/>
  <c r="K289" i="24"/>
  <c r="L289" i="24"/>
  <c r="M289" i="24"/>
  <c r="N289" i="24"/>
  <c r="O289" i="24"/>
  <c r="J303" i="24"/>
  <c r="K303" i="24"/>
  <c r="L303" i="24"/>
  <c r="M303" i="24"/>
  <c r="N303" i="24"/>
  <c r="O303" i="24"/>
  <c r="J311" i="24"/>
  <c r="K311" i="24"/>
  <c r="L311" i="24"/>
  <c r="M311" i="24"/>
  <c r="N311" i="24"/>
  <c r="O311" i="24"/>
  <c r="J319" i="24"/>
  <c r="K319" i="24"/>
  <c r="L319" i="24"/>
  <c r="M319" i="24"/>
  <c r="N319" i="24"/>
  <c r="O319" i="24"/>
  <c r="J327" i="24"/>
  <c r="K327" i="24"/>
  <c r="L327" i="24"/>
  <c r="M327" i="24"/>
  <c r="N327" i="24"/>
  <c r="O327" i="24"/>
  <c r="J335" i="24"/>
  <c r="K335" i="24"/>
  <c r="L335" i="24"/>
  <c r="M335" i="24"/>
  <c r="N335" i="24"/>
  <c r="O335" i="24"/>
  <c r="J352" i="24"/>
  <c r="K352" i="24"/>
  <c r="L352" i="24"/>
  <c r="M352" i="24"/>
  <c r="N352" i="24"/>
  <c r="O352" i="24"/>
  <c r="J362" i="24"/>
  <c r="K362" i="24"/>
  <c r="L362" i="24"/>
  <c r="M362" i="24"/>
  <c r="N362" i="24"/>
  <c r="O362" i="24"/>
  <c r="J372" i="24"/>
  <c r="K372" i="24"/>
  <c r="L372" i="24"/>
  <c r="M372" i="24"/>
  <c r="N372" i="24"/>
  <c r="O372" i="24"/>
  <c r="J380" i="24"/>
  <c r="K380" i="24"/>
  <c r="L380" i="24"/>
  <c r="M380" i="24"/>
  <c r="N380" i="24"/>
  <c r="O380" i="24"/>
  <c r="J390" i="24"/>
  <c r="K390" i="24"/>
  <c r="L390" i="24"/>
  <c r="M390" i="24"/>
  <c r="N390" i="24"/>
  <c r="O390" i="24"/>
  <c r="J400" i="24"/>
  <c r="K400" i="24"/>
  <c r="L400" i="24"/>
  <c r="M400" i="24"/>
  <c r="N400" i="24"/>
  <c r="O400" i="24"/>
  <c r="J410" i="24"/>
  <c r="K410" i="24"/>
  <c r="L410" i="24"/>
  <c r="M410" i="24"/>
  <c r="N410" i="24"/>
  <c r="O410" i="24"/>
  <c r="J424" i="24"/>
  <c r="K424" i="24"/>
  <c r="L424" i="24"/>
  <c r="M424" i="24"/>
  <c r="N424" i="24"/>
  <c r="O424" i="24"/>
  <c r="J432" i="24"/>
  <c r="K432" i="24"/>
  <c r="L432" i="24"/>
  <c r="M432" i="24"/>
  <c r="N432" i="24"/>
  <c r="O432" i="24"/>
  <c r="J262" i="24"/>
  <c r="K262" i="24"/>
  <c r="L262" i="24"/>
  <c r="M262" i="24"/>
  <c r="N262" i="24"/>
  <c r="O262" i="24"/>
  <c r="J280" i="24"/>
  <c r="K280" i="24"/>
  <c r="L280" i="24"/>
  <c r="M280" i="24"/>
  <c r="N280" i="24"/>
  <c r="O280" i="24"/>
  <c r="J294" i="24"/>
  <c r="K294" i="24"/>
  <c r="L294" i="24"/>
  <c r="M294" i="24"/>
  <c r="N294" i="24"/>
  <c r="O294" i="24"/>
  <c r="J304" i="24"/>
  <c r="K304" i="24"/>
  <c r="L304" i="24"/>
  <c r="M304" i="24"/>
  <c r="N304" i="24"/>
  <c r="O304" i="24"/>
  <c r="J316" i="24"/>
  <c r="K316" i="24"/>
  <c r="L316" i="24"/>
  <c r="M316" i="24"/>
  <c r="N316" i="24"/>
  <c r="O316" i="24"/>
  <c r="J328" i="24"/>
  <c r="K328" i="24"/>
  <c r="L328" i="24"/>
  <c r="M328" i="24"/>
  <c r="N328" i="24"/>
  <c r="O328" i="24"/>
  <c r="J353" i="24"/>
  <c r="K353" i="24"/>
  <c r="L353" i="24"/>
  <c r="M353" i="24"/>
  <c r="N353" i="24"/>
  <c r="O353" i="24"/>
  <c r="J363" i="24"/>
  <c r="K363" i="24"/>
  <c r="L363" i="24"/>
  <c r="M363" i="24"/>
  <c r="N363" i="24"/>
  <c r="O363" i="24"/>
  <c r="J373" i="24"/>
  <c r="K373" i="24"/>
  <c r="L373" i="24"/>
  <c r="M373" i="24"/>
  <c r="N373" i="24"/>
  <c r="O373" i="24"/>
  <c r="J389" i="24"/>
  <c r="K389" i="24"/>
  <c r="L389" i="24"/>
  <c r="M389" i="24"/>
  <c r="N389" i="24"/>
  <c r="O389" i="24"/>
  <c r="J399" i="24"/>
  <c r="K399" i="24"/>
  <c r="L399" i="24"/>
  <c r="M399" i="24"/>
  <c r="N399" i="24"/>
  <c r="O399" i="24"/>
  <c r="J409" i="24"/>
  <c r="K409" i="24"/>
  <c r="L409" i="24"/>
  <c r="M409" i="24"/>
  <c r="N409" i="24"/>
  <c r="O409" i="24"/>
  <c r="J427" i="24"/>
  <c r="K427" i="24"/>
  <c r="L427" i="24"/>
  <c r="M427" i="24"/>
  <c r="N427" i="24"/>
  <c r="O427" i="24"/>
  <c r="J246" i="24"/>
  <c r="K246" i="24"/>
  <c r="L246" i="24"/>
  <c r="M246" i="24"/>
  <c r="N246" i="24"/>
  <c r="O246" i="24"/>
  <c r="J248" i="24"/>
  <c r="K248" i="24"/>
  <c r="L248" i="24"/>
  <c r="M248" i="24"/>
  <c r="N248" i="24"/>
  <c r="O248" i="24"/>
  <c r="J255" i="24"/>
  <c r="K255" i="24"/>
  <c r="L255" i="24"/>
  <c r="M255" i="24"/>
  <c r="N255" i="24"/>
  <c r="O255" i="24"/>
  <c r="J273" i="24"/>
  <c r="K273" i="24"/>
  <c r="L273" i="24"/>
  <c r="M273" i="24"/>
  <c r="N273" i="24"/>
  <c r="O273" i="24"/>
  <c r="J271" i="24"/>
  <c r="K271" i="24"/>
  <c r="L271" i="24"/>
  <c r="M271" i="24"/>
  <c r="N271" i="24"/>
  <c r="O271" i="24"/>
  <c r="J258" i="24"/>
  <c r="K258" i="24"/>
  <c r="L258" i="24"/>
  <c r="M258" i="24"/>
  <c r="N258" i="24"/>
  <c r="O258" i="24"/>
  <c r="J275" i="24"/>
  <c r="K275" i="24"/>
  <c r="L275" i="24"/>
  <c r="M275" i="24"/>
  <c r="N275" i="24"/>
  <c r="O275" i="24"/>
  <c r="J295" i="24"/>
  <c r="K295" i="24"/>
  <c r="L295" i="24"/>
  <c r="M295" i="24"/>
  <c r="N295" i="24"/>
  <c r="O295" i="24"/>
  <c r="J358" i="24"/>
  <c r="K358" i="24"/>
  <c r="L358" i="24"/>
  <c r="M358" i="24"/>
  <c r="N358" i="24"/>
  <c r="O358" i="24"/>
  <c r="J431" i="24"/>
  <c r="K431" i="24"/>
  <c r="L431" i="24"/>
  <c r="M431" i="24"/>
  <c r="N431" i="24"/>
  <c r="O431" i="24"/>
  <c r="J406" i="24"/>
  <c r="K406" i="24"/>
  <c r="L406" i="24"/>
  <c r="M406" i="24"/>
  <c r="N406" i="24"/>
  <c r="O406" i="24"/>
  <c r="J345" i="24"/>
  <c r="K345" i="24"/>
  <c r="L345" i="24"/>
  <c r="M345" i="24"/>
  <c r="N345" i="24"/>
  <c r="O345" i="24"/>
  <c r="J287" i="24"/>
  <c r="K287" i="24"/>
  <c r="L287" i="24"/>
  <c r="M287" i="24"/>
  <c r="N287" i="24"/>
  <c r="O287" i="24"/>
  <c r="J301" i="24"/>
  <c r="K301" i="24"/>
  <c r="L301" i="24"/>
  <c r="M301" i="24"/>
  <c r="N301" i="24"/>
  <c r="O301" i="24"/>
  <c r="J317" i="24"/>
  <c r="K317" i="24"/>
  <c r="L317" i="24"/>
  <c r="M317" i="24"/>
  <c r="N317" i="24"/>
  <c r="O317" i="24"/>
  <c r="J333" i="24"/>
  <c r="K333" i="24"/>
  <c r="L333" i="24"/>
  <c r="M333" i="24"/>
  <c r="N333" i="24"/>
  <c r="O333" i="24"/>
  <c r="J360" i="24"/>
  <c r="K360" i="24"/>
  <c r="L360" i="24"/>
  <c r="M360" i="24"/>
  <c r="N360" i="24"/>
  <c r="O360" i="24"/>
  <c r="J378" i="24"/>
  <c r="K378" i="24"/>
  <c r="L378" i="24"/>
  <c r="M378" i="24"/>
  <c r="N378" i="24"/>
  <c r="O378" i="24"/>
  <c r="J398" i="24"/>
  <c r="K398" i="24"/>
  <c r="L398" i="24"/>
  <c r="M398" i="24"/>
  <c r="N398" i="24"/>
  <c r="O398" i="24"/>
  <c r="J430" i="24"/>
  <c r="K430" i="24"/>
  <c r="L430" i="24"/>
  <c r="M430" i="24"/>
  <c r="N430" i="24"/>
  <c r="O430" i="24"/>
  <c r="J292" i="24"/>
  <c r="K292" i="24"/>
  <c r="L292" i="24"/>
  <c r="M292" i="24"/>
  <c r="N292" i="24"/>
  <c r="O292" i="24"/>
  <c r="J322" i="24"/>
  <c r="K322" i="24"/>
  <c r="L322" i="24"/>
  <c r="M322" i="24"/>
  <c r="N322" i="24"/>
  <c r="O322" i="24"/>
  <c r="J361" i="24"/>
  <c r="K361" i="24"/>
  <c r="L361" i="24"/>
  <c r="M361" i="24"/>
  <c r="N361" i="24"/>
  <c r="O361" i="24"/>
  <c r="J397" i="24"/>
  <c r="K397" i="24"/>
  <c r="L397" i="24"/>
  <c r="M397" i="24"/>
  <c r="N397" i="24"/>
  <c r="O397" i="24"/>
  <c r="J407" i="24"/>
  <c r="K407" i="24"/>
  <c r="L407" i="24"/>
  <c r="M407" i="24"/>
  <c r="N407" i="24"/>
  <c r="O407" i="24"/>
  <c r="J269" i="24"/>
  <c r="K269" i="24"/>
  <c r="L269" i="24"/>
  <c r="M269" i="24"/>
  <c r="N269" i="24"/>
  <c r="O269" i="24"/>
  <c r="J267" i="24"/>
  <c r="K267" i="24"/>
  <c r="L267" i="24"/>
  <c r="M267" i="24"/>
  <c r="N267" i="24"/>
  <c r="O267" i="24"/>
  <c r="J277" i="24"/>
  <c r="K277" i="24"/>
  <c r="L277" i="24"/>
  <c r="M277" i="24"/>
  <c r="N277" i="24"/>
  <c r="O277" i="24"/>
  <c r="J312" i="24"/>
  <c r="K312" i="24"/>
  <c r="L312" i="24"/>
  <c r="M312" i="24"/>
  <c r="N312" i="24"/>
  <c r="O312" i="24"/>
  <c r="J330" i="24"/>
  <c r="K330" i="24"/>
  <c r="L330" i="24"/>
  <c r="M330" i="24"/>
  <c r="N330" i="24"/>
  <c r="O330" i="24"/>
  <c r="J419" i="24"/>
  <c r="K419" i="24"/>
  <c r="L419" i="24"/>
  <c r="M419" i="24"/>
  <c r="N419" i="24"/>
  <c r="O419" i="24"/>
  <c r="J375" i="24"/>
  <c r="K375" i="24"/>
  <c r="L375" i="24"/>
  <c r="M375" i="24"/>
  <c r="N375" i="24"/>
  <c r="O375" i="24"/>
  <c r="J388" i="24"/>
  <c r="K388" i="24"/>
  <c r="L388" i="24"/>
  <c r="M388" i="24"/>
  <c r="N388" i="24"/>
  <c r="O388" i="24"/>
  <c r="J288" i="24"/>
  <c r="K288" i="24"/>
  <c r="L288" i="24"/>
  <c r="M288" i="24"/>
  <c r="N288" i="24"/>
  <c r="O288" i="24"/>
  <c r="J357" i="24"/>
  <c r="K357" i="24"/>
  <c r="L357" i="24"/>
  <c r="M357" i="24"/>
  <c r="N357" i="24"/>
  <c r="O357" i="24"/>
  <c r="J417" i="24"/>
  <c r="K417" i="24"/>
  <c r="L417" i="24"/>
  <c r="M417" i="24"/>
  <c r="N417" i="24"/>
  <c r="O417" i="24"/>
  <c r="J259" i="24"/>
  <c r="K259" i="24"/>
  <c r="L259" i="24"/>
  <c r="M259" i="24"/>
  <c r="N259" i="24"/>
  <c r="O259" i="24"/>
  <c r="J297" i="24"/>
  <c r="K297" i="24"/>
  <c r="L297" i="24"/>
  <c r="M297" i="24"/>
  <c r="N297" i="24"/>
  <c r="O297" i="24"/>
  <c r="J305" i="24"/>
  <c r="K305" i="24"/>
  <c r="L305" i="24"/>
  <c r="M305" i="24"/>
  <c r="N305" i="24"/>
  <c r="O305" i="24"/>
  <c r="J313" i="24"/>
  <c r="K313" i="24"/>
  <c r="L313" i="24"/>
  <c r="M313" i="24"/>
  <c r="N313" i="24"/>
  <c r="O313" i="24"/>
  <c r="J321" i="24"/>
  <c r="K321" i="24"/>
  <c r="L321" i="24"/>
  <c r="M321" i="24"/>
  <c r="N321" i="24"/>
  <c r="O321" i="24"/>
  <c r="J329" i="24"/>
  <c r="K329" i="24"/>
  <c r="L329" i="24"/>
  <c r="M329" i="24"/>
  <c r="N329" i="24"/>
  <c r="O329" i="24"/>
  <c r="J346" i="24"/>
  <c r="K346" i="24"/>
  <c r="L346" i="24"/>
  <c r="M346" i="24"/>
  <c r="N346" i="24"/>
  <c r="O346" i="24"/>
  <c r="J354" i="24"/>
  <c r="K354" i="24"/>
  <c r="L354" i="24"/>
  <c r="M354" i="24"/>
  <c r="N354" i="24"/>
  <c r="O354" i="24"/>
  <c r="J364" i="24"/>
  <c r="K364" i="24"/>
  <c r="L364" i="24"/>
  <c r="M364" i="24"/>
  <c r="N364" i="24"/>
  <c r="O364" i="24"/>
  <c r="J374" i="24"/>
  <c r="K374" i="24"/>
  <c r="L374" i="24"/>
  <c r="M374" i="24"/>
  <c r="N374" i="24"/>
  <c r="O374" i="24"/>
  <c r="J382" i="24"/>
  <c r="K382" i="24"/>
  <c r="L382" i="24"/>
  <c r="M382" i="24"/>
  <c r="N382" i="24"/>
  <c r="O382" i="24"/>
  <c r="J392" i="24"/>
  <c r="K392" i="24"/>
  <c r="L392" i="24"/>
  <c r="M392" i="24"/>
  <c r="N392" i="24"/>
  <c r="O392" i="24"/>
  <c r="J402" i="24"/>
  <c r="K402" i="24"/>
  <c r="L402" i="24"/>
  <c r="M402" i="24"/>
  <c r="N402" i="24"/>
  <c r="O402" i="24"/>
  <c r="J418" i="24"/>
  <c r="K418" i="24"/>
  <c r="L418" i="24"/>
  <c r="M418" i="24"/>
  <c r="N418" i="24"/>
  <c r="O418" i="24"/>
  <c r="J426" i="24"/>
  <c r="K426" i="24"/>
  <c r="L426" i="24"/>
  <c r="M426" i="24"/>
  <c r="N426" i="24"/>
  <c r="O426" i="24"/>
  <c r="J434" i="24"/>
  <c r="K434" i="24"/>
  <c r="L434" i="24"/>
  <c r="M434" i="24"/>
  <c r="N434" i="24"/>
  <c r="O434" i="24"/>
  <c r="J268" i="24"/>
  <c r="K268" i="24"/>
  <c r="L268" i="24"/>
  <c r="M268" i="24"/>
  <c r="N268" i="24"/>
  <c r="O268" i="24"/>
  <c r="J284" i="24"/>
  <c r="K284" i="24"/>
  <c r="L284" i="24"/>
  <c r="M284" i="24"/>
  <c r="N284" i="24"/>
  <c r="O284" i="24"/>
  <c r="J296" i="24"/>
  <c r="K296" i="24"/>
  <c r="L296" i="24"/>
  <c r="M296" i="24"/>
  <c r="N296" i="24"/>
  <c r="O296" i="24"/>
  <c r="J306" i="24"/>
  <c r="K306" i="24"/>
  <c r="L306" i="24"/>
  <c r="M306" i="24"/>
  <c r="N306" i="24"/>
  <c r="O306" i="24"/>
  <c r="J318" i="24"/>
  <c r="K318" i="24"/>
  <c r="L318" i="24"/>
  <c r="M318" i="24"/>
  <c r="N318" i="24"/>
  <c r="O318" i="24"/>
  <c r="J334" i="24"/>
  <c r="K334" i="24"/>
  <c r="L334" i="24"/>
  <c r="M334" i="24"/>
  <c r="N334" i="24"/>
  <c r="O334" i="24"/>
  <c r="J355" i="24"/>
  <c r="K355" i="24"/>
  <c r="L355" i="24"/>
  <c r="M355" i="24"/>
  <c r="N355" i="24"/>
  <c r="O355" i="24"/>
  <c r="J365" i="24"/>
  <c r="K365" i="24"/>
  <c r="L365" i="24"/>
  <c r="M365" i="24"/>
  <c r="N365" i="24"/>
  <c r="O365" i="24"/>
  <c r="J379" i="24"/>
  <c r="K379" i="24"/>
  <c r="L379" i="24"/>
  <c r="M379" i="24"/>
  <c r="N379" i="24"/>
  <c r="O379" i="24"/>
  <c r="J391" i="24"/>
  <c r="K391" i="24"/>
  <c r="L391" i="24"/>
  <c r="M391" i="24"/>
  <c r="N391" i="24"/>
  <c r="O391" i="24"/>
  <c r="J401" i="24"/>
  <c r="K401" i="24"/>
  <c r="L401" i="24"/>
  <c r="M401" i="24"/>
  <c r="N401" i="24"/>
  <c r="O401" i="24"/>
  <c r="J421" i="24"/>
  <c r="K421" i="24"/>
  <c r="L421" i="24"/>
  <c r="M421" i="24"/>
  <c r="N421" i="24"/>
  <c r="O421" i="24"/>
  <c r="J433" i="24"/>
  <c r="K433" i="24"/>
  <c r="L433" i="24"/>
  <c r="M433" i="24"/>
  <c r="N433" i="24"/>
  <c r="O433" i="24"/>
  <c r="J249" i="24"/>
  <c r="K249" i="24"/>
  <c r="L249" i="24"/>
  <c r="M249" i="24"/>
  <c r="N249" i="24"/>
  <c r="O249" i="24"/>
  <c r="J260" i="24"/>
  <c r="K260" i="24"/>
  <c r="L260" i="24"/>
  <c r="M260" i="24"/>
  <c r="N260" i="24"/>
  <c r="O260" i="24"/>
  <c r="J257" i="24"/>
  <c r="K257" i="24"/>
  <c r="L257" i="24"/>
  <c r="M257" i="24"/>
  <c r="N257" i="24"/>
  <c r="O257" i="24"/>
  <c r="J285" i="24"/>
  <c r="K285" i="24"/>
  <c r="L285" i="24"/>
  <c r="M285" i="24"/>
  <c r="N285" i="24"/>
  <c r="O285" i="24"/>
  <c r="J279" i="24"/>
  <c r="K279" i="24"/>
  <c r="L279" i="24"/>
  <c r="M279" i="24"/>
  <c r="N279" i="24"/>
  <c r="O279" i="24"/>
  <c r="J270" i="24"/>
  <c r="K270" i="24"/>
  <c r="L270" i="24"/>
  <c r="M270" i="24"/>
  <c r="N270" i="24"/>
  <c r="O270" i="24"/>
  <c r="J386" i="24"/>
  <c r="K386" i="24"/>
  <c r="L386" i="24"/>
  <c r="M386" i="24"/>
  <c r="N386" i="24"/>
  <c r="O386" i="24"/>
  <c r="J422" i="24"/>
  <c r="K422" i="24"/>
  <c r="L422" i="24"/>
  <c r="M422" i="24"/>
  <c r="N422" i="24"/>
  <c r="O422" i="24"/>
  <c r="J278" i="24"/>
  <c r="K278" i="24"/>
  <c r="L278" i="24"/>
  <c r="M278" i="24"/>
  <c r="N278" i="24"/>
  <c r="O278" i="24"/>
  <c r="J310" i="24"/>
  <c r="K310" i="24"/>
  <c r="L310" i="24"/>
  <c r="M310" i="24"/>
  <c r="N310" i="24"/>
  <c r="O310" i="24"/>
  <c r="J369" i="24"/>
  <c r="K369" i="24"/>
  <c r="L369" i="24"/>
  <c r="M369" i="24"/>
  <c r="N369" i="24"/>
  <c r="O369" i="24"/>
  <c r="J425" i="24"/>
  <c r="K425" i="24"/>
  <c r="L425" i="24"/>
  <c r="M425" i="24"/>
  <c r="N425" i="24"/>
  <c r="O425" i="24"/>
  <c r="J272" i="24"/>
  <c r="K272" i="24"/>
  <c r="L272" i="24"/>
  <c r="M272" i="24"/>
  <c r="N272" i="24"/>
  <c r="O272" i="24"/>
  <c r="J263" i="24"/>
  <c r="K263" i="24"/>
  <c r="L263" i="24"/>
  <c r="M263" i="24"/>
  <c r="N263" i="24"/>
  <c r="O263" i="24"/>
  <c r="J247" i="24"/>
  <c r="K247" i="24"/>
  <c r="L247" i="24"/>
  <c r="M247" i="24"/>
  <c r="N247" i="24"/>
  <c r="O247" i="24"/>
  <c r="J283" i="24"/>
  <c r="K283" i="24"/>
  <c r="L283" i="24"/>
  <c r="M283" i="24"/>
  <c r="N283" i="24"/>
  <c r="O283" i="24"/>
  <c r="J314" i="24"/>
  <c r="K314" i="24"/>
  <c r="L314" i="24"/>
  <c r="M314" i="24"/>
  <c r="N314" i="24"/>
  <c r="O314" i="24"/>
  <c r="J332" i="24"/>
  <c r="K332" i="24"/>
  <c r="L332" i="24"/>
  <c r="M332" i="24"/>
  <c r="N332" i="24"/>
  <c r="O332" i="24"/>
  <c r="J429" i="24"/>
  <c r="K429" i="24"/>
  <c r="L429" i="24"/>
  <c r="M429" i="24"/>
  <c r="N429" i="24"/>
  <c r="O429" i="24"/>
  <c r="J377" i="24"/>
  <c r="K377" i="24"/>
  <c r="L377" i="24"/>
  <c r="M377" i="24"/>
  <c r="N377" i="24"/>
  <c r="O377" i="24"/>
  <c r="J394" i="24"/>
  <c r="K394" i="24"/>
  <c r="L394" i="24"/>
  <c r="M394" i="24"/>
  <c r="N394" i="24"/>
  <c r="O394" i="24"/>
  <c r="J252" i="24"/>
  <c r="L252" i="24"/>
  <c r="K252" i="24"/>
  <c r="M252" i="24"/>
  <c r="N252" i="24"/>
  <c r="O252" i="24"/>
  <c r="J290" i="24"/>
  <c r="K290" i="24"/>
  <c r="L290" i="24"/>
  <c r="M290" i="24"/>
  <c r="N290" i="24"/>
  <c r="O290" i="24"/>
  <c r="J371" i="24"/>
  <c r="K371" i="24"/>
  <c r="L371" i="24"/>
  <c r="M371" i="24"/>
  <c r="N371" i="24"/>
  <c r="O371" i="24"/>
  <c r="J281" i="24"/>
  <c r="K281" i="24"/>
  <c r="L281" i="24"/>
  <c r="M281" i="24"/>
  <c r="N281" i="24"/>
  <c r="O281" i="24"/>
  <c r="J299" i="24"/>
  <c r="K299" i="24"/>
  <c r="L299" i="24"/>
  <c r="M299" i="24"/>
  <c r="N299" i="24"/>
  <c r="O299" i="24"/>
  <c r="J307" i="24"/>
  <c r="K307" i="24"/>
  <c r="L307" i="24"/>
  <c r="M307" i="24"/>
  <c r="N307" i="24"/>
  <c r="O307" i="24"/>
  <c r="J315" i="24"/>
  <c r="K315" i="24"/>
  <c r="L315" i="24"/>
  <c r="M315" i="24"/>
  <c r="N315" i="24"/>
  <c r="O315" i="24"/>
  <c r="J323" i="24"/>
  <c r="K323" i="24"/>
  <c r="L323" i="24"/>
  <c r="M323" i="24"/>
  <c r="N323" i="24"/>
  <c r="O323" i="24"/>
  <c r="J331" i="24"/>
  <c r="K331" i="24"/>
  <c r="L331" i="24"/>
  <c r="M331" i="24"/>
  <c r="N331" i="24"/>
  <c r="O331" i="24"/>
  <c r="J348" i="24"/>
  <c r="K348" i="24"/>
  <c r="L348" i="24"/>
  <c r="M348" i="24"/>
  <c r="N348" i="24"/>
  <c r="O348" i="24"/>
  <c r="J356" i="24"/>
  <c r="K356" i="24"/>
  <c r="L356" i="24"/>
  <c r="M356" i="24"/>
  <c r="N356" i="24"/>
  <c r="O356" i="24"/>
  <c r="J366" i="24"/>
  <c r="K366" i="24"/>
  <c r="L366" i="24"/>
  <c r="M366" i="24"/>
  <c r="N366" i="24"/>
  <c r="O366" i="24"/>
  <c r="J376" i="24"/>
  <c r="K376" i="24"/>
  <c r="L376" i="24"/>
  <c r="M376" i="24"/>
  <c r="N376" i="24"/>
  <c r="O376" i="24"/>
  <c r="J384" i="24"/>
  <c r="K384" i="24"/>
  <c r="L384" i="24"/>
  <c r="M384" i="24"/>
  <c r="N384" i="24"/>
  <c r="O384" i="24"/>
  <c r="J396" i="24"/>
  <c r="K396" i="24"/>
  <c r="L396" i="24"/>
  <c r="M396" i="24"/>
  <c r="N396" i="24"/>
  <c r="O396" i="24"/>
  <c r="J404" i="24"/>
  <c r="K404" i="24"/>
  <c r="L404" i="24"/>
  <c r="M404" i="24"/>
  <c r="N404" i="24"/>
  <c r="O404" i="24"/>
  <c r="J420" i="24"/>
  <c r="K420" i="24"/>
  <c r="L420" i="24"/>
  <c r="M420" i="24"/>
  <c r="N420" i="24"/>
  <c r="O420" i="24"/>
  <c r="J428" i="24"/>
  <c r="K428" i="24"/>
  <c r="L428" i="24"/>
  <c r="M428" i="24"/>
  <c r="N428" i="24"/>
  <c r="O428" i="24"/>
  <c r="J250" i="24"/>
  <c r="K250" i="24"/>
  <c r="L250" i="24"/>
  <c r="M250" i="24"/>
  <c r="N250" i="24"/>
  <c r="O250" i="24"/>
  <c r="J274" i="24"/>
  <c r="K274" i="24"/>
  <c r="L274" i="24"/>
  <c r="M274" i="24"/>
  <c r="N274" i="24"/>
  <c r="O274" i="24"/>
  <c r="J286" i="24"/>
  <c r="K286" i="24"/>
  <c r="L286" i="24"/>
  <c r="M286" i="24"/>
  <c r="N286" i="24"/>
  <c r="O286" i="24"/>
  <c r="J298" i="24"/>
  <c r="K298" i="24"/>
  <c r="L298" i="24"/>
  <c r="M298" i="24"/>
  <c r="N298" i="24"/>
  <c r="O298" i="24"/>
  <c r="J308" i="24"/>
  <c r="K308" i="24"/>
  <c r="L308" i="24"/>
  <c r="M308" i="24"/>
  <c r="N308" i="24"/>
  <c r="O308" i="24"/>
  <c r="J320" i="24"/>
  <c r="K320" i="24"/>
  <c r="L320" i="24"/>
  <c r="M320" i="24"/>
  <c r="N320" i="24"/>
  <c r="O320" i="24"/>
  <c r="J349" i="24"/>
  <c r="K349" i="24"/>
  <c r="L349" i="24"/>
  <c r="M349" i="24"/>
  <c r="N349" i="24"/>
  <c r="O349" i="24"/>
  <c r="J359" i="24"/>
  <c r="K359" i="24"/>
  <c r="L359" i="24"/>
  <c r="M359" i="24"/>
  <c r="N359" i="24"/>
  <c r="O359" i="24"/>
  <c r="J367" i="24"/>
  <c r="K367" i="24"/>
  <c r="L367" i="24"/>
  <c r="M367" i="24"/>
  <c r="N367" i="24"/>
  <c r="O367" i="24"/>
  <c r="J385" i="24"/>
  <c r="K385" i="24"/>
  <c r="L385" i="24"/>
  <c r="M385" i="24"/>
  <c r="N385" i="24"/>
  <c r="O385" i="24"/>
  <c r="J393" i="24"/>
  <c r="K393" i="24"/>
  <c r="L393" i="24"/>
  <c r="M393" i="24"/>
  <c r="N393" i="24"/>
  <c r="O393" i="24"/>
  <c r="J403" i="24"/>
  <c r="K403" i="24"/>
  <c r="L403" i="24"/>
  <c r="M403" i="24"/>
  <c r="N403" i="24"/>
  <c r="O403" i="24"/>
  <c r="J423" i="24"/>
  <c r="K423" i="24"/>
  <c r="L423" i="24"/>
  <c r="M423" i="24"/>
  <c r="N423" i="24"/>
  <c r="O423" i="24"/>
  <c r="J264" i="24"/>
  <c r="K264" i="24"/>
  <c r="L264" i="24"/>
  <c r="M264" i="24"/>
  <c r="N264" i="24"/>
  <c r="O264" i="24"/>
  <c r="J261" i="24"/>
  <c r="K261" i="24"/>
  <c r="L261" i="24"/>
  <c r="M261" i="24"/>
  <c r="N261" i="24"/>
  <c r="O261" i="24"/>
  <c r="J293" i="24"/>
  <c r="K293" i="24"/>
  <c r="L293" i="24"/>
  <c r="M293" i="24"/>
  <c r="N293" i="24"/>
  <c r="O293" i="24"/>
  <c r="J291" i="24"/>
  <c r="K291" i="24"/>
  <c r="L291" i="24"/>
  <c r="M291" i="24"/>
  <c r="N291" i="24"/>
  <c r="O291" i="24"/>
  <c r="J282" i="24"/>
  <c r="K282" i="24"/>
  <c r="L282" i="24"/>
  <c r="M282" i="24"/>
  <c r="N282" i="24"/>
  <c r="O282" i="24"/>
  <c r="H170" i="34"/>
  <c r="I32" i="1"/>
  <c r="G49" i="49"/>
  <c r="I15" i="18"/>
  <c r="H200" i="34"/>
  <c r="I14" i="35"/>
  <c r="I21" i="35" s="1"/>
  <c r="H90" i="34"/>
  <c r="H74" i="34"/>
  <c r="H98" i="34"/>
  <c r="H155" i="34"/>
  <c r="H185" i="34"/>
  <c r="J30" i="1"/>
  <c r="H130" i="51" s="1"/>
  <c r="I28" i="1"/>
  <c r="H86" i="34"/>
  <c r="H82" i="34"/>
  <c r="H175" i="34"/>
  <c r="H150" i="34"/>
  <c r="I29" i="1"/>
  <c r="H160" i="34"/>
  <c r="H165" i="34"/>
  <c r="H190" i="34"/>
  <c r="I102" i="1"/>
  <c r="J133" i="35" s="1"/>
  <c r="I133" i="35"/>
  <c r="J99" i="1"/>
  <c r="J65" i="35"/>
  <c r="J72" i="35" s="1"/>
  <c r="J77" i="18"/>
  <c r="J95" i="1"/>
  <c r="H54" i="34"/>
  <c r="H135" i="34"/>
  <c r="H62" i="34"/>
  <c r="H145" i="34"/>
  <c r="H58" i="34"/>
  <c r="H140" i="34"/>
  <c r="Y40" i="36"/>
  <c r="L41" i="37"/>
  <c r="H75" i="1"/>
  <c r="H130" i="34"/>
  <c r="H50" i="34"/>
  <c r="H125" i="34"/>
  <c r="H46" i="34"/>
  <c r="I77" i="1"/>
  <c r="H173" i="51" s="1"/>
  <c r="I90" i="29"/>
  <c r="I90" i="43" s="1"/>
  <c r="O90" i="43" s="1"/>
  <c r="I41" i="29"/>
  <c r="I57" i="29"/>
  <c r="I57" i="43" s="1"/>
  <c r="O57" i="43" s="1"/>
  <c r="I118" i="29"/>
  <c r="I118" i="43" s="1"/>
  <c r="O118" i="43" s="1"/>
  <c r="I75" i="29"/>
  <c r="I75" i="43" s="1"/>
  <c r="O75" i="43" s="1"/>
  <c r="I93" i="29"/>
  <c r="I93" i="43" s="1"/>
  <c r="O93" i="43" s="1"/>
  <c r="J143" i="43"/>
  <c r="AB143" i="43" s="1"/>
  <c r="O143" i="43"/>
  <c r="R55" i="36"/>
  <c r="R68" i="36"/>
  <c r="R29" i="36"/>
  <c r="R40" i="36"/>
  <c r="AF157" i="43"/>
  <c r="R27" i="36"/>
  <c r="R20" i="36"/>
  <c r="AI54" i="13"/>
  <c r="AI53" i="13"/>
  <c r="AI25" i="13"/>
  <c r="AI33" i="13"/>
  <c r="S33" i="13"/>
  <c r="AI58" i="13"/>
  <c r="AI94" i="13"/>
  <c r="S94" i="13"/>
  <c r="AI123" i="13"/>
  <c r="S123" i="13"/>
  <c r="AI31" i="13"/>
  <c r="AI20" i="13"/>
  <c r="S20" i="13"/>
  <c r="AI60" i="13"/>
  <c r="S60" i="13"/>
  <c r="AI24" i="13"/>
  <c r="S24" i="13"/>
  <c r="AI32" i="13"/>
  <c r="AI61" i="13"/>
  <c r="S61" i="13"/>
  <c r="AI35" i="13"/>
  <c r="S35" i="13"/>
  <c r="AI91" i="13"/>
  <c r="S91" i="13"/>
  <c r="AI55" i="13"/>
  <c r="S55" i="13"/>
  <c r="J118" i="18"/>
  <c r="Y61" i="36"/>
  <c r="Y51" i="36"/>
  <c r="Y47" i="36"/>
  <c r="Y54" i="36"/>
  <c r="AI17" i="13"/>
  <c r="P19" i="13"/>
  <c r="AI50" i="13"/>
  <c r="E49" i="13"/>
  <c r="J49" i="13" s="1"/>
  <c r="Z49" i="13" s="1"/>
  <c r="E80" i="13"/>
  <c r="E112" i="13" s="1"/>
  <c r="J102" i="29"/>
  <c r="J102" i="43" s="1"/>
  <c r="P102" i="43" s="1"/>
  <c r="I97" i="29"/>
  <c r="I97" i="43" s="1"/>
  <c r="O97" i="43" s="1"/>
  <c r="I130" i="29"/>
  <c r="I130" i="43" s="1"/>
  <c r="O130" i="43" s="1"/>
  <c r="I71" i="29"/>
  <c r="I71" i="43" s="1"/>
  <c r="O71" i="43" s="1"/>
  <c r="I103" i="29"/>
  <c r="I103" i="43" s="1"/>
  <c r="O103" i="43" s="1"/>
  <c r="G68" i="49"/>
  <c r="H68" i="49"/>
  <c r="I68" i="49"/>
  <c r="F68" i="49"/>
  <c r="R51" i="36"/>
  <c r="R63" i="36"/>
  <c r="R64" i="36"/>
  <c r="R33" i="36"/>
  <c r="R48" i="36"/>
  <c r="R60" i="36"/>
  <c r="R32" i="36"/>
  <c r="Y20" i="36"/>
  <c r="R44" i="36"/>
  <c r="R56" i="36"/>
  <c r="R28" i="36"/>
  <c r="R23" i="36"/>
  <c r="S157" i="43"/>
  <c r="R37" i="36"/>
  <c r="R41" i="36"/>
  <c r="R45" i="36"/>
  <c r="R49" i="36"/>
  <c r="R57" i="36"/>
  <c r="R61" i="36"/>
  <c r="R65" i="36"/>
  <c r="R69" i="36"/>
  <c r="R36" i="36"/>
  <c r="R52" i="36"/>
  <c r="R21" i="36"/>
  <c r="R30" i="36"/>
  <c r="R16" i="36"/>
  <c r="R31" i="36"/>
  <c r="R25" i="36"/>
  <c r="R53" i="36"/>
  <c r="R42" i="36"/>
  <c r="R46" i="36"/>
  <c r="R50" i="36"/>
  <c r="R58" i="36"/>
  <c r="R62" i="36"/>
  <c r="R66" i="36"/>
  <c r="R70" i="36"/>
  <c r="R19" i="36"/>
  <c r="R34" i="36"/>
  <c r="R17" i="36"/>
  <c r="R14" i="36"/>
  <c r="R24" i="36"/>
  <c r="R35" i="36"/>
  <c r="R39" i="36"/>
  <c r="R43" i="36"/>
  <c r="R47" i="36"/>
  <c r="R59" i="36"/>
  <c r="R67" i="36"/>
  <c r="R38" i="36"/>
  <c r="R54" i="36"/>
  <c r="R26" i="36"/>
  <c r="Z8" i="36"/>
  <c r="Z16" i="36" s="1"/>
  <c r="R18" i="36"/>
  <c r="U8" i="36"/>
  <c r="U53" i="36" s="1"/>
  <c r="F26" i="40"/>
  <c r="H44" i="40"/>
  <c r="H22" i="40"/>
  <c r="K20" i="39"/>
  <c r="I23" i="40" s="1"/>
  <c r="K46" i="39"/>
  <c r="I44" i="40" s="1"/>
  <c r="J22" i="40"/>
  <c r="G44" i="40"/>
  <c r="I115" i="35"/>
  <c r="J55" i="35"/>
  <c r="I64" i="1"/>
  <c r="I72" i="1"/>
  <c r="I68" i="1"/>
  <c r="I74" i="1"/>
  <c r="I66" i="1"/>
  <c r="I67" i="1"/>
  <c r="I73" i="1"/>
  <c r="I94" i="34" s="1"/>
  <c r="I65" i="1"/>
  <c r="I69" i="1"/>
  <c r="I78" i="34" s="1"/>
  <c r="I63" i="1"/>
  <c r="I71" i="1"/>
  <c r="I62" i="1"/>
  <c r="I70" i="1"/>
  <c r="Y48" i="36"/>
  <c r="Y55" i="36"/>
  <c r="Y62" i="36"/>
  <c r="Y69" i="36"/>
  <c r="Y65" i="36"/>
  <c r="T46" i="36"/>
  <c r="Y15" i="36"/>
  <c r="Y22" i="36"/>
  <c r="Y29" i="36"/>
  <c r="Y68" i="36"/>
  <c r="Y23" i="36"/>
  <c r="Y30" i="36"/>
  <c r="Y37" i="36"/>
  <c r="Y28" i="36"/>
  <c r="Y42" i="36"/>
  <c r="Y57" i="36"/>
  <c r="Y44" i="36"/>
  <c r="Y58" i="36"/>
  <c r="Y25" i="36"/>
  <c r="Y41" i="36"/>
  <c r="Y35" i="36"/>
  <c r="Y49" i="36"/>
  <c r="Y43" i="36"/>
  <c r="Y27" i="36"/>
  <c r="G145" i="34"/>
  <c r="F135" i="34"/>
  <c r="F140" i="34"/>
  <c r="F185" i="34"/>
  <c r="G155" i="34"/>
  <c r="F175" i="34"/>
  <c r="F150" i="34"/>
  <c r="G190" i="34"/>
  <c r="L115" i="35"/>
  <c r="M112" i="35"/>
  <c r="M115" i="35" s="1"/>
  <c r="T29" i="13"/>
  <c r="Q22" i="13"/>
  <c r="Q20" i="13"/>
  <c r="Q34" i="13"/>
  <c r="Q29" i="13"/>
  <c r="T22" i="13"/>
  <c r="H57" i="13"/>
  <c r="H89" i="13" s="1"/>
  <c r="H55" i="13"/>
  <c r="T28" i="13"/>
  <c r="G62" i="13"/>
  <c r="AH62" i="13" s="1"/>
  <c r="H65" i="13"/>
  <c r="Q28" i="13"/>
  <c r="H63" i="13"/>
  <c r="H95" i="13" s="1"/>
  <c r="T32" i="13"/>
  <c r="G64" i="13"/>
  <c r="AH64" i="13" s="1"/>
  <c r="K61" i="13"/>
  <c r="U61" i="13" s="1"/>
  <c r="O22" i="13"/>
  <c r="AE22" i="13" s="1"/>
  <c r="O32" i="13"/>
  <c r="AE32" i="13" s="1"/>
  <c r="H58" i="13"/>
  <c r="H90" i="13" s="1"/>
  <c r="K52" i="13"/>
  <c r="U52" i="13" s="1"/>
  <c r="K66" i="13"/>
  <c r="U66" i="13" s="1"/>
  <c r="G55" i="13"/>
  <c r="AH55" i="13" s="1"/>
  <c r="O29" i="13"/>
  <c r="AE29" i="13" s="1"/>
  <c r="H49" i="13"/>
  <c r="K54" i="13"/>
  <c r="U54" i="13" s="1"/>
  <c r="K64" i="13"/>
  <c r="U64" i="13" s="1"/>
  <c r="T20" i="13"/>
  <c r="T34" i="13"/>
  <c r="O16" i="13"/>
  <c r="K59" i="13"/>
  <c r="U59" i="13" s="1"/>
  <c r="I136" i="18"/>
  <c r="I138" i="18" s="1"/>
  <c r="M37" i="48"/>
  <c r="M156" i="18" s="1"/>
  <c r="U138" i="43"/>
  <c r="V138" i="43"/>
  <c r="I44" i="29"/>
  <c r="J66" i="29"/>
  <c r="J66" i="43" s="1"/>
  <c r="P66" i="43" s="1"/>
  <c r="I24" i="29"/>
  <c r="I38" i="29"/>
  <c r="J38" i="29" s="1"/>
  <c r="I87" i="29"/>
  <c r="J93" i="29"/>
  <c r="J93" i="43" s="1"/>
  <c r="P93" i="43" s="1"/>
  <c r="I101" i="29"/>
  <c r="I101" i="43" s="1"/>
  <c r="O101" i="43" s="1"/>
  <c r="I125" i="29"/>
  <c r="I125" i="43" s="1"/>
  <c r="O125" i="43" s="1"/>
  <c r="I113" i="29"/>
  <c r="I113" i="43" s="1"/>
  <c r="O113" i="43" s="1"/>
  <c r="I133" i="29"/>
  <c r="I133" i="43" s="1"/>
  <c r="O133" i="43" s="1"/>
  <c r="I82" i="29"/>
  <c r="I82" i="43" s="1"/>
  <c r="O82" i="43" s="1"/>
  <c r="I121" i="29"/>
  <c r="I121" i="43" s="1"/>
  <c r="O121" i="43" s="1"/>
  <c r="I100" i="29"/>
  <c r="I100" i="43" s="1"/>
  <c r="O100" i="43" s="1"/>
  <c r="J57" i="29"/>
  <c r="J57" i="43" s="1"/>
  <c r="P57" i="43" s="1"/>
  <c r="I84" i="29"/>
  <c r="I84" i="43" s="1"/>
  <c r="O84" i="43" s="1"/>
  <c r="H138" i="29"/>
  <c r="I73" i="29"/>
  <c r="I73" i="43" s="1"/>
  <c r="O73" i="43" s="1"/>
  <c r="I117" i="43"/>
  <c r="O117" i="43" s="1"/>
  <c r="J117" i="29"/>
  <c r="J117" i="43" s="1"/>
  <c r="P117" i="43" s="1"/>
  <c r="I94" i="43"/>
  <c r="O94" i="43" s="1"/>
  <c r="J94" i="29"/>
  <c r="J94" i="43" s="1"/>
  <c r="P94" i="43" s="1"/>
  <c r="H117" i="43"/>
  <c r="N117" i="43" s="1"/>
  <c r="I96" i="29"/>
  <c r="I96" i="43" s="1"/>
  <c r="O96" i="43" s="1"/>
  <c r="I128" i="29"/>
  <c r="I128" i="43" s="1"/>
  <c r="O128" i="43" s="1"/>
  <c r="I55" i="29"/>
  <c r="I55" i="43" s="1"/>
  <c r="O55" i="43" s="1"/>
  <c r="I48" i="29"/>
  <c r="I48" i="43" s="1"/>
  <c r="O48" i="43" s="1"/>
  <c r="H94" i="43"/>
  <c r="N94" i="43" s="1"/>
  <c r="I29" i="29"/>
  <c r="I46" i="29"/>
  <c r="I46" i="43" s="1"/>
  <c r="O46" i="43" s="1"/>
  <c r="I76" i="29"/>
  <c r="I76" i="43" s="1"/>
  <c r="O76" i="43" s="1"/>
  <c r="I89" i="29"/>
  <c r="I89" i="43" s="1"/>
  <c r="O89" i="43" s="1"/>
  <c r="J99" i="29"/>
  <c r="J99" i="43" s="1"/>
  <c r="P99" i="43" s="1"/>
  <c r="I77" i="29"/>
  <c r="I77" i="43" s="1"/>
  <c r="O77" i="43" s="1"/>
  <c r="I95" i="29"/>
  <c r="I95" i="43" s="1"/>
  <c r="O95" i="43" s="1"/>
  <c r="I69" i="29"/>
  <c r="H53" i="43"/>
  <c r="N53" i="43" s="1"/>
  <c r="I53" i="29"/>
  <c r="I112" i="43"/>
  <c r="O112" i="43" s="1"/>
  <c r="J112" i="29"/>
  <c r="J112" i="43" s="1"/>
  <c r="P112" i="43" s="1"/>
  <c r="I88" i="29"/>
  <c r="I88" i="43" s="1"/>
  <c r="O88" i="43" s="1"/>
  <c r="J116" i="29"/>
  <c r="J116" i="43" s="1"/>
  <c r="P116" i="43" s="1"/>
  <c r="I129" i="29"/>
  <c r="I129" i="43" s="1"/>
  <c r="O129" i="43" s="1"/>
  <c r="I65" i="29"/>
  <c r="I65" i="43" s="1"/>
  <c r="O65" i="43" s="1"/>
  <c r="I107" i="29"/>
  <c r="J107" i="29" s="1"/>
  <c r="H112" i="43"/>
  <c r="N112" i="43" s="1"/>
  <c r="I72" i="29"/>
  <c r="I72" i="43" s="1"/>
  <c r="O72" i="43" s="1"/>
  <c r="I81" i="29"/>
  <c r="I81" i="43" s="1"/>
  <c r="O81" i="43" s="1"/>
  <c r="I92" i="29"/>
  <c r="I92" i="43" s="1"/>
  <c r="O92" i="43" s="1"/>
  <c r="I98" i="29"/>
  <c r="I98" i="43" s="1"/>
  <c r="O98" i="43" s="1"/>
  <c r="I110" i="29"/>
  <c r="I110" i="43" s="1"/>
  <c r="O110" i="43" s="1"/>
  <c r="I135" i="29"/>
  <c r="I135" i="43" s="1"/>
  <c r="O135" i="43" s="1"/>
  <c r="I80" i="29"/>
  <c r="I80" i="43" s="1"/>
  <c r="O80" i="43" s="1"/>
  <c r="H42" i="43"/>
  <c r="N42" i="43" s="1"/>
  <c r="I42" i="29"/>
  <c r="I109" i="29"/>
  <c r="I109" i="43" s="1"/>
  <c r="O109" i="43" s="1"/>
  <c r="I120" i="29"/>
  <c r="I120" i="43" s="1"/>
  <c r="O120" i="43" s="1"/>
  <c r="I134" i="29"/>
  <c r="I134" i="43" s="1"/>
  <c r="O134" i="43" s="1"/>
  <c r="I60" i="29"/>
  <c r="I60" i="43" s="1"/>
  <c r="O60" i="43" s="1"/>
  <c r="I19" i="29"/>
  <c r="I19" i="43" s="1"/>
  <c r="O19" i="43" s="1"/>
  <c r="I27" i="29"/>
  <c r="J27" i="29" s="1"/>
  <c r="H68" i="43"/>
  <c r="N68" i="43" s="1"/>
  <c r="I68" i="29"/>
  <c r="H67" i="13"/>
  <c r="H99" i="13" s="1"/>
  <c r="K62" i="13"/>
  <c r="U62" i="13" s="1"/>
  <c r="K51" i="13"/>
  <c r="H53" i="13"/>
  <c r="H66" i="13"/>
  <c r="H56" i="13"/>
  <c r="H62" i="13"/>
  <c r="H94" i="13" s="1"/>
  <c r="H48" i="13"/>
  <c r="H51" i="13"/>
  <c r="H83" i="13" s="1"/>
  <c r="K53" i="13"/>
  <c r="U53" i="13" s="1"/>
  <c r="H59" i="13"/>
  <c r="H60" i="13"/>
  <c r="K55" i="13"/>
  <c r="U55" i="13" s="1"/>
  <c r="H50" i="13"/>
  <c r="H64" i="13"/>
  <c r="H96" i="13" s="1"/>
  <c r="H54" i="13"/>
  <c r="T30" i="13"/>
  <c r="O19" i="13"/>
  <c r="T21" i="13"/>
  <c r="O23" i="13"/>
  <c r="AE23" i="13" s="1"/>
  <c r="O27" i="13"/>
  <c r="AE27" i="13" s="1"/>
  <c r="T35" i="13"/>
  <c r="O30" i="13"/>
  <c r="AE30" i="13" s="1"/>
  <c r="Q19" i="13"/>
  <c r="O21" i="13"/>
  <c r="AE21" i="13" s="1"/>
  <c r="Q23" i="13"/>
  <c r="Q27" i="13"/>
  <c r="O35" i="13"/>
  <c r="AE35" i="13" s="1"/>
  <c r="K65" i="13"/>
  <c r="U65" i="13" s="1"/>
  <c r="Q30" i="13"/>
  <c r="Q21" i="13"/>
  <c r="T23" i="13"/>
  <c r="T27" i="13"/>
  <c r="Q35" i="13"/>
  <c r="F167" i="34"/>
  <c r="H116" i="18"/>
  <c r="F36" i="49"/>
  <c r="I22" i="40"/>
  <c r="J44" i="40"/>
  <c r="L21" i="39"/>
  <c r="J24" i="40" s="1"/>
  <c r="T63" i="36"/>
  <c r="T64" i="36"/>
  <c r="I116" i="18"/>
  <c r="S38" i="36"/>
  <c r="S56" i="36"/>
  <c r="F172" i="34"/>
  <c r="AH13" i="29"/>
  <c r="F122" i="34"/>
  <c r="F147" i="34"/>
  <c r="G160" i="34"/>
  <c r="G185" i="34"/>
  <c r="F145" i="34"/>
  <c r="G165" i="34"/>
  <c r="G125" i="34"/>
  <c r="F170" i="34"/>
  <c r="G180" i="34"/>
  <c r="G150" i="34"/>
  <c r="F125" i="34"/>
  <c r="F190" i="34"/>
  <c r="F165" i="34"/>
  <c r="G140" i="34"/>
  <c r="G170" i="34"/>
  <c r="G120" i="34"/>
  <c r="T17" i="36"/>
  <c r="T49" i="36"/>
  <c r="T55" i="36"/>
  <c r="T53" i="36"/>
  <c r="T59" i="36"/>
  <c r="T20" i="36"/>
  <c r="S19" i="36"/>
  <c r="G135" i="34"/>
  <c r="G130" i="34"/>
  <c r="S36" i="36"/>
  <c r="S54" i="36"/>
  <c r="S51" i="36"/>
  <c r="S52" i="36"/>
  <c r="S31" i="36"/>
  <c r="S22" i="36"/>
  <c r="Y24" i="36"/>
  <c r="Y56" i="36"/>
  <c r="Y31" i="36"/>
  <c r="Y63" i="36"/>
  <c r="Y38" i="36"/>
  <c r="Y70" i="36"/>
  <c r="Y45" i="36"/>
  <c r="Y60" i="36"/>
  <c r="Y67" i="36"/>
  <c r="Y17" i="36"/>
  <c r="Y50" i="36"/>
  <c r="Y36" i="36"/>
  <c r="Y59" i="36"/>
  <c r="Y52" i="36"/>
  <c r="S61" i="36"/>
  <c r="S42" i="36"/>
  <c r="S66" i="36"/>
  <c r="S57" i="36"/>
  <c r="S50" i="36"/>
  <c r="S62" i="36"/>
  <c r="Y32" i="36"/>
  <c r="Y64" i="36"/>
  <c r="Y39" i="36"/>
  <c r="Y14" i="36"/>
  <c r="Y46" i="36"/>
  <c r="Y21" i="36"/>
  <c r="Y53" i="36"/>
  <c r="Y19" i="36"/>
  <c r="Y26" i="36"/>
  <c r="Y33" i="36"/>
  <c r="S28" i="36"/>
  <c r="Y18" i="36"/>
  <c r="Y16" i="36"/>
  <c r="Y66" i="36"/>
  <c r="J161" i="48"/>
  <c r="J162" i="18" s="1"/>
  <c r="I141" i="48"/>
  <c r="I161" i="18" s="1"/>
  <c r="I37" i="48"/>
  <c r="I156" i="18" s="1"/>
  <c r="I201" i="48"/>
  <c r="I164" i="18" s="1"/>
  <c r="I97" i="48"/>
  <c r="I159" i="18" s="1"/>
  <c r="K161" i="48"/>
  <c r="K162" i="18" s="1"/>
  <c r="H215" i="48"/>
  <c r="L161" i="48"/>
  <c r="L162" i="18" s="1"/>
  <c r="H58" i="35"/>
  <c r="K50" i="13"/>
  <c r="K82" i="13" s="1"/>
  <c r="K49" i="13"/>
  <c r="K81" i="13" s="1"/>
  <c r="O17" i="13"/>
  <c r="P18" i="13"/>
  <c r="Q18" i="13" s="1"/>
  <c r="O18" i="13"/>
  <c r="T25" i="13"/>
  <c r="K57" i="13"/>
  <c r="U57" i="13" s="1"/>
  <c r="K36" i="13"/>
  <c r="F43" i="49" s="1"/>
  <c r="O25" i="13"/>
  <c r="AE25" i="13" s="1"/>
  <c r="M36" i="13"/>
  <c r="Q25" i="13"/>
  <c r="L62" i="18"/>
  <c r="J67" i="18"/>
  <c r="K199" i="18" s="1"/>
  <c r="I67" i="18"/>
  <c r="H63" i="38" s="1"/>
  <c r="T35" i="36"/>
  <c r="S37" i="36"/>
  <c r="S43" i="36"/>
  <c r="S59" i="36"/>
  <c r="S65" i="36"/>
  <c r="T67" i="36"/>
  <c r="T69" i="36"/>
  <c r="T36" i="36"/>
  <c r="T38" i="36"/>
  <c r="T42" i="36"/>
  <c r="S44" i="36"/>
  <c r="S48" i="36"/>
  <c r="T52" i="36"/>
  <c r="T58" i="36"/>
  <c r="T66" i="36"/>
  <c r="T68" i="36"/>
  <c r="S30" i="36"/>
  <c r="T27" i="36"/>
  <c r="T33" i="36"/>
  <c r="T19" i="36"/>
  <c r="S17" i="36"/>
  <c r="S16" i="36"/>
  <c r="S35" i="36"/>
  <c r="T37" i="36"/>
  <c r="T39" i="36"/>
  <c r="T41" i="36"/>
  <c r="S45" i="36"/>
  <c r="S47" i="36"/>
  <c r="S49" i="36"/>
  <c r="T51" i="36"/>
  <c r="S53" i="36"/>
  <c r="S63" i="36"/>
  <c r="S67" i="36"/>
  <c r="S69" i="36"/>
  <c r="S40" i="36"/>
  <c r="T44" i="36"/>
  <c r="T48" i="36"/>
  <c r="T54" i="36"/>
  <c r="S60" i="36"/>
  <c r="S64" i="36"/>
  <c r="S70" i="36"/>
  <c r="S25" i="36"/>
  <c r="T34" i="36"/>
  <c r="T25" i="36"/>
  <c r="S18" i="36"/>
  <c r="S39" i="36"/>
  <c r="S41" i="36"/>
  <c r="T43" i="36"/>
  <c r="T45" i="36"/>
  <c r="T47" i="36"/>
  <c r="S55" i="36"/>
  <c r="T57" i="36"/>
  <c r="T61" i="36"/>
  <c r="T65" i="36"/>
  <c r="T40" i="36"/>
  <c r="S46" i="36"/>
  <c r="T50" i="36"/>
  <c r="T56" i="36"/>
  <c r="S58" i="36"/>
  <c r="T60" i="36"/>
  <c r="T62" i="36"/>
  <c r="S68" i="36"/>
  <c r="S29" i="36"/>
  <c r="T16" i="36"/>
  <c r="V8" i="36"/>
  <c r="AD8" i="36" s="1"/>
  <c r="AD16" i="36" s="1"/>
  <c r="S34" i="36"/>
  <c r="S32" i="36"/>
  <c r="G63" i="38"/>
  <c r="E66" i="13"/>
  <c r="J66" i="13" s="1"/>
  <c r="AI34" i="13"/>
  <c r="E119" i="13"/>
  <c r="J119" i="13" s="1"/>
  <c r="AI87" i="13"/>
  <c r="S87" i="13"/>
  <c r="G48" i="13"/>
  <c r="AH48" i="13" s="1"/>
  <c r="K88" i="13"/>
  <c r="U88" i="13" s="1"/>
  <c r="T56" i="13"/>
  <c r="Q56" i="13"/>
  <c r="O56" i="13"/>
  <c r="T33" i="13"/>
  <c r="Q33" i="13"/>
  <c r="O33" i="13"/>
  <c r="AE33" i="13" s="1"/>
  <c r="O63" i="13"/>
  <c r="T63" i="13"/>
  <c r="Q63" i="13"/>
  <c r="H85" i="13"/>
  <c r="K95" i="13"/>
  <c r="U95" i="13" s="1"/>
  <c r="K99" i="13"/>
  <c r="U99" i="13" s="1"/>
  <c r="O67" i="13"/>
  <c r="T67" i="13"/>
  <c r="Q67" i="13"/>
  <c r="AH36" i="13"/>
  <c r="AI16" i="13"/>
  <c r="H93" i="13"/>
  <c r="K92" i="13"/>
  <c r="U92" i="13" s="1"/>
  <c r="T60" i="13"/>
  <c r="Q60" i="13"/>
  <c r="O60" i="13"/>
  <c r="AE60" i="13" s="1"/>
  <c r="E115" i="13"/>
  <c r="J115" i="13" s="1"/>
  <c r="AI83" i="13"/>
  <c r="H84" i="13"/>
  <c r="K80" i="13"/>
  <c r="O48" i="13"/>
  <c r="K90" i="13"/>
  <c r="U90" i="13" s="1"/>
  <c r="Q58" i="13"/>
  <c r="O58" i="13"/>
  <c r="AE58" i="13" s="1"/>
  <c r="T58" i="13"/>
  <c r="Q54" i="13"/>
  <c r="I48" i="13"/>
  <c r="I58" i="18"/>
  <c r="AF57" i="13"/>
  <c r="AF20" i="13"/>
  <c r="AF60" i="13"/>
  <c r="AF33" i="13"/>
  <c r="AF34" i="13"/>
  <c r="AF64" i="13"/>
  <c r="AF66" i="13"/>
  <c r="AF49" i="13"/>
  <c r="AF25" i="13"/>
  <c r="AF53" i="13"/>
  <c r="E67" i="13"/>
  <c r="J67" i="13" s="1"/>
  <c r="AF22" i="13"/>
  <c r="G54" i="13"/>
  <c r="AH54" i="13" s="1"/>
  <c r="AE34" i="13"/>
  <c r="AF29" i="13"/>
  <c r="AF30" i="13"/>
  <c r="E90" i="13"/>
  <c r="J90" i="13" s="1"/>
  <c r="E93" i="13"/>
  <c r="J93" i="13" s="1"/>
  <c r="AF58" i="13"/>
  <c r="S58" i="13"/>
  <c r="G51" i="13"/>
  <c r="AH51" i="13" s="1"/>
  <c r="E65" i="13"/>
  <c r="J65" i="13" s="1"/>
  <c r="AF63" i="13"/>
  <c r="G67" i="13"/>
  <c r="AH67" i="13" s="1"/>
  <c r="AF35" i="13"/>
  <c r="S34" i="13"/>
  <c r="G63" i="13"/>
  <c r="AH63" i="13" s="1"/>
  <c r="G59" i="13"/>
  <c r="AH59" i="13" s="1"/>
  <c r="E64" i="13"/>
  <c r="J64" i="13" s="1"/>
  <c r="S32" i="13"/>
  <c r="H14" i="43"/>
  <c r="N14" i="43" s="1"/>
  <c r="I14" i="29"/>
  <c r="H26" i="43"/>
  <c r="N26" i="43" s="1"/>
  <c r="I26" i="29"/>
  <c r="H34" i="43"/>
  <c r="N34" i="43" s="1"/>
  <c r="I34" i="29"/>
  <c r="H111" i="43"/>
  <c r="N111" i="43" s="1"/>
  <c r="I111" i="29"/>
  <c r="I58" i="43"/>
  <c r="O58" i="43" s="1"/>
  <c r="J58" i="29"/>
  <c r="J58" i="43" s="1"/>
  <c r="P58" i="43" s="1"/>
  <c r="G38" i="40"/>
  <c r="J16" i="39"/>
  <c r="G25" i="40"/>
  <c r="G26" i="40" s="1"/>
  <c r="I17" i="1"/>
  <c r="AF27" i="13"/>
  <c r="H16" i="43"/>
  <c r="N16" i="43" s="1"/>
  <c r="I16" i="29"/>
  <c r="H28" i="43"/>
  <c r="N28" i="43" s="1"/>
  <c r="I28" i="29"/>
  <c r="H36" i="43"/>
  <c r="N36" i="43" s="1"/>
  <c r="I36" i="29"/>
  <c r="G49" i="13"/>
  <c r="AH49" i="13" s="1"/>
  <c r="G57" i="13"/>
  <c r="AH57" i="13" s="1"/>
  <c r="G65" i="13"/>
  <c r="AH65" i="13" s="1"/>
  <c r="H17" i="43"/>
  <c r="N17" i="43" s="1"/>
  <c r="I17" i="29"/>
  <c r="H35" i="43"/>
  <c r="N35" i="43" s="1"/>
  <c r="I35" i="29"/>
  <c r="H45" i="43"/>
  <c r="N45" i="43" s="1"/>
  <c r="I45" i="29"/>
  <c r="G82" i="13"/>
  <c r="AH82" i="13" s="1"/>
  <c r="H37" i="43"/>
  <c r="N37" i="43" s="1"/>
  <c r="I37" i="29"/>
  <c r="H47" i="43"/>
  <c r="N47" i="43" s="1"/>
  <c r="I47" i="29"/>
  <c r="I70" i="43"/>
  <c r="O70" i="43" s="1"/>
  <c r="J70" i="29"/>
  <c r="J70" i="43" s="1"/>
  <c r="P70" i="43" s="1"/>
  <c r="I61" i="43"/>
  <c r="O61" i="43" s="1"/>
  <c r="J61" i="29"/>
  <c r="J61" i="43" s="1"/>
  <c r="P61" i="43" s="1"/>
  <c r="E82" i="13"/>
  <c r="J82" i="13" s="1"/>
  <c r="H67" i="43"/>
  <c r="N67" i="43" s="1"/>
  <c r="I67" i="29"/>
  <c r="H50" i="43"/>
  <c r="N50" i="43" s="1"/>
  <c r="I50" i="29"/>
  <c r="I62" i="43"/>
  <c r="O62" i="43" s="1"/>
  <c r="J62" i="29"/>
  <c r="J62" i="43" s="1"/>
  <c r="P62" i="43" s="1"/>
  <c r="H23" i="43"/>
  <c r="N23" i="43" s="1"/>
  <c r="I23" i="29"/>
  <c r="AF23" i="13"/>
  <c r="H20" i="43"/>
  <c r="N20" i="43" s="1"/>
  <c r="I20" i="29"/>
  <c r="H40" i="43"/>
  <c r="N40" i="43" s="1"/>
  <c r="I40" i="29"/>
  <c r="H52" i="43"/>
  <c r="N52" i="43" s="1"/>
  <c r="I52" i="29"/>
  <c r="H108" i="43"/>
  <c r="N108" i="43" s="1"/>
  <c r="I108" i="29"/>
  <c r="AF19" i="13"/>
  <c r="G53" i="13"/>
  <c r="AH53" i="13" s="1"/>
  <c r="G61" i="13"/>
  <c r="AH61" i="13" s="1"/>
  <c r="H13" i="43"/>
  <c r="I13" i="29"/>
  <c r="H39" i="43"/>
  <c r="N39" i="43" s="1"/>
  <c r="I39" i="29"/>
  <c r="H49" i="43"/>
  <c r="N49" i="43" s="1"/>
  <c r="I49" i="29"/>
  <c r="H15" i="43"/>
  <c r="N15" i="43" s="1"/>
  <c r="I15" i="29"/>
  <c r="H25" i="43"/>
  <c r="N25" i="43" s="1"/>
  <c r="I25" i="29"/>
  <c r="H33" i="43"/>
  <c r="N33" i="43" s="1"/>
  <c r="I33" i="29"/>
  <c r="H51" i="43"/>
  <c r="N51" i="43" s="1"/>
  <c r="I51" i="29"/>
  <c r="I64" i="43"/>
  <c r="O64" i="43" s="1"/>
  <c r="J64" i="29"/>
  <c r="J64" i="43" s="1"/>
  <c r="P64" i="43" s="1"/>
  <c r="G22" i="54"/>
  <c r="J119" i="35"/>
  <c r="I122" i="35"/>
  <c r="K115" i="35"/>
  <c r="J32" i="35"/>
  <c r="I35" i="35"/>
  <c r="K114" i="18"/>
  <c r="H70" i="18"/>
  <c r="F182" i="34"/>
  <c r="F187" i="34"/>
  <c r="F192" i="34"/>
  <c r="F152" i="34"/>
  <c r="F127" i="34"/>
  <c r="F177" i="34"/>
  <c r="F137" i="34"/>
  <c r="F162" i="34"/>
  <c r="F142" i="34"/>
  <c r="S27" i="36"/>
  <c r="F105" i="34"/>
  <c r="F22" i="34" s="1"/>
  <c r="G175" i="34"/>
  <c r="F197" i="51"/>
  <c r="F15" i="51" s="1"/>
  <c r="F155" i="34"/>
  <c r="F160" i="34"/>
  <c r="I25" i="1"/>
  <c r="G71" i="51" s="1"/>
  <c r="I27" i="1"/>
  <c r="J34" i="1"/>
  <c r="H174" i="51" s="1"/>
  <c r="G36" i="1"/>
  <c r="I35" i="1"/>
  <c r="I33" i="1"/>
  <c r="I31" i="1"/>
  <c r="I24" i="1"/>
  <c r="H42" i="38"/>
  <c r="G44" i="38"/>
  <c r="G84" i="38"/>
  <c r="S21" i="36"/>
  <c r="S33" i="36"/>
  <c r="S23" i="36"/>
  <c r="AA8" i="36"/>
  <c r="S20" i="36"/>
  <c r="S24" i="36"/>
  <c r="S26" i="36"/>
  <c r="T70" i="36"/>
  <c r="T32" i="36"/>
  <c r="T22" i="36"/>
  <c r="T29" i="36"/>
  <c r="T18" i="36"/>
  <c r="T26" i="36"/>
  <c r="T21" i="36"/>
  <c r="T24" i="36"/>
  <c r="AB8" i="36"/>
  <c r="AB43" i="36" s="1"/>
  <c r="T31" i="36"/>
  <c r="I83" i="18"/>
  <c r="F132" i="34"/>
  <c r="F30" i="34"/>
  <c r="H83" i="18"/>
  <c r="H133" i="35"/>
  <c r="I72" i="35"/>
  <c r="I18" i="1"/>
  <c r="J16" i="18" s="1"/>
  <c r="U65" i="36"/>
  <c r="J102" i="1"/>
  <c r="W8" i="36"/>
  <c r="T28" i="36"/>
  <c r="T23" i="36"/>
  <c r="T30" i="36"/>
  <c r="I26" i="1"/>
  <c r="I23" i="1"/>
  <c r="G49" i="51" s="1"/>
  <c r="I22" i="1"/>
  <c r="H21" i="1"/>
  <c r="H65" i="35"/>
  <c r="H72" i="35" s="1"/>
  <c r="H42" i="39"/>
  <c r="F28" i="40" s="1"/>
  <c r="U14" i="36"/>
  <c r="G138" i="43"/>
  <c r="G157" i="43" s="1"/>
  <c r="Y155" i="43"/>
  <c r="Y138" i="43"/>
  <c r="T15" i="36"/>
  <c r="I101" i="35" s="1"/>
  <c r="I105" i="35" s="1"/>
  <c r="O15" i="36"/>
  <c r="O12" i="36" s="1"/>
  <c r="Q15" i="36"/>
  <c r="Q12" i="36" s="1"/>
  <c r="AF24" i="13"/>
  <c r="E92" i="13"/>
  <c r="J92" i="13" s="1"/>
  <c r="G84" i="13"/>
  <c r="AH84" i="13" s="1"/>
  <c r="G88" i="13"/>
  <c r="AH88" i="13" s="1"/>
  <c r="G92" i="13"/>
  <c r="AH92" i="13" s="1"/>
  <c r="H83" i="43"/>
  <c r="N83" i="43" s="1"/>
  <c r="I83" i="29"/>
  <c r="I91" i="29"/>
  <c r="H91" i="43"/>
  <c r="N91" i="43" s="1"/>
  <c r="I105" i="29"/>
  <c r="H105" i="43"/>
  <c r="N105" i="43" s="1"/>
  <c r="I114" i="29"/>
  <c r="H114" i="43"/>
  <c r="N114" i="43" s="1"/>
  <c r="I119" i="29"/>
  <c r="H119" i="43"/>
  <c r="N119" i="43" s="1"/>
  <c r="H123" i="43"/>
  <c r="N123" i="43" s="1"/>
  <c r="I123" i="29"/>
  <c r="I126" i="29"/>
  <c r="H126" i="43"/>
  <c r="N126" i="43" s="1"/>
  <c r="I22" i="43"/>
  <c r="O22" i="43" s="1"/>
  <c r="J22" i="29"/>
  <c r="J22" i="43" s="1"/>
  <c r="P22" i="43" s="1"/>
  <c r="I30" i="43"/>
  <c r="O30" i="43" s="1"/>
  <c r="J30" i="29"/>
  <c r="J30" i="43" s="1"/>
  <c r="P30" i="43" s="1"/>
  <c r="I32" i="43"/>
  <c r="O32" i="43" s="1"/>
  <c r="J32" i="29"/>
  <c r="J32" i="43" s="1"/>
  <c r="P32" i="43" s="1"/>
  <c r="I43" i="43"/>
  <c r="O43" i="43" s="1"/>
  <c r="J43" i="29"/>
  <c r="J43" i="43" s="1"/>
  <c r="P43" i="43" s="1"/>
  <c r="AF18" i="13"/>
  <c r="AE20" i="13"/>
  <c r="E52" i="13"/>
  <c r="J52" i="13" s="1"/>
  <c r="AE24" i="13"/>
  <c r="E56" i="13"/>
  <c r="J56" i="13" s="1"/>
  <c r="S25" i="13"/>
  <c r="E57" i="13"/>
  <c r="J57" i="13" s="1"/>
  <c r="S31" i="13"/>
  <c r="AE31" i="13"/>
  <c r="E63" i="13"/>
  <c r="J63" i="13" s="1"/>
  <c r="G90" i="13"/>
  <c r="AH90" i="13" s="1"/>
  <c r="G98" i="13"/>
  <c r="AH98" i="13" s="1"/>
  <c r="I136" i="29"/>
  <c r="H136" i="43"/>
  <c r="N136" i="43" s="1"/>
  <c r="H63" i="43"/>
  <c r="N63" i="43" s="1"/>
  <c r="I63" i="29"/>
  <c r="H78" i="43"/>
  <c r="N78" i="43" s="1"/>
  <c r="I78" i="29"/>
  <c r="I85" i="29"/>
  <c r="H85" i="43"/>
  <c r="N85" i="43" s="1"/>
  <c r="H104" i="43"/>
  <c r="N104" i="43" s="1"/>
  <c r="I104" i="29"/>
  <c r="H106" i="43"/>
  <c r="N106" i="43" s="1"/>
  <c r="I106" i="29"/>
  <c r="H115" i="43"/>
  <c r="N115" i="43" s="1"/>
  <c r="I115" i="29"/>
  <c r="I122" i="29"/>
  <c r="H122" i="43"/>
  <c r="N122" i="43" s="1"/>
  <c r="H124" i="43"/>
  <c r="N124" i="43" s="1"/>
  <c r="I124" i="29"/>
  <c r="H131" i="43"/>
  <c r="N131" i="43" s="1"/>
  <c r="I131" i="29"/>
  <c r="I18" i="43"/>
  <c r="O18" i="43" s="1"/>
  <c r="J18" i="29"/>
  <c r="J18" i="43" s="1"/>
  <c r="P18" i="43" s="1"/>
  <c r="I21" i="43"/>
  <c r="O21" i="43" s="1"/>
  <c r="J21" i="29"/>
  <c r="J21" i="43" s="1"/>
  <c r="P21" i="43" s="1"/>
  <c r="I24" i="43"/>
  <c r="O24" i="43" s="1"/>
  <c r="J24" i="29"/>
  <c r="J24" i="43" s="1"/>
  <c r="P24" i="43" s="1"/>
  <c r="I31" i="43"/>
  <c r="O31" i="43" s="1"/>
  <c r="J31" i="29"/>
  <c r="J31" i="43" s="1"/>
  <c r="P31" i="43" s="1"/>
  <c r="I41" i="43"/>
  <c r="O41" i="43" s="1"/>
  <c r="J41" i="29"/>
  <c r="J41" i="43" s="1"/>
  <c r="P41" i="43" s="1"/>
  <c r="J48" i="29"/>
  <c r="J48" i="43" s="1"/>
  <c r="P48" i="43" s="1"/>
  <c r="J24" i="18"/>
  <c r="K20" i="18"/>
  <c r="L37" i="48"/>
  <c r="L156" i="18" s="1"/>
  <c r="L66" i="35"/>
  <c r="E126" i="13"/>
  <c r="J126" i="13" s="1"/>
  <c r="I24" i="40"/>
  <c r="S53" i="13"/>
  <c r="E85" i="13"/>
  <c r="J85" i="13" s="1"/>
  <c r="L87" i="18"/>
  <c r="J58" i="18"/>
  <c r="K54" i="18"/>
  <c r="L169" i="48"/>
  <c r="L169" i="35" s="1"/>
  <c r="J37" i="48"/>
  <c r="J156" i="18" s="1"/>
  <c r="H65" i="38"/>
  <c r="I193" i="18"/>
  <c r="I186" i="18" s="1"/>
  <c r="J78" i="18"/>
  <c r="E86" i="13"/>
  <c r="J86" i="13" s="1"/>
  <c r="S54" i="13"/>
  <c r="K200" i="18"/>
  <c r="J46" i="35"/>
  <c r="I48" i="35"/>
  <c r="I58" i="35" s="1"/>
  <c r="L52" i="35"/>
  <c r="K55" i="35"/>
  <c r="E155" i="13"/>
  <c r="J155" i="13" s="1"/>
  <c r="J169" i="48"/>
  <c r="J169" i="35" s="1"/>
  <c r="H165" i="18"/>
  <c r="J97" i="48"/>
  <c r="J159" i="18" s="1"/>
  <c r="K37" i="48"/>
  <c r="K156" i="18" s="1"/>
  <c r="J72" i="48"/>
  <c r="I77" i="48"/>
  <c r="I158" i="18" s="1"/>
  <c r="J201" i="48"/>
  <c r="J164" i="18" s="1"/>
  <c r="K196" i="48"/>
  <c r="L12" i="48"/>
  <c r="K17" i="48"/>
  <c r="J141" i="48"/>
  <c r="J161" i="18" s="1"/>
  <c r="J177" i="48"/>
  <c r="I181" i="48"/>
  <c r="I163" i="18" s="1"/>
  <c r="K116" i="48"/>
  <c r="J121" i="48"/>
  <c r="J160" i="18" s="1"/>
  <c r="J17" i="48"/>
  <c r="J155" i="18" s="1"/>
  <c r="J81" i="48"/>
  <c r="I85" i="48"/>
  <c r="I165" i="35" s="1"/>
  <c r="K52" i="48"/>
  <c r="J57" i="48"/>
  <c r="J157" i="18" s="1"/>
  <c r="I17" i="48"/>
  <c r="I155" i="18" s="1"/>
  <c r="L136" i="48"/>
  <c r="K141" i="48"/>
  <c r="K161" i="18" s="1"/>
  <c r="J205" i="48"/>
  <c r="I209" i="48"/>
  <c r="I171" i="35" s="1"/>
  <c r="J127" i="48"/>
  <c r="I129" i="48"/>
  <c r="I167" i="35" s="1"/>
  <c r="J102" i="48"/>
  <c r="I105" i="48"/>
  <c r="I166" i="35" s="1"/>
  <c r="J186" i="48"/>
  <c r="J45" i="48"/>
  <c r="J163" i="35" s="1"/>
  <c r="K43" i="48"/>
  <c r="K169" i="48"/>
  <c r="K169" i="35" s="1"/>
  <c r="J149" i="48"/>
  <c r="J168" i="35" s="1"/>
  <c r="K149" i="48"/>
  <c r="K168" i="35" s="1"/>
  <c r="L144" i="48"/>
  <c r="L204" i="48"/>
  <c r="M204" i="48" s="1"/>
  <c r="L80" i="48"/>
  <c r="M80" i="48" s="1"/>
  <c r="L60" i="48"/>
  <c r="K65" i="48"/>
  <c r="K164" i="35" s="1"/>
  <c r="J65" i="48"/>
  <c r="J164" i="35" s="1"/>
  <c r="I141" i="43"/>
  <c r="I142" i="43"/>
  <c r="T155" i="43"/>
  <c r="T157" i="43" s="1"/>
  <c r="U140" i="43"/>
  <c r="I145" i="43"/>
  <c r="J144" i="43"/>
  <c r="AB144" i="43" s="1"/>
  <c r="H155" i="43"/>
  <c r="I140" i="43"/>
  <c r="AG157" i="43"/>
  <c r="AH140" i="43"/>
  <c r="AH155" i="43" s="1"/>
  <c r="AH157" i="43" s="1"/>
  <c r="J61" i="1"/>
  <c r="J60" i="1"/>
  <c r="Z56" i="36"/>
  <c r="S15" i="36"/>
  <c r="R15" i="36"/>
  <c r="G200" i="34"/>
  <c r="H14" i="35"/>
  <c r="H21" i="35" s="1"/>
  <c r="J59" i="29"/>
  <c r="J59" i="43" s="1"/>
  <c r="P59" i="43" s="1"/>
  <c r="J79" i="29"/>
  <c r="J79" i="43" s="1"/>
  <c r="P79" i="43" s="1"/>
  <c r="J86" i="29"/>
  <c r="J86" i="43" s="1"/>
  <c r="P86" i="43" s="1"/>
  <c r="J125" i="29"/>
  <c r="J125" i="43" s="1"/>
  <c r="P125" i="43" s="1"/>
  <c r="J130" i="29"/>
  <c r="J130" i="43" s="1"/>
  <c r="P130" i="43" s="1"/>
  <c r="V13" i="29"/>
  <c r="V138" i="29" s="1"/>
  <c r="U138" i="29"/>
  <c r="J137" i="29"/>
  <c r="J137" i="43" s="1"/>
  <c r="P137" i="43" s="1"/>
  <c r="J82" i="29"/>
  <c r="J82" i="43" s="1"/>
  <c r="P82" i="43" s="1"/>
  <c r="J90" i="29"/>
  <c r="J90" i="43" s="1"/>
  <c r="P90" i="43" s="1"/>
  <c r="J103" i="29"/>
  <c r="J103" i="43" s="1"/>
  <c r="P103" i="43" s="1"/>
  <c r="J127" i="29"/>
  <c r="J127" i="43" s="1"/>
  <c r="P127" i="43" s="1"/>
  <c r="D68" i="22"/>
  <c r="D110" i="22"/>
  <c r="D93" i="22"/>
  <c r="H8" i="35"/>
  <c r="H95" i="35" s="1"/>
  <c r="G114" i="34"/>
  <c r="H19" i="48"/>
  <c r="G27" i="34"/>
  <c r="J241" i="24"/>
  <c r="H182" i="18"/>
  <c r="K52" i="39"/>
  <c r="L52" i="39" s="1"/>
  <c r="L55" i="39" s="1"/>
  <c r="J55" i="39"/>
  <c r="J74" i="29"/>
  <c r="J74" i="43" s="1"/>
  <c r="P74" i="43" s="1"/>
  <c r="J76" i="29"/>
  <c r="J76" i="43" s="1"/>
  <c r="P76" i="43" s="1"/>
  <c r="J101" i="29"/>
  <c r="J101" i="43" s="1"/>
  <c r="P101" i="43" s="1"/>
  <c r="J71" i="29"/>
  <c r="J71" i="43" s="1"/>
  <c r="P71" i="43" s="1"/>
  <c r="J75" i="29"/>
  <c r="J75" i="43" s="1"/>
  <c r="P75" i="43" s="1"/>
  <c r="J132" i="29"/>
  <c r="J132" i="43" s="1"/>
  <c r="P132" i="43" s="1"/>
  <c r="I163" i="35"/>
  <c r="Q66" i="13" l="1"/>
  <c r="T55" i="13"/>
  <c r="O54" i="13"/>
  <c r="AE54" i="13" s="1"/>
  <c r="O66" i="13"/>
  <c r="AE66" i="13" s="1"/>
  <c r="K127" i="13"/>
  <c r="U127" i="13" s="1"/>
  <c r="AG48" i="13"/>
  <c r="K86" i="13"/>
  <c r="U86" i="13" s="1"/>
  <c r="K98" i="13"/>
  <c r="U98" i="13" s="1"/>
  <c r="K87" i="13"/>
  <c r="U87" i="13" s="1"/>
  <c r="T54" i="13"/>
  <c r="T59" i="13"/>
  <c r="E81" i="13"/>
  <c r="J81" i="13" s="1"/>
  <c r="Z81" i="13" s="1"/>
  <c r="T66" i="13"/>
  <c r="Q53" i="13"/>
  <c r="K85" i="13"/>
  <c r="U85" i="13" s="1"/>
  <c r="J48" i="13"/>
  <c r="O142" i="43"/>
  <c r="AA142" i="43"/>
  <c r="O145" i="43"/>
  <c r="AA145" i="43"/>
  <c r="O141" i="43"/>
  <c r="AA141" i="43"/>
  <c r="O140" i="43"/>
  <c r="AA140" i="43"/>
  <c r="J116" i="18"/>
  <c r="H37" i="51"/>
  <c r="H39" i="51"/>
  <c r="G73" i="51"/>
  <c r="F27" i="51"/>
  <c r="G26" i="51"/>
  <c r="G28" i="51"/>
  <c r="H129" i="51"/>
  <c r="H132" i="51" s="1"/>
  <c r="H48" i="51"/>
  <c r="I50" i="51"/>
  <c r="H59" i="51"/>
  <c r="G38" i="51"/>
  <c r="G40" i="51" s="1"/>
  <c r="G60" i="51"/>
  <c r="H186" i="51"/>
  <c r="H184" i="51"/>
  <c r="G185" i="51"/>
  <c r="G187" i="51" s="1"/>
  <c r="I175" i="51"/>
  <c r="H164" i="51"/>
  <c r="H162" i="51"/>
  <c r="G163" i="51"/>
  <c r="H151" i="51"/>
  <c r="H153" i="51"/>
  <c r="I86" i="34"/>
  <c r="G152" i="51"/>
  <c r="G154" i="51" s="1"/>
  <c r="H142" i="51"/>
  <c r="H140" i="51"/>
  <c r="G141" i="51"/>
  <c r="G143" i="51" s="1"/>
  <c r="I131" i="51"/>
  <c r="J29" i="1"/>
  <c r="H115" i="51" s="1"/>
  <c r="H116" i="51"/>
  <c r="H114" i="51"/>
  <c r="G115" i="51"/>
  <c r="G117" i="51" s="1"/>
  <c r="H105" i="51"/>
  <c r="H103" i="51"/>
  <c r="I70" i="34"/>
  <c r="G104" i="51"/>
  <c r="G106" i="51" s="1"/>
  <c r="H94" i="51"/>
  <c r="H92" i="51"/>
  <c r="G93" i="51"/>
  <c r="G95" i="51" s="1"/>
  <c r="H83" i="51"/>
  <c r="H81" i="51"/>
  <c r="G82" i="51"/>
  <c r="G84" i="51" s="1"/>
  <c r="H70" i="51"/>
  <c r="I72" i="51"/>
  <c r="H61" i="51"/>
  <c r="I185" i="34"/>
  <c r="I190" i="34"/>
  <c r="I90" i="34"/>
  <c r="I74" i="34"/>
  <c r="J57" i="49"/>
  <c r="I125" i="35"/>
  <c r="I155" i="34"/>
  <c r="J28" i="1"/>
  <c r="H104" i="51" s="1"/>
  <c r="I82" i="34"/>
  <c r="I66" i="34"/>
  <c r="I175" i="34"/>
  <c r="I180" i="34"/>
  <c r="K30" i="1"/>
  <c r="I98" i="34"/>
  <c r="I160" i="34"/>
  <c r="I150" i="34"/>
  <c r="H49" i="49"/>
  <c r="J15" i="18"/>
  <c r="J14" i="35"/>
  <c r="J21" i="35" s="1"/>
  <c r="I200" i="34"/>
  <c r="I30" i="34" s="1"/>
  <c r="I170" i="34"/>
  <c r="I165" i="34"/>
  <c r="J32" i="1"/>
  <c r="H152" i="51" s="1"/>
  <c r="K116" i="18"/>
  <c r="K133" i="35"/>
  <c r="K77" i="18"/>
  <c r="K83" i="18" s="1"/>
  <c r="K65" i="35"/>
  <c r="K72" i="35" s="1"/>
  <c r="K99" i="1"/>
  <c r="K95" i="1"/>
  <c r="I135" i="34"/>
  <c r="I54" i="34"/>
  <c r="I62" i="34"/>
  <c r="I145" i="34"/>
  <c r="I58" i="34"/>
  <c r="I140" i="34"/>
  <c r="U18" i="36"/>
  <c r="U39" i="36"/>
  <c r="AH138" i="29"/>
  <c r="AI13" i="29"/>
  <c r="AI138" i="29" s="1"/>
  <c r="I50" i="34"/>
  <c r="I130" i="34"/>
  <c r="I125" i="34"/>
  <c r="I46" i="34"/>
  <c r="H120" i="34"/>
  <c r="H42" i="34"/>
  <c r="H105" i="34" s="1"/>
  <c r="H22" i="34" s="1"/>
  <c r="G198" i="34"/>
  <c r="G28" i="34" s="1"/>
  <c r="P143" i="43"/>
  <c r="K143" i="43"/>
  <c r="AC143" i="43" s="1"/>
  <c r="P144" i="43"/>
  <c r="K144" i="43"/>
  <c r="AC144" i="43" s="1"/>
  <c r="J77" i="1"/>
  <c r="I173" i="51" s="1"/>
  <c r="J118" i="29"/>
  <c r="J118" i="43" s="1"/>
  <c r="P118" i="43" s="1"/>
  <c r="J44" i="29"/>
  <c r="J44" i="43" s="1"/>
  <c r="P44" i="43" s="1"/>
  <c r="J113" i="29"/>
  <c r="J113" i="43" s="1"/>
  <c r="P113" i="43" s="1"/>
  <c r="J97" i="29"/>
  <c r="J97" i="43" s="1"/>
  <c r="P97" i="43" s="1"/>
  <c r="Z30" i="36"/>
  <c r="U61" i="36"/>
  <c r="U49" i="36"/>
  <c r="AB36" i="36"/>
  <c r="Z39" i="36"/>
  <c r="V55" i="36"/>
  <c r="U40" i="36"/>
  <c r="U29" i="36"/>
  <c r="U54" i="36"/>
  <c r="AC8" i="36"/>
  <c r="AC28" i="36" s="1"/>
  <c r="U64" i="36"/>
  <c r="U57" i="36"/>
  <c r="U28" i="36"/>
  <c r="U58" i="36"/>
  <c r="V23" i="36"/>
  <c r="AD43" i="36"/>
  <c r="AD27" i="36"/>
  <c r="V39" i="36"/>
  <c r="AD59" i="36"/>
  <c r="AB52" i="36"/>
  <c r="U15" i="36"/>
  <c r="U31" i="36"/>
  <c r="U51" i="36"/>
  <c r="U68" i="36"/>
  <c r="U66" i="36"/>
  <c r="U35" i="36"/>
  <c r="U30" i="36"/>
  <c r="U52" i="36"/>
  <c r="U46" i="36"/>
  <c r="U34" i="36"/>
  <c r="U17" i="36"/>
  <c r="U27" i="36"/>
  <c r="U55" i="36"/>
  <c r="U69" i="36"/>
  <c r="U48" i="36"/>
  <c r="U60" i="36"/>
  <c r="U26" i="36"/>
  <c r="U22" i="36"/>
  <c r="U19" i="36"/>
  <c r="U44" i="36"/>
  <c r="U43" i="36"/>
  <c r="U70" i="36"/>
  <c r="U38" i="36"/>
  <c r="U37" i="36"/>
  <c r="U33" i="36"/>
  <c r="U63" i="36"/>
  <c r="U56" i="36"/>
  <c r="U16" i="36"/>
  <c r="U45" i="36"/>
  <c r="U47" i="36"/>
  <c r="U20" i="36"/>
  <c r="AB50" i="36"/>
  <c r="U24" i="36"/>
  <c r="U59" i="36"/>
  <c r="U36" i="36"/>
  <c r="U50" i="36"/>
  <c r="U62" i="36"/>
  <c r="U25" i="36"/>
  <c r="U32" i="36"/>
  <c r="U21" i="36"/>
  <c r="U42" i="36"/>
  <c r="U41" i="36"/>
  <c r="U67" i="36"/>
  <c r="U23" i="36"/>
  <c r="AI56" i="13"/>
  <c r="S56" i="13"/>
  <c r="AI92" i="13"/>
  <c r="S92" i="13"/>
  <c r="AI65" i="13"/>
  <c r="S65" i="13"/>
  <c r="E151" i="13"/>
  <c r="J151" i="13" s="1"/>
  <c r="S119" i="13"/>
  <c r="H72" i="38"/>
  <c r="I210" i="18"/>
  <c r="AI64" i="13"/>
  <c r="S64" i="13"/>
  <c r="AI93" i="13"/>
  <c r="AI67" i="13"/>
  <c r="S67" i="13"/>
  <c r="J29" i="29"/>
  <c r="J29" i="43" s="1"/>
  <c r="P29" i="43" s="1"/>
  <c r="AI57" i="13"/>
  <c r="S57" i="13"/>
  <c r="AI90" i="13"/>
  <c r="S90" i="13"/>
  <c r="AI86" i="13"/>
  <c r="S86" i="13"/>
  <c r="AI85" i="13"/>
  <c r="AI126" i="13"/>
  <c r="AI63" i="13"/>
  <c r="AI52" i="13"/>
  <c r="AI66" i="13"/>
  <c r="S66" i="13"/>
  <c r="K118" i="18"/>
  <c r="L118" i="18" s="1"/>
  <c r="M118" i="18" s="1"/>
  <c r="I199" i="18"/>
  <c r="Z15" i="36"/>
  <c r="Z29" i="36"/>
  <c r="Z27" i="36"/>
  <c r="Z55" i="36"/>
  <c r="Z58" i="36"/>
  <c r="Z17" i="36"/>
  <c r="Z14" i="36"/>
  <c r="Z43" i="36"/>
  <c r="AB53" i="36"/>
  <c r="Z46" i="36"/>
  <c r="Z57" i="36"/>
  <c r="Z45" i="36"/>
  <c r="Z24" i="36"/>
  <c r="Z26" i="36"/>
  <c r="Z54" i="36"/>
  <c r="Z35" i="36"/>
  <c r="Z32" i="36"/>
  <c r="Z65" i="36"/>
  <c r="Z21" i="36"/>
  <c r="Z25" i="36"/>
  <c r="Z31" i="36"/>
  <c r="Z49" i="36"/>
  <c r="Z59" i="36"/>
  <c r="Z69" i="36"/>
  <c r="Z51" i="36"/>
  <c r="Z41" i="36"/>
  <c r="Z23" i="36"/>
  <c r="Z33" i="36"/>
  <c r="Z61" i="36"/>
  <c r="Z28" i="36"/>
  <c r="Z40" i="36"/>
  <c r="Z68" i="36"/>
  <c r="Z67" i="36"/>
  <c r="Z18" i="36"/>
  <c r="Z63" i="36"/>
  <c r="Z20" i="36"/>
  <c r="Z38" i="36"/>
  <c r="Z37" i="36"/>
  <c r="Z19" i="36"/>
  <c r="Z66" i="36"/>
  <c r="Z48" i="36"/>
  <c r="Z36" i="36"/>
  <c r="Z53" i="36"/>
  <c r="Z50" i="36"/>
  <c r="Z47" i="36"/>
  <c r="Z22" i="36"/>
  <c r="Z60" i="36"/>
  <c r="Z64" i="36"/>
  <c r="Z42" i="36"/>
  <c r="Z52" i="36"/>
  <c r="Z70" i="36"/>
  <c r="Z62" i="36"/>
  <c r="Z44" i="36"/>
  <c r="Z34" i="36"/>
  <c r="AI49" i="13"/>
  <c r="AE19" i="13"/>
  <c r="P51" i="13"/>
  <c r="AC19" i="13"/>
  <c r="S19" i="13" s="1"/>
  <c r="AB19" i="13"/>
  <c r="AI82" i="13"/>
  <c r="J73" i="29"/>
  <c r="J73" i="43" s="1"/>
  <c r="P73" i="43" s="1"/>
  <c r="I44" i="43"/>
  <c r="O44" i="43" s="1"/>
  <c r="G85" i="38"/>
  <c r="G87" i="38" s="1"/>
  <c r="L20" i="39"/>
  <c r="J23" i="40" s="1"/>
  <c r="I75" i="1"/>
  <c r="G132" i="51"/>
  <c r="J25" i="1"/>
  <c r="H71" i="51" s="1"/>
  <c r="J70" i="1"/>
  <c r="J71" i="1"/>
  <c r="J69" i="1"/>
  <c r="J78" i="34" s="1"/>
  <c r="J66" i="1"/>
  <c r="J63" i="1"/>
  <c r="J67" i="1"/>
  <c r="J64" i="1"/>
  <c r="J73" i="1"/>
  <c r="J94" i="34" s="1"/>
  <c r="J68" i="1"/>
  <c r="J72" i="1"/>
  <c r="J62" i="1"/>
  <c r="J65" i="1"/>
  <c r="J74" i="1"/>
  <c r="G51" i="51"/>
  <c r="F176" i="51"/>
  <c r="L55" i="35"/>
  <c r="J63" i="38" s="1"/>
  <c r="M52" i="35"/>
  <c r="M55" i="35" s="1"/>
  <c r="M66" i="35"/>
  <c r="M199" i="35" s="1"/>
  <c r="K84" i="13"/>
  <c r="U84" i="13" s="1"/>
  <c r="H80" i="13"/>
  <c r="H97" i="13"/>
  <c r="T85" i="13"/>
  <c r="O61" i="13"/>
  <c r="AE61" i="13" s="1"/>
  <c r="O62" i="13"/>
  <c r="AE62" i="13" s="1"/>
  <c r="G86" i="13"/>
  <c r="AH86" i="13" s="1"/>
  <c r="Q55" i="13"/>
  <c r="O85" i="13"/>
  <c r="AE85" i="13" s="1"/>
  <c r="O53" i="13"/>
  <c r="AE53" i="13" s="1"/>
  <c r="Q62" i="13"/>
  <c r="G87" i="13"/>
  <c r="AH87" i="13" s="1"/>
  <c r="O64" i="13"/>
  <c r="AE64" i="13" s="1"/>
  <c r="K91" i="13"/>
  <c r="U91" i="13" s="1"/>
  <c r="G94" i="13"/>
  <c r="AH94" i="13" s="1"/>
  <c r="T64" i="13"/>
  <c r="H87" i="13"/>
  <c r="H119" i="13" s="1"/>
  <c r="Q64" i="13"/>
  <c r="Q59" i="13"/>
  <c r="H91" i="13"/>
  <c r="H123" i="13" s="1"/>
  <c r="H92" i="13"/>
  <c r="H124" i="13" s="1"/>
  <c r="H98" i="13"/>
  <c r="K96" i="13"/>
  <c r="U96" i="13" s="1"/>
  <c r="O59" i="13"/>
  <c r="AE59" i="13" s="1"/>
  <c r="Q87" i="13"/>
  <c r="Q61" i="13"/>
  <c r="G80" i="13"/>
  <c r="AH80" i="13" s="1"/>
  <c r="K97" i="13"/>
  <c r="U97" i="13" s="1"/>
  <c r="Q52" i="13"/>
  <c r="Q57" i="13"/>
  <c r="H86" i="13"/>
  <c r="O55" i="13"/>
  <c r="AE55" i="13" s="1"/>
  <c r="Q85" i="13"/>
  <c r="T65" i="13"/>
  <c r="K93" i="13"/>
  <c r="U93" i="13" s="1"/>
  <c r="K94" i="13"/>
  <c r="U94" i="13" s="1"/>
  <c r="O52" i="13"/>
  <c r="AE52" i="13" s="1"/>
  <c r="H81" i="13"/>
  <c r="G96" i="13"/>
  <c r="AH96" i="13" s="1"/>
  <c r="T52" i="13"/>
  <c r="K117" i="13"/>
  <c r="U117" i="13" s="1"/>
  <c r="T61" i="13"/>
  <c r="T53" i="13"/>
  <c r="T62" i="13"/>
  <c r="H88" i="13"/>
  <c r="K89" i="13"/>
  <c r="U89" i="13" s="1"/>
  <c r="O51" i="13"/>
  <c r="AI155" i="13"/>
  <c r="E187" i="13"/>
  <c r="J187" i="13" s="1"/>
  <c r="T57" i="13"/>
  <c r="O57" i="13"/>
  <c r="AE57" i="13" s="1"/>
  <c r="J136" i="18"/>
  <c r="L65" i="48"/>
  <c r="L164" i="35" s="1"/>
  <c r="M60" i="48"/>
  <c r="M65" i="48" s="1"/>
  <c r="M164" i="35" s="1"/>
  <c r="L149" i="48"/>
  <c r="L168" i="35" s="1"/>
  <c r="M144" i="48"/>
  <c r="M149" i="48" s="1"/>
  <c r="M168" i="35" s="1"/>
  <c r="L141" i="48"/>
  <c r="L161" i="18" s="1"/>
  <c r="M136" i="48"/>
  <c r="M141" i="48" s="1"/>
  <c r="M161" i="18" s="1"/>
  <c r="L17" i="48"/>
  <c r="M12" i="48"/>
  <c r="M17" i="48" s="1"/>
  <c r="I29" i="43"/>
  <c r="O29" i="43" s="1"/>
  <c r="I38" i="43"/>
  <c r="O38" i="43" s="1"/>
  <c r="I107" i="43"/>
  <c r="O107" i="43" s="1"/>
  <c r="J121" i="29"/>
  <c r="J121" i="43" s="1"/>
  <c r="P121" i="43" s="1"/>
  <c r="I87" i="43"/>
  <c r="O87" i="43" s="1"/>
  <c r="J87" i="29"/>
  <c r="J134" i="29"/>
  <c r="J134" i="43" s="1"/>
  <c r="P134" i="43" s="1"/>
  <c r="J100" i="29"/>
  <c r="J100" i="43" s="1"/>
  <c r="P100" i="43" s="1"/>
  <c r="J46" i="29"/>
  <c r="J129" i="29"/>
  <c r="J129" i="43" s="1"/>
  <c r="P129" i="43" s="1"/>
  <c r="J72" i="29"/>
  <c r="J72" i="43" s="1"/>
  <c r="P72" i="43" s="1"/>
  <c r="J60" i="29"/>
  <c r="J133" i="29"/>
  <c r="J133" i="43" s="1"/>
  <c r="P133" i="43" s="1"/>
  <c r="J95" i="29"/>
  <c r="J95" i="43" s="1"/>
  <c r="P95" i="43" s="1"/>
  <c r="J110" i="29"/>
  <c r="J110" i="43" s="1"/>
  <c r="P110" i="43" s="1"/>
  <c r="J96" i="29"/>
  <c r="J96" i="43" s="1"/>
  <c r="P96" i="43" s="1"/>
  <c r="J19" i="29"/>
  <c r="J19" i="43" s="1"/>
  <c r="P19" i="43" s="1"/>
  <c r="J84" i="29"/>
  <c r="J84" i="43" s="1"/>
  <c r="P84" i="43" s="1"/>
  <c r="J65" i="29"/>
  <c r="J65" i="43" s="1"/>
  <c r="P65" i="43" s="1"/>
  <c r="J109" i="29"/>
  <c r="J109" i="43" s="1"/>
  <c r="P109" i="43" s="1"/>
  <c r="J89" i="29"/>
  <c r="J89" i="43" s="1"/>
  <c r="P89" i="43" s="1"/>
  <c r="J81" i="29"/>
  <c r="J81" i="43" s="1"/>
  <c r="P81" i="43" s="1"/>
  <c r="J135" i="29"/>
  <c r="J135" i="43" s="1"/>
  <c r="P135" i="43" s="1"/>
  <c r="I138" i="29"/>
  <c r="J88" i="29"/>
  <c r="J88" i="43" s="1"/>
  <c r="P88" i="43" s="1"/>
  <c r="J55" i="29"/>
  <c r="J55" i="43" s="1"/>
  <c r="P55" i="43" s="1"/>
  <c r="J98" i="29"/>
  <c r="J98" i="43" s="1"/>
  <c r="P98" i="43" s="1"/>
  <c r="J77" i="29"/>
  <c r="J77" i="43" s="1"/>
  <c r="P77" i="43" s="1"/>
  <c r="J128" i="29"/>
  <c r="J128" i="43" s="1"/>
  <c r="P128" i="43" s="1"/>
  <c r="I53" i="43"/>
  <c r="O53" i="43" s="1"/>
  <c r="J53" i="29"/>
  <c r="I69" i="43"/>
  <c r="O69" i="43" s="1"/>
  <c r="J69" i="29"/>
  <c r="J80" i="29"/>
  <c r="J80" i="43" s="1"/>
  <c r="P80" i="43" s="1"/>
  <c r="I27" i="43"/>
  <c r="O27" i="43" s="1"/>
  <c r="I68" i="43"/>
  <c r="O68" i="43" s="1"/>
  <c r="J68" i="29"/>
  <c r="I42" i="43"/>
  <c r="O42" i="43" s="1"/>
  <c r="J42" i="29"/>
  <c r="J120" i="29"/>
  <c r="J120" i="43" s="1"/>
  <c r="P120" i="43" s="1"/>
  <c r="J92" i="29"/>
  <c r="J92" i="43" s="1"/>
  <c r="P92" i="43" s="1"/>
  <c r="K83" i="13"/>
  <c r="Q51" i="13"/>
  <c r="H82" i="13"/>
  <c r="T87" i="13"/>
  <c r="O65" i="13"/>
  <c r="AE65" i="13" s="1"/>
  <c r="Q65" i="13"/>
  <c r="AB27" i="36"/>
  <c r="AB20" i="36"/>
  <c r="AB23" i="36"/>
  <c r="AB56" i="36"/>
  <c r="AB26" i="36"/>
  <c r="AB19" i="36"/>
  <c r="AB51" i="36"/>
  <c r="AB17" i="36"/>
  <c r="AB60" i="36"/>
  <c r="AB54" i="36"/>
  <c r="AC17" i="36"/>
  <c r="AC20" i="36"/>
  <c r="AC52" i="36"/>
  <c r="AB41" i="36"/>
  <c r="AB42" i="36"/>
  <c r="AB34" i="36"/>
  <c r="AB31" i="36"/>
  <c r="AB30" i="36"/>
  <c r="AB68" i="36"/>
  <c r="AB28" i="36"/>
  <c r="AC21" i="36"/>
  <c r="AC57" i="36"/>
  <c r="AB49" i="36"/>
  <c r="AB55" i="36"/>
  <c r="AB18" i="36"/>
  <c r="AB57" i="36"/>
  <c r="AB35" i="36"/>
  <c r="AB48" i="36"/>
  <c r="AB61" i="36"/>
  <c r="AB29" i="36"/>
  <c r="AB66" i="36"/>
  <c r="AB37" i="36"/>
  <c r="AB65" i="36"/>
  <c r="AB25" i="36"/>
  <c r="AB24" i="36"/>
  <c r="AB14" i="36"/>
  <c r="H25" i="37" s="1"/>
  <c r="H36" i="40" s="1"/>
  <c r="AC35" i="36"/>
  <c r="AC41" i="36"/>
  <c r="AC33" i="36"/>
  <c r="AC55" i="36"/>
  <c r="F165" i="51"/>
  <c r="G165" i="51"/>
  <c r="AB21" i="36"/>
  <c r="AB40" i="36"/>
  <c r="AB64" i="36"/>
  <c r="AB33" i="36"/>
  <c r="AB59" i="36"/>
  <c r="AB58" i="36"/>
  <c r="AB67" i="36"/>
  <c r="AC37" i="36"/>
  <c r="AC34" i="36"/>
  <c r="AB22" i="36"/>
  <c r="AB70" i="36"/>
  <c r="AB69" i="36"/>
  <c r="AB46" i="36"/>
  <c r="AB38" i="36"/>
  <c r="AB47" i="36"/>
  <c r="AB62" i="36"/>
  <c r="AB32" i="36"/>
  <c r="AB45" i="36"/>
  <c r="AB16" i="36"/>
  <c r="AB44" i="36"/>
  <c r="AB15" i="36"/>
  <c r="AB39" i="36"/>
  <c r="AB63" i="36"/>
  <c r="AC67" i="36"/>
  <c r="AC22" i="36"/>
  <c r="AC47" i="36"/>
  <c r="F187" i="51"/>
  <c r="V67" i="36"/>
  <c r="V51" i="36"/>
  <c r="V35" i="36"/>
  <c r="V19" i="36"/>
  <c r="AD14" i="36"/>
  <c r="AD55" i="36"/>
  <c r="AD39" i="36"/>
  <c r="AD23" i="36"/>
  <c r="V63" i="36"/>
  <c r="V47" i="36"/>
  <c r="V31" i="36"/>
  <c r="V15" i="36"/>
  <c r="AD67" i="36"/>
  <c r="AD51" i="36"/>
  <c r="AD35" i="36"/>
  <c r="AD19" i="36"/>
  <c r="V59" i="36"/>
  <c r="V43" i="36"/>
  <c r="V27" i="36"/>
  <c r="AD63" i="36"/>
  <c r="AD47" i="36"/>
  <c r="AD31" i="36"/>
  <c r="AD15" i="36"/>
  <c r="G36" i="49"/>
  <c r="J24" i="1"/>
  <c r="I59" i="51" s="1"/>
  <c r="K34" i="1"/>
  <c r="F143" i="51"/>
  <c r="J27" i="1"/>
  <c r="H93" i="51" s="1"/>
  <c r="G38" i="1"/>
  <c r="F50" i="49"/>
  <c r="F132" i="51"/>
  <c r="F57" i="49"/>
  <c r="O50" i="13"/>
  <c r="K68" i="13"/>
  <c r="G43" i="49" s="1"/>
  <c r="F154" i="51"/>
  <c r="L200" i="18"/>
  <c r="M87" i="18"/>
  <c r="M92" i="18" s="1"/>
  <c r="I63" i="38"/>
  <c r="J199" i="18"/>
  <c r="L67" i="18"/>
  <c r="L199" i="18" s="1"/>
  <c r="M62" i="18"/>
  <c r="M67" i="18" s="1"/>
  <c r="AC51" i="36"/>
  <c r="AC43" i="36"/>
  <c r="AC53" i="36"/>
  <c r="AC61" i="36"/>
  <c r="AC48" i="36"/>
  <c r="AC42" i="36"/>
  <c r="AC45" i="36"/>
  <c r="AC65" i="36"/>
  <c r="AC59" i="36"/>
  <c r="AC63" i="36"/>
  <c r="AC39" i="36"/>
  <c r="AC24" i="36"/>
  <c r="AC58" i="36"/>
  <c r="AC27" i="36"/>
  <c r="AC49" i="36"/>
  <c r="AC36" i="36"/>
  <c r="AC30" i="36"/>
  <c r="AC29" i="36"/>
  <c r="AC66" i="36"/>
  <c r="AC32" i="36"/>
  <c r="AC46" i="36"/>
  <c r="AC25" i="36"/>
  <c r="AC31" i="36"/>
  <c r="AC68" i="36"/>
  <c r="AC69" i="36"/>
  <c r="AC64" i="36"/>
  <c r="AC18" i="36"/>
  <c r="AC56" i="36"/>
  <c r="F95" i="51"/>
  <c r="F62" i="51"/>
  <c r="Y12" i="36"/>
  <c r="AC62" i="36"/>
  <c r="AC40" i="36"/>
  <c r="AC70" i="36"/>
  <c r="AC44" i="36"/>
  <c r="AC16" i="36"/>
  <c r="AC19" i="36"/>
  <c r="AC54" i="36"/>
  <c r="AC14" i="36"/>
  <c r="AC26" i="36"/>
  <c r="AC60" i="36"/>
  <c r="AC50" i="36"/>
  <c r="AC23" i="36"/>
  <c r="AC38" i="36"/>
  <c r="AC15" i="36"/>
  <c r="F106" i="51"/>
  <c r="F84" i="51"/>
  <c r="G176" i="51"/>
  <c r="F29" i="51"/>
  <c r="H176" i="51"/>
  <c r="F117" i="51"/>
  <c r="F51" i="51"/>
  <c r="F73" i="51"/>
  <c r="F40" i="51"/>
  <c r="AI36" i="13"/>
  <c r="V70" i="36"/>
  <c r="V66" i="36"/>
  <c r="V62" i="36"/>
  <c r="V58" i="36"/>
  <c r="V54" i="36"/>
  <c r="V50" i="36"/>
  <c r="V46" i="36"/>
  <c r="V42" i="36"/>
  <c r="V38" i="36"/>
  <c r="V34" i="36"/>
  <c r="V30" i="36"/>
  <c r="V26" i="36"/>
  <c r="V22" i="36"/>
  <c r="V18" i="36"/>
  <c r="V14" i="36"/>
  <c r="AD70" i="36"/>
  <c r="AD62" i="36"/>
  <c r="AD54" i="36"/>
  <c r="AD22" i="36"/>
  <c r="V69" i="36"/>
  <c r="V65" i="36"/>
  <c r="V61" i="36"/>
  <c r="V57" i="36"/>
  <c r="V53" i="36"/>
  <c r="V49" i="36"/>
  <c r="V45" i="36"/>
  <c r="V41" i="36"/>
  <c r="V37" i="36"/>
  <c r="V33" i="36"/>
  <c r="V29" i="36"/>
  <c r="V25" i="36"/>
  <c r="V21" i="36"/>
  <c r="V17" i="36"/>
  <c r="AD69" i="36"/>
  <c r="AD65" i="36"/>
  <c r="AD61" i="36"/>
  <c r="AD57" i="36"/>
  <c r="AD53" i="36"/>
  <c r="AD49" i="36"/>
  <c r="AD45" i="36"/>
  <c r="AD41" i="36"/>
  <c r="AD37" i="36"/>
  <c r="AD33" i="36"/>
  <c r="AD29" i="36"/>
  <c r="AD25" i="36"/>
  <c r="AD21" i="36"/>
  <c r="AD17" i="36"/>
  <c r="AD66" i="36"/>
  <c r="AD58" i="36"/>
  <c r="AD50" i="36"/>
  <c r="AD46" i="36"/>
  <c r="AD42" i="36"/>
  <c r="AD38" i="36"/>
  <c r="AD34" i="36"/>
  <c r="AD30" i="36"/>
  <c r="AD26" i="36"/>
  <c r="AD18" i="36"/>
  <c r="V68" i="36"/>
  <c r="V64" i="36"/>
  <c r="V60" i="36"/>
  <c r="V56" i="36"/>
  <c r="V52" i="36"/>
  <c r="V48" i="36"/>
  <c r="V44" i="36"/>
  <c r="V40" i="36"/>
  <c r="V36" i="36"/>
  <c r="V32" i="36"/>
  <c r="V28" i="36"/>
  <c r="V24" i="36"/>
  <c r="V20" i="36"/>
  <c r="V16" i="36"/>
  <c r="AD68" i="36"/>
  <c r="AD64" i="36"/>
  <c r="AD60" i="36"/>
  <c r="AD56" i="36"/>
  <c r="AD52" i="36"/>
  <c r="AD48" i="36"/>
  <c r="AD44" i="36"/>
  <c r="AD40" i="36"/>
  <c r="AD36" i="36"/>
  <c r="AD32" i="36"/>
  <c r="AD28" i="36"/>
  <c r="AD24" i="36"/>
  <c r="AD20" i="36"/>
  <c r="H214" i="48"/>
  <c r="H39" i="48"/>
  <c r="H59" i="48" s="1"/>
  <c r="H79" i="48" s="1"/>
  <c r="H99" i="48" s="1"/>
  <c r="H123" i="48" s="1"/>
  <c r="H143" i="48" s="1"/>
  <c r="H163" i="48" s="1"/>
  <c r="H183" i="48" s="1"/>
  <c r="H203" i="48" s="1"/>
  <c r="I215" i="48"/>
  <c r="AE18" i="13"/>
  <c r="O49" i="13"/>
  <c r="O36" i="13"/>
  <c r="P50" i="13"/>
  <c r="AB18" i="13"/>
  <c r="AC18" i="13"/>
  <c r="S18" i="13" s="1"/>
  <c r="M68" i="13"/>
  <c r="E98" i="13"/>
  <c r="J98" i="13" s="1"/>
  <c r="J192" i="18"/>
  <c r="I70" i="18"/>
  <c r="I165" i="18"/>
  <c r="E122" i="13"/>
  <c r="J122" i="13" s="1"/>
  <c r="T127" i="13"/>
  <c r="Q127" i="13"/>
  <c r="O127" i="13"/>
  <c r="H115" i="13"/>
  <c r="H116" i="13"/>
  <c r="AI115" i="13"/>
  <c r="E147" i="13"/>
  <c r="J147" i="13" s="1"/>
  <c r="K113" i="13"/>
  <c r="O81" i="13"/>
  <c r="H121" i="13"/>
  <c r="H127" i="13"/>
  <c r="H125" i="13"/>
  <c r="O95" i="13"/>
  <c r="T95" i="13"/>
  <c r="Q95" i="13"/>
  <c r="H122" i="13"/>
  <c r="H117" i="13"/>
  <c r="Q88" i="13"/>
  <c r="O88" i="13"/>
  <c r="T88" i="13"/>
  <c r="K120" i="13"/>
  <c r="U120" i="13" s="1"/>
  <c r="H128" i="13"/>
  <c r="AI119" i="13"/>
  <c r="O86" i="13"/>
  <c r="AE86" i="13" s="1"/>
  <c r="K112" i="13"/>
  <c r="O80" i="13"/>
  <c r="H131" i="13"/>
  <c r="K124" i="13"/>
  <c r="U124" i="13" s="1"/>
  <c r="Q92" i="13"/>
  <c r="O92" i="13"/>
  <c r="AE92" i="13" s="1"/>
  <c r="T92" i="13"/>
  <c r="K123" i="13"/>
  <c r="U123" i="13" s="1"/>
  <c r="T91" i="13"/>
  <c r="Q91" i="13"/>
  <c r="K114" i="13"/>
  <c r="O82" i="13"/>
  <c r="AH68" i="13"/>
  <c r="K122" i="13"/>
  <c r="U122" i="13" s="1"/>
  <c r="T90" i="13"/>
  <c r="Q90" i="13"/>
  <c r="O90" i="13"/>
  <c r="AE90" i="13" s="1"/>
  <c r="H112" i="13"/>
  <c r="H126" i="13"/>
  <c r="O99" i="13"/>
  <c r="T99" i="13"/>
  <c r="Q99" i="13"/>
  <c r="K131" i="13"/>
  <c r="U131" i="13" s="1"/>
  <c r="I80" i="13"/>
  <c r="J35" i="1"/>
  <c r="H185" i="51" s="1"/>
  <c r="H187" i="51" s="1"/>
  <c r="F196" i="51"/>
  <c r="F14" i="51" s="1"/>
  <c r="I192" i="18"/>
  <c r="AF54" i="13"/>
  <c r="AF117" i="13"/>
  <c r="AF89" i="13"/>
  <c r="AF85" i="13"/>
  <c r="AF94" i="13"/>
  <c r="AF52" i="13"/>
  <c r="E99" i="13"/>
  <c r="J99" i="13" s="1"/>
  <c r="AE67" i="13"/>
  <c r="AF121" i="13"/>
  <c r="S93" i="13"/>
  <c r="AF65" i="13"/>
  <c r="E125" i="13"/>
  <c r="J125" i="13" s="1"/>
  <c r="AF61" i="13"/>
  <c r="AF90" i="13"/>
  <c r="AF62" i="13"/>
  <c r="AF92" i="13"/>
  <c r="G83" i="13"/>
  <c r="AH83" i="13" s="1"/>
  <c r="G95" i="13"/>
  <c r="AH95" i="13" s="1"/>
  <c r="AF81" i="13"/>
  <c r="AF67" i="13"/>
  <c r="E96" i="13"/>
  <c r="J96" i="13" s="1"/>
  <c r="G91" i="13"/>
  <c r="AH91" i="13" s="1"/>
  <c r="G99" i="13"/>
  <c r="AH99" i="13" s="1"/>
  <c r="E97" i="13"/>
  <c r="J97" i="13" s="1"/>
  <c r="I33" i="43"/>
  <c r="O33" i="43" s="1"/>
  <c r="J33" i="29"/>
  <c r="J15" i="29"/>
  <c r="I15" i="43"/>
  <c r="O15" i="43" s="1"/>
  <c r="I39" i="43"/>
  <c r="O39" i="43" s="1"/>
  <c r="J39" i="29"/>
  <c r="G93" i="13"/>
  <c r="AH93" i="13" s="1"/>
  <c r="AF55" i="13"/>
  <c r="AF48" i="13"/>
  <c r="J37" i="29"/>
  <c r="I37" i="43"/>
  <c r="O37" i="43" s="1"/>
  <c r="J45" i="29"/>
  <c r="I45" i="43"/>
  <c r="O45" i="43" s="1"/>
  <c r="I17" i="43"/>
  <c r="O17" i="43" s="1"/>
  <c r="J17" i="29"/>
  <c r="G89" i="13"/>
  <c r="AH89" i="13" s="1"/>
  <c r="I36" i="43"/>
  <c r="O36" i="43" s="1"/>
  <c r="J36" i="29"/>
  <c r="I16" i="43"/>
  <c r="O16" i="43" s="1"/>
  <c r="J16" i="29"/>
  <c r="AF51" i="13"/>
  <c r="I52" i="43"/>
  <c r="O52" i="43" s="1"/>
  <c r="J52" i="29"/>
  <c r="I20" i="43"/>
  <c r="O20" i="43" s="1"/>
  <c r="J20" i="29"/>
  <c r="I50" i="43"/>
  <c r="O50" i="43" s="1"/>
  <c r="J50" i="29"/>
  <c r="I67" i="43"/>
  <c r="O67" i="43" s="1"/>
  <c r="J67" i="29"/>
  <c r="AF96" i="13"/>
  <c r="J17" i="1"/>
  <c r="H38" i="40"/>
  <c r="K16" i="39"/>
  <c r="L16" i="39" s="1"/>
  <c r="J38" i="40" s="1"/>
  <c r="J111" i="29"/>
  <c r="I111" i="43"/>
  <c r="O111" i="43" s="1"/>
  <c r="I26" i="43"/>
  <c r="O26" i="43" s="1"/>
  <c r="J26" i="29"/>
  <c r="H25" i="40"/>
  <c r="H26" i="40" s="1"/>
  <c r="F12" i="34"/>
  <c r="G62" i="51"/>
  <c r="I51" i="43"/>
  <c r="O51" i="43" s="1"/>
  <c r="J51" i="29"/>
  <c r="J25" i="29"/>
  <c r="I25" i="43"/>
  <c r="O25" i="43" s="1"/>
  <c r="I49" i="43"/>
  <c r="O49" i="43" s="1"/>
  <c r="J49" i="29"/>
  <c r="J13" i="29"/>
  <c r="I13" i="43"/>
  <c r="G85" i="13"/>
  <c r="AH85" i="13" s="1"/>
  <c r="I23" i="43"/>
  <c r="O23" i="43" s="1"/>
  <c r="J23" i="29"/>
  <c r="E114" i="13"/>
  <c r="J114" i="13" s="1"/>
  <c r="J47" i="29"/>
  <c r="I47" i="43"/>
  <c r="O47" i="43" s="1"/>
  <c r="G114" i="13"/>
  <c r="AH114" i="13" s="1"/>
  <c r="I35" i="43"/>
  <c r="O35" i="43" s="1"/>
  <c r="J35" i="29"/>
  <c r="G97" i="13"/>
  <c r="AH97" i="13" s="1"/>
  <c r="G81" i="13"/>
  <c r="AH81" i="13" s="1"/>
  <c r="I28" i="43"/>
  <c r="O28" i="43" s="1"/>
  <c r="J28" i="29"/>
  <c r="AF59" i="13"/>
  <c r="AF95" i="13"/>
  <c r="AF98" i="13"/>
  <c r="I108" i="43"/>
  <c r="O108" i="43" s="1"/>
  <c r="J108" i="29"/>
  <c r="I40" i="43"/>
  <c r="O40" i="43" s="1"/>
  <c r="J40" i="29"/>
  <c r="I34" i="43"/>
  <c r="O34" i="43" s="1"/>
  <c r="J34" i="29"/>
  <c r="I14" i="43"/>
  <c r="O14" i="43" s="1"/>
  <c r="J14" i="29"/>
  <c r="H22" i="54"/>
  <c r="J83" i="18"/>
  <c r="H204" i="35"/>
  <c r="G76" i="38" s="1"/>
  <c r="K119" i="35"/>
  <c r="J122" i="35"/>
  <c r="J125" i="35" s="1"/>
  <c r="G62" i="38"/>
  <c r="K32" i="35"/>
  <c r="J35" i="35"/>
  <c r="L114" i="18"/>
  <c r="G105" i="34"/>
  <c r="G22" i="34" s="1"/>
  <c r="G197" i="51"/>
  <c r="G15" i="51" s="1"/>
  <c r="J33" i="1"/>
  <c r="H163" i="51" s="1"/>
  <c r="H165" i="51" s="1"/>
  <c r="J31" i="1"/>
  <c r="H141" i="51" s="1"/>
  <c r="H44" i="38"/>
  <c r="I42" i="38"/>
  <c r="G195" i="51"/>
  <c r="G13" i="51" s="1"/>
  <c r="H34" i="37"/>
  <c r="H19" i="40" s="1"/>
  <c r="F195" i="51"/>
  <c r="F13" i="51" s="1"/>
  <c r="AA38" i="36"/>
  <c r="AA36" i="36"/>
  <c r="AA33" i="36"/>
  <c r="AA32" i="36"/>
  <c r="AA26" i="36"/>
  <c r="AA34" i="36"/>
  <c r="AA58" i="36"/>
  <c r="AA31" i="36"/>
  <c r="AA24" i="36"/>
  <c r="AA62" i="36"/>
  <c r="AA57" i="36"/>
  <c r="AA27" i="36"/>
  <c r="AA51" i="36"/>
  <c r="AA64" i="36"/>
  <c r="AA52" i="36"/>
  <c r="AA53" i="36"/>
  <c r="AA48" i="36"/>
  <c r="AA43" i="36"/>
  <c r="AA67" i="36"/>
  <c r="AA45" i="36"/>
  <c r="AA14" i="36"/>
  <c r="G25" i="37" s="1"/>
  <c r="G36" i="40" s="1"/>
  <c r="G40" i="40" s="1"/>
  <c r="AA61" i="36"/>
  <c r="AA41" i="36"/>
  <c r="AA40" i="36"/>
  <c r="AA21" i="36"/>
  <c r="AA22" i="36"/>
  <c r="AA18" i="36"/>
  <c r="AA37" i="36"/>
  <c r="AA63" i="36"/>
  <c r="AA68" i="36"/>
  <c r="AA25" i="36"/>
  <c r="AA29" i="36"/>
  <c r="AA19" i="36"/>
  <c r="AA28" i="36"/>
  <c r="AA23" i="36"/>
  <c r="AA46" i="36"/>
  <c r="AA56" i="36"/>
  <c r="AA16" i="36"/>
  <c r="AA30" i="36"/>
  <c r="AA59" i="36"/>
  <c r="AA55" i="36"/>
  <c r="AA47" i="36"/>
  <c r="AA54" i="36"/>
  <c r="AA20" i="36"/>
  <c r="AA15" i="36"/>
  <c r="AA42" i="36"/>
  <c r="AA39" i="36"/>
  <c r="AA44" i="36"/>
  <c r="AA60" i="36"/>
  <c r="AA70" i="36"/>
  <c r="AA69" i="36"/>
  <c r="AA49" i="36"/>
  <c r="AA50" i="36"/>
  <c r="AA17" i="36"/>
  <c r="AA66" i="36"/>
  <c r="AA65" i="36"/>
  <c r="AA35" i="36"/>
  <c r="T12" i="36"/>
  <c r="R12" i="36"/>
  <c r="S12" i="36"/>
  <c r="J18" i="1"/>
  <c r="K16" i="18" s="1"/>
  <c r="H138" i="43"/>
  <c r="H157" i="43" s="1"/>
  <c r="K102" i="1"/>
  <c r="AE8" i="36"/>
  <c r="W15" i="36"/>
  <c r="W17" i="36"/>
  <c r="W19" i="36"/>
  <c r="W21" i="36"/>
  <c r="W23" i="36"/>
  <c r="W25" i="36"/>
  <c r="W27" i="36"/>
  <c r="W29" i="36"/>
  <c r="W31" i="36"/>
  <c r="W33" i="36"/>
  <c r="W35" i="36"/>
  <c r="W37" i="36"/>
  <c r="W39" i="36"/>
  <c r="W41" i="36"/>
  <c r="W43" i="36"/>
  <c r="W45" i="36"/>
  <c r="W47" i="36"/>
  <c r="W49" i="36"/>
  <c r="W51" i="36"/>
  <c r="W53" i="36"/>
  <c r="W55" i="36"/>
  <c r="W57" i="36"/>
  <c r="W59" i="36"/>
  <c r="W61" i="36"/>
  <c r="W63" i="36"/>
  <c r="W65" i="36"/>
  <c r="W67" i="36"/>
  <c r="W69" i="36"/>
  <c r="W14" i="36"/>
  <c r="L101" i="35" s="1"/>
  <c r="L105" i="35" s="1"/>
  <c r="L203" i="35" s="1"/>
  <c r="K75" i="38" s="1"/>
  <c r="W16" i="36"/>
  <c r="W18" i="36"/>
  <c r="W20" i="36"/>
  <c r="W22" i="36"/>
  <c r="W24" i="36"/>
  <c r="W26" i="36"/>
  <c r="W28" i="36"/>
  <c r="W30" i="36"/>
  <c r="W32" i="36"/>
  <c r="W34" i="36"/>
  <c r="W36" i="36"/>
  <c r="W38" i="36"/>
  <c r="W40" i="36"/>
  <c r="W42" i="36"/>
  <c r="W44" i="36"/>
  <c r="W46" i="36"/>
  <c r="W48" i="36"/>
  <c r="W50" i="36"/>
  <c r="W52" i="36"/>
  <c r="W54" i="36"/>
  <c r="W56" i="36"/>
  <c r="W58" i="36"/>
  <c r="W60" i="36"/>
  <c r="W62" i="36"/>
  <c r="W64" i="36"/>
  <c r="W66" i="36"/>
  <c r="W68" i="36"/>
  <c r="W70" i="36"/>
  <c r="J26" i="1"/>
  <c r="J23" i="1"/>
  <c r="H49" i="51" s="1"/>
  <c r="J22" i="1"/>
  <c r="F199" i="34"/>
  <c r="I21" i="1"/>
  <c r="H36" i="1"/>
  <c r="Y157" i="43"/>
  <c r="Z138" i="29"/>
  <c r="M138" i="43"/>
  <c r="I122" i="43"/>
  <c r="O122" i="43" s="1"/>
  <c r="J122" i="29"/>
  <c r="I85" i="43"/>
  <c r="O85" i="43" s="1"/>
  <c r="J85" i="29"/>
  <c r="I136" i="43"/>
  <c r="O136" i="43" s="1"/>
  <c r="J136" i="29"/>
  <c r="AE56" i="13"/>
  <c r="E88" i="13"/>
  <c r="J88" i="13" s="1"/>
  <c r="E84" i="13"/>
  <c r="J84" i="13" s="1"/>
  <c r="S52" i="13"/>
  <c r="I123" i="43"/>
  <c r="O123" i="43" s="1"/>
  <c r="J123" i="29"/>
  <c r="I83" i="43"/>
  <c r="O83" i="43" s="1"/>
  <c r="J83" i="29"/>
  <c r="G124" i="13"/>
  <c r="AH124" i="13" s="1"/>
  <c r="G120" i="13"/>
  <c r="AH120" i="13" s="1"/>
  <c r="G116" i="13"/>
  <c r="AH116" i="13" s="1"/>
  <c r="E124" i="13"/>
  <c r="J124" i="13" s="1"/>
  <c r="AF56" i="13"/>
  <c r="I131" i="43"/>
  <c r="O131" i="43" s="1"/>
  <c r="J131" i="29"/>
  <c r="I124" i="43"/>
  <c r="O124" i="43" s="1"/>
  <c r="J124" i="29"/>
  <c r="J115" i="29"/>
  <c r="I115" i="43"/>
  <c r="O115" i="43" s="1"/>
  <c r="I106" i="43"/>
  <c r="O106" i="43" s="1"/>
  <c r="J106" i="29"/>
  <c r="I104" i="43"/>
  <c r="O104" i="43" s="1"/>
  <c r="J104" i="29"/>
  <c r="I78" i="43"/>
  <c r="O78" i="43" s="1"/>
  <c r="J78" i="29"/>
  <c r="I63" i="43"/>
  <c r="O63" i="43" s="1"/>
  <c r="J63" i="29"/>
  <c r="G130" i="13"/>
  <c r="AH130" i="13" s="1"/>
  <c r="G122" i="13"/>
  <c r="AH122" i="13" s="1"/>
  <c r="AE63" i="13"/>
  <c r="S63" i="13"/>
  <c r="E95" i="13"/>
  <c r="J95" i="13" s="1"/>
  <c r="E89" i="13"/>
  <c r="J89" i="13" s="1"/>
  <c r="AF50" i="13"/>
  <c r="J46" i="43"/>
  <c r="P46" i="43" s="1"/>
  <c r="J38" i="43"/>
  <c r="P38" i="43" s="1"/>
  <c r="J27" i="43"/>
  <c r="P27" i="43" s="1"/>
  <c r="J107" i="43"/>
  <c r="P107" i="43" s="1"/>
  <c r="I126" i="43"/>
  <c r="O126" i="43" s="1"/>
  <c r="J126" i="29"/>
  <c r="I119" i="43"/>
  <c r="O119" i="43" s="1"/>
  <c r="J119" i="29"/>
  <c r="I114" i="43"/>
  <c r="O114" i="43" s="1"/>
  <c r="J114" i="29"/>
  <c r="I105" i="43"/>
  <c r="O105" i="43" s="1"/>
  <c r="J105" i="29"/>
  <c r="I91" i="43"/>
  <c r="O91" i="43" s="1"/>
  <c r="J91" i="29"/>
  <c r="N155" i="43"/>
  <c r="K55" i="39"/>
  <c r="AF149" i="13"/>
  <c r="S155" i="13"/>
  <c r="K46" i="35"/>
  <c r="J48" i="35"/>
  <c r="J58" i="35" s="1"/>
  <c r="I197" i="35" s="1"/>
  <c r="E144" i="13"/>
  <c r="E118" i="13"/>
  <c r="J118" i="13" s="1"/>
  <c r="I65" i="38"/>
  <c r="K78" i="18"/>
  <c r="K193" i="18" s="1"/>
  <c r="K186" i="18" s="1"/>
  <c r="I194" i="18"/>
  <c r="J70" i="18"/>
  <c r="K159" i="13"/>
  <c r="E117" i="13"/>
  <c r="J117" i="13" s="1"/>
  <c r="S85" i="13"/>
  <c r="E158" i="13"/>
  <c r="J158" i="13" s="1"/>
  <c r="S126" i="13"/>
  <c r="AF86" i="13"/>
  <c r="H197" i="35"/>
  <c r="G61" i="38" s="1"/>
  <c r="J193" i="18"/>
  <c r="J186" i="18" s="1"/>
  <c r="L54" i="18"/>
  <c r="K58" i="18"/>
  <c r="K199" i="35"/>
  <c r="L20" i="18"/>
  <c r="K24" i="18"/>
  <c r="L116" i="48"/>
  <c r="K121" i="48"/>
  <c r="K160" i="18" s="1"/>
  <c r="K177" i="48"/>
  <c r="J181" i="48"/>
  <c r="J163" i="18" s="1"/>
  <c r="L155" i="18"/>
  <c r="K72" i="48"/>
  <c r="J77" i="48"/>
  <c r="K97" i="48"/>
  <c r="K159" i="18" s="1"/>
  <c r="L52" i="48"/>
  <c r="K57" i="48"/>
  <c r="K157" i="18" s="1"/>
  <c r="K81" i="48"/>
  <c r="J85" i="48"/>
  <c r="J165" i="35" s="1"/>
  <c r="K155" i="18"/>
  <c r="L196" i="48"/>
  <c r="K201" i="48"/>
  <c r="K164" i="18" s="1"/>
  <c r="K186" i="48"/>
  <c r="K102" i="48"/>
  <c r="J105" i="48"/>
  <c r="K127" i="48"/>
  <c r="J129" i="48"/>
  <c r="J167" i="35" s="1"/>
  <c r="K205" i="48"/>
  <c r="J209" i="48"/>
  <c r="J171" i="35" s="1"/>
  <c r="L43" i="48"/>
  <c r="K45" i="48"/>
  <c r="I17" i="18"/>
  <c r="I26" i="18" s="1"/>
  <c r="H17" i="18"/>
  <c r="H26" i="18" s="1"/>
  <c r="G59" i="38" s="1"/>
  <c r="J145" i="43"/>
  <c r="AB145" i="43" s="1"/>
  <c r="U155" i="43"/>
  <c r="U157" i="43" s="1"/>
  <c r="V140" i="43"/>
  <c r="V155" i="43" s="1"/>
  <c r="V157" i="43" s="1"/>
  <c r="J142" i="43"/>
  <c r="AB142" i="43" s="1"/>
  <c r="J141" i="43"/>
  <c r="AB141" i="43" s="1"/>
  <c r="M155" i="43"/>
  <c r="I155" i="43"/>
  <c r="J140" i="43"/>
  <c r="AB140" i="43" s="1"/>
  <c r="K61" i="1"/>
  <c r="K60" i="1"/>
  <c r="K29" i="1"/>
  <c r="J25" i="37"/>
  <c r="J36" i="40" s="1"/>
  <c r="F25" i="37"/>
  <c r="F36" i="40" s="1"/>
  <c r="F40" i="40" s="1"/>
  <c r="I34" i="37"/>
  <c r="I19" i="40" s="1"/>
  <c r="J101" i="35"/>
  <c r="J105" i="35" s="1"/>
  <c r="F34" i="37"/>
  <c r="F19" i="40" s="1"/>
  <c r="H101" i="35"/>
  <c r="H105" i="35" s="1"/>
  <c r="G34" i="37"/>
  <c r="G19" i="40" s="1"/>
  <c r="Y138" i="29"/>
  <c r="F39" i="37"/>
  <c r="I25" i="37"/>
  <c r="I36" i="40" s="1"/>
  <c r="H30" i="34"/>
  <c r="G127" i="34"/>
  <c r="G157" i="34"/>
  <c r="G122" i="34"/>
  <c r="G177" i="34"/>
  <c r="G162" i="34"/>
  <c r="G137" i="34"/>
  <c r="G142" i="34"/>
  <c r="G182" i="34"/>
  <c r="G192" i="34"/>
  <c r="G30" i="34"/>
  <c r="G172" i="34"/>
  <c r="G147" i="34"/>
  <c r="G167" i="34"/>
  <c r="G187" i="34"/>
  <c r="G152" i="34"/>
  <c r="G132" i="34"/>
  <c r="J436" i="24"/>
  <c r="J20" i="24" s="1"/>
  <c r="J234" i="24"/>
  <c r="J14" i="24" s="1"/>
  <c r="J342" i="24"/>
  <c r="I19" i="48"/>
  <c r="K241" i="24"/>
  <c r="H27" i="34"/>
  <c r="I182" i="18"/>
  <c r="H114" i="34"/>
  <c r="I8" i="35"/>
  <c r="I95" i="35" s="1"/>
  <c r="K118" i="13" l="1"/>
  <c r="U118" i="13" s="1"/>
  <c r="O94" i="13"/>
  <c r="AE94" i="13" s="1"/>
  <c r="O97" i="13"/>
  <c r="AE97" i="13" s="1"/>
  <c r="Q84" i="13"/>
  <c r="T98" i="13"/>
  <c r="J80" i="13"/>
  <c r="Z80" i="13" s="1"/>
  <c r="O91" i="13"/>
  <c r="AE91" i="13" s="1"/>
  <c r="O87" i="13"/>
  <c r="AE87" i="13" s="1"/>
  <c r="K119" i="13"/>
  <c r="U119" i="13" s="1"/>
  <c r="K116" i="13"/>
  <c r="U116" i="13" s="1"/>
  <c r="K130" i="13"/>
  <c r="U130" i="13" s="1"/>
  <c r="AI81" i="13"/>
  <c r="E113" i="13"/>
  <c r="J113" i="13" s="1"/>
  <c r="Z113" i="13" s="1"/>
  <c r="T84" i="13"/>
  <c r="Q86" i="13"/>
  <c r="O98" i="13"/>
  <c r="AE98" i="13" s="1"/>
  <c r="K129" i="13"/>
  <c r="O129" i="13" s="1"/>
  <c r="E183" i="13"/>
  <c r="J183" i="13" s="1"/>
  <c r="T117" i="13"/>
  <c r="O84" i="13"/>
  <c r="AE84" i="13" s="1"/>
  <c r="T86" i="13"/>
  <c r="Q98" i="13"/>
  <c r="Q97" i="13"/>
  <c r="Q94" i="13"/>
  <c r="AI151" i="13"/>
  <c r="Z48" i="13"/>
  <c r="AG80" i="13"/>
  <c r="T129" i="13"/>
  <c r="T94" i="13"/>
  <c r="G119" i="13"/>
  <c r="AH119" i="13" s="1"/>
  <c r="T97" i="13"/>
  <c r="K126" i="13"/>
  <c r="U126" i="13" s="1"/>
  <c r="H51" i="51"/>
  <c r="H117" i="51"/>
  <c r="H95" i="51"/>
  <c r="H106" i="51"/>
  <c r="J74" i="34"/>
  <c r="I37" i="51"/>
  <c r="I39" i="51"/>
  <c r="I129" i="51"/>
  <c r="J50" i="51"/>
  <c r="I48" i="51"/>
  <c r="H154" i="51"/>
  <c r="H38" i="51"/>
  <c r="H40" i="51" s="1"/>
  <c r="H28" i="51"/>
  <c r="H197" i="51" s="1"/>
  <c r="H15" i="51" s="1"/>
  <c r="H26" i="51"/>
  <c r="H195" i="51" s="1"/>
  <c r="H13" i="51" s="1"/>
  <c r="G27" i="51"/>
  <c r="G29" i="51" s="1"/>
  <c r="H73" i="51"/>
  <c r="H143" i="51"/>
  <c r="I186" i="51"/>
  <c r="I184" i="51"/>
  <c r="J175" i="51"/>
  <c r="I174" i="51"/>
  <c r="I164" i="51"/>
  <c r="I162" i="51"/>
  <c r="I153" i="51"/>
  <c r="I151" i="51"/>
  <c r="I142" i="51"/>
  <c r="I140" i="51"/>
  <c r="J131" i="51"/>
  <c r="I130" i="51"/>
  <c r="J116" i="51"/>
  <c r="I115" i="51"/>
  <c r="I116" i="51"/>
  <c r="I114" i="51"/>
  <c r="J155" i="34"/>
  <c r="I105" i="51"/>
  <c r="I103" i="51"/>
  <c r="I92" i="51"/>
  <c r="I94" i="51"/>
  <c r="G196" i="51"/>
  <c r="G14" i="51" s="1"/>
  <c r="I83" i="51"/>
  <c r="I81" i="51"/>
  <c r="H82" i="51"/>
  <c r="H84" i="51" s="1"/>
  <c r="I70" i="51"/>
  <c r="J72" i="51"/>
  <c r="I61" i="51"/>
  <c r="H60" i="51"/>
  <c r="I176" i="51"/>
  <c r="J165" i="34"/>
  <c r="J160" i="34"/>
  <c r="J190" i="34"/>
  <c r="J175" i="34"/>
  <c r="J82" i="34"/>
  <c r="J185" i="18"/>
  <c r="K32" i="1"/>
  <c r="K28" i="1"/>
  <c r="I104" i="51" s="1"/>
  <c r="J66" i="34"/>
  <c r="L30" i="1"/>
  <c r="J90" i="34"/>
  <c r="J70" i="34"/>
  <c r="J180" i="34"/>
  <c r="J150" i="34"/>
  <c r="I49" i="49"/>
  <c r="K15" i="18"/>
  <c r="K17" i="18" s="1"/>
  <c r="K26" i="18" s="1"/>
  <c r="K14" i="35"/>
  <c r="J200" i="34"/>
  <c r="J30" i="34" s="1"/>
  <c r="J98" i="34"/>
  <c r="J86" i="34"/>
  <c r="J170" i="34"/>
  <c r="J185" i="34"/>
  <c r="L102" i="1"/>
  <c r="M133" i="35" s="1"/>
  <c r="L133" i="35"/>
  <c r="L99" i="1"/>
  <c r="L65" i="35"/>
  <c r="L72" i="35" s="1"/>
  <c r="L77" i="18"/>
  <c r="L95" i="1"/>
  <c r="J135" i="34"/>
  <c r="J54" i="34"/>
  <c r="J62" i="34"/>
  <c r="J145" i="34"/>
  <c r="J140" i="34"/>
  <c r="J58" i="34"/>
  <c r="Q144" i="43"/>
  <c r="K13" i="29"/>
  <c r="Q143" i="43"/>
  <c r="J50" i="34"/>
  <c r="J130" i="34"/>
  <c r="J125" i="34"/>
  <c r="J46" i="34"/>
  <c r="H177" i="34"/>
  <c r="H198" i="34"/>
  <c r="H28" i="34" s="1"/>
  <c r="I42" i="34"/>
  <c r="I105" i="34" s="1"/>
  <c r="I22" i="34" s="1"/>
  <c r="I120" i="34"/>
  <c r="P141" i="43"/>
  <c r="K141" i="43"/>
  <c r="AC141" i="43" s="1"/>
  <c r="P145" i="43"/>
  <c r="K145" i="43"/>
  <c r="AC145" i="43" s="1"/>
  <c r="P140" i="43"/>
  <c r="K140" i="43"/>
  <c r="AC140" i="43" s="1"/>
  <c r="P142" i="43"/>
  <c r="K142" i="43"/>
  <c r="AC142" i="43" s="1"/>
  <c r="K77" i="1"/>
  <c r="J129" i="51" s="1"/>
  <c r="U12" i="36"/>
  <c r="AI95" i="13"/>
  <c r="I185" i="18"/>
  <c r="AI122" i="13"/>
  <c r="S122" i="13"/>
  <c r="AI98" i="13"/>
  <c r="S98" i="13"/>
  <c r="L29" i="1"/>
  <c r="J115" i="51" s="1"/>
  <c r="AI118" i="13"/>
  <c r="S118" i="13"/>
  <c r="AI84" i="13"/>
  <c r="AI96" i="13"/>
  <c r="AI99" i="13"/>
  <c r="J138" i="18"/>
  <c r="AI117" i="13"/>
  <c r="S117" i="13"/>
  <c r="AI89" i="13"/>
  <c r="S89" i="13"/>
  <c r="AI124" i="13"/>
  <c r="S124" i="13"/>
  <c r="AI88" i="13"/>
  <c r="AI97" i="13"/>
  <c r="AI125" i="13"/>
  <c r="S125" i="13"/>
  <c r="L34" i="1"/>
  <c r="J174" i="51" s="1"/>
  <c r="J210" i="18"/>
  <c r="K27" i="1"/>
  <c r="S151" i="13"/>
  <c r="H61" i="38"/>
  <c r="AD19" i="13"/>
  <c r="T19" i="13" s="1"/>
  <c r="Z12" i="36"/>
  <c r="AE51" i="13"/>
  <c r="U19" i="13"/>
  <c r="E179" i="13"/>
  <c r="J179" i="13" s="1"/>
  <c r="P83" i="13"/>
  <c r="AC51" i="13"/>
  <c r="AB51" i="13"/>
  <c r="AI114" i="13"/>
  <c r="E176" i="13"/>
  <c r="I204" i="35"/>
  <c r="H76" i="38" s="1"/>
  <c r="M114" i="18"/>
  <c r="G137" i="1"/>
  <c r="G141" i="1"/>
  <c r="J40" i="40"/>
  <c r="J25" i="40"/>
  <c r="J26" i="40" s="1"/>
  <c r="H84" i="38"/>
  <c r="H85" i="38"/>
  <c r="H40" i="40"/>
  <c r="I25" i="40"/>
  <c r="I26" i="40" s="1"/>
  <c r="K34" i="37"/>
  <c r="K19" i="40" s="1"/>
  <c r="G107" i="1"/>
  <c r="H31" i="18"/>
  <c r="K25" i="1"/>
  <c r="K24" i="1"/>
  <c r="J59" i="51" s="1"/>
  <c r="J75" i="1"/>
  <c r="L60" i="1"/>
  <c r="K62" i="1"/>
  <c r="K72" i="1"/>
  <c r="K71" i="1"/>
  <c r="L61" i="1"/>
  <c r="K65" i="1"/>
  <c r="K63" i="1"/>
  <c r="K74" i="1"/>
  <c r="K73" i="1"/>
  <c r="K94" i="34" s="1"/>
  <c r="K67" i="1"/>
  <c r="K66" i="1"/>
  <c r="K68" i="1"/>
  <c r="K74" i="34" s="1"/>
  <c r="K64" i="1"/>
  <c r="K69" i="1"/>
  <c r="K78" i="34" s="1"/>
  <c r="K70" i="1"/>
  <c r="L199" i="35"/>
  <c r="T96" i="13"/>
  <c r="H129" i="13"/>
  <c r="H161" i="13" s="1"/>
  <c r="K121" i="13"/>
  <c r="U121" i="13" s="1"/>
  <c r="G118" i="13"/>
  <c r="AH118" i="13" s="1"/>
  <c r="K125" i="13"/>
  <c r="U125" i="13" s="1"/>
  <c r="H113" i="13"/>
  <c r="H145" i="13" s="1"/>
  <c r="G126" i="13"/>
  <c r="AH126" i="13" s="1"/>
  <c r="Q89" i="13"/>
  <c r="K100" i="13"/>
  <c r="H43" i="49" s="1"/>
  <c r="O96" i="13"/>
  <c r="AE96" i="13" s="1"/>
  <c r="O83" i="13"/>
  <c r="Q96" i="13"/>
  <c r="O93" i="13"/>
  <c r="AE93" i="13" s="1"/>
  <c r="H130" i="13"/>
  <c r="H118" i="13"/>
  <c r="H150" i="13" s="1"/>
  <c r="T89" i="13"/>
  <c r="T93" i="13"/>
  <c r="E157" i="13"/>
  <c r="J157" i="13" s="1"/>
  <c r="G112" i="13"/>
  <c r="AH112" i="13" s="1"/>
  <c r="AI112" i="13" s="1"/>
  <c r="G128" i="13"/>
  <c r="AH128" i="13" s="1"/>
  <c r="K115" i="13"/>
  <c r="K128" i="13"/>
  <c r="U128" i="13" s="1"/>
  <c r="Q93" i="13"/>
  <c r="O89" i="13"/>
  <c r="AE89" i="13" s="1"/>
  <c r="H120" i="13"/>
  <c r="O117" i="13"/>
  <c r="AE117" i="13" s="1"/>
  <c r="Q117" i="13"/>
  <c r="K149" i="13"/>
  <c r="Q149" i="13" s="1"/>
  <c r="S187" i="13"/>
  <c r="AI187" i="13"/>
  <c r="AI158" i="13"/>
  <c r="E190" i="13"/>
  <c r="J190" i="13" s="1"/>
  <c r="U159" i="13"/>
  <c r="K191" i="13"/>
  <c r="S183" i="13"/>
  <c r="AI183" i="13"/>
  <c r="E154" i="13"/>
  <c r="J154" i="13" s="1"/>
  <c r="O68" i="13"/>
  <c r="Q119" i="13"/>
  <c r="M199" i="18"/>
  <c r="K136" i="18"/>
  <c r="L201" i="48"/>
  <c r="L164" i="18" s="1"/>
  <c r="M196" i="48"/>
  <c r="M201" i="48" s="1"/>
  <c r="M164" i="18" s="1"/>
  <c r="L121" i="48"/>
  <c r="L160" i="18" s="1"/>
  <c r="M116" i="48"/>
  <c r="M121" i="48" s="1"/>
  <c r="M160" i="18" s="1"/>
  <c r="L97" i="48"/>
  <c r="L159" i="18" s="1"/>
  <c r="M97" i="48"/>
  <c r="M159" i="18" s="1"/>
  <c r="L57" i="48"/>
  <c r="L157" i="18" s="1"/>
  <c r="M52" i="48"/>
  <c r="M57" i="48" s="1"/>
  <c r="M157" i="18" s="1"/>
  <c r="L45" i="48"/>
  <c r="M43" i="48"/>
  <c r="M45" i="48" s="1"/>
  <c r="M163" i="35" s="1"/>
  <c r="M155" i="18"/>
  <c r="J87" i="43"/>
  <c r="P87" i="43" s="1"/>
  <c r="J60" i="43"/>
  <c r="P60" i="43" s="1"/>
  <c r="J138" i="29"/>
  <c r="J53" i="43"/>
  <c r="P53" i="43" s="1"/>
  <c r="J69" i="43"/>
  <c r="P69" i="43" s="1"/>
  <c r="J42" i="43"/>
  <c r="P42" i="43" s="1"/>
  <c r="J68" i="43"/>
  <c r="P68" i="43" s="1"/>
  <c r="H114" i="13"/>
  <c r="H146" i="13" s="1"/>
  <c r="E130" i="13"/>
  <c r="J130" i="13" s="1"/>
  <c r="AH100" i="13"/>
  <c r="AB12" i="36"/>
  <c r="H59" i="38"/>
  <c r="M157" i="43"/>
  <c r="H36" i="49"/>
  <c r="AC12" i="36"/>
  <c r="K35" i="1"/>
  <c r="I185" i="51" s="1"/>
  <c r="I187" i="51" s="1"/>
  <c r="G108" i="1"/>
  <c r="F51" i="49"/>
  <c r="G106" i="1"/>
  <c r="G50" i="49"/>
  <c r="G40" i="1"/>
  <c r="G56" i="1" s="1"/>
  <c r="G191" i="34" s="1"/>
  <c r="G193" i="34" s="1"/>
  <c r="G57" i="49"/>
  <c r="M116" i="18"/>
  <c r="K63" i="38"/>
  <c r="M200" i="18"/>
  <c r="L58" i="18"/>
  <c r="L70" i="18" s="1"/>
  <c r="M54" i="18"/>
  <c r="M58" i="18" s="1"/>
  <c r="J194" i="18"/>
  <c r="L24" i="18"/>
  <c r="M20" i="18"/>
  <c r="M24" i="18" s="1"/>
  <c r="AD12" i="36"/>
  <c r="V12" i="36"/>
  <c r="I214" i="48"/>
  <c r="I39" i="48"/>
  <c r="I59" i="48" s="1"/>
  <c r="I79" i="48" s="1"/>
  <c r="I99" i="48" s="1"/>
  <c r="I123" i="48" s="1"/>
  <c r="I143" i="48" s="1"/>
  <c r="I163" i="48" s="1"/>
  <c r="I183" i="48" s="1"/>
  <c r="I203" i="48" s="1"/>
  <c r="AD18" i="13"/>
  <c r="T18" i="13" s="1"/>
  <c r="U18" i="13" s="1"/>
  <c r="AE50" i="13"/>
  <c r="Q50" i="13"/>
  <c r="P82" i="13"/>
  <c r="AE82" i="13" s="1"/>
  <c r="AC50" i="13"/>
  <c r="AB50" i="13"/>
  <c r="M100" i="13"/>
  <c r="H158" i="13"/>
  <c r="H156" i="13"/>
  <c r="O112" i="13"/>
  <c r="K144" i="13"/>
  <c r="H160" i="13"/>
  <c r="H149" i="13"/>
  <c r="K162" i="13"/>
  <c r="T130" i="13"/>
  <c r="H147" i="13"/>
  <c r="K154" i="13"/>
  <c r="Q122" i="13"/>
  <c r="O122" i="13"/>
  <c r="AE122" i="13" s="1"/>
  <c r="T122" i="13"/>
  <c r="K146" i="13"/>
  <c r="K178" i="13" s="1"/>
  <c r="O114" i="13"/>
  <c r="K150" i="13"/>
  <c r="Q118" i="13"/>
  <c r="O118" i="13"/>
  <c r="AE118" i="13" s="1"/>
  <c r="T118" i="13"/>
  <c r="H151" i="13"/>
  <c r="Q121" i="13"/>
  <c r="T159" i="13"/>
  <c r="Q159" i="13"/>
  <c r="O159" i="13"/>
  <c r="K163" i="13"/>
  <c r="T131" i="13"/>
  <c r="Q131" i="13"/>
  <c r="O131" i="13"/>
  <c r="H144" i="13"/>
  <c r="K148" i="13"/>
  <c r="Q116" i="13"/>
  <c r="O116" i="13"/>
  <c r="T116" i="13"/>
  <c r="K156" i="13"/>
  <c r="O124" i="13"/>
  <c r="AE124" i="13" s="1"/>
  <c r="T124" i="13"/>
  <c r="Q124" i="13"/>
  <c r="H163" i="13"/>
  <c r="K152" i="13"/>
  <c r="O120" i="13"/>
  <c r="T120" i="13"/>
  <c r="Q120" i="13"/>
  <c r="H154" i="13"/>
  <c r="H157" i="13"/>
  <c r="H153" i="13"/>
  <c r="AI147" i="13"/>
  <c r="H148" i="13"/>
  <c r="O115" i="13"/>
  <c r="K155" i="13"/>
  <c r="T123" i="13"/>
  <c r="Q123" i="13"/>
  <c r="O123" i="13"/>
  <c r="AE123" i="13" s="1"/>
  <c r="H155" i="13"/>
  <c r="H159" i="13"/>
  <c r="O113" i="13"/>
  <c r="K145" i="13"/>
  <c r="K177" i="13" s="1"/>
  <c r="I112" i="13"/>
  <c r="F13" i="34"/>
  <c r="F14" i="34" s="1"/>
  <c r="H132" i="34"/>
  <c r="AF153" i="13"/>
  <c r="AF126" i="13"/>
  <c r="AF84" i="13"/>
  <c r="AE99" i="13"/>
  <c r="E131" i="13"/>
  <c r="J131" i="13" s="1"/>
  <c r="S99" i="13"/>
  <c r="AF122" i="13"/>
  <c r="AF93" i="13"/>
  <c r="AF97" i="13"/>
  <c r="AF127" i="13"/>
  <c r="AF124" i="13"/>
  <c r="G123" i="13"/>
  <c r="AH123" i="13" s="1"/>
  <c r="AF113" i="13"/>
  <c r="G115" i="13"/>
  <c r="AH115" i="13" s="1"/>
  <c r="G131" i="13"/>
  <c r="AH131" i="13" s="1"/>
  <c r="G127" i="13"/>
  <c r="AH127" i="13" s="1"/>
  <c r="E129" i="13"/>
  <c r="J129" i="13" s="1"/>
  <c r="S97" i="13"/>
  <c r="S96" i="13"/>
  <c r="E128" i="13"/>
  <c r="J128" i="13" s="1"/>
  <c r="AF99" i="13"/>
  <c r="J40" i="43"/>
  <c r="P40" i="43" s="1"/>
  <c r="AF91" i="13"/>
  <c r="G113" i="13"/>
  <c r="AH113" i="13" s="1"/>
  <c r="J35" i="43"/>
  <c r="P35" i="43" s="1"/>
  <c r="J13" i="43"/>
  <c r="J25" i="43"/>
  <c r="P25" i="43" s="1"/>
  <c r="J50" i="43"/>
  <c r="P50" i="43" s="1"/>
  <c r="J52" i="43"/>
  <c r="P52" i="43" s="1"/>
  <c r="J45" i="43"/>
  <c r="P45" i="43" s="1"/>
  <c r="J15" i="43"/>
  <c r="P15" i="43" s="1"/>
  <c r="J34" i="43"/>
  <c r="P34" i="43" s="1"/>
  <c r="J47" i="43"/>
  <c r="P47" i="43" s="1"/>
  <c r="E146" i="13"/>
  <c r="J146" i="13" s="1"/>
  <c r="G117" i="13"/>
  <c r="AH117" i="13" s="1"/>
  <c r="J49" i="43"/>
  <c r="P49" i="43" s="1"/>
  <c r="J51" i="43"/>
  <c r="P51" i="43" s="1"/>
  <c r="J111" i="43"/>
  <c r="P111" i="43" s="1"/>
  <c r="J36" i="43"/>
  <c r="P36" i="43" s="1"/>
  <c r="J17" i="43"/>
  <c r="P17" i="43" s="1"/>
  <c r="AF87" i="13"/>
  <c r="J39" i="43"/>
  <c r="P39" i="43" s="1"/>
  <c r="J33" i="43"/>
  <c r="P33" i="43" s="1"/>
  <c r="J108" i="43"/>
  <c r="P108" i="43" s="1"/>
  <c r="J28" i="43"/>
  <c r="P28" i="43" s="1"/>
  <c r="G129" i="13"/>
  <c r="AH129" i="13" s="1"/>
  <c r="G146" i="13"/>
  <c r="J26" i="43"/>
  <c r="P26" i="43" s="1"/>
  <c r="I38" i="40"/>
  <c r="I40" i="40" s="1"/>
  <c r="K17" i="1"/>
  <c r="K21" i="35"/>
  <c r="J67" i="43"/>
  <c r="P67" i="43" s="1"/>
  <c r="J20" i="43"/>
  <c r="P20" i="43" s="1"/>
  <c r="AF83" i="13"/>
  <c r="J37" i="43"/>
  <c r="P37" i="43" s="1"/>
  <c r="J14" i="43"/>
  <c r="P14" i="43" s="1"/>
  <c r="AF130" i="13"/>
  <c r="J23" i="43"/>
  <c r="P23" i="43" s="1"/>
  <c r="AF128" i="13"/>
  <c r="J16" i="43"/>
  <c r="P16" i="43" s="1"/>
  <c r="G121" i="13"/>
  <c r="AH121" i="13" s="1"/>
  <c r="AF80" i="13"/>
  <c r="G125" i="13"/>
  <c r="AH125" i="13" s="1"/>
  <c r="I22" i="54"/>
  <c r="H132" i="18"/>
  <c r="L119" i="35"/>
  <c r="M119" i="35" s="1"/>
  <c r="M122" i="35" s="1"/>
  <c r="M125" i="35" s="1"/>
  <c r="K122" i="35"/>
  <c r="K125" i="35" s="1"/>
  <c r="H62" i="38"/>
  <c r="L32" i="35"/>
  <c r="K35" i="35"/>
  <c r="J63" i="49"/>
  <c r="H149" i="18"/>
  <c r="I203" i="35"/>
  <c r="H75" i="38" s="1"/>
  <c r="K31" i="1"/>
  <c r="I141" i="51" s="1"/>
  <c r="K33" i="1"/>
  <c r="I163" i="51" s="1"/>
  <c r="F43" i="34"/>
  <c r="F121" i="34"/>
  <c r="F123" i="34" s="1"/>
  <c r="F198" i="51"/>
  <c r="F16" i="51" s="1"/>
  <c r="J42" i="38"/>
  <c r="I44" i="38"/>
  <c r="AA12" i="36"/>
  <c r="N138" i="43"/>
  <c r="N157" i="43" s="1"/>
  <c r="O138" i="29"/>
  <c r="J17" i="18"/>
  <c r="J26" i="18" s="1"/>
  <c r="AA138" i="29"/>
  <c r="K18" i="1"/>
  <c r="L16" i="18" s="1"/>
  <c r="L116" i="18"/>
  <c r="W12" i="36"/>
  <c r="AE15" i="36"/>
  <c r="AE17" i="36"/>
  <c r="AE19" i="36"/>
  <c r="AE21" i="36"/>
  <c r="AE23" i="36"/>
  <c r="AE25" i="36"/>
  <c r="AE27" i="36"/>
  <c r="AE29" i="36"/>
  <c r="AE31" i="36"/>
  <c r="AE33" i="36"/>
  <c r="AE35" i="36"/>
  <c r="AE37" i="36"/>
  <c r="AE39" i="36"/>
  <c r="AE41" i="36"/>
  <c r="AE43" i="36"/>
  <c r="AE45" i="36"/>
  <c r="AE47" i="36"/>
  <c r="AE49" i="36"/>
  <c r="AE51" i="36"/>
  <c r="AE53" i="36"/>
  <c r="AE55" i="36"/>
  <c r="AE57" i="36"/>
  <c r="AE59" i="36"/>
  <c r="AE61" i="36"/>
  <c r="AE63" i="36"/>
  <c r="AE65" i="36"/>
  <c r="AE67" i="36"/>
  <c r="AE69" i="36"/>
  <c r="AE14" i="36"/>
  <c r="K25" i="37" s="1"/>
  <c r="K36" i="40" s="1"/>
  <c r="K40" i="40" s="1"/>
  <c r="AE16" i="36"/>
  <c r="AE18" i="36"/>
  <c r="AE20" i="36"/>
  <c r="AE22" i="36"/>
  <c r="AE24" i="36"/>
  <c r="AE26" i="36"/>
  <c r="AE28" i="36"/>
  <c r="AE30" i="36"/>
  <c r="AE32" i="36"/>
  <c r="AE34" i="36"/>
  <c r="AE36" i="36"/>
  <c r="AE38" i="36"/>
  <c r="AE40" i="36"/>
  <c r="AE42" i="36"/>
  <c r="AE44" i="36"/>
  <c r="AE46" i="36"/>
  <c r="AE48" i="36"/>
  <c r="AE50" i="36"/>
  <c r="AE52" i="36"/>
  <c r="AE54" i="36"/>
  <c r="AE56" i="36"/>
  <c r="AE58" i="36"/>
  <c r="AE60" i="36"/>
  <c r="AE62" i="36"/>
  <c r="AE64" i="36"/>
  <c r="AE66" i="36"/>
  <c r="AE68" i="36"/>
  <c r="AE70" i="36"/>
  <c r="H162" i="34"/>
  <c r="H127" i="34"/>
  <c r="H192" i="34"/>
  <c r="H187" i="34"/>
  <c r="H167" i="34"/>
  <c r="H182" i="34"/>
  <c r="H142" i="34"/>
  <c r="K26" i="1"/>
  <c r="I82" i="51" s="1"/>
  <c r="O155" i="43"/>
  <c r="H157" i="34"/>
  <c r="H172" i="34"/>
  <c r="H122" i="34"/>
  <c r="H152" i="34"/>
  <c r="H137" i="34"/>
  <c r="H147" i="34"/>
  <c r="K23" i="1"/>
  <c r="I49" i="51" s="1"/>
  <c r="I51" i="51" s="1"/>
  <c r="K22" i="1"/>
  <c r="H38" i="1"/>
  <c r="I25" i="35" s="1"/>
  <c r="J21" i="1"/>
  <c r="H27" i="51" s="1"/>
  <c r="H29" i="51" s="1"/>
  <c r="I36" i="1"/>
  <c r="I42" i="39"/>
  <c r="G28" i="40" s="1"/>
  <c r="J105" i="43"/>
  <c r="P105" i="43" s="1"/>
  <c r="J126" i="43"/>
  <c r="P126" i="43" s="1"/>
  <c r="E121" i="13"/>
  <c r="J121" i="13" s="1"/>
  <c r="E127" i="13"/>
  <c r="J127" i="13" s="1"/>
  <c r="S95" i="13"/>
  <c r="AE95" i="13"/>
  <c r="J63" i="43"/>
  <c r="P63" i="43" s="1"/>
  <c r="J78" i="43"/>
  <c r="P78" i="43" s="1"/>
  <c r="J104" i="43"/>
  <c r="P104" i="43" s="1"/>
  <c r="J106" i="43"/>
  <c r="P106" i="43" s="1"/>
  <c r="J124" i="43"/>
  <c r="P124" i="43" s="1"/>
  <c r="J131" i="43"/>
  <c r="P131" i="43" s="1"/>
  <c r="J83" i="43"/>
  <c r="P83" i="43" s="1"/>
  <c r="J123" i="43"/>
  <c r="P123" i="43" s="1"/>
  <c r="J136" i="43"/>
  <c r="P136" i="43" s="1"/>
  <c r="J85" i="43"/>
  <c r="P85" i="43" s="1"/>
  <c r="J122" i="43"/>
  <c r="P122" i="43" s="1"/>
  <c r="J91" i="43"/>
  <c r="P91" i="43" s="1"/>
  <c r="J114" i="43"/>
  <c r="P114" i="43" s="1"/>
  <c r="J119" i="43"/>
  <c r="P119" i="43" s="1"/>
  <c r="AF82" i="13"/>
  <c r="G154" i="13"/>
  <c r="G162" i="13"/>
  <c r="I138" i="43"/>
  <c r="I157" i="43" s="1"/>
  <c r="J115" i="43"/>
  <c r="P115" i="43" s="1"/>
  <c r="AF88" i="13"/>
  <c r="E156" i="13"/>
  <c r="J156" i="13" s="1"/>
  <c r="G148" i="13"/>
  <c r="G152" i="13"/>
  <c r="G156" i="13"/>
  <c r="E116" i="13"/>
  <c r="J116" i="13" s="1"/>
  <c r="S84" i="13"/>
  <c r="E120" i="13"/>
  <c r="J120" i="13" s="1"/>
  <c r="S88" i="13"/>
  <c r="AE88" i="13"/>
  <c r="E149" i="13"/>
  <c r="J149" i="13" s="1"/>
  <c r="AF158" i="13"/>
  <c r="L46" i="35"/>
  <c r="K48" i="35"/>
  <c r="K58" i="35" s="1"/>
  <c r="J197" i="35" s="1"/>
  <c r="I61" i="38" s="1"/>
  <c r="K70" i="18"/>
  <c r="AF118" i="13"/>
  <c r="S158" i="13"/>
  <c r="K192" i="18"/>
  <c r="K185" i="18" s="1"/>
  <c r="L78" i="18"/>
  <c r="J65" i="38"/>
  <c r="E150" i="13"/>
  <c r="J150" i="13" s="1"/>
  <c r="L72" i="48"/>
  <c r="K77" i="48"/>
  <c r="L177" i="48"/>
  <c r="K181" i="48"/>
  <c r="K163" i="18" s="1"/>
  <c r="L81" i="48"/>
  <c r="K85" i="48"/>
  <c r="K165" i="35" s="1"/>
  <c r="J158" i="18"/>
  <c r="J165" i="18" s="1"/>
  <c r="J215" i="48"/>
  <c r="L163" i="35"/>
  <c r="J166" i="35"/>
  <c r="K163" i="35"/>
  <c r="L205" i="48"/>
  <c r="K209" i="48"/>
  <c r="K171" i="35" s="1"/>
  <c r="L127" i="48"/>
  <c r="K129" i="48"/>
  <c r="K167" i="35" s="1"/>
  <c r="L102" i="48"/>
  <c r="K105" i="48"/>
  <c r="K166" i="35" s="1"/>
  <c r="L186" i="48"/>
  <c r="M186" i="48" s="1"/>
  <c r="J155" i="43"/>
  <c r="K194" i="18"/>
  <c r="I15" i="24"/>
  <c r="K101" i="35"/>
  <c r="K105" i="35" s="1"/>
  <c r="J34" i="37"/>
  <c r="J19" i="40" s="1"/>
  <c r="J67" i="49"/>
  <c r="H203" i="35"/>
  <c r="G75" i="38" s="1"/>
  <c r="H145" i="35"/>
  <c r="G12" i="37"/>
  <c r="N138" i="29"/>
  <c r="M138" i="29"/>
  <c r="I191" i="18"/>
  <c r="G15" i="38" s="1"/>
  <c r="K234" i="24"/>
  <c r="K14" i="24" s="1"/>
  <c r="F71" i="34"/>
  <c r="F72" i="34" s="1"/>
  <c r="F156" i="34"/>
  <c r="F158" i="34" s="1"/>
  <c r="K436" i="24"/>
  <c r="K20" i="24" s="1"/>
  <c r="K342" i="24"/>
  <c r="J19" i="48"/>
  <c r="I27" i="34"/>
  <c r="L241" i="24"/>
  <c r="I114" i="34"/>
  <c r="J8" i="35"/>
  <c r="J95" i="35" s="1"/>
  <c r="J182" i="18"/>
  <c r="F47" i="34"/>
  <c r="F48" i="34" s="1"/>
  <c r="F126" i="34"/>
  <c r="F128" i="34" s="1"/>
  <c r="F95" i="34"/>
  <c r="F96" i="34" s="1"/>
  <c r="F186" i="34"/>
  <c r="F188" i="34" s="1"/>
  <c r="F99" i="34"/>
  <c r="F100" i="34" s="1"/>
  <c r="F191" i="34"/>
  <c r="F193" i="34" s="1"/>
  <c r="F83" i="34"/>
  <c r="F84" i="34" s="1"/>
  <c r="F171" i="34"/>
  <c r="F173" i="34" s="1"/>
  <c r="F79" i="34"/>
  <c r="F80" i="34" s="1"/>
  <c r="F166" i="34"/>
  <c r="F168" i="34" s="1"/>
  <c r="F141" i="34"/>
  <c r="F143" i="34" s="1"/>
  <c r="F59" i="34"/>
  <c r="F60" i="34" s="1"/>
  <c r="F87" i="34"/>
  <c r="F88" i="34" s="1"/>
  <c r="F176" i="34"/>
  <c r="F178" i="34" s="1"/>
  <c r="F51" i="34"/>
  <c r="F52" i="34" s="1"/>
  <c r="F131" i="34"/>
  <c r="F133" i="34" s="1"/>
  <c r="F29" i="34"/>
  <c r="F201" i="34"/>
  <c r="F151" i="34"/>
  <c r="F153" i="34" s="1"/>
  <c r="F67" i="34"/>
  <c r="F68" i="34" s="1"/>
  <c r="F91" i="34"/>
  <c r="F92" i="34" s="1"/>
  <c r="F181" i="34"/>
  <c r="F183" i="34" s="1"/>
  <c r="F63" i="34"/>
  <c r="F64" i="34" s="1"/>
  <c r="F146" i="34"/>
  <c r="F148" i="34" s="1"/>
  <c r="F75" i="34"/>
  <c r="F76" i="34" s="1"/>
  <c r="F161" i="34"/>
  <c r="F163" i="34" s="1"/>
  <c r="F55" i="34"/>
  <c r="F56" i="34" s="1"/>
  <c r="F136" i="34"/>
  <c r="F138" i="34" s="1"/>
  <c r="O130" i="13" l="1"/>
  <c r="AE130" i="13" s="1"/>
  <c r="Q130" i="13"/>
  <c r="O125" i="13"/>
  <c r="AE125" i="13" s="1"/>
  <c r="E189" i="13"/>
  <c r="J189" i="13" s="1"/>
  <c r="S189" i="13" s="1"/>
  <c r="E145" i="13"/>
  <c r="J145" i="13" s="1"/>
  <c r="Z145" i="13" s="1"/>
  <c r="K161" i="13"/>
  <c r="Q161" i="13" s="1"/>
  <c r="G150" i="13"/>
  <c r="AH150" i="13" s="1"/>
  <c r="AI113" i="13"/>
  <c r="K151" i="13"/>
  <c r="T119" i="13"/>
  <c r="O126" i="13"/>
  <c r="AE126" i="13" s="1"/>
  <c r="O119" i="13"/>
  <c r="AE119" i="13" s="1"/>
  <c r="K193" i="13"/>
  <c r="O128" i="13"/>
  <c r="K153" i="13"/>
  <c r="U153" i="13" s="1"/>
  <c r="G151" i="13"/>
  <c r="AH151" i="13" s="1"/>
  <c r="T121" i="13"/>
  <c r="AI157" i="13"/>
  <c r="AI179" i="13"/>
  <c r="U161" i="13"/>
  <c r="G158" i="13"/>
  <c r="O121" i="13"/>
  <c r="T128" i="13"/>
  <c r="U129" i="13"/>
  <c r="Q129" i="13"/>
  <c r="Q126" i="13"/>
  <c r="K158" i="13"/>
  <c r="K190" i="13" s="1"/>
  <c r="I144" i="13"/>
  <c r="AG112" i="13"/>
  <c r="T126" i="13"/>
  <c r="J112" i="13"/>
  <c r="J173" i="51"/>
  <c r="J176" i="51" s="1"/>
  <c r="J114" i="51"/>
  <c r="I165" i="51"/>
  <c r="J37" i="51"/>
  <c r="J39" i="51"/>
  <c r="I106" i="51"/>
  <c r="I132" i="51"/>
  <c r="I38" i="51"/>
  <c r="I40" i="51" s="1"/>
  <c r="J48" i="51"/>
  <c r="I26" i="51"/>
  <c r="I195" i="51" s="1"/>
  <c r="I28" i="51"/>
  <c r="I197" i="51" s="1"/>
  <c r="I15" i="51" s="1"/>
  <c r="H196" i="51"/>
  <c r="H14" i="51" s="1"/>
  <c r="I143" i="51"/>
  <c r="F189" i="51"/>
  <c r="I117" i="51"/>
  <c r="J117" i="51"/>
  <c r="F191" i="51"/>
  <c r="J186" i="51"/>
  <c r="J184" i="51"/>
  <c r="G99" i="34"/>
  <c r="G100" i="34" s="1"/>
  <c r="G53" i="1"/>
  <c r="F156" i="51" s="1"/>
  <c r="G55" i="1"/>
  <c r="J164" i="51"/>
  <c r="J162" i="51"/>
  <c r="G49" i="1"/>
  <c r="F110" i="51" s="1"/>
  <c r="G54" i="1"/>
  <c r="J151" i="51"/>
  <c r="J153" i="51"/>
  <c r="G52" i="1"/>
  <c r="F147" i="51" s="1"/>
  <c r="I152" i="51"/>
  <c r="I154" i="51" s="1"/>
  <c r="K86" i="34"/>
  <c r="J142" i="51"/>
  <c r="J140" i="51"/>
  <c r="G50" i="1"/>
  <c r="G75" i="34" s="1"/>
  <c r="G76" i="34" s="1"/>
  <c r="G51" i="1"/>
  <c r="G166" i="34" s="1"/>
  <c r="G168" i="34" s="1"/>
  <c r="J130" i="51"/>
  <c r="J132" i="51" s="1"/>
  <c r="J105" i="51"/>
  <c r="J103" i="51"/>
  <c r="K70" i="34"/>
  <c r="J94" i="51"/>
  <c r="J92" i="51"/>
  <c r="I93" i="51"/>
  <c r="I95" i="51" s="1"/>
  <c r="G198" i="51"/>
  <c r="G16" i="51" s="1"/>
  <c r="G47" i="1"/>
  <c r="G63" i="34" s="1"/>
  <c r="G64" i="34" s="1"/>
  <c r="G48" i="1"/>
  <c r="I84" i="51"/>
  <c r="J83" i="51"/>
  <c r="J81" i="51"/>
  <c r="G45" i="1"/>
  <c r="F66" i="51" s="1"/>
  <c r="G46" i="1"/>
  <c r="J70" i="51"/>
  <c r="I71" i="51"/>
  <c r="I73" i="51" s="1"/>
  <c r="F158" i="51"/>
  <c r="J61" i="51"/>
  <c r="H62" i="51"/>
  <c r="I60" i="51"/>
  <c r="I62" i="51" s="1"/>
  <c r="K190" i="34"/>
  <c r="K66" i="34"/>
  <c r="K165" i="34"/>
  <c r="K98" i="34"/>
  <c r="K82" i="34"/>
  <c r="K90" i="34"/>
  <c r="M204" i="35"/>
  <c r="M70" i="18"/>
  <c r="K210" i="18"/>
  <c r="K150" i="34"/>
  <c r="K155" i="34"/>
  <c r="L32" i="1"/>
  <c r="L17" i="1"/>
  <c r="J49" i="49"/>
  <c r="K200" i="34"/>
  <c r="K30" i="34" s="1"/>
  <c r="L15" i="18"/>
  <c r="L14" i="35"/>
  <c r="L21" i="35" s="1"/>
  <c r="J59" i="38" s="1"/>
  <c r="K160" i="34"/>
  <c r="K180" i="34"/>
  <c r="K170" i="34"/>
  <c r="K175" i="34"/>
  <c r="K185" i="34"/>
  <c r="L28" i="1"/>
  <c r="J104" i="51" s="1"/>
  <c r="M77" i="18"/>
  <c r="M65" i="35"/>
  <c r="M72" i="35" s="1"/>
  <c r="M85" i="35" s="1"/>
  <c r="M200" i="35" s="1"/>
  <c r="K54" i="34"/>
  <c r="K135" i="34"/>
  <c r="K145" i="34"/>
  <c r="K62" i="34"/>
  <c r="K140" i="34"/>
  <c r="K58" i="34"/>
  <c r="Q140" i="43"/>
  <c r="Q141" i="43"/>
  <c r="K13" i="43"/>
  <c r="AC138" i="29"/>
  <c r="K138" i="29"/>
  <c r="Q138" i="29"/>
  <c r="Q142" i="43"/>
  <c r="Q145" i="43"/>
  <c r="G43" i="1"/>
  <c r="G44" i="1"/>
  <c r="K50" i="34"/>
  <c r="K130" i="34"/>
  <c r="K46" i="34"/>
  <c r="K125" i="34"/>
  <c r="H50" i="49"/>
  <c r="I198" i="34"/>
  <c r="I28" i="34" s="1"/>
  <c r="I192" i="34"/>
  <c r="I182" i="34"/>
  <c r="I162" i="34"/>
  <c r="I157" i="34"/>
  <c r="I177" i="34"/>
  <c r="I147" i="34"/>
  <c r="I187" i="34"/>
  <c r="I172" i="34"/>
  <c r="I152" i="34"/>
  <c r="I167" i="34"/>
  <c r="G71" i="34"/>
  <c r="G72" i="34" s="1"/>
  <c r="J42" i="34"/>
  <c r="J105" i="34" s="1"/>
  <c r="J22" i="34" s="1"/>
  <c r="J120" i="34"/>
  <c r="I122" i="34"/>
  <c r="G12" i="34"/>
  <c r="K155" i="43"/>
  <c r="L77" i="1"/>
  <c r="H134" i="18"/>
  <c r="G140" i="1"/>
  <c r="AI127" i="13"/>
  <c r="S127" i="13"/>
  <c r="L35" i="1"/>
  <c r="J185" i="51" s="1"/>
  <c r="L24" i="1"/>
  <c r="J60" i="51" s="1"/>
  <c r="L27" i="1"/>
  <c r="L23" i="1"/>
  <c r="J49" i="51" s="1"/>
  <c r="L31" i="1"/>
  <c r="J141" i="51" s="1"/>
  <c r="AI128" i="13"/>
  <c r="S128" i="13"/>
  <c r="AI116" i="13"/>
  <c r="S116" i="13"/>
  <c r="AI121" i="13"/>
  <c r="S121" i="13"/>
  <c r="L26" i="1"/>
  <c r="J82" i="51" s="1"/>
  <c r="L33" i="1"/>
  <c r="J163" i="51" s="1"/>
  <c r="J165" i="51" s="1"/>
  <c r="AI130" i="13"/>
  <c r="S130" i="13"/>
  <c r="S154" i="13"/>
  <c r="L25" i="1"/>
  <c r="J71" i="51" s="1"/>
  <c r="I72" i="38"/>
  <c r="AI120" i="13"/>
  <c r="S120" i="13"/>
  <c r="L22" i="1"/>
  <c r="J38" i="51" s="1"/>
  <c r="AI129" i="13"/>
  <c r="AI131" i="13"/>
  <c r="S131" i="13"/>
  <c r="S157" i="13"/>
  <c r="L136" i="18"/>
  <c r="K138" i="18"/>
  <c r="G199" i="34"/>
  <c r="G29" i="34" s="1"/>
  <c r="P115" i="13"/>
  <c r="Q115" i="13" s="1"/>
  <c r="AD51" i="13"/>
  <c r="T51" i="13" s="1"/>
  <c r="AB83" i="13"/>
  <c r="AC83" i="13"/>
  <c r="S51" i="13"/>
  <c r="S50" i="13"/>
  <c r="AE83" i="13"/>
  <c r="Q83" i="13"/>
  <c r="H137" i="1"/>
  <c r="H141" i="1"/>
  <c r="F56" i="49"/>
  <c r="G24" i="54"/>
  <c r="G11" i="54"/>
  <c r="F63" i="49"/>
  <c r="G67" i="49"/>
  <c r="H67" i="49"/>
  <c r="F67" i="49"/>
  <c r="H87" i="38"/>
  <c r="I85" i="38"/>
  <c r="I84" i="38"/>
  <c r="L192" i="18"/>
  <c r="G51" i="49"/>
  <c r="I31" i="18"/>
  <c r="K75" i="1"/>
  <c r="L69" i="1"/>
  <c r="L165" i="34" s="1"/>
  <c r="L66" i="1"/>
  <c r="L67" i="1"/>
  <c r="L63" i="1"/>
  <c r="L62" i="1"/>
  <c r="L68" i="1"/>
  <c r="L74" i="34" s="1"/>
  <c r="L72" i="1"/>
  <c r="L64" i="1"/>
  <c r="L74" i="1"/>
  <c r="L71" i="1"/>
  <c r="L70" i="1"/>
  <c r="L73" i="1"/>
  <c r="L94" i="34" s="1"/>
  <c r="L65" i="1"/>
  <c r="L18" i="1"/>
  <c r="M16" i="18" s="1"/>
  <c r="H57" i="49"/>
  <c r="L48" i="35"/>
  <c r="L58" i="35" s="1"/>
  <c r="K197" i="35" s="1"/>
  <c r="J61" i="38" s="1"/>
  <c r="M46" i="35"/>
  <c r="M48" i="35" s="1"/>
  <c r="M58" i="35" s="1"/>
  <c r="M197" i="35" s="1"/>
  <c r="L35" i="35"/>
  <c r="M32" i="35"/>
  <c r="M35" i="35" s="1"/>
  <c r="G144" i="13"/>
  <c r="AH144" i="13" s="1"/>
  <c r="AI144" i="13" s="1"/>
  <c r="K132" i="13"/>
  <c r="K157" i="13"/>
  <c r="Q157" i="13" s="1"/>
  <c r="K160" i="13"/>
  <c r="K192" i="13" s="1"/>
  <c r="Q125" i="13"/>
  <c r="T125" i="13"/>
  <c r="Q128" i="13"/>
  <c r="G160" i="13"/>
  <c r="AH160" i="13" s="1"/>
  <c r="O100" i="13"/>
  <c r="K181" i="13"/>
  <c r="U181" i="13" s="1"/>
  <c r="T149" i="13"/>
  <c r="H152" i="13"/>
  <c r="H184" i="13" s="1"/>
  <c r="K147" i="13"/>
  <c r="O147" i="13" s="1"/>
  <c r="H162" i="13"/>
  <c r="O149" i="13"/>
  <c r="U149" i="13"/>
  <c r="E162" i="13"/>
  <c r="H186" i="13"/>
  <c r="U162" i="13"/>
  <c r="K194" i="13"/>
  <c r="AH152" i="13"/>
  <c r="G184" i="13"/>
  <c r="AH184" i="13" s="1"/>
  <c r="AH158" i="13"/>
  <c r="G190" i="13"/>
  <c r="AH190" i="13" s="1"/>
  <c r="H191" i="13"/>
  <c r="H195" i="13"/>
  <c r="U156" i="13"/>
  <c r="K188" i="13"/>
  <c r="H178" i="13"/>
  <c r="O178" i="13"/>
  <c r="U154" i="13"/>
  <c r="K186" i="13"/>
  <c r="H182" i="13"/>
  <c r="E177" i="13"/>
  <c r="J177" i="13" s="1"/>
  <c r="Z177" i="13" s="1"/>
  <c r="U151" i="13"/>
  <c r="K183" i="13"/>
  <c r="AH156" i="13"/>
  <c r="G188" i="13"/>
  <c r="AH188" i="13" s="1"/>
  <c r="H176" i="13"/>
  <c r="H179" i="13"/>
  <c r="H190" i="13"/>
  <c r="Q191" i="13"/>
  <c r="O191" i="13"/>
  <c r="AE191" i="13" s="1"/>
  <c r="T191" i="13"/>
  <c r="U191" i="13"/>
  <c r="AI150" i="13"/>
  <c r="E182" i="13"/>
  <c r="J182" i="13" s="1"/>
  <c r="AH148" i="13"/>
  <c r="G180" i="13"/>
  <c r="AH180" i="13" s="1"/>
  <c r="AH162" i="13"/>
  <c r="G194" i="13"/>
  <c r="AH194" i="13" s="1"/>
  <c r="H187" i="13"/>
  <c r="H185" i="13"/>
  <c r="H177" i="13"/>
  <c r="H183" i="13"/>
  <c r="U150" i="13"/>
  <c r="K182" i="13"/>
  <c r="H181" i="13"/>
  <c r="H188" i="13"/>
  <c r="Q181" i="13"/>
  <c r="AI154" i="13"/>
  <c r="E186" i="13"/>
  <c r="J186" i="13" s="1"/>
  <c r="S190" i="13"/>
  <c r="AI190" i="13"/>
  <c r="Q193" i="13"/>
  <c r="O193" i="13"/>
  <c r="AE193" i="13" s="1"/>
  <c r="T193" i="13"/>
  <c r="U193" i="13"/>
  <c r="AH146" i="13"/>
  <c r="G178" i="13"/>
  <c r="AH178" i="13" s="1"/>
  <c r="U152" i="13"/>
  <c r="K184" i="13"/>
  <c r="U163" i="13"/>
  <c r="K195" i="13"/>
  <c r="O144" i="13"/>
  <c r="K176" i="13"/>
  <c r="AI149" i="13"/>
  <c r="E181" i="13"/>
  <c r="J181" i="13" s="1"/>
  <c r="AI156" i="13"/>
  <c r="E188" i="13"/>
  <c r="J188" i="13" s="1"/>
  <c r="AH154" i="13"/>
  <c r="G186" i="13"/>
  <c r="AH186" i="13" s="1"/>
  <c r="AI146" i="13"/>
  <c r="E178" i="13"/>
  <c r="J178" i="13" s="1"/>
  <c r="O177" i="13"/>
  <c r="U155" i="13"/>
  <c r="K187" i="13"/>
  <c r="H180" i="13"/>
  <c r="H189" i="13"/>
  <c r="U148" i="13"/>
  <c r="K180" i="13"/>
  <c r="H192" i="13"/>
  <c r="H193" i="13"/>
  <c r="L85" i="48"/>
  <c r="L165" i="35" s="1"/>
  <c r="M81" i="48"/>
  <c r="M85" i="48" s="1"/>
  <c r="M165" i="35" s="1"/>
  <c r="L105" i="48"/>
  <c r="L166" i="35" s="1"/>
  <c r="M102" i="48"/>
  <c r="M105" i="48" s="1"/>
  <c r="M166" i="35" s="1"/>
  <c r="L129" i="48"/>
  <c r="L167" i="35" s="1"/>
  <c r="M127" i="48"/>
  <c r="M129" i="48" s="1"/>
  <c r="M167" i="35" s="1"/>
  <c r="L209" i="48"/>
  <c r="L171" i="35" s="1"/>
  <c r="M205" i="48"/>
  <c r="M209" i="48" s="1"/>
  <c r="M171" i="35" s="1"/>
  <c r="L181" i="48"/>
  <c r="L163" i="18" s="1"/>
  <c r="M177" i="48"/>
  <c r="M181" i="48" s="1"/>
  <c r="M163" i="18" s="1"/>
  <c r="L77" i="48"/>
  <c r="L158" i="18" s="1"/>
  <c r="M72" i="48"/>
  <c r="M77" i="48" s="1"/>
  <c r="P138" i="29"/>
  <c r="I36" i="49"/>
  <c r="G63" i="49"/>
  <c r="I63" i="49"/>
  <c r="H63" i="49"/>
  <c r="G42" i="1"/>
  <c r="K65" i="38"/>
  <c r="M78" i="18"/>
  <c r="M185" i="18"/>
  <c r="M192" i="18"/>
  <c r="J214" i="48"/>
  <c r="J39" i="48"/>
  <c r="J59" i="48" s="1"/>
  <c r="J79" i="48" s="1"/>
  <c r="J99" i="48" s="1"/>
  <c r="J123" i="48" s="1"/>
  <c r="J143" i="48" s="1"/>
  <c r="J163" i="48" s="1"/>
  <c r="J183" i="48" s="1"/>
  <c r="J203" i="48" s="1"/>
  <c r="I59" i="38"/>
  <c r="AD50" i="13"/>
  <c r="T50" i="13"/>
  <c r="U50" i="13" s="1"/>
  <c r="Q82" i="13"/>
  <c r="AC82" i="13"/>
  <c r="AB82" i="13"/>
  <c r="P114" i="13"/>
  <c r="AE114" i="13" s="1"/>
  <c r="M132" i="13"/>
  <c r="AH132" i="13"/>
  <c r="T163" i="13"/>
  <c r="Q163" i="13"/>
  <c r="O163" i="13"/>
  <c r="O146" i="13"/>
  <c r="T155" i="13"/>
  <c r="Q155" i="13"/>
  <c r="O155" i="13"/>
  <c r="AE155" i="13" s="1"/>
  <c r="O156" i="13"/>
  <c r="AE156" i="13" s="1"/>
  <c r="T156" i="13"/>
  <c r="Q156" i="13"/>
  <c r="O148" i="13"/>
  <c r="T148" i="13"/>
  <c r="Q148" i="13"/>
  <c r="Q150" i="13"/>
  <c r="O150" i="13"/>
  <c r="AE150" i="13" s="1"/>
  <c r="T150" i="13"/>
  <c r="Q154" i="13"/>
  <c r="O154" i="13"/>
  <c r="AE154" i="13" s="1"/>
  <c r="T154" i="13"/>
  <c r="Q162" i="13"/>
  <c r="O162" i="13"/>
  <c r="AE162" i="13" s="1"/>
  <c r="T162" i="13"/>
  <c r="O152" i="13"/>
  <c r="T152" i="13"/>
  <c r="Q152" i="13"/>
  <c r="O145" i="13"/>
  <c r="L83" i="18"/>
  <c r="L193" i="18"/>
  <c r="L186" i="18" s="1"/>
  <c r="J191" i="18"/>
  <c r="H15" i="38" s="1"/>
  <c r="AF116" i="13"/>
  <c r="E163" i="13"/>
  <c r="J163" i="13" s="1"/>
  <c r="AE131" i="13"/>
  <c r="AF129" i="13"/>
  <c r="AF125" i="13"/>
  <c r="AF154" i="13"/>
  <c r="AF156" i="13"/>
  <c r="E161" i="13"/>
  <c r="J161" i="13" s="1"/>
  <c r="S129" i="13"/>
  <c r="AE129" i="13"/>
  <c r="G163" i="13"/>
  <c r="AF131" i="13"/>
  <c r="G159" i="13"/>
  <c r="G147" i="13"/>
  <c r="G155" i="13"/>
  <c r="AE128" i="13"/>
  <c r="E160" i="13"/>
  <c r="J160" i="13" s="1"/>
  <c r="AF145" i="13"/>
  <c r="AF123" i="13"/>
  <c r="G157" i="13"/>
  <c r="G149" i="13"/>
  <c r="G145" i="13"/>
  <c r="AF160" i="13"/>
  <c r="AF162" i="13"/>
  <c r="G161" i="13"/>
  <c r="AF112" i="13"/>
  <c r="G153" i="13"/>
  <c r="AF115" i="13"/>
  <c r="AF119" i="13"/>
  <c r="J22" i="54"/>
  <c r="I132" i="18"/>
  <c r="J204" i="35"/>
  <c r="I76" i="38" s="1"/>
  <c r="I62" i="38"/>
  <c r="L122" i="35"/>
  <c r="L125" i="35" s="1"/>
  <c r="L204" i="35" s="1"/>
  <c r="K203" i="35"/>
  <c r="J75" i="38" s="1"/>
  <c r="I21" i="24"/>
  <c r="AB138" i="29"/>
  <c r="I140" i="18"/>
  <c r="K41" i="38"/>
  <c r="J84" i="38" s="1"/>
  <c r="J44" i="38"/>
  <c r="K42" i="38"/>
  <c r="J85" i="38" s="1"/>
  <c r="K85" i="38" s="1"/>
  <c r="I16" i="24"/>
  <c r="I17" i="24" s="1"/>
  <c r="J138" i="43"/>
  <c r="J157" i="43" s="1"/>
  <c r="K191" i="18"/>
  <c r="I15" i="38" s="1"/>
  <c r="AE12" i="36"/>
  <c r="K21" i="1"/>
  <c r="J36" i="1"/>
  <c r="I127" i="34"/>
  <c r="I38" i="1"/>
  <c r="J25" i="35" s="1"/>
  <c r="I142" i="34"/>
  <c r="I137" i="34"/>
  <c r="I132" i="34"/>
  <c r="H107" i="1"/>
  <c r="H108" i="1"/>
  <c r="H40" i="1"/>
  <c r="H106" i="1"/>
  <c r="P155" i="43"/>
  <c r="E152" i="13"/>
  <c r="J152" i="13" s="1"/>
  <c r="AE120" i="13"/>
  <c r="E159" i="13"/>
  <c r="J159" i="13" s="1"/>
  <c r="AE127" i="13"/>
  <c r="E153" i="13"/>
  <c r="J153" i="13" s="1"/>
  <c r="AE121" i="13"/>
  <c r="AF159" i="13"/>
  <c r="E148" i="13"/>
  <c r="J148" i="13" s="1"/>
  <c r="AE116" i="13"/>
  <c r="S156" i="13"/>
  <c r="AF120" i="13"/>
  <c r="O138" i="43"/>
  <c r="O157" i="43" s="1"/>
  <c r="AF114" i="13"/>
  <c r="S150" i="13"/>
  <c r="AF150" i="13"/>
  <c r="S149" i="13"/>
  <c r="AE149" i="13"/>
  <c r="L185" i="18"/>
  <c r="K158" i="18"/>
  <c r="K165" i="18" s="1"/>
  <c r="K215" i="48"/>
  <c r="K19" i="48"/>
  <c r="K182" i="18"/>
  <c r="K8" i="35"/>
  <c r="K95" i="35" s="1"/>
  <c r="M241" i="24"/>
  <c r="J27" i="34"/>
  <c r="J114" i="34"/>
  <c r="J203" i="35"/>
  <c r="I75" i="38" s="1"/>
  <c r="F40" i="37"/>
  <c r="F16" i="37"/>
  <c r="G39" i="37"/>
  <c r="L436" i="24"/>
  <c r="L20" i="24" s="1"/>
  <c r="L234" i="24"/>
  <c r="L14" i="24" s="1"/>
  <c r="F31" i="34"/>
  <c r="F106" i="34"/>
  <c r="F23" i="34" s="1"/>
  <c r="F44" i="34"/>
  <c r="F107" i="34" s="1"/>
  <c r="L342" i="24"/>
  <c r="I145" i="35"/>
  <c r="G69" i="38" s="1"/>
  <c r="G183" i="13" l="1"/>
  <c r="AH183" i="13" s="1"/>
  <c r="T181" i="13"/>
  <c r="G182" i="13"/>
  <c r="AH182" i="13" s="1"/>
  <c r="AI189" i="13"/>
  <c r="O181" i="13"/>
  <c r="AE181" i="13" s="1"/>
  <c r="J144" i="13"/>
  <c r="O132" i="13"/>
  <c r="T161" i="13"/>
  <c r="O161" i="13"/>
  <c r="T153" i="13"/>
  <c r="U158" i="13"/>
  <c r="O153" i="13"/>
  <c r="AE153" i="13" s="1"/>
  <c r="K185" i="13"/>
  <c r="O185" i="13" s="1"/>
  <c r="AE185" i="13" s="1"/>
  <c r="Q153" i="13"/>
  <c r="Q158" i="13"/>
  <c r="Q151" i="13"/>
  <c r="T151" i="13"/>
  <c r="O151" i="13"/>
  <c r="AE151" i="13" s="1"/>
  <c r="T160" i="13"/>
  <c r="K189" i="13"/>
  <c r="Q189" i="13" s="1"/>
  <c r="G192" i="13"/>
  <c r="AH192" i="13" s="1"/>
  <c r="J162" i="13"/>
  <c r="S162" i="13" s="1"/>
  <c r="T158" i="13"/>
  <c r="AI162" i="13"/>
  <c r="E194" i="13"/>
  <c r="J194" i="13" s="1"/>
  <c r="O158" i="13"/>
  <c r="AE158" i="13" s="1"/>
  <c r="U160" i="13"/>
  <c r="Z112" i="13"/>
  <c r="I176" i="13"/>
  <c r="AG176" i="13" s="1"/>
  <c r="Z144" i="13"/>
  <c r="AG144" i="13"/>
  <c r="J40" i="51"/>
  <c r="J73" i="51"/>
  <c r="G176" i="34"/>
  <c r="G178" i="34" s="1"/>
  <c r="G87" i="34"/>
  <c r="G88" i="34" s="1"/>
  <c r="G13" i="34"/>
  <c r="G14" i="34" s="1"/>
  <c r="J106" i="51"/>
  <c r="J51" i="51"/>
  <c r="J26" i="51"/>
  <c r="J28" i="51"/>
  <c r="J197" i="51" s="1"/>
  <c r="J15" i="51" s="1"/>
  <c r="H198" i="51"/>
  <c r="H16" i="51" s="1"/>
  <c r="I27" i="51"/>
  <c r="I196" i="51" s="1"/>
  <c r="I14" i="51" s="1"/>
  <c r="F145" i="51"/>
  <c r="G83" i="34"/>
  <c r="G84" i="34" s="1"/>
  <c r="J143" i="51"/>
  <c r="J84" i="51"/>
  <c r="J187" i="51"/>
  <c r="F121" i="51"/>
  <c r="G161" i="34"/>
  <c r="G163" i="34" s="1"/>
  <c r="G171" i="34"/>
  <c r="G173" i="34" s="1"/>
  <c r="F119" i="51"/>
  <c r="F180" i="51"/>
  <c r="G95" i="34"/>
  <c r="G96" i="34" s="1"/>
  <c r="F178" i="51"/>
  <c r="G186" i="34"/>
  <c r="G188" i="34" s="1"/>
  <c r="F134" i="51"/>
  <c r="F136" i="51"/>
  <c r="F108" i="51"/>
  <c r="G156" i="34"/>
  <c r="G158" i="34" s="1"/>
  <c r="F167" i="51"/>
  <c r="F169" i="51"/>
  <c r="G91" i="34"/>
  <c r="G92" i="34" s="1"/>
  <c r="G181" i="34"/>
  <c r="G183" i="34" s="1"/>
  <c r="J152" i="51"/>
  <c r="J154" i="51" s="1"/>
  <c r="G79" i="34"/>
  <c r="G80" i="34" s="1"/>
  <c r="F64" i="51"/>
  <c r="G99" i="51"/>
  <c r="G97" i="51"/>
  <c r="F99" i="51"/>
  <c r="G67" i="34"/>
  <c r="G68" i="34" s="1"/>
  <c r="F97" i="51"/>
  <c r="G151" i="34"/>
  <c r="G153" i="34" s="1"/>
  <c r="F88" i="51"/>
  <c r="G146" i="34"/>
  <c r="G148" i="34" s="1"/>
  <c r="F86" i="51"/>
  <c r="G88" i="51"/>
  <c r="J93" i="51"/>
  <c r="J95" i="51" s="1"/>
  <c r="F77" i="51"/>
  <c r="F75" i="51"/>
  <c r="G141" i="34"/>
  <c r="G143" i="34" s="1"/>
  <c r="G59" i="34"/>
  <c r="G60" i="34" s="1"/>
  <c r="G136" i="34"/>
  <c r="G138" i="34" s="1"/>
  <c r="G55" i="34"/>
  <c r="G56" i="34" s="1"/>
  <c r="J62" i="51"/>
  <c r="G55" i="51"/>
  <c r="F55" i="51"/>
  <c r="F53" i="51"/>
  <c r="F31" i="51"/>
  <c r="F33" i="51"/>
  <c r="F42" i="51"/>
  <c r="F44" i="51"/>
  <c r="L155" i="34"/>
  <c r="L66" i="34"/>
  <c r="Q155" i="43"/>
  <c r="L98" i="34"/>
  <c r="L82" i="34"/>
  <c r="G25" i="38"/>
  <c r="L170" i="34"/>
  <c r="L215" i="48"/>
  <c r="J72" i="38"/>
  <c r="M83" i="18"/>
  <c r="M95" i="18" s="1"/>
  <c r="M136" i="18"/>
  <c r="M138" i="18" s="1"/>
  <c r="L138" i="18"/>
  <c r="L210" i="18"/>
  <c r="L86" i="34"/>
  <c r="L90" i="34"/>
  <c r="L190" i="34"/>
  <c r="L180" i="34"/>
  <c r="L175" i="34"/>
  <c r="L78" i="34"/>
  <c r="L185" i="34"/>
  <c r="L70" i="34"/>
  <c r="L150" i="34"/>
  <c r="L160" i="34"/>
  <c r="M15" i="18"/>
  <c r="M17" i="18" s="1"/>
  <c r="M26" i="18" s="1"/>
  <c r="L200" i="34"/>
  <c r="L30" i="34" s="1"/>
  <c r="M14" i="35"/>
  <c r="M21" i="35" s="1"/>
  <c r="L54" i="34"/>
  <c r="L135" i="34"/>
  <c r="L145" i="34"/>
  <c r="L62" i="34"/>
  <c r="L140" i="34"/>
  <c r="L58" i="34"/>
  <c r="G201" i="34"/>
  <c r="G31" i="34" s="1"/>
  <c r="H132" i="35" s="1"/>
  <c r="AC155" i="43"/>
  <c r="Q138" i="43"/>
  <c r="AC138" i="43"/>
  <c r="K138" i="43"/>
  <c r="K157" i="43" s="1"/>
  <c r="L50" i="34"/>
  <c r="L130" i="34"/>
  <c r="G131" i="34"/>
  <c r="G133" i="34" s="1"/>
  <c r="G51" i="34"/>
  <c r="G52" i="34" s="1"/>
  <c r="G47" i="34"/>
  <c r="G48" i="34" s="1"/>
  <c r="G126" i="34"/>
  <c r="G128" i="34" s="1"/>
  <c r="L46" i="34"/>
  <c r="L125" i="34"/>
  <c r="K120" i="34"/>
  <c r="K42" i="34"/>
  <c r="K105" i="34" s="1"/>
  <c r="K22" i="34" s="1"/>
  <c r="H199" i="34"/>
  <c r="H12" i="34"/>
  <c r="G43" i="34"/>
  <c r="G44" i="34" s="1"/>
  <c r="G31" i="51"/>
  <c r="I50" i="49"/>
  <c r="J177" i="34"/>
  <c r="J198" i="34"/>
  <c r="J28" i="34" s="1"/>
  <c r="J187" i="34"/>
  <c r="J167" i="34"/>
  <c r="J182" i="34"/>
  <c r="J172" i="34"/>
  <c r="J147" i="34"/>
  <c r="J162" i="34"/>
  <c r="J152" i="34"/>
  <c r="J157" i="34"/>
  <c r="J192" i="34"/>
  <c r="J122" i="34"/>
  <c r="I43" i="49"/>
  <c r="I134" i="18"/>
  <c r="G56" i="49"/>
  <c r="AI132" i="13"/>
  <c r="I67" i="49"/>
  <c r="I149" i="18"/>
  <c r="L165" i="18"/>
  <c r="AE115" i="13"/>
  <c r="S115" i="13"/>
  <c r="P147" i="13"/>
  <c r="AE147" i="13" s="1"/>
  <c r="S83" i="13"/>
  <c r="U51" i="13"/>
  <c r="AD83" i="13"/>
  <c r="T83" i="13" s="1"/>
  <c r="U83" i="13" s="1"/>
  <c r="AB115" i="13"/>
  <c r="AC115" i="13"/>
  <c r="S82" i="13"/>
  <c r="Q147" i="13"/>
  <c r="K179" i="13"/>
  <c r="O179" i="13" s="1"/>
  <c r="K164" i="13"/>
  <c r="J43" i="49" s="1"/>
  <c r="P178" i="13"/>
  <c r="AE178" i="13" s="1"/>
  <c r="H140" i="1"/>
  <c r="I137" i="1"/>
  <c r="I141" i="1"/>
  <c r="H11" i="54"/>
  <c r="H24" i="54"/>
  <c r="I87" i="38"/>
  <c r="K84" i="38"/>
  <c r="K87" i="38" s="1"/>
  <c r="J87" i="38"/>
  <c r="J62" i="38"/>
  <c r="K62" i="38"/>
  <c r="H51" i="49"/>
  <c r="J31" i="18"/>
  <c r="L75" i="1"/>
  <c r="L21" i="1"/>
  <c r="J27" i="51" s="1"/>
  <c r="J29" i="51" s="1"/>
  <c r="H41" i="18"/>
  <c r="J15" i="24"/>
  <c r="J16" i="24" s="1"/>
  <c r="J17" i="24" s="1"/>
  <c r="G13" i="54"/>
  <c r="G176" i="13"/>
  <c r="AH176" i="13" s="1"/>
  <c r="AI176" i="13" s="1"/>
  <c r="L197" i="35"/>
  <c r="K61" i="38" s="1"/>
  <c r="O160" i="13"/>
  <c r="T157" i="13"/>
  <c r="U157" i="13"/>
  <c r="Q160" i="13"/>
  <c r="O157" i="13"/>
  <c r="AE157" i="13" s="1"/>
  <c r="H194" i="13"/>
  <c r="AH163" i="13"/>
  <c r="G195" i="13"/>
  <c r="AH195" i="13" s="1"/>
  <c r="M196" i="13"/>
  <c r="AF176" i="13"/>
  <c r="U194" i="13"/>
  <c r="T194" i="13"/>
  <c r="O194" i="13"/>
  <c r="AE194" i="13" s="1"/>
  <c r="Q194" i="13"/>
  <c r="AI159" i="13"/>
  <c r="E191" i="13"/>
  <c r="J191" i="13" s="1"/>
  <c r="AH153" i="13"/>
  <c r="G185" i="13"/>
  <c r="AH185" i="13" s="1"/>
  <c r="AH145" i="13"/>
  <c r="AI145" i="13" s="1"/>
  <c r="G177" i="13"/>
  <c r="AH177" i="13" s="1"/>
  <c r="AI160" i="13"/>
  <c r="E192" i="13"/>
  <c r="J192" i="13" s="1"/>
  <c r="AH147" i="13"/>
  <c r="G179" i="13"/>
  <c r="AH179" i="13" s="1"/>
  <c r="AI163" i="13"/>
  <c r="E195" i="13"/>
  <c r="J195" i="13" s="1"/>
  <c r="O189" i="13"/>
  <c r="AE189" i="13" s="1"/>
  <c r="U180" i="13"/>
  <c r="T180" i="13"/>
  <c r="O180" i="13"/>
  <c r="AE180" i="13" s="1"/>
  <c r="Q180" i="13"/>
  <c r="Q187" i="13"/>
  <c r="O187" i="13"/>
  <c r="AE187" i="13" s="1"/>
  <c r="T187" i="13"/>
  <c r="U187" i="13"/>
  <c r="O176" i="13"/>
  <c r="U184" i="13"/>
  <c r="T184" i="13"/>
  <c r="O184" i="13"/>
  <c r="AE184" i="13" s="1"/>
  <c r="Q184" i="13"/>
  <c r="U182" i="13"/>
  <c r="T182" i="13"/>
  <c r="O182" i="13"/>
  <c r="AE182" i="13" s="1"/>
  <c r="Q182" i="13"/>
  <c r="S182" i="13"/>
  <c r="AI182" i="13"/>
  <c r="AI177" i="13"/>
  <c r="U186" i="13"/>
  <c r="T186" i="13"/>
  <c r="O186" i="13"/>
  <c r="AE186" i="13" s="1"/>
  <c r="Q186" i="13"/>
  <c r="AI153" i="13"/>
  <c r="E185" i="13"/>
  <c r="J185" i="13" s="1"/>
  <c r="AI152" i="13"/>
  <c r="E184" i="13"/>
  <c r="J184" i="13" s="1"/>
  <c r="AH161" i="13"/>
  <c r="G193" i="13"/>
  <c r="AH193" i="13" s="1"/>
  <c r="AH149" i="13"/>
  <c r="G181" i="13"/>
  <c r="AH181" i="13" s="1"/>
  <c r="AH159" i="13"/>
  <c r="G191" i="13"/>
  <c r="AH191" i="13" s="1"/>
  <c r="AI148" i="13"/>
  <c r="E180" i="13"/>
  <c r="J180" i="13" s="1"/>
  <c r="AH157" i="13"/>
  <c r="G189" i="13"/>
  <c r="AH189" i="13" s="1"/>
  <c r="AH155" i="13"/>
  <c r="G187" i="13"/>
  <c r="AH187" i="13" s="1"/>
  <c r="AI161" i="13"/>
  <c r="E193" i="13"/>
  <c r="J193" i="13" s="1"/>
  <c r="U192" i="13"/>
  <c r="T192" i="13"/>
  <c r="O192" i="13"/>
  <c r="AE192" i="13" s="1"/>
  <c r="Q192" i="13"/>
  <c r="AI178" i="13"/>
  <c r="S188" i="13"/>
  <c r="AI188" i="13"/>
  <c r="S181" i="13"/>
  <c r="AI181" i="13"/>
  <c r="Q195" i="13"/>
  <c r="O195" i="13"/>
  <c r="AE195" i="13" s="1"/>
  <c r="U195" i="13"/>
  <c r="T195" i="13"/>
  <c r="S194" i="13"/>
  <c r="S186" i="13"/>
  <c r="AI186" i="13"/>
  <c r="U190" i="13"/>
  <c r="T190" i="13"/>
  <c r="O190" i="13"/>
  <c r="AE190" i="13" s="1"/>
  <c r="Q190" i="13"/>
  <c r="Q185" i="13"/>
  <c r="Q183" i="13"/>
  <c r="O183" i="13"/>
  <c r="AE183" i="13" s="1"/>
  <c r="T183" i="13"/>
  <c r="U183" i="13"/>
  <c r="U188" i="13"/>
  <c r="T188" i="13"/>
  <c r="O188" i="13"/>
  <c r="AE188" i="13" s="1"/>
  <c r="Q188" i="13"/>
  <c r="M158" i="18"/>
  <c r="M165" i="18" s="1"/>
  <c r="M215" i="48"/>
  <c r="G121" i="34"/>
  <c r="G123" i="34" s="1"/>
  <c r="M193" i="18"/>
  <c r="M186" i="18" s="1"/>
  <c r="K214" i="48"/>
  <c r="K39" i="48"/>
  <c r="K59" i="48" s="1"/>
  <c r="K79" i="48" s="1"/>
  <c r="K99" i="48" s="1"/>
  <c r="K123" i="48" s="1"/>
  <c r="K143" i="48" s="1"/>
  <c r="K163" i="48" s="1"/>
  <c r="K183" i="48" s="1"/>
  <c r="K203" i="48" s="1"/>
  <c r="Q114" i="13"/>
  <c r="P146" i="13"/>
  <c r="AC114" i="13"/>
  <c r="AB114" i="13"/>
  <c r="AD82" i="13"/>
  <c r="T82" i="13" s="1"/>
  <c r="U82" i="13" s="1"/>
  <c r="M164" i="13"/>
  <c r="AF144" i="13"/>
  <c r="L17" i="18"/>
  <c r="L26" i="18" s="1"/>
  <c r="L194" i="18"/>
  <c r="AF148" i="13"/>
  <c r="S163" i="13"/>
  <c r="AE163" i="13"/>
  <c r="AF157" i="13"/>
  <c r="AF161" i="13"/>
  <c r="AF163" i="13"/>
  <c r="S160" i="13"/>
  <c r="AE160" i="13"/>
  <c r="S161" i="13"/>
  <c r="AE161" i="13"/>
  <c r="AF151" i="13"/>
  <c r="AF155" i="13"/>
  <c r="AF147" i="13"/>
  <c r="K22" i="54"/>
  <c r="J132" i="18"/>
  <c r="K76" i="38"/>
  <c r="K204" i="35"/>
  <c r="J76" i="38" s="1"/>
  <c r="I22" i="24"/>
  <c r="I23" i="24" s="1"/>
  <c r="J140" i="18"/>
  <c r="J149" i="18" s="1"/>
  <c r="I13" i="51"/>
  <c r="J195" i="51"/>
  <c r="K44" i="38"/>
  <c r="J145" i="35"/>
  <c r="H55" i="1"/>
  <c r="H56" i="1"/>
  <c r="H53" i="1"/>
  <c r="H54" i="1"/>
  <c r="H51" i="1"/>
  <c r="H52" i="1"/>
  <c r="H49" i="1"/>
  <c r="H50" i="1"/>
  <c r="H47" i="1"/>
  <c r="H48" i="1"/>
  <c r="H45" i="1"/>
  <c r="H46" i="1"/>
  <c r="H43" i="1"/>
  <c r="F43" i="51" s="1"/>
  <c r="H44" i="1"/>
  <c r="H42" i="1"/>
  <c r="I107" i="1"/>
  <c r="I106" i="1"/>
  <c r="I40" i="1"/>
  <c r="H13" i="34" s="1"/>
  <c r="I108" i="1"/>
  <c r="J38" i="1"/>
  <c r="K25" i="35" s="1"/>
  <c r="J132" i="34"/>
  <c r="J127" i="34"/>
  <c r="J142" i="34"/>
  <c r="J137" i="34"/>
  <c r="K36" i="1"/>
  <c r="K122" i="34" s="1"/>
  <c r="AF146" i="13"/>
  <c r="AE148" i="13"/>
  <c r="S148" i="13"/>
  <c r="S152" i="13"/>
  <c r="AE152" i="13"/>
  <c r="AF152" i="13"/>
  <c r="S153" i="13"/>
  <c r="S159" i="13"/>
  <c r="AE159" i="13"/>
  <c r="P138" i="43"/>
  <c r="P157" i="43" s="1"/>
  <c r="M436" i="24"/>
  <c r="M20" i="24" s="1"/>
  <c r="M234" i="24"/>
  <c r="M14" i="24" s="1"/>
  <c r="K132" i="18" s="1"/>
  <c r="L8" i="35"/>
  <c r="L95" i="35" s="1"/>
  <c r="L19" i="48"/>
  <c r="L182" i="18"/>
  <c r="N241" i="24"/>
  <c r="K27" i="34"/>
  <c r="K114" i="34"/>
  <c r="M342" i="24"/>
  <c r="G13" i="37"/>
  <c r="F43" i="37"/>
  <c r="H12" i="37"/>
  <c r="F24" i="34"/>
  <c r="T189" i="13" l="1"/>
  <c r="U189" i="13"/>
  <c r="K196" i="13"/>
  <c r="U185" i="13"/>
  <c r="T185" i="13"/>
  <c r="AI194" i="13"/>
  <c r="O164" i="13"/>
  <c r="I57" i="49"/>
  <c r="J176" i="13"/>
  <c r="Z176" i="13" s="1"/>
  <c r="I29" i="51"/>
  <c r="Q157" i="43"/>
  <c r="F200" i="51"/>
  <c r="F18" i="51" s="1"/>
  <c r="F202" i="51"/>
  <c r="F20" i="51" s="1"/>
  <c r="J196" i="51"/>
  <c r="J14" i="51" s="1"/>
  <c r="I198" i="51"/>
  <c r="I16" i="51" s="1"/>
  <c r="F45" i="51"/>
  <c r="G121" i="51"/>
  <c r="G119" i="51"/>
  <c r="F120" i="51"/>
  <c r="F122" i="51" s="1"/>
  <c r="G53" i="51"/>
  <c r="H55" i="51"/>
  <c r="H99" i="51"/>
  <c r="F98" i="51"/>
  <c r="F100" i="51" s="1"/>
  <c r="G145" i="51"/>
  <c r="G147" i="51"/>
  <c r="F146" i="51"/>
  <c r="F148" i="51" s="1"/>
  <c r="G189" i="51"/>
  <c r="G191" i="51"/>
  <c r="F190" i="51"/>
  <c r="F192" i="51" s="1"/>
  <c r="G75" i="51"/>
  <c r="G77" i="51"/>
  <c r="F76" i="51"/>
  <c r="F78" i="51" s="1"/>
  <c r="G167" i="51"/>
  <c r="G169" i="51"/>
  <c r="F168" i="51"/>
  <c r="F170" i="51" s="1"/>
  <c r="G33" i="51"/>
  <c r="G65" i="51"/>
  <c r="G66" i="51"/>
  <c r="G64" i="51"/>
  <c r="F65" i="51"/>
  <c r="F67" i="51" s="1"/>
  <c r="G110" i="51"/>
  <c r="G108" i="51"/>
  <c r="F109" i="51"/>
  <c r="F111" i="51" s="1"/>
  <c r="G156" i="51"/>
  <c r="G158" i="51"/>
  <c r="F157" i="51"/>
  <c r="F159" i="51" s="1"/>
  <c r="G42" i="51"/>
  <c r="G44" i="51"/>
  <c r="G86" i="51"/>
  <c r="F87" i="51"/>
  <c r="F89" i="51" s="1"/>
  <c r="G134" i="51"/>
  <c r="G136" i="51"/>
  <c r="F135" i="51"/>
  <c r="F137" i="51" s="1"/>
  <c r="G180" i="51"/>
  <c r="G178" i="51"/>
  <c r="F179" i="51"/>
  <c r="F181" i="51" s="1"/>
  <c r="F32" i="51"/>
  <c r="F34" i="51" s="1"/>
  <c r="F54" i="51"/>
  <c r="F56" i="51" s="1"/>
  <c r="H25" i="38"/>
  <c r="K134" i="18"/>
  <c r="M210" i="18"/>
  <c r="K72" i="38"/>
  <c r="G107" i="34"/>
  <c r="G24" i="34" s="1"/>
  <c r="H113" i="18" s="1"/>
  <c r="AC157" i="43"/>
  <c r="H59" i="34"/>
  <c r="H60" i="34" s="1"/>
  <c r="H141" i="34"/>
  <c r="H143" i="34" s="1"/>
  <c r="H161" i="34"/>
  <c r="H163" i="34" s="1"/>
  <c r="H75" i="34"/>
  <c r="H76" i="34" s="1"/>
  <c r="H181" i="34"/>
  <c r="H183" i="34" s="1"/>
  <c r="H91" i="34"/>
  <c r="H92" i="34" s="1"/>
  <c r="H121" i="34"/>
  <c r="H123" i="34" s="1"/>
  <c r="H43" i="34"/>
  <c r="H31" i="51"/>
  <c r="H136" i="34"/>
  <c r="H138" i="34" s="1"/>
  <c r="H55" i="34"/>
  <c r="H56" i="34" s="1"/>
  <c r="H156" i="34"/>
  <c r="H158" i="34" s="1"/>
  <c r="H71" i="34"/>
  <c r="H72" i="34" s="1"/>
  <c r="H87" i="34"/>
  <c r="H88" i="34" s="1"/>
  <c r="H176" i="34"/>
  <c r="H178" i="34" s="1"/>
  <c r="L120" i="34"/>
  <c r="L42" i="34"/>
  <c r="L105" i="34" s="1"/>
  <c r="L22" i="34" s="1"/>
  <c r="K198" i="34"/>
  <c r="K28" i="34" s="1"/>
  <c r="K172" i="34"/>
  <c r="K192" i="34"/>
  <c r="K157" i="34"/>
  <c r="K147" i="34"/>
  <c r="K162" i="34"/>
  <c r="K152" i="34"/>
  <c r="K182" i="34"/>
  <c r="K167" i="34"/>
  <c r="K187" i="34"/>
  <c r="K177" i="34"/>
  <c r="J50" i="49"/>
  <c r="I199" i="34"/>
  <c r="I12" i="34"/>
  <c r="H131" i="34"/>
  <c r="H133" i="34" s="1"/>
  <c r="H51" i="34"/>
  <c r="H52" i="34" s="1"/>
  <c r="H97" i="51"/>
  <c r="H151" i="34"/>
  <c r="H153" i="34" s="1"/>
  <c r="H67" i="34"/>
  <c r="H68" i="34" s="1"/>
  <c r="H83" i="34"/>
  <c r="H84" i="34" s="1"/>
  <c r="H171" i="34"/>
  <c r="H173" i="34" s="1"/>
  <c r="H99" i="34"/>
  <c r="H100" i="34" s="1"/>
  <c r="H191" i="34"/>
  <c r="H193" i="34" s="1"/>
  <c r="H47" i="34"/>
  <c r="H48" i="34" s="1"/>
  <c r="H126" i="34"/>
  <c r="H128" i="34" s="1"/>
  <c r="H88" i="51"/>
  <c r="H146" i="34"/>
  <c r="H148" i="34" s="1"/>
  <c r="H63" i="34"/>
  <c r="H64" i="34" s="1"/>
  <c r="H166" i="34"/>
  <c r="H168" i="34" s="1"/>
  <c r="H79" i="34"/>
  <c r="H80" i="34" s="1"/>
  <c r="H186" i="34"/>
  <c r="H188" i="34" s="1"/>
  <c r="H95" i="34"/>
  <c r="H96" i="34" s="1"/>
  <c r="J134" i="18"/>
  <c r="I140" i="1"/>
  <c r="J211" i="18"/>
  <c r="I211" i="18"/>
  <c r="H69" i="38"/>
  <c r="H142" i="35"/>
  <c r="H14" i="34"/>
  <c r="AB147" i="13"/>
  <c r="AC147" i="13"/>
  <c r="P179" i="13"/>
  <c r="AE179" i="13" s="1"/>
  <c r="AD115" i="13"/>
  <c r="T115" i="13" s="1"/>
  <c r="U115" i="13" s="1"/>
  <c r="S147" i="13"/>
  <c r="S114" i="13"/>
  <c r="Q179" i="13"/>
  <c r="Q178" i="13"/>
  <c r="AC178" i="13"/>
  <c r="AB178" i="13"/>
  <c r="G17" i="39"/>
  <c r="J137" i="1"/>
  <c r="J141" i="1"/>
  <c r="I24" i="54"/>
  <c r="I11" i="54"/>
  <c r="H56" i="49"/>
  <c r="H32" i="18"/>
  <c r="L36" i="1"/>
  <c r="I51" i="49"/>
  <c r="K31" i="18"/>
  <c r="I41" i="18"/>
  <c r="K15" i="24"/>
  <c r="K16" i="24" s="1"/>
  <c r="K17" i="24" s="1"/>
  <c r="H13" i="54"/>
  <c r="I31" i="24"/>
  <c r="I32" i="24" s="1"/>
  <c r="AI164" i="13"/>
  <c r="AH196" i="13"/>
  <c r="AH164" i="13"/>
  <c r="S195" i="13"/>
  <c r="AI195" i="13"/>
  <c r="S192" i="13"/>
  <c r="AI192" i="13"/>
  <c r="S193" i="13"/>
  <c r="AI193" i="13"/>
  <c r="S185" i="13"/>
  <c r="AI185" i="13"/>
  <c r="S180" i="13"/>
  <c r="AI180" i="13"/>
  <c r="S184" i="13"/>
  <c r="AI184" i="13"/>
  <c r="O196" i="13"/>
  <c r="S191" i="13"/>
  <c r="AI191" i="13"/>
  <c r="G106" i="34"/>
  <c r="G23" i="34" s="1"/>
  <c r="M194" i="18"/>
  <c r="M19" i="48"/>
  <c r="J4" i="22"/>
  <c r="M8" i="35"/>
  <c r="M95" i="35" s="1"/>
  <c r="O241" i="24"/>
  <c r="L27" i="34"/>
  <c r="L114" i="34"/>
  <c r="L22" i="54"/>
  <c r="M182" i="18"/>
  <c r="L191" i="18"/>
  <c r="J15" i="38" s="1"/>
  <c r="M191" i="18"/>
  <c r="K15" i="38" s="1"/>
  <c r="L214" i="48"/>
  <c r="L39" i="48"/>
  <c r="L59" i="48" s="1"/>
  <c r="L79" i="48" s="1"/>
  <c r="L99" i="48" s="1"/>
  <c r="L123" i="48" s="1"/>
  <c r="L143" i="48" s="1"/>
  <c r="L163" i="48" s="1"/>
  <c r="L183" i="48" s="1"/>
  <c r="L203" i="48" s="1"/>
  <c r="AE146" i="13"/>
  <c r="Q146" i="13"/>
  <c r="AD114" i="13"/>
  <c r="T114" i="13" s="1"/>
  <c r="U114" i="13" s="1"/>
  <c r="AC146" i="13"/>
  <c r="AB146" i="13"/>
  <c r="K59" i="38"/>
  <c r="K140" i="18"/>
  <c r="J13" i="51"/>
  <c r="K145" i="35"/>
  <c r="I25" i="38" s="1"/>
  <c r="I55" i="1"/>
  <c r="G179" i="51" s="1"/>
  <c r="I56" i="1"/>
  <c r="I53" i="1"/>
  <c r="G157" i="51" s="1"/>
  <c r="I54" i="1"/>
  <c r="I51" i="1"/>
  <c r="I52" i="1"/>
  <c r="I49" i="1"/>
  <c r="G109" i="51" s="1"/>
  <c r="I50" i="1"/>
  <c r="G120" i="51" s="1"/>
  <c r="I47" i="1"/>
  <c r="I48" i="1"/>
  <c r="I45" i="1"/>
  <c r="I46" i="1"/>
  <c r="G76" i="51" s="1"/>
  <c r="I43" i="1"/>
  <c r="I44" i="1"/>
  <c r="G54" i="51" s="1"/>
  <c r="K137" i="34"/>
  <c r="K132" i="34"/>
  <c r="K127" i="34"/>
  <c r="K38" i="1"/>
  <c r="K142" i="34"/>
  <c r="J108" i="1"/>
  <c r="J106" i="1"/>
  <c r="J107" i="1"/>
  <c r="J40" i="1"/>
  <c r="I42" i="1"/>
  <c r="G32" i="51" s="1"/>
  <c r="H201" i="34"/>
  <c r="H29" i="34"/>
  <c r="N436" i="24"/>
  <c r="N20" i="24" s="1"/>
  <c r="N234" i="24"/>
  <c r="N14" i="24" s="1"/>
  <c r="L132" i="18" s="1"/>
  <c r="N342" i="24"/>
  <c r="G40" i="37"/>
  <c r="G16" i="37"/>
  <c r="H39" i="37"/>
  <c r="I13" i="34" l="1"/>
  <c r="J198" i="51"/>
  <c r="J16" i="51" s="1"/>
  <c r="G56" i="51"/>
  <c r="G78" i="51"/>
  <c r="G181" i="51"/>
  <c r="G202" i="51"/>
  <c r="G20" i="51" s="1"/>
  <c r="G111" i="51"/>
  <c r="G200" i="51"/>
  <c r="G18" i="51" s="1"/>
  <c r="G159" i="51"/>
  <c r="G122" i="51"/>
  <c r="H86" i="51"/>
  <c r="H191" i="51"/>
  <c r="H189" i="51"/>
  <c r="H77" i="51"/>
  <c r="H75" i="51"/>
  <c r="F201" i="51"/>
  <c r="F19" i="51" s="1"/>
  <c r="H65" i="51"/>
  <c r="H66" i="51"/>
  <c r="H64" i="51"/>
  <c r="H108" i="51"/>
  <c r="H110" i="51"/>
  <c r="H167" i="51"/>
  <c r="H169" i="51"/>
  <c r="G67" i="51"/>
  <c r="G168" i="51"/>
  <c r="G170" i="51" s="1"/>
  <c r="H42" i="51"/>
  <c r="H44" i="51"/>
  <c r="H136" i="51"/>
  <c r="H134" i="51"/>
  <c r="G43" i="51"/>
  <c r="G45" i="51" s="1"/>
  <c r="H33" i="51"/>
  <c r="H121" i="51"/>
  <c r="H119" i="51"/>
  <c r="H180" i="51"/>
  <c r="H178" i="51"/>
  <c r="H53" i="51"/>
  <c r="I55" i="51"/>
  <c r="I99" i="51"/>
  <c r="H147" i="51"/>
  <c r="H145" i="51"/>
  <c r="H156" i="51"/>
  <c r="H158" i="51"/>
  <c r="G135" i="51"/>
  <c r="G137" i="51" s="1"/>
  <c r="G87" i="51"/>
  <c r="G89" i="51" s="1"/>
  <c r="G190" i="51"/>
  <c r="G192" i="51" s="1"/>
  <c r="G146" i="51"/>
  <c r="G148" i="51" s="1"/>
  <c r="G98" i="51"/>
  <c r="G100" i="51" s="1"/>
  <c r="H128" i="18"/>
  <c r="I97" i="51"/>
  <c r="I67" i="34"/>
  <c r="I68" i="34" s="1"/>
  <c r="I151" i="34"/>
  <c r="I153" i="34" s="1"/>
  <c r="I161" i="34"/>
  <c r="I163" i="34" s="1"/>
  <c r="I75" i="34"/>
  <c r="I76" i="34" s="1"/>
  <c r="I171" i="34"/>
  <c r="I173" i="34" s="1"/>
  <c r="I83" i="34"/>
  <c r="I84" i="34" s="1"/>
  <c r="I43" i="34"/>
  <c r="I121" i="34"/>
  <c r="I123" i="34" s="1"/>
  <c r="I31" i="51"/>
  <c r="J12" i="34"/>
  <c r="J199" i="34"/>
  <c r="I131" i="34"/>
  <c r="I133" i="34" s="1"/>
  <c r="I51" i="34"/>
  <c r="I52" i="34" s="1"/>
  <c r="I141" i="34"/>
  <c r="I143" i="34" s="1"/>
  <c r="I59" i="34"/>
  <c r="I60" i="34" s="1"/>
  <c r="I88" i="51"/>
  <c r="I146" i="34"/>
  <c r="I148" i="34" s="1"/>
  <c r="I63" i="34"/>
  <c r="I64" i="34" s="1"/>
  <c r="I156" i="34"/>
  <c r="I158" i="34" s="1"/>
  <c r="I71" i="34"/>
  <c r="I72" i="34" s="1"/>
  <c r="I166" i="34"/>
  <c r="I168" i="34" s="1"/>
  <c r="I79" i="34"/>
  <c r="I80" i="34" s="1"/>
  <c r="I181" i="34"/>
  <c r="I183" i="34" s="1"/>
  <c r="I91" i="34"/>
  <c r="I92" i="34" s="1"/>
  <c r="I99" i="34"/>
  <c r="I100" i="34" s="1"/>
  <c r="I191" i="34"/>
  <c r="I193" i="34" s="1"/>
  <c r="I95" i="34"/>
  <c r="I96" i="34" s="1"/>
  <c r="I186" i="34"/>
  <c r="I188" i="34" s="1"/>
  <c r="I14" i="34"/>
  <c r="K141" i="1"/>
  <c r="L25" i="35"/>
  <c r="J51" i="49"/>
  <c r="I47" i="34"/>
  <c r="I48" i="34" s="1"/>
  <c r="I126" i="34"/>
  <c r="I128" i="34" s="1"/>
  <c r="I136" i="34"/>
  <c r="I138" i="34" s="1"/>
  <c r="I55" i="34"/>
  <c r="I56" i="34" s="1"/>
  <c r="I176" i="34"/>
  <c r="I178" i="34" s="1"/>
  <c r="I87" i="34"/>
  <c r="I88" i="34" s="1"/>
  <c r="L198" i="34"/>
  <c r="L28" i="34" s="1"/>
  <c r="L157" i="34"/>
  <c r="L187" i="34"/>
  <c r="L162" i="34"/>
  <c r="L182" i="34"/>
  <c r="L177" i="34"/>
  <c r="L152" i="34"/>
  <c r="L167" i="34"/>
  <c r="L172" i="34"/>
  <c r="L192" i="34"/>
  <c r="L147" i="34"/>
  <c r="L122" i="34"/>
  <c r="L134" i="18"/>
  <c r="J140" i="1"/>
  <c r="I69" i="38"/>
  <c r="K149" i="18"/>
  <c r="AD147" i="13"/>
  <c r="T147" i="13" s="1"/>
  <c r="U147" i="13" s="1"/>
  <c r="L137" i="34"/>
  <c r="L127" i="34"/>
  <c r="AB179" i="13"/>
  <c r="AC179" i="13"/>
  <c r="S178" i="13"/>
  <c r="S146" i="13"/>
  <c r="AD178" i="13"/>
  <c r="T178" i="13" s="1"/>
  <c r="U178" i="13" s="1"/>
  <c r="P177" i="13"/>
  <c r="J24" i="54"/>
  <c r="J11" i="54"/>
  <c r="I56" i="49"/>
  <c r="I32" i="18"/>
  <c r="L38" i="1"/>
  <c r="L132" i="34"/>
  <c r="L142" i="34"/>
  <c r="L31" i="18"/>
  <c r="K137" i="1"/>
  <c r="J56" i="49" s="1"/>
  <c r="K41" i="18"/>
  <c r="L41" i="18"/>
  <c r="J41" i="18"/>
  <c r="L15" i="24"/>
  <c r="L16" i="24" s="1"/>
  <c r="L17" i="24" s="1"/>
  <c r="I13" i="54"/>
  <c r="O436" i="24"/>
  <c r="O20" i="24" s="1"/>
  <c r="M145" i="35" s="1"/>
  <c r="O234" i="24"/>
  <c r="O14" i="24" s="1"/>
  <c r="M132" i="18" s="1"/>
  <c r="AI196" i="13"/>
  <c r="M39" i="48"/>
  <c r="M59" i="48" s="1"/>
  <c r="M79" i="48" s="1"/>
  <c r="M99" i="48" s="1"/>
  <c r="M123" i="48" s="1"/>
  <c r="M143" i="48" s="1"/>
  <c r="M163" i="48" s="1"/>
  <c r="M183" i="48" s="1"/>
  <c r="M203" i="48" s="1"/>
  <c r="M214" i="48"/>
  <c r="O342" i="24"/>
  <c r="AD146" i="13"/>
  <c r="T146" i="13" s="1"/>
  <c r="U146" i="13" s="1"/>
  <c r="L140" i="18"/>
  <c r="G34" i="51"/>
  <c r="L145" i="35"/>
  <c r="J25" i="38" s="1"/>
  <c r="J55" i="1"/>
  <c r="H179" i="51" s="1"/>
  <c r="J56" i="1"/>
  <c r="J53" i="1"/>
  <c r="J54" i="1"/>
  <c r="J51" i="1"/>
  <c r="H135" i="51" s="1"/>
  <c r="H137" i="51" s="1"/>
  <c r="J52" i="1"/>
  <c r="H146" i="51" s="1"/>
  <c r="J49" i="1"/>
  <c r="H109" i="51" s="1"/>
  <c r="J50" i="1"/>
  <c r="H120" i="51" s="1"/>
  <c r="J47" i="1"/>
  <c r="J48" i="1"/>
  <c r="J45" i="1"/>
  <c r="J46" i="1"/>
  <c r="J43" i="1"/>
  <c r="H43" i="51" s="1"/>
  <c r="J44" i="1"/>
  <c r="H54" i="51" s="1"/>
  <c r="H31" i="34"/>
  <c r="I132" i="35" s="1"/>
  <c r="I201" i="34"/>
  <c r="I29" i="34"/>
  <c r="K108" i="1"/>
  <c r="K40" i="1"/>
  <c r="K107" i="1"/>
  <c r="K106" i="1"/>
  <c r="H106" i="34"/>
  <c r="H23" i="34" s="1"/>
  <c r="H44" i="34"/>
  <c r="H107" i="34" s="1"/>
  <c r="J42" i="1"/>
  <c r="H13" i="37"/>
  <c r="G43" i="37"/>
  <c r="I12" i="37"/>
  <c r="K199" i="34" l="1"/>
  <c r="J13" i="34"/>
  <c r="H111" i="51"/>
  <c r="H56" i="51"/>
  <c r="H67" i="51"/>
  <c r="H45" i="51"/>
  <c r="H122" i="51"/>
  <c r="H148" i="51"/>
  <c r="F203" i="51"/>
  <c r="F21" i="51" s="1"/>
  <c r="H181" i="51"/>
  <c r="H202" i="51"/>
  <c r="H20" i="51" s="1"/>
  <c r="I75" i="51"/>
  <c r="I77" i="51"/>
  <c r="I167" i="51"/>
  <c r="I169" i="51"/>
  <c r="I65" i="51"/>
  <c r="I64" i="51"/>
  <c r="I66" i="51"/>
  <c r="I156" i="51"/>
  <c r="I158" i="51"/>
  <c r="H200" i="51"/>
  <c r="I53" i="51"/>
  <c r="J55" i="51"/>
  <c r="J99" i="51"/>
  <c r="I147" i="51"/>
  <c r="I145" i="51"/>
  <c r="I191" i="51"/>
  <c r="I189" i="51"/>
  <c r="G201" i="51"/>
  <c r="G203" i="51" s="1"/>
  <c r="G21" i="51" s="1"/>
  <c r="I33" i="51"/>
  <c r="I121" i="51"/>
  <c r="I119" i="51"/>
  <c r="H76" i="51"/>
  <c r="H78" i="51" s="1"/>
  <c r="I108" i="51"/>
  <c r="I110" i="51"/>
  <c r="I44" i="51"/>
  <c r="I42" i="51"/>
  <c r="I86" i="51"/>
  <c r="I136" i="51"/>
  <c r="I134" i="51"/>
  <c r="I180" i="51"/>
  <c r="I178" i="51"/>
  <c r="H157" i="51"/>
  <c r="H159" i="51" s="1"/>
  <c r="H98" i="51"/>
  <c r="H100" i="51" s="1"/>
  <c r="H32" i="51"/>
  <c r="H34" i="51" s="1"/>
  <c r="H168" i="51"/>
  <c r="H170" i="51" s="1"/>
  <c r="H190" i="51"/>
  <c r="H192" i="51" s="1"/>
  <c r="H87" i="51"/>
  <c r="H89" i="51" s="1"/>
  <c r="K25" i="38"/>
  <c r="M140" i="18"/>
  <c r="M149" i="18" s="1"/>
  <c r="L149" i="18"/>
  <c r="L211" i="18" s="1"/>
  <c r="K211" i="18"/>
  <c r="M134" i="18"/>
  <c r="J131" i="34"/>
  <c r="J133" i="34" s="1"/>
  <c r="J51" i="34"/>
  <c r="J52" i="34" s="1"/>
  <c r="J161" i="34"/>
  <c r="J163" i="34" s="1"/>
  <c r="J75" i="34"/>
  <c r="J76" i="34" s="1"/>
  <c r="J14" i="34"/>
  <c r="J121" i="34"/>
  <c r="J123" i="34" s="1"/>
  <c r="J43" i="34"/>
  <c r="J31" i="51"/>
  <c r="J79" i="34"/>
  <c r="J80" i="34" s="1"/>
  <c r="J166" i="34"/>
  <c r="J168" i="34" s="1"/>
  <c r="L108" i="1"/>
  <c r="M25" i="35"/>
  <c r="J126" i="34"/>
  <c r="J128" i="34" s="1"/>
  <c r="J47" i="34"/>
  <c r="J48" i="34" s="1"/>
  <c r="J136" i="34"/>
  <c r="J138" i="34" s="1"/>
  <c r="J55" i="34"/>
  <c r="J56" i="34" s="1"/>
  <c r="J156" i="34"/>
  <c r="J158" i="34" s="1"/>
  <c r="J71" i="34"/>
  <c r="J72" i="34" s="1"/>
  <c r="J87" i="34"/>
  <c r="J88" i="34" s="1"/>
  <c r="J176" i="34"/>
  <c r="J178" i="34" s="1"/>
  <c r="J88" i="51"/>
  <c r="J146" i="34"/>
  <c r="J148" i="34" s="1"/>
  <c r="J63" i="34"/>
  <c r="J64" i="34" s="1"/>
  <c r="J99" i="34"/>
  <c r="J100" i="34" s="1"/>
  <c r="J191" i="34"/>
  <c r="J193" i="34" s="1"/>
  <c r="J141" i="34"/>
  <c r="J143" i="34" s="1"/>
  <c r="J59" i="34"/>
  <c r="J60" i="34" s="1"/>
  <c r="J181" i="34"/>
  <c r="J183" i="34" s="1"/>
  <c r="J91" i="34"/>
  <c r="J92" i="34" s="1"/>
  <c r="J95" i="34"/>
  <c r="J96" i="34" s="1"/>
  <c r="J186" i="34"/>
  <c r="J188" i="34" s="1"/>
  <c r="J97" i="51"/>
  <c r="J67" i="34"/>
  <c r="J68" i="34" s="1"/>
  <c r="J151" i="34"/>
  <c r="J153" i="34" s="1"/>
  <c r="J171" i="34"/>
  <c r="J173" i="34" s="1"/>
  <c r="J83" i="34"/>
  <c r="J84" i="34" s="1"/>
  <c r="K69" i="38"/>
  <c r="J69" i="38"/>
  <c r="G71" i="38"/>
  <c r="AD179" i="13"/>
  <c r="T179" i="13" s="1"/>
  <c r="S179" i="13"/>
  <c r="AE177" i="13"/>
  <c r="Q177" i="13"/>
  <c r="AB177" i="13"/>
  <c r="AC177" i="13"/>
  <c r="H17" i="39"/>
  <c r="K140" i="1"/>
  <c r="K11" i="54"/>
  <c r="K24" i="54"/>
  <c r="L40" i="1"/>
  <c r="L141" i="1"/>
  <c r="I142" i="35"/>
  <c r="J32" i="18"/>
  <c r="L107" i="1"/>
  <c r="L137" i="1"/>
  <c r="L106" i="1"/>
  <c r="M31" i="18"/>
  <c r="O15" i="24" s="1"/>
  <c r="O16" i="24" s="1"/>
  <c r="J13" i="54"/>
  <c r="N15" i="24"/>
  <c r="N16" i="24" s="1"/>
  <c r="N17" i="24" s="1"/>
  <c r="M15" i="24"/>
  <c r="M16" i="24" s="1"/>
  <c r="M17" i="24" s="1"/>
  <c r="K12" i="34"/>
  <c r="K13" i="54"/>
  <c r="H18" i="51"/>
  <c r="K55" i="1"/>
  <c r="K56" i="1"/>
  <c r="K53" i="1"/>
  <c r="I157" i="51" s="1"/>
  <c r="K54" i="1"/>
  <c r="K51" i="1"/>
  <c r="K52" i="1"/>
  <c r="K49" i="1"/>
  <c r="K50" i="1"/>
  <c r="I120" i="51" s="1"/>
  <c r="K47" i="1"/>
  <c r="K48" i="1"/>
  <c r="K45" i="1"/>
  <c r="K46" i="1"/>
  <c r="I76" i="51" s="1"/>
  <c r="K43" i="1"/>
  <c r="K44" i="1"/>
  <c r="H24" i="34"/>
  <c r="I113" i="18" s="1"/>
  <c r="K42" i="1"/>
  <c r="I32" i="51" s="1"/>
  <c r="J29" i="34"/>
  <c r="J201" i="34"/>
  <c r="I44" i="34"/>
  <c r="I107" i="34" s="1"/>
  <c r="I106" i="34"/>
  <c r="I23" i="34" s="1"/>
  <c r="I31" i="34"/>
  <c r="J132" i="35" s="1"/>
  <c r="H40" i="37"/>
  <c r="H16" i="37"/>
  <c r="I39" i="37"/>
  <c r="L56" i="1" l="1"/>
  <c r="J190" i="51" s="1"/>
  <c r="L13" i="34"/>
  <c r="K13" i="34"/>
  <c r="L191" i="34"/>
  <c r="L193" i="34" s="1"/>
  <c r="L54" i="1"/>
  <c r="L181" i="34" s="1"/>
  <c r="L183" i="34" s="1"/>
  <c r="L55" i="1"/>
  <c r="J179" i="51" s="1"/>
  <c r="L52" i="1"/>
  <c r="L83" i="34" s="1"/>
  <c r="L84" i="34" s="1"/>
  <c r="L53" i="1"/>
  <c r="J157" i="51" s="1"/>
  <c r="L50" i="1"/>
  <c r="L75" i="34" s="1"/>
  <c r="L76" i="34" s="1"/>
  <c r="L51" i="1"/>
  <c r="J135" i="51" s="1"/>
  <c r="L48" i="1"/>
  <c r="J98" i="51" s="1"/>
  <c r="J100" i="51" s="1"/>
  <c r="L49" i="1"/>
  <c r="I78" i="51"/>
  <c r="L46" i="1"/>
  <c r="J76" i="51" s="1"/>
  <c r="L47" i="1"/>
  <c r="J87" i="51" s="1"/>
  <c r="I67" i="51"/>
  <c r="G19" i="51"/>
  <c r="I159" i="51"/>
  <c r="I202" i="51"/>
  <c r="I20" i="51" s="1"/>
  <c r="I122" i="51"/>
  <c r="J110" i="51"/>
  <c r="J108" i="51"/>
  <c r="J42" i="51"/>
  <c r="J44" i="51"/>
  <c r="J147" i="51"/>
  <c r="J145" i="51"/>
  <c r="H201" i="51"/>
  <c r="H19" i="51" s="1"/>
  <c r="I98" i="51"/>
  <c r="I100" i="51" s="1"/>
  <c r="J33" i="51"/>
  <c r="J75" i="51"/>
  <c r="J77" i="51"/>
  <c r="J86" i="51"/>
  <c r="J134" i="51"/>
  <c r="J136" i="51"/>
  <c r="J180" i="51"/>
  <c r="J178" i="51"/>
  <c r="I200" i="51"/>
  <c r="I18" i="51" s="1"/>
  <c r="L44" i="1"/>
  <c r="L131" i="34" s="1"/>
  <c r="L133" i="34" s="1"/>
  <c r="L45" i="1"/>
  <c r="I135" i="51"/>
  <c r="I137" i="51" s="1"/>
  <c r="I43" i="51"/>
  <c r="I45" i="51" s="1"/>
  <c r="J53" i="51"/>
  <c r="J158" i="51"/>
  <c r="J156" i="51"/>
  <c r="I109" i="51"/>
  <c r="I111" i="51" s="1"/>
  <c r="J189" i="51"/>
  <c r="J191" i="51"/>
  <c r="J66" i="51"/>
  <c r="J64" i="51"/>
  <c r="J65" i="51"/>
  <c r="J119" i="51"/>
  <c r="J121" i="51"/>
  <c r="J169" i="51"/>
  <c r="J167" i="51"/>
  <c r="I179" i="51"/>
  <c r="I181" i="51" s="1"/>
  <c r="I87" i="51"/>
  <c r="I89" i="51" s="1"/>
  <c r="I190" i="51"/>
  <c r="I192" i="51" s="1"/>
  <c r="I146" i="51"/>
  <c r="I148" i="51" s="1"/>
  <c r="I54" i="51"/>
  <c r="I56" i="51" s="1"/>
  <c r="I168" i="51"/>
  <c r="I170" i="51" s="1"/>
  <c r="I128" i="18"/>
  <c r="I195" i="18" s="1"/>
  <c r="G27" i="38"/>
  <c r="F39" i="49"/>
  <c r="M211" i="18"/>
  <c r="L12" i="34"/>
  <c r="L43" i="1"/>
  <c r="J43" i="51" s="1"/>
  <c r="K131" i="34"/>
  <c r="K133" i="34" s="1"/>
  <c r="K51" i="34"/>
  <c r="K52" i="34" s="1"/>
  <c r="K55" i="34"/>
  <c r="K56" i="34" s="1"/>
  <c r="K136" i="34"/>
  <c r="K138" i="34" s="1"/>
  <c r="K161" i="34"/>
  <c r="K163" i="34" s="1"/>
  <c r="K75" i="34"/>
  <c r="K76" i="34" s="1"/>
  <c r="K181" i="34"/>
  <c r="K183" i="34" s="1"/>
  <c r="K91" i="34"/>
  <c r="K92" i="34" s="1"/>
  <c r="K99" i="34"/>
  <c r="K100" i="34" s="1"/>
  <c r="K191" i="34"/>
  <c r="K193" i="34" s="1"/>
  <c r="K126" i="34"/>
  <c r="K128" i="34" s="1"/>
  <c r="K47" i="34"/>
  <c r="K48" i="34" s="1"/>
  <c r="K156" i="34"/>
  <c r="K158" i="34" s="1"/>
  <c r="K71" i="34"/>
  <c r="K72" i="34" s="1"/>
  <c r="K176" i="34"/>
  <c r="K178" i="34" s="1"/>
  <c r="K87" i="34"/>
  <c r="K88" i="34" s="1"/>
  <c r="K95" i="34"/>
  <c r="K96" i="34" s="1"/>
  <c r="K186" i="34"/>
  <c r="K188" i="34" s="1"/>
  <c r="L199" i="34"/>
  <c r="L201" i="34" s="1"/>
  <c r="K151" i="34"/>
  <c r="K153" i="34" s="1"/>
  <c r="K67" i="34"/>
  <c r="K68" i="34" s="1"/>
  <c r="K83" i="34"/>
  <c r="K84" i="34" s="1"/>
  <c r="K171" i="34"/>
  <c r="K173" i="34" s="1"/>
  <c r="K121" i="34"/>
  <c r="K123" i="34" s="1"/>
  <c r="K43" i="34"/>
  <c r="K141" i="34"/>
  <c r="K143" i="34" s="1"/>
  <c r="K59" i="34"/>
  <c r="K60" i="34" s="1"/>
  <c r="K146" i="34"/>
  <c r="K148" i="34" s="1"/>
  <c r="K63" i="34"/>
  <c r="K64" i="34" s="1"/>
  <c r="K79" i="34"/>
  <c r="K80" i="34" s="1"/>
  <c r="K166" i="34"/>
  <c r="K168" i="34" s="1"/>
  <c r="H71" i="38"/>
  <c r="H27" i="38"/>
  <c r="J142" i="35"/>
  <c r="U179" i="13"/>
  <c r="AD177" i="13"/>
  <c r="T177" i="13" s="1"/>
  <c r="S177" i="13"/>
  <c r="O17" i="24"/>
  <c r="L42" i="1"/>
  <c r="J32" i="51" s="1"/>
  <c r="L140" i="1"/>
  <c r="L11" i="54"/>
  <c r="L24" i="54"/>
  <c r="I209" i="18"/>
  <c r="K32" i="18"/>
  <c r="L13" i="54"/>
  <c r="M32" i="18"/>
  <c r="L32" i="18"/>
  <c r="K14" i="34"/>
  <c r="I34" i="51"/>
  <c r="J31" i="34"/>
  <c r="K132" i="35" s="1"/>
  <c r="I24" i="34"/>
  <c r="J113" i="18" s="1"/>
  <c r="K29" i="34"/>
  <c r="K201" i="34"/>
  <c r="J44" i="34"/>
  <c r="J107" i="34" s="1"/>
  <c r="J106" i="34"/>
  <c r="J23" i="34" s="1"/>
  <c r="I13" i="37"/>
  <c r="H43" i="37"/>
  <c r="J12" i="37"/>
  <c r="U177" i="13" l="1"/>
  <c r="L99" i="34"/>
  <c r="L100" i="34" s="1"/>
  <c r="J168" i="51"/>
  <c r="L91" i="34"/>
  <c r="L92" i="34" s="1"/>
  <c r="J146" i="51"/>
  <c r="J148" i="51" s="1"/>
  <c r="J120" i="51"/>
  <c r="J122" i="51" s="1"/>
  <c r="L95" i="34"/>
  <c r="L96" i="34" s="1"/>
  <c r="L186" i="34"/>
  <c r="L188" i="34" s="1"/>
  <c r="L171" i="34"/>
  <c r="L173" i="34" s="1"/>
  <c r="L176" i="34"/>
  <c r="L178" i="34" s="1"/>
  <c r="L87" i="34"/>
  <c r="L88" i="34" s="1"/>
  <c r="H203" i="51"/>
  <c r="H21" i="51" s="1"/>
  <c r="L151" i="34"/>
  <c r="L153" i="34" s="1"/>
  <c r="L161" i="34"/>
  <c r="L163" i="34" s="1"/>
  <c r="L51" i="34"/>
  <c r="L52" i="34" s="1"/>
  <c r="L166" i="34"/>
  <c r="L168" i="34" s="1"/>
  <c r="L79" i="34"/>
  <c r="L80" i="34" s="1"/>
  <c r="J54" i="51"/>
  <c r="L67" i="34"/>
  <c r="L68" i="34" s="1"/>
  <c r="L156" i="34"/>
  <c r="L158" i="34" s="1"/>
  <c r="L71" i="34"/>
  <c r="L72" i="34" s="1"/>
  <c r="J109" i="51"/>
  <c r="J111" i="51" s="1"/>
  <c r="J78" i="51"/>
  <c r="L59" i="34"/>
  <c r="L60" i="34" s="1"/>
  <c r="J192" i="51"/>
  <c r="L141" i="34"/>
  <c r="L143" i="34" s="1"/>
  <c r="J170" i="51"/>
  <c r="J137" i="51"/>
  <c r="L146" i="34"/>
  <c r="L148" i="34" s="1"/>
  <c r="L63" i="34"/>
  <c r="L64" i="34" s="1"/>
  <c r="J45" i="51"/>
  <c r="J159" i="51"/>
  <c r="J89" i="51"/>
  <c r="J202" i="51"/>
  <c r="J20" i="51" s="1"/>
  <c r="J67" i="51"/>
  <c r="J181" i="51"/>
  <c r="J200" i="51"/>
  <c r="J18" i="51" s="1"/>
  <c r="L55" i="34"/>
  <c r="L56" i="34" s="1"/>
  <c r="L136" i="34"/>
  <c r="L138" i="34" s="1"/>
  <c r="I201" i="51"/>
  <c r="I19" i="51" s="1"/>
  <c r="J128" i="18"/>
  <c r="J195" i="18" s="1"/>
  <c r="G39" i="49"/>
  <c r="L14" i="34"/>
  <c r="L47" i="34"/>
  <c r="L48" i="34" s="1"/>
  <c r="L126" i="34"/>
  <c r="L128" i="34" s="1"/>
  <c r="L121" i="34"/>
  <c r="L123" i="34" s="1"/>
  <c r="L43" i="34"/>
  <c r="L44" i="34" s="1"/>
  <c r="I27" i="38"/>
  <c r="K142" i="35"/>
  <c r="I71" i="38"/>
  <c r="I17" i="39"/>
  <c r="L29" i="34"/>
  <c r="J209" i="18"/>
  <c r="L31" i="34"/>
  <c r="M132" i="35" s="1"/>
  <c r="M142" i="35" s="1"/>
  <c r="J34" i="51"/>
  <c r="K31" i="34"/>
  <c r="L132" i="35" s="1"/>
  <c r="L142" i="35" s="1"/>
  <c r="K106" i="34"/>
  <c r="K23" i="34" s="1"/>
  <c r="K44" i="34"/>
  <c r="K107" i="34" s="1"/>
  <c r="J24" i="34"/>
  <c r="K113" i="18" s="1"/>
  <c r="I40" i="37"/>
  <c r="I16" i="37"/>
  <c r="J39" i="37"/>
  <c r="J201" i="51" l="1"/>
  <c r="J19" i="51" s="1"/>
  <c r="J56" i="51"/>
  <c r="I203" i="51"/>
  <c r="I21" i="51" s="1"/>
  <c r="H39" i="49"/>
  <c r="L107" i="34"/>
  <c r="L24" i="34" s="1"/>
  <c r="M113" i="18" s="1"/>
  <c r="L106" i="34"/>
  <c r="L23" i="34" s="1"/>
  <c r="J27" i="38"/>
  <c r="J71" i="38"/>
  <c r="K209" i="18"/>
  <c r="K128" i="18"/>
  <c r="K195" i="18" s="1"/>
  <c r="K24" i="34"/>
  <c r="L113" i="18" s="1"/>
  <c r="J13" i="37"/>
  <c r="I43" i="37"/>
  <c r="K12" i="37"/>
  <c r="J203" i="51" l="1"/>
  <c r="J21" i="51" s="1"/>
  <c r="J39" i="49"/>
  <c r="I39" i="49"/>
  <c r="M128" i="18"/>
  <c r="K71" i="38"/>
  <c r="K27" i="38"/>
  <c r="J17" i="39"/>
  <c r="M209" i="18"/>
  <c r="L209" i="18"/>
  <c r="L128" i="18"/>
  <c r="J40" i="37"/>
  <c r="J16" i="37"/>
  <c r="K39" i="37"/>
  <c r="L12" i="37" s="1"/>
  <c r="L39" i="37" l="1"/>
  <c r="K13" i="37"/>
  <c r="J43" i="37"/>
  <c r="K17" i="39" l="1"/>
  <c r="L15" i="39"/>
  <c r="L17" i="39" s="1"/>
  <c r="K40" i="37"/>
  <c r="K16" i="37"/>
  <c r="K43" i="37" l="1"/>
  <c r="L13" i="37"/>
  <c r="L40" i="37" l="1"/>
  <c r="L43" i="37" s="1"/>
  <c r="L16" i="37"/>
  <c r="P16" i="13" l="1"/>
  <c r="P17" i="13"/>
  <c r="Q17" i="13" s="1"/>
  <c r="P49" i="13"/>
  <c r="Q49" i="13" s="1"/>
  <c r="P48" i="13"/>
  <c r="AE17" i="13" l="1"/>
  <c r="AB49" i="13"/>
  <c r="AC49" i="13"/>
  <c r="S49" i="13" s="1"/>
  <c r="AC17" i="13"/>
  <c r="S17" i="13" s="1"/>
  <c r="AB17" i="13"/>
  <c r="P81" i="13"/>
  <c r="Q81" i="13" s="1"/>
  <c r="AB16" i="13"/>
  <c r="AC16" i="13"/>
  <c r="P36" i="13"/>
  <c r="AE16" i="13"/>
  <c r="Q16" i="13"/>
  <c r="P80" i="13"/>
  <c r="AE49" i="13"/>
  <c r="AD17" i="13" l="1"/>
  <c r="T17" i="13" s="1"/>
  <c r="U17" i="13" s="1"/>
  <c r="AD49" i="13"/>
  <c r="T49" i="13" s="1"/>
  <c r="U49" i="13" s="1"/>
  <c r="P113" i="13"/>
  <c r="Q113" i="13" s="1"/>
  <c r="AB81" i="13"/>
  <c r="AC81" i="13"/>
  <c r="S81" i="13" s="1"/>
  <c r="AD16" i="13"/>
  <c r="T16" i="13" s="1"/>
  <c r="Q36" i="13"/>
  <c r="S16" i="13"/>
  <c r="AC48" i="13"/>
  <c r="AB48" i="13"/>
  <c r="AI48" i="13"/>
  <c r="AI68" i="13" s="1"/>
  <c r="AI80" i="13"/>
  <c r="AI100" i="13" s="1"/>
  <c r="P68" i="13"/>
  <c r="Q48" i="13"/>
  <c r="P112" i="13"/>
  <c r="AE81" i="13"/>
  <c r="T36" i="13" l="1"/>
  <c r="AC113" i="13"/>
  <c r="S113" i="13" s="1"/>
  <c r="AB113" i="13"/>
  <c r="P145" i="13"/>
  <c r="AD81" i="13"/>
  <c r="T81" i="13" s="1"/>
  <c r="U81" i="13" s="1"/>
  <c r="U16" i="13"/>
  <c r="U36" i="13" s="1"/>
  <c r="H110" i="18" s="1"/>
  <c r="AD48" i="13"/>
  <c r="S36" i="13"/>
  <c r="AC80" i="13"/>
  <c r="AB80" i="13"/>
  <c r="Q68" i="13"/>
  <c r="F33" i="49" s="1"/>
  <c r="S48" i="13"/>
  <c r="Q80" i="13"/>
  <c r="P100" i="13"/>
  <c r="AE48" i="13"/>
  <c r="J42" i="39"/>
  <c r="H28" i="40" s="1"/>
  <c r="L42" i="39"/>
  <c r="AE80" i="13"/>
  <c r="AE113" i="13"/>
  <c r="H151" i="18" l="1"/>
  <c r="G73" i="38"/>
  <c r="P144" i="13"/>
  <c r="AE145" i="13"/>
  <c r="Q145" i="13"/>
  <c r="AB145" i="13"/>
  <c r="AC145" i="13"/>
  <c r="AD113" i="13"/>
  <c r="T113" i="13" s="1"/>
  <c r="U113" i="13" s="1"/>
  <c r="S68" i="13"/>
  <c r="T48" i="13"/>
  <c r="T68" i="13" s="1"/>
  <c r="AD80" i="13"/>
  <c r="T80" i="13" s="1"/>
  <c r="T100" i="13" s="1"/>
  <c r="Q100" i="13"/>
  <c r="S80" i="13"/>
  <c r="AB112" i="13"/>
  <c r="AC112" i="13"/>
  <c r="P132" i="13"/>
  <c r="Q112" i="13"/>
  <c r="K42" i="39"/>
  <c r="I28" i="40" s="1"/>
  <c r="AE112" i="13"/>
  <c r="G32" i="49" l="1"/>
  <c r="F32" i="49"/>
  <c r="G33" i="49"/>
  <c r="S145" i="13"/>
  <c r="F58" i="49"/>
  <c r="P176" i="13"/>
  <c r="J28" i="40"/>
  <c r="AD145" i="13"/>
  <c r="T145" i="13" s="1"/>
  <c r="S100" i="13"/>
  <c r="U80" i="13"/>
  <c r="U100" i="13" s="1"/>
  <c r="J110" i="18" s="1"/>
  <c r="U48" i="13"/>
  <c r="U68" i="13" s="1"/>
  <c r="I110" i="18" s="1"/>
  <c r="G29" i="38" s="1"/>
  <c r="AD112" i="13"/>
  <c r="T112" i="13" s="1"/>
  <c r="Q132" i="13"/>
  <c r="S112" i="13"/>
  <c r="P164" i="13"/>
  <c r="AE144" i="13"/>
  <c r="Q144" i="13"/>
  <c r="AC144" i="13"/>
  <c r="AB144" i="13"/>
  <c r="H33" i="49" l="1"/>
  <c r="U145" i="13"/>
  <c r="I151" i="18"/>
  <c r="H73" i="38"/>
  <c r="I29" i="38"/>
  <c r="J202" i="18"/>
  <c r="J188" i="18" s="1"/>
  <c r="H29" i="38"/>
  <c r="I202" i="18"/>
  <c r="I188" i="18" s="1"/>
  <c r="J151" i="18"/>
  <c r="I73" i="38"/>
  <c r="P196" i="13"/>
  <c r="Q176" i="13"/>
  <c r="AE176" i="13"/>
  <c r="AC176" i="13"/>
  <c r="AB176" i="13"/>
  <c r="S132" i="13"/>
  <c r="U112" i="13"/>
  <c r="U132" i="13" s="1"/>
  <c r="K110" i="18" s="1"/>
  <c r="I205" i="18"/>
  <c r="T132" i="13"/>
  <c r="AD144" i="13"/>
  <c r="T144" i="13" s="1"/>
  <c r="T164" i="13" s="1"/>
  <c r="Q164" i="13"/>
  <c r="S144" i="13"/>
  <c r="J205" i="18"/>
  <c r="I32" i="49" l="1"/>
  <c r="H32" i="49"/>
  <c r="H58" i="49"/>
  <c r="G31" i="49"/>
  <c r="G58" i="49"/>
  <c r="F31" i="49"/>
  <c r="I33" i="49"/>
  <c r="J29" i="38"/>
  <c r="K151" i="18"/>
  <c r="J73" i="38"/>
  <c r="K202" i="18"/>
  <c r="K188" i="18" s="1"/>
  <c r="AD176" i="13"/>
  <c r="T176" i="13" s="1"/>
  <c r="T196" i="13" s="1"/>
  <c r="J32" i="49" s="1"/>
  <c r="Q196" i="13"/>
  <c r="J33" i="49" s="1"/>
  <c r="S176" i="13"/>
  <c r="U144" i="13"/>
  <c r="U164" i="13" s="1"/>
  <c r="S164" i="13"/>
  <c r="K205" i="18"/>
  <c r="H31" i="49" s="1"/>
  <c r="I58" i="49" l="1"/>
  <c r="S196" i="13"/>
  <c r="U176" i="13"/>
  <c r="U196" i="13" s="1"/>
  <c r="M110" i="18" s="1"/>
  <c r="L110" i="18"/>
  <c r="M151" i="18" l="1"/>
  <c r="L151" i="18"/>
  <c r="K73" i="38"/>
  <c r="K29" i="38"/>
  <c r="L205" i="18"/>
  <c r="I31" i="49" s="1"/>
  <c r="M205" i="18"/>
  <c r="J31" i="49" s="1"/>
  <c r="J58" i="49" l="1"/>
  <c r="J66" i="49"/>
  <c r="H189" i="48"/>
  <c r="I185" i="48"/>
  <c r="I189" i="48" l="1"/>
  <c r="J185" i="48"/>
  <c r="H170" i="35"/>
  <c r="J189" i="48" l="1"/>
  <c r="K185" i="48"/>
  <c r="I170" i="35"/>
  <c r="L185" i="48" l="1"/>
  <c r="K189" i="48"/>
  <c r="J170" i="35"/>
  <c r="L189" i="48" l="1"/>
  <c r="M185" i="48"/>
  <c r="M189" i="48" s="1"/>
  <c r="M170" i="35" s="1"/>
  <c r="L170" i="35"/>
  <c r="K170" i="35"/>
  <c r="G18" i="54" l="1"/>
  <c r="G19" i="54" s="1"/>
  <c r="H25" i="48"/>
  <c r="H18" i="54" l="1"/>
  <c r="H19" i="54" s="1"/>
  <c r="H216" i="48"/>
  <c r="H162" i="35"/>
  <c r="H172" i="35" s="1"/>
  <c r="I20" i="48"/>
  <c r="G33" i="38" l="1"/>
  <c r="J69" i="49"/>
  <c r="H158" i="35"/>
  <c r="H175" i="35" s="1"/>
  <c r="G31" i="54"/>
  <c r="G32" i="54" s="1"/>
  <c r="I18" i="54"/>
  <c r="I19" i="54" s="1"/>
  <c r="G27" i="54"/>
  <c r="G14" i="54"/>
  <c r="I25" i="48"/>
  <c r="J20" i="48"/>
  <c r="J18" i="54" l="1"/>
  <c r="J19" i="54" s="1"/>
  <c r="H168" i="18"/>
  <c r="G74" i="38" s="1"/>
  <c r="I158" i="35"/>
  <c r="H31" i="54"/>
  <c r="H32" i="54" s="1"/>
  <c r="G15" i="54"/>
  <c r="H179" i="35"/>
  <c r="H92" i="18"/>
  <c r="I168" i="18"/>
  <c r="H74" i="38" s="1"/>
  <c r="H14" i="54"/>
  <c r="H27" i="54"/>
  <c r="K20" i="48"/>
  <c r="J25" i="48"/>
  <c r="I216" i="48"/>
  <c r="I162" i="35"/>
  <c r="I172" i="35" s="1"/>
  <c r="H33" i="38" s="1"/>
  <c r="H33" i="18" l="1"/>
  <c r="G16" i="54"/>
  <c r="F69" i="49"/>
  <c r="J158" i="35"/>
  <c r="I31" i="54"/>
  <c r="I32" i="54" s="1"/>
  <c r="H15" i="54"/>
  <c r="I175" i="35"/>
  <c r="H82" i="35"/>
  <c r="H85" i="35" s="1"/>
  <c r="H95" i="18"/>
  <c r="I92" i="18"/>
  <c r="I201" i="18" s="1"/>
  <c r="I187" i="18" s="1"/>
  <c r="F33" i="38"/>
  <c r="I14" i="54"/>
  <c r="I27" i="54"/>
  <c r="I218" i="48"/>
  <c r="H217" i="48"/>
  <c r="L20" i="48"/>
  <c r="K25" i="48"/>
  <c r="J216" i="48"/>
  <c r="J162" i="35"/>
  <c r="J172" i="35" s="1"/>
  <c r="I33" i="38" s="1"/>
  <c r="H43" i="18" l="1"/>
  <c r="H46" i="18" s="1"/>
  <c r="I33" i="18"/>
  <c r="H16" i="54"/>
  <c r="H205" i="35"/>
  <c r="L25" i="48"/>
  <c r="L162" i="35" s="1"/>
  <c r="L172" i="35" s="1"/>
  <c r="K33" i="38" s="1"/>
  <c r="M20" i="48"/>
  <c r="M25" i="48" s="1"/>
  <c r="K18" i="54"/>
  <c r="K19" i="54" s="1"/>
  <c r="J168" i="18"/>
  <c r="I74" i="38" s="1"/>
  <c r="J31" i="54"/>
  <c r="J32" i="54" s="1"/>
  <c r="I15" i="54"/>
  <c r="J175" i="35"/>
  <c r="I179" i="35"/>
  <c r="J92" i="18"/>
  <c r="J201" i="18" s="1"/>
  <c r="J187" i="18" s="1"/>
  <c r="K168" i="18"/>
  <c r="J74" i="38" s="1"/>
  <c r="I207" i="18"/>
  <c r="I95" i="18"/>
  <c r="I82" i="35"/>
  <c r="I85" i="35" s="1"/>
  <c r="H200" i="35" s="1"/>
  <c r="J14" i="54"/>
  <c r="J27" i="54"/>
  <c r="L216" i="48"/>
  <c r="J218" i="48"/>
  <c r="K216" i="48"/>
  <c r="K162" i="35"/>
  <c r="K172" i="35" s="1"/>
  <c r="J33" i="38" s="1"/>
  <c r="I217" i="48"/>
  <c r="G22" i="38" l="1"/>
  <c r="J65" i="49"/>
  <c r="I43" i="18"/>
  <c r="I198" i="18" s="1"/>
  <c r="H206" i="35"/>
  <c r="G77" i="38"/>
  <c r="G78" i="38" s="1"/>
  <c r="I205" i="35"/>
  <c r="J33" i="18"/>
  <c r="I16" i="54"/>
  <c r="F66" i="49"/>
  <c r="M216" i="48"/>
  <c r="M162" i="35"/>
  <c r="M172" i="35" s="1"/>
  <c r="H99" i="18"/>
  <c r="H173" i="18" s="1"/>
  <c r="G69" i="49"/>
  <c r="M158" i="35"/>
  <c r="L27" i="54"/>
  <c r="L31" i="54"/>
  <c r="L32" i="54" s="1"/>
  <c r="L14" i="54"/>
  <c r="L15" i="54" s="1"/>
  <c r="L16" i="54" s="1"/>
  <c r="M168" i="18"/>
  <c r="L18" i="54"/>
  <c r="L19" i="54" s="1"/>
  <c r="J207" i="18"/>
  <c r="K158" i="35"/>
  <c r="K175" i="35" s="1"/>
  <c r="K31" i="54"/>
  <c r="K32" i="54" s="1"/>
  <c r="J15" i="54"/>
  <c r="J179" i="35"/>
  <c r="J95" i="18"/>
  <c r="J82" i="35"/>
  <c r="J85" i="35" s="1"/>
  <c r="I200" i="35" s="1"/>
  <c r="K92" i="18"/>
  <c r="G66" i="38"/>
  <c r="G66" i="49"/>
  <c r="K14" i="54"/>
  <c r="K27" i="54"/>
  <c r="K217" i="48"/>
  <c r="K218" i="48"/>
  <c r="J217" i="48"/>
  <c r="L217" i="48"/>
  <c r="L218" i="48"/>
  <c r="I46" i="18" l="1"/>
  <c r="I99" i="18" s="1"/>
  <c r="I173" i="18" s="1"/>
  <c r="H22" i="38"/>
  <c r="J43" i="18"/>
  <c r="J46" i="18" s="1"/>
  <c r="I184" i="18"/>
  <c r="G16" i="38"/>
  <c r="I206" i="35"/>
  <c r="H77" i="38"/>
  <c r="H78" i="38" s="1"/>
  <c r="K33" i="18"/>
  <c r="J16" i="54"/>
  <c r="J205" i="35"/>
  <c r="I77" i="38" s="1"/>
  <c r="I78" i="38" s="1"/>
  <c r="F65" i="49"/>
  <c r="M175" i="35"/>
  <c r="M217" i="48"/>
  <c r="M218" i="48"/>
  <c r="G65" i="49"/>
  <c r="H69" i="49"/>
  <c r="M33" i="18"/>
  <c r="M43" i="18" s="1"/>
  <c r="L202" i="18"/>
  <c r="M202" i="18"/>
  <c r="L158" i="35"/>
  <c r="L175" i="35" s="1"/>
  <c r="H66" i="49"/>
  <c r="L168" i="18"/>
  <c r="K74" i="38" s="1"/>
  <c r="K15" i="54"/>
  <c r="K179" i="35"/>
  <c r="L92" i="18"/>
  <c r="H66" i="38"/>
  <c r="J99" i="18"/>
  <c r="K82" i="35"/>
  <c r="K85" i="35" s="1"/>
  <c r="K207" i="18"/>
  <c r="K95" i="18"/>
  <c r="K201" i="18"/>
  <c r="K187" i="18" s="1"/>
  <c r="J198" i="18" l="1"/>
  <c r="H16" i="38" s="1"/>
  <c r="K43" i="18"/>
  <c r="K46" i="18" s="1"/>
  <c r="K99" i="18" s="1"/>
  <c r="K206" i="18" s="1"/>
  <c r="I22" i="38"/>
  <c r="M46" i="18"/>
  <c r="M99" i="18" s="1"/>
  <c r="M173" i="18" s="1"/>
  <c r="L33" i="18"/>
  <c r="K16" i="54"/>
  <c r="M179" i="35"/>
  <c r="M205" i="35"/>
  <c r="L205" i="35"/>
  <c r="K205" i="35"/>
  <c r="I206" i="18"/>
  <c r="I69" i="49"/>
  <c r="H65" i="49"/>
  <c r="L95" i="18"/>
  <c r="M187" i="18" s="1"/>
  <c r="K22" i="38" s="1"/>
  <c r="M201" i="18"/>
  <c r="L195" i="18"/>
  <c r="M188" i="18"/>
  <c r="M195" i="18"/>
  <c r="M207" i="18"/>
  <c r="L179" i="35"/>
  <c r="L207" i="18"/>
  <c r="L188" i="18"/>
  <c r="J206" i="35"/>
  <c r="J173" i="18"/>
  <c r="J200" i="35"/>
  <c r="L82" i="35"/>
  <c r="L85" i="35" s="1"/>
  <c r="L200" i="35" s="1"/>
  <c r="L201" i="18"/>
  <c r="J206" i="18"/>
  <c r="I66" i="49"/>
  <c r="J184" i="18" l="1"/>
  <c r="K198" i="18"/>
  <c r="I16" i="38" s="1"/>
  <c r="L43" i="18"/>
  <c r="M198" i="18" s="1"/>
  <c r="K16" i="38" s="1"/>
  <c r="M206" i="35"/>
  <c r="L206" i="35"/>
  <c r="K77" i="38"/>
  <c r="K78" i="38" s="1"/>
  <c r="K206" i="35"/>
  <c r="J77" i="38"/>
  <c r="J78" i="38" s="1"/>
  <c r="L187" i="18"/>
  <c r="J22" i="38" s="1"/>
  <c r="I65" i="49"/>
  <c r="I66" i="38"/>
  <c r="K200" i="35"/>
  <c r="K173" i="18"/>
  <c r="K184" i="18" l="1"/>
  <c r="L46" i="18"/>
  <c r="M184" i="18" s="1"/>
  <c r="L198" i="18"/>
  <c r="J16" i="38" s="1"/>
  <c r="K60" i="38"/>
  <c r="J66" i="38"/>
  <c r="K66" i="38"/>
  <c r="L184" i="18" l="1"/>
  <c r="L99" i="18"/>
  <c r="L173" i="18" s="1"/>
  <c r="M206" i="18" l="1"/>
  <c r="L206" i="18"/>
  <c r="J64" i="49" l="1"/>
  <c r="F64" i="49" l="1"/>
  <c r="H64" i="49"/>
  <c r="I64" i="49"/>
  <c r="G64" i="49"/>
  <c r="I27" i="24" l="1"/>
  <c r="I28" i="24" s="1"/>
  <c r="F23" i="38" l="1"/>
  <c r="F35" i="38" l="1"/>
  <c r="F48" i="38" s="1"/>
  <c r="G32" i="39" l="1"/>
  <c r="F17" i="40"/>
  <c r="F30" i="40" s="1"/>
  <c r="F48" i="40" s="1"/>
  <c r="D162" i="35" l="1"/>
  <c r="H26" i="54" l="1"/>
  <c r="H28" i="54" s="1"/>
  <c r="H29" i="54" s="1"/>
  <c r="H25" i="35"/>
  <c r="G26" i="54" s="1"/>
  <c r="G28" i="54" s="1"/>
  <c r="G29" i="54" s="1"/>
  <c r="J22" i="24" l="1"/>
  <c r="K21" i="24"/>
  <c r="K22" i="24" s="1"/>
  <c r="K23" i="24" s="1"/>
  <c r="AA138" i="43"/>
  <c r="Z155" i="43"/>
  <c r="Z138" i="43"/>
  <c r="AA155" i="43"/>
  <c r="I26" i="54"/>
  <c r="I28" i="54" s="1"/>
  <c r="I29" i="54" s="1"/>
  <c r="L21" i="24"/>
  <c r="L22" i="24" s="1"/>
  <c r="L23" i="24" s="1"/>
  <c r="AB155" i="43"/>
  <c r="L26" i="54"/>
  <c r="L28" i="54" s="1"/>
  <c r="L29" i="54" s="1"/>
  <c r="O21" i="24"/>
  <c r="O22" i="24" s="1"/>
  <c r="O23" i="24" s="1"/>
  <c r="M21" i="24"/>
  <c r="M22" i="24" s="1"/>
  <c r="M23" i="24" s="1"/>
  <c r="J26" i="54"/>
  <c r="J28" i="54" s="1"/>
  <c r="J29" i="54" s="1"/>
  <c r="K26" i="54"/>
  <c r="K28" i="54" s="1"/>
  <c r="K29" i="54" s="1"/>
  <c r="N21" i="24"/>
  <c r="N22" i="24" s="1"/>
  <c r="N23" i="24" s="1"/>
  <c r="AB138" i="43"/>
  <c r="J23" i="24" l="1"/>
  <c r="H26" i="35"/>
  <c r="H27" i="35"/>
  <c r="I26" i="35"/>
  <c r="J27" i="24"/>
  <c r="J28" i="24" s="1"/>
  <c r="K31" i="24"/>
  <c r="K32" i="24" s="1"/>
  <c r="Z157" i="43"/>
  <c r="K27" i="24"/>
  <c r="K28" i="24" s="1"/>
  <c r="I27" i="35"/>
  <c r="L26" i="35"/>
  <c r="N27" i="24"/>
  <c r="N28" i="24" s="1"/>
  <c r="N31" i="24"/>
  <c r="N32" i="24" s="1"/>
  <c r="L27" i="35"/>
  <c r="M26" i="35"/>
  <c r="O27" i="24"/>
  <c r="O28" i="24" s="1"/>
  <c r="O31" i="24"/>
  <c r="O32" i="24" s="1"/>
  <c r="L31" i="24"/>
  <c r="L32" i="24" s="1"/>
  <c r="J26" i="35"/>
  <c r="L27" i="24"/>
  <c r="L28" i="24" s="1"/>
  <c r="K27" i="35"/>
  <c r="AB157" i="43"/>
  <c r="M27" i="24"/>
  <c r="M28" i="24" s="1"/>
  <c r="M31" i="24"/>
  <c r="M32" i="24" s="1"/>
  <c r="K26" i="35"/>
  <c r="H30" i="49" s="1"/>
  <c r="M27" i="35"/>
  <c r="J27" i="35"/>
  <c r="AA157" i="43"/>
  <c r="F30" i="49" l="1"/>
  <c r="G30" i="49"/>
  <c r="J30" i="49"/>
  <c r="I30" i="49"/>
  <c r="H38" i="35"/>
  <c r="J60" i="38"/>
  <c r="H60" i="38"/>
  <c r="I60" i="38"/>
  <c r="G60" i="38"/>
  <c r="I38" i="35"/>
  <c r="G14" i="38" s="1"/>
  <c r="F12" i="49" s="1"/>
  <c r="L38" i="35"/>
  <c r="J14" i="38" s="1"/>
  <c r="M38" i="35"/>
  <c r="K38" i="35"/>
  <c r="I14" i="38" s="1"/>
  <c r="J38" i="35"/>
  <c r="H14" i="38" s="1"/>
  <c r="L17" i="40" l="1"/>
  <c r="L30" i="40" s="1"/>
  <c r="L48" i="40" s="1"/>
  <c r="K14" i="38"/>
  <c r="I26" i="49"/>
  <c r="I25" i="49"/>
  <c r="I24" i="49"/>
  <c r="H26" i="49"/>
  <c r="H25" i="49"/>
  <c r="H24" i="49"/>
  <c r="G26" i="49"/>
  <c r="G25" i="49"/>
  <c r="G24" i="49"/>
  <c r="H196" i="35"/>
  <c r="G58" i="38" s="1"/>
  <c r="G67" i="38" s="1"/>
  <c r="H89" i="35"/>
  <c r="H184" i="35" s="1"/>
  <c r="F62" i="49"/>
  <c r="L89" i="35"/>
  <c r="L184" i="35" s="1"/>
  <c r="I89" i="35"/>
  <c r="I184" i="35" s="1"/>
  <c r="I196" i="35"/>
  <c r="I201" i="35" s="1"/>
  <c r="I208" i="35" s="1"/>
  <c r="L196" i="35"/>
  <c r="L201" i="35" s="1"/>
  <c r="L208" i="35" s="1"/>
  <c r="H62" i="49"/>
  <c r="J89" i="35"/>
  <c r="J184" i="35" s="1"/>
  <c r="J196" i="35"/>
  <c r="F24" i="49"/>
  <c r="F26" i="49"/>
  <c r="F25" i="49"/>
  <c r="G23" i="38"/>
  <c r="F29" i="49" s="1"/>
  <c r="M89" i="35"/>
  <c r="M184" i="35" s="1"/>
  <c r="M196" i="35"/>
  <c r="K89" i="35"/>
  <c r="K184" i="35" s="1"/>
  <c r="K196" i="35"/>
  <c r="I62" i="49"/>
  <c r="J26" i="49" l="1"/>
  <c r="J25" i="49"/>
  <c r="J24" i="49"/>
  <c r="M201" i="35"/>
  <c r="M208" i="35" s="1"/>
  <c r="K23" i="38"/>
  <c r="J62" i="49"/>
  <c r="H201" i="35"/>
  <c r="H208" i="35" s="1"/>
  <c r="G80" i="38"/>
  <c r="G91" i="38" s="1"/>
  <c r="G62" i="49"/>
  <c r="F61" i="49"/>
  <c r="F22" i="49"/>
  <c r="K58" i="38"/>
  <c r="H23" i="38"/>
  <c r="H58" i="38"/>
  <c r="H67" i="38" s="1"/>
  <c r="I23" i="38"/>
  <c r="F27" i="49"/>
  <c r="F23" i="49"/>
  <c r="G35" i="38"/>
  <c r="J58" i="38"/>
  <c r="J67" i="38" s="1"/>
  <c r="K201" i="35"/>
  <c r="K208" i="35" s="1"/>
  <c r="I58" i="38"/>
  <c r="I67" i="38" s="1"/>
  <c r="J201" i="35"/>
  <c r="J208" i="35" s="1"/>
  <c r="J23" i="38"/>
  <c r="I29" i="49" l="1"/>
  <c r="I20" i="49" s="1"/>
  <c r="I23" i="49"/>
  <c r="I27" i="49"/>
  <c r="H29" i="49"/>
  <c r="H21" i="49" s="1"/>
  <c r="H23" i="49"/>
  <c r="H27" i="49"/>
  <c r="G23" i="49"/>
  <c r="G27" i="49"/>
  <c r="J23" i="49"/>
  <c r="J27" i="49"/>
  <c r="K35" i="38"/>
  <c r="K48" i="38" s="1"/>
  <c r="J13" i="49" s="1"/>
  <c r="J29" i="49"/>
  <c r="I80" i="38"/>
  <c r="I91" i="38" s="1"/>
  <c r="K67" i="38"/>
  <c r="K80" i="38" s="1"/>
  <c r="K91" i="38" s="1"/>
  <c r="J80" i="38"/>
  <c r="J91" i="38" s="1"/>
  <c r="H80" i="38"/>
  <c r="H91" i="38" s="1"/>
  <c r="H35" i="38"/>
  <c r="G29" i="49"/>
  <c r="I35" i="38"/>
  <c r="F21" i="49"/>
  <c r="F20" i="49"/>
  <c r="F19" i="49"/>
  <c r="G48" i="38"/>
  <c r="G17" i="40" s="1"/>
  <c r="J35" i="38"/>
  <c r="I22" i="49" l="1"/>
  <c r="I21" i="49"/>
  <c r="I19" i="49"/>
  <c r="I61" i="49"/>
  <c r="H20" i="49"/>
  <c r="H19" i="49"/>
  <c r="H22" i="49"/>
  <c r="H61" i="49"/>
  <c r="G19" i="49"/>
  <c r="G20" i="49"/>
  <c r="G21" i="49"/>
  <c r="G22" i="49"/>
  <c r="J19" i="49"/>
  <c r="J20" i="49"/>
  <c r="J21" i="49"/>
  <c r="J22" i="49"/>
  <c r="J61" i="49"/>
  <c r="K17" i="40"/>
  <c r="K30" i="40" s="1"/>
  <c r="K48" i="40" s="1"/>
  <c r="F13" i="49"/>
  <c r="G61" i="49"/>
  <c r="H48" i="38"/>
  <c r="I48" i="38"/>
  <c r="G30" i="40"/>
  <c r="G48" i="40" s="1"/>
  <c r="J48" i="38"/>
  <c r="H17" i="40" l="1"/>
  <c r="H30" i="40" s="1"/>
  <c r="H48" i="40" s="1"/>
  <c r="G13" i="49"/>
  <c r="J17" i="40"/>
  <c r="J30" i="40" s="1"/>
  <c r="J48" i="40" s="1"/>
  <c r="I13" i="49"/>
  <c r="I17" i="40"/>
  <c r="I30" i="40" s="1"/>
  <c r="I48" i="40" s="1"/>
  <c r="H13" i="49"/>
  <c r="G36" i="39" l="1"/>
  <c r="G57" i="39" l="1"/>
  <c r="H32" i="39"/>
  <c r="H36" i="39" l="1"/>
  <c r="G12" i="49" s="1"/>
  <c r="G22" i="39"/>
  <c r="F49" i="40" s="1"/>
  <c r="I32" i="39" l="1"/>
  <c r="I36" i="39" s="1"/>
  <c r="H57" i="39"/>
  <c r="H22" i="39" s="1"/>
  <c r="G11" i="40" s="1"/>
  <c r="G51" i="40" s="1"/>
  <c r="H11" i="40" s="1"/>
  <c r="H51" i="40" s="1"/>
  <c r="I11" i="40" s="1"/>
  <c r="I51" i="40" s="1"/>
  <c r="J11" i="40" s="1"/>
  <c r="J51" i="40" s="1"/>
  <c r="K11" i="40" s="1"/>
  <c r="K51" i="40" s="1"/>
  <c r="L11" i="40" s="1"/>
  <c r="L51" i="40" s="1"/>
  <c r="F11" i="40"/>
  <c r="F51" i="40" s="1"/>
  <c r="G23" i="39"/>
  <c r="G25" i="39" s="1"/>
  <c r="H23" i="39" l="1"/>
  <c r="H25" i="39" s="1"/>
  <c r="G9" i="49" s="1"/>
  <c r="G49" i="40"/>
  <c r="J32" i="39"/>
  <c r="J36" i="39" s="1"/>
  <c r="H12" i="49"/>
  <c r="I57" i="39"/>
  <c r="I22" i="39" s="1"/>
  <c r="F52" i="40" l="1"/>
  <c r="K32" i="39"/>
  <c r="K36" i="39" s="1"/>
  <c r="I12" i="49"/>
  <c r="I23" i="39"/>
  <c r="G52" i="40" s="1"/>
  <c r="H49" i="40"/>
  <c r="J57" i="39"/>
  <c r="J22" i="39" s="1"/>
  <c r="L32" i="39" l="1"/>
  <c r="L36" i="39" s="1"/>
  <c r="J12" i="49"/>
  <c r="I25" i="39"/>
  <c r="H9" i="49" s="1"/>
  <c r="J23" i="39"/>
  <c r="H52" i="40" s="1"/>
  <c r="I49" i="40"/>
  <c r="K57" i="39"/>
  <c r="K22" i="39" s="1"/>
  <c r="L57" i="39" l="1"/>
  <c r="L22" i="39" s="1"/>
  <c r="L23" i="39" s="1"/>
  <c r="G10" i="49"/>
  <c r="J25" i="39"/>
  <c r="I9" i="49" s="1"/>
  <c r="K23" i="39"/>
  <c r="I52" i="40" s="1"/>
  <c r="J49" i="40"/>
  <c r="J52" i="40" l="1"/>
  <c r="L25" i="39"/>
  <c r="K49" i="40"/>
  <c r="H10" i="49"/>
  <c r="K25" i="39"/>
  <c r="J9" i="49" s="1"/>
  <c r="J10" i="49" l="1"/>
  <c r="I10" i="49"/>
</calcChain>
</file>

<file path=xl/comments1.xml><?xml version="1.0" encoding="utf-8"?>
<comments xmlns="http://schemas.openxmlformats.org/spreadsheetml/2006/main">
  <authors>
    <author>Bé Keizer</author>
    <author>Keizer</author>
    <author>Auteur</author>
  </authors>
  <commentList>
    <comment ref="D18" authorId="0" shapeId="0">
      <text>
        <r>
          <rPr>
            <sz val="9"/>
            <color indexed="81"/>
            <rFont val="Tahoma"/>
            <family val="2"/>
          </rPr>
          <t xml:space="preserve">
Dit gegeven moet per basisschool verkregen worden, voor het bepalen van de hoogte van de bekostiging voor schoolmaatschappelijk werk.
Advies: Zo goed mogelijke raming en beschikking Cfi erbij betrekken.</t>
        </r>
      </text>
    </comment>
    <comment ref="D20" authorId="1" shapeId="0">
      <text>
        <r>
          <rPr>
            <sz val="9"/>
            <color indexed="81"/>
            <rFont val="Tahoma"/>
            <family val="2"/>
          </rPr>
          <t xml:space="preserve">
In het geval een SBO aan meerdere SWV deelneemt (uitzonderlijk) moet hier het aantal leerlingen van de SBO worden opgegeven dat uitsluitend aan dit samenwerkingsverband wordt toegerekend.</t>
        </r>
      </text>
    </comment>
    <comment ref="D119" authorId="2" shapeId="0">
      <text>
        <r>
          <rPr>
            <sz val="9"/>
            <color indexed="81"/>
            <rFont val="Tahoma"/>
            <family val="2"/>
          </rPr>
          <t xml:space="preserve">
Ophalen uit Ofb van 2017-2018.</t>
        </r>
      </text>
    </comment>
    <comment ref="D120" authorId="2" shapeId="0">
      <text>
        <r>
          <rPr>
            <sz val="9"/>
            <color indexed="81"/>
            <rFont val="Tahoma"/>
            <family val="2"/>
          </rPr>
          <t xml:space="preserve">
Ophalen uit Ofb van 2017.</t>
        </r>
      </text>
    </comment>
    <comment ref="D149" authorId="1" shapeId="0">
      <text>
        <r>
          <rPr>
            <sz val="9"/>
            <color indexed="81"/>
            <rFont val="Tahoma"/>
            <family val="2"/>
          </rPr>
          <t xml:space="preserve">
Het betreft hier het aantal leerlingen van de SO-school dat uitsluitend aan dit samenwerkingsverband wordt toegerekend.</t>
        </r>
      </text>
    </comment>
  </commentList>
</comments>
</file>

<file path=xl/comments2.xml><?xml version="1.0" encoding="utf-8"?>
<comments xmlns="http://schemas.openxmlformats.org/spreadsheetml/2006/main">
  <authors>
    <author>Keizer</author>
    <author>B. Keizer</author>
  </authors>
  <commentList>
    <comment ref="D113" authorId="0" shapeId="0">
      <text>
        <r>
          <rPr>
            <sz val="9"/>
            <color indexed="81"/>
            <rFont val="Tahoma"/>
            <family val="2"/>
          </rPr>
          <t xml:space="preserve">
Het betreft zowel de  basisbekostiging personeel als de ondersteuningsbekostiging personeel. Zie voor berekening werkblad 'peildatum SBO'.</t>
        </r>
      </text>
    </comment>
    <comment ref="D133" authorId="1" shapeId="0">
      <text>
        <r>
          <rPr>
            <sz val="9"/>
            <color indexed="81"/>
            <rFont val="Tahoma"/>
            <family val="2"/>
          </rPr>
          <t xml:space="preserve">
Vul hier de uitkomst in die verkregen wordt uit de Kijkdoos SWV PO voor de betrokken schooljaren. Maak een raming voor de daaropvolgende jaren.</t>
        </r>
      </text>
    </comment>
  </commentList>
</comments>
</file>

<file path=xl/comments3.xml><?xml version="1.0" encoding="utf-8"?>
<comments xmlns="http://schemas.openxmlformats.org/spreadsheetml/2006/main">
  <authors>
    <author>B Keizer</author>
  </authors>
  <commentList>
    <comment ref="J31" authorId="0" shapeId="0">
      <text>
        <r>
          <rPr>
            <sz val="9"/>
            <color indexed="81"/>
            <rFont val="Tahoma"/>
            <family val="2"/>
          </rPr>
          <t xml:space="preserve">
Invullen o.b.v. gegevens over 2018.</t>
        </r>
      </text>
    </comment>
    <comment ref="J32" authorId="0" shapeId="0">
      <text>
        <r>
          <rPr>
            <sz val="9"/>
            <color indexed="81"/>
            <rFont val="Tahoma"/>
            <family val="2"/>
          </rPr>
          <t xml:space="preserve">
Invullen o.b.v. gegevens over 2018.</t>
        </r>
      </text>
    </comment>
  </commentList>
</comments>
</file>

<file path=xl/comments4.xml><?xml version="1.0" encoding="utf-8"?>
<comments xmlns="http://schemas.openxmlformats.org/spreadsheetml/2006/main">
  <authors>
    <author>B. Keizer</author>
  </authors>
  <commentList>
    <comment ref="E10" authorId="0" shapeId="0">
      <text>
        <r>
          <rPr>
            <sz val="9"/>
            <color indexed="81"/>
            <rFont val="Tahoma"/>
            <family val="2"/>
          </rPr>
          <t xml:space="preserve">
Hier wordt het bedrag overgenomen dat ingevuld is in het werkblad 'pers' waar de uitkomst is opgenomen uit de Kijkdoos SWV PO voor schooljaar 2018-2019 met een raming voor de daaropvolgende jaren.</t>
        </r>
      </text>
    </comment>
    <comment ref="E23" authorId="0" shapeId="0">
      <text>
        <r>
          <rPr>
            <sz val="9"/>
            <color indexed="81"/>
            <rFont val="Tahoma"/>
            <family val="2"/>
          </rPr>
          <t xml:space="preserve">
Hier wordt het bedrag overgenomen dat ingevuld is in het werkblad 'mat' waar de uitkomst is opgenomen uit de Kijkdoos SWV PO voor kalenderjaar 2018 met een raming voor de daaropvolgende jaren.</t>
        </r>
      </text>
    </comment>
  </commentList>
</comments>
</file>

<file path=xl/comments5.xml><?xml version="1.0" encoding="utf-8"?>
<comments xmlns="http://schemas.openxmlformats.org/spreadsheetml/2006/main">
  <authors>
    <author>Keizer</author>
    <author>B. Keizer</author>
  </authors>
  <commentList>
    <comment ref="D132" authorId="0" shapeId="0">
      <text>
        <r>
          <rPr>
            <sz val="9"/>
            <color indexed="81"/>
            <rFont val="Tahoma"/>
            <family val="2"/>
          </rPr>
          <t xml:space="preserve">
Bij keuze voor peildatum betreft het zowel het basisbedrag als het ondersteuningsbedrag.
Zie voor berekening werkblad 'overdracht SBO'.</t>
        </r>
      </text>
    </comment>
    <comment ref="D145" authorId="0" shapeId="0">
      <text>
        <r>
          <rPr>
            <sz val="9"/>
            <color indexed="81"/>
            <rFont val="Tahoma"/>
            <family val="2"/>
          </rPr>
          <t xml:space="preserve">
Zie voor berekening werkblad 'overdracht SO'.</t>
        </r>
      </text>
    </comment>
    <comment ref="D146" authorId="1" shapeId="0">
      <text>
        <r>
          <rPr>
            <sz val="9"/>
            <color indexed="81"/>
            <rFont val="Tahoma"/>
            <family val="2"/>
          </rPr>
          <t xml:space="preserve">
Vul hier de uitkomst in die verkregen wordt uit de Kijkdoos SWV PO voor het betreffende kalenderjaar. Maak een raming voor de daaropvolgende jaren.</t>
        </r>
      </text>
    </comment>
    <comment ref="M194" authorId="0"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6.xml><?xml version="1.0" encoding="utf-8"?>
<comments xmlns="http://schemas.openxmlformats.org/spreadsheetml/2006/main">
  <authors>
    <author>B. Keizer</author>
  </authors>
  <commentList>
    <comment ref="H218" authorId="0" shapeId="0">
      <text>
        <r>
          <rPr>
            <sz val="9"/>
            <color indexed="81"/>
            <rFont val="Tahoma"/>
            <family val="2"/>
          </rPr>
          <t xml:space="preserve">
Omdat de gegevens van het schooljaar 17-18 ontbreken, is het niet mogelijk automatisch het bedrag over het gehele kalenderjaar 2018 te berekenen.</t>
        </r>
      </text>
    </comment>
  </commentList>
</comments>
</file>

<file path=xl/comments7.xml><?xml version="1.0" encoding="utf-8"?>
<comments xmlns="http://schemas.openxmlformats.org/spreadsheetml/2006/main">
  <authors>
    <author>goedhartr</author>
  </authors>
  <commentList>
    <comment ref="D39" authorId="0" shapeId="0">
      <text>
        <r>
          <rPr>
            <sz val="8"/>
            <color indexed="81"/>
            <rFont val="Tahoma"/>
            <family val="2"/>
          </rPr>
          <t xml:space="preserve">
V</t>
        </r>
        <r>
          <rPr>
            <sz val="10"/>
            <color indexed="81"/>
            <rFont val="Tahoma"/>
            <family val="2"/>
          </rPr>
          <t>oor bepaling hoogte voorziening jubliea, zie toolbox PO-Raad.</t>
        </r>
      </text>
    </comment>
    <comment ref="D40" authorId="0" shapeId="0">
      <text>
        <r>
          <rPr>
            <sz val="8"/>
            <color indexed="81"/>
            <rFont val="Tahoma"/>
            <family val="2"/>
          </rPr>
          <t xml:space="preserve">
V</t>
        </r>
        <r>
          <rPr>
            <sz val="10"/>
            <color indexed="81"/>
            <rFont val="Tahoma"/>
            <family val="2"/>
          </rPr>
          <t>oor bepaling hoogte voorziening duurzame inzetbaarheid (ouderenverlof), zie toolbox financiën.</t>
        </r>
      </text>
    </comment>
  </commentList>
</comments>
</file>

<file path=xl/comments8.xml><?xml version="1.0" encoding="utf-8"?>
<comments xmlns="http://schemas.openxmlformats.org/spreadsheetml/2006/main">
  <authors>
    <author>B Keizer</author>
    <author>Keizer</author>
    <author>Bé Keizer</author>
    <author>B. Keizer</author>
  </authors>
  <commentList>
    <comment ref="L10" authorId="0" shapeId="0">
      <text>
        <r>
          <rPr>
            <sz val="9"/>
            <color indexed="81"/>
            <rFont val="Tahoma"/>
            <family val="2"/>
          </rPr>
          <t xml:space="preserve">
De voorlopige cijfers van 2017, vastgesteld op 1 dec. 2017, zijn opgenomen  o.b.v. Broncijfers.</t>
        </r>
      </text>
    </comment>
    <comment ref="C21" authorId="0" shapeId="0">
      <text>
        <r>
          <rPr>
            <sz val="9"/>
            <color indexed="81"/>
            <rFont val="Tahoma"/>
            <family val="2"/>
          </rPr>
          <t xml:space="preserve">
Definitieve bedragen augustus 2018.</t>
        </r>
      </text>
    </comment>
    <comment ref="D21" authorId="0" shapeId="0">
      <text>
        <r>
          <rPr>
            <sz val="9"/>
            <color indexed="81"/>
            <rFont val="Tahoma"/>
            <family val="2"/>
          </rPr>
          <t xml:space="preserve">
Bedragen sept. 2018.</t>
        </r>
      </text>
    </comment>
    <comment ref="C29" authorId="0" shapeId="0">
      <text>
        <r>
          <rPr>
            <sz val="9"/>
            <color indexed="81"/>
            <rFont val="Tahoma"/>
            <family val="2"/>
          </rPr>
          <t xml:space="preserve">
Definitieve bedragen augustus 2018.</t>
        </r>
      </text>
    </comment>
    <comment ref="D29" authorId="0" shapeId="0">
      <text>
        <r>
          <rPr>
            <sz val="9"/>
            <color indexed="81"/>
            <rFont val="Tahoma"/>
            <family val="2"/>
          </rPr>
          <t xml:space="preserve">
Bedragen sept. 2018.</t>
        </r>
      </text>
    </comment>
    <comment ref="F54" authorId="1" shapeId="0">
      <text>
        <r>
          <rPr>
            <sz val="9"/>
            <color indexed="81"/>
            <rFont val="Tahoma"/>
            <family val="2"/>
          </rPr>
          <t xml:space="preserve">
De indexering van Londo is medio sept. 2018 vastgesteld.</t>
        </r>
      </text>
    </comment>
    <comment ref="A55" authorId="2" shapeId="0">
      <text>
        <r>
          <rPr>
            <sz val="9"/>
            <color indexed="81"/>
            <rFont val="Tahoma"/>
            <family val="2"/>
          </rPr>
          <t xml:space="preserve">
Is nodig wanneer de peildatum in plaats van de teldatum wordt gehanteerd voor de overdracht van het basisbedrag.
Dit is een gemiddeld bedrag.</t>
        </r>
      </text>
    </comment>
    <comment ref="A59" authorId="1" shapeId="0">
      <text>
        <r>
          <rPr>
            <sz val="9"/>
            <color indexed="81"/>
            <rFont val="Tahoma"/>
            <family val="2"/>
          </rPr>
          <t xml:space="preserve">
Bedrag per schoolgewicht wordt vastgesteld in Regeling bekostiging personeel PO (art. 20).</t>
        </r>
      </text>
    </comment>
    <comment ref="A65" authorId="1" shapeId="0">
      <text>
        <r>
          <rPr>
            <sz val="9"/>
            <color indexed="81"/>
            <rFont val="Tahoma"/>
            <family val="2"/>
          </rPr>
          <t xml:space="preserve">
Bron: Besl Bek WPO art. 31.</t>
        </r>
      </text>
    </comment>
    <comment ref="A71" authorId="3" shapeId="0">
      <text>
        <r>
          <rPr>
            <sz val="9"/>
            <color indexed="81"/>
            <rFont val="Tahoma"/>
            <family val="2"/>
          </rPr>
          <t xml:space="preserve">
Zie de Ofb op basis van 1 okt. 2016 voor 2017-2018 resp. 2017.</t>
        </r>
      </text>
    </comment>
    <comment ref="A76" authorId="0" shapeId="0">
      <text>
        <r>
          <rPr>
            <sz val="9"/>
            <color indexed="81"/>
            <rFont val="Tahoma"/>
            <family val="2"/>
          </rPr>
          <t xml:space="preserve">
Vereveningsbedrag ophalen uit laatst bekende Ofb van betreffende tijdvak.</t>
        </r>
      </text>
    </comment>
    <comment ref="D77" authorId="0" shapeId="0">
      <text>
        <r>
          <rPr>
            <sz val="9"/>
            <color indexed="81"/>
            <rFont val="Tahoma"/>
            <family val="2"/>
          </rPr>
          <t xml:space="preserve">
Regeling bekostiging personeel PO, aug. 2018, art.23.</t>
        </r>
      </text>
    </comment>
    <comment ref="E77" authorId="0" shapeId="0">
      <text>
        <r>
          <rPr>
            <sz val="9"/>
            <color indexed="81"/>
            <rFont val="Tahoma"/>
            <family val="2"/>
          </rPr>
          <t xml:space="preserve">
Regeling bekostiging personeel PO, sept. 2018, art.23.</t>
        </r>
      </text>
    </comment>
    <comment ref="A80" authorId="0" shapeId="0">
      <text>
        <r>
          <rPr>
            <sz val="9"/>
            <color indexed="81"/>
            <rFont val="Tahoma"/>
            <family val="2"/>
          </rPr>
          <t xml:space="preserve">
Vereveningsbedrag ophalen uit laatst bekende Ofb van betreffende tijdvak.</t>
        </r>
      </text>
    </comment>
    <comment ref="D81" authorId="3" shapeId="0">
      <text>
        <r>
          <rPr>
            <sz val="9"/>
            <color indexed="81"/>
            <rFont val="Tahoma"/>
            <family val="2"/>
          </rPr>
          <t xml:space="preserve">
Regeling materiele bekostiging PO d.d. 4 okt. 2016, bijlage 5.</t>
        </r>
      </text>
    </comment>
    <comment ref="E81" authorId="3" shapeId="0">
      <text>
        <r>
          <rPr>
            <sz val="9"/>
            <color indexed="81"/>
            <rFont val="Tahoma"/>
            <family val="2"/>
          </rPr>
          <t xml:space="preserve">
Regeling materiele bekostiging PO d.d.  okt. 2017, bijlage 5.</t>
        </r>
      </text>
    </comment>
    <comment ref="F81" authorId="3" shapeId="0">
      <text>
        <r>
          <rPr>
            <sz val="9"/>
            <color indexed="81"/>
            <rFont val="Tahoma"/>
            <family val="2"/>
          </rPr>
          <t xml:space="preserve">
Indexering 2019 t.o.v. 2018. </t>
        </r>
      </text>
    </comment>
    <comment ref="F93" authorId="3" shapeId="0">
      <text>
        <r>
          <rPr>
            <sz val="9"/>
            <color indexed="81"/>
            <rFont val="Tahoma"/>
            <family val="2"/>
          </rPr>
          <t xml:space="preserve">
Indexering 2019 t.o.v. 2018. </t>
        </r>
      </text>
    </comment>
    <comment ref="A102" authorId="1" shapeId="0">
      <text>
        <r>
          <rPr>
            <sz val="9"/>
            <color indexed="81"/>
            <rFont val="Tahoma"/>
            <family val="2"/>
          </rPr>
          <t xml:space="preserve">
Berekend op basis van GPL-bedragen OCW.</t>
        </r>
      </text>
    </comment>
    <comment ref="C102" authorId="1" shapeId="0">
      <text>
        <r>
          <rPr>
            <sz val="9"/>
            <color indexed="81"/>
            <rFont val="Tahoma"/>
            <family val="2"/>
          </rPr>
          <t xml:space="preserve">
Regelingen OCW,  aug. 2018.</t>
        </r>
      </text>
    </comment>
    <comment ref="G102" authorId="1" shapeId="0">
      <text>
        <r>
          <rPr>
            <sz val="9"/>
            <color indexed="81"/>
            <rFont val="Tahoma"/>
            <family val="2"/>
          </rPr>
          <t xml:space="preserve">
Regelingen OCW, aug. 2018.</t>
        </r>
      </text>
    </comment>
    <comment ref="C115" authorId="1" shapeId="0">
      <text>
        <r>
          <rPr>
            <sz val="9"/>
            <color indexed="81"/>
            <rFont val="Tahoma"/>
            <family val="2"/>
          </rPr>
          <t xml:space="preserve">
Regelingen OCW,  aug. 2018.</t>
        </r>
      </text>
    </comment>
    <comment ref="F115" authorId="1" shapeId="0">
      <text>
        <r>
          <rPr>
            <sz val="9"/>
            <color indexed="81"/>
            <rFont val="Tahoma"/>
            <family val="2"/>
          </rPr>
          <t xml:space="preserve">
Regelingen OCW,  augustus 2018.</t>
        </r>
      </text>
    </comment>
  </commentList>
</comments>
</file>

<file path=xl/comments9.xml><?xml version="1.0" encoding="utf-8"?>
<comments xmlns="http://schemas.openxmlformats.org/spreadsheetml/2006/main">
  <authors>
    <author>Bé Keizer</author>
  </authors>
  <commentList>
    <comment ref="B15" authorId="0" shapeId="0">
      <text>
        <r>
          <rPr>
            <sz val="9"/>
            <color indexed="81"/>
            <rFont val="Tahoma"/>
            <family val="2"/>
          </rPr>
          <t xml:space="preserve">
Aanloopschalen a1 en a2 achterwege gelaten. Aanpassing min. loon per 1-1-2018 zorgt dat de aanloopschalen dan tenminste 1578 zijn. </t>
        </r>
      </text>
    </comment>
    <comment ref="B60" authorId="0" shapeId="0">
      <text>
        <r>
          <rPr>
            <sz val="9"/>
            <color indexed="81"/>
            <rFont val="Tahoma"/>
            <family val="2"/>
          </rPr>
          <t xml:space="preserve">
Aanloopschalen a1 en a2 achterwege gelaten. Aanpassing min. loon per 1-1-2018 zorgt dat de aanloopschalen dan tenminste 1578 zijn. </t>
        </r>
      </text>
    </comment>
    <comment ref="B105" authorId="0" shapeId="0">
      <text>
        <r>
          <rPr>
            <sz val="9"/>
            <color indexed="81"/>
            <rFont val="Tahoma"/>
            <family val="2"/>
          </rPr>
          <t xml:space="preserve">
Aanloopschalen a1 en a2 achterwege gelaten. Aanpassing min. loon per 1-1-2018 zorgt dat de aanloopschalen dan tenminste 1578 zijn. </t>
        </r>
      </text>
    </comment>
    <comment ref="B150" authorId="0" shapeId="0">
      <text>
        <r>
          <rPr>
            <sz val="9"/>
            <color indexed="81"/>
            <rFont val="Tahoma"/>
            <family val="2"/>
          </rPr>
          <t xml:space="preserve">
Aanloopschalen a1 en a2 achterwege gelaten. Aanpassing min. loon per 1-1-2018 zorgt dat de aanloopschalen dan tenminste 1578 zijn. </t>
        </r>
      </text>
    </comment>
  </commentList>
</comments>
</file>

<file path=xl/comments10.xml><?xml version="1.0" encoding="utf-8"?>
<comments xmlns="http://schemas.openxmlformats.org/spreadsheetml/2006/main">
  <authors>
    <author>Keizer</author>
  </authors>
  <commentList>
    <comment ref="D27" authorId="0" shapeId="0">
      <text>
        <r>
          <rPr>
            <sz val="9"/>
            <color indexed="81"/>
            <rFont val="Tahoma"/>
            <family val="2"/>
          </rPr>
          <t xml:space="preserve">
Omgerekend naar schooljaar met 5/12e en 7/12e.</t>
        </r>
      </text>
    </comment>
    <comment ref="D32" authorId="0" shapeId="0">
      <text>
        <r>
          <rPr>
            <sz val="9"/>
            <color indexed="81"/>
            <rFont val="Tahoma"/>
            <family val="2"/>
          </rPr>
          <t xml:space="preserve">
Omgerekend naar schooljaar met 5/12e en 7/12e.</t>
        </r>
      </text>
    </comment>
    <comment ref="D38" authorId="0" shapeId="0">
      <text>
        <r>
          <rPr>
            <sz val="9"/>
            <color indexed="81"/>
            <rFont val="Tahoma"/>
            <family val="2"/>
          </rPr>
          <t xml:space="preserve">
Omgerekend naar schooljaar met 5/12e en 7/12e.</t>
        </r>
      </text>
    </comment>
    <comment ref="D43" authorId="0" shapeId="0">
      <text>
        <r>
          <rPr>
            <sz val="9"/>
            <color indexed="81"/>
            <rFont val="Tahoma"/>
            <family val="2"/>
          </rPr>
          <t xml:space="preserve">
Omgerekend naar schooljaar met 5/12e en 7/12e.</t>
        </r>
      </text>
    </comment>
    <comment ref="D49" authorId="0" shapeId="0">
      <text>
        <r>
          <rPr>
            <sz val="9"/>
            <color indexed="81"/>
            <rFont val="Tahoma"/>
            <family val="2"/>
          </rPr>
          <t xml:space="preserve">
Omgerekend naar schooljaar met 5/12e en 7/12e.</t>
        </r>
      </text>
    </comment>
    <comment ref="D54" authorId="0" shapeId="0">
      <text>
        <r>
          <rPr>
            <sz val="9"/>
            <color indexed="81"/>
            <rFont val="Tahoma"/>
            <family val="2"/>
          </rPr>
          <t xml:space="preserve">
Omgerekend naar schooljaar met 5/12e en 7/12e.</t>
        </r>
      </text>
    </comment>
    <comment ref="D60" authorId="0" shapeId="0">
      <text>
        <r>
          <rPr>
            <sz val="9"/>
            <color indexed="81"/>
            <rFont val="Tahoma"/>
            <family val="2"/>
          </rPr>
          <t xml:space="preserve">
Omgerekend naar schooljaar met 5/12e en 7/12e.</t>
        </r>
      </text>
    </comment>
    <comment ref="D65" authorId="0" shapeId="0">
      <text>
        <r>
          <rPr>
            <sz val="9"/>
            <color indexed="81"/>
            <rFont val="Tahoma"/>
            <family val="2"/>
          </rPr>
          <t xml:space="preserve">
Omgerekend naar schooljaar met 5/12e en 7/12e.</t>
        </r>
      </text>
    </comment>
    <comment ref="D71" authorId="0" shapeId="0">
      <text>
        <r>
          <rPr>
            <sz val="9"/>
            <color indexed="81"/>
            <rFont val="Tahoma"/>
            <family val="2"/>
          </rPr>
          <t xml:space="preserve">
Omgerekend naar schooljaar met 5/12e en 7/12e.</t>
        </r>
      </text>
    </comment>
    <comment ref="D76" authorId="0" shapeId="0">
      <text>
        <r>
          <rPr>
            <sz val="9"/>
            <color indexed="81"/>
            <rFont val="Tahoma"/>
            <family val="2"/>
          </rPr>
          <t xml:space="preserve">
Omgerekend naar schooljaar met 5/12e en 7/12e.</t>
        </r>
      </text>
    </comment>
    <comment ref="D82" authorId="0" shapeId="0">
      <text>
        <r>
          <rPr>
            <sz val="9"/>
            <color indexed="81"/>
            <rFont val="Tahoma"/>
            <family val="2"/>
          </rPr>
          <t xml:space="preserve">
Omgerekend naar schooljaar met 5/12e en 7/12e.</t>
        </r>
      </text>
    </comment>
    <comment ref="D87" authorId="0" shapeId="0">
      <text>
        <r>
          <rPr>
            <sz val="9"/>
            <color indexed="81"/>
            <rFont val="Tahoma"/>
            <family val="2"/>
          </rPr>
          <t xml:space="preserve">
Omgerekend naar schooljaar met 5/12e en 7/12e.</t>
        </r>
      </text>
    </comment>
    <comment ref="D93" authorId="0" shapeId="0">
      <text>
        <r>
          <rPr>
            <sz val="9"/>
            <color indexed="81"/>
            <rFont val="Tahoma"/>
            <family val="2"/>
          </rPr>
          <t xml:space="preserve">
Omgerekend naar schooljaar met 5/12e en 7/12e.</t>
        </r>
      </text>
    </comment>
    <comment ref="D98" authorId="0" shapeId="0">
      <text>
        <r>
          <rPr>
            <sz val="9"/>
            <color indexed="81"/>
            <rFont val="Tahoma"/>
            <family val="2"/>
          </rPr>
          <t xml:space="preserve">
Omgerekend naar schooljaar met 5/12e en 7/12e.</t>
        </r>
      </text>
    </comment>
    <comment ref="D104" authorId="0" shapeId="0">
      <text>
        <r>
          <rPr>
            <sz val="9"/>
            <color indexed="81"/>
            <rFont val="Tahoma"/>
            <family val="2"/>
          </rPr>
          <t xml:space="preserve">
Omgerekend naar schooljaar met 5/12e en 7/12e.</t>
        </r>
      </text>
    </comment>
    <comment ref="D109" authorId="0" shapeId="0">
      <text>
        <r>
          <rPr>
            <sz val="9"/>
            <color indexed="81"/>
            <rFont val="Tahoma"/>
            <family val="2"/>
          </rPr>
          <t xml:space="preserve">
Omgerekend naar schooljaar met 5/12e en 7/12e.</t>
        </r>
      </text>
    </comment>
    <comment ref="D115" authorId="0" shapeId="0">
      <text>
        <r>
          <rPr>
            <sz val="9"/>
            <color indexed="81"/>
            <rFont val="Tahoma"/>
            <family val="2"/>
          </rPr>
          <t xml:space="preserve">
Omgerekend naar schooljaar met 5/12e en 7/12e.</t>
        </r>
      </text>
    </comment>
    <comment ref="D120" authorId="0" shapeId="0">
      <text>
        <r>
          <rPr>
            <sz val="9"/>
            <color indexed="81"/>
            <rFont val="Tahoma"/>
            <family val="2"/>
          </rPr>
          <t xml:space="preserve">
Omgerekend naar schooljaar met 5/12e en 7/12e.</t>
        </r>
      </text>
    </comment>
    <comment ref="D130" authorId="0" shapeId="0">
      <text>
        <r>
          <rPr>
            <sz val="9"/>
            <color indexed="81"/>
            <rFont val="Tahoma"/>
            <family val="2"/>
          </rPr>
          <t xml:space="preserve">
Omgerekend naar schooljaar met 5/12e en 7/12e.</t>
        </r>
      </text>
    </comment>
    <comment ref="D135" authorId="0" shapeId="0">
      <text>
        <r>
          <rPr>
            <sz val="9"/>
            <color indexed="81"/>
            <rFont val="Tahoma"/>
            <family val="2"/>
          </rPr>
          <t xml:space="preserve">
Omgerekend naar schooljaar met 5/12e en 7/12e.</t>
        </r>
      </text>
    </comment>
    <comment ref="D141" authorId="0" shapeId="0">
      <text>
        <r>
          <rPr>
            <sz val="9"/>
            <color indexed="81"/>
            <rFont val="Tahoma"/>
            <family val="2"/>
          </rPr>
          <t xml:space="preserve">
Omgerekend naar schooljaar met 5/12e en 7/12e.</t>
        </r>
      </text>
    </comment>
    <comment ref="D146" authorId="0" shapeId="0">
      <text>
        <r>
          <rPr>
            <sz val="9"/>
            <color indexed="81"/>
            <rFont val="Tahoma"/>
            <family val="2"/>
          </rPr>
          <t xml:space="preserve">
Omgerekend naar schooljaar met 5/12e en 7/12e.</t>
        </r>
      </text>
    </comment>
    <comment ref="D152" authorId="0" shapeId="0">
      <text>
        <r>
          <rPr>
            <sz val="9"/>
            <color indexed="81"/>
            <rFont val="Tahoma"/>
            <family val="2"/>
          </rPr>
          <t xml:space="preserve">
Omgerekend naar schooljaar met 5/12e en 7/12e.</t>
        </r>
      </text>
    </comment>
    <comment ref="D157" authorId="0" shapeId="0">
      <text>
        <r>
          <rPr>
            <sz val="9"/>
            <color indexed="81"/>
            <rFont val="Tahoma"/>
            <family val="2"/>
          </rPr>
          <t xml:space="preserve">
Omgerekend naar schooljaar met 5/12e en 7/12e.</t>
        </r>
      </text>
    </comment>
    <comment ref="D163" authorId="0" shapeId="0">
      <text>
        <r>
          <rPr>
            <sz val="9"/>
            <color indexed="81"/>
            <rFont val="Tahoma"/>
            <family val="2"/>
          </rPr>
          <t xml:space="preserve">
Omgerekend naar schooljaar met 5/12e en 7/12e.</t>
        </r>
      </text>
    </comment>
    <comment ref="D168" authorId="0" shapeId="0">
      <text>
        <r>
          <rPr>
            <sz val="9"/>
            <color indexed="81"/>
            <rFont val="Tahoma"/>
            <family val="2"/>
          </rPr>
          <t xml:space="preserve">
Omgerekend naar schooljaar met 5/12e en 7/12e.</t>
        </r>
      </text>
    </comment>
    <comment ref="D174" authorId="0" shapeId="0">
      <text>
        <r>
          <rPr>
            <sz val="9"/>
            <color indexed="81"/>
            <rFont val="Tahoma"/>
            <family val="2"/>
          </rPr>
          <t xml:space="preserve">
Omgerekend naar schooljaar met 5/12e en 7/12e.</t>
        </r>
      </text>
    </comment>
    <comment ref="D179" authorId="0" shapeId="0">
      <text>
        <r>
          <rPr>
            <sz val="9"/>
            <color indexed="81"/>
            <rFont val="Tahoma"/>
            <family val="2"/>
          </rPr>
          <t xml:space="preserve">
Omgerekend naar schooljaar met 5/12e en 7/12e.</t>
        </r>
      </text>
    </comment>
    <comment ref="D185" authorId="0" shapeId="0">
      <text>
        <r>
          <rPr>
            <sz val="9"/>
            <color indexed="81"/>
            <rFont val="Tahoma"/>
            <family val="2"/>
          </rPr>
          <t xml:space="preserve">
Omgerekend naar schooljaar met 5/12e en 7/12e.</t>
        </r>
      </text>
    </comment>
    <comment ref="D190" authorId="0" shapeId="0">
      <text>
        <r>
          <rPr>
            <sz val="9"/>
            <color indexed="81"/>
            <rFont val="Tahoma"/>
            <family val="2"/>
          </rPr>
          <t xml:space="preserve">
Omgerekend naar schooljaar met 5/12e en 7/12e.</t>
        </r>
      </text>
    </comment>
    <comment ref="D196" authorId="0" shapeId="0">
      <text>
        <r>
          <rPr>
            <sz val="9"/>
            <color indexed="81"/>
            <rFont val="Tahoma"/>
            <family val="2"/>
          </rPr>
          <t xml:space="preserve">
Omgerekend naar schooljaar met 5/12e en 7/12e.</t>
        </r>
      </text>
    </comment>
    <comment ref="D201" authorId="0" shapeId="0">
      <text>
        <r>
          <rPr>
            <sz val="9"/>
            <color indexed="81"/>
            <rFont val="Tahoma"/>
            <family val="2"/>
          </rPr>
          <t xml:space="preserve">
Omgerekend naar schooljaar met 5/12e en 7/12e.</t>
        </r>
      </text>
    </comment>
  </commentList>
</comments>
</file>

<file path=xl/comments11.xml><?xml version="1.0" encoding="utf-8"?>
<comments xmlns="http://schemas.openxmlformats.org/spreadsheetml/2006/main">
  <authors>
    <author>Bé Keizer</author>
  </authors>
  <commentList>
    <comment ref="D66" authorId="0" shapeId="0">
      <text>
        <r>
          <rPr>
            <sz val="9"/>
            <color indexed="81"/>
            <rFont val="Tahoma"/>
            <family val="2"/>
          </rPr>
          <t xml:space="preserve">
Aanloopschalen a1 en a2 achterwege gelaten.</t>
        </r>
      </text>
    </comment>
  </commentList>
</comments>
</file>

<file path=xl/sharedStrings.xml><?xml version="1.0" encoding="utf-8"?>
<sst xmlns="http://schemas.openxmlformats.org/spreadsheetml/2006/main" count="2770" uniqueCount="1031">
  <si>
    <t>vast</t>
  </si>
  <si>
    <t>leeftijdsafh.</t>
  </si>
  <si>
    <t xml:space="preserve">per leerling &lt; 8 jr </t>
  </si>
  <si>
    <t>per leerling 8 jr en ouder</t>
  </si>
  <si>
    <t>fte</t>
  </si>
  <si>
    <t>per leerling VSO</t>
  </si>
  <si>
    <t>Basisbedragen (V)SO Personeel</t>
  </si>
  <si>
    <t>Basisbedragen (V)SO Materieel</t>
  </si>
  <si>
    <t>per leerling P&amp;A</t>
  </si>
  <si>
    <t xml:space="preserve">WEC de gpl bedragen </t>
  </si>
  <si>
    <t>extra 1e toeslag</t>
  </si>
  <si>
    <t>Toeslag directie</t>
  </si>
  <si>
    <t xml:space="preserve">OOP </t>
  </si>
  <si>
    <t>OP leeftijdsgecorrigeerd : voet</t>
  </si>
  <si>
    <t>OP leeftijdsgecorrigeerd : bedrag * GGL</t>
  </si>
  <si>
    <t>basisbekostiging</t>
  </si>
  <si>
    <t xml:space="preserve">&lt; 8 jr </t>
  </si>
  <si>
    <t>8 jr en ouder</t>
  </si>
  <si>
    <t>per leerling</t>
  </si>
  <si>
    <t>VSO</t>
  </si>
  <si>
    <t>over te dragen Pers</t>
  </si>
  <si>
    <t>over te dragen Mat</t>
  </si>
  <si>
    <t>bijdrage besturen Pers</t>
  </si>
  <si>
    <t>bijdrage besturen Mat</t>
  </si>
  <si>
    <t>Overgangsbudget SWV ZO</t>
  </si>
  <si>
    <t xml:space="preserve">De kosten van personeelsleden - niet aangesteld bij het SWV - moeten geraamd worden. Het betreft dan werknemers die in dienst zijn bij een </t>
  </si>
  <si>
    <r>
      <t>Aantal leerlingen basisonderwijs:</t>
    </r>
    <r>
      <rPr>
        <sz val="10"/>
        <rFont val="Calibri"/>
        <family val="2"/>
      </rPr>
      <t xml:space="preserve"> Het feitelijk aantal leerlingen op 1 oktober T-1 op de basisscholen resp. de SBO's. </t>
    </r>
  </si>
  <si>
    <t>Werkblad 'bas LO' (verborgen)</t>
  </si>
  <si>
    <t>Het geeft ook het ondersteuningsbedrag dat per school wordt berekend en toegekend wordt aan het samenwerkingsverband per kalenderjaar.</t>
  </si>
  <si>
    <t>Werkblad 'bas ZO' (verborgen)</t>
  </si>
  <si>
    <t>geeft de berekening van het personele budget LO dat - per school berekend - naar het samenwerkingsverband gaat.</t>
  </si>
  <si>
    <t>geeft de berekening van het personele budget ZO dat - per school berekend - naar het samenwerkingsverband gaat.</t>
  </si>
  <si>
    <t>maximale bijdrage ondersteuning</t>
  </si>
  <si>
    <t>ondersteuningsbedrag basisscholen</t>
  </si>
  <si>
    <t>Overdracht ivm leerlingen SO op 1 okt T-1</t>
  </si>
  <si>
    <t xml:space="preserve"> </t>
  </si>
  <si>
    <t>SPECIFICATIE GEGEVENS SCHOLEN BASISONDERWIJS</t>
  </si>
  <si>
    <t>BASISSCHOLEN</t>
  </si>
  <si>
    <t>SBO'S</t>
  </si>
  <si>
    <t>TOTAAL BASISSCHOLEN EN SBO'S</t>
  </si>
  <si>
    <t>2020/21</t>
  </si>
  <si>
    <t xml:space="preserve">In dit werkblad kunnen de gegevens per basisschool en SBO worden opgegeven. De invoering van de feitelijke leerlingaantallen per 1 oktober </t>
  </si>
  <si>
    <t>BASISGEGEVENS LICHTE ONDERSTEUNING</t>
  </si>
  <si>
    <t>BASISGEGEVENS ZWARE ONDERSTEUNING</t>
  </si>
  <si>
    <t>Overdrachtsverplichting personeel via DUO 1 okt T-1</t>
  </si>
  <si>
    <t>Overdrachtsverplichting materieel via DUO 1 okt T-1</t>
  </si>
  <si>
    <t>Rijksbijdragen OCW - lichte ondersteuning</t>
  </si>
  <si>
    <t xml:space="preserve">Rijksbijdragen OCW </t>
  </si>
  <si>
    <t xml:space="preserve">Personele lasten </t>
  </si>
  <si>
    <t>lichte ondersteuning</t>
  </si>
  <si>
    <t>zware ondersteuning</t>
  </si>
  <si>
    <t>PERSONEEL SAMENWERKINGSVERBAND</t>
  </si>
  <si>
    <t>Categorie</t>
  </si>
  <si>
    <t>baten en lasten steeds zo weergegeven en verwerkt dat het mogelijk is de ontwikkeling van de lichte en de zware ondersteuning afzonderlijk te volgen.</t>
  </si>
  <si>
    <t>Die dient geleverd te worden door de SBO resp. de SO-school zelf, zo nodig in overleg.</t>
  </si>
  <si>
    <t xml:space="preserve">De hierna volgende toelichting bij de werkbladen heeft betrekking op de werkbladen met veelal het onderscheid Lichte Ondersteuning (LO) resp.  </t>
  </si>
  <si>
    <t>benodigd ondersteuningsbedrag Pers aan SO</t>
  </si>
  <si>
    <t>bekostiging SWV voor ZO voor Pers</t>
  </si>
  <si>
    <t>Zware Ondersteuning (ZO).</t>
  </si>
  <si>
    <t xml:space="preserve">Werkblad 'pers' </t>
  </si>
  <si>
    <t xml:space="preserve">Werkblad 'mat' </t>
  </si>
  <si>
    <t xml:space="preserve">In dit werkblad worden de baten en lasten van de materiële exploitatie (Londo) verwerkt, uitgesplitst naar LO en ZO. </t>
  </si>
  <si>
    <t>Werkblad 'mip'</t>
  </si>
  <si>
    <t>Werkblad 'act'</t>
  </si>
  <si>
    <t>Werkblad 'begr'</t>
  </si>
  <si>
    <t>In dit werkblad wordt de Staat van baten en lasten integraal weergegeven. Vrijwel alle gegevens worden ontleend aan de hiervoor ingevulde</t>
  </si>
  <si>
    <t xml:space="preserve">maakt en er geen 'vloer' in de bekostiging zit overeenkomstig de 2% voor het SBO. Wel wordt de eventuele extra bijdrage aan het samenwerkingsverband </t>
  </si>
  <si>
    <t>Leerlingen SO t.o.v. alle leerlingen SWV</t>
  </si>
  <si>
    <t>Leerlingen SO t.o.v leerlingen (speciaal) basisonderwijs</t>
  </si>
  <si>
    <t>(gedurende tenminste de komende vijf jaren) in kaart worden gebracht.</t>
  </si>
  <si>
    <t>Werkblad 'hlpbl' (verborgen)</t>
  </si>
  <si>
    <t>overhead'-kosten van incidentele of specifieke aard en kosten die verband houden met huisvesting, administratie, personeelsbeleid e.d.</t>
  </si>
  <si>
    <r>
      <t>percentage zelf te berekenen voor de eigen situatie</t>
    </r>
    <r>
      <rPr>
        <sz val="10"/>
        <rFont val="Calibri"/>
        <family val="2"/>
      </rPr>
      <t xml:space="preserve"> omdat dit een nogal groot effect kan hebben. Buiten beeld blijven dan nog de eventuele </t>
    </r>
  </si>
  <si>
    <t>bijdrage per leerling bas, sbo en so</t>
  </si>
  <si>
    <t>Werkblad 'bal'</t>
  </si>
  <si>
    <t>Werkblad 'liq'</t>
  </si>
  <si>
    <t>Daarnaast is het nodig om een liquiditeitenplanning te maken van maand tot maand zodat duidelijk is dat er altijd voldoende geld beschikbaar is.</t>
  </si>
  <si>
    <t xml:space="preserve">De uitgaven aan basisscholen en SBO (voor SBO boven de overdrachtsverplichtingen) kunnen hier gespecificeerd worden. Iemand met ervaring in Excel </t>
  </si>
  <si>
    <t>personeel</t>
  </si>
  <si>
    <t>materieel</t>
  </si>
  <si>
    <t>Naam SBO 10</t>
  </si>
  <si>
    <t>Naam SBO 11</t>
  </si>
  <si>
    <t>Naam SBO 12</t>
  </si>
  <si>
    <t>Naam SBO 13</t>
  </si>
  <si>
    <t>Naam SBO 14</t>
  </si>
  <si>
    <t>Naam SBO 15</t>
  </si>
  <si>
    <t>Lichte ondersteuning</t>
  </si>
  <si>
    <t>Zware ondersteuning</t>
  </si>
  <si>
    <t>BEGROTING SAMENWERKINGSVERBAND</t>
  </si>
  <si>
    <t>al dan niet in het verband deelnemend bevoegd gezag of op een andere wijze ingeschakeld worden. Daarvoor is dit hulpblad bedoeld.</t>
  </si>
  <si>
    <r>
      <t xml:space="preserve">Het </t>
    </r>
    <r>
      <rPr>
        <b/>
        <sz val="10"/>
        <color indexed="60"/>
        <rFont val="Calibri"/>
        <family val="2"/>
      </rPr>
      <t>wachtwoord</t>
    </r>
    <r>
      <rPr>
        <sz val="10"/>
        <color indexed="60"/>
        <rFont val="Calibri"/>
        <family val="2"/>
      </rPr>
      <t xml:space="preserve"> </t>
    </r>
    <r>
      <rPr>
        <sz val="10"/>
        <rFont val="Calibri"/>
        <family val="2"/>
      </rPr>
      <t xml:space="preserve">dat voor elk werkblad van toepassing is, luidt:  </t>
    </r>
    <r>
      <rPr>
        <b/>
        <sz val="10"/>
        <rFont val="Calibri"/>
        <family val="2"/>
      </rPr>
      <t xml:space="preserve"> poraad</t>
    </r>
  </si>
  <si>
    <t>ondersteuningsbedrag Mat aan SO</t>
  </si>
  <si>
    <t>MATERIEEL SAMENWERKINGSVERBAND</t>
  </si>
  <si>
    <t>MEERJARENINVESTERINGSPLAN SAMENWERKINGSVERBAND</t>
  </si>
  <si>
    <t>ACTIVAOVERZICHT SAMENWERKINGSVERBAND</t>
  </si>
  <si>
    <t>KASSTROOMOVERZICHT SAMENWERKINGSVERBAND</t>
  </si>
  <si>
    <t xml:space="preserve">Voor de SO-school als zodanig zijn er minder aanpassingen doordat de regeling van de bekostiging het nader afrekenen van het grensverkeer overbodig </t>
  </si>
  <si>
    <t xml:space="preserve">van de schoolbesturen berekend wanneer er sprake is van uitputting van het normatieve budget. Dit wordt ook omgerekend in een bedrag per leerling. </t>
  </si>
  <si>
    <t xml:space="preserve">Daarbij wordt onderscheid gemaakt tussen personeel en materieel en wordt rekening gehouden met de categoriën uitgesplitst naar jonger </t>
  </si>
  <si>
    <t>bijdrage besturen Pers en Mat op schooljaarbasis</t>
  </si>
  <si>
    <t>bijdrage besturen Pers en Mat op kalenderjaarbasis</t>
  </si>
  <si>
    <t>8jr eo</t>
  </si>
  <si>
    <t>Naam SO 16</t>
  </si>
  <si>
    <t>Naam SO 17</t>
  </si>
  <si>
    <t>Naam SO 18</t>
  </si>
  <si>
    <t>Naam SO 19</t>
  </si>
  <si>
    <t>Naam SO 20</t>
  </si>
  <si>
    <t>Naam SO 21</t>
  </si>
  <si>
    <t>Naam SO 22</t>
  </si>
  <si>
    <t>Naam SO 23</t>
  </si>
  <si>
    <t>Naam SO 24</t>
  </si>
  <si>
    <t>Naam SO 25</t>
  </si>
  <si>
    <t>Naam SO 26</t>
  </si>
  <si>
    <t>Naam SO 27</t>
  </si>
  <si>
    <t>Naam SO 28</t>
  </si>
  <si>
    <t>Naam SO 29</t>
  </si>
  <si>
    <t>Naam SO 30</t>
  </si>
  <si>
    <t>Bekostiging aan SO-school (Pers) &lt; 8 jr</t>
  </si>
  <si>
    <t>Bekostiging aan SO-school (Pers) 8 jr eo</t>
  </si>
  <si>
    <t>Bekostiging aan SO-school (Mat) &lt; 8 jr</t>
  </si>
  <si>
    <t>Bekostiging aan SO-school (Mat) 8 jr eo</t>
  </si>
  <si>
    <t>&lt; 8 jr</t>
  </si>
  <si>
    <r>
      <t>Percentages 1 oktober T-1:</t>
    </r>
    <r>
      <rPr>
        <sz val="10"/>
        <rFont val="Calibri"/>
        <family val="2"/>
      </rPr>
      <t xml:space="preserve"> Het verwijzingspercentage wordt hier berekend.</t>
    </r>
  </si>
  <si>
    <t xml:space="preserve">Dat heeft voor de SBO de volgende consequenties: </t>
  </si>
  <si>
    <t>Werktijdfactor</t>
  </si>
  <si>
    <t>Functie</t>
  </si>
  <si>
    <t>Gem Pers Last</t>
  </si>
  <si>
    <t>Naam werknemer</t>
  </si>
  <si>
    <t>P. Werknemer</t>
  </si>
  <si>
    <t>regel</t>
  </si>
  <si>
    <t>norm maandsalaris</t>
  </si>
  <si>
    <t>wtf x maandsalaris</t>
  </si>
  <si>
    <t>Opslagpercentage werkgeverslasten</t>
  </si>
  <si>
    <t>Een dergelijke raming van kosten kan heel gedetailleerd (en tijdrovend) gebeuren, maar men kan ook een meer globale benadering kiezen.</t>
  </si>
  <si>
    <t>voor een functie geldt, in plaats van de leeftijdsafhankelijke vergoeding er bij te betrekken.</t>
  </si>
  <si>
    <t xml:space="preserve">Het is sterk af te raden om loonkosten bij het samenwerkingsverband te laten declareren. Een duidelijke afspraak van te voren over de te betalen </t>
  </si>
  <si>
    <t>kosten geeft beide partijen duidelijkheid en zekerheid.</t>
  </si>
  <si>
    <t>omtrent toekenning van middelen aan de basisscholen automatisch laten berekenen.</t>
  </si>
  <si>
    <t>Het werkblad geeft ook een overzicht van hetgeen is ingevuld als meerjareninvestering, de activa en de afschrijvingen.</t>
  </si>
  <si>
    <t>Werkblad 'toelichting'</t>
  </si>
  <si>
    <t xml:space="preserve">In de situatie dat het aantal leerlingen van de SBO lager is dan de 2% van het SWV wordt de overdracht negatief zoals hiervoor </t>
  </si>
  <si>
    <t>bij Algemeen al is aangestipt.</t>
  </si>
  <si>
    <t xml:space="preserve">Geadviseerd wordt om kritisch te zijn ten aanzien van de omvang van de algemene reserve en slechts een omvang aan te houden die </t>
  </si>
  <si>
    <t>Administratienummer</t>
  </si>
  <si>
    <t>Grensverkeer</t>
  </si>
  <si>
    <t>Leerlingen sbo</t>
  </si>
  <si>
    <t>SBO</t>
  </si>
  <si>
    <t>totaal</t>
  </si>
  <si>
    <t>minus ll. inkomend grensverkeer</t>
  </si>
  <si>
    <t>over te dragen</t>
  </si>
  <si>
    <t>maximale bijdrage</t>
  </si>
  <si>
    <t>Algemeen</t>
  </si>
  <si>
    <t xml:space="preserve">tussen de centrale diensten van de samenwerkingsverbanden. Dat heeft het grote voordeel dat voor het grensverkeer geen </t>
  </si>
  <si>
    <t xml:space="preserve">en het totaal minus de leerlingen inkomend grensverkeer, plus de leerlingen uitgaand grensverkeer. Dit laatste percentage </t>
  </si>
  <si>
    <t xml:space="preserve">In dit werkblad kunnen de gegevens per basisschool worden opgegeven. De invoering van de feitelijke leerlingaantallen per 1 oktober </t>
  </si>
  <si>
    <t xml:space="preserve">De uitgaven aan basisscholen kunnen hier gespecificeerd worden. Iemand met ervaring in Excel kan een eigen regeling van het SWV  </t>
  </si>
  <si>
    <t>Bevat de toelichting zoals hiervoor is weergegeven.</t>
  </si>
  <si>
    <t xml:space="preserve">b. De bekostiging van het grensverkeer wordt in dit programma geregeld tussen de betreffende centrale diensten. Daarbij </t>
  </si>
  <si>
    <t xml:space="preserve">In het programma zelf is het mogelijk bij cellen met een rode punt in de rechterbovenhoek informatie te verkrijgen door de </t>
  </si>
  <si>
    <t>Speciaal Basisonderwijs de gpl bedragen</t>
  </si>
  <si>
    <t>Directie</t>
  </si>
  <si>
    <t>OP (landelijk)</t>
  </si>
  <si>
    <t>OP  leeftijdsgecorrigeerd: voet</t>
  </si>
  <si>
    <t>OP  leeftijdsgecorrigeerd: bedrag * GGL</t>
  </si>
  <si>
    <t>Landelijke GGL =</t>
  </si>
  <si>
    <t>Landelijke GPL is van toepassing</t>
  </si>
  <si>
    <t>Basisonderwijs de gpl bedragen</t>
  </si>
  <si>
    <t>schaal / regel</t>
  </si>
  <si>
    <t>regels</t>
  </si>
  <si>
    <t>DA</t>
  </si>
  <si>
    <t>DB</t>
  </si>
  <si>
    <t>DBuit</t>
  </si>
  <si>
    <t>DC</t>
  </si>
  <si>
    <t>DCuit</t>
  </si>
  <si>
    <t>DD</t>
  </si>
  <si>
    <t>DE</t>
  </si>
  <si>
    <t>AB</t>
  </si>
  <si>
    <t>AC</t>
  </si>
  <si>
    <t>AD</t>
  </si>
  <si>
    <t>AE</t>
  </si>
  <si>
    <t>LA</t>
  </si>
  <si>
    <t>LB</t>
  </si>
  <si>
    <t>LC</t>
  </si>
  <si>
    <t>LD</t>
  </si>
  <si>
    <t>LIOa</t>
  </si>
  <si>
    <t>LIOb</t>
  </si>
  <si>
    <t>schaal</t>
  </si>
  <si>
    <t>meerh sbo DB10</t>
  </si>
  <si>
    <t>meerh sbo DB11</t>
  </si>
  <si>
    <t>meerh sbo DCuit15</t>
  </si>
  <si>
    <t>Rijksbijdragen OCW</t>
  </si>
  <si>
    <t>Overige baten</t>
  </si>
  <si>
    <t>Afschrijvingen</t>
  </si>
  <si>
    <t>Huisvestingslasten</t>
  </si>
  <si>
    <t>Financiële baten</t>
  </si>
  <si>
    <t>Financiële lasten</t>
  </si>
  <si>
    <t>Vaste activa</t>
  </si>
  <si>
    <t>Gebouwen en terreinen</t>
  </si>
  <si>
    <t>2021/22</t>
  </si>
  <si>
    <t>vanaf 1 augustus 2014</t>
  </si>
  <si>
    <t>Inventaris en apparatuur</t>
  </si>
  <si>
    <t>Leermiddelen PO</t>
  </si>
  <si>
    <t>Overige materiële vaste activa</t>
  </si>
  <si>
    <t>Vlottende activa</t>
  </si>
  <si>
    <t>Lokaal onderwijsbeleid</t>
  </si>
  <si>
    <t>Het is mogelijk de beveiliging op te heffen zodat iemand met verstand van Excel de applicatie kan aanpassen.</t>
  </si>
  <si>
    <t xml:space="preserve">Voor zo'n globalere benadering kan men de raming voor kleine betrekkingen (bijvoorbeeld minder dan 0,25 fte) baseren op de GPL die </t>
  </si>
  <si>
    <t>Is gekozen voor een bepaalde omvang dan kan men hier snel berekenen wat de kosten op basis van de GPL van de functie LB wordt.</t>
  </si>
  <si>
    <t xml:space="preserve">Voor andere functies dan de functie LB vindt omrekening plaats m.b.v. een omrekentabel die gebaseerd is de verhoudingen van het </t>
  </si>
  <si>
    <t>Er is ook de mogelijkheid om de berekening gedetailleerd te maken waarbij de schaal en regelnummer precies wordt ingevoerd. Daarbij</t>
  </si>
  <si>
    <t>Het advies is om op een 'normale' wijze om te gaan met de vaststelling van deze kosten, namelijk door middel van overleg en onderhandeling.</t>
  </si>
  <si>
    <t xml:space="preserve">Op basis van de ingevoerde gegevens zijn de berekeningen uitgevoerd en kunnen bij de overige posten de verdere gegevens worden </t>
  </si>
  <si>
    <t>Reacties</t>
  </si>
  <si>
    <t xml:space="preserve">Voor reacties op dit programma houden we ons aanbevolen. </t>
  </si>
  <si>
    <t>Reacties graag naar:</t>
  </si>
  <si>
    <t>meerh bas DA11</t>
  </si>
  <si>
    <t>ID1</t>
  </si>
  <si>
    <t>ID2</t>
  </si>
  <si>
    <t>ID3</t>
  </si>
  <si>
    <t>SBO op basis van landelijke GPL (overdracht)</t>
  </si>
  <si>
    <t>Regeling impuls SMW PO in kader veiligheid en opvang risicoleerlingen</t>
  </si>
  <si>
    <t>schooljaar</t>
  </si>
  <si>
    <t>situatie per</t>
  </si>
  <si>
    <t xml:space="preserve">Persoonsgegevens </t>
  </si>
  <si>
    <t>sofinr.</t>
  </si>
  <si>
    <t>naam</t>
  </si>
  <si>
    <t>functie</t>
  </si>
  <si>
    <t>dienst</t>
  </si>
  <si>
    <t>geboorte</t>
  </si>
  <si>
    <t>trede</t>
  </si>
  <si>
    <t>WTF</t>
  </si>
  <si>
    <t>loonkosten</t>
  </si>
  <si>
    <t>kosten</t>
  </si>
  <si>
    <t>diensttijd</t>
  </si>
  <si>
    <t xml:space="preserve">totaal </t>
  </si>
  <si>
    <t xml:space="preserve">jaren </t>
  </si>
  <si>
    <t>datum</t>
  </si>
  <si>
    <t>werkgeverslasten</t>
  </si>
  <si>
    <t>kalenderjaar</t>
  </si>
  <si>
    <t>activagroep</t>
  </si>
  <si>
    <t>omschrijving</t>
  </si>
  <si>
    <t>aantal /</t>
  </si>
  <si>
    <t>aanschafprijs</t>
  </si>
  <si>
    <t>jaar van</t>
  </si>
  <si>
    <t>afschrijvings-</t>
  </si>
  <si>
    <t>beslisregel</t>
  </si>
  <si>
    <t>aanschaf-</t>
  </si>
  <si>
    <t>afschrijving</t>
  </si>
  <si>
    <t>laatste</t>
  </si>
  <si>
    <t>waarde per 01/01</t>
  </si>
  <si>
    <t>eenheden</t>
  </si>
  <si>
    <t>(per eenheid)</t>
  </si>
  <si>
    <t>aanschaf</t>
  </si>
  <si>
    <t>termijn</t>
  </si>
  <si>
    <t>waarde</t>
  </si>
  <si>
    <t>per jaar</t>
  </si>
  <si>
    <t>investering</t>
  </si>
  <si>
    <t>Waarde activa per 01-01</t>
  </si>
  <si>
    <t>Investeringen</t>
  </si>
  <si>
    <t>Waarde activa per 31-12</t>
  </si>
  <si>
    <t>Overdracht ivm leerlingen SBO</t>
  </si>
  <si>
    <t xml:space="preserve">c. Het feitelijk aantal leerlingen op de peildatum kan lager zijn dan de 2% op basis waarvan het Rijk de bekostiging heeft verricht aan </t>
  </si>
  <si>
    <t xml:space="preserve">Na invoering van persoonsgegevens, salarisgegevens en de werktijdfactor worden de totale loonkosten berekend. Daarbij wordt uitgegaan van </t>
  </si>
  <si>
    <t>Werkblad 'tab'</t>
  </si>
  <si>
    <t xml:space="preserve">Bedrag per schoolgewicht teldatum 1 okt. </t>
  </si>
  <si>
    <t xml:space="preserve">Dit instrument levert de meerjarenbegroting voor het samenwerkingsverband. De indeling volgt daarbij de voorgeschreven indeling van de </t>
  </si>
  <si>
    <t>teldatum</t>
  </si>
  <si>
    <t>Financiële baten en lasten</t>
  </si>
  <si>
    <t>Activa</t>
  </si>
  <si>
    <t>Solvabiliteit 1</t>
  </si>
  <si>
    <t>Liquiditeit</t>
  </si>
  <si>
    <t>Uitgaven (te bekostigen aan ander SWV)</t>
  </si>
  <si>
    <t>Grensverkeerlln. na 1 oktober T-1</t>
  </si>
  <si>
    <t>Grensverkeerlln. voor of op 1 oktober T-1</t>
  </si>
  <si>
    <t>Grensverkeerlln. na 1 oktober T-1 bij SBO in ander SWV.</t>
  </si>
  <si>
    <t>Grensverkeerlln. voor of op 1 oktober T-1 bij SBO in ander SWV</t>
  </si>
  <si>
    <t>minus ll. Inkomend, plus ll. uitgaand grensverkeer</t>
  </si>
  <si>
    <t xml:space="preserve">Aantal leerlingen basisscholen </t>
  </si>
  <si>
    <t xml:space="preserve">Totaal </t>
  </si>
  <si>
    <t>2% leerlingen SWV op 1 oktober t-1</t>
  </si>
  <si>
    <t>Waarvan op SBO</t>
  </si>
  <si>
    <t>meerh sbo DC13</t>
  </si>
  <si>
    <t>Overige overheidsbijdragen en -subsidies</t>
  </si>
  <si>
    <t xml:space="preserve">Overige baten </t>
  </si>
  <si>
    <t>baten werk in opdracht derden</t>
  </si>
  <si>
    <t xml:space="preserve">afspraken tussen SWV- en </t>
  </si>
  <si>
    <t xml:space="preserve">Totaal baten personeel </t>
  </si>
  <si>
    <t xml:space="preserve">Overige personele lasten </t>
  </si>
  <si>
    <t>dotatie voorziening jubilea</t>
  </si>
  <si>
    <t>Totaal lasten personeel</t>
  </si>
  <si>
    <t xml:space="preserve">Saldo personeel </t>
  </si>
  <si>
    <t>lokaal onderwijsbeleid</t>
  </si>
  <si>
    <t>Overige lasten</t>
  </si>
  <si>
    <t>Totaal lasten materieel</t>
  </si>
  <si>
    <t>Saldo materieel</t>
  </si>
  <si>
    <t>Totaal baten materieel</t>
  </si>
  <si>
    <t>Overdrachtsverplichting personeel</t>
  </si>
  <si>
    <t xml:space="preserve">Overdrachtsverplichting materieel </t>
  </si>
  <si>
    <t>College-, cursus-, les- en examengelden</t>
  </si>
  <si>
    <t>Baten werk in opdracht van derden</t>
  </si>
  <si>
    <t>Lasten</t>
  </si>
  <si>
    <t xml:space="preserve">Overige lasten </t>
  </si>
  <si>
    <t>Saldo baten en lasten</t>
  </si>
  <si>
    <t>Resultaat</t>
  </si>
  <si>
    <t>omrekening naar kalenderjaar</t>
  </si>
  <si>
    <t xml:space="preserve">Rijksbijdragen  </t>
  </si>
  <si>
    <t>Lasten personeel</t>
  </si>
  <si>
    <t>Leerlingprognose  op peildatum</t>
  </si>
  <si>
    <t>Leerlingprognose op teldatum</t>
  </si>
  <si>
    <t>Inkomsten (te bekostigen door ander swv)</t>
  </si>
  <si>
    <t>Deelnamepercentages 1 oktober T-1</t>
  </si>
  <si>
    <t>Kredietinstellingen</t>
  </si>
  <si>
    <t>Overige langlopende schulden</t>
  </si>
  <si>
    <t>Crediteuren</t>
  </si>
  <si>
    <t>Ministerie van OCW</t>
  </si>
  <si>
    <t>Belastingen en premies sociale verzekeringen</t>
  </si>
  <si>
    <t>Schulden terzake pensioenen</t>
  </si>
  <si>
    <t>Overige kortlopende schulden</t>
  </si>
  <si>
    <t>Overlopende passiva</t>
  </si>
  <si>
    <t>Kasstroom uit operationele activiteiten</t>
  </si>
  <si>
    <t>Mutaties werkkapitaal</t>
  </si>
  <si>
    <t>voorraden</t>
  </si>
  <si>
    <t>vorderingen</t>
  </si>
  <si>
    <t>effecten</t>
  </si>
  <si>
    <t>kortlopende schulden</t>
  </si>
  <si>
    <t>Mutaties voorzieningen</t>
  </si>
  <si>
    <t>Kasstroom uit investeringsactiviteiten</t>
  </si>
  <si>
    <t>Kasstroom uit financieringsactiviteiten</t>
  </si>
  <si>
    <t>Mutatie Liquide middelen</t>
  </si>
  <si>
    <t>mutatie Liquide middelen (balans)</t>
  </si>
  <si>
    <t>Eindsaldo liquide middelen</t>
  </si>
  <si>
    <t>liquiditeit (vlottende activa / kortlopende schulden)</t>
  </si>
  <si>
    <t>Overdracht MI aan sbo o.b.v. peildatum</t>
  </si>
  <si>
    <t>Grootboeknr.</t>
  </si>
  <si>
    <t>Passiva</t>
  </si>
  <si>
    <t>Activa totaal</t>
  </si>
  <si>
    <t>Algemene reserve</t>
  </si>
  <si>
    <t>Bestemmingsreserve 1</t>
  </si>
  <si>
    <t>Bestemmingsreserve 2</t>
  </si>
  <si>
    <t>Bestemmingsreserve 3</t>
  </si>
  <si>
    <t>Passiva totaal</t>
  </si>
  <si>
    <t>Normatieve Rijksbijdrage OCW</t>
  </si>
  <si>
    <t>Zo nee: de GGL van de SBO op 1 oktober t-1</t>
  </si>
  <si>
    <t>ja</t>
  </si>
  <si>
    <t>HULPBLAD: KOSTEN VAN EEN FUNCTIE</t>
  </si>
  <si>
    <t>Regeling Impuls Schoolmaatschappelijk werk</t>
  </si>
  <si>
    <t xml:space="preserve">Globale (= normale) benadering </t>
  </si>
  <si>
    <t>Leeftijd 1 okt. T-1</t>
  </si>
  <si>
    <t xml:space="preserve">Salarisgegevens per 1 augustus (na toekenning reguliere periodieke verhoging) </t>
  </si>
  <si>
    <t>Opzet van dit instrument</t>
  </si>
  <si>
    <t>Voorziening Jubilea</t>
  </si>
  <si>
    <t>Rentabiliteit</t>
  </si>
  <si>
    <t xml:space="preserve">De kalenderjaarweergave van baten en lasten is ook omgerekend naar een schooljaarweergave. </t>
  </si>
  <si>
    <r>
      <t xml:space="preserve">Dan is het wel een essentiele voorwaarde dat de gegevens ingevuld worden die </t>
    </r>
    <r>
      <rPr>
        <b/>
        <sz val="10"/>
        <rFont val="Calibri"/>
        <family val="2"/>
      </rPr>
      <t>alleen</t>
    </r>
    <r>
      <rPr>
        <sz val="10"/>
        <rFont val="Calibri"/>
        <family val="2"/>
      </rPr>
      <t xml:space="preserve"> voor dit verband van toepassing zijn.</t>
    </r>
  </si>
  <si>
    <r>
      <t>Aantal leerlingen basisschool:</t>
    </r>
    <r>
      <rPr>
        <sz val="10"/>
        <rFont val="Calibri"/>
        <family val="2"/>
      </rPr>
      <t xml:space="preserve"> Het feitelijk aantal leerlingen op 1 oktober T-1. </t>
    </r>
  </si>
  <si>
    <r>
      <t>Som schoolgewichten in SWV per 1 oktober</t>
    </r>
    <r>
      <rPr>
        <b/>
        <sz val="10"/>
        <rFont val="Calibri"/>
        <family val="2"/>
      </rPr>
      <t xml:space="preserve"> </t>
    </r>
  </si>
  <si>
    <t>teldatum leerlingen (t-1) per 1 oktober</t>
  </si>
  <si>
    <t xml:space="preserve">Totale loonkosten (incl. werkg. lasten) </t>
  </si>
  <si>
    <t xml:space="preserve">Baten  </t>
  </si>
  <si>
    <t>Baten</t>
  </si>
  <si>
    <t>Voorziening Groot Onderhoud</t>
  </si>
  <si>
    <t>Investeringen materiële vaste activa</t>
  </si>
  <si>
    <t>Investeringen immateriële vaste activa</t>
  </si>
  <si>
    <t>Investeringen financiële vaste activa</t>
  </si>
  <si>
    <t xml:space="preserve">Berekening kosten (afgerond) op basis van GPL als werktijdfactor kleiner is dan </t>
  </si>
  <si>
    <t>muiscursor op die cel te plaatsen. De programma's zijn beveiligd zodat invoer alleen mogelijk is op de witte velden.</t>
  </si>
  <si>
    <t>Alleen in het werkblad tab zijn het daarentegen de gele cellen die toegankelijk zijn en niet de witte.</t>
  </si>
  <si>
    <t>aantal leerlingen op de SBO, het totaal aantal minus de leerlingen die als grensverkeerleerling afkomstig zijn uit een ander verband,</t>
  </si>
  <si>
    <t>Overdracht MI aan SBO o.b.v. peildatum:</t>
  </si>
  <si>
    <t xml:space="preserve">complexe berekening in verband met de overdracht aan de SBO meer nodig is. Uiteraard blijft het wel strikt noodzakelijk om </t>
  </si>
  <si>
    <t xml:space="preserve">het inkomend en uitgaand grensverkeer nauwkeurig te administreren. De bekostiging van de SBO beperkt zich voor het </t>
  </si>
  <si>
    <t xml:space="preserve">De dotaties en kosten Jubilea lopen via de betreffende voorziening van de balans. </t>
  </si>
  <si>
    <t xml:space="preserve">In dit werkblad MeerjarenInvesteringsPlan worden de afschrijvingen bepaald die ten laste van de (materiële) exploitatie van het SWV </t>
  </si>
  <si>
    <t>In dit werkblad wordt het kasstroomoverzicht bijgehouden. Het geeft de informatie omtrent de ontwikkeling van de liquiditeit door de jaren heen.</t>
  </si>
  <si>
    <t>bekostiging minus kosten 1 okt T-1 Pers</t>
  </si>
  <si>
    <t>overdracht obv peildatum Pers</t>
  </si>
  <si>
    <t>bekostiging minus kosten 1 okt T-1 Mat</t>
  </si>
  <si>
    <t>overdracht obv peildatum Mat</t>
  </si>
  <si>
    <t>De overallverwerking in de begroting en de balans ed. is integraal.</t>
  </si>
  <si>
    <t>subtotaal</t>
  </si>
  <si>
    <t xml:space="preserve">dan 8 jaar (&lt; 8 jaar) en 8 jaar en ouder (8 jr eo). De verrekening van de overdracht wordt uitgevoerd door DUO, inclusief de bekostiging van de </t>
  </si>
  <si>
    <t>eventuele uitputting - als daar sprake van is - door de deelnemende schoolbesturen in het SWV.</t>
  </si>
  <si>
    <t>Uitgaand grensverkeer, verrekening tussen SWV's</t>
  </si>
  <si>
    <t>Inkomend grensverkeer, verrekening tussen SWV's</t>
  </si>
  <si>
    <t>In dit werkblad wordt de personele bekostiging verwerkt van enerzijds de Lichte Ondersteuning en anderzijds de Zware Ondersteuning en worden</t>
  </si>
  <si>
    <t xml:space="preserve">Overdrachtsverplichting  peildatum </t>
  </si>
  <si>
    <t>PEILDATUM: OVERDRACHTSVERPLICHTING AAN SBO</t>
  </si>
  <si>
    <t>landelijke GGL (V)SO</t>
  </si>
  <si>
    <t xml:space="preserve">In dit werkblad wordt de omvang berekend van de overdrachtsverplichtingen aan het SO die gelden in verband met het aantal leerlingen op de teldatum. </t>
  </si>
  <si>
    <t>deugdelijk onderbouwd kan worden.</t>
  </si>
  <si>
    <t>basisbekostiging personeel (fte)</t>
  </si>
  <si>
    <t>ondersteuningsbekostiging personeel (fte)</t>
  </si>
  <si>
    <t>personele bekostiging BOA (cumi) (fte)</t>
  </si>
  <si>
    <t>basis- plus ondersteuningsbekostiging personeel (fte)</t>
  </si>
  <si>
    <t>ondersteuningsbekostiging personeel in fte</t>
  </si>
  <si>
    <t>ondersteuningsbekostiging personeel  bao</t>
  </si>
  <si>
    <t>ondersteuningsbekostiging personeel, de gpl bedragen</t>
  </si>
  <si>
    <t>ondersteuningsbekostiging personeel</t>
  </si>
  <si>
    <t>basisbekostiging personeel (vast)</t>
  </si>
  <si>
    <t>basisbekostiging personeel (variabel)</t>
  </si>
  <si>
    <t>ondersteuningsbekostiging personeel (vast)</t>
  </si>
  <si>
    <t>ondersteuningsbekostiging personeel (variabel)</t>
  </si>
  <si>
    <t>personele bekostiging BOA / cumi (vast)</t>
  </si>
  <si>
    <t>personele bekostiging BOA / cumi (variabel)</t>
  </si>
  <si>
    <t>basisbekostiging personeel</t>
  </si>
  <si>
    <t>personele bekostiging BOA (cumi)</t>
  </si>
  <si>
    <t>basis- plus ondersteuningsbekostiging personeel</t>
  </si>
  <si>
    <t>ondersteuningsbekostiging SWV (kalenderjaar T)</t>
  </si>
  <si>
    <t>Personele bekostiging Zware Ondersteuning</t>
  </si>
  <si>
    <t xml:space="preserve">Reinier Goedhart, tel.: 06-25341033 of e-mail: </t>
  </si>
  <si>
    <t>r.goedhart@poraad.nl</t>
  </si>
  <si>
    <t>www. poraad.nl</t>
  </si>
  <si>
    <t>Of berekening kosten op basis van leeftijdsafhankelijke berekening</t>
  </si>
  <si>
    <t xml:space="preserve">Baten en lasten </t>
  </si>
  <si>
    <t>Aantal leerlingen PO (bas en SBO)  op 1 oktober T-1</t>
  </si>
  <si>
    <t>salaris</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</si>
  <si>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</si>
  <si>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</si>
  <si>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</si>
  <si>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</si>
  <si>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</si>
  <si>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</si>
  <si>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</si>
  <si>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</si>
  <si>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</si>
  <si>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Overige voorzieningen</t>
  </si>
  <si>
    <t>2.3 Langlopende schulden</t>
  </si>
  <si>
    <t>2.4 Kortlopende schulden</t>
  </si>
  <si>
    <t>jubilea</t>
  </si>
  <si>
    <t>SPECIFICATIE GEGEVENS BASISSCHOLEN</t>
  </si>
  <si>
    <t>(Dit is een informatiewerkblad; dit blad hoeft dus niet ingevuld te worden)</t>
  </si>
  <si>
    <t xml:space="preserve">naam </t>
  </si>
  <si>
    <t>brinnr.</t>
  </si>
  <si>
    <t xml:space="preserve">Aantal leerlingen </t>
  </si>
  <si>
    <t>Inkomsten personeel</t>
  </si>
  <si>
    <t>Uitgaven personeel</t>
  </si>
  <si>
    <t>Inkomsten materieel</t>
  </si>
  <si>
    <t>Uitgaven materieel</t>
  </si>
  <si>
    <t xml:space="preserve">per 1 oktober T-1 </t>
  </si>
  <si>
    <t>school 1</t>
  </si>
  <si>
    <t>11AA</t>
  </si>
  <si>
    <t>school 2</t>
  </si>
  <si>
    <t>school 3</t>
  </si>
  <si>
    <t>school 4</t>
  </si>
  <si>
    <t>school 5</t>
  </si>
  <si>
    <t>school 6</t>
  </si>
  <si>
    <t>school 7</t>
  </si>
  <si>
    <t>school 8</t>
  </si>
  <si>
    <t>school 9</t>
  </si>
  <si>
    <t>school 10</t>
  </si>
  <si>
    <t>school 11</t>
  </si>
  <si>
    <t>school 12</t>
  </si>
  <si>
    <t>school 13</t>
  </si>
  <si>
    <t>school 14</t>
  </si>
  <si>
    <t>school 15</t>
  </si>
  <si>
    <t>school 16</t>
  </si>
  <si>
    <t>school 17</t>
  </si>
  <si>
    <t>school 18</t>
  </si>
  <si>
    <t>school 19</t>
  </si>
  <si>
    <t>school 20</t>
  </si>
  <si>
    <t>school 21</t>
  </si>
  <si>
    <t>school 22</t>
  </si>
  <si>
    <t>school 23</t>
  </si>
  <si>
    <t>school 24</t>
  </si>
  <si>
    <t>school 25</t>
  </si>
  <si>
    <t>school 26</t>
  </si>
  <si>
    <t>school 27</t>
  </si>
  <si>
    <t>school 28</t>
  </si>
  <si>
    <t>school 29</t>
  </si>
  <si>
    <t>school 30</t>
  </si>
  <si>
    <t>school 31</t>
  </si>
  <si>
    <t>school 32</t>
  </si>
  <si>
    <t>school 33</t>
  </si>
  <si>
    <t>school 34</t>
  </si>
  <si>
    <t>school 35</t>
  </si>
  <si>
    <t>school 36</t>
  </si>
  <si>
    <t>school 37</t>
  </si>
  <si>
    <t>school 38</t>
  </si>
  <si>
    <t>school 39</t>
  </si>
  <si>
    <t>school 40</t>
  </si>
  <si>
    <t>Op grond van de opgegeven diensttijd wordt ook de omvang van de jubileumuitkering berekend.</t>
  </si>
  <si>
    <t>Bé Keizer, tel.: 06-22939674 of e-mail:</t>
  </si>
  <si>
    <t xml:space="preserve">be.keizer@wxs.nl </t>
  </si>
  <si>
    <t>2017/18</t>
  </si>
  <si>
    <t>2018/19</t>
  </si>
  <si>
    <t>2019/20</t>
  </si>
  <si>
    <t>school 41</t>
  </si>
  <si>
    <t>school 42</t>
  </si>
  <si>
    <t>school 43</t>
  </si>
  <si>
    <t>school 44</t>
  </si>
  <si>
    <t>school 45</t>
  </si>
  <si>
    <t>school 46</t>
  </si>
  <si>
    <t>school 47</t>
  </si>
  <si>
    <t>school 48</t>
  </si>
  <si>
    <t>school 49</t>
  </si>
  <si>
    <t>school 50</t>
  </si>
  <si>
    <t>school 51</t>
  </si>
  <si>
    <t>school 52</t>
  </si>
  <si>
    <t>school 53</t>
  </si>
  <si>
    <t>school 54</t>
  </si>
  <si>
    <t>school 55</t>
  </si>
  <si>
    <t>school 56</t>
  </si>
  <si>
    <t>school 57</t>
  </si>
  <si>
    <t>school 58</t>
  </si>
  <si>
    <t>school 59</t>
  </si>
  <si>
    <t>school 60</t>
  </si>
  <si>
    <t>school 61</t>
  </si>
  <si>
    <t>school 62</t>
  </si>
  <si>
    <t>school 63</t>
  </si>
  <si>
    <t>school 64</t>
  </si>
  <si>
    <t>school 65</t>
  </si>
  <si>
    <t>school 66</t>
  </si>
  <si>
    <t>school 67</t>
  </si>
  <si>
    <t>school 68</t>
  </si>
  <si>
    <t>school 69</t>
  </si>
  <si>
    <t>school 70</t>
  </si>
  <si>
    <t>school 71</t>
  </si>
  <si>
    <t>school 72</t>
  </si>
  <si>
    <t>school 73</t>
  </si>
  <si>
    <t>school 74</t>
  </si>
  <si>
    <t>school 75</t>
  </si>
  <si>
    <t>school 76</t>
  </si>
  <si>
    <t>school 77</t>
  </si>
  <si>
    <t>school 78</t>
  </si>
  <si>
    <t>school 79</t>
  </si>
  <si>
    <t>school 80</t>
  </si>
  <si>
    <t>school 81</t>
  </si>
  <si>
    <t>school 82</t>
  </si>
  <si>
    <t>school 83</t>
  </si>
  <si>
    <t>school 84</t>
  </si>
  <si>
    <t>school 85</t>
  </si>
  <si>
    <t>school 86</t>
  </si>
  <si>
    <t>school 87</t>
  </si>
  <si>
    <t>school 88</t>
  </si>
  <si>
    <t>school 89</t>
  </si>
  <si>
    <t>school 90</t>
  </si>
  <si>
    <t>school 91</t>
  </si>
  <si>
    <t>school 92</t>
  </si>
  <si>
    <t>school 93</t>
  </si>
  <si>
    <t>school 94</t>
  </si>
  <si>
    <t>school 95</t>
  </si>
  <si>
    <t>school 96</t>
  </si>
  <si>
    <t>school 97</t>
  </si>
  <si>
    <t>school 98</t>
  </si>
  <si>
    <t>school 99</t>
  </si>
  <si>
    <t>school 100</t>
  </si>
  <si>
    <t>school 101</t>
  </si>
  <si>
    <t>school 102</t>
  </si>
  <si>
    <t>school 103</t>
  </si>
  <si>
    <t>school 104</t>
  </si>
  <si>
    <t>school 105</t>
  </si>
  <si>
    <t>school 106</t>
  </si>
  <si>
    <t>school 107</t>
  </si>
  <si>
    <t>school 108</t>
  </si>
  <si>
    <t>school 109</t>
  </si>
  <si>
    <t>school 110</t>
  </si>
  <si>
    <t>school 111</t>
  </si>
  <si>
    <t>school 112</t>
  </si>
  <si>
    <t>school 113</t>
  </si>
  <si>
    <t>school 114</t>
  </si>
  <si>
    <t>school 115</t>
  </si>
  <si>
    <t>school 116</t>
  </si>
  <si>
    <t>school 117</t>
  </si>
  <si>
    <t>school 118</t>
  </si>
  <si>
    <t>school 119</t>
  </si>
  <si>
    <t>school 120</t>
  </si>
  <si>
    <t>school 121</t>
  </si>
  <si>
    <t>school 122</t>
  </si>
  <si>
    <t>school 123</t>
  </si>
  <si>
    <t>school 124</t>
  </si>
  <si>
    <t>school 125</t>
  </si>
  <si>
    <t>Naam SWV Passend onderwijs</t>
  </si>
  <si>
    <t>Naam SO 9</t>
  </si>
  <si>
    <t>Totaal</t>
  </si>
  <si>
    <t>categorie 1</t>
  </si>
  <si>
    <t>categorie 2</t>
  </si>
  <si>
    <t>categorie 3</t>
  </si>
  <si>
    <t>OVERDRACHTSVERPLICHTING AAN SO</t>
  </si>
  <si>
    <t>Personeel</t>
  </si>
  <si>
    <t>Materieel</t>
  </si>
  <si>
    <t>Naam SO 10</t>
  </si>
  <si>
    <t>Naam SO 11</t>
  </si>
  <si>
    <t>Naam SO 12</t>
  </si>
  <si>
    <t>Naam SO 13</t>
  </si>
  <si>
    <t>Naam SO 14</t>
  </si>
  <si>
    <t>Naam SO 15</t>
  </si>
  <si>
    <t>Aantal leerlingen PO (bas, SBO en SO) op 1 oktober T-1</t>
  </si>
  <si>
    <t>Totaal overdrachtsverplichting via DUO 1 okt T-1 per schooljaar</t>
  </si>
  <si>
    <t>Lumpsumbedragen SBO</t>
  </si>
  <si>
    <t>OP (landelijk) SBO</t>
  </si>
  <si>
    <t>basisbedrag SBO (kalenderjaar T)</t>
  </si>
  <si>
    <t>ondersteuningsbedrag SBO (kalenderjaar T)</t>
  </si>
  <si>
    <t>Personeel in dienst van SWV</t>
  </si>
  <si>
    <t>Dotatie voorziening jubilea</t>
  </si>
  <si>
    <t>Bekostiging personeel SWV (art. 132 lid 1)</t>
  </si>
  <si>
    <t>Bekostiging personeel SWV (art. 132 lid 2 en 3)</t>
  </si>
  <si>
    <t>Personele bekostiging Lichte Ondersteuning</t>
  </si>
  <si>
    <t>Saldo financiële baten en lasten</t>
  </si>
  <si>
    <t>Totaal normatieve bekostiging</t>
  </si>
  <si>
    <t>Naam SO 6</t>
  </si>
  <si>
    <t>Naam SO 7</t>
  </si>
  <si>
    <t>Naam SO 8</t>
  </si>
  <si>
    <t>SWV</t>
  </si>
  <si>
    <t>MI van SBO en SWV</t>
  </si>
  <si>
    <t xml:space="preserve">a. In plaats van de overdrachtsverplichting van dit grensverkeer direct aan de SBO te bekostigen, wordt dit verrekend </t>
  </si>
  <si>
    <t xml:space="preserve">samenwerkingsverband nu tot de overdrachtsverplichting in verband met het aantal leerlingen op de peildatum. </t>
  </si>
  <si>
    <t>Desgewenst kan men nog nadere afspraken maken omtrent het grensverkeer dat na de peildatum nog op de SBO wordt ingeschreven.</t>
  </si>
  <si>
    <t>Sommatie per categorie SO op teldatum</t>
  </si>
  <si>
    <t xml:space="preserve">Opgave aantal leerlingen per SO op  teldatum </t>
  </si>
  <si>
    <t xml:space="preserve">te laten plaats vinden op basis van de peildatum, zoals dat ook voor de personele bekostiging geldt. Hier kunt u opgeven of u aanvullend overdracht </t>
  </si>
  <si>
    <t xml:space="preserve">De bekostiging van de MI vindt volgens de wet plaats op basis van de teldatum 1 okt. T-1. Het verband kan besluiten om aanvullend overdracht </t>
  </si>
  <si>
    <t>Overgangsbudget SWV (Vereveningsbedrag)</t>
  </si>
  <si>
    <t>omrekening naar schooljaar</t>
  </si>
  <si>
    <t xml:space="preserve">Totaal schooljaar </t>
  </si>
  <si>
    <t>Totaal kalenderjaar</t>
  </si>
  <si>
    <t>Naam SBO 4</t>
  </si>
  <si>
    <t>Naam SBO 5</t>
  </si>
  <si>
    <t>Naam SBO 6</t>
  </si>
  <si>
    <t>Naam SBO 7</t>
  </si>
  <si>
    <t>Naam SBO 8</t>
  </si>
  <si>
    <t>Naam SBO 9</t>
  </si>
  <si>
    <t>bekostiging SWV voor ZO voor Mat</t>
  </si>
  <si>
    <t>www.poraad.nl</t>
  </si>
  <si>
    <t>Naam SO 1</t>
  </si>
  <si>
    <t>Naam SO 2</t>
  </si>
  <si>
    <t>Naam SO 3</t>
  </si>
  <si>
    <t>Naam SO 4</t>
  </si>
  <si>
    <t>Naam SO 5</t>
  </si>
  <si>
    <t>Toeslag directeur</t>
  </si>
  <si>
    <t>1 oktober</t>
  </si>
  <si>
    <t>SBO-leerlingen</t>
  </si>
  <si>
    <t>SO cat 1</t>
  </si>
  <si>
    <t>SO cat 2</t>
  </si>
  <si>
    <t>SO cat 3</t>
  </si>
  <si>
    <t>SO totaal</t>
  </si>
  <si>
    <t>KENGETALLEN</t>
  </si>
  <si>
    <t>Weerstandsvermogen</t>
  </si>
  <si>
    <t>Indices</t>
  </si>
  <si>
    <t>Ontwikkeling aantal FTE SWV</t>
  </si>
  <si>
    <t>Ontwikkeling afschrijvingen</t>
  </si>
  <si>
    <t>Ontwikkeling huisvestingslasten</t>
  </si>
  <si>
    <t>Aantal FTE</t>
  </si>
  <si>
    <t>baten personeel</t>
  </si>
  <si>
    <t>lasten personeel</t>
  </si>
  <si>
    <t>Ontwikkeling aantal leerlingen basisscholen</t>
  </si>
  <si>
    <t>Ontwikkeling aantal leerlingen SBO</t>
  </si>
  <si>
    <t>Ontwikkeling totaal aantal leerlingen bas ond</t>
  </si>
  <si>
    <t>Ontwikkeling totaal aantal leerlingen SO categorie 1</t>
  </si>
  <si>
    <t>Ontwikkeling totaal aantal leerlingen SO categorie 2</t>
  </si>
  <si>
    <t>Ontwikkeling totaal aantal leerlingen SO categorie 3</t>
  </si>
  <si>
    <t>Ontwikkeling totaal aantal leerlingen SO</t>
  </si>
  <si>
    <t>GRAFIEKEN</t>
  </si>
  <si>
    <t>Ontwikkeling aantal leerlingen BAS, SBO en SO</t>
  </si>
  <si>
    <t>Werkblad 'ken'</t>
  </si>
  <si>
    <t>kengetallen omtrent de exploitatie en er zijn enkele indices weergegeven die het verloop van ontwikkelingen aangeven.</t>
  </si>
  <si>
    <t>Werkblad 'graf'</t>
  </si>
  <si>
    <t xml:space="preserve">Door middel van grafieken wordt het verloop van een aantal kengetallen weergegeven. Deze grafieken kunnen ook gekopieerd worden naar </t>
  </si>
  <si>
    <t>dokumenten ter informatie en verantwoording zoals het jaarverslag en uiteraard ook in het ondersteuningsplan.</t>
  </si>
  <si>
    <t>ondersteuningsbekostiging personeel 2%</t>
  </si>
  <si>
    <t>Totale ondersteuningsbekostiging 2%</t>
  </si>
  <si>
    <t>basisbekostiging materieel</t>
  </si>
  <si>
    <t>Totale basisbekostiging</t>
  </si>
  <si>
    <t>ondersteuningsbekostiging</t>
  </si>
  <si>
    <t>MJB SBO Geld</t>
  </si>
  <si>
    <t>ondersteuningsbekostiging materieel 2%</t>
  </si>
  <si>
    <t>Rechtstreekse bekostiging SBO voor wat de basis- en ondersteuningsbekostiging door het Rijk betreft</t>
  </si>
  <si>
    <t>Totaal SBO</t>
  </si>
  <si>
    <t>Rijksbijdragen OCW per SBO</t>
  </si>
  <si>
    <t>Norm bekostiging in fte GPL OP (V)SO</t>
  </si>
  <si>
    <t>De inkomsten en uitgaven van de SBO- en SO-school worden berekend voorzover het gaat om de overdrachtsverplichtingen van het SWV</t>
  </si>
  <si>
    <t xml:space="preserve">Dit betreft de uitputting die aan de orde kan zijn per 1 okt. T-1 (verrekening door DUO) alswel de uitputting die aan de orde kan zijn op basis van de </t>
  </si>
  <si>
    <t>Het meestal grote aantal SO-scholen dat bij het SWV betrokken is, vergt een zorgvuldige registratie.</t>
  </si>
  <si>
    <r>
      <t xml:space="preserve">Een goed inzicht in de </t>
    </r>
    <r>
      <rPr>
        <b/>
        <sz val="10"/>
        <color rgb="FFFF0000"/>
        <rFont val="Calibri"/>
        <family val="2"/>
      </rPr>
      <t>prognose</t>
    </r>
    <r>
      <rPr>
        <sz val="10"/>
        <rFont val="Calibri"/>
        <family val="2"/>
      </rPr>
      <t xml:space="preserve"> van de leerlingen in de meerjarenbegroting van de SBO en de SO-school is </t>
    </r>
    <r>
      <rPr>
        <b/>
        <sz val="10"/>
        <color rgb="FFFF0000"/>
        <rFont val="Calibri"/>
        <family val="2"/>
      </rPr>
      <t>essentieel</t>
    </r>
    <r>
      <rPr>
        <sz val="10"/>
        <rFont val="Calibri"/>
        <family val="2"/>
      </rPr>
      <t xml:space="preserve">. </t>
    </r>
  </si>
  <si>
    <t>Landelijke GPL toepassen</t>
  </si>
  <si>
    <t>De wet biedt de mogelijkheid om de GGL van de school toe te passen bij de berekening van basisbekostiging voor de toepassing van de peildatum.</t>
  </si>
  <si>
    <t xml:space="preserve">De berekening van de overdracht in verband met de basisbekostiging MI is een benaderd gemiddelde. Het betreft hier namelijk ook het effect van de </t>
  </si>
  <si>
    <t xml:space="preserve">groepsafhankelijke bekostiging die afhankelijk is van de berekening van het aantal groepen. Daarom is de bijdrage van de groepsafhankelijke </t>
  </si>
  <si>
    <t>bekostiging omgerekend in een gemiddeld bedrag per leerling en die uitkomst wordt in dit programma gebruikt.</t>
  </si>
  <si>
    <r>
      <t xml:space="preserve">worden ook de geraamde werkgeverslasten zichtbaar gemaakt. Die zijn in dit model </t>
    </r>
    <r>
      <rPr>
        <b/>
        <sz val="10"/>
        <rFont val="Calibri"/>
        <family val="2"/>
      </rPr>
      <t>op 62% geraamd</t>
    </r>
    <r>
      <rPr>
        <sz val="10"/>
        <rFont val="Calibri"/>
        <family val="2"/>
      </rPr>
      <t xml:space="preserve">, maar het wordt dringend aangeraden het </t>
    </r>
  </si>
  <si>
    <t>Werkblad 'SBO' (verborgen)</t>
  </si>
  <si>
    <t>Hierin wordt per SBO en ook gesommeerd over alle SBO's weergegeven wat de bekostiging inhoudt van het Rijk op basis van de telling 1 okt. T-1</t>
  </si>
  <si>
    <t>met betrekking tot de basisbekostiging (personeel resp. materieel) en met betrekking tot de ondersteuningsbekostiging (personeel resp. materieel).</t>
  </si>
  <si>
    <t xml:space="preserve">Deze berekening is zuiver informatief en voor een complete meerjarenbegroting van baten en lasten van de SBO wordt verwezen naar het instrument </t>
  </si>
  <si>
    <t>MJB SBO GELD dat in de Toolbox op de website van de PO-Raad is opgenomen.</t>
  </si>
  <si>
    <t>Werkblad 'Bekostiging peildatum SO' (verborgen)</t>
  </si>
  <si>
    <t xml:space="preserve">In dit werkblad wordt zichtbaar gemaakt wat het effect is van het besluit van het SWV om de basisbekostiging en de materiele bekostiging op de </t>
  </si>
  <si>
    <t xml:space="preserve">peildatum ook over te dragen aan de betreffende SO-scholen die leerlingen in het SWV hebben. Deze overdracht is niet verplicht volgens de wet </t>
  </si>
  <si>
    <t>maar het advies van de PO- en de VO-Raad is om deze overdracht wel te verstrekken vanuit het uitgangspunt dat voor elke leerling een complete</t>
  </si>
  <si>
    <t>bekostiging dient plaats te vinden.</t>
  </si>
  <si>
    <t>Dan ontvangt de school een complete bekostiging voor elke leerling die er is.</t>
  </si>
  <si>
    <t>waarvan Rijksbijdragen OCW lichte ondersteuning</t>
  </si>
  <si>
    <t>waarvan Rijksbijdragen OCW zware ondersteuning</t>
  </si>
  <si>
    <t>waarvan OverigeOverheidsbijdragen lichte ondersteuning</t>
  </si>
  <si>
    <t>waarvan OverigeOverheidsbijdragen zware ondersteuning</t>
  </si>
  <si>
    <t>waarvan Overige Overheidsbijdragen lichte ondersteuning</t>
  </si>
  <si>
    <t>waarvan Overige Overheidsbijdragen zware ondersteuning</t>
  </si>
  <si>
    <t>basisbekostiging materieel (kalenderjaar T t.o.v. teldatum T-1)</t>
  </si>
  <si>
    <t>ondersteuningsbek. materieel (kal. jaar T t.o.v. teldatum T-1)</t>
  </si>
  <si>
    <t>95% of 90%</t>
  </si>
  <si>
    <t>80% of 75%</t>
  </si>
  <si>
    <t>Rijksbekostiging o.b.v. 1 okt. T-1</t>
  </si>
  <si>
    <t>Personele ondersteuningsbekostiging 2% door Rijk</t>
  </si>
  <si>
    <t>Materiële ondersteuningsbekostiging 2% door Rijk</t>
  </si>
  <si>
    <t>Totale ondersteuningsbekostiging</t>
  </si>
  <si>
    <t>INFORMATIEF Ondersteuningsbekostiging 2% Rijk aan SBO</t>
  </si>
  <si>
    <t xml:space="preserve">Het werkblad begint met een informatief gedeelte, namelijk de gegevens van hetgeen aan ondersteuningsbekostiging door het Rijk o.b.v. de 2% </t>
  </si>
  <si>
    <t xml:space="preserve">bekostiging aan de SBO's wordt toegekend. De weergave is per schooljaar en betekent dat de materiële ondersteuningsbekostiging met </t>
  </si>
  <si>
    <t>de 5/12e en 7/12e omrekening per schooljaar is vastgesteld. Deze informatie is zuiver informatief en wordt verder niet verwerkt.</t>
  </si>
  <si>
    <t xml:space="preserve">In het werkblad wordt de omvang berekend van de overdrachtsverplichtingen aan de SBO die gelden in verband met het aantal leerlingen op de </t>
  </si>
  <si>
    <r>
      <t xml:space="preserve">Er zijn ook de verborgen werkbladen </t>
    </r>
    <r>
      <rPr>
        <sz val="10"/>
        <color rgb="FFC00000"/>
        <rFont val="Calibri"/>
        <family val="2"/>
      </rPr>
      <t>'bas LO' en 'bas ZO'</t>
    </r>
    <r>
      <rPr>
        <sz val="10"/>
        <rFont val="Calibri"/>
        <family val="2"/>
      </rPr>
      <t xml:space="preserve"> waarin de gegevens van afzonderlijke basisscholen kunnen worden gespecificeerd. </t>
    </r>
  </si>
  <si>
    <r>
      <t xml:space="preserve">Ook is het verborgen werkblad </t>
    </r>
    <r>
      <rPr>
        <sz val="10"/>
        <color rgb="FFC00000"/>
        <rFont val="Calibri"/>
        <family val="2"/>
      </rPr>
      <t>'hlpbl'</t>
    </r>
    <r>
      <rPr>
        <sz val="10"/>
        <rFont val="Calibri"/>
        <family val="2"/>
      </rPr>
      <t xml:space="preserve"> als hulpblad beschikbaar voor de snelle raming van de kosten van een functie.</t>
    </r>
  </si>
  <si>
    <t>bijdrage besturen Pers obv peildatum</t>
  </si>
  <si>
    <t>bijdrage besturen Mat obv peildatum</t>
  </si>
  <si>
    <t xml:space="preserve">In dit werkblad wordt de omvang weergegeven van de overdrachtsverplichtingen aan het SO die gelden in verband met het aantal leerlingen op de peildatum. </t>
  </si>
  <si>
    <t xml:space="preserve">De overdracht op basis van de peildatum moet door het SWV zelf verrekend worden met de betreffende SO-scholen, inclusief de eventuele gevolgen van </t>
  </si>
  <si>
    <t>uitputting voor de personele resp. materiële overdracht naar de eigen schoolbesturen in het samenwerkingsverband.</t>
  </si>
  <si>
    <t xml:space="preserve">www.scenariomodelpo.nl </t>
  </si>
  <si>
    <t>Klik daarvoor op basisprognose en vul het brinnummer van het samenwerkingsverband in.De gegevens zijn ook te downloaden in een Excelbestand.</t>
  </si>
  <si>
    <t xml:space="preserve">De opgegeven leerlingen betreffen alleen de leerlingen van een SO-school voor dat aantal leerlingen dat tot dit verband moet worden gerekend. </t>
  </si>
  <si>
    <t xml:space="preserve">aan de scholen voor SO. Bij deze toekenning is ook onderscheid opgegeven tussen personele en materiële bekostiging. Het bedrag van de ambulante </t>
  </si>
  <si>
    <t xml:space="preserve">begeleiding is per schoolsoort gelijk voor basisscholen en SBO's. </t>
  </si>
  <si>
    <t>Bijdrage besturen ivm uitputting zware ondersteuning 1 oktober</t>
  </si>
  <si>
    <t>Bijdrage besturen ivm uitputting zware ondersteuning 1 februari</t>
  </si>
  <si>
    <t>Bekostiging materieel SWV (art. 118 lid 8 en 9)</t>
  </si>
  <si>
    <t>SWV PO Passend Onderwijs</t>
  </si>
  <si>
    <t>bedrag per leerling bas, sbo en so</t>
  </si>
  <si>
    <t>uitputting:</t>
  </si>
  <si>
    <t xml:space="preserve">de eventuele uitputting weergegeven waarvan sprake is voor de overdracht  op basis van de peildatum voor de personele resp. de materiële bekostiging. </t>
  </si>
  <si>
    <r>
      <t xml:space="preserve">Het werkblad geeft </t>
    </r>
    <r>
      <rPr>
        <u/>
        <sz val="10"/>
        <rFont val="Calibri"/>
        <family val="2"/>
      </rPr>
      <t>ter informatie</t>
    </r>
    <r>
      <rPr>
        <sz val="10"/>
        <rFont val="Calibri"/>
        <family val="2"/>
      </rPr>
      <t xml:space="preserve"> ook weer wat de omvang is van de overdracht o.b.v. 1 oktober plus de overdracht o.b.v. de peildatum. Ook wordt</t>
    </r>
  </si>
  <si>
    <t xml:space="preserve">De bijdrage van het SWV aan de SO-scholen op basis van de tel- en de peildatum wordt ter informatie ook omgerekend in een bedrag per leerling voor </t>
  </si>
  <si>
    <t>iedere leerling die tot het SWV wordt gerekend.</t>
  </si>
  <si>
    <t>Duurzame inzetbaarheid</t>
  </si>
  <si>
    <t>Loonkosten</t>
  </si>
  <si>
    <t xml:space="preserve">bijz. budget </t>
  </si>
  <si>
    <t>overgangs-</t>
  </si>
  <si>
    <t>budget</t>
  </si>
  <si>
    <t xml:space="preserve">bijz budget </t>
  </si>
  <si>
    <t>uren</t>
  </si>
  <si>
    <t xml:space="preserve">loonkosten </t>
  </si>
  <si>
    <t>kn. duurz.</t>
  </si>
  <si>
    <t>oudere wn</t>
  </si>
  <si>
    <t>regel. bapo</t>
  </si>
  <si>
    <t>duurz inzet</t>
  </si>
  <si>
    <t>start leerkr</t>
  </si>
  <si>
    <t>excl. duurz inz</t>
  </si>
  <si>
    <t>inzetbaarh.</t>
  </si>
  <si>
    <t>werk ln.</t>
  </si>
  <si>
    <t>loonkn uur</t>
  </si>
  <si>
    <t xml:space="preserve">werkg ln </t>
  </si>
  <si>
    <t>zonder</t>
  </si>
  <si>
    <t>met</t>
  </si>
  <si>
    <t>% eigen</t>
  </si>
  <si>
    <t>maand</t>
  </si>
  <si>
    <t>excl. wg ln</t>
  </si>
  <si>
    <t>incl. wg ln</t>
  </si>
  <si>
    <t>per uur</t>
  </si>
  <si>
    <t>eigen bijdr</t>
  </si>
  <si>
    <t>bijdrage</t>
  </si>
  <si>
    <t>loonkosten SWV</t>
  </si>
  <si>
    <t>totaal personeel SWV</t>
  </si>
  <si>
    <t xml:space="preserve">Daarbij moeten de leerlingen die in het eerste jaar voor en na 1 oktober op de SBO zijn ingeschreven, afzonderlijk opgegeven worden in verband met </t>
  </si>
  <si>
    <t xml:space="preserve">Werkblad 'sal pers SWV' </t>
  </si>
  <si>
    <r>
      <t xml:space="preserve">de </t>
    </r>
    <r>
      <rPr>
        <b/>
        <u/>
        <sz val="10"/>
        <rFont val="Calibri"/>
        <family val="2"/>
      </rPr>
      <t>raming</t>
    </r>
    <r>
      <rPr>
        <sz val="10"/>
        <rFont val="Calibri"/>
        <family val="2"/>
      </rPr>
      <t xml:space="preserve"> van 62% aan werkgeverslasten. Onderdeel van de berekening is ook de afzonderlijk berekende en zichtbare kosten Duurzame Inzetbaarheid cf. </t>
    </r>
  </si>
  <si>
    <t>De kosten van personeel aangesteld bij het SWV worden in het werkblad 'sal pers SWV' berekend en verwerkt.</t>
  </si>
  <si>
    <t>versie</t>
  </si>
  <si>
    <t>Totaal projecten (personeel/ op schooljaar basis)</t>
  </si>
  <si>
    <t>Totaal projecten (materieel/ op kalenderjaarbasis)</t>
  </si>
  <si>
    <t>2022/23</t>
  </si>
  <si>
    <t xml:space="preserve">De herbestedingsverplichting is in de wet aangegeven als de middelen die samenhangen met de LGF van 1 okt. 2013. Daarnaast is in het tripartite </t>
  </si>
  <si>
    <t>akkoord aangegeven dat SWV en (V)SO-scholen nader moeten overleggen over de andere componenten die met ambulante begeleiding samenhangen.</t>
  </si>
  <si>
    <t xml:space="preserve">Daartoe worden gerekend de preventieve ambulante begeleiding, en de component ambulante begeleiding in het budget </t>
  </si>
  <si>
    <t>Personeels- en Arbeidsmarktbeleid (P&amp;A). De terugplaatsings ambulante begeleiding blijft hierbij dus buiten beschouwing.</t>
  </si>
  <si>
    <t xml:space="preserve">Het SWV dient zelf na te gaan wat de behoefte is aan expertise en ervaring vanuit de SO-school en binnen dat kader streven naar zoveel mogelijk </t>
  </si>
  <si>
    <t>behoud van werkgelegenheid. Het gaat hierbij om een inspanningsverplichting.</t>
  </si>
  <si>
    <t>De toekenning van het schooldeel LGF wordt berekend per basisschool resp. SBO maar toegekend aan het SWV.</t>
  </si>
  <si>
    <t xml:space="preserve">Daarom volstaat de berekening met de aantallen rugzakken per soort rugzak zoals die aan de basisscholen en SBO's in het betreffende SWV zijn </t>
  </si>
  <si>
    <t xml:space="preserve">herbestedingsverplichting geldt. Deze bedragen worden vastgesteld op basis van de telling van 1 oktober 2013. Na 2015-2016 wordt het verhoogd met </t>
  </si>
  <si>
    <t>bijdrage Pers obv tel- en peildatum</t>
  </si>
  <si>
    <t>bijdrage Mat obv tel- en peildatum</t>
  </si>
  <si>
    <t xml:space="preserve">bekostiging personeel resp. materieel in het betreffende SWV op 1 februari t.o.v. 1 oktober daaraan voorafgaand niet te laten leiden tot </t>
  </si>
  <si>
    <t>U kunt uw keuze opgeven in de Kijkdoos.</t>
  </si>
  <si>
    <t>LOONKOSTEN PERSONEEL ONDERSTEUNING SWV</t>
  </si>
  <si>
    <t>Voorziening duurzame inzetbaarheid (ouderenverlof)</t>
  </si>
  <si>
    <t>Solvabiliteit 2</t>
  </si>
  <si>
    <t>rijksbijdragen/  totale baten</t>
  </si>
  <si>
    <t>overige overheidsbijdragen/ totale baten</t>
  </si>
  <si>
    <t>overige baten/  totale baten</t>
  </si>
  <si>
    <t>personele lasten/totale baten</t>
  </si>
  <si>
    <t>totale baten/ rijksbijdragen</t>
  </si>
  <si>
    <t>totale lasten/ rijksbijdragen</t>
  </si>
  <si>
    <t xml:space="preserve">personele lasten/ rijksbijdragen </t>
  </si>
  <si>
    <t xml:space="preserve">materiële lasten/ rijksbijdragen </t>
  </si>
  <si>
    <t>investeringen/  totale baten</t>
  </si>
  <si>
    <t>totale baten (incl. financiële baten)</t>
  </si>
  <si>
    <t xml:space="preserve">loonkosten/ per FTE </t>
  </si>
  <si>
    <t>kosten duurzame inzetbaarheid</t>
  </si>
  <si>
    <t>duurzame inzetbaarheid (in uren)</t>
  </si>
  <si>
    <t>Ontwikkeling salarislasten</t>
  </si>
  <si>
    <t>overdrachtsverplichting SBO peildatum 1 febr</t>
  </si>
  <si>
    <t>overdrachtsverplichting SO peildatum 1 febr</t>
  </si>
  <si>
    <t>lasten arrangementen</t>
  </si>
  <si>
    <t>uitputting bekostiging zware ondersteuning</t>
  </si>
  <si>
    <t>eigen bijdrage DI (dir, op en oop &gt;8)</t>
  </si>
  <si>
    <t>werkgeverslasten bij opname verlof</t>
  </si>
  <si>
    <t>eigen bijdrage DI (oop ≤8))</t>
  </si>
  <si>
    <t>Saldo liquide middelen 31 dec t-1</t>
  </si>
  <si>
    <t xml:space="preserve">In de werkbladen kunnen de witte cellen binnen de grijze omlijsting ingevuld worden. De heel lichtgele cellen bevatten een formule maar die kan </t>
  </si>
  <si>
    <t xml:space="preserve">wel overschreven worden. De felgele velden zijn voorzien van een formule die niet overschreven kan worden. </t>
  </si>
  <si>
    <r>
      <t xml:space="preserve">Om te weten hoeveel elke SBO aan basisbekostiging en 2% ondersteuningsbekostiging van het Rijk ontvangt, is er het verborgen werkblad </t>
    </r>
    <r>
      <rPr>
        <sz val="10"/>
        <color rgb="FFC00000"/>
        <rFont val="Calibri"/>
        <family val="2"/>
      </rPr>
      <t>'SBO'</t>
    </r>
    <r>
      <rPr>
        <sz val="10"/>
        <rFont val="Calibri"/>
        <family val="2"/>
      </rPr>
      <t>.</t>
    </r>
  </si>
  <si>
    <t xml:space="preserve">de SBO. In dat geval wordt een negatieve overdrachtsverplichting berekend, wat inhoudt dat de SBO in principe ondersteuningsmiddelen </t>
  </si>
  <si>
    <t xml:space="preserve">De groeigegevens van het kijkglas 3 zijn integraal verwerkt in de Kijkdoos, die na invoering van het Brinnummer van het verband direct de personele </t>
  </si>
  <si>
    <t>kalenderjaar laat zien. Voor de (V)SO-school is er een soortgelijke Kijkdoos. De kijkdozen zijn te vinden op de website van de PO-Raad onder Toolbox.</t>
  </si>
  <si>
    <t>De peildatum is wettelijk op 1 februari gesteld.</t>
  </si>
  <si>
    <t xml:space="preserve">In dit werkblad wordt de berekening weergegeven van de toekenning van de leerlinggebonden financiering (LGF) schooldeel zoals die </t>
  </si>
  <si>
    <t xml:space="preserve">Een soortgelijke berekening vindt plaats van de omvang van het totale budget ambulante begeleiding dat voor de (rugzak)leerlingen werd bekostigd </t>
  </si>
  <si>
    <t xml:space="preserve">overdrachtsverplichting per SO-school voor het schooljaar volgend op 1 februari en de materiële overdrachtsverplichting per kalenderjaar voor het </t>
  </si>
  <si>
    <t>In overleg met de PO-Raad, de VO-Raad en het ministerie is besloten om daarbij een daling van het aantal leerlingen van een school in een SWV voor de</t>
  </si>
  <si>
    <t>Overige rijksbijdragen OCW</t>
  </si>
  <si>
    <t/>
  </si>
  <si>
    <t xml:space="preserve">Een goede prognose van het aantal basisschoolleerlingen is te vinden:    </t>
  </si>
  <si>
    <t xml:space="preserve">De omvang van dit totale bedrag is van belang omdat dit het (maximale) bedrag is waarvoor trekkingsrechten bestonden in 2014-2015 vanuit het SWV </t>
  </si>
  <si>
    <t xml:space="preserve">op de betreffende SO-scholen. Voor de herbestedingsverplichting in 2015-2016 geldt dit (na indexering) ook als het maximale bedrag waarvoor de </t>
  </si>
  <si>
    <t>Werkblad 'herbest'</t>
  </si>
  <si>
    <t>PEILDATUM: OVERDRACHTSVERPLICHTING AAN SO EN BEREKENING EVENTUELE UITPUTTING</t>
  </si>
  <si>
    <r>
      <t>Percentages 1 oktober T-1:</t>
    </r>
    <r>
      <rPr>
        <sz val="10"/>
        <rFont val="Calibri"/>
        <family val="2"/>
      </rPr>
      <t xml:space="preserve"> Het deelnamepercentage wordt hier berekend waarbij onderscheid wordt gemaakt in het totaal </t>
    </r>
  </si>
  <si>
    <r>
      <t>geeft het zuiverst het deelname</t>
    </r>
    <r>
      <rPr>
        <b/>
        <sz val="10"/>
        <rFont val="Calibri"/>
        <family val="2"/>
      </rPr>
      <t>percentage</t>
    </r>
    <r>
      <rPr>
        <sz val="10"/>
        <rFont val="Calibri"/>
        <family val="2"/>
      </rPr>
      <t xml:space="preserve"> van het verband weer.</t>
    </r>
  </si>
  <si>
    <r>
      <t xml:space="preserve">De bedragen worden opgehaald uit het werkblad 'pers' resp. 'mat' zoals ze daar op basis van de uitkomsten in de </t>
    </r>
    <r>
      <rPr>
        <b/>
        <sz val="10"/>
        <rFont val="Calibri"/>
        <family val="2"/>
      </rPr>
      <t>Kijkdoos</t>
    </r>
    <r>
      <rPr>
        <sz val="10"/>
        <rFont val="Calibri"/>
        <family val="2"/>
      </rPr>
      <t xml:space="preserve"> SWV PO zijn ingevuld voor </t>
    </r>
  </si>
  <si>
    <t xml:space="preserve">Daarbij is rekening gehouden met de categoriën voor de ondersteuning en met de bekostiging onderscheiden naar lln. jonger dan 8 jaar en 8 jaar en ouder. </t>
  </si>
  <si>
    <t>van toename van het totaal aantal leerlingen. Zo niet, dan wordt de overdrachtsverplichting op nul gesteld. Zie de kijkdoos waarin deze regels verwerkt zijn.</t>
  </si>
  <si>
    <t xml:space="preserve">een terugbetaling. De uitkomst wordt in dat geval € 0,00. Ook wordt de uitkomst van -8 jr en 8+ jr met elkaar verrekend onder de voorwaarde dat er sprake is </t>
  </si>
  <si>
    <t>Normatieve bekostiging</t>
  </si>
  <si>
    <t xml:space="preserve">Voor de werkgeverslasten is een raming van het totaalpercentage opgenomen waarbij het dringende advies geldt deze raming bij te stellen </t>
  </si>
  <si>
    <t xml:space="preserve">geldt voor het schooljaar 2014-2015 met daarbij toegepast de indexering voor OP naar 2015-2016. </t>
  </si>
  <si>
    <t xml:space="preserve">toegekend op basis van de telling 1 okt. 2013, met de definitieve prijzen voor 2014-2015 (publ. sept. 2015) en gevolgd door de indexering. </t>
  </si>
  <si>
    <t>de index zoals opgegeven in de Regeling bekostiging van 26 okt. 2015 op pg. 20 voor het OP.</t>
  </si>
  <si>
    <t xml:space="preserve">Landelijk deelnamepercentage </t>
  </si>
  <si>
    <t>teldatum leerlingen (t-1)</t>
  </si>
  <si>
    <t>Overige lasten personeel zonder verplichte afdrachten</t>
  </si>
  <si>
    <t xml:space="preserve"> - werkblad Peildatum SBO</t>
  </si>
  <si>
    <t xml:space="preserve"> - werkblad Overdracht SO</t>
  </si>
  <si>
    <t xml:space="preserve"> - werkblad Peildatum SO</t>
  </si>
  <si>
    <t>Werkblad 'peild SBO' (verborgen)</t>
  </si>
  <si>
    <t>Werkblad 'overdr SO' (verborgen)</t>
  </si>
  <si>
    <t>Werkblad 'peild SO' (verborgen)</t>
  </si>
  <si>
    <t>Werkblad 'geg ll'</t>
  </si>
  <si>
    <r>
      <t xml:space="preserve">Aantal leerlingen SBO: </t>
    </r>
    <r>
      <rPr>
        <sz val="10"/>
        <rFont val="Calibri"/>
        <family val="2"/>
      </rPr>
      <t>Er is ruimte voor 15 SBO's waarvan nr. 7 t/m 15 via Opmaak verborgen zijn.</t>
    </r>
  </si>
  <si>
    <t xml:space="preserve">Voor de bepaling van het overgangsbudget SWV vult u de bedragen in die DUO voor u heeft vastgesteld in de beschikking o.b.v. de leerlingtelling </t>
  </si>
  <si>
    <t>Deze aantallen worden ontleend aan de opgave voor de Lichte Ondersteuning.</t>
  </si>
  <si>
    <r>
      <t xml:space="preserve">Aantal leerlingen SO: </t>
    </r>
    <r>
      <rPr>
        <sz val="10"/>
        <rFont val="Calibri"/>
        <family val="2"/>
      </rPr>
      <t>Er is ruimte voor 30 scholen SO vanaf rij 151. In de rijen 126 t/m 135 worden de opgaven per school gesommeerd per categorie.</t>
    </r>
  </si>
  <si>
    <t xml:space="preserve">Op basis van de ingevoerde gegevens worden de berekeningen uitgevoerd en kunnen bij de overige posten de verdere gegevens worden </t>
  </si>
  <si>
    <t>lichte en de zware ondersteuning. Een nader onderscheid tussen licht en zwaar blijft hierbij achterwege. Opgave naam in kolom E is vereist voor berekening.</t>
  </si>
  <si>
    <t xml:space="preserve">In dit werkblad kunnen de personele lasten worden opgevoerd van het personeel dat rechtstreeks is aangesteld bij het samenwerkingsverband voor de </t>
  </si>
  <si>
    <t>de cao PO. De verschillende verlofmogelijkheden zijn afzonderlijk zichtbaar.</t>
  </si>
  <si>
    <t xml:space="preserve">In dit werkblad worden de gegevens in verband met de activa verwerkt. Na opgave van de beginstand van de activa uit de laatste balans worden </t>
  </si>
  <si>
    <t>de gegevens uit het meerjareninvesteringsplan (werkblad 'mip') automatisch verwerkt, evenals de afschrijvingsbedragen.</t>
  </si>
  <si>
    <t>lasten generieke overdrachten basisscholen</t>
  </si>
  <si>
    <t>Ontwikkeling overige lasten (materieel) Klassiek</t>
  </si>
  <si>
    <t>Overige kengetallen</t>
  </si>
  <si>
    <t>Andere verborgen werkbladen bevatten vooral berekeningen die desgewenst zichtbaar gemaakt kunnen worden:</t>
  </si>
  <si>
    <t xml:space="preserve">Het beperkt zich tot alleen de zaken die samenhangen met de begroting van het samenwerkingsverband. </t>
  </si>
  <si>
    <t>worden de inkomende resp. uitgaande grensverkeerleerlingen per SWV over en weer gesommeerd.</t>
  </si>
  <si>
    <t>Voor het berekenen van de overdrachtsbekostiging van de Zware Ondersteuning (ZO) dient het tweede deel van de leerlinggegevens ingevuld te worden.</t>
  </si>
  <si>
    <t>In geval van minder dan 30 SO-scholen kunnen desgewenst de overbodige rijen worden verborgen (Opmaak/Weergeven en Verbergen/Rijen verbergen).</t>
  </si>
  <si>
    <t>op basis van de gemaakte afspraken.</t>
  </si>
  <si>
    <t xml:space="preserve">De gegevens van het personeel worden voor de jaren daarna automatisch aangepast wat inschaling, aantal dienstjaren e.d. betreft. </t>
  </si>
  <si>
    <t>Arrangementen</t>
  </si>
  <si>
    <t>Leerlingprognose op teldatum 1 okt.</t>
  </si>
  <si>
    <t xml:space="preserve">Aantal leerlingen SBO op  teldatum </t>
  </si>
  <si>
    <t>Aantal leerlingen SBO op  peildatum</t>
  </si>
  <si>
    <t>Deelname percentages landelijk (historisch)</t>
  </si>
  <si>
    <t>Ontwikkeling totale baten</t>
  </si>
  <si>
    <t>Ontwikkeling Rijksbijdragen</t>
  </si>
  <si>
    <t>Ontwikkeling overige overheidsbijdragen</t>
  </si>
  <si>
    <t>Ontwikkeling overige baten</t>
  </si>
  <si>
    <t>Ontwikkeling totale lasten</t>
  </si>
  <si>
    <t xml:space="preserve">Ontwikkeling lasten personeel </t>
  </si>
  <si>
    <t>(de overdrachten tellen volledig mee bij de baten en lasten)</t>
  </si>
  <si>
    <t xml:space="preserve">jaarrekening m.b.t. de staat van baten en lasten en de balans plus de aanpassing ervan die specifiek voor SWVen geldt. </t>
  </si>
  <si>
    <t>Kijkglazen</t>
  </si>
  <si>
    <t xml:space="preserve">Een andere mogelijkheid is te vinden bij DUO onder: </t>
  </si>
  <si>
    <t xml:space="preserve">voorafgaande schooljaar na 1 oktober T-1 en voor 2 februari bij de (V)SO-school zijn ingeschreven. </t>
  </si>
  <si>
    <t xml:space="preserve">In dit werkblad worden een aantal relevante kengetallen gepresenteerd. Het betreft algemene kengetallen, financiële kengetallen,  </t>
  </si>
  <si>
    <t>Het geeft ook het materiële ondersteuningsbedrag dat per school wordt berekend en toegekend wordt aan het samenwerkingsverband per kalenderjaar.</t>
  </si>
  <si>
    <t>kan een eigen regeling van het SWV omtrent toekenning van middelen aan de scholen automatisch laten berekenen.</t>
  </si>
  <si>
    <t xml:space="preserve">worden gebracht. Hiervoor is het vereist dat alle investeringen waarvoor nog afschrijving geldt en de toekomstige investeringen </t>
  </si>
  <si>
    <t>Historische gegevens Leerlingaantallen landelijk</t>
  </si>
  <si>
    <t>PO2703</t>
  </si>
  <si>
    <t>Voor bepaling overgangsbudget SWV Zware Ondersteuning</t>
  </si>
  <si>
    <t>indexering voor volgend jaar</t>
  </si>
  <si>
    <t>Daardoor blijven de begroting SBO en SO als zodanig buiten beeld. Die zijn afzonderlijk als instrument MJB in de Toolbox van de PO-Raad beschikbaar gesteld.</t>
  </si>
  <si>
    <t>Prognose aantal leerlingen (bo en sbo)</t>
  </si>
  <si>
    <t>Overige doorbetalingen aan onderwijsinstellingen</t>
  </si>
  <si>
    <t>Doorbetalingen aan onderwijsinstellingen</t>
  </si>
  <si>
    <t>Generieke doorbetaling</t>
  </si>
  <si>
    <t>Generieke doorbetalingen</t>
  </si>
  <si>
    <t>Financiële kengetallen</t>
  </si>
  <si>
    <t>Exploitatie kengetallen</t>
  </si>
  <si>
    <t>Begroting en Balans</t>
  </si>
  <si>
    <t>MEERJARENBALANS SAMENWERKINGSVERBAND</t>
  </si>
  <si>
    <t>Verplichte afdrachten aan (V)SO-instellingen</t>
  </si>
  <si>
    <t>Overige doorbetalingen aan schoolbesturen</t>
  </si>
  <si>
    <t>Overige toekenning aan onderwijsinstellingen</t>
  </si>
  <si>
    <t>Overige personeelslasten</t>
  </si>
  <si>
    <t>Overgangsbudget SWV ZO (Verevening)</t>
  </si>
  <si>
    <t>Doorbetaling bekostiging SBO o.b.v. 1 februari</t>
  </si>
  <si>
    <t>Doorbetaling bekostiging SO o.b.v. 1 februari</t>
  </si>
  <si>
    <t>verplichte afdrachten SBO en SO</t>
  </si>
  <si>
    <t>generieke afdrachten en arrangementen aan schoolbesturen</t>
  </si>
  <si>
    <t>Doorbetaling bekostiging SBO's o.b.v. 1 februari</t>
  </si>
  <si>
    <t>Programma's</t>
  </si>
  <si>
    <t>programma 1</t>
  </si>
  <si>
    <t>programma 2</t>
  </si>
  <si>
    <t>programma 3</t>
  </si>
  <si>
    <t>programma 4</t>
  </si>
  <si>
    <t>programma 5</t>
  </si>
  <si>
    <t>programma 6</t>
  </si>
  <si>
    <t>programma 7</t>
  </si>
  <si>
    <t>programma 8</t>
  </si>
  <si>
    <t>programma 9</t>
  </si>
  <si>
    <t>programma 10</t>
  </si>
  <si>
    <t>Overdracht ivm leerlingen SO op 1 februari</t>
  </si>
  <si>
    <t>Personeelslasten totaal</t>
  </si>
  <si>
    <t xml:space="preserve">in verband met het aantal leerlingen op de teldatum 1 oktober en de peildatum 1 februari. </t>
  </si>
  <si>
    <t xml:space="preserve">terug moet geven aan het samenwerkingsverband. Het ligt in de rede dat daarover overleg plaatsvindt, maar geeft in principe </t>
  </si>
  <si>
    <t xml:space="preserve">goed weer wat het uitgangspunt dient te zijn voor de besteding van de ondersteuningsmiddelen die onder de verantwoordelijkheid </t>
  </si>
  <si>
    <t>van het samenwerkingsverband vallen.</t>
  </si>
  <si>
    <t xml:space="preserve">peildatum 1 febr. (verrekening door het SWV zelf). De uitputting wordt vastgesteld voor de personele resp. materiële bekostiging afzonderlijk waardoor het </t>
  </si>
  <si>
    <t xml:space="preserve">mogelijk is dat er een bijdrage moet worden geleverd voor bijv. de personele uitputting terwijl er voor materiële uitgaven nog een positief saldo is </t>
  </si>
  <si>
    <t xml:space="preserve">bij het SWV in de berekening van de materiële uitputting. </t>
  </si>
  <si>
    <t xml:space="preserve">De informatie over de SBO en de SO-school is voor iedereen beschikbaar via de website van DUO-CFI onder instellingsinformatie en voor </t>
  </si>
  <si>
    <t xml:space="preserve">de SWVen ook via de zogenaamde kijkglazen. Er zijn nu vijf kijkglazen beschikbaar: </t>
  </si>
  <si>
    <r>
      <t xml:space="preserve">Voor het berekenen van de bekostiging voor de </t>
    </r>
    <r>
      <rPr>
        <b/>
        <sz val="10"/>
        <rFont val="Calibri"/>
        <family val="2"/>
      </rPr>
      <t>Lichte Ondersteuning (LO)</t>
    </r>
    <r>
      <rPr>
        <sz val="10"/>
        <rFont val="Calibri"/>
        <family val="2"/>
      </rPr>
      <t xml:space="preserve">  kan volstaan worden met de invulling van het eerste deel van dit werkblad. </t>
    </r>
  </si>
  <si>
    <r>
      <t xml:space="preserve">het hogere tarief bij binnenkomst na 1 oktober (middelen voor basis- </t>
    </r>
    <r>
      <rPr>
        <u/>
        <sz val="10"/>
        <rFont val="Calibri"/>
        <family val="2"/>
      </rPr>
      <t>en</t>
    </r>
    <r>
      <rPr>
        <sz val="10"/>
        <rFont val="Calibri"/>
        <family val="2"/>
      </rPr>
      <t xml:space="preserve"> ondersteuningsbekostiging personeel resp. basis- </t>
    </r>
    <r>
      <rPr>
        <u/>
        <sz val="10"/>
        <rFont val="Calibri"/>
        <family val="2"/>
      </rPr>
      <t>en</t>
    </r>
    <r>
      <rPr>
        <sz val="10"/>
        <rFont val="Calibri"/>
        <family val="2"/>
      </rPr>
      <t xml:space="preserve"> </t>
    </r>
  </si>
  <si>
    <t>ondersteuningsbedrag materieel). Analoog het uitgaande grensverkeer.</t>
  </si>
  <si>
    <t>Omdat de prognose hiervan zo goed als onmogelijk is, is hier standaard 'ja' ingevuld.</t>
  </si>
  <si>
    <t>ingevoerd. Ook kunnen hier de programma's van een aanduiding worden voorzien die in het werkblad 'programma's' nader kunnen worden ingevuld.</t>
  </si>
  <si>
    <t>Werkblad 'programma's'</t>
  </si>
  <si>
    <t>In dit werkblad worden de gegevens in verband met specifieke programma's verwerkt. Denk hierbij ook aan o.a. activiteiten van meer tijdelijke aard.</t>
  </si>
  <si>
    <t>Hierbij worden lasten per programma onderscheiden naar personeel en materieel conform de aanduiding van het programma in werkblad 'pers'.</t>
  </si>
  <si>
    <t>De hier vermelde kostenopgaven worden verwerkt in de werkbladen 'pers' en 'mat' bij programma's.</t>
  </si>
  <si>
    <t xml:space="preserve">Ook de Balans volgt de indeling conform de nieuwe voorschriften voor de jaarrekening. </t>
  </si>
  <si>
    <t xml:space="preserve">regulier schoolbestuur. </t>
  </si>
  <si>
    <t>arrangementen</t>
  </si>
  <si>
    <t>verschil zware ondersteuning P swv 1-10-2011</t>
  </si>
  <si>
    <t>verschil zware ondersteuning M swv 1-10-2011</t>
  </si>
  <si>
    <t>Correctiebedrag personeel</t>
  </si>
  <si>
    <t>Correctiebedrag materieel</t>
  </si>
  <si>
    <t>2017/2018</t>
  </si>
  <si>
    <t>2016/17</t>
  </si>
  <si>
    <t>Vereveningsbedrag P</t>
  </si>
  <si>
    <t>Vereveningsbedrag M</t>
  </si>
  <si>
    <t>Overgangsbudget</t>
  </si>
  <si>
    <t>Meerjarige berekening</t>
  </si>
  <si>
    <t>2023/24</t>
  </si>
  <si>
    <t>2024/25</t>
  </si>
  <si>
    <t>SO 3/4 totaal</t>
  </si>
  <si>
    <t>SPECIFICATIE PROGRAMMA'S</t>
  </si>
  <si>
    <t xml:space="preserve">De PO- en de VO-Raad adviseren om toch een complete bekostiging toe te kennen, ook voor de extra leerlingen die in het </t>
  </si>
  <si>
    <t xml:space="preserve">Er geldt voor het SWV geen wettelijke overdrachtsverplichting op de peildatum voor de materiële exploitatie aan de school voor (V)SO. </t>
  </si>
  <si>
    <t>Voorbeeld SWV PO Passend Onderwijs Noord-Kennemerland</t>
  </si>
  <si>
    <t>Piet</t>
  </si>
  <si>
    <t>hoofd</t>
  </si>
  <si>
    <t xml:space="preserve">Uitsluitend ter informatie, voor complete bekostiging zie instrument MJB GELD SBO 2018 in Toolbox PO-Raad: </t>
  </si>
  <si>
    <r>
      <t>op basis van de peildatum wilt laten plaats vinden door '</t>
    </r>
    <r>
      <rPr>
        <b/>
        <sz val="10"/>
        <rFont val="Calibri"/>
        <family val="2"/>
      </rPr>
      <t>ja'</t>
    </r>
    <r>
      <rPr>
        <sz val="10"/>
        <rFont val="Calibri"/>
        <family val="2"/>
      </rPr>
      <t xml:space="preserve"> of '</t>
    </r>
    <r>
      <rPr>
        <b/>
        <sz val="10"/>
        <rFont val="Calibri"/>
        <family val="2"/>
      </rPr>
      <t>nee'</t>
    </r>
    <r>
      <rPr>
        <sz val="10"/>
        <rFont val="Calibri"/>
        <family val="2"/>
      </rPr>
      <t xml:space="preserve"> in te vullen. </t>
    </r>
    <r>
      <rPr>
        <u/>
        <sz val="10"/>
        <rFont val="Calibri"/>
        <family val="2"/>
      </rPr>
      <t>Het advies is om 'ja' in te vullen.</t>
    </r>
  </si>
  <si>
    <t>bijv. een bedrag per leerling voor ondersteuningsactiviteiten van scholen/schoolbesturen.</t>
  </si>
  <si>
    <t xml:space="preserve">schoolbesturen die deze verplichte overdrachten ontvangen. Datzelfde geldt voor generieke overdrachten die door het SWV worden verstrekt zoals </t>
  </si>
  <si>
    <t xml:space="preserve">Zoals hiervoor aangegeven vergt de beoordeling van de kengetallen uit de Staat van Baten en Lasten en Balans een ander kader dan die van een </t>
  </si>
  <si>
    <t xml:space="preserve">peildatum dat meestal boven de 2% ligt. Daarbij is er geen keuze meer van de peildatum: die is 1 februari. Voor de MI is er de keuze om die ook </t>
  </si>
  <si>
    <t>verhoging t.o.v. 2018</t>
  </si>
  <si>
    <t>Verplichte afdrachten via DUO</t>
  </si>
  <si>
    <t>Stellig overbodig te zeggen dat het dan verstandig is een beveiligd exemplaar achter de hand te houden.</t>
  </si>
  <si>
    <t>De afdruk van ieder werkblad in het programma is 'geregeld', maar de instellingen daarvan zijn door iemand met ervaring in Excel te veranderen.</t>
  </si>
  <si>
    <t xml:space="preserve">van 1 okt. 2016. Voor personeel betreft dat de beschikking voor 2017-2018 en voor materieel betreft het de beschikking voor 2017. In deze opgave van het </t>
  </si>
  <si>
    <t>ministerie voor het schooljaar 2017-2018 resp. kalenderjaar 2017 worden de bedragen vermeld voor de verevening, uitgesplitst naar personeel en materieel.</t>
  </si>
  <si>
    <t>Het bedrag wordt vervolgens geindexeerd (zie werkblad 'tab' vanaf rij 71).</t>
  </si>
  <si>
    <t xml:space="preserve">de overige baten en lasten LO en ZO weergegeven, waaronder de kosten van de arrangementen en die van de generieke doorbetalingen </t>
  </si>
  <si>
    <t>Opgave van een nieuw personeelslid kan in het schooljaar plaatsvinden waarin het gebeurt (na tijdelijke opheffing van beveiliging).</t>
  </si>
  <si>
    <t>ingevoerd. De bij 'pers' nader aangeduide programma's (rij 155 t/m 164) komen hier als zodanig terug.</t>
  </si>
  <si>
    <t>Het onderscheid LO en ZO is hierbij niet reëel en is daarom achterwege gebleven.</t>
  </si>
  <si>
    <t>werkbladen. Alleen de gegevens omtrent de financiële baten en lasten moeten nog worden opgegeven. De Staat van Baten en Lasten volgt daarbij</t>
  </si>
  <si>
    <t>de nieuwe voorschriften die gelden voor de SWVen met betrekking tot de verwerking van de (verplichte en generieke) overdrachten.</t>
  </si>
  <si>
    <t xml:space="preserve">Afzonderlijk is zichtbaar welke verplichte overdrachten van het SWV meetellen bij de Rijksbijdragen van het SWV maar ook bij de scholen/ </t>
  </si>
  <si>
    <t xml:space="preserve">In de tabellen zijn de gegevens opgenomen die betrekking hebben op de onderliggende normeringen voor de bekostiging. De personele bedragen </t>
  </si>
  <si>
    <t>Het samenwerkingsverband hoeft er niet rijk van te worden, maar evenmin een schoolbestuur of andere werkgever en zeker niet een uitzendbureau.</t>
  </si>
  <si>
    <t>01LR</t>
  </si>
  <si>
    <t>20GF</t>
  </si>
  <si>
    <t>19XX</t>
  </si>
  <si>
    <r>
      <t xml:space="preserve">Het percentage dat geldt voor de </t>
    </r>
    <r>
      <rPr>
        <u/>
        <sz val="10"/>
        <rFont val="Calibri"/>
        <family val="2"/>
      </rPr>
      <t>afbouw van het positieve overgangsbudget</t>
    </r>
    <r>
      <rPr>
        <sz val="10"/>
        <rFont val="Calibri"/>
        <family val="2"/>
      </rPr>
      <t xml:space="preserve"> in 2016-2017 is gesteld op 95% i.p.v. 90%, in 2017-2018 gesteld op 80% i.p.v. 75% en </t>
    </r>
  </si>
  <si>
    <t>in 2018-2019 gesteld op 60%. Is er sprake van een negatief overgangsbudget dan blijven de percentages 90%, 75% en 60% van toepassing.</t>
  </si>
  <si>
    <t>salaristabellen</t>
  </si>
  <si>
    <t>L10</t>
  </si>
  <si>
    <t>L11</t>
  </si>
  <si>
    <t>L12</t>
  </si>
  <si>
    <t>L13</t>
  </si>
  <si>
    <t>L14</t>
  </si>
  <si>
    <t>meerh sbo DC 13</t>
  </si>
  <si>
    <t>Verhoudingstabel salaris2019</t>
  </si>
  <si>
    <t>L11 = 1,00</t>
  </si>
  <si>
    <t>Landelijk deelnamepercentage 1 okt. 2017 en daarna</t>
  </si>
  <si>
    <t>Meerjarenbegroting Samenwerkingsverband Passend Onderwijs PO 2019</t>
  </si>
  <si>
    <t>De salaristabellen zijn bijgesteld op basis van de cao 2018-2019. Voor een beter inzicht in de ontwikkeling van GPL en salaristabellen, zie info van de PO-Raad.</t>
  </si>
  <si>
    <t xml:space="preserve">(Een SBO die in meerdere verbanden functioneert - zeer zeldzaam -, moet qua leerlingenaantal eerst naar rato omvang SWV verdeeld worden.) </t>
  </si>
  <si>
    <t>In kolom AY in dat bestand is het mogelijk te selecteren op SWV en dan tot een sommatie te komen per SWV.</t>
  </si>
  <si>
    <r>
      <t>Grensverkeer:</t>
    </r>
    <r>
      <rPr>
        <sz val="10"/>
        <rFont val="Calibri"/>
        <family val="2"/>
      </rPr>
      <t xml:space="preserve"> Opgave van alle leerlingen die in het verband als grensverkeerleerling op de SBO zijn ingeschreven. Dat is gestart vanaf 1 augustus 2014. </t>
    </r>
  </si>
  <si>
    <t>De indeling van de Staat van Baten en Lasten volgt daarmee de voorschriften omtrent de jaarrekening zoals die sinds 2017 gelden.</t>
  </si>
  <si>
    <t>Dat betekent dat de beoordeling van de kengetallen specifiek is voor een SWV en inhoudelijk niet vergelijkbaar is met die van een schoolbestuur.</t>
  </si>
  <si>
    <r>
      <t xml:space="preserve">betreffen de definitieve bedragen zoals die voor het schooljaar voor </t>
    </r>
    <r>
      <rPr>
        <b/>
        <sz val="10"/>
        <rFont val="Calibri"/>
        <family val="2"/>
      </rPr>
      <t>2017-2018 in augustus 2018</t>
    </r>
    <r>
      <rPr>
        <sz val="10"/>
        <rFont val="Calibri"/>
        <family val="2"/>
      </rPr>
      <t xml:space="preserve"> zijn gepubliceerd, en voor het schooljaar </t>
    </r>
    <r>
      <rPr>
        <b/>
        <sz val="10"/>
        <rFont val="Calibri"/>
        <family val="2"/>
      </rPr>
      <t>2018-2019</t>
    </r>
    <r>
      <rPr>
        <sz val="10"/>
        <rFont val="Calibri"/>
        <family val="2"/>
      </rPr>
      <t xml:space="preserve"> </t>
    </r>
  </si>
  <si>
    <r>
      <t>zoals de voorlopige bedragen die in augustus</t>
    </r>
    <r>
      <rPr>
        <b/>
        <sz val="10"/>
        <rFont val="Calibri"/>
        <family val="2"/>
      </rPr>
      <t xml:space="preserve"> 2018</t>
    </r>
    <r>
      <rPr>
        <sz val="10"/>
        <rFont val="Calibri"/>
        <family val="2"/>
      </rPr>
      <t xml:space="preserve"> zijn gepubliceerd. </t>
    </r>
  </si>
  <si>
    <t xml:space="preserve">De salaristabellen zijn nu in een afzonderlijk werkblad opgenomen. </t>
  </si>
  <si>
    <t>Werkblad 'saltab'</t>
  </si>
  <si>
    <t>In dit nieuwe werkblad zijn alle salaristabellen opgenomen, geldend vanaf 1 juli 2016, resp. 1 sept. 2018, resp. 1 jan. 2019, resp. 1 jan. 2020.</t>
  </si>
  <si>
    <t xml:space="preserve">De salaristabellen zijn voorzien van een kolom met het maximale aantal regels per schaal terwijl ook in een kolom is opgenomen hoe het maximum </t>
  </si>
  <si>
    <t>van een schaal zich verhoudt tot het maximum van schaal L11 ( voorheen LB).</t>
  </si>
  <si>
    <t>Voorlopig zal elk halfjaar alleen de omvang van het minimumloon zich nog wijzigen en tot bijstelling in de schalen leiden.</t>
  </si>
  <si>
    <t xml:space="preserve">onder de aanvullende overdracht te laten vallen. Het advies is om ook de MI over te dragen zodat iedere leerling volledig bekostigd wordt. </t>
  </si>
  <si>
    <t xml:space="preserve">het schooljaar 2018-2019 resp. kalenderjaar 2018 en geraamd voor de jaren daarna (regel 133 resp. regel 145). Het instrument Kijkdoos is </t>
  </si>
  <si>
    <t>eveneens geupdatet met de nieuwste bedragen en in april 2019 komt de Kijkdoos 2019-2020.</t>
  </si>
  <si>
    <t xml:space="preserve">maximumsalaris van elke schaal (conform het vroegere FPE-model). </t>
  </si>
  <si>
    <t xml:space="preserve">of </t>
  </si>
  <si>
    <t>b.keizer@poraad.nl</t>
  </si>
  <si>
    <t>Die indeling is vorig jaar aangepast en in dit instrument verwerkt.</t>
  </si>
  <si>
    <t xml:space="preserve">De cijfers van de materiële bekostiging 2018 zijn geindexeerd in september 2017. De indexering voor 2019 is in sept. 2018 opgegeven in tab cel F54. </t>
  </si>
  <si>
    <t xml:space="preserve">Het instrument volgt de compartimentering van de lichte en de zware ondersteuning (LO resp. ZO) zoals die in de wet is aangegeven. Daarom worden de </t>
  </si>
  <si>
    <t>Voor de materiële instandhouding (Londo) betreft het de bedragen voor 2018 resp. 2019 zoals gepubliceerd in 2017 resp. in sept. 2018.</t>
  </si>
  <si>
    <t xml:space="preserve">zie: </t>
  </si>
  <si>
    <t>Werkgeverslasten PO</t>
  </si>
  <si>
    <t>De data zijn nu aangepast aan de definitieve cijfers van de GPL 2017-2018 van augustus 2018 en de voorlopige cijfers van de GPL 2018-2019 van september 2018.</t>
  </si>
  <si>
    <t xml:space="preserve">op basis van het percentage zoals dat voor de eigen situatie daadwerkelijk van toepassing is. De opname van diverse toelagen in de </t>
  </si>
  <si>
    <t xml:space="preserve">reguliere salaristabellen brengt een daling teweeg en de keuze voor vervanging (ERD) zorgt ook voor flinke variatie. Ook variatie in </t>
  </si>
  <si>
    <t xml:space="preserve">specifieke toekenningen door de werkgever zorgt daarvoor. Het is daarom sterk aan te raden de opslag van de loonkosten op het </t>
  </si>
  <si>
    <t>maandsalaris afzonderlijk re berekenen. Zie daarvoor het instrument WG-lasten 2019 in de Toolbox van de PO-Raad.</t>
  </si>
</sst>
</file>

<file path=xl/styles.xml><?xml version="1.0" encoding="utf-8"?>
<styleSheet xmlns="http://schemas.openxmlformats.org/spreadsheetml/2006/main" xmlns:mc="http://schemas.openxmlformats.org/markup-compatibility/2006" xmlns:x14ac="http://schemas.microsoft.com/office/spreadsheetml/2009/9/ac" mc:Ignorable="x14ac">
  <numFmts count="28">
    <numFmt numFmtId="42" formatCode="_ &quot;€&quot;\ * #,##0_ ;_ &quot;€&quot;\ * \-#,##0_ ;_ &quot;€&quot;\ * &quot;-&quot;_ ;_ @_ "/>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00_);_(&quot;€&quot;\ * \(#,##0.00\);_(&quot;€&quot;\ * &quot;-&quot;??_);_(@_)"/>
    <numFmt numFmtId="168" formatCode="_-&quot;fl&quot;\ * #,##0.00_-;_-&quot;fl&quot;\ * #,##0.00\-;_-&quot;fl&quot;\ * &quot;-&quot;??_-;_-@_-"/>
    <numFmt numFmtId="169" formatCode="0.0000"/>
    <numFmt numFmtId="170" formatCode="0.00000"/>
    <numFmt numFmtId="171" formatCode="_-&quot;€&quot;\ * #,##0_-;_-&quot;€&quot;\ * #,##0\-;_-&quot;€&quot;\ * &quot;-&quot;??_-;_-@_-"/>
    <numFmt numFmtId="172" formatCode="&quot;€&quot;\ #,##0_-"/>
    <numFmt numFmtId="173" formatCode="#,##0_ ;\-#,##0\ "/>
    <numFmt numFmtId="174" formatCode="0.0%"/>
    <numFmt numFmtId="175" formatCode="dd/mm/yy"/>
    <numFmt numFmtId="176" formatCode="d\ mmmm\ yyyy"/>
    <numFmt numFmtId="177" formatCode="[$-413]d/mmm/yy;@"/>
    <numFmt numFmtId="178" formatCode="#,##0.0_ ;\-#,##0.0\ "/>
    <numFmt numFmtId="179" formatCode="0.0000%"/>
    <numFmt numFmtId="180" formatCode="_([$€-413]\ * #,##0_);_([$€-413]\ * \(#,##0\);_([$€-413]\ * &quot;-&quot;_);_(@_)"/>
    <numFmt numFmtId="181" formatCode="&quot;€&quot;\ #,##0.00_-"/>
    <numFmt numFmtId="182" formatCode="0_ ;\-0\ "/>
    <numFmt numFmtId="183" formatCode="0.000%"/>
    <numFmt numFmtId="184" formatCode="_(&quot;€&quot;* #,##0_);_(&quot;€&quot;* \(#,##0\);_(&quot;€&quot;* &quot;-&quot;_);_(@_)"/>
    <numFmt numFmtId="185" formatCode="_(&quot;€&quot;* #,##0.00_);_(&quot;€&quot;* \(#,##0.00\);_(&quot;€&quot;* &quot;-&quot;??_);_(@_)"/>
    <numFmt numFmtId="186" formatCode="0.0"/>
    <numFmt numFmtId="187" formatCode="0.000000"/>
    <numFmt numFmtId="188" formatCode="_ [$€-413]\ * #,##0.00_ ;_ [$€-413]\ * \-#,##0.00_ ;_ [$€-413]\ * &quot;-&quot;??_ ;_ @_ "/>
    <numFmt numFmtId="189" formatCode="[$-413]d\ mmmm\ yyyy;@"/>
  </numFmts>
  <fonts count="164" x14ac:knownFonts="1">
    <font>
      <sz val="10"/>
      <name val="Arial"/>
    </font>
    <font>
      <sz val="10"/>
      <name val="Arial"/>
      <family val="2"/>
    </font>
    <font>
      <sz val="8"/>
      <color indexed="81"/>
      <name val="Tahoma"/>
      <family val="2"/>
    </font>
    <font>
      <sz val="9"/>
      <color indexed="81"/>
      <name val="Tahoma"/>
      <family val="2"/>
    </font>
    <font>
      <u/>
      <sz val="10"/>
      <color indexed="12"/>
      <name val="Arial"/>
      <family val="2"/>
    </font>
    <font>
      <sz val="8"/>
      <name val="Arial"/>
      <family val="2"/>
    </font>
    <font>
      <sz val="10"/>
      <name val="Calibri"/>
      <family val="2"/>
    </font>
    <font>
      <b/>
      <sz val="10"/>
      <name val="Calibri"/>
      <family val="2"/>
    </font>
    <font>
      <b/>
      <sz val="10"/>
      <color indexed="10"/>
      <name val="Calibri"/>
      <family val="2"/>
    </font>
    <font>
      <u/>
      <sz val="10"/>
      <name val="Calibri"/>
      <family val="2"/>
    </font>
    <font>
      <b/>
      <u/>
      <sz val="10"/>
      <name val="Calibri"/>
      <family val="2"/>
    </font>
    <font>
      <b/>
      <sz val="12"/>
      <name val="Calibri"/>
      <family val="2"/>
    </font>
    <font>
      <sz val="10"/>
      <name val="Calibri"/>
      <family val="2"/>
    </font>
    <font>
      <b/>
      <sz val="10"/>
      <name val="Calibri"/>
      <family val="2"/>
    </font>
    <font>
      <b/>
      <i/>
      <sz val="10"/>
      <name val="Calibri"/>
      <family val="2"/>
    </font>
    <font>
      <b/>
      <sz val="14"/>
      <name val="Calibri"/>
      <family val="2"/>
    </font>
    <font>
      <i/>
      <sz val="10"/>
      <name val="Calibri"/>
      <family val="2"/>
    </font>
    <font>
      <sz val="14"/>
      <name val="Calibri"/>
      <family val="2"/>
    </font>
    <font>
      <sz val="12"/>
      <name val="Calibri"/>
      <family val="2"/>
    </font>
    <font>
      <sz val="11"/>
      <name val="Calibri"/>
      <family val="2"/>
    </font>
    <font>
      <b/>
      <sz val="11"/>
      <name val="Calibri"/>
      <family val="2"/>
    </font>
    <font>
      <b/>
      <i/>
      <sz val="12"/>
      <name val="Calibri"/>
      <family val="2"/>
    </font>
    <font>
      <i/>
      <sz val="10"/>
      <color indexed="10"/>
      <name val="Calibri"/>
      <family val="2"/>
    </font>
    <font>
      <b/>
      <i/>
      <sz val="10"/>
      <color indexed="10"/>
      <name val="Calibri"/>
      <family val="2"/>
    </font>
    <font>
      <b/>
      <sz val="14"/>
      <color indexed="10"/>
      <name val="Calibri"/>
      <family val="2"/>
    </font>
    <font>
      <b/>
      <sz val="10"/>
      <color indexed="10"/>
      <name val="Calibri"/>
      <family val="2"/>
    </font>
    <font>
      <sz val="10"/>
      <color indexed="10"/>
      <name val="Calibri"/>
      <family val="2"/>
    </font>
    <font>
      <sz val="14"/>
      <color indexed="10"/>
      <name val="Calibri"/>
      <family val="2"/>
    </font>
    <font>
      <i/>
      <sz val="14"/>
      <color indexed="10"/>
      <name val="Calibri"/>
      <family val="2"/>
    </font>
    <font>
      <sz val="8"/>
      <name val="Calibri"/>
      <family val="2"/>
    </font>
    <font>
      <b/>
      <sz val="10"/>
      <color indexed="18"/>
      <name val="Calibri"/>
      <family val="2"/>
    </font>
    <font>
      <i/>
      <sz val="10"/>
      <color indexed="62"/>
      <name val="Calibri"/>
      <family val="2"/>
    </font>
    <font>
      <sz val="10"/>
      <color indexed="62"/>
      <name val="Calibri"/>
      <family val="2"/>
    </font>
    <font>
      <b/>
      <i/>
      <sz val="14"/>
      <name val="Calibri"/>
      <family val="2"/>
    </font>
    <font>
      <b/>
      <sz val="10"/>
      <color indexed="62"/>
      <name val="Calibri"/>
      <family val="2"/>
    </font>
    <font>
      <b/>
      <sz val="10"/>
      <color indexed="9"/>
      <name val="Calibri"/>
      <family val="2"/>
    </font>
    <font>
      <sz val="10"/>
      <color indexed="8"/>
      <name val="Calibri"/>
      <family val="2"/>
    </font>
    <font>
      <sz val="10"/>
      <color indexed="12"/>
      <name val="Calibri"/>
      <family val="2"/>
    </font>
    <font>
      <b/>
      <sz val="11"/>
      <color indexed="9"/>
      <name val="Calibri"/>
      <family val="2"/>
    </font>
    <font>
      <b/>
      <sz val="14"/>
      <color indexed="60"/>
      <name val="Calibri"/>
      <family val="2"/>
    </font>
    <font>
      <i/>
      <sz val="10"/>
      <color indexed="60"/>
      <name val="Calibri"/>
      <family val="2"/>
    </font>
    <font>
      <sz val="10"/>
      <color indexed="60"/>
      <name val="Calibri"/>
      <family val="2"/>
    </font>
    <font>
      <b/>
      <i/>
      <sz val="10"/>
      <color indexed="60"/>
      <name val="Calibri"/>
      <family val="2"/>
    </font>
    <font>
      <b/>
      <sz val="10"/>
      <color indexed="60"/>
      <name val="Calibri"/>
      <family val="2"/>
    </font>
    <font>
      <b/>
      <i/>
      <sz val="10"/>
      <color indexed="9"/>
      <name val="Calibri"/>
      <family val="2"/>
    </font>
    <font>
      <sz val="10"/>
      <color indexed="9"/>
      <name val="Calibri"/>
      <family val="2"/>
    </font>
    <font>
      <b/>
      <sz val="10"/>
      <color indexed="9"/>
      <name val="Calibri"/>
      <family val="2"/>
    </font>
    <font>
      <sz val="10"/>
      <color indexed="81"/>
      <name val="Tahoma"/>
      <family val="2"/>
    </font>
    <font>
      <sz val="10"/>
      <color indexed="30"/>
      <name val="Calibri"/>
      <family val="2"/>
    </font>
    <font>
      <sz val="8"/>
      <name val="Arial"/>
      <family val="2"/>
    </font>
    <font>
      <sz val="10"/>
      <color indexed="22"/>
      <name val="Calibri"/>
      <family val="2"/>
    </font>
    <font>
      <b/>
      <sz val="10"/>
      <color indexed="60"/>
      <name val="Calibri"/>
      <family val="2"/>
    </font>
    <font>
      <b/>
      <sz val="14"/>
      <color indexed="60"/>
      <name val="Calibri"/>
      <family val="2"/>
    </font>
    <font>
      <b/>
      <sz val="10"/>
      <color indexed="9"/>
      <name val="Calibri"/>
      <family val="2"/>
    </font>
    <font>
      <b/>
      <i/>
      <sz val="10"/>
      <color indexed="9"/>
      <name val="Calibri"/>
      <family val="2"/>
    </font>
    <font>
      <sz val="10"/>
      <color indexed="60"/>
      <name val="Calibri"/>
      <family val="2"/>
    </font>
    <font>
      <i/>
      <sz val="10"/>
      <color indexed="60"/>
      <name val="Calibri"/>
      <family val="2"/>
    </font>
    <font>
      <b/>
      <i/>
      <sz val="10"/>
      <color indexed="60"/>
      <name val="Calibri"/>
      <family val="2"/>
    </font>
    <font>
      <b/>
      <i/>
      <sz val="10"/>
      <color indexed="22"/>
      <name val="Calibri"/>
      <family val="2"/>
    </font>
    <font>
      <sz val="10"/>
      <color indexed="10"/>
      <name val="Calibri"/>
      <family val="2"/>
    </font>
    <font>
      <sz val="10"/>
      <color indexed="60"/>
      <name val="Calibri"/>
      <family val="2"/>
    </font>
    <font>
      <i/>
      <sz val="10"/>
      <color indexed="60"/>
      <name val="Calibri"/>
      <family val="2"/>
    </font>
    <font>
      <b/>
      <sz val="10"/>
      <color indexed="60"/>
      <name val="Calibri"/>
      <family val="2"/>
    </font>
    <font>
      <sz val="10"/>
      <color indexed="9"/>
      <name val="Calibri"/>
      <family val="2"/>
    </font>
    <font>
      <b/>
      <sz val="10"/>
      <color indexed="30"/>
      <name val="Calibri"/>
      <family val="2"/>
    </font>
    <font>
      <sz val="10"/>
      <color indexed="30"/>
      <name val="Calibri"/>
      <family val="2"/>
    </font>
    <font>
      <i/>
      <sz val="10"/>
      <color indexed="30"/>
      <name val="Calibri"/>
      <family val="2"/>
    </font>
    <font>
      <sz val="14"/>
      <color indexed="60"/>
      <name val="Calibri"/>
      <family val="2"/>
    </font>
    <font>
      <b/>
      <i/>
      <sz val="14"/>
      <color indexed="60"/>
      <name val="Calibri"/>
      <family val="2"/>
    </font>
    <font>
      <i/>
      <sz val="14"/>
      <color indexed="60"/>
      <name val="Calibri"/>
      <family val="2"/>
    </font>
    <font>
      <sz val="10"/>
      <color indexed="60"/>
      <name val="Arial"/>
      <family val="2"/>
    </font>
    <font>
      <b/>
      <sz val="10"/>
      <color indexed="9"/>
      <name val="Calibri"/>
      <family val="2"/>
    </font>
    <font>
      <sz val="10"/>
      <color indexed="10"/>
      <name val="Arial"/>
      <family val="2"/>
    </font>
    <font>
      <b/>
      <sz val="10"/>
      <name val="Arial"/>
      <family val="2"/>
    </font>
    <font>
      <i/>
      <sz val="10"/>
      <color indexed="8"/>
      <name val="Calibri"/>
      <family val="2"/>
    </font>
    <font>
      <b/>
      <sz val="10"/>
      <color indexed="60"/>
      <name val="Calibri"/>
      <family val="2"/>
    </font>
    <font>
      <b/>
      <i/>
      <sz val="10"/>
      <color indexed="60"/>
      <name val="Calibri"/>
      <family val="2"/>
    </font>
    <font>
      <sz val="10"/>
      <color indexed="60"/>
      <name val="Calibri"/>
      <family val="2"/>
    </font>
    <font>
      <i/>
      <sz val="10"/>
      <color indexed="60"/>
      <name val="Calibri"/>
      <family val="2"/>
    </font>
    <font>
      <sz val="10"/>
      <name val="Calibri"/>
      <family val="2"/>
    </font>
    <font>
      <b/>
      <sz val="10"/>
      <name val="Calibri"/>
      <family val="2"/>
    </font>
    <font>
      <sz val="10"/>
      <color indexed="10"/>
      <name val="Calibri"/>
      <family val="2"/>
    </font>
    <font>
      <b/>
      <i/>
      <sz val="10"/>
      <name val="Calibri"/>
      <family val="2"/>
    </font>
    <font>
      <b/>
      <sz val="10"/>
      <color indexed="10"/>
      <name val="Calibri"/>
      <family val="2"/>
    </font>
    <font>
      <b/>
      <i/>
      <sz val="10"/>
      <color indexed="10"/>
      <name val="Calibri"/>
      <family val="2"/>
    </font>
    <font>
      <sz val="11"/>
      <color indexed="62"/>
      <name val="Calibri"/>
      <family val="2"/>
    </font>
    <font>
      <b/>
      <sz val="12"/>
      <color theme="3"/>
      <name val="Calibri"/>
      <family val="2"/>
    </font>
    <font>
      <b/>
      <sz val="10"/>
      <color theme="0"/>
      <name val="Calibri"/>
      <family val="2"/>
    </font>
    <font>
      <sz val="10"/>
      <name val="Calibri"/>
      <family val="2"/>
      <scheme val="minor"/>
    </font>
    <font>
      <sz val="10"/>
      <color theme="0"/>
      <name val="Calibri"/>
      <family val="2"/>
    </font>
    <font>
      <b/>
      <i/>
      <sz val="11"/>
      <name val="Calibri"/>
      <family val="2"/>
    </font>
    <font>
      <b/>
      <i/>
      <sz val="10"/>
      <color rgb="FF993300"/>
      <name val="Calibri"/>
      <family val="2"/>
      <scheme val="minor"/>
    </font>
    <font>
      <sz val="10"/>
      <color theme="0" tint="-0.249977111117893"/>
      <name val="Calibri"/>
      <family val="2"/>
    </font>
    <font>
      <u/>
      <sz val="10"/>
      <color theme="0"/>
      <name val="Arial"/>
      <family val="2"/>
    </font>
    <font>
      <sz val="10"/>
      <color theme="9" tint="-0.249977111117893"/>
      <name val="Calibri"/>
      <family val="2"/>
    </font>
    <font>
      <sz val="10"/>
      <color rgb="FFE26B0A"/>
      <name val="Calibri"/>
      <family val="2"/>
    </font>
    <font>
      <b/>
      <sz val="10"/>
      <color rgb="FFE26B0A"/>
      <name val="Calibri"/>
      <family val="2"/>
    </font>
    <font>
      <sz val="10"/>
      <color rgb="FFFF0000"/>
      <name val="Calibri"/>
      <family val="2"/>
    </font>
    <font>
      <b/>
      <sz val="10"/>
      <color rgb="FFC00000"/>
      <name val="Calibri"/>
      <family val="2"/>
    </font>
    <font>
      <i/>
      <sz val="10"/>
      <color rgb="FFC00000"/>
      <name val="Calibri"/>
      <family val="2"/>
    </font>
    <font>
      <sz val="10"/>
      <color rgb="FF0070C0"/>
      <name val="Calibri"/>
      <family val="2"/>
    </font>
    <font>
      <b/>
      <i/>
      <sz val="10"/>
      <color theme="0"/>
      <name val="Calibri"/>
      <family val="2"/>
    </font>
    <font>
      <sz val="10"/>
      <color theme="0" tint="-0.34998626667073579"/>
      <name val="Calibri"/>
      <family val="2"/>
    </font>
    <font>
      <sz val="10"/>
      <color theme="0" tint="-0.34998626667073579"/>
      <name val="Arial"/>
      <family val="2"/>
    </font>
    <font>
      <b/>
      <i/>
      <sz val="11"/>
      <color rgb="FF00B050"/>
      <name val="Calibri"/>
      <family val="2"/>
    </font>
    <font>
      <b/>
      <sz val="10"/>
      <color rgb="FF0070C0"/>
      <name val="Calibri"/>
      <family val="2"/>
    </font>
    <font>
      <sz val="10"/>
      <color rgb="FF0070C0"/>
      <name val="Calibri"/>
      <family val="2"/>
      <scheme val="minor"/>
    </font>
    <font>
      <b/>
      <i/>
      <sz val="10"/>
      <color rgb="FF0070C0"/>
      <name val="Calibri"/>
      <family val="2"/>
    </font>
    <font>
      <b/>
      <sz val="10"/>
      <color rgb="FFFF0000"/>
      <name val="Calibri"/>
      <family val="2"/>
    </font>
    <font>
      <sz val="11"/>
      <name val="Calibri"/>
      <family val="2"/>
      <scheme val="minor"/>
    </font>
    <font>
      <b/>
      <sz val="11"/>
      <name val="Calibri"/>
      <family val="2"/>
      <scheme val="minor"/>
    </font>
    <font>
      <b/>
      <sz val="11"/>
      <color indexed="9"/>
      <name val="Calibri"/>
      <family val="2"/>
      <scheme val="minor"/>
    </font>
    <font>
      <i/>
      <sz val="10"/>
      <color rgb="FF00B050"/>
      <name val="Calibri"/>
      <family val="2"/>
    </font>
    <font>
      <b/>
      <i/>
      <sz val="10"/>
      <color rgb="FF00B050"/>
      <name val="Calibri"/>
      <family val="2"/>
    </font>
    <font>
      <b/>
      <sz val="10"/>
      <color rgb="FF00B050"/>
      <name val="Calibri"/>
      <family val="2"/>
    </font>
    <font>
      <i/>
      <sz val="10"/>
      <color rgb="FF00B050"/>
      <name val="Calibri"/>
      <family val="2"/>
      <scheme val="minor"/>
    </font>
    <font>
      <sz val="10"/>
      <color rgb="FF00B050"/>
      <name val="Calibri"/>
      <family val="2"/>
      <scheme val="minor"/>
    </font>
    <font>
      <sz val="10"/>
      <color rgb="FFC00000"/>
      <name val="Calibri"/>
      <family val="2"/>
    </font>
    <font>
      <sz val="10"/>
      <color rgb="FFC00000"/>
      <name val="Arial"/>
      <family val="2"/>
    </font>
    <font>
      <sz val="10"/>
      <color theme="0" tint="-0.14999847407452621"/>
      <name val="Calibri"/>
      <family val="2"/>
    </font>
    <font>
      <sz val="14"/>
      <color theme="0"/>
      <name val="Calibri"/>
      <family val="2"/>
    </font>
    <font>
      <i/>
      <sz val="10"/>
      <color theme="1" tint="0.34998626667073579"/>
      <name val="Calibri"/>
      <family val="2"/>
    </font>
    <font>
      <sz val="10"/>
      <color theme="1" tint="0.34998626667073579"/>
      <name val="Calibri"/>
      <family val="2"/>
    </font>
    <font>
      <b/>
      <i/>
      <sz val="10"/>
      <color theme="1" tint="0.34998626667073579"/>
      <name val="Calibri"/>
      <family val="2"/>
    </font>
    <font>
      <b/>
      <sz val="10"/>
      <color theme="1" tint="0.34998626667073579"/>
      <name val="Calibri"/>
      <family val="2"/>
    </font>
    <font>
      <b/>
      <i/>
      <sz val="10"/>
      <color theme="1" tint="0.499984740745262"/>
      <name val="Calibri"/>
      <family val="2"/>
    </font>
    <font>
      <b/>
      <sz val="10"/>
      <color theme="1"/>
      <name val="Calibri"/>
      <family val="2"/>
    </font>
    <font>
      <sz val="14"/>
      <color rgb="FFC00000"/>
      <name val="Calibri"/>
      <family val="2"/>
    </font>
    <font>
      <sz val="10"/>
      <color theme="1" tint="0.34998626667073579"/>
      <name val="Arial"/>
      <family val="2"/>
    </font>
    <font>
      <b/>
      <u/>
      <sz val="10"/>
      <color theme="1" tint="0.34998626667073579"/>
      <name val="Calibri"/>
      <family val="2"/>
    </font>
    <font>
      <i/>
      <sz val="12"/>
      <color indexed="10"/>
      <name val="Calibri"/>
      <family val="2"/>
    </font>
    <font>
      <b/>
      <i/>
      <sz val="12"/>
      <color indexed="10"/>
      <name val="Calibri"/>
      <family val="2"/>
    </font>
    <font>
      <sz val="12"/>
      <name val="Arial"/>
      <family val="2"/>
    </font>
    <font>
      <sz val="12"/>
      <color indexed="10"/>
      <name val="Calibri"/>
      <family val="2"/>
    </font>
    <font>
      <b/>
      <sz val="12"/>
      <color indexed="10"/>
      <name val="Calibri"/>
      <family val="2"/>
    </font>
    <font>
      <sz val="12"/>
      <color theme="0"/>
      <name val="Calibri"/>
      <family val="2"/>
    </font>
    <font>
      <b/>
      <sz val="12"/>
      <name val="Arial"/>
      <family val="2"/>
    </font>
    <font>
      <b/>
      <sz val="12"/>
      <color rgb="FFC00000"/>
      <name val="Calibri"/>
      <family val="2"/>
    </font>
    <font>
      <sz val="12"/>
      <color rgb="FFC00000"/>
      <name val="Calibri"/>
      <family val="2"/>
    </font>
    <font>
      <b/>
      <i/>
      <sz val="10"/>
      <color theme="1" tint="0.34998626667073579"/>
      <name val="Calibri"/>
      <family val="2"/>
      <scheme val="minor"/>
    </font>
    <font>
      <sz val="10"/>
      <color theme="1"/>
      <name val="Calibri"/>
      <family val="2"/>
    </font>
    <font>
      <b/>
      <sz val="12"/>
      <color theme="1" tint="0.34998626667073579"/>
      <name val="Calibri"/>
      <family val="2"/>
    </font>
    <font>
      <b/>
      <sz val="10"/>
      <color theme="1" tint="0.249977111117893"/>
      <name val="Calibri"/>
      <family val="2"/>
    </font>
    <font>
      <b/>
      <sz val="10"/>
      <color indexed="9"/>
      <name val="Calibri"/>
      <family val="2"/>
      <scheme val="minor"/>
    </font>
    <font>
      <b/>
      <sz val="10"/>
      <color theme="1" tint="0.34998626667073579"/>
      <name val="Calibri"/>
      <family val="2"/>
      <scheme val="minor"/>
    </font>
    <font>
      <sz val="10"/>
      <color theme="1" tint="0.34998626667073579"/>
      <name val="Calibri"/>
      <family val="2"/>
      <scheme val="minor"/>
    </font>
    <font>
      <b/>
      <i/>
      <sz val="10"/>
      <color theme="1" tint="0.249977111117893"/>
      <name val="Calibri"/>
      <family val="2"/>
    </font>
    <font>
      <i/>
      <sz val="10"/>
      <color theme="1" tint="0.249977111117893"/>
      <name val="Calibri"/>
      <family val="2"/>
    </font>
    <font>
      <b/>
      <i/>
      <sz val="10"/>
      <name val="Calibri"/>
      <family val="2"/>
      <scheme val="minor"/>
    </font>
    <font>
      <i/>
      <sz val="10"/>
      <color theme="1" tint="0.34998626667073579"/>
      <name val="Calibri"/>
      <family val="2"/>
      <scheme val="minor"/>
    </font>
    <font>
      <i/>
      <sz val="14"/>
      <color theme="1" tint="0.34998626667073579"/>
      <name val="Calibri"/>
      <family val="2"/>
      <scheme val="minor"/>
    </font>
    <font>
      <sz val="12"/>
      <color theme="1" tint="0.34998626667073579"/>
      <name val="Calibri"/>
      <family val="2"/>
      <scheme val="minor"/>
    </font>
    <font>
      <i/>
      <sz val="12"/>
      <color theme="1" tint="0.34998626667073579"/>
      <name val="Calibri"/>
      <family val="2"/>
      <scheme val="minor"/>
    </font>
    <font>
      <i/>
      <sz val="12"/>
      <name val="Calibri"/>
      <family val="2"/>
    </font>
    <font>
      <b/>
      <sz val="11"/>
      <name val="Arial"/>
      <family val="2"/>
    </font>
    <font>
      <i/>
      <sz val="12"/>
      <color indexed="60"/>
      <name val="Calibri"/>
      <family val="2"/>
    </font>
    <font>
      <sz val="10"/>
      <color theme="0" tint="-0.249977111117893"/>
      <name val="Calibri"/>
      <family val="2"/>
      <scheme val="minor"/>
    </font>
    <font>
      <b/>
      <sz val="10"/>
      <color theme="0" tint="-0.249977111117893"/>
      <name val="Calibri"/>
      <family val="2"/>
      <scheme val="minor"/>
    </font>
    <font>
      <b/>
      <sz val="10"/>
      <color theme="0" tint="-0.249977111117893"/>
      <name val="Calibri"/>
      <family val="2"/>
    </font>
    <font>
      <u/>
      <sz val="10"/>
      <color indexed="12"/>
      <name val="Calibri"/>
      <family val="2"/>
      <scheme val="minor"/>
    </font>
    <font>
      <b/>
      <sz val="10"/>
      <color indexed="8"/>
      <name val="Calibri"/>
      <family val="2"/>
    </font>
    <font>
      <sz val="10"/>
      <color rgb="FFFF0000"/>
      <name val="Calibri"/>
      <family val="2"/>
      <scheme val="minor"/>
    </font>
    <font>
      <sz val="10"/>
      <color indexed="8"/>
      <name val="Calibri"/>
      <family val="2"/>
      <scheme val="minor"/>
    </font>
    <font>
      <b/>
      <sz val="12"/>
      <color rgb="FFFF0000"/>
      <name val="Calibri"/>
      <family val="2"/>
    </font>
  </fonts>
  <fills count="1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30"/>
        <bgColor indexed="64"/>
      </patternFill>
    </fill>
    <fill>
      <patternFill patternType="solid">
        <fgColor indexed="13"/>
        <bgColor indexed="64"/>
      </patternFill>
    </fill>
    <fill>
      <patternFill patternType="solid">
        <fgColor theme="0" tint="-0.249977111117893"/>
        <bgColor indexed="64"/>
      </patternFill>
    </fill>
    <fill>
      <patternFill patternType="solid">
        <fgColor rgb="FFFFFF00"/>
        <bgColor indexed="64"/>
      </patternFill>
    </fill>
    <fill>
      <patternFill patternType="solid">
        <fgColor theme="0"/>
        <bgColor indexed="64"/>
      </patternFill>
    </fill>
    <fill>
      <patternFill patternType="solid">
        <fgColor rgb="FF0066CC"/>
        <bgColor indexed="64"/>
      </patternFill>
    </fill>
    <fill>
      <patternFill patternType="solid">
        <fgColor theme="0" tint="-4.9989318521683403E-2"/>
        <bgColor indexed="64"/>
      </patternFill>
    </fill>
    <fill>
      <patternFill patternType="solid">
        <fgColor rgb="FFFFFF99"/>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rgb="FFFFFFCC"/>
        <bgColor indexed="64"/>
      </patternFill>
    </fill>
    <fill>
      <patternFill patternType="solid">
        <fgColor theme="3" tint="0.79998168889431442"/>
        <bgColor indexed="64"/>
      </patternFill>
    </fill>
    <fill>
      <patternFill patternType="solid">
        <fgColor indexed="43"/>
        <bgColor indexed="64"/>
      </patternFill>
    </fill>
  </fills>
  <borders count="60">
    <border>
      <left/>
      <right/>
      <top/>
      <bottom/>
      <diagonal/>
    </border>
    <border>
      <left style="thin">
        <color indexed="22"/>
      </left>
      <right style="thin">
        <color indexed="22"/>
      </right>
      <top style="thin">
        <color indexed="22"/>
      </top>
      <bottom style="thin">
        <color indexed="22"/>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22"/>
      </right>
      <top/>
      <bottom style="thin">
        <color indexed="22"/>
      </bottom>
      <diagonal/>
    </border>
    <border>
      <left style="thin">
        <color indexed="22"/>
      </left>
      <right style="thin">
        <color indexed="22"/>
      </right>
      <top/>
      <bottom style="thin">
        <color indexed="22"/>
      </bottom>
      <diagonal/>
    </border>
    <border>
      <left style="thin">
        <color indexed="22"/>
      </left>
      <right/>
      <top/>
      <bottom style="thin">
        <color indexed="22"/>
      </bottom>
      <diagonal/>
    </border>
    <border>
      <left/>
      <right style="thin">
        <color indexed="22"/>
      </right>
      <top style="thin">
        <color indexed="22"/>
      </top>
      <bottom style="thin">
        <color indexed="22"/>
      </bottom>
      <diagonal/>
    </border>
    <border>
      <left style="thin">
        <color indexed="22"/>
      </left>
      <right/>
      <top style="thin">
        <color indexed="22"/>
      </top>
      <bottom style="thin">
        <color indexed="22"/>
      </bottom>
      <diagonal/>
    </border>
    <border>
      <left/>
      <right style="thin">
        <color indexed="22"/>
      </right>
      <top style="thin">
        <color indexed="22"/>
      </top>
      <bottom/>
      <diagonal/>
    </border>
    <border>
      <left style="thin">
        <color indexed="22"/>
      </left>
      <right style="thin">
        <color indexed="22"/>
      </right>
      <top style="thin">
        <color indexed="22"/>
      </top>
      <bottom/>
      <diagonal/>
    </border>
    <border>
      <left style="thin">
        <color indexed="22"/>
      </left>
      <right/>
      <top style="thin">
        <color indexed="22"/>
      </top>
      <bottom/>
      <diagonal/>
    </border>
    <border>
      <left/>
      <right style="thin">
        <color indexed="64"/>
      </right>
      <top/>
      <bottom style="thin">
        <color indexed="64"/>
      </bottom>
      <diagonal/>
    </border>
    <border>
      <left style="thin">
        <color indexed="64"/>
      </left>
      <right/>
      <top/>
      <bottom style="thin">
        <color indexed="64"/>
      </bottom>
      <diagonal/>
    </border>
    <border>
      <left/>
      <right style="thin">
        <color auto="1"/>
      </right>
      <top style="thin">
        <color auto="1"/>
      </top>
      <bottom/>
      <diagonal/>
    </border>
    <border>
      <left/>
      <right/>
      <top style="thin">
        <color indexed="64"/>
      </top>
      <bottom/>
      <diagonal/>
    </border>
    <border>
      <left/>
      <right/>
      <top style="thin">
        <color auto="1"/>
      </top>
      <bottom/>
      <diagonal/>
    </border>
    <border>
      <left/>
      <right style="thin">
        <color auto="1"/>
      </right>
      <top style="thin">
        <color auto="1"/>
      </top>
      <bottom/>
      <diagonal/>
    </border>
    <border>
      <left style="thin">
        <color auto="1"/>
      </left>
      <right/>
      <top style="thin">
        <color auto="1"/>
      </top>
      <bottom/>
      <diagonal/>
    </border>
    <border>
      <left/>
      <right style="thin">
        <color auto="1"/>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indexed="64"/>
      </left>
      <right/>
      <top/>
      <bottom style="double">
        <color indexed="64"/>
      </bottom>
      <diagonal/>
    </border>
    <border>
      <left/>
      <right/>
      <top/>
      <bottom style="double">
        <color indexed="64"/>
      </bottom>
      <diagonal/>
    </border>
    <border>
      <left/>
      <right style="thin">
        <color auto="1"/>
      </right>
      <top/>
      <bottom style="double">
        <color indexed="64"/>
      </bottom>
      <diagonal/>
    </border>
    <border>
      <left style="thin">
        <color indexed="64"/>
      </left>
      <right/>
      <top style="double">
        <color indexed="64"/>
      </top>
      <bottom/>
      <diagonal/>
    </border>
    <border>
      <left/>
      <right/>
      <top style="double">
        <color indexed="64"/>
      </top>
      <bottom/>
      <diagonal/>
    </border>
    <border>
      <left/>
      <right style="thin">
        <color auto="1"/>
      </right>
      <top style="double">
        <color indexed="64"/>
      </top>
      <bottom/>
      <diagonal/>
    </border>
    <border>
      <left style="thin">
        <color theme="0"/>
      </left>
      <right style="thin">
        <color theme="0"/>
      </right>
      <top/>
      <bottom/>
      <diagonal/>
    </border>
    <border>
      <left style="double">
        <color rgb="FF993300"/>
      </left>
      <right/>
      <top style="double">
        <color rgb="FF993300"/>
      </top>
      <bottom/>
      <diagonal/>
    </border>
    <border>
      <left/>
      <right/>
      <top style="double">
        <color rgb="FF993300"/>
      </top>
      <bottom/>
      <diagonal/>
    </border>
    <border>
      <left/>
      <right style="double">
        <color rgb="FF993300"/>
      </right>
      <top style="double">
        <color rgb="FF993300"/>
      </top>
      <bottom/>
      <diagonal/>
    </border>
    <border>
      <left style="double">
        <color rgb="FF993300"/>
      </left>
      <right/>
      <top/>
      <bottom/>
      <diagonal/>
    </border>
    <border>
      <left/>
      <right style="double">
        <color rgb="FF993300"/>
      </right>
      <top/>
      <bottom/>
      <diagonal/>
    </border>
    <border>
      <left style="double">
        <color rgb="FF993300"/>
      </left>
      <right/>
      <top/>
      <bottom style="double">
        <color rgb="FF993300"/>
      </bottom>
      <diagonal/>
    </border>
    <border>
      <left/>
      <right/>
      <top/>
      <bottom style="double">
        <color rgb="FF993300"/>
      </bottom>
      <diagonal/>
    </border>
    <border>
      <left/>
      <right style="double">
        <color rgb="FF993300"/>
      </right>
      <top/>
      <bottom style="double">
        <color rgb="FF993300"/>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theme="0"/>
      </left>
      <right style="thin">
        <color theme="0"/>
      </right>
      <top style="thin">
        <color theme="0"/>
      </top>
      <bottom style="thin">
        <color theme="0"/>
      </bottom>
      <diagonal/>
    </border>
    <border>
      <left style="thin">
        <color indexed="64"/>
      </left>
      <right/>
      <top style="thin">
        <color indexed="64"/>
      </top>
      <bottom/>
      <diagonal/>
    </border>
    <border>
      <left style="thin">
        <color theme="0" tint="-4.9989318521683403E-2"/>
      </left>
      <right style="thin">
        <color theme="0" tint="-4.9989318521683403E-2"/>
      </right>
      <top/>
      <bottom/>
      <diagonal/>
    </border>
    <border>
      <left style="thin">
        <color theme="0" tint="-4.9989318521683403E-2"/>
      </left>
      <right style="thin">
        <color theme="0" tint="-4.9989318521683403E-2"/>
      </right>
      <top style="thin">
        <color indexed="2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indexed="22"/>
      </bottom>
      <diagonal/>
    </border>
    <border>
      <left/>
      <right style="thin">
        <color theme="0" tint="-4.9989318521683403E-2"/>
      </right>
      <top style="thin">
        <color theme="0" tint="-4.9989318521683403E-2"/>
      </top>
      <bottom/>
      <diagonal/>
    </border>
    <border>
      <left style="thin">
        <color theme="0" tint="-4.9989318521683403E-2"/>
      </left>
      <right/>
      <top/>
      <bottom style="thin">
        <color theme="0" tint="-4.9989318521683403E-2"/>
      </bottom>
      <diagonal/>
    </border>
    <border>
      <left style="thin">
        <color auto="1"/>
      </left>
      <right style="thin">
        <color auto="1"/>
      </right>
      <top style="thin">
        <color auto="1"/>
      </top>
      <bottom style="thin">
        <color auto="1"/>
      </bottom>
      <diagonal/>
    </border>
    <border>
      <left style="thin">
        <color indexed="22"/>
      </left>
      <right style="thin">
        <color indexed="22"/>
      </right>
      <top style="thin">
        <color indexed="22"/>
      </top>
      <bottom/>
      <diagonal/>
    </border>
    <border>
      <left/>
      <right/>
      <top style="thin">
        <color indexed="64"/>
      </top>
      <bottom/>
      <diagonal/>
    </border>
    <border>
      <left style="thin">
        <color indexed="22"/>
      </left>
      <right/>
      <top style="thin">
        <color indexed="22"/>
      </top>
      <bottom/>
      <diagonal/>
    </border>
  </borders>
  <cellStyleXfs count="4">
    <xf numFmtId="0" fontId="0" fillId="0" borderId="0"/>
    <xf numFmtId="0" fontId="4" fillId="0" borderId="0" applyNumberFormat="0" applyFill="0" applyBorder="0" applyAlignment="0" applyProtection="0">
      <alignment vertical="top"/>
      <protection locked="0"/>
    </xf>
    <xf numFmtId="9" fontId="1" fillId="0" borderId="0" applyFont="0" applyFill="0" applyBorder="0" applyAlignment="0" applyProtection="0"/>
    <xf numFmtId="168" fontId="1" fillId="0" borderId="0" applyFont="0" applyFill="0" applyBorder="0" applyAlignment="0" applyProtection="0"/>
  </cellStyleXfs>
  <cellXfs count="1424">
    <xf numFmtId="0" fontId="0" fillId="0" borderId="0" xfId="0"/>
    <xf numFmtId="0" fontId="11" fillId="0" borderId="0" xfId="0" applyFont="1"/>
    <xf numFmtId="0" fontId="7" fillId="0" borderId="0" xfId="0" applyFont="1"/>
    <xf numFmtId="0" fontId="37" fillId="2" borderId="0" xfId="0" applyFont="1" applyFill="1"/>
    <xf numFmtId="0" fontId="4" fillId="0" borderId="0" xfId="1" applyAlignment="1" applyProtection="1"/>
    <xf numFmtId="0" fontId="6" fillId="2" borderId="0" xfId="0" applyFont="1" applyFill="1"/>
    <xf numFmtId="0" fontId="12" fillId="3" borderId="0" xfId="0" applyFont="1" applyFill="1" applyBorder="1" applyProtection="1"/>
    <xf numFmtId="0" fontId="13" fillId="3" borderId="0" xfId="0" applyFont="1" applyFill="1" applyBorder="1" applyProtection="1"/>
    <xf numFmtId="0" fontId="17" fillId="3" borderId="0" xfId="0" applyFont="1" applyFill="1" applyBorder="1" applyProtection="1"/>
    <xf numFmtId="0" fontId="12" fillId="3" borderId="0" xfId="0" applyFont="1" applyFill="1" applyBorder="1" applyAlignment="1" applyProtection="1">
      <alignment horizontal="left"/>
    </xf>
    <xf numFmtId="0" fontId="15" fillId="3" borderId="0" xfId="0" applyFont="1" applyFill="1" applyBorder="1" applyProtection="1"/>
    <xf numFmtId="0" fontId="16" fillId="3" borderId="0" xfId="0" applyFont="1" applyFill="1" applyBorder="1" applyProtection="1"/>
    <xf numFmtId="0" fontId="14" fillId="3" borderId="0" xfId="0" applyFont="1" applyFill="1" applyBorder="1" applyAlignment="1" applyProtection="1">
      <alignment horizontal="center"/>
    </xf>
    <xf numFmtId="0" fontId="27" fillId="3" borderId="0" xfId="0" applyFont="1" applyFill="1" applyBorder="1" applyProtection="1"/>
    <xf numFmtId="0" fontId="12" fillId="3" borderId="0" xfId="0" applyFont="1" applyFill="1" applyBorder="1"/>
    <xf numFmtId="1" fontId="12" fillId="3" borderId="0" xfId="0" applyNumberFormat="1" applyFont="1" applyFill="1" applyBorder="1" applyProtection="1"/>
    <xf numFmtId="0" fontId="13" fillId="3" borderId="0" xfId="0" applyFont="1" applyFill="1" applyBorder="1"/>
    <xf numFmtId="49" fontId="29" fillId="3" borderId="0" xfId="0" applyNumberFormat="1" applyFont="1" applyFill="1" applyBorder="1" applyAlignment="1" applyProtection="1">
      <alignment horizontal="right"/>
    </xf>
    <xf numFmtId="49" fontId="12" fillId="3" borderId="0" xfId="0" applyNumberFormat="1" applyFont="1" applyFill="1" applyBorder="1" applyAlignment="1" applyProtection="1">
      <alignment horizontal="left"/>
    </xf>
    <xf numFmtId="0" fontId="29" fillId="3" borderId="0" xfId="0" applyFont="1" applyFill="1" applyBorder="1" applyAlignment="1" applyProtection="1">
      <alignment horizontal="right"/>
    </xf>
    <xf numFmtId="0" fontId="12" fillId="3" borderId="0" xfId="0" applyFont="1" applyFill="1" applyAlignment="1" applyProtection="1">
      <alignment horizontal="left"/>
    </xf>
    <xf numFmtId="0" fontId="29" fillId="3" borderId="0" xfId="0" applyFont="1" applyFill="1" applyBorder="1" applyAlignment="1">
      <alignment horizontal="right"/>
    </xf>
    <xf numFmtId="2" fontId="29" fillId="3" borderId="0" xfId="0" applyNumberFormat="1" applyFont="1" applyFill="1" applyBorder="1" applyAlignment="1">
      <alignment horizontal="right" wrapText="1"/>
    </xf>
    <xf numFmtId="0" fontId="12" fillId="2" borderId="2" xfId="0" applyFont="1" applyFill="1" applyBorder="1" applyProtection="1"/>
    <xf numFmtId="0" fontId="12" fillId="2" borderId="3" xfId="0" applyFont="1" applyFill="1" applyBorder="1" applyProtection="1"/>
    <xf numFmtId="0" fontId="12" fillId="2" borderId="4" xfId="0" applyFont="1" applyFill="1" applyBorder="1" applyProtection="1"/>
    <xf numFmtId="0" fontId="12" fillId="2" borderId="5" xfId="0" applyFont="1" applyFill="1" applyBorder="1" applyProtection="1"/>
    <xf numFmtId="0" fontId="12" fillId="2" borderId="0" xfId="0" applyFont="1" applyFill="1" applyBorder="1" applyProtection="1"/>
    <xf numFmtId="0" fontId="13" fillId="2" borderId="0" xfId="0" applyFont="1" applyFill="1" applyBorder="1" applyProtection="1"/>
    <xf numFmtId="0" fontId="12" fillId="2" borderId="0" xfId="0" applyFont="1" applyFill="1" applyBorder="1" applyAlignment="1" applyProtection="1">
      <alignment horizontal="center"/>
    </xf>
    <xf numFmtId="0" fontId="12" fillId="2" borderId="6" xfId="0" applyFont="1" applyFill="1" applyBorder="1" applyProtection="1"/>
    <xf numFmtId="0" fontId="17" fillId="2" borderId="5" xfId="0" applyFont="1" applyFill="1" applyBorder="1" applyProtection="1"/>
    <xf numFmtId="0" fontId="17" fillId="2" borderId="0" xfId="0" applyFont="1" applyFill="1" applyBorder="1" applyProtection="1"/>
    <xf numFmtId="0" fontId="17" fillId="2" borderId="6" xfId="0" applyFont="1" applyFill="1" applyBorder="1" applyProtection="1"/>
    <xf numFmtId="0" fontId="14" fillId="2" borderId="5" xfId="0" applyFont="1" applyFill="1" applyBorder="1" applyProtection="1"/>
    <xf numFmtId="0" fontId="14" fillId="2" borderId="6" xfId="0" applyFont="1" applyFill="1" applyBorder="1" applyProtection="1"/>
    <xf numFmtId="0" fontId="38" fillId="2" borderId="7" xfId="0" applyFont="1" applyFill="1" applyBorder="1" applyAlignment="1" applyProtection="1">
      <alignment horizontal="right"/>
    </xf>
    <xf numFmtId="0" fontId="12" fillId="3" borderId="8" xfId="0" applyFont="1" applyFill="1" applyBorder="1" applyProtection="1"/>
    <xf numFmtId="0" fontId="12" fillId="3" borderId="9" xfId="0" applyFont="1" applyFill="1" applyBorder="1" applyProtection="1"/>
    <xf numFmtId="0" fontId="12" fillId="3" borderId="10" xfId="0" applyFont="1" applyFill="1" applyBorder="1" applyProtection="1"/>
    <xf numFmtId="0" fontId="12" fillId="3" borderId="11" xfId="0" applyFont="1" applyFill="1" applyBorder="1" applyProtection="1"/>
    <xf numFmtId="0" fontId="12" fillId="3" borderId="1" xfId="0" applyFont="1" applyFill="1" applyBorder="1" applyProtection="1"/>
    <xf numFmtId="0" fontId="12" fillId="3" borderId="12" xfId="0" applyFont="1" applyFill="1" applyBorder="1" applyProtection="1"/>
    <xf numFmtId="0" fontId="14" fillId="3" borderId="11" xfId="0" applyFont="1" applyFill="1" applyBorder="1" applyProtection="1"/>
    <xf numFmtId="0" fontId="14" fillId="3" borderId="12" xfId="0" applyFont="1" applyFill="1" applyBorder="1" applyProtection="1"/>
    <xf numFmtId="0" fontId="13" fillId="3" borderId="1" xfId="0" applyFont="1" applyFill="1" applyBorder="1" applyProtection="1"/>
    <xf numFmtId="0" fontId="16" fillId="3" borderId="1" xfId="0" applyFont="1" applyFill="1" applyBorder="1" applyProtection="1"/>
    <xf numFmtId="0" fontId="12" fillId="3" borderId="13" xfId="0" applyFont="1" applyFill="1" applyBorder="1" applyProtection="1"/>
    <xf numFmtId="0" fontId="12" fillId="3" borderId="14" xfId="0" applyFont="1" applyFill="1" applyBorder="1" applyProtection="1"/>
    <xf numFmtId="0" fontId="12" fillId="3" borderId="14" xfId="0" applyFont="1" applyFill="1" applyBorder="1" applyAlignment="1" applyProtection="1">
      <alignment horizontal="center"/>
    </xf>
    <xf numFmtId="0" fontId="12" fillId="3" borderId="15" xfId="0" applyFont="1" applyFill="1" applyBorder="1" applyProtection="1"/>
    <xf numFmtId="0" fontId="13" fillId="3" borderId="9" xfId="0" applyFont="1" applyFill="1" applyBorder="1" applyProtection="1"/>
    <xf numFmtId="0" fontId="12" fillId="2" borderId="1" xfId="0" applyFont="1" applyFill="1" applyBorder="1" applyAlignment="1" applyProtection="1">
      <alignment horizontal="center"/>
      <protection locked="0"/>
    </xf>
    <xf numFmtId="0" fontId="41" fillId="2" borderId="0" xfId="0" applyFont="1" applyFill="1" applyBorder="1" applyProtection="1"/>
    <xf numFmtId="0" fontId="44" fillId="4" borderId="1" xfId="0" applyFont="1" applyFill="1" applyBorder="1" applyAlignment="1" applyProtection="1">
      <alignment horizontal="center"/>
    </xf>
    <xf numFmtId="0" fontId="27" fillId="2" borderId="5" xfId="0" applyFont="1" applyFill="1" applyBorder="1" applyProtection="1"/>
    <xf numFmtId="0" fontId="27" fillId="2" borderId="0" xfId="0" applyFont="1" applyFill="1" applyBorder="1" applyProtection="1"/>
    <xf numFmtId="0" fontId="27" fillId="2" borderId="6" xfId="0" applyFont="1" applyFill="1" applyBorder="1" applyProtection="1"/>
    <xf numFmtId="0" fontId="6" fillId="3" borderId="1" xfId="0" applyFont="1" applyFill="1" applyBorder="1" applyAlignment="1" applyProtection="1">
      <alignment horizontal="left"/>
    </xf>
    <xf numFmtId="0" fontId="13" fillId="3" borderId="14" xfId="0" applyFont="1" applyFill="1" applyBorder="1" applyProtection="1"/>
    <xf numFmtId="0" fontId="41" fillId="2" borderId="0" xfId="0" applyFont="1" applyFill="1" applyBorder="1" applyAlignment="1" applyProtection="1">
      <alignment horizontal="center"/>
    </xf>
    <xf numFmtId="0" fontId="14" fillId="2" borderId="0" xfId="0" applyFont="1" applyFill="1" applyBorder="1" applyAlignment="1" applyProtection="1">
      <alignment horizontal="left"/>
    </xf>
    <xf numFmtId="0" fontId="14" fillId="2" borderId="0" xfId="0" applyFont="1" applyFill="1" applyBorder="1" applyAlignment="1" applyProtection="1">
      <alignment horizontal="center"/>
    </xf>
    <xf numFmtId="0" fontId="39" fillId="2" borderId="0" xfId="0" applyFont="1" applyFill="1" applyBorder="1" applyAlignment="1" applyProtection="1">
      <alignment horizontal="left"/>
    </xf>
    <xf numFmtId="0" fontId="16" fillId="2" borderId="0" xfId="0" applyFont="1" applyFill="1" applyBorder="1" applyProtection="1"/>
    <xf numFmtId="0" fontId="7" fillId="2" borderId="0" xfId="0" applyFont="1" applyFill="1" applyBorder="1" applyProtection="1"/>
    <xf numFmtId="0" fontId="15" fillId="2" borderId="0" xfId="0" applyFont="1" applyFill="1" applyBorder="1" applyProtection="1"/>
    <xf numFmtId="0" fontId="43" fillId="2" borderId="0" xfId="0" applyFont="1" applyFill="1" applyBorder="1" applyProtection="1"/>
    <xf numFmtId="0" fontId="41" fillId="2" borderId="0" xfId="0" applyFont="1" applyFill="1" applyBorder="1" applyAlignment="1" applyProtection="1"/>
    <xf numFmtId="0" fontId="42" fillId="2" borderId="0" xfId="0" applyFont="1" applyFill="1" applyBorder="1" applyAlignment="1" applyProtection="1">
      <alignment horizontal="center"/>
    </xf>
    <xf numFmtId="0" fontId="16" fillId="2" borderId="5" xfId="0" applyFont="1" applyFill="1" applyBorder="1" applyProtection="1"/>
    <xf numFmtId="0" fontId="16" fillId="2" borderId="6" xfId="0" applyFont="1" applyFill="1" applyBorder="1" applyProtection="1"/>
    <xf numFmtId="0" fontId="16" fillId="2" borderId="0" xfId="0" applyFont="1" applyFill="1" applyBorder="1" applyAlignment="1" applyProtection="1">
      <alignment horizontal="left"/>
    </xf>
    <xf numFmtId="0" fontId="13" fillId="3" borderId="8" xfId="0" applyFont="1" applyFill="1" applyBorder="1" applyProtection="1"/>
    <xf numFmtId="0" fontId="14" fillId="3" borderId="1" xfId="0" applyFont="1" applyFill="1" applyBorder="1" applyAlignment="1" applyProtection="1">
      <alignment horizontal="center"/>
    </xf>
    <xf numFmtId="164" fontId="6" fillId="2" borderId="1" xfId="0" applyNumberFormat="1" applyFont="1" applyFill="1" applyBorder="1" applyAlignment="1" applyProtection="1">
      <alignment horizontal="center"/>
      <protection locked="0"/>
    </xf>
    <xf numFmtId="164" fontId="6" fillId="5" borderId="1" xfId="0" applyNumberFormat="1" applyFont="1" applyFill="1" applyBorder="1" applyAlignment="1" applyProtection="1">
      <alignment horizontal="center"/>
    </xf>
    <xf numFmtId="0" fontId="6" fillId="3" borderId="14" xfId="0" applyFont="1" applyFill="1" applyBorder="1" applyAlignment="1" applyProtection="1">
      <alignment horizontal="center"/>
    </xf>
    <xf numFmtId="0" fontId="6" fillId="2" borderId="0" xfId="0" applyFont="1" applyFill="1" applyBorder="1" applyAlignment="1" applyProtection="1">
      <alignment horizontal="center"/>
    </xf>
    <xf numFmtId="0" fontId="6" fillId="3" borderId="1" xfId="0" applyFont="1" applyFill="1" applyBorder="1" applyAlignment="1" applyProtection="1">
      <alignment horizontal="center"/>
    </xf>
    <xf numFmtId="0" fontId="6" fillId="2" borderId="2" xfId="0" applyFont="1" applyFill="1" applyBorder="1" applyProtection="1"/>
    <xf numFmtId="0" fontId="6" fillId="2" borderId="3" xfId="0" applyFont="1" applyFill="1" applyBorder="1" applyProtection="1"/>
    <xf numFmtId="0" fontId="6" fillId="2" borderId="3" xfId="0" applyFont="1" applyFill="1" applyBorder="1" applyAlignment="1" applyProtection="1">
      <alignment horizontal="center"/>
    </xf>
    <xf numFmtId="0" fontId="6" fillId="2" borderId="4" xfId="0" applyFont="1" applyFill="1" applyBorder="1" applyProtection="1"/>
    <xf numFmtId="0" fontId="6" fillId="2" borderId="5" xfId="0" applyFont="1" applyFill="1" applyBorder="1" applyProtection="1"/>
    <xf numFmtId="0" fontId="6" fillId="2" borderId="0" xfId="0" applyFont="1" applyFill="1" applyBorder="1" applyProtection="1"/>
    <xf numFmtId="0" fontId="6" fillId="2" borderId="6" xfId="0" applyFont="1" applyFill="1" applyBorder="1" applyProtection="1"/>
    <xf numFmtId="0" fontId="6" fillId="3" borderId="9" xfId="0" applyFont="1" applyFill="1" applyBorder="1" applyAlignment="1" applyProtection="1">
      <alignment horizontal="center"/>
    </xf>
    <xf numFmtId="0" fontId="7" fillId="2" borderId="5" xfId="0" applyFont="1" applyFill="1" applyBorder="1" applyProtection="1"/>
    <xf numFmtId="0" fontId="6" fillId="3" borderId="13" xfId="0" applyFont="1" applyFill="1" applyBorder="1" applyProtection="1"/>
    <xf numFmtId="0" fontId="6" fillId="3" borderId="14" xfId="0" applyFont="1" applyFill="1" applyBorder="1" applyProtection="1"/>
    <xf numFmtId="0" fontId="6" fillId="2" borderId="7" xfId="0" applyFont="1" applyFill="1" applyBorder="1" applyProtection="1"/>
    <xf numFmtId="0" fontId="6" fillId="2" borderId="7" xfId="0" applyFont="1" applyFill="1" applyBorder="1" applyAlignment="1" applyProtection="1">
      <alignment horizontal="center"/>
    </xf>
    <xf numFmtId="0" fontId="6" fillId="2" borderId="16" xfId="0" applyFont="1" applyFill="1" applyBorder="1" applyProtection="1"/>
    <xf numFmtId="0" fontId="6" fillId="2" borderId="17" xfId="0" applyFont="1" applyFill="1" applyBorder="1" applyProtection="1"/>
    <xf numFmtId="0" fontId="15" fillId="2" borderId="0" xfId="0" applyFont="1" applyFill="1" applyBorder="1" applyAlignment="1" applyProtection="1">
      <alignment horizontal="center"/>
    </xf>
    <xf numFmtId="0" fontId="15" fillId="2" borderId="0" xfId="0" applyFont="1" applyFill="1" applyBorder="1" applyAlignment="1" applyProtection="1">
      <alignment horizontal="left"/>
    </xf>
    <xf numFmtId="0" fontId="15" fillId="2" borderId="6" xfId="0" applyFont="1" applyFill="1" applyBorder="1" applyProtection="1"/>
    <xf numFmtId="0" fontId="6" fillId="3" borderId="10" xfId="0" applyFont="1" applyFill="1" applyBorder="1" applyAlignment="1" applyProtection="1">
      <alignment horizontal="center"/>
    </xf>
    <xf numFmtId="0" fontId="7" fillId="2" borderId="6" xfId="0" applyFont="1" applyFill="1" applyBorder="1" applyProtection="1"/>
    <xf numFmtId="0" fontId="6" fillId="3" borderId="12" xfId="0" applyFont="1" applyFill="1" applyBorder="1" applyAlignment="1" applyProtection="1">
      <alignment horizontal="center"/>
    </xf>
    <xf numFmtId="0" fontId="14" fillId="3" borderId="1" xfId="0" applyFont="1" applyFill="1" applyBorder="1" applyAlignment="1" applyProtection="1">
      <alignment horizontal="left"/>
    </xf>
    <xf numFmtId="0" fontId="40" fillId="2" borderId="0" xfId="0" applyFont="1" applyFill="1" applyBorder="1" applyAlignment="1" applyProtection="1">
      <alignment horizontal="center"/>
    </xf>
    <xf numFmtId="0" fontId="40" fillId="2" borderId="0" xfId="0" applyFont="1" applyFill="1" applyBorder="1" applyAlignment="1" applyProtection="1">
      <alignment horizontal="left"/>
    </xf>
    <xf numFmtId="0" fontId="12" fillId="2" borderId="1" xfId="0" applyFont="1" applyFill="1" applyBorder="1" applyAlignment="1" applyProtection="1">
      <alignment horizontal="left"/>
      <protection locked="0"/>
    </xf>
    <xf numFmtId="0" fontId="6" fillId="0" borderId="0" xfId="0" applyFont="1"/>
    <xf numFmtId="164" fontId="44" fillId="4" borderId="1" xfId="0" applyNumberFormat="1" applyFont="1" applyFill="1" applyBorder="1" applyProtection="1"/>
    <xf numFmtId="0" fontId="6" fillId="2" borderId="0" xfId="0" applyFont="1" applyFill="1" applyAlignment="1"/>
    <xf numFmtId="0" fontId="14" fillId="0" borderId="0" xfId="0" applyFont="1"/>
    <xf numFmtId="0" fontId="11" fillId="2" borderId="0" xfId="0" applyFont="1" applyFill="1" applyBorder="1" applyProtection="1"/>
    <xf numFmtId="0" fontId="12" fillId="2" borderId="6" xfId="0" applyFont="1" applyFill="1" applyBorder="1"/>
    <xf numFmtId="0" fontId="12" fillId="2" borderId="17" xfId="0" applyFont="1" applyFill="1" applyBorder="1"/>
    <xf numFmtId="0" fontId="12" fillId="2" borderId="7" xfId="0" applyFont="1" applyFill="1" applyBorder="1"/>
    <xf numFmtId="0" fontId="12" fillId="2" borderId="16" xfId="0" applyFont="1" applyFill="1" applyBorder="1"/>
    <xf numFmtId="0" fontId="12" fillId="3" borderId="12" xfId="0" applyFont="1" applyFill="1" applyBorder="1"/>
    <xf numFmtId="0" fontId="12" fillId="3" borderId="1" xfId="0" applyFont="1" applyFill="1" applyBorder="1"/>
    <xf numFmtId="0" fontId="12" fillId="3" borderId="1" xfId="0" applyFont="1" applyFill="1" applyBorder="1" applyAlignment="1">
      <alignment horizontal="center"/>
    </xf>
    <xf numFmtId="164" fontId="44" fillId="4" borderId="1" xfId="0" applyNumberFormat="1" applyFont="1" applyFill="1" applyBorder="1" applyAlignment="1" applyProtection="1"/>
    <xf numFmtId="0" fontId="51" fillId="3" borderId="1" xfId="0" applyFont="1" applyFill="1" applyBorder="1" applyProtection="1"/>
    <xf numFmtId="0" fontId="52" fillId="2" borderId="0" xfId="0" applyFont="1" applyFill="1" applyBorder="1" applyProtection="1"/>
    <xf numFmtId="0" fontId="12" fillId="2" borderId="1" xfId="0" applyNumberFormat="1" applyFont="1" applyFill="1" applyBorder="1" applyAlignment="1" applyProtection="1">
      <alignment horizontal="center"/>
      <protection locked="0"/>
    </xf>
    <xf numFmtId="169" fontId="12" fillId="2" borderId="1" xfId="0" applyNumberFormat="1" applyFont="1" applyFill="1" applyBorder="1" applyAlignment="1" applyProtection="1">
      <alignment horizontal="center"/>
      <protection locked="0"/>
    </xf>
    <xf numFmtId="165" fontId="12" fillId="5" borderId="1" xfId="0" applyNumberFormat="1" applyFont="1" applyFill="1" applyBorder="1" applyAlignment="1" applyProtection="1">
      <alignment horizontal="center"/>
      <protection locked="0"/>
    </xf>
    <xf numFmtId="165" fontId="12" fillId="5" borderId="1" xfId="0" applyNumberFormat="1" applyFont="1" applyFill="1" applyBorder="1" applyAlignment="1" applyProtection="1">
      <alignment horizontal="center"/>
    </xf>
    <xf numFmtId="165" fontId="53" fillId="4" borderId="1" xfId="0" applyNumberFormat="1" applyFont="1" applyFill="1" applyBorder="1" applyAlignment="1" applyProtection="1">
      <alignment horizontal="center"/>
    </xf>
    <xf numFmtId="169" fontId="30" fillId="2" borderId="1" xfId="0" applyNumberFormat="1" applyFont="1" applyFill="1" applyBorder="1" applyAlignment="1" applyProtection="1">
      <alignment horizontal="center"/>
      <protection locked="0"/>
    </xf>
    <xf numFmtId="164" fontId="54" fillId="4" borderId="1" xfId="0" applyNumberFormat="1" applyFont="1" applyFill="1" applyBorder="1" applyAlignment="1" applyProtection="1">
      <alignment horizontal="center"/>
    </xf>
    <xf numFmtId="0" fontId="56" fillId="2" borderId="0" xfId="0" applyFont="1" applyFill="1" applyBorder="1" applyProtection="1"/>
    <xf numFmtId="0" fontId="6" fillId="3" borderId="0" xfId="0" applyFont="1" applyFill="1" applyBorder="1" applyProtection="1"/>
    <xf numFmtId="0" fontId="6" fillId="3" borderId="0" xfId="0" applyFont="1" applyFill="1" applyBorder="1" applyAlignment="1" applyProtection="1">
      <alignment horizontal="left"/>
    </xf>
    <xf numFmtId="0" fontId="6" fillId="3" borderId="0" xfId="0" applyFont="1" applyFill="1" applyBorder="1" applyAlignment="1" applyProtection="1"/>
    <xf numFmtId="0" fontId="6" fillId="3" borderId="0" xfId="0" applyFont="1" applyFill="1" applyBorder="1" applyAlignment="1" applyProtection="1">
      <alignment horizontal="center"/>
    </xf>
    <xf numFmtId="0" fontId="7" fillId="3" borderId="0" xfId="0" applyFont="1" applyFill="1" applyBorder="1" applyProtection="1"/>
    <xf numFmtId="0" fontId="7" fillId="3" borderId="0" xfId="0" applyFont="1" applyFill="1" applyBorder="1" applyAlignment="1" applyProtection="1">
      <alignment horizontal="left"/>
    </xf>
    <xf numFmtId="0" fontId="7" fillId="3" borderId="0" xfId="0" applyFont="1" applyFill="1" applyBorder="1" applyAlignment="1" applyProtection="1"/>
    <xf numFmtId="0" fontId="7" fillId="3" borderId="0" xfId="0" applyFont="1" applyFill="1" applyBorder="1" applyAlignment="1" applyProtection="1">
      <alignment horizontal="center"/>
    </xf>
    <xf numFmtId="0" fontId="14" fillId="3" borderId="0" xfId="0" applyFont="1" applyFill="1" applyBorder="1" applyProtection="1"/>
    <xf numFmtId="0" fontId="6" fillId="0" borderId="1" xfId="0" applyFont="1" applyFill="1" applyBorder="1" applyAlignment="1" applyProtection="1">
      <alignment horizontal="center"/>
      <protection locked="0"/>
    </xf>
    <xf numFmtId="164" fontId="6" fillId="0" borderId="1" xfId="0" applyNumberFormat="1" applyFont="1" applyFill="1" applyBorder="1" applyAlignment="1" applyProtection="1">
      <protection locked="0"/>
    </xf>
    <xf numFmtId="0" fontId="6" fillId="2" borderId="0" xfId="0" applyFont="1" applyFill="1" applyBorder="1" applyAlignment="1" applyProtection="1">
      <alignment horizontal="left"/>
    </xf>
    <xf numFmtId="0" fontId="6" fillId="2" borderId="0" xfId="0" applyFont="1" applyFill="1" applyBorder="1" applyAlignment="1" applyProtection="1"/>
    <xf numFmtId="0" fontId="15" fillId="2" borderId="0" xfId="0" applyFont="1" applyFill="1" applyBorder="1" applyAlignment="1" applyProtection="1"/>
    <xf numFmtId="0" fontId="7" fillId="2" borderId="0" xfId="0" applyFont="1" applyFill="1" applyBorder="1" applyAlignment="1" applyProtection="1">
      <alignment horizontal="left"/>
    </xf>
    <xf numFmtId="0" fontId="7" fillId="2" borderId="0" xfId="0" applyFont="1" applyFill="1" applyBorder="1" applyAlignment="1" applyProtection="1"/>
    <xf numFmtId="0" fontId="7" fillId="2" borderId="0" xfId="0" applyFont="1" applyFill="1" applyBorder="1" applyAlignment="1" applyProtection="1">
      <alignment horizontal="center"/>
    </xf>
    <xf numFmtId="0" fontId="6" fillId="2" borderId="3" xfId="0" applyFont="1" applyFill="1" applyBorder="1" applyAlignment="1" applyProtection="1">
      <alignment horizontal="left"/>
    </xf>
    <xf numFmtId="0" fontId="6" fillId="2" borderId="3" xfId="0" applyFont="1" applyFill="1" applyBorder="1" applyAlignment="1" applyProtection="1"/>
    <xf numFmtId="0" fontId="15" fillId="2" borderId="5" xfId="0" applyFont="1" applyFill="1" applyBorder="1" applyProtection="1"/>
    <xf numFmtId="0" fontId="14" fillId="2" borderId="5" xfId="0" applyFont="1" applyFill="1" applyBorder="1" applyAlignment="1" applyProtection="1">
      <alignment horizontal="center"/>
    </xf>
    <xf numFmtId="0" fontId="14" fillId="2" borderId="6" xfId="0" applyFont="1" applyFill="1" applyBorder="1" applyAlignment="1" applyProtection="1">
      <alignment horizontal="center"/>
    </xf>
    <xf numFmtId="0" fontId="6" fillId="2" borderId="5" xfId="0" applyFont="1" applyFill="1" applyBorder="1" applyAlignment="1" applyProtection="1">
      <alignment horizontal="center"/>
    </xf>
    <xf numFmtId="0" fontId="6" fillId="2" borderId="6" xfId="0" applyFont="1" applyFill="1" applyBorder="1" applyAlignment="1" applyProtection="1">
      <alignment horizontal="center"/>
    </xf>
    <xf numFmtId="0" fontId="6" fillId="2" borderId="7" xfId="0" applyFont="1" applyFill="1" applyBorder="1" applyAlignment="1" applyProtection="1">
      <alignment horizontal="left"/>
    </xf>
    <xf numFmtId="0" fontId="6" fillId="2" borderId="7" xfId="0" applyFont="1" applyFill="1" applyBorder="1" applyAlignment="1" applyProtection="1"/>
    <xf numFmtId="0" fontId="52" fillId="2" borderId="0" xfId="0" applyFont="1" applyFill="1" applyBorder="1" applyAlignment="1" applyProtection="1">
      <alignment horizontal="left"/>
    </xf>
    <xf numFmtId="0" fontId="57" fillId="2" borderId="0" xfId="0" applyFont="1" applyFill="1" applyBorder="1" applyAlignment="1" applyProtection="1">
      <alignment horizontal="left"/>
    </xf>
    <xf numFmtId="0" fontId="57" fillId="2" borderId="0" xfId="0" applyFont="1" applyFill="1" applyBorder="1" applyAlignment="1" applyProtection="1"/>
    <xf numFmtId="0" fontId="55" fillId="2" borderId="0" xfId="0" applyFont="1" applyFill="1" applyBorder="1" applyAlignment="1" applyProtection="1">
      <alignment horizontal="center"/>
    </xf>
    <xf numFmtId="0" fontId="51" fillId="2" borderId="0" xfId="0" applyFont="1" applyFill="1" applyBorder="1" applyAlignment="1" applyProtection="1">
      <alignment horizontal="left"/>
    </xf>
    <xf numFmtId="0" fontId="51" fillId="2" borderId="0" xfId="0" applyFont="1" applyFill="1" applyBorder="1" applyProtection="1"/>
    <xf numFmtId="0" fontId="55" fillId="2" borderId="0" xfId="0" applyFont="1" applyFill="1" applyBorder="1" applyProtection="1"/>
    <xf numFmtId="0" fontId="56" fillId="2" borderId="0" xfId="0" applyFont="1" applyFill="1" applyBorder="1" applyAlignment="1" applyProtection="1">
      <alignment horizontal="left"/>
    </xf>
    <xf numFmtId="0" fontId="56" fillId="2" borderId="0" xfId="0" applyFont="1" applyFill="1" applyBorder="1" applyAlignment="1" applyProtection="1"/>
    <xf numFmtId="0" fontId="56" fillId="2" borderId="0" xfId="0" applyFont="1" applyFill="1" applyBorder="1" applyAlignment="1" applyProtection="1">
      <alignment horizontal="center"/>
    </xf>
    <xf numFmtId="0" fontId="57" fillId="2" borderId="0" xfId="0" applyFont="1" applyFill="1" applyBorder="1" applyAlignment="1" applyProtection="1">
      <alignment horizontal="center"/>
    </xf>
    <xf numFmtId="0" fontId="55" fillId="2" borderId="0" xfId="0" applyFont="1" applyFill="1" applyBorder="1" applyAlignment="1" applyProtection="1">
      <alignment horizontal="left"/>
    </xf>
    <xf numFmtId="0" fontId="55" fillId="2" borderId="0" xfId="0" applyFont="1" applyFill="1" applyBorder="1" applyAlignment="1" applyProtection="1"/>
    <xf numFmtId="16" fontId="56" fillId="2" borderId="0" xfId="0" applyNumberFormat="1" applyFont="1" applyFill="1" applyBorder="1" applyAlignment="1" applyProtection="1">
      <alignment horizontal="center"/>
    </xf>
    <xf numFmtId="0" fontId="6" fillId="3" borderId="8" xfId="0" applyFont="1" applyFill="1" applyBorder="1" applyAlignment="1" applyProtection="1">
      <alignment horizontal="center"/>
    </xf>
    <xf numFmtId="0" fontId="6" fillId="3" borderId="9" xfId="0" applyFont="1" applyFill="1" applyBorder="1" applyAlignment="1" applyProtection="1">
      <alignment horizontal="left"/>
    </xf>
    <xf numFmtId="0" fontId="6" fillId="3" borderId="9" xfId="0" applyFont="1" applyFill="1" applyBorder="1" applyAlignment="1" applyProtection="1"/>
    <xf numFmtId="0" fontId="6" fillId="3" borderId="11" xfId="0" applyFont="1" applyFill="1" applyBorder="1" applyAlignment="1" applyProtection="1">
      <alignment horizontal="center"/>
    </xf>
    <xf numFmtId="0" fontId="14" fillId="3" borderId="1" xfId="0" applyFont="1" applyFill="1" applyBorder="1" applyAlignment="1" applyProtection="1"/>
    <xf numFmtId="0" fontId="6" fillId="3" borderId="14" xfId="0" applyFont="1" applyFill="1" applyBorder="1" applyAlignment="1" applyProtection="1">
      <alignment horizontal="left"/>
    </xf>
    <xf numFmtId="0" fontId="6" fillId="3" borderId="14" xfId="0" applyFont="1" applyFill="1" applyBorder="1" applyAlignment="1" applyProtection="1"/>
    <xf numFmtId="0" fontId="6" fillId="3" borderId="15" xfId="0" applyFont="1" applyFill="1" applyBorder="1" applyProtection="1"/>
    <xf numFmtId="0" fontId="6" fillId="2" borderId="1" xfId="0" applyFont="1" applyFill="1" applyBorder="1" applyAlignment="1" applyProtection="1">
      <alignment horizontal="left"/>
      <protection locked="0"/>
    </xf>
    <xf numFmtId="0" fontId="6" fillId="2" borderId="1" xfId="0" applyFont="1" applyFill="1" applyBorder="1" applyAlignment="1" applyProtection="1">
      <protection locked="0"/>
    </xf>
    <xf numFmtId="0" fontId="6" fillId="2" borderId="1" xfId="0" applyFont="1" applyFill="1" applyBorder="1" applyAlignment="1" applyProtection="1">
      <alignment horizontal="center"/>
      <protection locked="0"/>
    </xf>
    <xf numFmtId="164" fontId="6" fillId="2" borderId="1" xfId="0" applyNumberFormat="1" applyFont="1" applyFill="1" applyBorder="1" applyAlignment="1" applyProtection="1">
      <protection locked="0"/>
    </xf>
    <xf numFmtId="0" fontId="40" fillId="2" borderId="0" xfId="0" applyFont="1" applyFill="1" applyBorder="1" applyProtection="1"/>
    <xf numFmtId="0" fontId="42" fillId="2" borderId="0" xfId="0" applyFont="1" applyFill="1" applyBorder="1" applyAlignment="1" applyProtection="1">
      <alignment horizontal="left"/>
    </xf>
    <xf numFmtId="0" fontId="42" fillId="2" borderId="0" xfId="0" applyFont="1" applyFill="1" applyBorder="1" applyAlignment="1" applyProtection="1"/>
    <xf numFmtId="0" fontId="43" fillId="2" borderId="0" xfId="0" applyFont="1" applyFill="1" applyBorder="1" applyAlignment="1" applyProtection="1">
      <alignment horizontal="left"/>
    </xf>
    <xf numFmtId="0" fontId="40" fillId="2" borderId="0" xfId="0" applyFont="1" applyFill="1" applyBorder="1" applyAlignment="1" applyProtection="1"/>
    <xf numFmtId="0" fontId="41" fillId="2" borderId="0" xfId="0" applyFont="1" applyFill="1" applyBorder="1" applyAlignment="1" applyProtection="1">
      <alignment horizontal="left"/>
    </xf>
    <xf numFmtId="16" fontId="40" fillId="2" borderId="0" xfId="0" applyNumberFormat="1" applyFont="1" applyFill="1" applyBorder="1" applyAlignment="1" applyProtection="1">
      <alignment horizontal="center"/>
    </xf>
    <xf numFmtId="166" fontId="44" fillId="4" borderId="1" xfId="0" applyNumberFormat="1" applyFont="1" applyFill="1" applyBorder="1" applyAlignment="1" applyProtection="1">
      <alignment horizontal="center"/>
    </xf>
    <xf numFmtId="0" fontId="12" fillId="2" borderId="0" xfId="0" applyFont="1" applyFill="1" applyBorder="1" applyAlignment="1" applyProtection="1"/>
    <xf numFmtId="0" fontId="16" fillId="2" borderId="3" xfId="0" applyFont="1" applyFill="1" applyBorder="1" applyProtection="1"/>
    <xf numFmtId="0" fontId="12" fillId="2" borderId="3" xfId="0" applyFont="1" applyFill="1" applyBorder="1" applyAlignment="1" applyProtection="1"/>
    <xf numFmtId="0" fontId="12" fillId="2" borderId="7" xfId="0" applyFont="1" applyFill="1" applyBorder="1" applyProtection="1"/>
    <xf numFmtId="0" fontId="12" fillId="2" borderId="7" xfId="0" applyFont="1" applyFill="1" applyBorder="1" applyAlignment="1" applyProtection="1"/>
    <xf numFmtId="0" fontId="12" fillId="3" borderId="0" xfId="0" applyFont="1" applyFill="1" applyProtection="1"/>
    <xf numFmtId="0" fontId="12" fillId="3" borderId="0" xfId="0" applyFont="1" applyFill="1" applyBorder="1" applyAlignment="1" applyProtection="1">
      <alignment horizontal="center"/>
    </xf>
    <xf numFmtId="0" fontId="67" fillId="3" borderId="0" xfId="0" applyFont="1" applyFill="1" applyProtection="1"/>
    <xf numFmtId="0" fontId="14" fillId="3" borderId="0" xfId="0" applyFont="1" applyFill="1" applyProtection="1"/>
    <xf numFmtId="0" fontId="13" fillId="3" borderId="0" xfId="0" applyFont="1" applyFill="1" applyProtection="1"/>
    <xf numFmtId="0" fontId="12" fillId="3" borderId="0" xfId="0" applyFont="1" applyFill="1" applyAlignment="1" applyProtection="1">
      <alignment horizontal="center"/>
    </xf>
    <xf numFmtId="0" fontId="12" fillId="2" borderId="3" xfId="0" applyFont="1" applyFill="1" applyBorder="1" applyAlignment="1" applyProtection="1">
      <alignment horizontal="center"/>
    </xf>
    <xf numFmtId="0" fontId="67" fillId="2" borderId="5" xfId="0" applyFont="1" applyFill="1" applyBorder="1" applyProtection="1"/>
    <xf numFmtId="0" fontId="67" fillId="2" borderId="0" xfId="0" applyFont="1" applyFill="1" applyBorder="1" applyProtection="1"/>
    <xf numFmtId="0" fontId="67" fillId="2" borderId="0" xfId="0" applyFont="1" applyFill="1" applyBorder="1" applyAlignment="1" applyProtection="1">
      <alignment horizontal="center"/>
    </xf>
    <xf numFmtId="0" fontId="67" fillId="2" borderId="6" xfId="0" applyFont="1" applyFill="1" applyBorder="1" applyProtection="1"/>
    <xf numFmtId="0" fontId="45" fillId="2" borderId="0" xfId="0" applyFont="1" applyFill="1" applyBorder="1" applyProtection="1"/>
    <xf numFmtId="0" fontId="45" fillId="2" borderId="0" xfId="0" applyFont="1" applyFill="1" applyBorder="1" applyAlignment="1" applyProtection="1">
      <alignment horizontal="center"/>
    </xf>
    <xf numFmtId="0" fontId="12" fillId="2" borderId="17" xfId="0" applyFont="1" applyFill="1" applyBorder="1" applyProtection="1"/>
    <xf numFmtId="0" fontId="12" fillId="2" borderId="7" xfId="0" applyFont="1" applyFill="1" applyBorder="1" applyAlignment="1" applyProtection="1">
      <alignment horizontal="center"/>
    </xf>
    <xf numFmtId="0" fontId="12" fillId="2" borderId="16" xfId="0" applyFont="1" applyFill="1" applyBorder="1" applyProtection="1"/>
    <xf numFmtId="0" fontId="6" fillId="3" borderId="0" xfId="0" applyFont="1" applyFill="1" applyProtection="1"/>
    <xf numFmtId="0" fontId="7" fillId="3" borderId="0" xfId="0" applyFont="1" applyFill="1" applyProtection="1"/>
    <xf numFmtId="0" fontId="6" fillId="3" borderId="0" xfId="0" applyFont="1" applyFill="1" applyAlignment="1" applyProtection="1">
      <alignment horizontal="center"/>
    </xf>
    <xf numFmtId="0" fontId="61" fillId="2" borderId="0" xfId="0" applyFont="1" applyFill="1" applyBorder="1" applyAlignment="1" applyProtection="1">
      <alignment horizontal="right"/>
    </xf>
    <xf numFmtId="0" fontId="60" fillId="2" borderId="0" xfId="0" applyFont="1" applyFill="1" applyBorder="1" applyProtection="1"/>
    <xf numFmtId="0" fontId="45" fillId="2" borderId="7" xfId="0" applyFont="1" applyFill="1" applyBorder="1" applyProtection="1"/>
    <xf numFmtId="0" fontId="45" fillId="2" borderId="7" xfId="0" applyFont="1" applyFill="1" applyBorder="1" applyAlignment="1" applyProtection="1">
      <alignment horizontal="center"/>
    </xf>
    <xf numFmtId="0" fontId="45" fillId="2" borderId="3" xfId="0" applyFont="1" applyFill="1" applyBorder="1" applyProtection="1"/>
    <xf numFmtId="0" fontId="45" fillId="2" borderId="3" xfId="0" applyFont="1" applyFill="1" applyBorder="1" applyAlignment="1" applyProtection="1">
      <alignment horizontal="center"/>
    </xf>
    <xf numFmtId="0" fontId="26" fillId="3" borderId="0" xfId="0" applyFont="1" applyFill="1" applyBorder="1" applyProtection="1"/>
    <xf numFmtId="0" fontId="26" fillId="3" borderId="0" xfId="0" applyFont="1" applyFill="1" applyProtection="1"/>
    <xf numFmtId="0" fontId="26" fillId="2" borderId="5" xfId="0" applyFont="1" applyFill="1" applyBorder="1" applyProtection="1"/>
    <xf numFmtId="0" fontId="26" fillId="2" borderId="0" xfId="0" applyFont="1" applyFill="1" applyBorder="1" applyProtection="1"/>
    <xf numFmtId="0" fontId="26" fillId="2" borderId="6" xfId="0" applyFont="1" applyFill="1" applyBorder="1" applyProtection="1"/>
    <xf numFmtId="0" fontId="46" fillId="2" borderId="0" xfId="0" applyFont="1" applyFill="1" applyBorder="1" applyProtection="1"/>
    <xf numFmtId="0" fontId="46" fillId="2" borderId="7" xfId="0" applyFont="1" applyFill="1" applyBorder="1" applyProtection="1"/>
    <xf numFmtId="0" fontId="46" fillId="2" borderId="3" xfId="0" applyFont="1" applyFill="1" applyBorder="1" applyProtection="1"/>
    <xf numFmtId="164" fontId="12" fillId="2" borderId="7" xfId="0" applyNumberFormat="1" applyFont="1" applyFill="1" applyBorder="1" applyAlignment="1" applyProtection="1">
      <alignment horizontal="center"/>
    </xf>
    <xf numFmtId="0" fontId="60" fillId="2" borderId="0" xfId="0" applyFont="1" applyFill="1" applyBorder="1" applyAlignment="1" applyProtection="1">
      <alignment horizontal="center"/>
    </xf>
    <xf numFmtId="175" fontId="12" fillId="3" borderId="0" xfId="0" applyNumberFormat="1" applyFont="1" applyFill="1" applyBorder="1" applyAlignment="1" applyProtection="1">
      <alignment horizontal="center"/>
    </xf>
    <xf numFmtId="0" fontId="12" fillId="3" borderId="0" xfId="0" applyNumberFormat="1" applyFont="1" applyFill="1" applyBorder="1" applyAlignment="1" applyProtection="1">
      <alignment horizontal="center"/>
    </xf>
    <xf numFmtId="169" fontId="12" fillId="3" borderId="0" xfId="0" applyNumberFormat="1" applyFont="1" applyFill="1" applyBorder="1" applyAlignment="1" applyProtection="1">
      <alignment horizontal="center"/>
    </xf>
    <xf numFmtId="171" fontId="6" fillId="3" borderId="0" xfId="0" applyNumberFormat="1" applyFont="1" applyFill="1" applyBorder="1" applyProtection="1"/>
    <xf numFmtId="0" fontId="69" fillId="3" borderId="0" xfId="0" applyFont="1" applyFill="1" applyBorder="1" applyProtection="1"/>
    <xf numFmtId="0" fontId="18" fillId="3" borderId="0" xfId="0" applyFont="1" applyFill="1" applyBorder="1" applyProtection="1"/>
    <xf numFmtId="0" fontId="40" fillId="3" borderId="0" xfId="0" applyFont="1" applyFill="1" applyBorder="1" applyAlignment="1" applyProtection="1">
      <alignment horizontal="center"/>
    </xf>
    <xf numFmtId="0" fontId="12" fillId="2" borderId="0" xfId="0" applyFont="1" applyFill="1" applyBorder="1" applyAlignment="1" applyProtection="1">
      <alignment horizontal="left"/>
    </xf>
    <xf numFmtId="175" fontId="12" fillId="2" borderId="0" xfId="0" applyNumberFormat="1" applyFont="1" applyFill="1" applyBorder="1" applyAlignment="1" applyProtection="1">
      <alignment horizontal="center"/>
    </xf>
    <xf numFmtId="0" fontId="12" fillId="2" borderId="0" xfId="0" applyNumberFormat="1" applyFont="1" applyFill="1" applyBorder="1" applyAlignment="1" applyProtection="1">
      <alignment horizontal="center"/>
    </xf>
    <xf numFmtId="169" fontId="12" fillId="2" borderId="0" xfId="0" applyNumberFormat="1" applyFont="1" applyFill="1" applyBorder="1" applyAlignment="1" applyProtection="1">
      <alignment horizontal="center"/>
    </xf>
    <xf numFmtId="171" fontId="6" fillId="2" borderId="0" xfId="0" applyNumberFormat="1" applyFont="1" applyFill="1" applyBorder="1" applyProtection="1"/>
    <xf numFmtId="0" fontId="68" fillId="2" borderId="5" xfId="0" applyFont="1" applyFill="1" applyBorder="1" applyAlignment="1" applyProtection="1">
      <alignment horizontal="left"/>
    </xf>
    <xf numFmtId="0" fontId="69" fillId="2" borderId="0" xfId="0" applyFont="1" applyFill="1" applyBorder="1" applyProtection="1"/>
    <xf numFmtId="0" fontId="69" fillId="2" borderId="0" xfId="0" applyFont="1" applyFill="1" applyBorder="1" applyAlignment="1" applyProtection="1">
      <alignment horizontal="left"/>
    </xf>
    <xf numFmtId="0" fontId="69" fillId="2" borderId="0" xfId="0" applyFont="1" applyFill="1" applyBorder="1" applyAlignment="1" applyProtection="1">
      <alignment horizontal="center"/>
    </xf>
    <xf numFmtId="175" fontId="69" fillId="2" borderId="0" xfId="0" applyNumberFormat="1" applyFont="1" applyFill="1" applyBorder="1" applyAlignment="1" applyProtection="1">
      <alignment horizontal="center"/>
    </xf>
    <xf numFmtId="0" fontId="69" fillId="2" borderId="0" xfId="0" applyNumberFormat="1" applyFont="1" applyFill="1" applyBorder="1" applyAlignment="1" applyProtection="1">
      <alignment horizontal="center"/>
    </xf>
    <xf numFmtId="169" fontId="69" fillId="2" borderId="0" xfId="0" applyNumberFormat="1" applyFont="1" applyFill="1" applyBorder="1" applyAlignment="1" applyProtection="1">
      <alignment horizontal="center"/>
    </xf>
    <xf numFmtId="171" fontId="69" fillId="2" borderId="0" xfId="0" applyNumberFormat="1" applyFont="1" applyFill="1" applyBorder="1" applyProtection="1"/>
    <xf numFmtId="0" fontId="18" fillId="2" borderId="5" xfId="0" applyFont="1" applyFill="1" applyBorder="1" applyProtection="1"/>
    <xf numFmtId="0" fontId="18" fillId="2" borderId="0" xfId="0" applyFont="1" applyFill="1" applyBorder="1" applyProtection="1"/>
    <xf numFmtId="0" fontId="19" fillId="2" borderId="0" xfId="0" applyFont="1" applyFill="1" applyBorder="1" applyAlignment="1" applyProtection="1">
      <alignment horizontal="left"/>
    </xf>
    <xf numFmtId="176" fontId="20" fillId="2" borderId="0" xfId="0" applyNumberFormat="1" applyFont="1" applyFill="1" applyBorder="1" applyAlignment="1" applyProtection="1">
      <alignment horizontal="left"/>
    </xf>
    <xf numFmtId="0" fontId="21" fillId="2" borderId="0" xfId="0" applyFont="1" applyFill="1" applyBorder="1" applyAlignment="1" applyProtection="1">
      <alignment horizontal="left"/>
    </xf>
    <xf numFmtId="0" fontId="21" fillId="2" borderId="0" xfId="0" applyFont="1" applyFill="1" applyBorder="1" applyAlignment="1" applyProtection="1">
      <alignment horizontal="center"/>
    </xf>
    <xf numFmtId="175" fontId="21" fillId="2" borderId="0" xfId="0" applyNumberFormat="1" applyFont="1" applyFill="1" applyBorder="1" applyAlignment="1" applyProtection="1">
      <alignment horizontal="center"/>
    </xf>
    <xf numFmtId="0" fontId="18" fillId="2" borderId="0" xfId="0" applyNumberFormat="1" applyFont="1" applyFill="1" applyBorder="1" applyAlignment="1" applyProtection="1">
      <alignment horizontal="center"/>
    </xf>
    <xf numFmtId="169" fontId="18" fillId="2" borderId="0" xfId="0" applyNumberFormat="1" applyFont="1" applyFill="1" applyBorder="1" applyAlignment="1" applyProtection="1">
      <alignment horizontal="center"/>
    </xf>
    <xf numFmtId="171" fontId="18" fillId="2" borderId="0" xfId="0" applyNumberFormat="1" applyFont="1" applyFill="1" applyBorder="1" applyProtection="1"/>
    <xf numFmtId="0" fontId="18" fillId="2" borderId="6" xfId="0" applyFont="1" applyFill="1" applyBorder="1" applyProtection="1"/>
    <xf numFmtId="0" fontId="16" fillId="2" borderId="0" xfId="0" applyNumberFormat="1" applyFont="1" applyFill="1" applyBorder="1" applyAlignment="1" applyProtection="1">
      <alignment horizontal="center"/>
    </xf>
    <xf numFmtId="0" fontId="67" fillId="2" borderId="0" xfId="0" applyFont="1" applyFill="1" applyBorder="1" applyAlignment="1" applyProtection="1"/>
    <xf numFmtId="49" fontId="40" fillId="2" borderId="0" xfId="0" applyNumberFormat="1" applyFont="1" applyFill="1" applyBorder="1" applyAlignment="1" applyProtection="1">
      <alignment horizontal="center"/>
    </xf>
    <xf numFmtId="164" fontId="6" fillId="2" borderId="7" xfId="0" applyNumberFormat="1" applyFont="1" applyFill="1" applyBorder="1" applyAlignment="1" applyProtection="1"/>
    <xf numFmtId="0" fontId="16" fillId="3" borderId="0" xfId="0" applyFont="1" applyFill="1" applyProtection="1"/>
    <xf numFmtId="0" fontId="6" fillId="3" borderId="0" xfId="0" applyFont="1" applyFill="1" applyAlignment="1" applyProtection="1"/>
    <xf numFmtId="179" fontId="12" fillId="3" borderId="0" xfId="0" applyNumberFormat="1" applyFont="1" applyFill="1" applyProtection="1"/>
    <xf numFmtId="0" fontId="12" fillId="3" borderId="0" xfId="0" applyFont="1" applyFill="1" applyAlignment="1" applyProtection="1"/>
    <xf numFmtId="164" fontId="6" fillId="2" borderId="7" xfId="0" applyNumberFormat="1" applyFont="1" applyFill="1" applyBorder="1" applyAlignment="1" applyProtection="1">
      <alignment horizontal="center"/>
    </xf>
    <xf numFmtId="0" fontId="16" fillId="3" borderId="0" xfId="0" applyFont="1" applyFill="1" applyBorder="1" applyAlignment="1" applyProtection="1">
      <alignment horizontal="center"/>
    </xf>
    <xf numFmtId="0" fontId="7" fillId="2" borderId="0" xfId="0" applyFont="1" applyFill="1" applyBorder="1" applyAlignment="1" applyProtection="1">
      <alignment horizontal="right"/>
    </xf>
    <xf numFmtId="0" fontId="16" fillId="2" borderId="0" xfId="0" applyFont="1" applyFill="1" applyBorder="1" applyAlignment="1" applyProtection="1">
      <alignment horizontal="center"/>
    </xf>
    <xf numFmtId="164" fontId="6" fillId="2" borderId="0" xfId="0" applyNumberFormat="1" applyFont="1" applyFill="1" applyBorder="1" applyProtection="1"/>
    <xf numFmtId="164" fontId="40" fillId="2" borderId="0" xfId="0" applyNumberFormat="1" applyFont="1" applyFill="1" applyBorder="1" applyProtection="1"/>
    <xf numFmtId="0" fontId="40" fillId="2" borderId="5" xfId="0" applyFont="1" applyFill="1" applyBorder="1" applyAlignment="1" applyProtection="1">
      <alignment horizontal="center"/>
    </xf>
    <xf numFmtId="0" fontId="40" fillId="2" borderId="6" xfId="0" applyFont="1" applyFill="1" applyBorder="1" applyAlignment="1" applyProtection="1">
      <alignment horizontal="center"/>
    </xf>
    <xf numFmtId="0" fontId="16" fillId="2" borderId="5" xfId="0" applyFont="1" applyFill="1" applyBorder="1" applyAlignment="1" applyProtection="1">
      <alignment horizontal="center"/>
    </xf>
    <xf numFmtId="0" fontId="16" fillId="2" borderId="6" xfId="0" applyFont="1" applyFill="1" applyBorder="1" applyAlignment="1" applyProtection="1">
      <alignment horizontal="center"/>
    </xf>
    <xf numFmtId="49" fontId="26" fillId="2" borderId="0" xfId="0" applyNumberFormat="1" applyFont="1" applyFill="1" applyBorder="1" applyAlignment="1" applyProtection="1">
      <alignment horizontal="center"/>
    </xf>
    <xf numFmtId="0" fontId="14" fillId="2" borderId="0" xfId="0" applyFont="1" applyFill="1" applyBorder="1" applyAlignment="1" applyProtection="1">
      <alignment horizontal="right"/>
    </xf>
    <xf numFmtId="165" fontId="16" fillId="2" borderId="0" xfId="3" applyNumberFormat="1" applyFont="1" applyFill="1" applyBorder="1" applyProtection="1"/>
    <xf numFmtId="165" fontId="16" fillId="2" borderId="6" xfId="3" applyNumberFormat="1" applyFont="1" applyFill="1" applyBorder="1" applyProtection="1"/>
    <xf numFmtId="0" fontId="22" fillId="2" borderId="0" xfId="0" applyNumberFormat="1" applyFont="1" applyFill="1" applyBorder="1" applyAlignment="1" applyProtection="1">
      <alignment horizontal="right"/>
    </xf>
    <xf numFmtId="0" fontId="23" fillId="2" borderId="0" xfId="0" applyFont="1" applyFill="1" applyBorder="1" applyAlignment="1" applyProtection="1">
      <alignment horizontal="right"/>
    </xf>
    <xf numFmtId="165" fontId="22" fillId="2" borderId="0" xfId="3" applyNumberFormat="1" applyFont="1" applyFill="1" applyBorder="1" applyProtection="1"/>
    <xf numFmtId="165" fontId="22" fillId="2" borderId="6" xfId="3" applyNumberFormat="1" applyFont="1" applyFill="1" applyBorder="1" applyProtection="1"/>
    <xf numFmtId="0" fontId="7" fillId="2" borderId="5" xfId="0" applyFont="1" applyFill="1" applyBorder="1" applyAlignment="1" applyProtection="1">
      <alignment horizontal="left"/>
    </xf>
    <xf numFmtId="164" fontId="6" fillId="2" borderId="0" xfId="0" applyNumberFormat="1" applyFont="1" applyFill="1" applyBorder="1" applyAlignment="1" applyProtection="1">
      <alignment horizontal="left"/>
    </xf>
    <xf numFmtId="164" fontId="7" fillId="2" borderId="0" xfId="0" applyNumberFormat="1" applyFont="1" applyFill="1" applyBorder="1" applyAlignment="1" applyProtection="1">
      <alignment horizontal="left"/>
    </xf>
    <xf numFmtId="0" fontId="7" fillId="2" borderId="7" xfId="0" applyFont="1" applyFill="1" applyBorder="1" applyAlignment="1" applyProtection="1">
      <alignment horizontal="right"/>
    </xf>
    <xf numFmtId="171" fontId="7" fillId="2" borderId="7" xfId="0" applyNumberFormat="1" applyFont="1" applyFill="1" applyBorder="1" applyProtection="1"/>
    <xf numFmtId="0" fontId="14" fillId="2" borderId="0" xfId="0" applyFont="1" applyFill="1" applyBorder="1" applyProtection="1"/>
    <xf numFmtId="49" fontId="16" fillId="2" borderId="0" xfId="0" applyNumberFormat="1" applyFont="1" applyFill="1" applyBorder="1" applyAlignment="1" applyProtection="1">
      <alignment horizontal="center"/>
    </xf>
    <xf numFmtId="0" fontId="8" fillId="2" borderId="5" xfId="0" applyFont="1" applyFill="1" applyBorder="1" applyProtection="1"/>
    <xf numFmtId="0" fontId="8" fillId="2" borderId="0" xfId="0" applyFont="1" applyFill="1" applyBorder="1" applyProtection="1"/>
    <xf numFmtId="0" fontId="22" fillId="2" borderId="0" xfId="0" applyFont="1" applyFill="1" applyBorder="1" applyProtection="1"/>
    <xf numFmtId="0" fontId="23" fillId="2" borderId="0" xfId="0" applyFont="1" applyFill="1" applyBorder="1" applyAlignment="1" applyProtection="1">
      <alignment horizontal="center"/>
    </xf>
    <xf numFmtId="0" fontId="6" fillId="2" borderId="0" xfId="0" applyFont="1" applyFill="1" applyBorder="1" applyAlignment="1" applyProtection="1">
      <alignment horizontal="right"/>
    </xf>
    <xf numFmtId="164" fontId="7" fillId="2" borderId="0" xfId="0" applyNumberFormat="1" applyFont="1" applyFill="1" applyBorder="1" applyAlignment="1" applyProtection="1">
      <alignment horizontal="center"/>
    </xf>
    <xf numFmtId="0" fontId="7" fillId="2" borderId="7" xfId="0" applyFont="1" applyFill="1" applyBorder="1" applyProtection="1"/>
    <xf numFmtId="173" fontId="7" fillId="2" borderId="7" xfId="0" applyNumberFormat="1" applyFont="1" applyFill="1" applyBorder="1" applyAlignment="1" applyProtection="1">
      <alignment horizontal="center"/>
    </xf>
    <xf numFmtId="0" fontId="1" fillId="3" borderId="0" xfId="0" applyFont="1" applyFill="1" applyBorder="1" applyProtection="1"/>
    <xf numFmtId="0" fontId="1" fillId="3" borderId="0" xfId="0" applyFont="1" applyFill="1" applyBorder="1" applyAlignment="1" applyProtection="1">
      <alignment horizontal="center"/>
    </xf>
    <xf numFmtId="0" fontId="26" fillId="2" borderId="0" xfId="0" applyFont="1" applyFill="1" applyBorder="1" applyAlignment="1" applyProtection="1">
      <alignment horizontal="center"/>
    </xf>
    <xf numFmtId="0" fontId="72" fillId="3" borderId="0" xfId="0" applyFont="1" applyFill="1" applyBorder="1" applyProtection="1"/>
    <xf numFmtId="0" fontId="23" fillId="2" borderId="0" xfId="0" applyFont="1" applyFill="1" applyBorder="1" applyProtection="1"/>
    <xf numFmtId="0" fontId="73" fillId="3" borderId="0" xfId="0" applyFont="1" applyFill="1" applyBorder="1" applyProtection="1"/>
    <xf numFmtId="164" fontId="6" fillId="2" borderId="0" xfId="0" applyNumberFormat="1" applyFont="1" applyFill="1" applyBorder="1" applyAlignment="1" applyProtection="1">
      <alignment horizontal="center"/>
    </xf>
    <xf numFmtId="0" fontId="8" fillId="0" borderId="0" xfId="0" applyFont="1"/>
    <xf numFmtId="0" fontId="6" fillId="0" borderId="0" xfId="0" applyNumberFormat="1" applyFont="1"/>
    <xf numFmtId="0" fontId="62" fillId="0" borderId="0" xfId="0" applyFont="1"/>
    <xf numFmtId="0" fontId="50" fillId="2" borderId="0" xfId="0" applyFont="1" applyFill="1" applyBorder="1" applyAlignment="1" applyProtection="1"/>
    <xf numFmtId="0" fontId="41" fillId="2" borderId="6" xfId="0" applyFont="1" applyFill="1" applyBorder="1" applyProtection="1"/>
    <xf numFmtId="0" fontId="6" fillId="0" borderId="0" xfId="0" quotePrefix="1" applyFont="1"/>
    <xf numFmtId="0" fontId="43" fillId="0" borderId="0" xfId="0" applyFont="1"/>
    <xf numFmtId="0" fontId="16" fillId="2" borderId="0" xfId="0" applyFont="1" applyFill="1" applyBorder="1" applyAlignment="1" applyProtection="1">
      <alignment horizontal="right"/>
    </xf>
    <xf numFmtId="0" fontId="76" fillId="2" borderId="0" xfId="0" applyFont="1" applyFill="1" applyBorder="1" applyAlignment="1" applyProtection="1">
      <alignment horizontal="right"/>
    </xf>
    <xf numFmtId="0" fontId="77" fillId="2" borderId="0" xfId="0" applyFont="1" applyFill="1" applyBorder="1" applyProtection="1"/>
    <xf numFmtId="164" fontId="12" fillId="2" borderId="0" xfId="0" applyNumberFormat="1" applyFont="1" applyFill="1" applyBorder="1" applyAlignment="1" applyProtection="1"/>
    <xf numFmtId="0" fontId="76" fillId="2" borderId="0" xfId="0" applyNumberFormat="1" applyFont="1" applyFill="1" applyBorder="1" applyAlignment="1" applyProtection="1">
      <alignment horizontal="center"/>
    </xf>
    <xf numFmtId="164" fontId="12" fillId="2" borderId="3" xfId="0" applyNumberFormat="1" applyFont="1" applyFill="1" applyBorder="1" applyAlignment="1" applyProtection="1"/>
    <xf numFmtId="164" fontId="12" fillId="2" borderId="7" xfId="0" applyNumberFormat="1" applyFont="1" applyFill="1" applyBorder="1" applyAlignment="1" applyProtection="1"/>
    <xf numFmtId="0" fontId="77" fillId="2" borderId="0" xfId="0" applyFont="1" applyFill="1" applyBorder="1" applyAlignment="1" applyProtection="1"/>
    <xf numFmtId="0" fontId="79" fillId="0" borderId="0" xfId="0" applyFont="1" applyFill="1" applyBorder="1" applyAlignment="1" applyProtection="1">
      <alignment horizontal="left"/>
    </xf>
    <xf numFmtId="0" fontId="80" fillId="0" borderId="0" xfId="0" applyFont="1" applyFill="1" applyBorder="1" applyAlignment="1" applyProtection="1">
      <alignment horizontal="left"/>
    </xf>
    <xf numFmtId="0" fontId="79" fillId="0" borderId="0" xfId="0" applyFont="1" applyAlignment="1" applyProtection="1">
      <alignment horizontal="left"/>
    </xf>
    <xf numFmtId="1" fontId="79" fillId="0" borderId="0" xfId="0" applyNumberFormat="1" applyFont="1" applyFill="1" applyBorder="1" applyAlignment="1" applyProtection="1">
      <alignment horizontal="left"/>
    </xf>
    <xf numFmtId="1" fontId="80" fillId="0" borderId="0" xfId="0" applyNumberFormat="1" applyFont="1" applyFill="1" applyBorder="1" applyAlignment="1" applyProtection="1">
      <alignment horizontal="left"/>
    </xf>
    <xf numFmtId="1" fontId="79" fillId="0" borderId="0" xfId="0" applyNumberFormat="1" applyFont="1" applyAlignment="1" applyProtection="1">
      <alignment horizontal="left"/>
    </xf>
    <xf numFmtId="0" fontId="79" fillId="0" borderId="0" xfId="0" applyFont="1" applyFill="1" applyAlignment="1" applyProtection="1">
      <alignment horizontal="left"/>
    </xf>
    <xf numFmtId="0" fontId="80" fillId="0" borderId="0" xfId="0" applyFont="1" applyFill="1" applyBorder="1" applyProtection="1"/>
    <xf numFmtId="169" fontId="79" fillId="0" borderId="0" xfId="0" applyNumberFormat="1" applyFont="1" applyFill="1" applyBorder="1" applyAlignment="1" applyProtection="1">
      <alignment horizontal="left"/>
    </xf>
    <xf numFmtId="0" fontId="80" fillId="0" borderId="0" xfId="0" quotePrefix="1" applyFont="1" applyFill="1" applyBorder="1" applyAlignment="1" applyProtection="1">
      <alignment horizontal="left"/>
    </xf>
    <xf numFmtId="0" fontId="79" fillId="0" borderId="0" xfId="0" quotePrefix="1" applyFont="1" applyFill="1" applyBorder="1" applyAlignment="1" applyProtection="1">
      <alignment horizontal="left"/>
    </xf>
    <xf numFmtId="170" fontId="79" fillId="0" borderId="0" xfId="0" applyNumberFormat="1" applyFont="1" applyFill="1" applyBorder="1" applyAlignment="1" applyProtection="1">
      <alignment horizontal="left"/>
    </xf>
    <xf numFmtId="0" fontId="81" fillId="0" borderId="0" xfId="0" applyFont="1" applyFill="1" applyBorder="1" applyProtection="1"/>
    <xf numFmtId="0" fontId="81" fillId="0" borderId="0" xfId="0" applyFont="1" applyFill="1" applyBorder="1" applyAlignment="1" applyProtection="1">
      <alignment horizontal="left"/>
    </xf>
    <xf numFmtId="0" fontId="81" fillId="0" borderId="0" xfId="0" applyFont="1" applyAlignment="1" applyProtection="1">
      <alignment horizontal="left"/>
    </xf>
    <xf numFmtId="49" fontId="82" fillId="0" borderId="0" xfId="0" applyNumberFormat="1" applyFont="1" applyFill="1" applyBorder="1" applyAlignment="1" applyProtection="1">
      <alignment horizontal="left"/>
    </xf>
    <xf numFmtId="165" fontId="79" fillId="0" borderId="0" xfId="0" applyNumberFormat="1" applyFont="1" applyFill="1" applyBorder="1" applyAlignment="1" applyProtection="1">
      <alignment horizontal="left"/>
    </xf>
    <xf numFmtId="0" fontId="79" fillId="0" borderId="0" xfId="0" applyFont="1" applyFill="1" applyBorder="1" applyProtection="1"/>
    <xf numFmtId="4" fontId="79" fillId="0" borderId="0" xfId="0" applyNumberFormat="1" applyFont="1" applyFill="1" applyBorder="1" applyAlignment="1" applyProtection="1">
      <alignment horizontal="left"/>
    </xf>
    <xf numFmtId="0" fontId="83" fillId="0" borderId="0" xfId="0" applyFont="1" applyFill="1" applyBorder="1" applyAlignment="1" applyProtection="1">
      <alignment horizontal="left"/>
    </xf>
    <xf numFmtId="167" fontId="79" fillId="0" borderId="0" xfId="0" applyNumberFormat="1" applyFont="1" applyFill="1" applyBorder="1" applyAlignment="1" applyProtection="1">
      <alignment horizontal="left"/>
    </xf>
    <xf numFmtId="0" fontId="81" fillId="0" borderId="0" xfId="0" applyFont="1" applyFill="1" applyAlignment="1" applyProtection="1">
      <alignment horizontal="left"/>
    </xf>
    <xf numFmtId="0" fontId="80" fillId="0" borderId="0" xfId="0" applyFont="1" applyAlignment="1" applyProtection="1">
      <alignment horizontal="left"/>
    </xf>
    <xf numFmtId="1" fontId="79" fillId="0" borderId="0" xfId="0" applyNumberFormat="1" applyFont="1" applyAlignment="1" applyProtection="1">
      <alignment horizontal="center"/>
    </xf>
    <xf numFmtId="0" fontId="79" fillId="0" borderId="0" xfId="0" applyFont="1" applyProtection="1"/>
    <xf numFmtId="167" fontId="79" fillId="0" borderId="0" xfId="0" applyNumberFormat="1" applyFont="1" applyAlignment="1" applyProtection="1">
      <alignment horizontal="right"/>
    </xf>
    <xf numFmtId="167" fontId="79" fillId="0" borderId="0" xfId="0" applyNumberFormat="1" applyFont="1" applyFill="1" applyAlignment="1" applyProtection="1">
      <alignment horizontal="left"/>
    </xf>
    <xf numFmtId="0" fontId="79" fillId="0" borderId="0" xfId="0" applyFont="1" applyFill="1" applyProtection="1"/>
    <xf numFmtId="0" fontId="84" fillId="0" borderId="0" xfId="0" applyFont="1" applyAlignment="1" applyProtection="1">
      <alignment horizontal="left"/>
    </xf>
    <xf numFmtId="0" fontId="79" fillId="0" borderId="0" xfId="0" applyFont="1" applyAlignment="1" applyProtection="1">
      <alignment horizontal="center"/>
    </xf>
    <xf numFmtId="0" fontId="79" fillId="0" borderId="0" xfId="0" applyFont="1" applyFill="1" applyAlignment="1" applyProtection="1">
      <alignment horizontal="right"/>
    </xf>
    <xf numFmtId="174" fontId="79" fillId="0" borderId="0" xfId="0" applyNumberFormat="1" applyFont="1" applyFill="1" applyBorder="1" applyAlignment="1" applyProtection="1">
      <alignment horizontal="left"/>
    </xf>
    <xf numFmtId="0" fontId="79" fillId="0" borderId="0" xfId="0" applyFont="1" applyFill="1" applyBorder="1" applyAlignment="1" applyProtection="1">
      <alignment horizontal="right"/>
    </xf>
    <xf numFmtId="2" fontId="79" fillId="0" borderId="0" xfId="0" applyNumberFormat="1" applyFont="1" applyFill="1" applyBorder="1" applyAlignment="1" applyProtection="1">
      <alignment horizontal="center" wrapText="1"/>
    </xf>
    <xf numFmtId="2" fontId="79" fillId="0" borderId="0" xfId="0" applyNumberFormat="1" applyFont="1" applyFill="1" applyBorder="1" applyAlignment="1" applyProtection="1">
      <alignment horizontal="left" wrapText="1"/>
    </xf>
    <xf numFmtId="2" fontId="79" fillId="0" borderId="0" xfId="0" applyNumberFormat="1" applyFont="1" applyAlignment="1" applyProtection="1">
      <alignment horizontal="center"/>
    </xf>
    <xf numFmtId="2" fontId="80" fillId="0" borderId="0" xfId="0" applyNumberFormat="1" applyFont="1" applyFill="1" applyBorder="1" applyAlignment="1" applyProtection="1">
      <alignment horizontal="left" wrapText="1"/>
    </xf>
    <xf numFmtId="164" fontId="35" fillId="2" borderId="0" xfId="0" applyNumberFormat="1" applyFont="1" applyFill="1" applyBorder="1" applyAlignment="1" applyProtection="1"/>
    <xf numFmtId="0" fontId="77" fillId="2" borderId="0" xfId="0" applyFont="1" applyFill="1" applyBorder="1" applyAlignment="1" applyProtection="1">
      <alignment horizontal="center"/>
    </xf>
    <xf numFmtId="0" fontId="6" fillId="0" borderId="0" xfId="0" applyFont="1" applyAlignment="1" applyProtection="1">
      <alignment horizontal="left"/>
    </xf>
    <xf numFmtId="0" fontId="8" fillId="0" borderId="0" xfId="0" applyFont="1" applyFill="1" applyBorder="1" applyAlignment="1" applyProtection="1">
      <alignment horizontal="right"/>
    </xf>
    <xf numFmtId="0" fontId="86" fillId="0" borderId="0" xfId="0" applyFont="1" applyFill="1" applyBorder="1" applyAlignment="1" applyProtection="1">
      <alignment horizontal="left"/>
    </xf>
    <xf numFmtId="0" fontId="6" fillId="6" borderId="0" xfId="0" applyFont="1" applyFill="1" applyBorder="1" applyProtection="1"/>
    <xf numFmtId="0" fontId="12" fillId="6" borderId="0" xfId="0" applyFont="1" applyFill="1" applyBorder="1" applyProtection="1"/>
    <xf numFmtId="0" fontId="12" fillId="6" borderId="0" xfId="0" applyFont="1" applyFill="1" applyBorder="1" applyAlignment="1" applyProtection="1">
      <alignment horizontal="center"/>
    </xf>
    <xf numFmtId="0" fontId="79" fillId="0" borderId="0" xfId="0" applyFont="1" applyBorder="1" applyAlignment="1" applyProtection="1">
      <alignment horizontal="left"/>
    </xf>
    <xf numFmtId="0" fontId="6" fillId="0" borderId="0" xfId="0" applyFont="1" applyFill="1" applyBorder="1" applyProtection="1"/>
    <xf numFmtId="0" fontId="6" fillId="0" borderId="0" xfId="0" applyFont="1" applyBorder="1" applyAlignment="1" applyProtection="1">
      <alignment horizontal="left"/>
    </xf>
    <xf numFmtId="0" fontId="6" fillId="0" borderId="0" xfId="0" applyFont="1" applyAlignment="1" applyProtection="1">
      <alignment horizontal="center"/>
    </xf>
    <xf numFmtId="44" fontId="79" fillId="0" borderId="0" xfId="0" applyNumberFormat="1" applyFont="1" applyFill="1" applyAlignment="1" applyProtection="1">
      <alignment horizontal="left"/>
    </xf>
    <xf numFmtId="44" fontId="79" fillId="0" borderId="0" xfId="0" applyNumberFormat="1" applyFont="1" applyAlignment="1" applyProtection="1">
      <alignment horizontal="left"/>
    </xf>
    <xf numFmtId="0" fontId="7" fillId="0" borderId="0" xfId="0" applyFont="1" applyFill="1" applyBorder="1" applyAlignment="1" applyProtection="1">
      <alignment horizontal="left"/>
    </xf>
    <xf numFmtId="0" fontId="7" fillId="0" borderId="0" xfId="0" applyFont="1" applyAlignment="1" applyProtection="1">
      <alignment horizontal="left"/>
    </xf>
    <xf numFmtId="0" fontId="89" fillId="0" borderId="0" xfId="0" applyFont="1" applyAlignment="1" applyProtection="1">
      <alignment horizontal="left"/>
    </xf>
    <xf numFmtId="167" fontId="89" fillId="0" borderId="0" xfId="0" applyNumberFormat="1" applyFont="1" applyAlignment="1" applyProtection="1">
      <alignment horizontal="left"/>
    </xf>
    <xf numFmtId="0" fontId="7" fillId="0" borderId="0" xfId="0" applyFont="1" applyFill="1" applyBorder="1" applyProtection="1"/>
    <xf numFmtId="177" fontId="79" fillId="0" borderId="0" xfId="0" applyNumberFormat="1" applyFont="1" applyFill="1" applyBorder="1" applyAlignment="1" applyProtection="1">
      <alignment horizontal="left"/>
    </xf>
    <xf numFmtId="0" fontId="79" fillId="0" borderId="0" xfId="0" applyFont="1" applyFill="1" applyBorder="1" applyAlignment="1" applyProtection="1">
      <alignment horizontal="center"/>
    </xf>
    <xf numFmtId="0" fontId="0" fillId="0" borderId="0" xfId="0" applyProtection="1"/>
    <xf numFmtId="44" fontId="79" fillId="0" borderId="0" xfId="0" applyNumberFormat="1" applyFont="1" applyProtection="1"/>
    <xf numFmtId="167" fontId="79" fillId="0" borderId="0" xfId="0" applyNumberFormat="1" applyFont="1" applyFill="1" applyBorder="1" applyProtection="1"/>
    <xf numFmtId="1" fontId="79" fillId="0" borderId="0" xfId="0" applyNumberFormat="1" applyFont="1" applyFill="1" applyBorder="1" applyAlignment="1" applyProtection="1">
      <alignment horizontal="center"/>
    </xf>
    <xf numFmtId="0" fontId="80" fillId="0" borderId="0" xfId="0" quotePrefix="1" applyFont="1" applyFill="1" applyAlignment="1" applyProtection="1">
      <alignment horizontal="left"/>
    </xf>
    <xf numFmtId="0" fontId="80" fillId="0" borderId="0" xfId="0" applyFont="1" applyFill="1" applyProtection="1"/>
    <xf numFmtId="0" fontId="80" fillId="0" borderId="0" xfId="0" applyFont="1" applyAlignment="1" applyProtection="1">
      <alignment horizontal="center"/>
    </xf>
    <xf numFmtId="167" fontId="79" fillId="0" borderId="0" xfId="0" applyNumberFormat="1" applyFont="1" applyProtection="1"/>
    <xf numFmtId="0" fontId="79" fillId="0" borderId="0" xfId="0" quotePrefix="1" applyFont="1" applyAlignment="1" applyProtection="1">
      <alignment horizontal="left"/>
    </xf>
    <xf numFmtId="0" fontId="79" fillId="0" borderId="0" xfId="0" applyFont="1" applyAlignment="1" applyProtection="1">
      <alignment horizontal="right"/>
    </xf>
    <xf numFmtId="0" fontId="0" fillId="3" borderId="0" xfId="0" applyFill="1" applyProtection="1"/>
    <xf numFmtId="0" fontId="85" fillId="0" borderId="17" xfId="0" applyFont="1" applyBorder="1" applyProtection="1"/>
    <xf numFmtId="0" fontId="6" fillId="7" borderId="1" xfId="0" applyFont="1" applyFill="1" applyBorder="1" applyAlignment="1" applyProtection="1">
      <alignment horizontal="left"/>
    </xf>
    <xf numFmtId="0" fontId="6" fillId="7" borderId="1" xfId="0" applyFont="1" applyFill="1" applyBorder="1" applyAlignment="1" applyProtection="1">
      <alignment horizontal="center"/>
    </xf>
    <xf numFmtId="0" fontId="6" fillId="2" borderId="1" xfId="0" applyFont="1" applyFill="1" applyBorder="1" applyAlignment="1" applyProtection="1"/>
    <xf numFmtId="0" fontId="12" fillId="6" borderId="0" xfId="0" applyFont="1" applyFill="1" applyProtection="1"/>
    <xf numFmtId="0" fontId="39" fillId="2" borderId="0" xfId="0" applyFont="1" applyFill="1" applyBorder="1" applyProtection="1"/>
    <xf numFmtId="0" fontId="6" fillId="0" borderId="0" xfId="0" applyFont="1" applyFill="1" applyBorder="1" applyAlignment="1" applyProtection="1">
      <alignment horizontal="left"/>
    </xf>
    <xf numFmtId="0" fontId="12" fillId="0" borderId="18" xfId="0" applyFont="1" applyFill="1" applyBorder="1" applyProtection="1"/>
    <xf numFmtId="44" fontId="81" fillId="0" borderId="0" xfId="0" applyNumberFormat="1" applyFont="1" applyAlignment="1" applyProtection="1">
      <alignment horizontal="left"/>
    </xf>
    <xf numFmtId="0" fontId="12" fillId="2" borderId="19" xfId="0" applyFont="1" applyFill="1" applyBorder="1" applyAlignment="1" applyProtection="1">
      <alignment horizontal="center"/>
    </xf>
    <xf numFmtId="0" fontId="12" fillId="2" borderId="19" xfId="0" applyFont="1" applyFill="1" applyBorder="1" applyProtection="1"/>
    <xf numFmtId="44" fontId="94" fillId="0" borderId="0" xfId="0" applyNumberFormat="1" applyFont="1" applyAlignment="1" applyProtection="1">
      <alignment horizontal="left"/>
    </xf>
    <xf numFmtId="0" fontId="7" fillId="0" borderId="0" xfId="0" quotePrefix="1" applyFont="1" applyFill="1" applyAlignment="1" applyProtection="1">
      <alignment horizontal="left"/>
    </xf>
    <xf numFmtId="167" fontId="94" fillId="0" borderId="0" xfId="0" applyNumberFormat="1" applyFont="1" applyAlignment="1" applyProtection="1">
      <alignment horizontal="left"/>
    </xf>
    <xf numFmtId="49" fontId="6" fillId="0" borderId="0" xfId="0" applyNumberFormat="1" applyFont="1" applyFill="1" applyBorder="1" applyAlignment="1" applyProtection="1">
      <alignment horizontal="left"/>
    </xf>
    <xf numFmtId="183" fontId="79" fillId="0" borderId="0" xfId="0" applyNumberFormat="1" applyFont="1" applyFill="1" applyBorder="1" applyAlignment="1" applyProtection="1">
      <alignment horizontal="right"/>
    </xf>
    <xf numFmtId="0" fontId="6" fillId="0" borderId="0" xfId="0" applyFont="1" applyAlignment="1" applyProtection="1">
      <alignment horizontal="right"/>
    </xf>
    <xf numFmtId="167" fontId="95" fillId="0" borderId="0" xfId="0" applyNumberFormat="1" applyFont="1" applyAlignment="1" applyProtection="1">
      <alignment horizontal="left"/>
    </xf>
    <xf numFmtId="167" fontId="96" fillId="0" borderId="0" xfId="0" applyNumberFormat="1" applyFont="1" applyAlignment="1" applyProtection="1">
      <alignment horizontal="left"/>
    </xf>
    <xf numFmtId="44" fontId="96" fillId="0" borderId="0" xfId="0" applyNumberFormat="1" applyFont="1" applyAlignment="1" applyProtection="1">
      <alignment horizontal="left"/>
    </xf>
    <xf numFmtId="0" fontId="95" fillId="0" borderId="0" xfId="0" applyFont="1" applyAlignment="1" applyProtection="1">
      <alignment horizontal="left"/>
    </xf>
    <xf numFmtId="0" fontId="97" fillId="0" borderId="0" xfId="0" applyFont="1"/>
    <xf numFmtId="0" fontId="12" fillId="0" borderId="20" xfId="0" applyFont="1" applyFill="1" applyBorder="1" applyAlignment="1" applyProtection="1">
      <alignment horizontal="center"/>
    </xf>
    <xf numFmtId="0" fontId="6" fillId="0" borderId="20" xfId="0" applyFont="1" applyFill="1" applyBorder="1" applyAlignment="1" applyProtection="1">
      <alignment horizontal="center"/>
    </xf>
    <xf numFmtId="0" fontId="6" fillId="0" borderId="21" xfId="0" applyFont="1" applyFill="1" applyBorder="1" applyProtection="1"/>
    <xf numFmtId="0" fontId="6" fillId="0" borderId="20" xfId="0" applyFont="1" applyFill="1" applyBorder="1" applyProtection="1"/>
    <xf numFmtId="0" fontId="12" fillId="0" borderId="20" xfId="0" applyFont="1" applyFill="1" applyBorder="1" applyAlignment="1" applyProtection="1"/>
    <xf numFmtId="0" fontId="12" fillId="2" borderId="20" xfId="0" applyFont="1" applyFill="1" applyBorder="1" applyAlignment="1" applyProtection="1"/>
    <xf numFmtId="0" fontId="12" fillId="2" borderId="20" xfId="0" applyFont="1" applyFill="1" applyBorder="1" applyProtection="1"/>
    <xf numFmtId="0" fontId="12" fillId="2" borderId="21" xfId="0" applyFont="1" applyFill="1" applyBorder="1" applyAlignment="1" applyProtection="1"/>
    <xf numFmtId="0" fontId="6" fillId="6" borderId="0" xfId="0" applyFont="1" applyFill="1" applyBorder="1" applyAlignment="1" applyProtection="1"/>
    <xf numFmtId="184" fontId="6" fillId="6" borderId="0" xfId="0" applyNumberFormat="1" applyFont="1" applyFill="1" applyBorder="1" applyAlignment="1" applyProtection="1">
      <alignment horizontal="center"/>
    </xf>
    <xf numFmtId="184" fontId="6" fillId="6" borderId="0" xfId="0" applyNumberFormat="1" applyFont="1" applyFill="1" applyBorder="1" applyProtection="1"/>
    <xf numFmtId="0" fontId="6" fillId="8" borderId="20" xfId="0" applyFont="1" applyFill="1" applyBorder="1" applyProtection="1"/>
    <xf numFmtId="0" fontId="6" fillId="8" borderId="20" xfId="0" applyFont="1" applyFill="1" applyBorder="1" applyAlignment="1" applyProtection="1"/>
    <xf numFmtId="184" fontId="6" fillId="8" borderId="20" xfId="0" applyNumberFormat="1" applyFont="1" applyFill="1" applyBorder="1" applyAlignment="1" applyProtection="1">
      <alignment horizontal="center"/>
    </xf>
    <xf numFmtId="184" fontId="6" fillId="8" borderId="20" xfId="0" applyNumberFormat="1" applyFont="1" applyFill="1" applyBorder="1" applyProtection="1"/>
    <xf numFmtId="0" fontId="6" fillId="8" borderId="21" xfId="0" applyFont="1" applyFill="1" applyBorder="1" applyProtection="1"/>
    <xf numFmtId="0" fontId="6" fillId="10" borderId="0" xfId="0" applyFont="1" applyFill="1" applyBorder="1" applyProtection="1"/>
    <xf numFmtId="0" fontId="6" fillId="8" borderId="5" xfId="0" applyFont="1" applyFill="1" applyBorder="1" applyProtection="1"/>
    <xf numFmtId="0" fontId="6" fillId="8" borderId="0" xfId="0" applyFont="1" applyFill="1" applyBorder="1" applyProtection="1"/>
    <xf numFmtId="0" fontId="6" fillId="8" borderId="0" xfId="0" applyFont="1" applyFill="1" applyBorder="1" applyAlignment="1" applyProtection="1"/>
    <xf numFmtId="184" fontId="6" fillId="8" borderId="0" xfId="0" applyNumberFormat="1" applyFont="1" applyFill="1" applyBorder="1" applyAlignment="1" applyProtection="1">
      <alignment horizontal="center"/>
    </xf>
    <xf numFmtId="184" fontId="6" fillId="8" borderId="0" xfId="0" applyNumberFormat="1" applyFont="1" applyFill="1" applyBorder="1" applyProtection="1"/>
    <xf numFmtId="0" fontId="6" fillId="8" borderId="23" xfId="0" applyFont="1" applyFill="1" applyBorder="1" applyProtection="1"/>
    <xf numFmtId="0" fontId="24" fillId="8" borderId="5" xfId="0" applyFont="1" applyFill="1" applyBorder="1" applyProtection="1"/>
    <xf numFmtId="184" fontId="17" fillId="8" borderId="0" xfId="0" applyNumberFormat="1" applyFont="1" applyFill="1" applyBorder="1" applyProtection="1"/>
    <xf numFmtId="0" fontId="27" fillId="8" borderId="23" xfId="0" applyFont="1" applyFill="1" applyBorder="1" applyProtection="1"/>
    <xf numFmtId="0" fontId="27" fillId="10" borderId="0" xfId="0" applyFont="1" applyFill="1" applyBorder="1" applyProtection="1"/>
    <xf numFmtId="0" fontId="17" fillId="8" borderId="0" xfId="0" applyFont="1" applyFill="1" applyBorder="1" applyProtection="1"/>
    <xf numFmtId="0" fontId="14" fillId="8" borderId="0" xfId="0" applyFont="1" applyFill="1" applyBorder="1" applyAlignment="1" applyProtection="1">
      <alignment horizontal="center"/>
    </xf>
    <xf numFmtId="0" fontId="14" fillId="8" borderId="5" xfId="0" applyFont="1" applyFill="1" applyBorder="1" applyProtection="1"/>
    <xf numFmtId="184" fontId="6" fillId="10" borderId="0" xfId="0" applyNumberFormat="1" applyFont="1" applyFill="1" applyBorder="1" applyProtection="1"/>
    <xf numFmtId="184" fontId="6" fillId="8" borderId="5" xfId="0" applyNumberFormat="1" applyFont="1" applyFill="1" applyBorder="1" applyProtection="1"/>
    <xf numFmtId="184" fontId="6" fillId="8" borderId="23" xfId="0" applyNumberFormat="1" applyFont="1" applyFill="1" applyBorder="1" applyProtection="1"/>
    <xf numFmtId="0" fontId="6" fillId="8" borderId="0" xfId="0" applyNumberFormat="1" applyFont="1" applyFill="1" applyBorder="1" applyAlignment="1" applyProtection="1">
      <alignment horizontal="center"/>
    </xf>
    <xf numFmtId="0" fontId="6" fillId="8" borderId="17" xfId="0" applyFont="1" applyFill="1" applyBorder="1" applyProtection="1"/>
    <xf numFmtId="0" fontId="6" fillId="8" borderId="7" xfId="0" applyFont="1" applyFill="1" applyBorder="1" applyProtection="1"/>
    <xf numFmtId="0" fontId="6" fillId="8" borderId="16" xfId="0" applyFont="1" applyFill="1" applyBorder="1" applyProtection="1"/>
    <xf numFmtId="0" fontId="6" fillId="10" borderId="0" xfId="0" applyFont="1" applyFill="1" applyBorder="1" applyAlignment="1" applyProtection="1"/>
    <xf numFmtId="184" fontId="6" fillId="10" borderId="0" xfId="0" applyNumberFormat="1" applyFont="1" applyFill="1" applyBorder="1" applyAlignment="1" applyProtection="1">
      <alignment horizontal="center"/>
    </xf>
    <xf numFmtId="0" fontId="6" fillId="10" borderId="0" xfId="0" applyFont="1" applyFill="1" applyBorder="1"/>
    <xf numFmtId="0" fontId="6" fillId="8" borderId="22" xfId="0" applyFont="1" applyFill="1" applyBorder="1"/>
    <xf numFmtId="0" fontId="6" fillId="8" borderId="20" xfId="0" applyFont="1" applyFill="1" applyBorder="1"/>
    <xf numFmtId="0" fontId="6" fillId="8" borderId="21" xfId="0" applyFont="1" applyFill="1" applyBorder="1"/>
    <xf numFmtId="0" fontId="6" fillId="8" borderId="5" xfId="0" applyFont="1" applyFill="1" applyBorder="1"/>
    <xf numFmtId="0" fontId="6" fillId="8" borderId="0" xfId="0" applyFont="1" applyFill="1" applyBorder="1"/>
    <xf numFmtId="0" fontId="6" fillId="8" borderId="23" xfId="0" applyFont="1" applyFill="1" applyBorder="1"/>
    <xf numFmtId="0" fontId="24" fillId="8" borderId="5" xfId="0" applyFont="1" applyFill="1" applyBorder="1"/>
    <xf numFmtId="0" fontId="26" fillId="8" borderId="0" xfId="0" applyFont="1" applyFill="1" applyBorder="1"/>
    <xf numFmtId="0" fontId="26" fillId="8" borderId="23" xfId="0" applyFont="1" applyFill="1" applyBorder="1"/>
    <xf numFmtId="0" fontId="26" fillId="10" borderId="0" xfId="0" applyFont="1" applyFill="1" applyBorder="1"/>
    <xf numFmtId="0" fontId="17" fillId="8" borderId="0" xfId="0" applyFont="1" applyFill="1" applyBorder="1"/>
    <xf numFmtId="0" fontId="6" fillId="8" borderId="17" xfId="0" applyFont="1" applyFill="1" applyBorder="1"/>
    <xf numFmtId="0" fontId="6" fillId="8" borderId="7" xfId="0" applyFont="1" applyFill="1" applyBorder="1"/>
    <xf numFmtId="0" fontId="6" fillId="8" borderId="16" xfId="0" applyFont="1" applyFill="1" applyBorder="1"/>
    <xf numFmtId="0" fontId="33" fillId="10" borderId="0" xfId="0" applyFont="1" applyFill="1" applyBorder="1"/>
    <xf numFmtId="0" fontId="6" fillId="0" borderId="0" xfId="0" applyFont="1" applyAlignment="1"/>
    <xf numFmtId="0" fontId="6" fillId="2" borderId="23" xfId="0" applyFont="1" applyFill="1" applyBorder="1" applyProtection="1"/>
    <xf numFmtId="0" fontId="67" fillId="2" borderId="23" xfId="0" applyFont="1" applyFill="1" applyBorder="1" applyProtection="1"/>
    <xf numFmtId="9" fontId="6" fillId="10" borderId="24" xfId="0" applyNumberFormat="1" applyFont="1" applyFill="1" applyBorder="1" applyAlignment="1" applyProtection="1">
      <alignment horizontal="left"/>
    </xf>
    <xf numFmtId="9" fontId="6" fillId="10" borderId="0" xfId="0" applyNumberFormat="1" applyFont="1" applyFill="1" applyBorder="1" applyAlignment="1" applyProtection="1">
      <alignment horizontal="left"/>
    </xf>
    <xf numFmtId="0" fontId="99" fillId="10" borderId="24" xfId="0" applyFont="1" applyFill="1" applyBorder="1" applyAlignment="1" applyProtection="1">
      <alignment horizontal="left"/>
    </xf>
    <xf numFmtId="0" fontId="98" fillId="10" borderId="0" xfId="0" applyFont="1" applyFill="1" applyBorder="1" applyProtection="1"/>
    <xf numFmtId="0" fontId="12" fillId="10" borderId="0" xfId="0" applyFont="1" applyFill="1" applyProtection="1"/>
    <xf numFmtId="0" fontId="12" fillId="10" borderId="0" xfId="0" applyFont="1" applyFill="1" applyAlignment="1" applyProtection="1">
      <alignment horizontal="center"/>
    </xf>
    <xf numFmtId="0" fontId="13" fillId="10" borderId="0" xfId="0" applyFont="1" applyFill="1" applyProtection="1"/>
    <xf numFmtId="0" fontId="12" fillId="10" borderId="0" xfId="0" applyFont="1" applyFill="1" applyBorder="1" applyProtection="1"/>
    <xf numFmtId="0" fontId="12" fillId="10" borderId="0" xfId="0" applyFont="1" applyFill="1" applyBorder="1" applyAlignment="1" applyProtection="1">
      <alignment horizontal="center"/>
    </xf>
    <xf numFmtId="0" fontId="12" fillId="8" borderId="5" xfId="0" applyFont="1" applyFill="1" applyBorder="1" applyProtection="1"/>
    <xf numFmtId="0" fontId="13" fillId="8" borderId="5" xfId="0" applyFont="1" applyFill="1" applyBorder="1" applyProtection="1"/>
    <xf numFmtId="0" fontId="12" fillId="8" borderId="23" xfId="0" applyFont="1" applyFill="1" applyBorder="1" applyProtection="1"/>
    <xf numFmtId="0" fontId="13" fillId="8" borderId="23" xfId="0" applyFont="1" applyFill="1" applyBorder="1" applyProtection="1"/>
    <xf numFmtId="0" fontId="7" fillId="10" borderId="0" xfId="0" applyFont="1" applyFill="1" applyProtection="1"/>
    <xf numFmtId="42" fontId="88" fillId="11" borderId="25" xfId="0" applyNumberFormat="1" applyFont="1" applyFill="1" applyBorder="1" applyAlignment="1" applyProtection="1">
      <alignment horizontal="center"/>
      <protection locked="0"/>
    </xf>
    <xf numFmtId="42" fontId="101" fillId="9" borderId="0" xfId="0" applyNumberFormat="1" applyFont="1" applyFill="1" applyProtection="1"/>
    <xf numFmtId="44" fontId="103" fillId="0" borderId="0" xfId="0" applyNumberFormat="1" applyFont="1" applyFill="1" applyBorder="1" applyAlignment="1" applyProtection="1">
      <alignment horizontal="center"/>
    </xf>
    <xf numFmtId="0" fontId="102" fillId="0" borderId="0" xfId="0" applyFont="1" applyFill="1" applyBorder="1" applyProtection="1"/>
    <xf numFmtId="0" fontId="12" fillId="2" borderId="23" xfId="0" applyFont="1" applyFill="1" applyBorder="1" applyProtection="1"/>
    <xf numFmtId="0" fontId="7" fillId="10" borderId="0" xfId="0" applyFont="1" applyFill="1" applyBorder="1" applyProtection="1"/>
    <xf numFmtId="0" fontId="4" fillId="2" borderId="0" xfId="1" applyFill="1" applyBorder="1" applyAlignment="1" applyProtection="1">
      <alignment horizontal="center"/>
    </xf>
    <xf numFmtId="0" fontId="104" fillId="2" borderId="0" xfId="0" applyFont="1" applyFill="1" applyBorder="1" applyProtection="1"/>
    <xf numFmtId="42" fontId="7" fillId="11" borderId="0" xfId="0" applyNumberFormat="1" applyFont="1" applyFill="1" applyBorder="1" applyProtection="1"/>
    <xf numFmtId="42" fontId="87" fillId="9" borderId="0" xfId="0" applyNumberFormat="1" applyFont="1" applyFill="1" applyBorder="1" applyProtection="1"/>
    <xf numFmtId="0" fontId="12" fillId="10" borderId="7" xfId="0" applyFont="1" applyFill="1" applyBorder="1" applyProtection="1"/>
    <xf numFmtId="0" fontId="12" fillId="10" borderId="7" xfId="0" applyFont="1" applyFill="1" applyBorder="1" applyAlignment="1" applyProtection="1">
      <alignment horizontal="center"/>
    </xf>
    <xf numFmtId="0" fontId="12" fillId="8" borderId="17" xfId="0" applyFont="1" applyFill="1" applyBorder="1" applyProtection="1"/>
    <xf numFmtId="0" fontId="12" fillId="8" borderId="16" xfId="0" applyFont="1" applyFill="1" applyBorder="1" applyProtection="1"/>
    <xf numFmtId="0" fontId="13" fillId="6" borderId="0" xfId="0" applyFont="1" applyFill="1" applyBorder="1" applyProtection="1"/>
    <xf numFmtId="0" fontId="13" fillId="6" borderId="0" xfId="0" applyFont="1" applyFill="1" applyProtection="1"/>
    <xf numFmtId="0" fontId="12" fillId="6" borderId="19" xfId="0" applyFont="1" applyFill="1" applyBorder="1" applyProtection="1"/>
    <xf numFmtId="0" fontId="105" fillId="6" borderId="19" xfId="0" applyFont="1" applyFill="1" applyBorder="1" applyProtection="1"/>
    <xf numFmtId="0" fontId="100" fillId="6" borderId="19" xfId="0" applyFont="1" applyFill="1" applyBorder="1" applyProtection="1"/>
    <xf numFmtId="0" fontId="100" fillId="6" borderId="19" xfId="0" applyFont="1" applyFill="1" applyBorder="1" applyAlignment="1" applyProtection="1">
      <alignment horizontal="center"/>
    </xf>
    <xf numFmtId="0" fontId="100" fillId="6" borderId="0" xfId="0" applyFont="1" applyFill="1" applyBorder="1" applyProtection="1"/>
    <xf numFmtId="42" fontId="106" fillId="6" borderId="0" xfId="0" applyNumberFormat="1" applyFont="1" applyFill="1" applyBorder="1" applyAlignment="1" applyProtection="1">
      <alignment horizontal="center"/>
      <protection locked="0"/>
    </xf>
    <xf numFmtId="0" fontId="105" fillId="6" borderId="0" xfId="0" applyFont="1" applyFill="1" applyBorder="1" applyProtection="1"/>
    <xf numFmtId="42" fontId="107" fillId="6" borderId="0" xfId="0" applyNumberFormat="1" applyFont="1" applyFill="1" applyBorder="1" applyProtection="1"/>
    <xf numFmtId="0" fontId="100" fillId="6" borderId="0" xfId="0" applyFont="1" applyFill="1" applyBorder="1" applyAlignment="1" applyProtection="1">
      <alignment horizontal="center"/>
    </xf>
    <xf numFmtId="9" fontId="100" fillId="6" borderId="0" xfId="0" applyNumberFormat="1" applyFont="1" applyFill="1" applyBorder="1" applyAlignment="1" applyProtection="1">
      <alignment horizontal="left"/>
    </xf>
    <xf numFmtId="0" fontId="12" fillId="2" borderId="26" xfId="0" applyFont="1" applyFill="1" applyBorder="1" applyProtection="1"/>
    <xf numFmtId="0" fontId="12" fillId="10" borderId="27" xfId="0" applyFont="1" applyFill="1" applyBorder="1" applyProtection="1"/>
    <xf numFmtId="0" fontId="98" fillId="10" borderId="27" xfId="0" applyFont="1" applyFill="1" applyBorder="1" applyProtection="1"/>
    <xf numFmtId="0" fontId="12" fillId="10" borderId="27" xfId="0" applyFont="1" applyFill="1" applyBorder="1" applyAlignment="1" applyProtection="1">
      <alignment horizontal="center"/>
    </xf>
    <xf numFmtId="0" fontId="12" fillId="2" borderId="28" xfId="0" applyFont="1" applyFill="1" applyBorder="1" applyProtection="1"/>
    <xf numFmtId="0" fontId="12" fillId="2" borderId="29" xfId="0" applyFont="1" applyFill="1" applyBorder="1" applyProtection="1"/>
    <xf numFmtId="0" fontId="12" fillId="10" borderId="30" xfId="0" applyFont="1" applyFill="1" applyBorder="1" applyProtection="1"/>
    <xf numFmtId="0" fontId="98" fillId="10" borderId="30" xfId="0" applyFont="1" applyFill="1" applyBorder="1" applyProtection="1"/>
    <xf numFmtId="0" fontId="12" fillId="10" borderId="30" xfId="0" applyFont="1" applyFill="1" applyBorder="1" applyAlignment="1" applyProtection="1">
      <alignment horizontal="center"/>
    </xf>
    <xf numFmtId="0" fontId="12" fillId="2" borderId="31" xfId="0" applyFont="1" applyFill="1" applyBorder="1" applyProtection="1"/>
    <xf numFmtId="49" fontId="91" fillId="0" borderId="32" xfId="0" applyNumberFormat="1" applyFont="1" applyBorder="1" applyAlignment="1">
      <alignment horizontal="center"/>
    </xf>
    <xf numFmtId="0" fontId="100" fillId="0" borderId="0" xfId="0" applyFont="1" applyAlignment="1" applyProtection="1">
      <alignment horizontal="left"/>
    </xf>
    <xf numFmtId="0" fontId="100" fillId="0" borderId="0" xfId="0" applyFont="1" applyFill="1" applyBorder="1" applyAlignment="1" applyProtection="1">
      <alignment horizontal="left"/>
    </xf>
    <xf numFmtId="44" fontId="100" fillId="0" borderId="0" xfId="0" applyNumberFormat="1" applyFont="1" applyAlignment="1" applyProtection="1">
      <alignment horizontal="left"/>
    </xf>
    <xf numFmtId="187" fontId="100" fillId="0" borderId="0" xfId="0" applyNumberFormat="1" applyFont="1" applyAlignment="1" applyProtection="1">
      <alignment horizontal="left"/>
    </xf>
    <xf numFmtId="187" fontId="6" fillId="0" borderId="0" xfId="0" applyNumberFormat="1" applyFont="1" applyAlignment="1" applyProtection="1">
      <alignment horizontal="right"/>
    </xf>
    <xf numFmtId="0" fontId="109" fillId="8" borderId="0" xfId="0" applyFont="1" applyFill="1" applyBorder="1" applyProtection="1"/>
    <xf numFmtId="0" fontId="110" fillId="8" borderId="0" xfId="0" applyFont="1" applyFill="1" applyBorder="1" applyProtection="1"/>
    <xf numFmtId="164" fontId="111" fillId="8" borderId="0" xfId="0" applyNumberFormat="1" applyFont="1" applyFill="1" applyBorder="1" applyAlignment="1" applyProtection="1"/>
    <xf numFmtId="9" fontId="79" fillId="0" borderId="0" xfId="0" applyNumberFormat="1" applyFont="1" applyFill="1" applyAlignment="1" applyProtection="1">
      <alignment horizontal="center"/>
    </xf>
    <xf numFmtId="0" fontId="112" fillId="3" borderId="0" xfId="0" applyFont="1" applyFill="1" applyProtection="1"/>
    <xf numFmtId="0" fontId="112" fillId="2" borderId="5" xfId="0" applyFont="1" applyFill="1" applyBorder="1" applyProtection="1"/>
    <xf numFmtId="0" fontId="112" fillId="10" borderId="0" xfId="0" applyFont="1" applyFill="1" applyBorder="1" applyProtection="1"/>
    <xf numFmtId="0" fontId="113" fillId="10" borderId="0" xfId="0" applyFont="1" applyFill="1" applyBorder="1" applyProtection="1"/>
    <xf numFmtId="42" fontId="114" fillId="11" borderId="0" xfId="0" applyNumberFormat="1" applyFont="1" applyFill="1" applyBorder="1" applyProtection="1"/>
    <xf numFmtId="0" fontId="112" fillId="2" borderId="23" xfId="0" applyFont="1" applyFill="1" applyBorder="1" applyProtection="1"/>
    <xf numFmtId="42" fontId="115" fillId="11" borderId="0" xfId="0" applyNumberFormat="1" applyFont="1" applyFill="1" applyBorder="1" applyAlignment="1" applyProtection="1">
      <alignment horizontal="center"/>
      <protection locked="0"/>
    </xf>
    <xf numFmtId="0" fontId="112" fillId="8" borderId="5" xfId="0" applyFont="1" applyFill="1" applyBorder="1" applyProtection="1"/>
    <xf numFmtId="0" fontId="112" fillId="10" borderId="0" xfId="0" applyFont="1" applyFill="1" applyProtection="1"/>
    <xf numFmtId="0" fontId="112" fillId="8" borderId="23" xfId="0" applyFont="1" applyFill="1" applyBorder="1" applyProtection="1"/>
    <xf numFmtId="0" fontId="112" fillId="6" borderId="0" xfId="0" applyFont="1" applyFill="1" applyBorder="1" applyProtection="1"/>
    <xf numFmtId="42" fontId="116" fillId="6" borderId="0" xfId="0" applyNumberFormat="1" applyFont="1" applyFill="1" applyBorder="1" applyAlignment="1" applyProtection="1">
      <alignment horizontal="center"/>
      <protection locked="0"/>
    </xf>
    <xf numFmtId="9" fontId="6" fillId="0" borderId="0" xfId="0" applyNumberFormat="1" applyFont="1" applyFill="1" applyAlignment="1" applyProtection="1">
      <alignment horizontal="center"/>
    </xf>
    <xf numFmtId="0" fontId="7" fillId="0" borderId="0" xfId="0" quotePrefix="1" applyFont="1" applyFill="1" applyBorder="1" applyAlignment="1" applyProtection="1">
      <alignment horizontal="left"/>
    </xf>
    <xf numFmtId="0" fontId="6" fillId="2" borderId="20" xfId="0" applyFont="1" applyFill="1" applyBorder="1" applyProtection="1"/>
    <xf numFmtId="0" fontId="6" fillId="2" borderId="20" xfId="0" applyFont="1" applyFill="1" applyBorder="1" applyAlignment="1" applyProtection="1">
      <alignment horizontal="center"/>
    </xf>
    <xf numFmtId="0" fontId="6" fillId="10" borderId="0" xfId="0" applyFont="1" applyFill="1" applyProtection="1"/>
    <xf numFmtId="0" fontId="6" fillId="2" borderId="20" xfId="0" applyFont="1" applyFill="1" applyBorder="1" applyAlignment="1" applyProtection="1"/>
    <xf numFmtId="0" fontId="6" fillId="2" borderId="18" xfId="0" applyFont="1" applyFill="1" applyBorder="1" applyProtection="1"/>
    <xf numFmtId="0" fontId="0" fillId="10" borderId="0" xfId="0" applyFill="1"/>
    <xf numFmtId="0" fontId="6" fillId="8" borderId="0" xfId="0" applyFont="1" applyFill="1" applyBorder="1" applyAlignment="1" applyProtection="1">
      <alignment horizontal="left"/>
    </xf>
    <xf numFmtId="0" fontId="6" fillId="8" borderId="0" xfId="0" applyFont="1" applyFill="1" applyBorder="1" applyAlignment="1" applyProtection="1">
      <alignment horizontal="center"/>
    </xf>
    <xf numFmtId="0" fontId="26" fillId="10" borderId="0" xfId="0" applyFont="1" applyFill="1" applyProtection="1"/>
    <xf numFmtId="0" fontId="7" fillId="8" borderId="0" xfId="0" applyFont="1" applyFill="1" applyBorder="1" applyProtection="1"/>
    <xf numFmtId="0" fontId="98" fillId="10" borderId="0" xfId="0" applyFont="1" applyFill="1" applyProtection="1"/>
    <xf numFmtId="0" fontId="16" fillId="10" borderId="0" xfId="0" applyFont="1" applyFill="1" applyProtection="1"/>
    <xf numFmtId="0" fontId="0" fillId="8" borderId="7" xfId="0" applyFill="1" applyBorder="1"/>
    <xf numFmtId="0" fontId="0" fillId="8" borderId="16" xfId="0" applyFill="1" applyBorder="1"/>
    <xf numFmtId="0" fontId="6" fillId="10" borderId="0" xfId="0" applyFont="1" applyFill="1" applyAlignment="1" applyProtection="1">
      <alignment horizontal="left"/>
    </xf>
    <xf numFmtId="0" fontId="6" fillId="10" borderId="0" xfId="0" applyFont="1" applyFill="1" applyBorder="1" applyAlignment="1" applyProtection="1">
      <alignment horizontal="center"/>
    </xf>
    <xf numFmtId="0" fontId="8" fillId="10" borderId="0" xfId="0" applyFont="1" applyFill="1" applyProtection="1"/>
    <xf numFmtId="44" fontId="92" fillId="0" borderId="0" xfId="0" applyNumberFormat="1" applyFont="1" applyAlignment="1" applyProtection="1">
      <alignment horizontal="left"/>
    </xf>
    <xf numFmtId="167" fontId="92" fillId="0" borderId="0" xfId="0" applyNumberFormat="1" applyFont="1" applyFill="1" applyAlignment="1" applyProtection="1">
      <alignment horizontal="left"/>
    </xf>
    <xf numFmtId="49" fontId="80" fillId="0" borderId="0" xfId="0" applyNumberFormat="1" applyFont="1" applyFill="1" applyBorder="1" applyAlignment="1" applyProtection="1">
      <alignment horizontal="left"/>
    </xf>
    <xf numFmtId="0" fontId="16" fillId="10" borderId="0" xfId="0" applyFont="1" applyFill="1" applyBorder="1" applyProtection="1"/>
    <xf numFmtId="0" fontId="0" fillId="10" borderId="0" xfId="0" applyFill="1" applyBorder="1"/>
    <xf numFmtId="171" fontId="6" fillId="8" borderId="0" xfId="0" applyNumberFormat="1" applyFont="1" applyFill="1" applyBorder="1" applyProtection="1"/>
    <xf numFmtId="171" fontId="6" fillId="8" borderId="23" xfId="0" applyNumberFormat="1" applyFont="1" applyFill="1" applyBorder="1" applyProtection="1"/>
    <xf numFmtId="171" fontId="69" fillId="8" borderId="23" xfId="0" applyNumberFormat="1" applyFont="1" applyFill="1" applyBorder="1" applyProtection="1"/>
    <xf numFmtId="171" fontId="18" fillId="8" borderId="23" xfId="0" applyNumberFormat="1" applyFont="1" applyFill="1" applyBorder="1" applyProtection="1"/>
    <xf numFmtId="171" fontId="6" fillId="8" borderId="23" xfId="0" applyNumberFormat="1" applyFont="1" applyFill="1" applyBorder="1" applyAlignment="1" applyProtection="1">
      <alignment horizontal="center"/>
    </xf>
    <xf numFmtId="171" fontId="6" fillId="8" borderId="23" xfId="3" applyNumberFormat="1" applyFont="1" applyFill="1" applyBorder="1" applyAlignment="1" applyProtection="1">
      <alignment horizontal="left"/>
    </xf>
    <xf numFmtId="171" fontId="63" fillId="8" borderId="23" xfId="0" applyNumberFormat="1" applyFont="1" applyFill="1" applyBorder="1" applyProtection="1"/>
    <xf numFmtId="0" fontId="70" fillId="8" borderId="23" xfId="0" applyFont="1" applyFill="1" applyBorder="1" applyAlignment="1" applyProtection="1">
      <alignment horizontal="left"/>
    </xf>
    <xf numFmtId="171" fontId="61" fillId="8" borderId="23" xfId="0" applyNumberFormat="1" applyFont="1" applyFill="1" applyBorder="1" applyAlignment="1" applyProtection="1">
      <alignment horizontal="center"/>
    </xf>
    <xf numFmtId="171" fontId="6" fillId="8" borderId="16" xfId="3" applyNumberFormat="1" applyFont="1" applyFill="1" applyBorder="1" applyAlignment="1" applyProtection="1">
      <alignment horizontal="left"/>
    </xf>
    <xf numFmtId="169" fontId="12" fillId="6" borderId="0" xfId="0" applyNumberFormat="1" applyFont="1" applyFill="1" applyBorder="1" applyAlignment="1" applyProtection="1">
      <alignment horizontal="center"/>
    </xf>
    <xf numFmtId="169" fontId="12" fillId="8" borderId="0" xfId="0" applyNumberFormat="1" applyFont="1" applyFill="1" applyBorder="1" applyAlignment="1" applyProtection="1">
      <alignment horizontal="center"/>
    </xf>
    <xf numFmtId="169" fontId="69" fillId="8" borderId="0" xfId="0" applyNumberFormat="1" applyFont="1" applyFill="1" applyBorder="1" applyAlignment="1" applyProtection="1">
      <alignment horizontal="center"/>
    </xf>
    <xf numFmtId="169" fontId="18" fillId="8" borderId="0" xfId="0" applyNumberFormat="1" applyFont="1" applyFill="1" applyBorder="1" applyAlignment="1" applyProtection="1">
      <alignment horizontal="center"/>
    </xf>
    <xf numFmtId="169" fontId="12" fillId="8" borderId="0" xfId="3" applyNumberFormat="1" applyFont="1" applyFill="1" applyBorder="1" applyAlignment="1" applyProtection="1">
      <alignment horizontal="center"/>
    </xf>
    <xf numFmtId="183" fontId="79" fillId="0" borderId="0" xfId="0" applyNumberFormat="1" applyFont="1" applyFill="1" applyAlignment="1" applyProtection="1">
      <alignment horizontal="right"/>
    </xf>
    <xf numFmtId="183" fontId="6" fillId="0" borderId="0" xfId="0" applyNumberFormat="1" applyFont="1" applyFill="1" applyAlignment="1" applyProtection="1">
      <alignment horizontal="right"/>
    </xf>
    <xf numFmtId="0" fontId="4" fillId="0" borderId="0" xfId="1" applyAlignment="1" applyProtection="1">
      <alignment horizontal="right"/>
    </xf>
    <xf numFmtId="0" fontId="13" fillId="8" borderId="0" xfId="0" applyFont="1" applyFill="1" applyBorder="1" applyProtection="1"/>
    <xf numFmtId="0" fontId="67" fillId="10" borderId="0" xfId="0" applyFont="1" applyFill="1" applyProtection="1"/>
    <xf numFmtId="0" fontId="14" fillId="10" borderId="0" xfId="0" applyFont="1" applyFill="1" applyProtection="1"/>
    <xf numFmtId="0" fontId="121" fillId="2" borderId="0" xfId="0" applyFont="1" applyFill="1" applyBorder="1" applyAlignment="1" applyProtection="1">
      <alignment horizontal="right"/>
    </xf>
    <xf numFmtId="0" fontId="122" fillId="2" borderId="0" xfId="0" applyFont="1" applyFill="1" applyBorder="1" applyProtection="1"/>
    <xf numFmtId="49" fontId="123" fillId="2" borderId="0" xfId="0" applyNumberFormat="1" applyFont="1" applyFill="1" applyBorder="1" applyAlignment="1" applyProtection="1">
      <alignment horizontal="center"/>
    </xf>
    <xf numFmtId="0" fontId="123" fillId="2" borderId="0" xfId="0" applyNumberFormat="1" applyFont="1" applyFill="1" applyBorder="1" applyAlignment="1" applyProtection="1">
      <alignment horizontal="center"/>
    </xf>
    <xf numFmtId="0" fontId="14" fillId="10" borderId="0" xfId="0" applyFont="1" applyFill="1" applyBorder="1" applyProtection="1"/>
    <xf numFmtId="0" fontId="6" fillId="10" borderId="0" xfId="0" applyFont="1" applyFill="1" applyAlignment="1" applyProtection="1">
      <alignment horizontal="center"/>
    </xf>
    <xf numFmtId="0" fontId="6" fillId="10" borderId="5" xfId="0" applyFont="1" applyFill="1" applyBorder="1" applyAlignment="1" applyProtection="1">
      <alignment horizontal="center"/>
    </xf>
    <xf numFmtId="0" fontId="43" fillId="10" borderId="0" xfId="0" applyFont="1" applyFill="1" applyBorder="1" applyAlignment="1" applyProtection="1">
      <alignment horizontal="center"/>
    </xf>
    <xf numFmtId="0" fontId="16" fillId="10" borderId="0" xfId="0" applyFont="1" applyFill="1" applyBorder="1" applyAlignment="1" applyProtection="1">
      <alignment horizontal="center"/>
    </xf>
    <xf numFmtId="0" fontId="6" fillId="10" borderId="0" xfId="0" applyFont="1" applyFill="1" applyBorder="1" applyAlignment="1" applyProtection="1">
      <alignment horizontal="left"/>
    </xf>
    <xf numFmtId="0" fontId="14" fillId="10" borderId="0" xfId="0" applyFont="1" applyFill="1" applyBorder="1" applyAlignment="1" applyProtection="1">
      <alignment horizontal="center"/>
    </xf>
    <xf numFmtId="0" fontId="38" fillId="10" borderId="0" xfId="0" applyFont="1" applyFill="1" applyBorder="1" applyAlignment="1" applyProtection="1">
      <alignment horizontal="right"/>
    </xf>
    <xf numFmtId="0" fontId="7" fillId="10" borderId="0" xfId="0" applyFont="1" applyFill="1" applyBorder="1" applyAlignment="1" applyProtection="1">
      <alignment horizontal="center"/>
    </xf>
    <xf numFmtId="0" fontId="6" fillId="10" borderId="0" xfId="0" applyFont="1" applyFill="1" applyAlignment="1" applyProtection="1"/>
    <xf numFmtId="164" fontId="6" fillId="10" borderId="0" xfId="0" applyNumberFormat="1" applyFont="1" applyFill="1" applyBorder="1" applyAlignment="1" applyProtection="1"/>
    <xf numFmtId="0" fontId="12" fillId="10" borderId="0" xfId="0" applyFont="1" applyFill="1" applyBorder="1" applyAlignment="1" applyProtection="1"/>
    <xf numFmtId="0" fontId="12" fillId="10" borderId="0" xfId="0" applyFont="1" applyFill="1" applyAlignment="1" applyProtection="1">
      <alignment horizontal="left"/>
    </xf>
    <xf numFmtId="0" fontId="12" fillId="10" borderId="0" xfId="0" applyFont="1" applyFill="1" applyAlignment="1" applyProtection="1"/>
    <xf numFmtId="0" fontId="50" fillId="10" borderId="0" xfId="0" applyFont="1" applyFill="1" applyBorder="1" applyProtection="1"/>
    <xf numFmtId="179" fontId="50" fillId="10" borderId="0" xfId="0" applyNumberFormat="1" applyFont="1" applyFill="1" applyBorder="1" applyProtection="1"/>
    <xf numFmtId="0" fontId="12" fillId="10" borderId="5" xfId="0" applyFont="1" applyFill="1" applyBorder="1" applyProtection="1"/>
    <xf numFmtId="0" fontId="58" fillId="10" borderId="0" xfId="0" applyFont="1" applyFill="1" applyBorder="1" applyProtection="1"/>
    <xf numFmtId="166" fontId="45" fillId="10" borderId="0" xfId="0" applyNumberFormat="1" applyFont="1" applyFill="1" applyBorder="1" applyAlignment="1" applyProtection="1"/>
    <xf numFmtId="0" fontId="122" fillId="2" borderId="0" xfId="0" applyFont="1" applyFill="1" applyBorder="1" applyAlignment="1" applyProtection="1">
      <alignment horizontal="right"/>
    </xf>
    <xf numFmtId="0" fontId="123" fillId="2" borderId="0" xfId="0" applyFont="1" applyFill="1" applyBorder="1" applyAlignment="1" applyProtection="1">
      <alignment horizontal="right"/>
    </xf>
    <xf numFmtId="1" fontId="123" fillId="2" borderId="0" xfId="0" applyNumberFormat="1" applyFont="1" applyFill="1" applyBorder="1" applyAlignment="1" applyProtection="1">
      <alignment horizontal="center"/>
    </xf>
    <xf numFmtId="164" fontId="122" fillId="2" borderId="0" xfId="0" applyNumberFormat="1" applyFont="1" applyFill="1" applyBorder="1" applyAlignment="1" applyProtection="1"/>
    <xf numFmtId="0" fontId="122" fillId="2" borderId="0" xfId="0" applyFont="1" applyFill="1" applyBorder="1" applyAlignment="1" applyProtection="1">
      <alignment horizontal="center"/>
    </xf>
    <xf numFmtId="0" fontId="26" fillId="10" borderId="0" xfId="0" applyFont="1" applyFill="1" applyBorder="1" applyProtection="1"/>
    <xf numFmtId="0" fontId="69" fillId="10" borderId="0" xfId="0" applyFont="1" applyFill="1" applyBorder="1" applyProtection="1"/>
    <xf numFmtId="0" fontId="18" fillId="10" borderId="0" xfId="0" applyFont="1" applyFill="1" applyBorder="1" applyProtection="1"/>
    <xf numFmtId="0" fontId="13" fillId="10" borderId="0" xfId="0" applyFont="1" applyFill="1" applyBorder="1" applyProtection="1"/>
    <xf numFmtId="0" fontId="12" fillId="10" borderId="0" xfId="0" applyFont="1" applyFill="1" applyBorder="1" applyAlignment="1" applyProtection="1">
      <alignment horizontal="left"/>
    </xf>
    <xf numFmtId="175" fontId="12" fillId="10" borderId="0" xfId="0" applyNumberFormat="1" applyFont="1" applyFill="1" applyBorder="1" applyAlignment="1" applyProtection="1">
      <alignment horizontal="center"/>
    </xf>
    <xf numFmtId="0" fontId="12" fillId="10" borderId="0" xfId="0" applyNumberFormat="1" applyFont="1" applyFill="1" applyBorder="1" applyAlignment="1" applyProtection="1">
      <alignment horizontal="center"/>
    </xf>
    <xf numFmtId="169" fontId="12" fillId="10" borderId="0" xfId="0" applyNumberFormat="1" applyFont="1" applyFill="1" applyBorder="1" applyAlignment="1" applyProtection="1">
      <alignment horizontal="center"/>
    </xf>
    <xf numFmtId="171" fontId="6" fillId="10" borderId="0" xfId="0" applyNumberFormat="1" applyFont="1" applyFill="1" applyBorder="1" applyProtection="1"/>
    <xf numFmtId="172" fontId="12" fillId="10" borderId="0" xfId="0" applyNumberFormat="1" applyFont="1" applyFill="1" applyBorder="1" applyProtection="1"/>
    <xf numFmtId="169" fontId="12" fillId="10" borderId="0" xfId="0" applyNumberFormat="1" applyFont="1" applyFill="1" applyAlignment="1" applyProtection="1">
      <alignment horizontal="center"/>
    </xf>
    <xf numFmtId="171" fontId="16" fillId="10" borderId="0" xfId="0" applyNumberFormat="1" applyFont="1" applyFill="1" applyBorder="1" applyAlignment="1" applyProtection="1">
      <alignment horizontal="center"/>
    </xf>
    <xf numFmtId="171" fontId="12" fillId="10" borderId="0" xfId="3" applyNumberFormat="1" applyFont="1" applyFill="1" applyBorder="1" applyProtection="1"/>
    <xf numFmtId="171" fontId="12" fillId="10" borderId="0" xfId="0" applyNumberFormat="1" applyFont="1" applyFill="1" applyBorder="1" applyAlignment="1" applyProtection="1">
      <alignment horizontal="center"/>
    </xf>
    <xf numFmtId="0" fontId="13" fillId="10" borderId="0" xfId="0" applyFont="1" applyFill="1" applyBorder="1" applyAlignment="1" applyProtection="1">
      <alignment horizontal="center"/>
    </xf>
    <xf numFmtId="172" fontId="13" fillId="10" borderId="0" xfId="0" applyNumberFormat="1" applyFont="1" applyFill="1" applyBorder="1" applyProtection="1"/>
    <xf numFmtId="169" fontId="12" fillId="10" borderId="0" xfId="3" applyNumberFormat="1" applyFont="1" applyFill="1" applyBorder="1" applyAlignment="1" applyProtection="1">
      <alignment horizontal="center"/>
    </xf>
    <xf numFmtId="171" fontId="6" fillId="10" borderId="0" xfId="3" applyNumberFormat="1" applyFont="1" applyFill="1" applyBorder="1" applyAlignment="1" applyProtection="1">
      <alignment horizontal="left"/>
    </xf>
    <xf numFmtId="176" fontId="13" fillId="10" borderId="0" xfId="0" applyNumberFormat="1" applyFont="1" applyFill="1" applyBorder="1" applyAlignment="1" applyProtection="1">
      <alignment horizontal="left"/>
    </xf>
    <xf numFmtId="0" fontId="70" fillId="10" borderId="0" xfId="0" applyFont="1" applyFill="1" applyBorder="1" applyAlignment="1" applyProtection="1">
      <alignment horizontal="left"/>
    </xf>
    <xf numFmtId="171" fontId="61" fillId="10" borderId="0" xfId="0" applyNumberFormat="1" applyFont="1" applyFill="1" applyBorder="1" applyAlignment="1" applyProtection="1">
      <alignment horizontal="center"/>
    </xf>
    <xf numFmtId="171" fontId="6" fillId="10" borderId="0" xfId="0" applyNumberFormat="1" applyFont="1" applyFill="1" applyBorder="1" applyAlignment="1" applyProtection="1">
      <alignment horizontal="center"/>
    </xf>
    <xf numFmtId="171" fontId="63" fillId="10" borderId="0" xfId="0" applyNumberFormat="1" applyFont="1" applyFill="1" applyBorder="1" applyProtection="1"/>
    <xf numFmtId="0" fontId="13" fillId="10" borderId="0" xfId="0" applyFont="1" applyFill="1" applyBorder="1" applyAlignment="1" applyProtection="1">
      <alignment horizontal="left"/>
    </xf>
    <xf numFmtId="175" fontId="13" fillId="10" borderId="0" xfId="0" applyNumberFormat="1" applyFont="1" applyFill="1" applyBorder="1" applyAlignment="1" applyProtection="1">
      <alignment horizontal="center"/>
    </xf>
    <xf numFmtId="0" fontId="13" fillId="10" borderId="0" xfId="0" applyNumberFormat="1" applyFont="1" applyFill="1" applyBorder="1" applyAlignment="1" applyProtection="1">
      <alignment horizontal="center"/>
    </xf>
    <xf numFmtId="169" fontId="13" fillId="10" borderId="0" xfId="3" applyNumberFormat="1" applyFont="1" applyFill="1" applyBorder="1" applyAlignment="1" applyProtection="1">
      <alignment horizontal="center"/>
    </xf>
    <xf numFmtId="169" fontId="13" fillId="10" borderId="0" xfId="0" applyNumberFormat="1" applyFont="1" applyFill="1" applyBorder="1" applyAlignment="1" applyProtection="1">
      <alignment horizontal="center"/>
    </xf>
    <xf numFmtId="171" fontId="13" fillId="10" borderId="0" xfId="3" applyNumberFormat="1" applyFont="1" applyFill="1" applyBorder="1" applyProtection="1"/>
    <xf numFmtId="49" fontId="12" fillId="10" borderId="0" xfId="0" applyNumberFormat="1" applyFont="1" applyFill="1" applyBorder="1" applyAlignment="1" applyProtection="1">
      <alignment horizontal="left"/>
    </xf>
    <xf numFmtId="0" fontId="0" fillId="10" borderId="0" xfId="0" applyFill="1" applyAlignment="1" applyProtection="1">
      <alignment horizontal="left"/>
    </xf>
    <xf numFmtId="0" fontId="40" fillId="10" borderId="0" xfId="0" applyFont="1" applyFill="1" applyBorder="1" applyAlignment="1" applyProtection="1">
      <alignment horizontal="center"/>
    </xf>
    <xf numFmtId="0" fontId="127" fillId="8" borderId="0" xfId="0" applyFont="1" applyFill="1" applyBorder="1"/>
    <xf numFmtId="0" fontId="127" fillId="8" borderId="0" xfId="0" applyFont="1" applyFill="1" applyBorder="1" applyProtection="1"/>
    <xf numFmtId="0" fontId="67" fillId="2" borderId="0" xfId="0" applyFont="1" applyFill="1" applyBorder="1" applyAlignment="1" applyProtection="1">
      <alignment horizontal="left"/>
    </xf>
    <xf numFmtId="0" fontId="18" fillId="2" borderId="0" xfId="0" applyFont="1" applyFill="1" applyBorder="1" applyAlignment="1" applyProtection="1">
      <alignment horizontal="center"/>
    </xf>
    <xf numFmtId="0" fontId="18" fillId="3" borderId="0" xfId="0" applyFont="1" applyFill="1" applyProtection="1"/>
    <xf numFmtId="0" fontId="130" fillId="10" borderId="0" xfId="0" applyFont="1" applyFill="1" applyBorder="1" applyProtection="1"/>
    <xf numFmtId="0" fontId="131" fillId="2" borderId="5" xfId="0" applyFont="1" applyFill="1" applyBorder="1" applyAlignment="1" applyProtection="1">
      <alignment horizontal="left"/>
    </xf>
    <xf numFmtId="0" fontId="130" fillId="2" borderId="0" xfId="0" applyFont="1" applyFill="1" applyBorder="1" applyProtection="1"/>
    <xf numFmtId="0" fontId="130" fillId="2" borderId="0" xfId="0" applyFont="1" applyFill="1" applyBorder="1" applyAlignment="1" applyProtection="1">
      <alignment horizontal="left"/>
    </xf>
    <xf numFmtId="0" fontId="130" fillId="2" borderId="0" xfId="0" applyFont="1" applyFill="1" applyBorder="1" applyAlignment="1" applyProtection="1">
      <alignment horizontal="center"/>
    </xf>
    <xf numFmtId="175" fontId="130" fillId="2" borderId="0" xfId="0" applyNumberFormat="1" applyFont="1" applyFill="1" applyBorder="1" applyAlignment="1" applyProtection="1">
      <alignment horizontal="center"/>
    </xf>
    <xf numFmtId="0" fontId="130" fillId="2" borderId="0" xfId="0" applyNumberFormat="1" applyFont="1" applyFill="1" applyBorder="1" applyAlignment="1" applyProtection="1">
      <alignment horizontal="center"/>
    </xf>
    <xf numFmtId="169" fontId="130" fillId="2" borderId="0" xfId="0" applyNumberFormat="1" applyFont="1" applyFill="1" applyBorder="1" applyAlignment="1" applyProtection="1">
      <alignment horizontal="center"/>
    </xf>
    <xf numFmtId="169" fontId="130" fillId="8" borderId="0" xfId="0" applyNumberFormat="1" applyFont="1" applyFill="1" applyBorder="1" applyAlignment="1" applyProtection="1">
      <alignment horizontal="center"/>
    </xf>
    <xf numFmtId="171" fontId="130" fillId="2" borderId="0" xfId="0" applyNumberFormat="1" applyFont="1" applyFill="1" applyBorder="1" applyProtection="1"/>
    <xf numFmtId="171" fontId="130" fillId="8" borderId="23" xfId="0" applyNumberFormat="1" applyFont="1" applyFill="1" applyBorder="1" applyProtection="1"/>
    <xf numFmtId="0" fontId="132" fillId="10" borderId="0" xfId="0" applyFont="1" applyFill="1"/>
    <xf numFmtId="0" fontId="130" fillId="3" borderId="0" xfId="0" applyFont="1" applyFill="1" applyBorder="1" applyProtection="1"/>
    <xf numFmtId="0" fontId="18" fillId="2" borderId="0" xfId="0" applyFont="1" applyFill="1" applyBorder="1" applyAlignment="1" applyProtection="1"/>
    <xf numFmtId="0" fontId="18" fillId="2" borderId="23" xfId="0" applyFont="1" applyFill="1" applyBorder="1" applyProtection="1"/>
    <xf numFmtId="0" fontId="132" fillId="10" borderId="0" xfId="0" applyFont="1" applyFill="1" applyBorder="1"/>
    <xf numFmtId="0" fontId="18" fillId="10" borderId="0" xfId="0" applyFont="1" applyFill="1" applyProtection="1"/>
    <xf numFmtId="0" fontId="133" fillId="10" borderId="0" xfId="0" applyFont="1" applyFill="1" applyProtection="1"/>
    <xf numFmtId="0" fontId="11" fillId="2" borderId="0" xfId="0" applyFont="1" applyFill="1" applyBorder="1" applyAlignment="1" applyProtection="1">
      <alignment horizontal="center"/>
    </xf>
    <xf numFmtId="0" fontId="18" fillId="0" borderId="0" xfId="0" applyFont="1"/>
    <xf numFmtId="0" fontId="28" fillId="2" borderId="5" xfId="0" applyFont="1" applyFill="1" applyBorder="1" applyProtection="1"/>
    <xf numFmtId="0" fontId="27" fillId="2" borderId="0" xfId="0" applyFont="1" applyFill="1" applyBorder="1" applyAlignment="1" applyProtection="1">
      <alignment horizontal="left"/>
    </xf>
    <xf numFmtId="0" fontId="69" fillId="2" borderId="5" xfId="0" applyFont="1" applyFill="1" applyBorder="1" applyProtection="1"/>
    <xf numFmtId="0" fontId="67" fillId="10" borderId="0" xfId="0" applyFont="1" applyFill="1" applyBorder="1" applyProtection="1"/>
    <xf numFmtId="0" fontId="67" fillId="3" borderId="0" xfId="0" applyFont="1" applyFill="1" applyBorder="1" applyProtection="1"/>
    <xf numFmtId="0" fontId="21" fillId="2" borderId="5" xfId="0" applyFont="1" applyFill="1" applyBorder="1" applyProtection="1"/>
    <xf numFmtId="0" fontId="18" fillId="2" borderId="0" xfId="0" applyFont="1" applyFill="1" applyBorder="1" applyAlignment="1" applyProtection="1">
      <alignment horizontal="left"/>
    </xf>
    <xf numFmtId="0" fontId="11" fillId="2" borderId="0" xfId="0" applyFont="1" applyFill="1" applyBorder="1" applyAlignment="1" applyProtection="1">
      <alignment horizontal="left"/>
    </xf>
    <xf numFmtId="0" fontId="11" fillId="2" borderId="6" xfId="0" applyFont="1" applyFill="1" applyBorder="1" applyProtection="1"/>
    <xf numFmtId="0" fontId="136" fillId="3" borderId="0" xfId="0" applyFont="1" applyFill="1" applyBorder="1" applyProtection="1"/>
    <xf numFmtId="0" fontId="134" fillId="2" borderId="5" xfId="0" applyFont="1" applyFill="1" applyBorder="1" applyProtection="1"/>
    <xf numFmtId="0" fontId="18" fillId="2" borderId="0" xfId="0" applyNumberFormat="1" applyFont="1" applyFill="1" applyBorder="1" applyProtection="1"/>
    <xf numFmtId="0" fontId="134" fillId="2" borderId="0" xfId="0" applyFont="1" applyFill="1" applyBorder="1" applyProtection="1"/>
    <xf numFmtId="0" fontId="133" fillId="2" borderId="0" xfId="0" applyFont="1" applyFill="1" applyBorder="1" applyProtection="1"/>
    <xf numFmtId="0" fontId="133" fillId="2" borderId="6" xfId="0" applyFont="1" applyFill="1" applyBorder="1" applyProtection="1"/>
    <xf numFmtId="0" fontId="133" fillId="3" borderId="0" xfId="0" applyFont="1" applyFill="1" applyProtection="1"/>
    <xf numFmtId="0" fontId="11" fillId="10" borderId="0" xfId="0" applyFont="1" applyFill="1" applyBorder="1" applyProtection="1"/>
    <xf numFmtId="0" fontId="11" fillId="2" borderId="5" xfId="0" applyFont="1" applyFill="1" applyBorder="1" applyProtection="1"/>
    <xf numFmtId="0" fontId="21" fillId="2" borderId="0" xfId="0" applyFont="1" applyFill="1" applyBorder="1" applyProtection="1"/>
    <xf numFmtId="0" fontId="11" fillId="3" borderId="0" xfId="0" applyFont="1" applyFill="1" applyBorder="1" applyProtection="1"/>
    <xf numFmtId="0" fontId="27" fillId="8" borderId="5" xfId="0" applyFont="1" applyFill="1" applyBorder="1" applyProtection="1"/>
    <xf numFmtId="0" fontId="117" fillId="0" borderId="0" xfId="0" applyFont="1" applyAlignment="1">
      <alignment horizontal="right"/>
    </xf>
    <xf numFmtId="0" fontId="127" fillId="0" borderId="0" xfId="0" applyFont="1"/>
    <xf numFmtId="0" fontId="117" fillId="0" borderId="0" xfId="0" applyFont="1"/>
    <xf numFmtId="0" fontId="137" fillId="0" borderId="0" xfId="0" applyFont="1"/>
    <xf numFmtId="0" fontId="124" fillId="2" borderId="0" xfId="0" applyFont="1" applyFill="1" applyBorder="1" applyProtection="1"/>
    <xf numFmtId="0" fontId="45" fillId="8" borderId="0" xfId="0" applyFont="1" applyFill="1" applyBorder="1" applyAlignment="1" applyProtection="1">
      <alignment horizontal="center"/>
    </xf>
    <xf numFmtId="0" fontId="6" fillId="6" borderId="34" xfId="0" applyFont="1" applyFill="1" applyBorder="1" applyAlignment="1" applyProtection="1"/>
    <xf numFmtId="0" fontId="6" fillId="6" borderId="39" xfId="0" applyFont="1" applyFill="1" applyBorder="1" applyAlignment="1" applyProtection="1"/>
    <xf numFmtId="0" fontId="123" fillId="2" borderId="0" xfId="0" applyFont="1" applyFill="1" applyBorder="1" applyAlignment="1" applyProtection="1">
      <alignment horizontal="center"/>
    </xf>
    <xf numFmtId="0" fontId="122" fillId="2" borderId="0" xfId="0" applyFont="1" applyFill="1" applyBorder="1" applyAlignment="1" applyProtection="1"/>
    <xf numFmtId="164" fontId="35" fillId="8" borderId="0" xfId="0" applyNumberFormat="1" applyFont="1" applyFill="1" applyBorder="1" applyAlignment="1" applyProtection="1"/>
    <xf numFmtId="0" fontId="88" fillId="8" borderId="0" xfId="0" applyFont="1" applyFill="1" applyBorder="1" applyProtection="1"/>
    <xf numFmtId="164" fontId="143" fillId="8" borderId="0" xfId="0" applyNumberFormat="1" applyFont="1" applyFill="1" applyBorder="1" applyAlignment="1" applyProtection="1"/>
    <xf numFmtId="0" fontId="6" fillId="8" borderId="0" xfId="0" applyFont="1" applyFill="1" applyProtection="1"/>
    <xf numFmtId="0" fontId="6" fillId="8" borderId="0" xfId="0" applyFont="1" applyFill="1" applyAlignment="1" applyProtection="1">
      <alignment horizontal="left"/>
    </xf>
    <xf numFmtId="0" fontId="67" fillId="8" borderId="0" xfId="0" applyFont="1" applyFill="1" applyBorder="1" applyProtection="1"/>
    <xf numFmtId="0" fontId="18" fillId="8" borderId="0" xfId="0" applyFont="1" applyFill="1" applyBorder="1" applyProtection="1"/>
    <xf numFmtId="0" fontId="6" fillId="2" borderId="20" xfId="0" applyFont="1" applyFill="1" applyBorder="1" applyAlignment="1" applyProtection="1">
      <alignment horizontal="left"/>
    </xf>
    <xf numFmtId="0" fontId="18" fillId="8" borderId="0" xfId="0" applyFont="1" applyFill="1" applyAlignment="1" applyProtection="1">
      <alignment horizontal="left"/>
    </xf>
    <xf numFmtId="0" fontId="109" fillId="8" borderId="0" xfId="0" applyFont="1" applyFill="1" applyBorder="1" applyAlignment="1" applyProtection="1">
      <alignment horizontal="left"/>
    </xf>
    <xf numFmtId="0" fontId="0" fillId="8" borderId="7" xfId="0" applyFill="1" applyBorder="1" applyAlignment="1">
      <alignment horizontal="left"/>
    </xf>
    <xf numFmtId="0" fontId="0" fillId="10" borderId="0" xfId="0" applyFill="1" applyAlignment="1">
      <alignment horizontal="left"/>
    </xf>
    <xf numFmtId="0" fontId="12" fillId="10" borderId="5" xfId="0" applyFont="1" applyFill="1" applyBorder="1" applyAlignment="1" applyProtection="1">
      <alignment horizontal="center"/>
    </xf>
    <xf numFmtId="0" fontId="48" fillId="10" borderId="0" xfId="0" applyFont="1" applyFill="1" applyBorder="1" applyProtection="1"/>
    <xf numFmtId="0" fontId="78" fillId="10" borderId="0" xfId="0" applyFont="1" applyFill="1" applyAlignment="1" applyProtection="1">
      <alignment horizontal="center"/>
    </xf>
    <xf numFmtId="180" fontId="78" fillId="10" borderId="0" xfId="3" applyNumberFormat="1" applyFont="1" applyFill="1" applyAlignment="1" applyProtection="1">
      <alignment horizontal="center"/>
    </xf>
    <xf numFmtId="164" fontId="12" fillId="10" borderId="0" xfId="0" applyNumberFormat="1" applyFont="1" applyFill="1" applyBorder="1" applyAlignment="1" applyProtection="1">
      <alignment horizontal="center"/>
    </xf>
    <xf numFmtId="0" fontId="122" fillId="10" borderId="0" xfId="0" applyFont="1" applyFill="1" applyBorder="1" applyProtection="1"/>
    <xf numFmtId="0" fontId="122" fillId="10" borderId="0" xfId="0" applyFont="1" applyFill="1" applyBorder="1" applyAlignment="1" applyProtection="1">
      <alignment horizontal="center"/>
    </xf>
    <xf numFmtId="0" fontId="123" fillId="10" borderId="0" xfId="0" applyFont="1" applyFill="1" applyBorder="1" applyAlignment="1" applyProtection="1">
      <alignment horizontal="center"/>
    </xf>
    <xf numFmtId="49" fontId="121" fillId="10" borderId="0" xfId="0" applyNumberFormat="1" applyFont="1" applyFill="1" applyBorder="1" applyAlignment="1" applyProtection="1">
      <alignment horizontal="center"/>
    </xf>
    <xf numFmtId="0" fontId="124" fillId="10" borderId="0" xfId="0" applyFont="1" applyFill="1" applyBorder="1" applyProtection="1"/>
    <xf numFmtId="0" fontId="121" fillId="10" borderId="0" xfId="0" applyFont="1" applyFill="1" applyBorder="1" applyProtection="1"/>
    <xf numFmtId="164" fontId="122" fillId="10" borderId="0" xfId="0" applyNumberFormat="1" applyFont="1" applyFill="1" applyBorder="1" applyAlignment="1" applyProtection="1">
      <alignment horizontal="center"/>
    </xf>
    <xf numFmtId="164" fontId="122" fillId="10" borderId="0" xfId="0" applyNumberFormat="1" applyFont="1" applyFill="1" applyBorder="1" applyProtection="1"/>
    <xf numFmtId="0" fontId="145" fillId="10" borderId="0" xfId="0" applyFont="1" applyFill="1" applyBorder="1" applyProtection="1"/>
    <xf numFmtId="0" fontId="145" fillId="10" borderId="0" xfId="0" applyFont="1" applyFill="1" applyBorder="1" applyAlignment="1" applyProtection="1">
      <alignment horizontal="center"/>
    </xf>
    <xf numFmtId="0" fontId="150" fillId="10" borderId="0" xfId="0" applyFont="1" applyFill="1" applyBorder="1" applyProtection="1"/>
    <xf numFmtId="169" fontId="150" fillId="10" borderId="0" xfId="0" applyNumberFormat="1" applyFont="1" applyFill="1" applyBorder="1" applyAlignment="1" applyProtection="1">
      <alignment horizontal="center"/>
    </xf>
    <xf numFmtId="0" fontId="150" fillId="10" borderId="0" xfId="0" applyNumberFormat="1" applyFont="1" applyFill="1" applyBorder="1" applyAlignment="1" applyProtection="1">
      <alignment horizontal="center"/>
    </xf>
    <xf numFmtId="0" fontId="152" fillId="10" borderId="0" xfId="0" applyFont="1" applyFill="1" applyBorder="1" applyProtection="1"/>
    <xf numFmtId="169" fontId="152" fillId="10" borderId="0" xfId="0" applyNumberFormat="1" applyFont="1" applyFill="1" applyBorder="1" applyAlignment="1" applyProtection="1">
      <alignment horizontal="center"/>
    </xf>
    <xf numFmtId="0" fontId="152" fillId="10" borderId="0" xfId="0" applyNumberFormat="1" applyFont="1" applyFill="1" applyBorder="1" applyAlignment="1" applyProtection="1">
      <alignment horizontal="center"/>
    </xf>
    <xf numFmtId="0" fontId="145" fillId="10" borderId="0" xfId="0" applyNumberFormat="1" applyFont="1" applyFill="1" applyBorder="1" applyProtection="1"/>
    <xf numFmtId="169" fontId="145" fillId="10" borderId="0" xfId="0" applyNumberFormat="1" applyFont="1" applyFill="1" applyBorder="1" applyAlignment="1" applyProtection="1">
      <alignment horizontal="center"/>
    </xf>
    <xf numFmtId="0" fontId="145" fillId="10" borderId="0" xfId="0" applyNumberFormat="1" applyFont="1" applyFill="1" applyBorder="1" applyAlignment="1" applyProtection="1">
      <alignment horizontal="center"/>
    </xf>
    <xf numFmtId="0" fontId="151" fillId="10" borderId="0" xfId="0" applyFont="1" applyFill="1" applyBorder="1" applyProtection="1"/>
    <xf numFmtId="169" fontId="151" fillId="10" borderId="0" xfId="0" applyNumberFormat="1" applyFont="1" applyFill="1" applyBorder="1" applyAlignment="1" applyProtection="1">
      <alignment horizontal="center"/>
    </xf>
    <xf numFmtId="0" fontId="151" fillId="10" borderId="0" xfId="0" applyNumberFormat="1" applyFont="1" applyFill="1" applyBorder="1" applyAlignment="1" applyProtection="1">
      <alignment horizontal="center"/>
    </xf>
    <xf numFmtId="169" fontId="145" fillId="10" borderId="0" xfId="0" applyNumberFormat="1" applyFont="1" applyFill="1" applyAlignment="1" applyProtection="1">
      <alignment horizontal="center"/>
    </xf>
    <xf numFmtId="0" fontId="145" fillId="10" borderId="0" xfId="0" applyNumberFormat="1" applyFont="1" applyFill="1" applyAlignment="1" applyProtection="1">
      <alignment horizontal="center"/>
    </xf>
    <xf numFmtId="169" fontId="145" fillId="10" borderId="0" xfId="0" applyNumberFormat="1" applyFont="1" applyFill="1" applyProtection="1"/>
    <xf numFmtId="1" fontId="145" fillId="10" borderId="0" xfId="0" applyNumberFormat="1" applyFont="1" applyFill="1" applyProtection="1"/>
    <xf numFmtId="1" fontId="149" fillId="10" borderId="0" xfId="0" applyNumberFormat="1" applyFont="1" applyFill="1" applyBorder="1" applyAlignment="1" applyProtection="1">
      <alignment horizontal="center"/>
    </xf>
    <xf numFmtId="169" fontId="149" fillId="10" borderId="0" xfId="0" applyNumberFormat="1" applyFont="1" applyFill="1" applyBorder="1" applyAlignment="1" applyProtection="1">
      <alignment horizontal="center"/>
    </xf>
    <xf numFmtId="0" fontId="149" fillId="10" borderId="0" xfId="0" applyFont="1" applyFill="1" applyBorder="1" applyAlignment="1" applyProtection="1">
      <alignment horizontal="center"/>
    </xf>
    <xf numFmtId="0" fontId="139" fillId="10" borderId="0" xfId="0" applyFont="1" applyFill="1" applyBorder="1" applyAlignment="1" applyProtection="1">
      <alignment horizontal="center"/>
    </xf>
    <xf numFmtId="9" fontId="149" fillId="10" borderId="0" xfId="0" applyNumberFormat="1" applyFont="1" applyFill="1" applyBorder="1" applyAlignment="1" applyProtection="1">
      <alignment horizontal="center"/>
    </xf>
    <xf numFmtId="0" fontId="145" fillId="10" borderId="0" xfId="0" applyFont="1" applyFill="1" applyBorder="1" applyAlignment="1" applyProtection="1"/>
    <xf numFmtId="171" fontId="145" fillId="10" borderId="0" xfId="0" applyNumberFormat="1" applyFont="1" applyFill="1" applyBorder="1" applyAlignment="1" applyProtection="1">
      <alignment horizontal="center"/>
    </xf>
    <xf numFmtId="0" fontId="149" fillId="10" borderId="0" xfId="0" applyNumberFormat="1" applyFont="1" applyFill="1" applyBorder="1" applyAlignment="1" applyProtection="1">
      <alignment horizontal="center"/>
    </xf>
    <xf numFmtId="171" fontId="149" fillId="10" borderId="0" xfId="0" applyNumberFormat="1" applyFont="1" applyFill="1" applyBorder="1" applyAlignment="1" applyProtection="1">
      <alignment horizontal="center"/>
    </xf>
    <xf numFmtId="2" fontId="149" fillId="10" borderId="0" xfId="0" applyNumberFormat="1" applyFont="1" applyFill="1" applyBorder="1" applyAlignment="1" applyProtection="1">
      <alignment horizontal="center"/>
    </xf>
    <xf numFmtId="164" fontId="149" fillId="10" borderId="0" xfId="0" applyNumberFormat="1" applyFont="1" applyFill="1" applyBorder="1" applyAlignment="1" applyProtection="1">
      <alignment horizontal="center"/>
    </xf>
    <xf numFmtId="9" fontId="145" fillId="10" borderId="0" xfId="0" applyNumberFormat="1" applyFont="1" applyFill="1" applyAlignment="1">
      <alignment horizontal="center"/>
    </xf>
    <xf numFmtId="2" fontId="145" fillId="10" borderId="0" xfId="0" applyNumberFormat="1" applyFont="1" applyFill="1" applyBorder="1" applyAlignment="1" applyProtection="1">
      <alignment horizontal="center"/>
    </xf>
    <xf numFmtId="2" fontId="144" fillId="10" borderId="0" xfId="0" applyNumberFormat="1" applyFont="1" applyFill="1" applyBorder="1" applyAlignment="1" applyProtection="1">
      <alignment horizontal="center"/>
    </xf>
    <xf numFmtId="1" fontId="145" fillId="10" borderId="0" xfId="0" applyNumberFormat="1" applyFont="1" applyFill="1" applyBorder="1" applyAlignment="1" applyProtection="1">
      <alignment horizontal="center"/>
    </xf>
    <xf numFmtId="0" fontId="144" fillId="10" borderId="0" xfId="0" quotePrefix="1" applyFont="1" applyFill="1" applyBorder="1" applyAlignment="1" applyProtection="1">
      <alignment horizontal="right"/>
    </xf>
    <xf numFmtId="164" fontId="139" fillId="10" borderId="0" xfId="0" applyNumberFormat="1" applyFont="1" applyFill="1" applyBorder="1" applyAlignment="1" applyProtection="1">
      <alignment horizontal="center"/>
    </xf>
    <xf numFmtId="0" fontId="144" fillId="10" borderId="0" xfId="0" applyFont="1" applyFill="1" applyBorder="1" applyProtection="1"/>
    <xf numFmtId="0" fontId="144" fillId="10" borderId="0" xfId="0" applyFont="1" applyFill="1" applyBorder="1" applyAlignment="1" applyProtection="1">
      <alignment horizontal="center"/>
    </xf>
    <xf numFmtId="0" fontId="145" fillId="10" borderId="0" xfId="0" applyFont="1" applyFill="1" applyAlignment="1">
      <alignment horizontal="center"/>
    </xf>
    <xf numFmtId="172" fontId="145" fillId="10" borderId="0" xfId="0" applyNumberFormat="1" applyFont="1" applyFill="1" applyBorder="1" applyAlignment="1" applyProtection="1">
      <alignment horizontal="center"/>
    </xf>
    <xf numFmtId="2" fontId="150" fillId="10" borderId="0" xfId="0" applyNumberFormat="1" applyFont="1" applyFill="1" applyBorder="1" applyAlignment="1" applyProtection="1">
      <alignment horizontal="center"/>
    </xf>
    <xf numFmtId="164" fontId="150" fillId="10" borderId="0" xfId="0" applyNumberFormat="1" applyFont="1" applyFill="1" applyBorder="1" applyAlignment="1" applyProtection="1">
      <alignment horizontal="center"/>
    </xf>
    <xf numFmtId="0" fontId="150" fillId="10" borderId="0" xfId="0" applyFont="1" applyFill="1" applyBorder="1" applyAlignment="1" applyProtection="1">
      <alignment horizontal="center"/>
    </xf>
    <xf numFmtId="1" fontId="150" fillId="10" borderId="0" xfId="0" applyNumberFormat="1" applyFont="1" applyFill="1" applyBorder="1" applyAlignment="1" applyProtection="1">
      <alignment horizontal="center"/>
    </xf>
    <xf numFmtId="0" fontId="151" fillId="10" borderId="0" xfId="0" applyFont="1" applyFill="1" applyAlignment="1">
      <alignment horizontal="center"/>
    </xf>
    <xf numFmtId="2" fontId="152" fillId="10" borderId="0" xfId="0" applyNumberFormat="1" applyFont="1" applyFill="1" applyBorder="1" applyAlignment="1" applyProtection="1">
      <alignment horizontal="center"/>
    </xf>
    <xf numFmtId="164" fontId="152" fillId="10" borderId="0" xfId="0" applyNumberFormat="1" applyFont="1" applyFill="1" applyBorder="1" applyAlignment="1" applyProtection="1">
      <alignment horizontal="center"/>
    </xf>
    <xf numFmtId="0" fontId="152" fillId="10" borderId="0" xfId="0" applyFont="1" applyFill="1" applyBorder="1" applyAlignment="1" applyProtection="1">
      <alignment horizontal="center"/>
    </xf>
    <xf numFmtId="1" fontId="152" fillId="10" borderId="0" xfId="0" applyNumberFormat="1" applyFont="1" applyFill="1" applyBorder="1" applyAlignment="1" applyProtection="1">
      <alignment horizontal="center"/>
    </xf>
    <xf numFmtId="164" fontId="145" fillId="10" borderId="0" xfId="0" applyNumberFormat="1" applyFont="1" applyFill="1" applyBorder="1" applyAlignment="1" applyProtection="1">
      <alignment horizontal="center"/>
    </xf>
    <xf numFmtId="2" fontId="151" fillId="10" borderId="0" xfId="0" applyNumberFormat="1" applyFont="1" applyFill="1" applyBorder="1" applyAlignment="1" applyProtection="1">
      <alignment horizontal="center"/>
    </xf>
    <xf numFmtId="0" fontId="151" fillId="10" borderId="0" xfId="0" applyFont="1" applyFill="1" applyBorder="1" applyAlignment="1" applyProtection="1">
      <alignment horizontal="center"/>
    </xf>
    <xf numFmtId="164" fontId="151" fillId="10" borderId="0" xfId="0" applyNumberFormat="1" applyFont="1" applyFill="1" applyBorder="1" applyAlignment="1" applyProtection="1">
      <alignment horizontal="center"/>
    </xf>
    <xf numFmtId="1" fontId="151" fillId="10" borderId="0" xfId="0" applyNumberFormat="1" applyFont="1" applyFill="1" applyBorder="1" applyAlignment="1" applyProtection="1">
      <alignment horizontal="center"/>
    </xf>
    <xf numFmtId="164" fontId="145" fillId="10" borderId="0" xfId="0" applyNumberFormat="1" applyFont="1" applyFill="1" applyAlignment="1" applyProtection="1">
      <alignment horizontal="center"/>
    </xf>
    <xf numFmtId="42" fontId="145" fillId="10" borderId="0" xfId="0" applyNumberFormat="1" applyFont="1" applyFill="1" applyAlignment="1">
      <alignment horizontal="center"/>
    </xf>
    <xf numFmtId="44" fontId="145" fillId="10" borderId="0" xfId="0" applyNumberFormat="1" applyFont="1" applyFill="1" applyAlignment="1">
      <alignment horizontal="center"/>
    </xf>
    <xf numFmtId="173" fontId="145" fillId="10" borderId="0" xfId="0" applyNumberFormat="1" applyFont="1" applyFill="1" applyAlignment="1">
      <alignment horizontal="center"/>
    </xf>
    <xf numFmtId="3" fontId="145" fillId="10" borderId="0" xfId="0" applyNumberFormat="1" applyFont="1" applyFill="1" applyAlignment="1">
      <alignment horizontal="center"/>
    </xf>
    <xf numFmtId="171" fontId="145" fillId="10" borderId="0" xfId="3" applyNumberFormat="1" applyFont="1" applyFill="1" applyBorder="1" applyAlignment="1" applyProtection="1">
      <alignment horizontal="center"/>
    </xf>
    <xf numFmtId="0" fontId="144" fillId="10" borderId="0" xfId="0" quotePrefix="1" applyFont="1" applyFill="1" applyBorder="1" applyAlignment="1" applyProtection="1">
      <alignment horizontal="center"/>
    </xf>
    <xf numFmtId="172" fontId="144" fillId="10" borderId="0" xfId="0" applyNumberFormat="1" applyFont="1" applyFill="1" applyBorder="1" applyAlignment="1" applyProtection="1">
      <alignment horizontal="center"/>
    </xf>
    <xf numFmtId="171" fontId="12" fillId="10" borderId="0" xfId="3" applyNumberFormat="1" applyFont="1" applyFill="1" applyBorder="1" applyAlignment="1" applyProtection="1">
      <alignment horizontal="center"/>
    </xf>
    <xf numFmtId="171" fontId="13" fillId="10" borderId="0" xfId="3" applyNumberFormat="1" applyFont="1" applyFill="1" applyBorder="1" applyAlignment="1" applyProtection="1">
      <alignment horizontal="center"/>
    </xf>
    <xf numFmtId="49" fontId="66" fillId="10" borderId="0" xfId="0" applyNumberFormat="1" applyFont="1" applyFill="1" applyBorder="1" applyAlignment="1" applyProtection="1">
      <alignment horizontal="center"/>
    </xf>
    <xf numFmtId="0" fontId="15" fillId="10" borderId="0" xfId="0" applyFont="1" applyFill="1" applyBorder="1" applyProtection="1"/>
    <xf numFmtId="49" fontId="14" fillId="10" borderId="0" xfId="0" applyNumberFormat="1" applyFont="1" applyFill="1" applyBorder="1" applyAlignment="1" applyProtection="1">
      <alignment horizontal="center"/>
    </xf>
    <xf numFmtId="171" fontId="7" fillId="10" borderId="0" xfId="0" applyNumberFormat="1" applyFont="1" applyFill="1" applyBorder="1" applyProtection="1"/>
    <xf numFmtId="0" fontId="7" fillId="10" borderId="0" xfId="0" applyFont="1" applyFill="1" applyBorder="1" applyAlignment="1" applyProtection="1">
      <alignment horizontal="left"/>
    </xf>
    <xf numFmtId="0" fontId="16" fillId="10" borderId="0" xfId="0" applyFont="1" applyFill="1" applyBorder="1" applyAlignment="1" applyProtection="1">
      <alignment horizontal="left"/>
    </xf>
    <xf numFmtId="0" fontId="7" fillId="10" borderId="0" xfId="0" applyFont="1" applyFill="1" applyBorder="1" applyAlignment="1" applyProtection="1">
      <alignment horizontal="right"/>
    </xf>
    <xf numFmtId="0" fontId="122" fillId="10" borderId="0" xfId="0" applyFont="1" applyFill="1" applyProtection="1"/>
    <xf numFmtId="0" fontId="121" fillId="10" borderId="0" xfId="0" applyFont="1" applyFill="1" applyBorder="1" applyAlignment="1" applyProtection="1">
      <alignment horizontal="right"/>
    </xf>
    <xf numFmtId="0" fontId="121" fillId="10" borderId="0" xfId="0" applyFont="1" applyFill="1" applyBorder="1" applyAlignment="1" applyProtection="1">
      <alignment horizontal="center"/>
    </xf>
    <xf numFmtId="171" fontId="122" fillId="10" borderId="0" xfId="0" applyNumberFormat="1" applyFont="1" applyFill="1" applyBorder="1" applyProtection="1"/>
    <xf numFmtId="0" fontId="122" fillId="10" borderId="0" xfId="0" applyFont="1" applyFill="1" applyBorder="1" applyAlignment="1" applyProtection="1">
      <alignment horizontal="left"/>
    </xf>
    <xf numFmtId="49" fontId="122" fillId="2" borderId="0" xfId="0" applyNumberFormat="1" applyFont="1" applyFill="1" applyBorder="1" applyAlignment="1" applyProtection="1">
      <alignment horizontal="center"/>
    </xf>
    <xf numFmtId="0" fontId="0" fillId="10" borderId="0" xfId="0" applyFill="1" applyProtection="1"/>
    <xf numFmtId="0" fontId="12" fillId="8" borderId="0" xfId="0" applyFont="1" applyFill="1" applyBorder="1" applyProtection="1"/>
    <xf numFmtId="0" fontId="12" fillId="8" borderId="0" xfId="0" applyFont="1" applyFill="1" applyBorder="1" applyAlignment="1" applyProtection="1">
      <alignment horizontal="center"/>
    </xf>
    <xf numFmtId="164" fontId="44" fillId="8" borderId="0" xfId="0" applyNumberFormat="1" applyFont="1" applyFill="1" applyBorder="1" applyAlignment="1" applyProtection="1">
      <alignment horizontal="center"/>
    </xf>
    <xf numFmtId="0" fontId="6" fillId="2" borderId="42" xfId="0" applyFont="1" applyFill="1" applyBorder="1" applyProtection="1"/>
    <xf numFmtId="0" fontId="6" fillId="2" borderId="43" xfId="0" applyFont="1" applyFill="1" applyBorder="1" applyProtection="1"/>
    <xf numFmtId="0" fontId="147" fillId="2" borderId="0" xfId="0" applyFont="1" applyFill="1" applyBorder="1" applyAlignment="1" applyProtection="1">
      <alignment horizontal="left"/>
    </xf>
    <xf numFmtId="0" fontId="147" fillId="2" borderId="0" xfId="0" applyFont="1" applyFill="1" applyBorder="1" applyAlignment="1" applyProtection="1">
      <alignment horizontal="center"/>
    </xf>
    <xf numFmtId="0" fontId="147" fillId="2" borderId="0" xfId="0" applyNumberFormat="1" applyFont="1" applyFill="1" applyBorder="1" applyAlignment="1" applyProtection="1">
      <alignment horizontal="center"/>
    </xf>
    <xf numFmtId="1" fontId="147" fillId="2" borderId="0" xfId="0" quotePrefix="1" applyNumberFormat="1" applyFont="1" applyFill="1" applyBorder="1" applyAlignment="1" applyProtection="1">
      <alignment horizontal="center"/>
    </xf>
    <xf numFmtId="1" fontId="147" fillId="2" borderId="0" xfId="0" applyNumberFormat="1" applyFont="1" applyFill="1" applyBorder="1" applyAlignment="1" applyProtection="1">
      <alignment horizontal="center"/>
    </xf>
    <xf numFmtId="0" fontId="31" fillId="10" borderId="0" xfId="0" applyFont="1" applyFill="1" applyBorder="1" applyProtection="1"/>
    <xf numFmtId="0" fontId="32" fillId="10" borderId="0" xfId="0" applyFont="1" applyFill="1" applyBorder="1" applyProtection="1"/>
    <xf numFmtId="0" fontId="22" fillId="10" borderId="0" xfId="0" applyFont="1" applyFill="1" applyBorder="1" applyProtection="1"/>
    <xf numFmtId="0" fontId="34" fillId="10" borderId="0" xfId="0" applyFont="1" applyFill="1" applyBorder="1" applyProtection="1"/>
    <xf numFmtId="0" fontId="41" fillId="10" borderId="0" xfId="0" applyFont="1" applyFill="1" applyBorder="1" applyProtection="1"/>
    <xf numFmtId="165" fontId="16" fillId="10" borderId="0" xfId="3" applyNumberFormat="1" applyFont="1" applyFill="1" applyBorder="1" applyProtection="1"/>
    <xf numFmtId="165" fontId="22" fillId="10" borderId="0" xfId="3" applyNumberFormat="1" applyFont="1" applyFill="1" applyBorder="1" applyProtection="1"/>
    <xf numFmtId="172" fontId="6" fillId="10" borderId="0" xfId="0" applyNumberFormat="1" applyFont="1" applyFill="1" applyBorder="1" applyProtection="1"/>
    <xf numFmtId="16" fontId="123" fillId="2" borderId="0" xfId="0" applyNumberFormat="1" applyFont="1" applyFill="1" applyBorder="1" applyAlignment="1" applyProtection="1">
      <alignment horizontal="center"/>
    </xf>
    <xf numFmtId="0" fontId="17" fillId="10" borderId="0" xfId="0" applyFont="1" applyFill="1" applyBorder="1" applyProtection="1"/>
    <xf numFmtId="164" fontId="6" fillId="10" borderId="0" xfId="0" applyNumberFormat="1" applyFont="1" applyFill="1" applyBorder="1" applyProtection="1"/>
    <xf numFmtId="164" fontId="17" fillId="10" borderId="0" xfId="0" applyNumberFormat="1" applyFont="1" applyFill="1" applyBorder="1" applyProtection="1"/>
    <xf numFmtId="164" fontId="7" fillId="10" borderId="0" xfId="0" applyNumberFormat="1" applyFont="1" applyFill="1" applyBorder="1" applyProtection="1"/>
    <xf numFmtId="0" fontId="1" fillId="10" borderId="0" xfId="0" applyFont="1" applyFill="1" applyBorder="1" applyProtection="1"/>
    <xf numFmtId="0" fontId="72" fillId="10" borderId="0" xfId="0" applyFont="1" applyFill="1" applyBorder="1" applyProtection="1"/>
    <xf numFmtId="0" fontId="136" fillId="10" borderId="0" xfId="0" applyFont="1" applyFill="1" applyBorder="1" applyProtection="1"/>
    <xf numFmtId="0" fontId="73" fillId="10" borderId="0" xfId="0" applyFont="1" applyFill="1" applyBorder="1" applyProtection="1"/>
    <xf numFmtId="0" fontId="1" fillId="10" borderId="0" xfId="0" applyFont="1" applyFill="1" applyBorder="1" applyAlignment="1" applyProtection="1">
      <alignment horizontal="center"/>
    </xf>
    <xf numFmtId="164" fontId="1" fillId="10" borderId="0" xfId="0" applyNumberFormat="1" applyFont="1" applyFill="1" applyBorder="1" applyProtection="1"/>
    <xf numFmtId="164" fontId="72" fillId="10" borderId="0" xfId="0" applyNumberFormat="1" applyFont="1" applyFill="1" applyBorder="1" applyProtection="1"/>
    <xf numFmtId="164" fontId="136" fillId="10" borderId="0" xfId="0" applyNumberFormat="1" applyFont="1" applyFill="1" applyBorder="1" applyProtection="1"/>
    <xf numFmtId="164" fontId="73" fillId="10" borderId="0" xfId="0" applyNumberFormat="1" applyFont="1" applyFill="1" applyBorder="1" applyProtection="1"/>
    <xf numFmtId="0" fontId="17" fillId="8" borderId="0" xfId="0" applyFont="1" applyFill="1" applyBorder="1" applyAlignment="1" applyProtection="1"/>
    <xf numFmtId="184" fontId="17" fillId="8" borderId="0" xfId="0" applyNumberFormat="1" applyFont="1" applyFill="1" applyBorder="1" applyAlignment="1" applyProtection="1">
      <alignment horizontal="center"/>
    </xf>
    <xf numFmtId="0" fontId="12" fillId="8" borderId="7" xfId="0" applyFont="1" applyFill="1" applyBorder="1" applyProtection="1"/>
    <xf numFmtId="0" fontId="12" fillId="8" borderId="7" xfId="0" applyFont="1" applyFill="1" applyBorder="1" applyAlignment="1" applyProtection="1">
      <alignment horizontal="center"/>
    </xf>
    <xf numFmtId="164" fontId="44" fillId="8" borderId="7" xfId="0" applyNumberFormat="1" applyFont="1" applyFill="1" applyBorder="1" applyAlignment="1" applyProtection="1">
      <alignment horizontal="center"/>
    </xf>
    <xf numFmtId="0" fontId="6" fillId="8" borderId="41" xfId="0" applyFont="1" applyFill="1" applyBorder="1" applyProtection="1"/>
    <xf numFmtId="0" fontId="12" fillId="8" borderId="41" xfId="0" applyFont="1" applyFill="1" applyBorder="1" applyProtection="1"/>
    <xf numFmtId="0" fontId="12" fillId="8" borderId="41" xfId="0" applyFont="1" applyFill="1" applyBorder="1" applyAlignment="1" applyProtection="1">
      <alignment horizontal="center"/>
    </xf>
    <xf numFmtId="164" fontId="44" fillId="8" borderId="41" xfId="0" applyNumberFormat="1" applyFont="1" applyFill="1" applyBorder="1" applyAlignment="1" applyProtection="1">
      <alignment horizontal="center"/>
    </xf>
    <xf numFmtId="188" fontId="79" fillId="0" borderId="0" xfId="3" applyNumberFormat="1" applyFont="1" applyAlignment="1" applyProtection="1">
      <alignment horizontal="left"/>
    </xf>
    <xf numFmtId="188" fontId="79" fillId="0" borderId="0" xfId="3" applyNumberFormat="1" applyFont="1" applyFill="1" applyAlignment="1" applyProtection="1">
      <alignment horizontal="left"/>
    </xf>
    <xf numFmtId="181" fontId="97" fillId="0" borderId="0" xfId="0" applyNumberFormat="1" applyFont="1" applyProtection="1"/>
    <xf numFmtId="165" fontId="140" fillId="0" borderId="0" xfId="0" applyNumberFormat="1" applyFont="1" applyFill="1" applyProtection="1"/>
    <xf numFmtId="0" fontId="12" fillId="2" borderId="20" xfId="0" applyFont="1" applyFill="1" applyBorder="1" applyAlignment="1" applyProtection="1">
      <alignment horizontal="center"/>
    </xf>
    <xf numFmtId="0" fontId="6" fillId="2" borderId="41" xfId="0" applyFont="1" applyFill="1" applyBorder="1" applyAlignment="1" applyProtection="1"/>
    <xf numFmtId="167" fontId="6" fillId="0" borderId="0" xfId="0" applyNumberFormat="1" applyFont="1" applyFill="1" applyAlignment="1" applyProtection="1">
      <alignment horizontal="right"/>
    </xf>
    <xf numFmtId="0" fontId="12" fillId="3" borderId="0" xfId="0" applyFont="1" applyFill="1" applyBorder="1" applyAlignment="1">
      <alignment horizontal="left"/>
    </xf>
    <xf numFmtId="0" fontId="140" fillId="10" borderId="24" xfId="0" applyFont="1" applyFill="1" applyBorder="1" applyProtection="1"/>
    <xf numFmtId="0" fontId="88" fillId="10" borderId="24" xfId="0" applyFont="1" applyFill="1" applyBorder="1" applyProtection="1"/>
    <xf numFmtId="0" fontId="140" fillId="10" borderId="24" xfId="0" applyFont="1" applyFill="1" applyBorder="1" applyAlignment="1" applyProtection="1"/>
    <xf numFmtId="9" fontId="6" fillId="11" borderId="0" xfId="0" applyNumberFormat="1" applyFont="1" applyFill="1" applyBorder="1" applyAlignment="1" applyProtection="1">
      <alignment horizontal="center"/>
    </xf>
    <xf numFmtId="2" fontId="6" fillId="11" borderId="0" xfId="0" applyNumberFormat="1" applyFont="1" applyFill="1" applyBorder="1" applyAlignment="1" applyProtection="1">
      <alignment horizontal="center"/>
    </xf>
    <xf numFmtId="0" fontId="124" fillId="10" borderId="0" xfId="0" applyFont="1" applyFill="1" applyBorder="1" applyAlignment="1" applyProtection="1"/>
    <xf numFmtId="0" fontId="140" fillId="10" borderId="0" xfId="0" applyFont="1" applyFill="1" applyBorder="1" applyAlignment="1" applyProtection="1"/>
    <xf numFmtId="0" fontId="140" fillId="10" borderId="0" xfId="0" applyNumberFormat="1" applyFont="1" applyFill="1" applyBorder="1" applyAlignment="1" applyProtection="1"/>
    <xf numFmtId="0" fontId="14" fillId="10" borderId="44" xfId="0" applyFont="1" applyFill="1" applyBorder="1" applyProtection="1"/>
    <xf numFmtId="0" fontId="140" fillId="10" borderId="45" xfId="0" applyFont="1" applyFill="1" applyBorder="1" applyAlignment="1" applyProtection="1"/>
    <xf numFmtId="0" fontId="6" fillId="10" borderId="45" xfId="0" applyFont="1" applyFill="1" applyBorder="1" applyProtection="1"/>
    <xf numFmtId="0" fontId="6" fillId="10" borderId="46" xfId="0" applyFont="1" applyFill="1" applyBorder="1" applyProtection="1"/>
    <xf numFmtId="0" fontId="125" fillId="10" borderId="24" xfId="0" applyFont="1" applyFill="1" applyBorder="1" applyProtection="1"/>
    <xf numFmtId="0" fontId="6" fillId="10" borderId="24" xfId="0" applyFont="1" applyFill="1" applyBorder="1" applyProtection="1"/>
    <xf numFmtId="0" fontId="88" fillId="10" borderId="0" xfId="0" applyFont="1" applyFill="1" applyProtection="1"/>
    <xf numFmtId="0" fontId="6" fillId="10" borderId="24" xfId="0" applyNumberFormat="1" applyFont="1" applyFill="1" applyBorder="1" applyAlignment="1" applyProtection="1">
      <alignment horizontal="left"/>
    </xf>
    <xf numFmtId="184" fontId="6" fillId="10" borderId="0" xfId="0" applyNumberFormat="1" applyFont="1" applyFill="1" applyBorder="1" applyAlignment="1" applyProtection="1"/>
    <xf numFmtId="0" fontId="123" fillId="10" borderId="0" xfId="0" applyFont="1" applyFill="1" applyBorder="1" applyAlignment="1" applyProtection="1"/>
    <xf numFmtId="0" fontId="123" fillId="10" borderId="0" xfId="3" applyNumberFormat="1" applyFont="1" applyFill="1" applyBorder="1" applyAlignment="1" applyProtection="1">
      <alignment horizontal="center"/>
    </xf>
    <xf numFmtId="2" fontId="6" fillId="10" borderId="0" xfId="0" applyNumberFormat="1" applyFont="1" applyFill="1" applyBorder="1" applyAlignment="1" applyProtection="1">
      <alignment horizontal="center"/>
    </xf>
    <xf numFmtId="0" fontId="123" fillId="10" borderId="0" xfId="0" applyFont="1" applyFill="1" applyBorder="1" applyAlignment="1" applyProtection="1">
      <alignment horizontal="left"/>
    </xf>
    <xf numFmtId="0" fontId="6" fillId="10" borderId="0" xfId="0" applyNumberFormat="1" applyFont="1" applyFill="1" applyBorder="1" applyAlignment="1" applyProtection="1">
      <alignment horizontal="left"/>
    </xf>
    <xf numFmtId="0" fontId="7" fillId="10" borderId="0" xfId="0" applyNumberFormat="1" applyFont="1" applyFill="1" applyBorder="1" applyAlignment="1" applyProtection="1">
      <alignment horizontal="left"/>
    </xf>
    <xf numFmtId="2" fontId="7" fillId="10" borderId="0" xfId="0" applyNumberFormat="1" applyFont="1" applyFill="1" applyBorder="1" applyAlignment="1" applyProtection="1">
      <alignment horizontal="center"/>
    </xf>
    <xf numFmtId="0" fontId="6" fillId="11" borderId="0" xfId="0" applyFont="1" applyFill="1" applyBorder="1" applyAlignment="1" applyProtection="1">
      <alignment horizontal="center"/>
    </xf>
    <xf numFmtId="1" fontId="123" fillId="10" borderId="0" xfId="0" applyNumberFormat="1" applyFont="1" applyFill="1" applyBorder="1" applyAlignment="1" applyProtection="1">
      <alignment horizontal="center"/>
    </xf>
    <xf numFmtId="2" fontId="89" fillId="10" borderId="0" xfId="0" applyNumberFormat="1" applyFont="1" applyFill="1" applyBorder="1" applyAlignment="1" applyProtection="1">
      <alignment horizontal="center"/>
    </xf>
    <xf numFmtId="42" fontId="6" fillId="11" borderId="0" xfId="0" applyNumberFormat="1" applyFont="1" applyFill="1" applyBorder="1" applyAlignment="1" applyProtection="1">
      <alignment horizontal="center"/>
    </xf>
    <xf numFmtId="1" fontId="6" fillId="11" borderId="0" xfId="0" applyNumberFormat="1" applyFont="1" applyFill="1" applyBorder="1" applyAlignment="1" applyProtection="1">
      <alignment horizontal="center"/>
    </xf>
    <xf numFmtId="184" fontId="7" fillId="10" borderId="0" xfId="0" applyNumberFormat="1" applyFont="1" applyFill="1" applyBorder="1" applyAlignment="1" applyProtection="1">
      <alignment horizontal="center"/>
    </xf>
    <xf numFmtId="0" fontId="121" fillId="10" borderId="0" xfId="0" applyFont="1" applyFill="1" applyBorder="1" applyAlignment="1" applyProtection="1">
      <alignment horizontal="left"/>
    </xf>
    <xf numFmtId="184" fontId="121" fillId="10" borderId="0" xfId="0" applyNumberFormat="1" applyFont="1" applyFill="1" applyBorder="1" applyAlignment="1" applyProtection="1">
      <alignment horizontal="center"/>
    </xf>
    <xf numFmtId="184" fontId="16" fillId="10" borderId="0" xfId="0" applyNumberFormat="1" applyFont="1" applyFill="1" applyBorder="1" applyAlignment="1" applyProtection="1">
      <alignment horizontal="center"/>
    </xf>
    <xf numFmtId="9" fontId="6" fillId="10" borderId="0" xfId="0" applyNumberFormat="1" applyFont="1" applyFill="1" applyBorder="1" applyAlignment="1" applyProtection="1">
      <alignment horizontal="center"/>
    </xf>
    <xf numFmtId="0" fontId="16" fillId="10" borderId="0" xfId="0" applyFont="1" applyFill="1" applyBorder="1" applyAlignment="1" applyProtection="1"/>
    <xf numFmtId="184" fontId="14" fillId="10" borderId="0" xfId="0" applyNumberFormat="1" applyFont="1" applyFill="1" applyBorder="1" applyAlignment="1" applyProtection="1">
      <alignment horizontal="center"/>
    </xf>
    <xf numFmtId="185" fontId="6" fillId="10" borderId="0" xfId="0" applyNumberFormat="1" applyFont="1" applyFill="1" applyBorder="1" applyProtection="1"/>
    <xf numFmtId="0" fontId="6" fillId="10" borderId="0" xfId="0" applyNumberFormat="1" applyFont="1" applyFill="1" applyBorder="1" applyAlignment="1" applyProtection="1"/>
    <xf numFmtId="186" fontId="7" fillId="10" borderId="0" xfId="0" applyNumberFormat="1" applyFont="1" applyFill="1" applyBorder="1" applyAlignment="1" applyProtection="1">
      <alignment horizontal="center"/>
    </xf>
    <xf numFmtId="10" fontId="7" fillId="10" borderId="0" xfId="0" applyNumberFormat="1" applyFont="1" applyFill="1" applyBorder="1" applyAlignment="1" applyProtection="1">
      <alignment horizontal="center"/>
    </xf>
    <xf numFmtId="0" fontId="16" fillId="10" borderId="0" xfId="0" applyNumberFormat="1" applyFont="1" applyFill="1" applyBorder="1" applyAlignment="1" applyProtection="1"/>
    <xf numFmtId="185" fontId="6" fillId="10" borderId="0" xfId="0" applyNumberFormat="1" applyFont="1" applyFill="1" applyBorder="1" applyAlignment="1" applyProtection="1">
      <alignment horizontal="center"/>
    </xf>
    <xf numFmtId="184" fontId="16" fillId="10" borderId="0" xfId="0" applyNumberFormat="1" applyFont="1" applyFill="1" applyBorder="1" applyAlignment="1" applyProtection="1"/>
    <xf numFmtId="184" fontId="122" fillId="10" borderId="0" xfId="0" applyNumberFormat="1" applyFont="1" applyFill="1" applyBorder="1" applyAlignment="1" applyProtection="1">
      <alignment horizontal="center"/>
    </xf>
    <xf numFmtId="9" fontId="7" fillId="10" borderId="0" xfId="2" applyFont="1" applyFill="1" applyBorder="1" applyAlignment="1" applyProtection="1">
      <alignment horizontal="center"/>
    </xf>
    <xf numFmtId="2" fontId="6" fillId="10" borderId="0" xfId="0" applyNumberFormat="1" applyFont="1" applyFill="1" applyBorder="1" applyProtection="1"/>
    <xf numFmtId="0" fontId="6" fillId="8" borderId="7" xfId="0" applyFont="1" applyFill="1" applyBorder="1" applyAlignment="1" applyProtection="1"/>
    <xf numFmtId="184" fontId="6" fillId="8" borderId="7" xfId="0" applyNumberFormat="1" applyFont="1" applyFill="1" applyBorder="1" applyAlignment="1" applyProtection="1">
      <alignment horizontal="center"/>
    </xf>
    <xf numFmtId="184" fontId="6" fillId="8" borderId="7" xfId="0" applyNumberFormat="1" applyFont="1" applyFill="1" applyBorder="1" applyProtection="1"/>
    <xf numFmtId="0" fontId="12" fillId="10" borderId="24" xfId="0" applyFont="1" applyFill="1" applyBorder="1" applyProtection="1"/>
    <xf numFmtId="0" fontId="13" fillId="10" borderId="24" xfId="0" applyFont="1" applyFill="1" applyBorder="1" applyProtection="1"/>
    <xf numFmtId="0" fontId="12" fillId="10" borderId="24" xfId="0" applyFont="1" applyFill="1" applyBorder="1" applyAlignment="1" applyProtection="1">
      <alignment horizontal="center"/>
    </xf>
    <xf numFmtId="0" fontId="12" fillId="10" borderId="24" xfId="0" applyFont="1" applyFill="1" applyBorder="1" applyAlignment="1" applyProtection="1">
      <alignment horizontal="left"/>
    </xf>
    <xf numFmtId="49" fontId="12" fillId="10" borderId="24" xfId="0" applyNumberFormat="1" applyFont="1" applyFill="1" applyBorder="1" applyAlignment="1" applyProtection="1">
      <alignment horizontal="center"/>
    </xf>
    <xf numFmtId="0" fontId="12" fillId="10" borderId="48" xfId="0" applyFont="1" applyFill="1" applyBorder="1" applyAlignment="1" applyProtection="1">
      <alignment horizontal="center"/>
    </xf>
    <xf numFmtId="0" fontId="6" fillId="8" borderId="0" xfId="0" applyNumberFormat="1" applyFont="1" applyFill="1" applyBorder="1" applyProtection="1">
      <protection locked="0"/>
    </xf>
    <xf numFmtId="49" fontId="12" fillId="10" borderId="0" xfId="0" applyNumberFormat="1" applyFont="1" applyFill="1" applyBorder="1" applyProtection="1"/>
    <xf numFmtId="0" fontId="124" fillId="10" borderId="24" xfId="0" applyFont="1" applyFill="1" applyBorder="1" applyProtection="1"/>
    <xf numFmtId="0" fontId="14" fillId="10" borderId="24" xfId="0" applyFont="1" applyFill="1" applyBorder="1" applyProtection="1"/>
    <xf numFmtId="0" fontId="14" fillId="10" borderId="24" xfId="0" applyFont="1" applyFill="1" applyBorder="1" applyAlignment="1" applyProtection="1">
      <alignment horizontal="center"/>
    </xf>
    <xf numFmtId="0" fontId="7" fillId="10" borderId="24" xfId="0" applyFont="1" applyFill="1" applyBorder="1" applyAlignment="1" applyProtection="1">
      <alignment horizontal="center"/>
    </xf>
    <xf numFmtId="0" fontId="16" fillId="10" borderId="24" xfId="0" applyFont="1" applyFill="1" applyBorder="1" applyProtection="1"/>
    <xf numFmtId="0" fontId="12" fillId="8" borderId="24" xfId="0" applyFont="1" applyFill="1" applyBorder="1" applyAlignment="1" applyProtection="1">
      <alignment horizontal="center"/>
      <protection locked="0"/>
    </xf>
    <xf numFmtId="0" fontId="7" fillId="10" borderId="24" xfId="0" applyFont="1" applyFill="1" applyBorder="1" applyProtection="1"/>
    <xf numFmtId="0" fontId="6" fillId="10" borderId="24" xfId="0" applyFont="1" applyFill="1" applyBorder="1" applyAlignment="1" applyProtection="1">
      <alignment horizontal="center"/>
    </xf>
    <xf numFmtId="0" fontId="121" fillId="10" borderId="24" xfId="0" applyFont="1" applyFill="1" applyBorder="1" applyAlignment="1" applyProtection="1">
      <alignment horizontal="center"/>
    </xf>
    <xf numFmtId="0" fontId="6" fillId="10" borderId="24" xfId="0" applyFont="1" applyFill="1" applyBorder="1" applyAlignment="1" applyProtection="1">
      <alignment horizontal="left"/>
    </xf>
    <xf numFmtId="49" fontId="6" fillId="10" borderId="24" xfId="0" applyNumberFormat="1" applyFont="1" applyFill="1" applyBorder="1" applyAlignment="1" applyProtection="1">
      <alignment horizontal="center"/>
    </xf>
    <xf numFmtId="0" fontId="122" fillId="10" borderId="24" xfId="0" applyFont="1" applyFill="1" applyBorder="1" applyProtection="1"/>
    <xf numFmtId="0" fontId="6" fillId="10" borderId="24" xfId="0" applyFont="1" applyFill="1" applyBorder="1" applyAlignment="1" applyProtection="1">
      <alignment horizontal="right"/>
    </xf>
    <xf numFmtId="0" fontId="16" fillId="10" borderId="24" xfId="0" applyFont="1" applyFill="1" applyBorder="1" applyAlignment="1" applyProtection="1">
      <alignment horizontal="left"/>
    </xf>
    <xf numFmtId="0" fontId="16" fillId="10" borderId="24" xfId="0" applyFont="1" applyFill="1" applyBorder="1" applyAlignment="1" applyProtection="1">
      <alignment horizontal="center"/>
    </xf>
    <xf numFmtId="0" fontId="7" fillId="10" borderId="24" xfId="0" applyFont="1" applyFill="1" applyBorder="1" applyAlignment="1" applyProtection="1">
      <alignment horizontal="left"/>
    </xf>
    <xf numFmtId="0" fontId="14" fillId="10" borderId="24" xfId="0" applyFont="1" applyFill="1" applyBorder="1" applyAlignment="1" applyProtection="1">
      <alignment horizontal="left"/>
    </xf>
    <xf numFmtId="0" fontId="6" fillId="10" borderId="48" xfId="0" applyFont="1" applyFill="1" applyBorder="1" applyProtection="1"/>
    <xf numFmtId="0" fontId="12" fillId="10" borderId="48" xfId="0" applyFont="1" applyFill="1" applyBorder="1" applyAlignment="1" applyProtection="1">
      <alignment horizontal="left"/>
    </xf>
    <xf numFmtId="0" fontId="6" fillId="10" borderId="48" xfId="0" applyFont="1" applyFill="1" applyBorder="1" applyAlignment="1" applyProtection="1">
      <alignment horizontal="center"/>
    </xf>
    <xf numFmtId="0" fontId="6" fillId="10" borderId="45" xfId="0" applyFont="1" applyFill="1" applyBorder="1" applyAlignment="1" applyProtection="1">
      <alignment horizontal="center"/>
    </xf>
    <xf numFmtId="0" fontId="7" fillId="8" borderId="0" xfId="0" applyFont="1" applyFill="1" applyBorder="1" applyAlignment="1" applyProtection="1">
      <alignment horizontal="center"/>
    </xf>
    <xf numFmtId="0" fontId="6" fillId="10" borderId="24" xfId="0" applyFont="1" applyFill="1" applyBorder="1" applyAlignment="1" applyProtection="1"/>
    <xf numFmtId="0" fontId="121" fillId="10" borderId="24" xfId="0" applyFont="1" applyFill="1" applyBorder="1" applyProtection="1"/>
    <xf numFmtId="0" fontId="6" fillId="2" borderId="24" xfId="0" applyFont="1" applyFill="1" applyBorder="1" applyAlignment="1" applyProtection="1">
      <alignment horizontal="center"/>
      <protection locked="0"/>
    </xf>
    <xf numFmtId="0" fontId="41" fillId="10" borderId="24" xfId="0" applyFont="1" applyFill="1" applyBorder="1" applyProtection="1"/>
    <xf numFmtId="0" fontId="122" fillId="10" borderId="24" xfId="0" applyFont="1" applyFill="1" applyBorder="1" applyAlignment="1" applyProtection="1">
      <alignment horizontal="center"/>
    </xf>
    <xf numFmtId="0" fontId="121" fillId="10" borderId="24" xfId="0" applyFont="1" applyFill="1" applyBorder="1" applyAlignment="1" applyProtection="1">
      <alignment horizontal="left"/>
    </xf>
    <xf numFmtId="0" fontId="43" fillId="10" borderId="24" xfId="0" applyFont="1" applyFill="1" applyBorder="1" applyProtection="1"/>
    <xf numFmtId="0" fontId="6" fillId="10" borderId="33" xfId="0" applyFont="1" applyFill="1" applyBorder="1" applyProtection="1"/>
    <xf numFmtId="0" fontId="6" fillId="10" borderId="34" xfId="0" applyFont="1" applyFill="1" applyBorder="1" applyProtection="1"/>
    <xf numFmtId="0" fontId="6" fillId="10" borderId="36" xfId="0" applyFont="1" applyFill="1" applyBorder="1" applyProtection="1"/>
    <xf numFmtId="0" fontId="141" fillId="10" borderId="0" xfId="0" applyFont="1" applyFill="1" applyBorder="1" applyProtection="1"/>
    <xf numFmtId="0" fontId="6" fillId="10" borderId="38" xfId="0" applyFont="1" applyFill="1" applyBorder="1" applyProtection="1"/>
    <xf numFmtId="0" fontId="6" fillId="10" borderId="39" xfId="0" applyFont="1" applyFill="1" applyBorder="1" applyProtection="1"/>
    <xf numFmtId="0" fontId="6" fillId="10" borderId="34" xfId="0" applyFont="1" applyFill="1" applyBorder="1" applyAlignment="1" applyProtection="1"/>
    <xf numFmtId="0" fontId="6" fillId="10" borderId="35" xfId="0" applyFont="1" applyFill="1" applyBorder="1" applyProtection="1"/>
    <xf numFmtId="0" fontId="6" fillId="10" borderId="37" xfId="0" applyFont="1" applyFill="1" applyBorder="1" applyProtection="1"/>
    <xf numFmtId="0" fontId="6" fillId="10" borderId="39" xfId="0" applyFont="1" applyFill="1" applyBorder="1" applyAlignment="1" applyProtection="1"/>
    <xf numFmtId="0" fontId="6" fillId="10" borderId="40" xfId="0" applyFont="1" applyFill="1" applyBorder="1" applyProtection="1"/>
    <xf numFmtId="0" fontId="121" fillId="6" borderId="24" xfId="0" applyFont="1" applyFill="1" applyBorder="1" applyAlignment="1" applyProtection="1">
      <alignment horizontal="center"/>
    </xf>
    <xf numFmtId="42" fontId="6" fillId="11" borderId="24" xfId="0" applyNumberFormat="1" applyFont="1" applyFill="1" applyBorder="1" applyAlignment="1" applyProtection="1"/>
    <xf numFmtId="42" fontId="7" fillId="12" borderId="24" xfId="0" applyNumberFormat="1" applyFont="1" applyFill="1" applyBorder="1" applyAlignment="1" applyProtection="1"/>
    <xf numFmtId="0" fontId="6" fillId="6" borderId="24" xfId="0" applyFont="1" applyFill="1" applyBorder="1" applyAlignment="1" applyProtection="1"/>
    <xf numFmtId="0" fontId="41" fillId="10" borderId="24" xfId="0" applyFont="1" applyFill="1" applyBorder="1" applyAlignment="1" applyProtection="1"/>
    <xf numFmtId="0" fontId="12" fillId="10" borderId="24" xfId="0" applyFont="1" applyFill="1" applyBorder="1" applyAlignment="1" applyProtection="1"/>
    <xf numFmtId="164" fontId="45" fillId="10" borderId="24" xfId="0" applyNumberFormat="1" applyFont="1" applyFill="1" applyBorder="1" applyAlignment="1" applyProtection="1"/>
    <xf numFmtId="1" fontId="121" fillId="10" borderId="24" xfId="0" applyNumberFormat="1" applyFont="1" applyFill="1" applyBorder="1" applyAlignment="1" applyProtection="1">
      <alignment horizontal="center"/>
    </xf>
    <xf numFmtId="164" fontId="6" fillId="10" borderId="24" xfId="0" applyNumberFormat="1" applyFont="1" applyFill="1" applyBorder="1" applyAlignment="1" applyProtection="1"/>
    <xf numFmtId="0" fontId="122" fillId="10" borderId="24" xfId="0" applyFont="1" applyFill="1" applyBorder="1" applyAlignment="1" applyProtection="1"/>
    <xf numFmtId="0" fontId="8" fillId="10" borderId="24" xfId="0" applyFont="1" applyFill="1" applyBorder="1" applyProtection="1"/>
    <xf numFmtId="164" fontId="35" fillId="10" borderId="24" xfId="0" applyNumberFormat="1" applyFont="1" applyFill="1" applyBorder="1" applyAlignment="1" applyProtection="1"/>
    <xf numFmtId="0" fontId="7" fillId="2" borderId="23" xfId="0" applyFont="1" applyFill="1" applyBorder="1" applyProtection="1"/>
    <xf numFmtId="0" fontId="14" fillId="2" borderId="23" xfId="0" applyFont="1" applyFill="1" applyBorder="1" applyProtection="1"/>
    <xf numFmtId="0" fontId="75" fillId="10" borderId="24" xfId="0" applyFont="1" applyFill="1" applyBorder="1" applyProtection="1"/>
    <xf numFmtId="0" fontId="77" fillId="10" borderId="24" xfId="0" applyFont="1" applyFill="1" applyBorder="1" applyProtection="1"/>
    <xf numFmtId="0" fontId="77" fillId="10" borderId="24" xfId="0" applyFont="1" applyFill="1" applyBorder="1" applyAlignment="1" applyProtection="1"/>
    <xf numFmtId="0" fontId="25" fillId="10" borderId="24" xfId="0" applyFont="1" applyFill="1" applyBorder="1" applyProtection="1"/>
    <xf numFmtId="0" fontId="0" fillId="10" borderId="24" xfId="0" applyFill="1" applyBorder="1" applyProtection="1"/>
    <xf numFmtId="164" fontId="12" fillId="10" borderId="24" xfId="0" applyNumberFormat="1" applyFont="1" applyFill="1" applyBorder="1" applyAlignment="1" applyProtection="1"/>
    <xf numFmtId="0" fontId="142" fillId="10" borderId="24" xfId="0" applyFont="1" applyFill="1" applyBorder="1" applyAlignment="1" applyProtection="1">
      <alignment horizontal="left"/>
    </xf>
    <xf numFmtId="164" fontId="121" fillId="10" borderId="24" xfId="0" applyNumberFormat="1" applyFont="1" applyFill="1" applyBorder="1" applyAlignment="1" applyProtection="1">
      <alignment horizontal="center"/>
    </xf>
    <xf numFmtId="182" fontId="121" fillId="10" borderId="24" xfId="0" applyNumberFormat="1" applyFont="1" applyFill="1" applyBorder="1" applyAlignment="1" applyProtection="1">
      <alignment horizontal="center"/>
    </xf>
    <xf numFmtId="44" fontId="35" fillId="10" borderId="24" xfId="0" applyNumberFormat="1" applyFont="1" applyFill="1" applyBorder="1" applyAlignment="1" applyProtection="1"/>
    <xf numFmtId="175" fontId="12" fillId="10" borderId="24" xfId="0" applyNumberFormat="1" applyFont="1" applyFill="1" applyBorder="1" applyAlignment="1" applyProtection="1">
      <alignment horizontal="center"/>
    </xf>
    <xf numFmtId="0" fontId="12" fillId="10" borderId="24" xfId="0" applyNumberFormat="1" applyFont="1" applyFill="1" applyBorder="1" applyAlignment="1" applyProtection="1">
      <alignment horizontal="center"/>
    </xf>
    <xf numFmtId="169" fontId="12" fillId="10" borderId="24" xfId="0" applyNumberFormat="1" applyFont="1" applyFill="1" applyBorder="1" applyAlignment="1" applyProtection="1">
      <alignment horizontal="center"/>
    </xf>
    <xf numFmtId="171" fontId="6" fillId="10" borderId="24" xfId="0" applyNumberFormat="1" applyFont="1" applyFill="1" applyBorder="1" applyProtection="1"/>
    <xf numFmtId="0" fontId="26" fillId="10" borderId="24" xfId="0" applyFont="1" applyFill="1" applyBorder="1" applyAlignment="1" applyProtection="1"/>
    <xf numFmtId="0" fontId="124" fillId="10" borderId="24" xfId="0" applyFont="1" applyFill="1" applyBorder="1" applyAlignment="1" applyProtection="1">
      <alignment horizontal="left"/>
    </xf>
    <xf numFmtId="0" fontId="128" fillId="10" borderId="24" xfId="0" applyFont="1" applyFill="1" applyBorder="1" applyAlignment="1" applyProtection="1">
      <alignment horizontal="left"/>
    </xf>
    <xf numFmtId="0" fontId="129" fillId="10" borderId="24" xfId="0" applyFont="1" applyFill="1" applyBorder="1" applyAlignment="1" applyProtection="1">
      <alignment horizontal="center"/>
    </xf>
    <xf numFmtId="0" fontId="118" fillId="10" borderId="24" xfId="0" applyFont="1" applyFill="1" applyBorder="1" applyAlignment="1" applyProtection="1">
      <alignment horizontal="left"/>
    </xf>
    <xf numFmtId="0" fontId="26" fillId="10" borderId="24" xfId="0" applyFont="1" applyFill="1" applyBorder="1" applyProtection="1"/>
    <xf numFmtId="0" fontId="121" fillId="10" borderId="24" xfId="0" applyNumberFormat="1" applyFont="1" applyFill="1" applyBorder="1" applyAlignment="1" applyProtection="1">
      <alignment horizontal="center"/>
    </xf>
    <xf numFmtId="175" fontId="121" fillId="10" borderId="24" xfId="0" applyNumberFormat="1" applyFont="1" applyFill="1" applyBorder="1" applyAlignment="1" applyProtection="1">
      <alignment horizontal="center"/>
    </xf>
    <xf numFmtId="169" fontId="121" fillId="10" borderId="24" xfId="0" applyNumberFormat="1" applyFont="1" applyFill="1" applyBorder="1" applyAlignment="1" applyProtection="1">
      <alignment horizontal="center"/>
    </xf>
    <xf numFmtId="0" fontId="123" fillId="10" borderId="24" xfId="0" applyFont="1" applyFill="1" applyBorder="1" applyAlignment="1" applyProtection="1">
      <alignment horizontal="center"/>
    </xf>
    <xf numFmtId="171" fontId="121" fillId="10" borderId="24" xfId="0" applyNumberFormat="1" applyFont="1" applyFill="1" applyBorder="1" applyAlignment="1" applyProtection="1">
      <alignment horizontal="center"/>
    </xf>
    <xf numFmtId="171" fontId="99" fillId="10" borderId="24" xfId="0" applyNumberFormat="1" applyFont="1" applyFill="1" applyBorder="1" applyAlignment="1" applyProtection="1">
      <alignment horizontal="center"/>
    </xf>
    <xf numFmtId="0" fontId="122" fillId="10" borderId="24" xfId="0" applyFont="1" applyFill="1" applyBorder="1" applyAlignment="1" applyProtection="1">
      <alignment horizontal="left"/>
    </xf>
    <xf numFmtId="1" fontId="121" fillId="10" borderId="24" xfId="0" applyNumberFormat="1" applyFont="1" applyFill="1" applyBorder="1" applyAlignment="1" applyProtection="1">
      <alignment horizontal="left"/>
    </xf>
    <xf numFmtId="0" fontId="16" fillId="10" borderId="24" xfId="0" applyNumberFormat="1" applyFont="1" applyFill="1" applyBorder="1" applyAlignment="1" applyProtection="1">
      <alignment horizontal="center"/>
    </xf>
    <xf numFmtId="169" fontId="16" fillId="10" borderId="24" xfId="0" applyNumberFormat="1" applyFont="1" applyFill="1" applyBorder="1" applyAlignment="1" applyProtection="1">
      <alignment horizontal="center"/>
    </xf>
    <xf numFmtId="171" fontId="16" fillId="10" borderId="24" xfId="0" applyNumberFormat="1" applyFont="1" applyFill="1" applyBorder="1" applyAlignment="1" applyProtection="1">
      <alignment horizontal="center"/>
    </xf>
    <xf numFmtId="171" fontId="12" fillId="10" borderId="24" xfId="0" applyNumberFormat="1" applyFont="1" applyFill="1" applyBorder="1" applyAlignment="1" applyProtection="1">
      <alignment horizontal="center"/>
    </xf>
    <xf numFmtId="171" fontId="6" fillId="10" borderId="24" xfId="0" applyNumberFormat="1" applyFont="1" applyFill="1" applyBorder="1" applyAlignment="1" applyProtection="1">
      <alignment horizontal="center"/>
    </xf>
    <xf numFmtId="171" fontId="6" fillId="10" borderId="24" xfId="3" applyNumberFormat="1" applyFont="1" applyFill="1" applyBorder="1" applyAlignment="1" applyProtection="1">
      <alignment horizontal="left"/>
    </xf>
    <xf numFmtId="171" fontId="63" fillId="10" borderId="24" xfId="0" applyNumberFormat="1" applyFont="1" applyFill="1" applyBorder="1" applyProtection="1"/>
    <xf numFmtId="171" fontId="13" fillId="10" borderId="24" xfId="0" applyNumberFormat="1" applyFont="1" applyFill="1" applyBorder="1" applyAlignment="1" applyProtection="1">
      <alignment horizontal="center"/>
    </xf>
    <xf numFmtId="171" fontId="13" fillId="10" borderId="24" xfId="0" applyNumberFormat="1" applyFont="1" applyFill="1" applyBorder="1" applyProtection="1"/>
    <xf numFmtId="169" fontId="12" fillId="10" borderId="24" xfId="3" applyNumberFormat="1" applyFont="1" applyFill="1" applyBorder="1" applyAlignment="1" applyProtection="1">
      <alignment horizontal="center"/>
      <protection locked="0"/>
    </xf>
    <xf numFmtId="169" fontId="6" fillId="10" borderId="24" xfId="3" applyNumberFormat="1" applyFont="1" applyFill="1" applyBorder="1" applyAlignment="1" applyProtection="1">
      <alignment horizontal="center"/>
      <protection locked="0"/>
    </xf>
    <xf numFmtId="169" fontId="71" fillId="10" borderId="24" xfId="0" applyNumberFormat="1" applyFont="1" applyFill="1" applyBorder="1" applyAlignment="1" applyProtection="1">
      <alignment horizontal="center"/>
    </xf>
    <xf numFmtId="0" fontId="12" fillId="2" borderId="24" xfId="0" applyFont="1" applyFill="1" applyBorder="1" applyAlignment="1" applyProtection="1">
      <alignment horizontal="left"/>
      <protection locked="0"/>
    </xf>
    <xf numFmtId="0" fontId="6" fillId="2" borderId="24" xfId="0" applyFont="1" applyFill="1" applyBorder="1" applyAlignment="1" applyProtection="1">
      <alignment horizontal="left"/>
      <protection locked="0"/>
    </xf>
    <xf numFmtId="0" fontId="12" fillId="2" borderId="24" xfId="0" applyFont="1" applyFill="1" applyBorder="1" applyAlignment="1" applyProtection="1">
      <alignment horizontal="center"/>
      <protection locked="0"/>
    </xf>
    <xf numFmtId="175" fontId="12" fillId="2" borderId="24" xfId="0" applyNumberFormat="1" applyFont="1" applyFill="1" applyBorder="1" applyAlignment="1" applyProtection="1">
      <alignment horizontal="center"/>
      <protection locked="0"/>
    </xf>
    <xf numFmtId="169" fontId="12" fillId="2" borderId="24" xfId="3" applyNumberFormat="1" applyFont="1" applyFill="1" applyBorder="1" applyAlignment="1" applyProtection="1">
      <alignment horizontal="center"/>
      <protection locked="0"/>
    </xf>
    <xf numFmtId="3" fontId="12" fillId="2" borderId="24" xfId="0" applyNumberFormat="1" applyFont="1" applyFill="1" applyBorder="1" applyAlignment="1" applyProtection="1">
      <alignment horizontal="center"/>
      <protection locked="0"/>
    </xf>
    <xf numFmtId="3" fontId="88" fillId="0" borderId="24" xfId="0" applyNumberFormat="1" applyFont="1" applyBorder="1" applyAlignment="1" applyProtection="1">
      <alignment horizontal="center"/>
      <protection locked="0"/>
    </xf>
    <xf numFmtId="173" fontId="12" fillId="11" borderId="24" xfId="3" applyNumberFormat="1" applyFont="1" applyFill="1" applyBorder="1" applyAlignment="1" applyProtection="1">
      <alignment horizontal="center"/>
    </xf>
    <xf numFmtId="3" fontId="12" fillId="11" borderId="24" xfId="2" applyNumberFormat="1" applyFont="1" applyFill="1" applyBorder="1" applyAlignment="1" applyProtection="1">
      <alignment horizontal="center"/>
    </xf>
    <xf numFmtId="171" fontId="12" fillId="11" borderId="24" xfId="3" applyNumberFormat="1" applyFont="1" applyFill="1" applyBorder="1" applyProtection="1"/>
    <xf numFmtId="171" fontId="6" fillId="11" borderId="24" xfId="3" applyNumberFormat="1" applyFont="1" applyFill="1" applyBorder="1" applyAlignment="1" applyProtection="1">
      <alignment horizontal="left"/>
    </xf>
    <xf numFmtId="175" fontId="6" fillId="2" borderId="24" xfId="0" applyNumberFormat="1" applyFont="1" applyFill="1" applyBorder="1" applyAlignment="1" applyProtection="1">
      <alignment horizontal="center"/>
      <protection locked="0"/>
    </xf>
    <xf numFmtId="169" fontId="6" fillId="2" borderId="24" xfId="3" applyNumberFormat="1" applyFont="1" applyFill="1" applyBorder="1" applyAlignment="1" applyProtection="1">
      <alignment horizontal="center"/>
      <protection locked="0"/>
    </xf>
    <xf numFmtId="3" fontId="126" fillId="12" borderId="24" xfId="0" applyNumberFormat="1" applyFont="1" applyFill="1" applyBorder="1" applyAlignment="1" applyProtection="1">
      <alignment horizontal="center"/>
    </xf>
    <xf numFmtId="171" fontId="126" fillId="12" borderId="24" xfId="0" applyNumberFormat="1" applyFont="1" applyFill="1" applyBorder="1" applyProtection="1"/>
    <xf numFmtId="164" fontId="13" fillId="10" borderId="24" xfId="0" applyNumberFormat="1" applyFont="1" applyFill="1" applyBorder="1" applyAlignment="1" applyProtection="1">
      <alignment horizontal="center"/>
    </xf>
    <xf numFmtId="164" fontId="6" fillId="10" borderId="24" xfId="0" applyNumberFormat="1" applyFont="1" applyFill="1" applyBorder="1" applyAlignment="1" applyProtection="1">
      <alignment horizontal="center"/>
    </xf>
    <xf numFmtId="164" fontId="14" fillId="10" borderId="24" xfId="0" applyNumberFormat="1" applyFont="1" applyFill="1" applyBorder="1" applyAlignment="1" applyProtection="1">
      <alignment horizontal="center"/>
    </xf>
    <xf numFmtId="164" fontId="7" fillId="10" borderId="24" xfId="0" applyNumberFormat="1" applyFont="1" applyFill="1" applyBorder="1" applyAlignment="1" applyProtection="1">
      <alignment horizontal="center"/>
    </xf>
    <xf numFmtId="164" fontId="12" fillId="10" borderId="24" xfId="0" applyNumberFormat="1" applyFont="1" applyFill="1" applyBorder="1" applyAlignment="1" applyProtection="1">
      <alignment horizontal="center"/>
    </xf>
    <xf numFmtId="164" fontId="6" fillId="11" borderId="24" xfId="0" applyNumberFormat="1" applyFont="1" applyFill="1" applyBorder="1" applyAlignment="1" applyProtection="1">
      <alignment horizontal="center"/>
    </xf>
    <xf numFmtId="0" fontId="12" fillId="2" borderId="24" xfId="0" applyFont="1" applyFill="1" applyBorder="1" applyProtection="1">
      <protection locked="0"/>
    </xf>
    <xf numFmtId="164" fontId="12" fillId="2" borderId="24" xfId="0" applyNumberFormat="1" applyFont="1" applyFill="1" applyBorder="1" applyAlignment="1" applyProtection="1">
      <alignment horizontal="center"/>
      <protection locked="0"/>
    </xf>
    <xf numFmtId="0" fontId="13" fillId="2" borderId="24" xfId="0" applyFont="1" applyFill="1" applyBorder="1" applyProtection="1">
      <protection locked="0"/>
    </xf>
    <xf numFmtId="164" fontId="7" fillId="12" borderId="24" xfId="0" applyNumberFormat="1" applyFont="1" applyFill="1" applyBorder="1" applyAlignment="1" applyProtection="1">
      <alignment horizontal="center"/>
    </xf>
    <xf numFmtId="0" fontId="6" fillId="3" borderId="24" xfId="0" applyFont="1" applyFill="1" applyBorder="1" applyAlignment="1" applyProtection="1">
      <alignment horizontal="center"/>
    </xf>
    <xf numFmtId="164" fontId="12" fillId="11" borderId="24" xfId="0" applyNumberFormat="1" applyFont="1" applyFill="1" applyBorder="1" applyAlignment="1" applyProtection="1">
      <alignment horizontal="center"/>
    </xf>
    <xf numFmtId="0" fontId="6" fillId="2" borderId="24" xfId="0" applyFont="1" applyFill="1" applyBorder="1" applyProtection="1">
      <protection locked="0"/>
    </xf>
    <xf numFmtId="0" fontId="7" fillId="2" borderId="24" xfId="0" applyFont="1" applyFill="1" applyBorder="1" applyProtection="1">
      <protection locked="0"/>
    </xf>
    <xf numFmtId="164" fontId="6" fillId="2" borderId="24" xfId="0" applyNumberFormat="1" applyFont="1" applyFill="1" applyBorder="1" applyAlignment="1" applyProtection="1">
      <alignment horizontal="center"/>
      <protection locked="0"/>
    </xf>
    <xf numFmtId="166" fontId="6" fillId="10" borderId="24" xfId="0" applyNumberFormat="1" applyFont="1" applyFill="1" applyBorder="1" applyProtection="1"/>
    <xf numFmtId="0" fontId="6" fillId="2" borderId="24" xfId="0" applyFont="1" applyFill="1" applyBorder="1" applyProtection="1"/>
    <xf numFmtId="0" fontId="6" fillId="2" borderId="24" xfId="0" applyFont="1" applyFill="1" applyBorder="1" applyAlignment="1" applyProtection="1">
      <alignment horizontal="center"/>
    </xf>
    <xf numFmtId="49" fontId="6" fillId="2" borderId="24" xfId="0" applyNumberFormat="1" applyFont="1" applyFill="1" applyBorder="1" applyAlignment="1" applyProtection="1">
      <alignment horizontal="center"/>
      <protection locked="0"/>
    </xf>
    <xf numFmtId="164" fontId="6" fillId="12" borderId="24" xfId="0" applyNumberFormat="1" applyFont="1" applyFill="1" applyBorder="1" applyAlignment="1" applyProtection="1">
      <alignment horizontal="center"/>
    </xf>
    <xf numFmtId="49" fontId="12" fillId="2" borderId="24" xfId="0" applyNumberFormat="1" applyFont="1" applyFill="1" applyBorder="1" applyAlignment="1" applyProtection="1">
      <alignment horizontal="center"/>
      <protection locked="0"/>
    </xf>
    <xf numFmtId="164" fontId="6" fillId="8" borderId="24" xfId="0" applyNumberFormat="1" applyFont="1" applyFill="1" applyBorder="1" applyAlignment="1" applyProtection="1">
      <alignment horizontal="center"/>
      <protection locked="0"/>
    </xf>
    <xf numFmtId="164" fontId="14" fillId="12" borderId="24" xfId="0" applyNumberFormat="1" applyFont="1" applyFill="1" applyBorder="1" applyAlignment="1" applyProtection="1">
      <alignment horizontal="center"/>
    </xf>
    <xf numFmtId="164" fontId="7" fillId="15" borderId="24" xfId="0" applyNumberFormat="1" applyFont="1" applyFill="1" applyBorder="1" applyAlignment="1" applyProtection="1">
      <alignment horizontal="center"/>
    </xf>
    <xf numFmtId="0" fontId="6" fillId="8" borderId="24" xfId="0" applyFont="1" applyFill="1" applyBorder="1" applyAlignment="1" applyProtection="1">
      <alignment horizontal="center"/>
    </xf>
    <xf numFmtId="0" fontId="6" fillId="3" borderId="48" xfId="0" applyFont="1" applyFill="1" applyBorder="1" applyAlignment="1" applyProtection="1">
      <alignment horizontal="center"/>
    </xf>
    <xf numFmtId="0" fontId="6" fillId="2" borderId="49" xfId="0" applyFont="1" applyFill="1" applyBorder="1" applyProtection="1"/>
    <xf numFmtId="0" fontId="6" fillId="2" borderId="49" xfId="0" applyFont="1" applyFill="1" applyBorder="1" applyAlignment="1" applyProtection="1">
      <alignment horizontal="center"/>
    </xf>
    <xf numFmtId="0" fontId="12" fillId="0" borderId="24" xfId="0" applyFont="1" applyFill="1" applyBorder="1" applyProtection="1">
      <protection locked="0"/>
    </xf>
    <xf numFmtId="0" fontId="12" fillId="8" borderId="24" xfId="0" applyFont="1" applyFill="1" applyBorder="1" applyProtection="1">
      <protection locked="0"/>
    </xf>
    <xf numFmtId="0" fontId="146" fillId="10" borderId="24" xfId="0" applyFont="1" applyFill="1" applyBorder="1" applyAlignment="1" applyProtection="1">
      <alignment horizontal="center"/>
    </xf>
    <xf numFmtId="1" fontId="146" fillId="10" borderId="24" xfId="0" applyNumberFormat="1" applyFont="1" applyFill="1" applyBorder="1" applyAlignment="1" applyProtection="1">
      <alignment horizontal="center"/>
    </xf>
    <xf numFmtId="0" fontId="148" fillId="10" borderId="24" xfId="0" applyFont="1" applyFill="1" applyBorder="1" applyAlignment="1" applyProtection="1">
      <alignment horizontal="center"/>
    </xf>
    <xf numFmtId="182" fontId="14" fillId="10" borderId="24" xfId="0" applyNumberFormat="1" applyFont="1" applyFill="1" applyBorder="1" applyAlignment="1" applyProtection="1">
      <alignment horizontal="center"/>
    </xf>
    <xf numFmtId="0" fontId="73" fillId="10" borderId="24" xfId="0" applyFont="1" applyFill="1" applyBorder="1" applyProtection="1"/>
    <xf numFmtId="0" fontId="6" fillId="10" borderId="24" xfId="0" applyNumberFormat="1" applyFont="1" applyFill="1" applyBorder="1" applyAlignment="1" applyProtection="1">
      <alignment horizontal="center"/>
    </xf>
    <xf numFmtId="164" fontId="7" fillId="12" borderId="24" xfId="0" applyNumberFormat="1" applyFont="1" applyFill="1" applyBorder="1" applyProtection="1"/>
    <xf numFmtId="0" fontId="6" fillId="11" borderId="24" xfId="0" applyNumberFormat="1" applyFont="1" applyFill="1" applyBorder="1" applyAlignment="1" applyProtection="1">
      <alignment horizontal="center"/>
    </xf>
    <xf numFmtId="0" fontId="6" fillId="12" borderId="24" xfId="0" applyNumberFormat="1" applyFont="1" applyFill="1" applyBorder="1" applyAlignment="1" applyProtection="1">
      <alignment horizontal="center"/>
    </xf>
    <xf numFmtId="164" fontId="16" fillId="10" borderId="24" xfId="0" applyNumberFormat="1" applyFont="1" applyFill="1" applyBorder="1" applyAlignment="1" applyProtection="1">
      <alignment horizontal="center"/>
    </xf>
    <xf numFmtId="164" fontId="6" fillId="2" borderId="24" xfId="0" applyNumberFormat="1" applyFont="1" applyFill="1" applyBorder="1" applyProtection="1">
      <protection locked="0"/>
    </xf>
    <xf numFmtId="164" fontId="6" fillId="11" borderId="24" xfId="0" applyNumberFormat="1" applyFont="1" applyFill="1" applyBorder="1" applyProtection="1"/>
    <xf numFmtId="164" fontId="126" fillId="13" borderId="24" xfId="0" applyNumberFormat="1" applyFont="1" applyFill="1" applyBorder="1" applyProtection="1"/>
    <xf numFmtId="164" fontId="140" fillId="13" borderId="24" xfId="0" applyNumberFormat="1" applyFont="1" applyFill="1" applyBorder="1" applyProtection="1"/>
    <xf numFmtId="164" fontId="6" fillId="10" borderId="24" xfId="0" applyNumberFormat="1" applyFont="1" applyFill="1" applyBorder="1" applyProtection="1"/>
    <xf numFmtId="164" fontId="6" fillId="11" borderId="24" xfId="0" applyNumberFormat="1" applyFont="1" applyFill="1" applyBorder="1" applyAlignment="1" applyProtection="1">
      <alignment horizontal="left"/>
    </xf>
    <xf numFmtId="42" fontId="16" fillId="11" borderId="24" xfId="0" applyNumberFormat="1" applyFont="1" applyFill="1" applyBorder="1" applyProtection="1"/>
    <xf numFmtId="164" fontId="6" fillId="11" borderId="24" xfId="3" applyNumberFormat="1" applyFont="1" applyFill="1" applyBorder="1" applyAlignment="1" applyProtection="1">
      <alignment horizontal="left"/>
    </xf>
    <xf numFmtId="42" fontId="6" fillId="11" borderId="24" xfId="0" applyNumberFormat="1" applyFont="1" applyFill="1" applyBorder="1" applyAlignment="1" applyProtection="1">
      <alignment horizontal="left"/>
    </xf>
    <xf numFmtId="42" fontId="16" fillId="11" borderId="24" xfId="0" applyNumberFormat="1" applyFont="1" applyFill="1" applyBorder="1" applyAlignment="1" applyProtection="1">
      <alignment horizontal="left"/>
    </xf>
    <xf numFmtId="164" fontId="7" fillId="12" borderId="24" xfId="0" applyNumberFormat="1" applyFont="1" applyFill="1" applyBorder="1" applyAlignment="1" applyProtection="1">
      <alignment horizontal="left"/>
    </xf>
    <xf numFmtId="164" fontId="6" fillId="2" borderId="24" xfId="0" applyNumberFormat="1" applyFont="1" applyFill="1" applyBorder="1" applyAlignment="1" applyProtection="1">
      <alignment horizontal="left"/>
      <protection locked="0"/>
    </xf>
    <xf numFmtId="0" fontId="14" fillId="10" borderId="24" xfId="0" applyFont="1" applyFill="1" applyBorder="1" applyAlignment="1" applyProtection="1">
      <alignment horizontal="right"/>
    </xf>
    <xf numFmtId="0" fontId="6" fillId="10" borderId="24" xfId="0" applyNumberFormat="1" applyFont="1" applyFill="1" applyBorder="1" applyProtection="1"/>
    <xf numFmtId="0" fontId="16" fillId="10" borderId="24" xfId="0" applyFont="1" applyFill="1" applyBorder="1" applyAlignment="1" applyProtection="1">
      <alignment horizontal="right"/>
    </xf>
    <xf numFmtId="165" fontId="16" fillId="10" borderId="24" xfId="3" applyNumberFormat="1" applyFont="1" applyFill="1" applyBorder="1" applyProtection="1"/>
    <xf numFmtId="164" fontId="7" fillId="10" borderId="24" xfId="0" applyNumberFormat="1" applyFont="1" applyFill="1" applyBorder="1" applyAlignment="1" applyProtection="1">
      <alignment horizontal="left"/>
    </xf>
    <xf numFmtId="164" fontId="16" fillId="10" borderId="24" xfId="0" applyNumberFormat="1" applyFont="1" applyFill="1" applyBorder="1" applyAlignment="1" applyProtection="1">
      <alignment horizontal="left"/>
    </xf>
    <xf numFmtId="164" fontId="6" fillId="10" borderId="24" xfId="0" applyNumberFormat="1" applyFont="1" applyFill="1" applyBorder="1" applyAlignment="1" applyProtection="1">
      <alignment horizontal="left"/>
    </xf>
    <xf numFmtId="0" fontId="77" fillId="10" borderId="24" xfId="0" applyFont="1" applyFill="1" applyBorder="1" applyAlignment="1" applyProtection="1">
      <alignment horizontal="left"/>
    </xf>
    <xf numFmtId="164" fontId="16" fillId="12" borderId="24" xfId="0" applyNumberFormat="1" applyFont="1" applyFill="1" applyBorder="1" applyAlignment="1" applyProtection="1">
      <alignment horizontal="center"/>
    </xf>
    <xf numFmtId="164" fontId="6" fillId="11" borderId="24" xfId="0" applyNumberFormat="1" applyFont="1" applyFill="1" applyBorder="1" applyAlignment="1" applyProtection="1">
      <alignment horizontal="right"/>
    </xf>
    <xf numFmtId="0" fontId="43" fillId="10" borderId="24" xfId="0" applyFont="1" applyFill="1" applyBorder="1" applyAlignment="1" applyProtection="1">
      <alignment horizontal="left"/>
    </xf>
    <xf numFmtId="0" fontId="60" fillId="10" borderId="24" xfId="0" applyFont="1" applyFill="1" applyBorder="1" applyProtection="1"/>
    <xf numFmtId="0" fontId="74" fillId="10" borderId="24" xfId="0" applyFont="1" applyFill="1" applyBorder="1" applyProtection="1"/>
    <xf numFmtId="0" fontId="6" fillId="10" borderId="24" xfId="0" quotePrefix="1" applyFont="1" applyFill="1" applyBorder="1" applyProtection="1"/>
    <xf numFmtId="0" fontId="65" fillId="10" borderId="24" xfId="0" applyFont="1" applyFill="1" applyBorder="1" applyAlignment="1" applyProtection="1">
      <alignment horizontal="center"/>
    </xf>
    <xf numFmtId="0" fontId="64" fillId="10" borderId="24" xfId="0" applyFont="1" applyFill="1" applyBorder="1" applyAlignment="1" applyProtection="1">
      <alignment horizontal="center"/>
    </xf>
    <xf numFmtId="178" fontId="121" fillId="10" borderId="24" xfId="0" applyNumberFormat="1" applyFont="1" applyFill="1" applyBorder="1" applyAlignment="1" applyProtection="1">
      <alignment horizontal="center"/>
    </xf>
    <xf numFmtId="164" fontId="122" fillId="10" borderId="24" xfId="0" applyNumberFormat="1" applyFont="1" applyFill="1" applyBorder="1" applyAlignment="1" applyProtection="1">
      <alignment horizontal="center"/>
    </xf>
    <xf numFmtId="165" fontId="79" fillId="11" borderId="0" xfId="0" applyNumberFormat="1" applyFont="1" applyFill="1" applyBorder="1" applyAlignment="1" applyProtection="1">
      <alignment horizontal="left"/>
      <protection locked="0"/>
    </xf>
    <xf numFmtId="4" fontId="79" fillId="11" borderId="0" xfId="0" applyNumberFormat="1" applyFont="1" applyFill="1" applyBorder="1" applyAlignment="1" applyProtection="1">
      <alignment horizontal="left"/>
      <protection locked="0"/>
    </xf>
    <xf numFmtId="0" fontId="93" fillId="8" borderId="0" xfId="1" applyFont="1" applyFill="1" applyBorder="1" applyAlignment="1" applyProtection="1">
      <alignment horizontal="right"/>
    </xf>
    <xf numFmtId="183" fontId="79" fillId="11" borderId="0" xfId="0" applyNumberFormat="1" applyFont="1" applyFill="1" applyAlignment="1" applyProtection="1">
      <alignment horizontal="right"/>
      <protection locked="0"/>
    </xf>
    <xf numFmtId="10" fontId="79" fillId="11" borderId="0" xfId="0" applyNumberFormat="1" applyFont="1" applyFill="1" applyAlignment="1" applyProtection="1">
      <alignment horizontal="center"/>
      <protection locked="0"/>
    </xf>
    <xf numFmtId="10" fontId="79" fillId="11" borderId="0" xfId="0" applyNumberFormat="1" applyFont="1" applyFill="1" applyAlignment="1" applyProtection="1">
      <alignment horizontal="right"/>
      <protection locked="0"/>
    </xf>
    <xf numFmtId="167" fontId="79" fillId="11" borderId="0" xfId="0" applyNumberFormat="1" applyFont="1" applyFill="1" applyAlignment="1" applyProtection="1">
      <alignment horizontal="left"/>
      <protection locked="0"/>
    </xf>
    <xf numFmtId="164" fontId="12" fillId="11" borderId="24" xfId="0" applyNumberFormat="1" applyFont="1" applyFill="1" applyBorder="1" applyProtection="1"/>
    <xf numFmtId="164" fontId="12" fillId="0" borderId="24" xfId="0" applyNumberFormat="1" applyFont="1" applyFill="1" applyBorder="1" applyAlignment="1" applyProtection="1">
      <alignment horizontal="center"/>
      <protection locked="0"/>
    </xf>
    <xf numFmtId="164" fontId="14" fillId="12" borderId="24" xfId="0" applyNumberFormat="1" applyFont="1" applyFill="1" applyBorder="1" applyProtection="1"/>
    <xf numFmtId="164" fontId="12" fillId="2" borderId="24" xfId="0" applyNumberFormat="1" applyFont="1" applyFill="1" applyBorder="1" applyProtection="1">
      <protection locked="0"/>
    </xf>
    <xf numFmtId="164" fontId="6" fillId="8" borderId="24" xfId="0" applyNumberFormat="1" applyFont="1" applyFill="1" applyBorder="1" applyProtection="1">
      <protection locked="0"/>
    </xf>
    <xf numFmtId="0" fontId="6" fillId="0" borderId="24" xfId="0" applyFont="1" applyFill="1" applyBorder="1" applyProtection="1">
      <protection locked="0"/>
    </xf>
    <xf numFmtId="0" fontId="12" fillId="10" borderId="51" xfId="0" applyFont="1" applyFill="1" applyBorder="1" applyProtection="1"/>
    <xf numFmtId="0" fontId="12" fillId="10" borderId="51" xfId="0" applyFont="1" applyFill="1" applyBorder="1" applyAlignment="1" applyProtection="1">
      <alignment horizontal="left"/>
    </xf>
    <xf numFmtId="0" fontId="14" fillId="10" borderId="51" xfId="0" applyFont="1" applyFill="1" applyBorder="1" applyAlignment="1" applyProtection="1">
      <alignment horizontal="left"/>
    </xf>
    <xf numFmtId="0" fontId="12" fillId="10" borderId="51" xfId="0" applyFont="1" applyFill="1" applyBorder="1" applyAlignment="1" applyProtection="1">
      <alignment horizontal="center"/>
    </xf>
    <xf numFmtId="175" fontId="12" fillId="10" borderId="51" xfId="0" applyNumberFormat="1" applyFont="1" applyFill="1" applyBorder="1" applyAlignment="1" applyProtection="1">
      <alignment horizontal="center"/>
    </xf>
    <xf numFmtId="0" fontId="12" fillId="10" borderId="51" xfId="0" applyNumberFormat="1" applyFont="1" applyFill="1" applyBorder="1" applyAlignment="1" applyProtection="1">
      <alignment horizontal="center"/>
    </xf>
    <xf numFmtId="169" fontId="12" fillId="10" borderId="51" xfId="0" applyNumberFormat="1" applyFont="1" applyFill="1" applyBorder="1" applyAlignment="1" applyProtection="1">
      <alignment horizontal="center"/>
    </xf>
    <xf numFmtId="171" fontId="6" fillId="10" borderId="51" xfId="0" applyNumberFormat="1" applyFont="1" applyFill="1" applyBorder="1" applyProtection="1"/>
    <xf numFmtId="0" fontId="26" fillId="10" borderId="51" xfId="0" applyFont="1" applyFill="1" applyBorder="1" applyAlignment="1" applyProtection="1"/>
    <xf numFmtId="0" fontId="124" fillId="10" borderId="51" xfId="0" applyFont="1" applyFill="1" applyBorder="1" applyAlignment="1" applyProtection="1">
      <alignment horizontal="left"/>
    </xf>
    <xf numFmtId="0" fontId="128" fillId="10" borderId="51" xfId="0" applyFont="1" applyFill="1" applyBorder="1" applyAlignment="1" applyProtection="1">
      <alignment horizontal="left"/>
    </xf>
    <xf numFmtId="0" fontId="129" fillId="10" borderId="51" xfId="0" applyFont="1" applyFill="1" applyBorder="1" applyAlignment="1" applyProtection="1">
      <alignment horizontal="center"/>
    </xf>
    <xf numFmtId="0" fontId="118" fillId="10" borderId="51" xfId="0" applyFont="1" applyFill="1" applyBorder="1" applyAlignment="1" applyProtection="1">
      <alignment horizontal="left"/>
    </xf>
    <xf numFmtId="0" fontId="26" fillId="10" borderId="51" xfId="0" applyFont="1" applyFill="1" applyBorder="1" applyProtection="1"/>
    <xf numFmtId="0" fontId="121" fillId="10" borderId="51" xfId="0" applyFont="1" applyFill="1" applyBorder="1" applyAlignment="1" applyProtection="1">
      <alignment horizontal="left"/>
    </xf>
    <xf numFmtId="0" fontId="121" fillId="10" borderId="51" xfId="0" applyNumberFormat="1" applyFont="1" applyFill="1" applyBorder="1" applyAlignment="1" applyProtection="1">
      <alignment horizontal="center"/>
    </xf>
    <xf numFmtId="175" fontId="121" fillId="10" borderId="51" xfId="0" applyNumberFormat="1" applyFont="1" applyFill="1" applyBorder="1" applyAlignment="1" applyProtection="1">
      <alignment horizontal="center"/>
    </xf>
    <xf numFmtId="169" fontId="121" fillId="10" borderId="51" xfId="0" applyNumberFormat="1" applyFont="1" applyFill="1" applyBorder="1" applyAlignment="1" applyProtection="1">
      <alignment horizontal="center"/>
    </xf>
    <xf numFmtId="0" fontId="121" fillId="10" borderId="51" xfId="0" applyFont="1" applyFill="1" applyBorder="1" applyAlignment="1" applyProtection="1">
      <alignment horizontal="center"/>
    </xf>
    <xf numFmtId="0" fontId="123" fillId="10" borderId="51" xfId="0" applyFont="1" applyFill="1" applyBorder="1" applyAlignment="1" applyProtection="1">
      <alignment horizontal="center"/>
    </xf>
    <xf numFmtId="171" fontId="121" fillId="10" borderId="51" xfId="0" applyNumberFormat="1" applyFont="1" applyFill="1" applyBorder="1" applyAlignment="1" applyProtection="1">
      <alignment horizontal="center"/>
    </xf>
    <xf numFmtId="171" fontId="99" fillId="10" borderId="51" xfId="0" applyNumberFormat="1" applyFont="1" applyFill="1" applyBorder="1" applyAlignment="1" applyProtection="1">
      <alignment horizontal="center"/>
    </xf>
    <xf numFmtId="0" fontId="122" fillId="10" borderId="51" xfId="0" applyFont="1" applyFill="1" applyBorder="1" applyAlignment="1" applyProtection="1">
      <alignment horizontal="left"/>
    </xf>
    <xf numFmtId="1" fontId="121" fillId="10" borderId="51" xfId="0" applyNumberFormat="1" applyFont="1" applyFill="1" applyBorder="1" applyAlignment="1" applyProtection="1">
      <alignment horizontal="left"/>
    </xf>
    <xf numFmtId="0" fontId="16" fillId="10" borderId="51" xfId="0" applyNumberFormat="1" applyFont="1" applyFill="1" applyBorder="1" applyAlignment="1" applyProtection="1">
      <alignment horizontal="center"/>
    </xf>
    <xf numFmtId="169" fontId="16" fillId="10" borderId="51" xfId="0" applyNumberFormat="1" applyFont="1" applyFill="1" applyBorder="1" applyAlignment="1" applyProtection="1">
      <alignment horizontal="center"/>
    </xf>
    <xf numFmtId="1" fontId="16" fillId="10" borderId="51" xfId="0" applyNumberFormat="1" applyFont="1" applyFill="1" applyBorder="1" applyAlignment="1" applyProtection="1">
      <alignment horizontal="center"/>
    </xf>
    <xf numFmtId="171" fontId="16" fillId="10" borderId="51" xfId="0" applyNumberFormat="1" applyFont="1" applyFill="1" applyBorder="1" applyAlignment="1" applyProtection="1">
      <alignment horizontal="center"/>
    </xf>
    <xf numFmtId="171" fontId="12" fillId="10" borderId="51" xfId="0" applyNumberFormat="1" applyFont="1" applyFill="1" applyBorder="1" applyAlignment="1" applyProtection="1">
      <alignment horizontal="center"/>
    </xf>
    <xf numFmtId="171" fontId="6" fillId="10" borderId="51" xfId="0" applyNumberFormat="1" applyFont="1" applyFill="1" applyBorder="1" applyAlignment="1" applyProtection="1">
      <alignment horizontal="center"/>
    </xf>
    <xf numFmtId="169" fontId="12" fillId="10" borderId="51" xfId="3" applyNumberFormat="1" applyFont="1" applyFill="1" applyBorder="1" applyAlignment="1" applyProtection="1">
      <alignment horizontal="center"/>
      <protection locked="0"/>
    </xf>
    <xf numFmtId="173" fontId="12" fillId="11" borderId="51" xfId="3" applyNumberFormat="1" applyFont="1" applyFill="1" applyBorder="1" applyAlignment="1" applyProtection="1">
      <alignment horizontal="center"/>
    </xf>
    <xf numFmtId="3" fontId="12" fillId="11" borderId="51" xfId="2" applyNumberFormat="1" applyFont="1" applyFill="1" applyBorder="1" applyAlignment="1" applyProtection="1">
      <alignment horizontal="center"/>
    </xf>
    <xf numFmtId="171" fontId="12" fillId="11" borderId="51" xfId="3" applyNumberFormat="1" applyFont="1" applyFill="1" applyBorder="1" applyProtection="1"/>
    <xf numFmtId="171" fontId="6" fillId="11" borderId="51" xfId="3" applyNumberFormat="1" applyFont="1" applyFill="1" applyBorder="1" applyAlignment="1" applyProtection="1">
      <alignment horizontal="left"/>
    </xf>
    <xf numFmtId="171" fontId="6" fillId="10" borderId="51" xfId="3" applyNumberFormat="1" applyFont="1" applyFill="1" applyBorder="1" applyAlignment="1" applyProtection="1">
      <alignment horizontal="left"/>
    </xf>
    <xf numFmtId="169" fontId="6" fillId="10" borderId="51" xfId="3" applyNumberFormat="1" applyFont="1" applyFill="1" applyBorder="1" applyAlignment="1" applyProtection="1">
      <alignment horizontal="center"/>
      <protection locked="0"/>
    </xf>
    <xf numFmtId="0" fontId="13" fillId="10" borderId="51" xfId="0" applyFont="1" applyFill="1" applyBorder="1" applyAlignment="1" applyProtection="1">
      <alignment horizontal="left"/>
    </xf>
    <xf numFmtId="0" fontId="13" fillId="10" borderId="51" xfId="0" applyFont="1" applyFill="1" applyBorder="1" applyAlignment="1" applyProtection="1">
      <alignment horizontal="center"/>
    </xf>
    <xf numFmtId="175" fontId="13" fillId="10" borderId="51" xfId="0" applyNumberFormat="1" applyFont="1" applyFill="1" applyBorder="1" applyAlignment="1" applyProtection="1">
      <alignment horizontal="center"/>
    </xf>
    <xf numFmtId="0" fontId="13" fillId="10" borderId="51" xfId="0" applyNumberFormat="1" applyFont="1" applyFill="1" applyBorder="1" applyAlignment="1" applyProtection="1">
      <alignment horizontal="center"/>
    </xf>
    <xf numFmtId="169" fontId="126" fillId="12" borderId="51" xfId="0" applyNumberFormat="1" applyFont="1" applyFill="1" applyBorder="1" applyAlignment="1" applyProtection="1">
      <alignment horizontal="center"/>
    </xf>
    <xf numFmtId="169" fontId="71" fillId="10" borderId="51" xfId="0" applyNumberFormat="1" applyFont="1" applyFill="1" applyBorder="1" applyAlignment="1" applyProtection="1">
      <alignment horizontal="center"/>
    </xf>
    <xf numFmtId="3" fontId="126" fillId="12" borderId="51" xfId="0" applyNumberFormat="1" applyFont="1" applyFill="1" applyBorder="1" applyAlignment="1" applyProtection="1">
      <alignment horizontal="center"/>
    </xf>
    <xf numFmtId="171" fontId="126" fillId="12" borderId="51" xfId="0" applyNumberFormat="1" applyFont="1" applyFill="1" applyBorder="1" applyProtection="1"/>
    <xf numFmtId="171" fontId="63" fillId="10" borderId="51" xfId="0" applyNumberFormat="1" applyFont="1" applyFill="1" applyBorder="1" applyProtection="1"/>
    <xf numFmtId="171" fontId="13" fillId="10" borderId="51" xfId="0" applyNumberFormat="1" applyFont="1" applyFill="1" applyBorder="1" applyAlignment="1" applyProtection="1">
      <alignment horizontal="center"/>
    </xf>
    <xf numFmtId="171" fontId="13" fillId="10" borderId="51" xfId="0" applyNumberFormat="1" applyFont="1" applyFill="1" applyBorder="1" applyProtection="1"/>
    <xf numFmtId="169" fontId="12" fillId="8" borderId="20" xfId="0" applyNumberFormat="1" applyFont="1" applyFill="1" applyBorder="1" applyAlignment="1" applyProtection="1">
      <alignment horizontal="center"/>
    </xf>
    <xf numFmtId="0" fontId="12" fillId="8" borderId="5" xfId="0" applyFont="1" applyFill="1" applyBorder="1" applyAlignment="1" applyProtection="1"/>
    <xf numFmtId="0" fontId="13" fillId="8" borderId="17" xfId="0" applyFont="1" applyFill="1" applyBorder="1" applyProtection="1"/>
    <xf numFmtId="0" fontId="13" fillId="8" borderId="7" xfId="0" applyFont="1" applyFill="1" applyBorder="1" applyProtection="1"/>
    <xf numFmtId="0" fontId="13" fillId="8" borderId="7" xfId="0" applyFont="1" applyFill="1" applyBorder="1" applyAlignment="1" applyProtection="1">
      <alignment horizontal="left"/>
    </xf>
    <xf numFmtId="0" fontId="13" fillId="8" borderId="7" xfId="0" applyFont="1" applyFill="1" applyBorder="1" applyAlignment="1" applyProtection="1">
      <alignment horizontal="center"/>
    </xf>
    <xf numFmtId="175" fontId="13" fillId="8" borderId="7" xfId="0" applyNumberFormat="1" applyFont="1" applyFill="1" applyBorder="1" applyAlignment="1" applyProtection="1">
      <alignment horizontal="center"/>
    </xf>
    <xf numFmtId="0" fontId="13" fillId="8" borderId="7" xfId="0" applyNumberFormat="1" applyFont="1" applyFill="1" applyBorder="1" applyAlignment="1" applyProtection="1">
      <alignment horizontal="center"/>
    </xf>
    <xf numFmtId="169" fontId="13" fillId="8" borderId="7" xfId="3" applyNumberFormat="1" applyFont="1" applyFill="1" applyBorder="1" applyAlignment="1" applyProtection="1">
      <alignment horizontal="center"/>
    </xf>
    <xf numFmtId="169" fontId="13" fillId="8" borderId="7" xfId="0" applyNumberFormat="1" applyFont="1" applyFill="1" applyBorder="1" applyAlignment="1" applyProtection="1">
      <alignment horizontal="center"/>
    </xf>
    <xf numFmtId="171" fontId="13" fillId="8" borderId="7" xfId="3" applyNumberFormat="1" applyFont="1" applyFill="1" applyBorder="1" applyAlignment="1" applyProtection="1">
      <alignment horizontal="center"/>
    </xf>
    <xf numFmtId="171" fontId="13" fillId="8" borderId="7" xfId="3" applyNumberFormat="1" applyFont="1" applyFill="1" applyBorder="1" applyProtection="1"/>
    <xf numFmtId="171" fontId="6" fillId="8" borderId="7" xfId="3" applyNumberFormat="1" applyFont="1" applyFill="1" applyBorder="1" applyAlignment="1" applyProtection="1">
      <alignment horizontal="left"/>
    </xf>
    <xf numFmtId="0" fontId="12" fillId="8" borderId="0" xfId="0" applyFont="1" applyFill="1" applyBorder="1" applyAlignment="1" applyProtection="1">
      <alignment horizontal="left"/>
    </xf>
    <xf numFmtId="175" fontId="12" fillId="8" borderId="0" xfId="0" applyNumberFormat="1" applyFont="1" applyFill="1" applyBorder="1" applyAlignment="1" applyProtection="1">
      <alignment horizontal="center"/>
    </xf>
    <xf numFmtId="0" fontId="12" fillId="8" borderId="0" xfId="0" applyNumberFormat="1" applyFont="1" applyFill="1" applyBorder="1" applyAlignment="1" applyProtection="1">
      <alignment horizontal="center"/>
    </xf>
    <xf numFmtId="171" fontId="12" fillId="8" borderId="0" xfId="3" applyNumberFormat="1" applyFont="1" applyFill="1" applyBorder="1" applyAlignment="1" applyProtection="1">
      <alignment horizontal="center"/>
    </xf>
    <xf numFmtId="171" fontId="12" fillId="8" borderId="0" xfId="3" applyNumberFormat="1" applyFont="1" applyFill="1" applyBorder="1" applyProtection="1"/>
    <xf numFmtId="171" fontId="6" fillId="8" borderId="0" xfId="3" applyNumberFormat="1" applyFont="1" applyFill="1" applyBorder="1" applyAlignment="1" applyProtection="1">
      <alignment horizontal="left"/>
    </xf>
    <xf numFmtId="176" fontId="13" fillId="8" borderId="0" xfId="0" applyNumberFormat="1" applyFont="1" applyFill="1" applyBorder="1" applyAlignment="1" applyProtection="1">
      <alignment horizontal="left"/>
    </xf>
    <xf numFmtId="0" fontId="12" fillId="2" borderId="50" xfId="0" applyFont="1" applyFill="1" applyBorder="1" applyProtection="1"/>
    <xf numFmtId="0" fontId="12" fillId="2" borderId="20" xfId="0" applyFont="1" applyFill="1" applyBorder="1" applyAlignment="1" applyProtection="1">
      <alignment horizontal="left"/>
    </xf>
    <xf numFmtId="175" fontId="12" fillId="2" borderId="20" xfId="0" applyNumberFormat="1" applyFont="1" applyFill="1" applyBorder="1" applyAlignment="1" applyProtection="1">
      <alignment horizontal="center"/>
    </xf>
    <xf numFmtId="0" fontId="12" fillId="2" borderId="20" xfId="0" applyNumberFormat="1" applyFont="1" applyFill="1" applyBorder="1" applyAlignment="1" applyProtection="1">
      <alignment horizontal="center"/>
    </xf>
    <xf numFmtId="169" fontId="12" fillId="2" borderId="20" xfId="0" applyNumberFormat="1" applyFont="1" applyFill="1" applyBorder="1" applyAlignment="1" applyProtection="1">
      <alignment horizontal="center"/>
    </xf>
    <xf numFmtId="171" fontId="6" fillId="2" borderId="20" xfId="0" applyNumberFormat="1" applyFont="1" applyFill="1" applyBorder="1" applyProtection="1"/>
    <xf numFmtId="171" fontId="6" fillId="8" borderId="18" xfId="0" applyNumberFormat="1" applyFont="1" applyFill="1" applyBorder="1" applyProtection="1"/>
    <xf numFmtId="0" fontId="41" fillId="6" borderId="24" xfId="0" applyFont="1" applyFill="1" applyBorder="1" applyAlignment="1" applyProtection="1"/>
    <xf numFmtId="0" fontId="13" fillId="3" borderId="24" xfId="0" applyFont="1" applyFill="1" applyBorder="1" applyProtection="1"/>
    <xf numFmtId="0" fontId="121" fillId="3" borderId="24" xfId="0" applyFont="1" applyFill="1" applyBorder="1" applyAlignment="1" applyProtection="1">
      <alignment horizontal="center"/>
    </xf>
    <xf numFmtId="164" fontId="6" fillId="11" borderId="24" xfId="0" applyNumberFormat="1" applyFont="1" applyFill="1" applyBorder="1" applyAlignment="1" applyProtection="1"/>
    <xf numFmtId="164" fontId="6" fillId="12" borderId="24" xfId="0" applyNumberFormat="1" applyFont="1" applyFill="1" applyBorder="1" applyAlignment="1" applyProtection="1"/>
    <xf numFmtId="164" fontId="45" fillId="3" borderId="24" xfId="0" applyNumberFormat="1" applyFont="1" applyFill="1" applyBorder="1" applyAlignment="1" applyProtection="1"/>
    <xf numFmtId="164" fontId="6" fillId="3" borderId="24" xfId="0" applyNumberFormat="1" applyFont="1" applyFill="1" applyBorder="1" applyAlignment="1" applyProtection="1"/>
    <xf numFmtId="0" fontId="6" fillId="11" borderId="24" xfId="0" applyFont="1" applyFill="1" applyBorder="1" applyProtection="1"/>
    <xf numFmtId="164" fontId="7" fillId="12" borderId="24" xfId="0" applyNumberFormat="1" applyFont="1" applyFill="1" applyBorder="1" applyAlignment="1" applyProtection="1"/>
    <xf numFmtId="0" fontId="6" fillId="3" borderId="24" xfId="0" applyFont="1" applyFill="1" applyBorder="1" applyAlignment="1" applyProtection="1"/>
    <xf numFmtId="164" fontId="35" fillId="3" borderId="24" xfId="0" applyNumberFormat="1" applyFont="1" applyFill="1" applyBorder="1" applyAlignment="1" applyProtection="1"/>
    <xf numFmtId="0" fontId="123" fillId="3" borderId="24" xfId="0" applyFont="1" applyFill="1" applyBorder="1" applyAlignment="1" applyProtection="1">
      <alignment horizontal="left"/>
    </xf>
    <xf numFmtId="0" fontId="12" fillId="3" borderId="52" xfId="0" applyFont="1" applyFill="1" applyBorder="1" applyAlignment="1" applyProtection="1"/>
    <xf numFmtId="0" fontId="12" fillId="3" borderId="24" xfId="0" applyFont="1" applyFill="1" applyBorder="1" applyAlignment="1" applyProtection="1"/>
    <xf numFmtId="0" fontId="122" fillId="3" borderId="24" xfId="0" applyFont="1" applyFill="1" applyBorder="1" applyAlignment="1" applyProtection="1"/>
    <xf numFmtId="166" fontId="6" fillId="11" borderId="24" xfId="0" applyNumberFormat="1" applyFont="1" applyFill="1" applyBorder="1" applyAlignment="1" applyProtection="1"/>
    <xf numFmtId="166" fontId="6" fillId="12" borderId="24" xfId="0" applyNumberFormat="1" applyFont="1" applyFill="1" applyBorder="1" applyAlignment="1" applyProtection="1"/>
    <xf numFmtId="167" fontId="7" fillId="12" borderId="24" xfId="0" applyNumberFormat="1" applyFont="1" applyFill="1" applyBorder="1" applyAlignment="1" applyProtection="1"/>
    <xf numFmtId="1" fontId="121" fillId="3" borderId="24" xfId="0" applyNumberFormat="1" applyFont="1" applyFill="1" applyBorder="1" applyAlignment="1" applyProtection="1">
      <alignment horizontal="center"/>
    </xf>
    <xf numFmtId="167" fontId="6" fillId="12" borderId="24" xfId="0" applyNumberFormat="1" applyFont="1" applyFill="1" applyBorder="1" applyAlignment="1" applyProtection="1"/>
    <xf numFmtId="0" fontId="6" fillId="3" borderId="53" xfId="0" applyFont="1" applyFill="1" applyBorder="1" applyAlignment="1" applyProtection="1"/>
    <xf numFmtId="164" fontId="12" fillId="11" borderId="24" xfId="0" applyNumberFormat="1" applyFont="1" applyFill="1" applyBorder="1" applyAlignment="1" applyProtection="1"/>
    <xf numFmtId="44" fontId="6" fillId="12" borderId="24" xfId="0" applyNumberFormat="1" applyFont="1" applyFill="1" applyBorder="1" applyAlignment="1" applyProtection="1"/>
    <xf numFmtId="44" fontId="7" fillId="12" borderId="24" xfId="0" applyNumberFormat="1" applyFont="1" applyFill="1" applyBorder="1" applyAlignment="1" applyProtection="1"/>
    <xf numFmtId="0" fontId="0" fillId="10" borderId="0" xfId="0" applyFill="1" applyBorder="1" applyAlignment="1">
      <alignment horizontal="left"/>
    </xf>
    <xf numFmtId="175" fontId="12" fillId="10" borderId="48" xfId="0" applyNumberFormat="1" applyFont="1" applyFill="1" applyBorder="1" applyAlignment="1" applyProtection="1">
      <alignment horizontal="center"/>
    </xf>
    <xf numFmtId="0" fontId="16" fillId="10" borderId="48" xfId="0" applyNumberFormat="1" applyFont="1" applyFill="1" applyBorder="1" applyAlignment="1" applyProtection="1">
      <alignment horizontal="center"/>
    </xf>
    <xf numFmtId="169" fontId="16" fillId="10" borderId="48" xfId="0" applyNumberFormat="1" applyFont="1" applyFill="1" applyBorder="1" applyAlignment="1" applyProtection="1">
      <alignment horizontal="center"/>
    </xf>
    <xf numFmtId="1" fontId="16" fillId="10" borderId="48" xfId="0" applyNumberFormat="1" applyFont="1" applyFill="1" applyBorder="1" applyAlignment="1" applyProtection="1">
      <alignment horizontal="center"/>
    </xf>
    <xf numFmtId="0" fontId="13" fillId="10" borderId="45" xfId="0" applyFont="1" applyFill="1" applyBorder="1" applyAlignment="1" applyProtection="1">
      <alignment horizontal="left"/>
    </xf>
    <xf numFmtId="0" fontId="13" fillId="10" borderId="45" xfId="0" applyFont="1" applyFill="1" applyBorder="1" applyAlignment="1" applyProtection="1">
      <alignment horizontal="center"/>
    </xf>
    <xf numFmtId="175" fontId="13" fillId="10" borderId="45" xfId="0" applyNumberFormat="1" applyFont="1" applyFill="1" applyBorder="1" applyAlignment="1" applyProtection="1">
      <alignment horizontal="center"/>
    </xf>
    <xf numFmtId="0" fontId="13" fillId="10" borderId="45" xfId="0" applyNumberFormat="1" applyFont="1" applyFill="1" applyBorder="1" applyAlignment="1" applyProtection="1">
      <alignment horizontal="center"/>
    </xf>
    <xf numFmtId="169" fontId="126" fillId="12" borderId="45" xfId="0" applyNumberFormat="1" applyFont="1" applyFill="1" applyBorder="1" applyAlignment="1" applyProtection="1">
      <alignment horizontal="center"/>
    </xf>
    <xf numFmtId="3" fontId="126" fillId="12" borderId="45" xfId="0" applyNumberFormat="1" applyFont="1" applyFill="1" applyBorder="1" applyAlignment="1" applyProtection="1">
      <alignment horizontal="center"/>
    </xf>
    <xf numFmtId="164" fontId="6" fillId="8" borderId="24" xfId="0" applyNumberFormat="1" applyFont="1" applyFill="1" applyBorder="1" applyAlignment="1" applyProtection="1">
      <alignment horizontal="left"/>
      <protection locked="0"/>
    </xf>
    <xf numFmtId="42" fontId="16" fillId="8" borderId="24" xfId="0" applyNumberFormat="1" applyFont="1" applyFill="1" applyBorder="1" applyProtection="1">
      <protection locked="0"/>
    </xf>
    <xf numFmtId="164" fontId="6" fillId="8" borderId="24" xfId="3" applyNumberFormat="1" applyFont="1" applyFill="1" applyBorder="1" applyAlignment="1" applyProtection="1">
      <alignment horizontal="left"/>
      <protection locked="0"/>
    </xf>
    <xf numFmtId="42" fontId="16" fillId="8" borderId="24" xfId="0" applyNumberFormat="1" applyFont="1" applyFill="1" applyBorder="1" applyAlignment="1" applyProtection="1">
      <alignment horizontal="left"/>
      <protection locked="0"/>
    </xf>
    <xf numFmtId="42" fontId="6" fillId="8" borderId="24" xfId="0" applyNumberFormat="1" applyFont="1" applyFill="1" applyBorder="1" applyAlignment="1" applyProtection="1">
      <alignment horizontal="left"/>
      <protection locked="0"/>
    </xf>
    <xf numFmtId="167" fontId="79" fillId="0" borderId="0" xfId="0" applyNumberFormat="1" applyFont="1" applyFill="1" applyAlignment="1" applyProtection="1">
      <alignment horizontal="right"/>
    </xf>
    <xf numFmtId="165" fontId="140" fillId="11" borderId="0" xfId="0" applyNumberFormat="1" applyFont="1" applyFill="1" applyProtection="1">
      <protection locked="0"/>
    </xf>
    <xf numFmtId="2" fontId="140" fillId="11" borderId="0" xfId="0" applyNumberFormat="1" applyFont="1" applyFill="1" applyProtection="1">
      <protection locked="0"/>
    </xf>
    <xf numFmtId="174" fontId="12" fillId="14" borderId="1" xfId="0" applyNumberFormat="1" applyFont="1" applyFill="1" applyBorder="1" applyAlignment="1" applyProtection="1">
      <alignment horizontal="center"/>
      <protection locked="0"/>
    </xf>
    <xf numFmtId="0" fontId="14" fillId="10" borderId="0" xfId="0" applyFont="1" applyFill="1" applyBorder="1" applyAlignment="1" applyProtection="1">
      <alignment horizontal="right"/>
    </xf>
    <xf numFmtId="16" fontId="123" fillId="10" borderId="0" xfId="0" applyNumberFormat="1" applyFont="1" applyFill="1" applyBorder="1" applyAlignment="1" applyProtection="1">
      <alignment horizontal="center"/>
    </xf>
    <xf numFmtId="0" fontId="22" fillId="10" borderId="0" xfId="0" applyNumberFormat="1" applyFont="1" applyFill="1" applyBorder="1" applyAlignment="1" applyProtection="1">
      <alignment horizontal="right"/>
    </xf>
    <xf numFmtId="0" fontId="23" fillId="10" borderId="0" xfId="0" applyFont="1" applyFill="1" applyBorder="1" applyAlignment="1" applyProtection="1">
      <alignment horizontal="right"/>
    </xf>
    <xf numFmtId="164" fontId="6" fillId="10" borderId="0" xfId="0" applyNumberFormat="1" applyFont="1" applyFill="1" applyBorder="1" applyAlignment="1" applyProtection="1">
      <alignment horizontal="left"/>
    </xf>
    <xf numFmtId="164" fontId="7" fillId="10" borderId="0" xfId="0" applyNumberFormat="1" applyFont="1" applyFill="1" applyBorder="1" applyAlignment="1" applyProtection="1">
      <alignment horizontal="left"/>
    </xf>
    <xf numFmtId="42" fontId="6" fillId="10" borderId="0" xfId="0" applyNumberFormat="1" applyFont="1" applyFill="1" applyBorder="1" applyProtection="1"/>
    <xf numFmtId="42" fontId="16" fillId="10" borderId="0" xfId="0" applyNumberFormat="1" applyFont="1" applyFill="1" applyBorder="1" applyProtection="1"/>
    <xf numFmtId="42" fontId="6" fillId="10" borderId="0" xfId="3" applyNumberFormat="1" applyFont="1" applyFill="1" applyBorder="1" applyAlignment="1" applyProtection="1">
      <alignment horizontal="left"/>
    </xf>
    <xf numFmtId="42" fontId="6" fillId="10" borderId="0" xfId="0" applyNumberFormat="1" applyFont="1" applyFill="1" applyBorder="1" applyAlignment="1" applyProtection="1">
      <alignment horizontal="left"/>
    </xf>
    <xf numFmtId="0" fontId="6" fillId="10" borderId="0" xfId="0" applyNumberFormat="1" applyFont="1" applyFill="1" applyBorder="1" applyProtection="1"/>
    <xf numFmtId="164" fontId="6" fillId="10" borderId="0" xfId="3" applyNumberFormat="1" applyFont="1" applyFill="1" applyBorder="1" applyAlignment="1" applyProtection="1">
      <alignment horizontal="left"/>
    </xf>
    <xf numFmtId="0" fontId="16" fillId="10" borderId="0" xfId="0" applyFont="1" applyFill="1" applyBorder="1" applyAlignment="1" applyProtection="1">
      <alignment horizontal="right"/>
    </xf>
    <xf numFmtId="164" fontId="16" fillId="10" borderId="0" xfId="0" applyNumberFormat="1" applyFont="1" applyFill="1" applyBorder="1" applyAlignment="1" applyProtection="1">
      <alignment horizontal="left"/>
    </xf>
    <xf numFmtId="0" fontId="124" fillId="10" borderId="0" xfId="0" applyFont="1" applyFill="1" applyBorder="1" applyAlignment="1" applyProtection="1">
      <alignment horizontal="left"/>
    </xf>
    <xf numFmtId="0" fontId="77" fillId="10" borderId="0" xfId="0" applyFont="1" applyFill="1" applyBorder="1" applyAlignment="1" applyProtection="1">
      <alignment horizontal="left"/>
    </xf>
    <xf numFmtId="44" fontId="6" fillId="0" borderId="0" xfId="0" applyNumberFormat="1" applyFont="1" applyAlignment="1" applyProtection="1">
      <alignment horizontal="left"/>
    </xf>
    <xf numFmtId="44" fontId="6" fillId="0" borderId="0" xfId="0" applyNumberFormat="1" applyFont="1" applyFill="1" applyAlignment="1" applyProtection="1">
      <alignment horizontal="left"/>
    </xf>
    <xf numFmtId="183" fontId="6" fillId="11" borderId="0" xfId="0" applyNumberFormat="1" applyFont="1" applyFill="1" applyBorder="1" applyAlignment="1" applyProtection="1">
      <alignment horizontal="center"/>
    </xf>
    <xf numFmtId="44" fontId="88" fillId="0" borderId="0" xfId="0" applyNumberFormat="1" applyFont="1" applyProtection="1"/>
    <xf numFmtId="0" fontId="153" fillId="0" borderId="0" xfId="0" applyFont="1"/>
    <xf numFmtId="183" fontId="6" fillId="10" borderId="0" xfId="0" applyNumberFormat="1" applyFont="1" applyFill="1" applyBorder="1" applyAlignment="1" applyProtection="1">
      <alignment horizontal="center"/>
    </xf>
    <xf numFmtId="3" fontId="79" fillId="0" borderId="0" xfId="0" applyNumberFormat="1" applyFont="1" applyProtection="1"/>
    <xf numFmtId="0" fontId="4" fillId="0" borderId="0" xfId="1" applyAlignment="1" applyProtection="1">
      <alignment horizontal="left"/>
    </xf>
    <xf numFmtId="49" fontId="6" fillId="0" borderId="0" xfId="0" applyNumberFormat="1" applyFont="1" applyAlignment="1" applyProtection="1">
      <alignment horizontal="center"/>
    </xf>
    <xf numFmtId="44" fontId="92" fillId="0" borderId="0" xfId="3" applyNumberFormat="1" applyFont="1" applyFill="1" applyAlignment="1" applyProtection="1">
      <alignment horizontal="left"/>
    </xf>
    <xf numFmtId="44" fontId="92" fillId="0" borderId="0" xfId="3" applyNumberFormat="1" applyFont="1" applyAlignment="1" applyProtection="1">
      <alignment horizontal="left"/>
    </xf>
    <xf numFmtId="188" fontId="92" fillId="0" borderId="0" xfId="3" applyNumberFormat="1" applyFont="1" applyAlignment="1" applyProtection="1">
      <alignment horizontal="left"/>
    </xf>
    <xf numFmtId="1" fontId="79" fillId="0" borderId="0" xfId="0" applyNumberFormat="1" applyFont="1" applyFill="1" applyAlignment="1" applyProtection="1">
      <alignment horizontal="center"/>
    </xf>
    <xf numFmtId="0" fontId="89" fillId="10" borderId="0" xfId="0" applyFont="1" applyFill="1" applyBorder="1" applyProtection="1"/>
    <xf numFmtId="0" fontId="120" fillId="10" borderId="0" xfId="0" applyFont="1" applyFill="1" applyBorder="1" applyProtection="1"/>
    <xf numFmtId="0" fontId="135" fillId="10" borderId="0" xfId="0" applyFont="1" applyFill="1" applyBorder="1" applyProtection="1"/>
    <xf numFmtId="49" fontId="12" fillId="10" borderId="0" xfId="0" applyNumberFormat="1" applyFont="1" applyFill="1" applyBorder="1" applyAlignment="1" applyProtection="1">
      <alignment horizontal="center"/>
    </xf>
    <xf numFmtId="0" fontId="6" fillId="8" borderId="0" xfId="0" applyFont="1" applyFill="1" applyBorder="1" applyAlignment="1" applyProtection="1">
      <alignment horizontal="center"/>
      <protection locked="0"/>
    </xf>
    <xf numFmtId="0" fontId="59" fillId="10" borderId="0" xfId="0" applyFont="1" applyFill="1" applyBorder="1" applyProtection="1"/>
    <xf numFmtId="0" fontId="101" fillId="10" borderId="0" xfId="0" applyFont="1" applyFill="1" applyBorder="1" applyProtection="1"/>
    <xf numFmtId="0" fontId="14" fillId="15" borderId="0" xfId="0" applyFont="1" applyFill="1" applyBorder="1" applyAlignment="1" applyProtection="1">
      <alignment horizontal="center"/>
    </xf>
    <xf numFmtId="0" fontId="87" fillId="10" borderId="0" xfId="0" applyFont="1" applyFill="1" applyBorder="1" applyProtection="1"/>
    <xf numFmtId="0" fontId="7" fillId="15" borderId="0" xfId="0" applyFont="1" applyFill="1" applyBorder="1" applyAlignment="1" applyProtection="1">
      <alignment horizontal="center"/>
    </xf>
    <xf numFmtId="0" fontId="36" fillId="8" borderId="0" xfId="0" applyFont="1" applyFill="1" applyBorder="1" applyAlignment="1" applyProtection="1">
      <alignment horizontal="center"/>
      <protection locked="0"/>
    </xf>
    <xf numFmtId="0" fontId="12" fillId="8" borderId="0" xfId="0" applyFont="1" applyFill="1" applyBorder="1" applyAlignment="1" applyProtection="1">
      <alignment horizontal="center"/>
      <protection locked="0"/>
    </xf>
    <xf numFmtId="0" fontId="38" fillId="2" borderId="0" xfId="0" applyFont="1" applyFill="1" applyBorder="1" applyAlignment="1" applyProtection="1">
      <alignment horizontal="right"/>
    </xf>
    <xf numFmtId="49" fontId="6" fillId="10" borderId="0" xfId="0" applyNumberFormat="1" applyFont="1" applyFill="1" applyBorder="1" applyProtection="1"/>
    <xf numFmtId="49" fontId="6" fillId="10" borderId="0" xfId="0" applyNumberFormat="1" applyFont="1" applyFill="1" applyBorder="1" applyAlignment="1" applyProtection="1">
      <alignment horizontal="center"/>
    </xf>
    <xf numFmtId="0" fontId="6" fillId="10" borderId="0" xfId="0" applyFont="1" applyFill="1" applyBorder="1" applyAlignment="1" applyProtection="1">
      <alignment horizontal="right"/>
    </xf>
    <xf numFmtId="0" fontId="16" fillId="15" borderId="0" xfId="0" applyFont="1" applyFill="1" applyBorder="1" applyAlignment="1" applyProtection="1">
      <alignment horizontal="center"/>
    </xf>
    <xf numFmtId="3" fontId="7" fillId="15" borderId="0" xfId="0" applyNumberFormat="1" applyFont="1" applyFill="1" applyBorder="1" applyAlignment="1" applyProtection="1">
      <alignment horizontal="center"/>
    </xf>
    <xf numFmtId="183" fontId="6" fillId="8" borderId="0" xfId="0" applyNumberFormat="1" applyFont="1" applyFill="1" applyBorder="1" applyAlignment="1" applyProtection="1">
      <alignment horizontal="center"/>
      <protection locked="0"/>
    </xf>
    <xf numFmtId="0" fontId="90" fillId="10" borderId="0" xfId="0" applyFont="1" applyFill="1" applyBorder="1" applyProtection="1"/>
    <xf numFmtId="0" fontId="14" fillId="10" borderId="0" xfId="0" applyFont="1" applyFill="1" applyBorder="1" applyAlignment="1" applyProtection="1">
      <alignment horizontal="left"/>
    </xf>
    <xf numFmtId="0" fontId="6" fillId="8" borderId="0" xfId="0" applyFont="1" applyFill="1" applyBorder="1" applyProtection="1">
      <protection locked="0"/>
    </xf>
    <xf numFmtId="3" fontId="14" fillId="15" borderId="0" xfId="0" applyNumberFormat="1" applyFont="1" applyFill="1" applyBorder="1" applyAlignment="1" applyProtection="1">
      <alignment horizontal="center"/>
    </xf>
    <xf numFmtId="164" fontId="6" fillId="0" borderId="24" xfId="0" applyNumberFormat="1" applyFont="1" applyFill="1" applyBorder="1" applyAlignment="1" applyProtection="1">
      <alignment horizontal="center"/>
      <protection locked="0"/>
    </xf>
    <xf numFmtId="0" fontId="154" fillId="8" borderId="0" xfId="0" applyFont="1" applyFill="1" applyBorder="1"/>
    <xf numFmtId="0" fontId="155" fillId="2" borderId="0" xfId="0" applyFont="1" applyFill="1" applyBorder="1" applyAlignment="1" applyProtection="1">
      <alignment horizontal="left"/>
    </xf>
    <xf numFmtId="1" fontId="6" fillId="10" borderId="0" xfId="0" applyNumberFormat="1" applyFont="1" applyFill="1" applyBorder="1" applyAlignment="1" applyProtection="1">
      <alignment horizontal="center"/>
    </xf>
    <xf numFmtId="42" fontId="6" fillId="10" borderId="0" xfId="0" applyNumberFormat="1" applyFont="1" applyFill="1" applyBorder="1" applyAlignment="1" applyProtection="1">
      <alignment horizontal="center"/>
    </xf>
    <xf numFmtId="0" fontId="16" fillId="10" borderId="0" xfId="0" applyNumberFormat="1" applyFont="1" applyFill="1" applyBorder="1" applyAlignment="1" applyProtection="1">
      <alignment horizontal="left"/>
    </xf>
    <xf numFmtId="10" fontId="79" fillId="0" borderId="0" xfId="0" applyNumberFormat="1" applyFont="1" applyFill="1" applyAlignment="1" applyProtection="1">
      <alignment horizontal="center"/>
    </xf>
    <xf numFmtId="177" fontId="16" fillId="10" borderId="0" xfId="0" applyNumberFormat="1" applyFont="1" applyFill="1" applyBorder="1" applyAlignment="1" applyProtection="1">
      <alignment horizontal="center"/>
    </xf>
    <xf numFmtId="177" fontId="123" fillId="2" borderId="0" xfId="0" applyNumberFormat="1" applyFont="1" applyFill="1" applyBorder="1" applyAlignment="1" applyProtection="1">
      <alignment horizontal="center"/>
    </xf>
    <xf numFmtId="177" fontId="123" fillId="10" borderId="0" xfId="0" applyNumberFormat="1" applyFont="1" applyFill="1" applyBorder="1" applyAlignment="1" applyProtection="1">
      <alignment horizontal="center"/>
    </xf>
    <xf numFmtId="0" fontId="153" fillId="2" borderId="0" xfId="0" applyFont="1" applyFill="1" applyBorder="1" applyProtection="1"/>
    <xf numFmtId="1" fontId="6" fillId="0" borderId="0" xfId="0" applyNumberFormat="1" applyFont="1" applyFill="1" applyBorder="1" applyAlignment="1" applyProtection="1">
      <alignment horizontal="center"/>
    </xf>
    <xf numFmtId="0" fontId="7" fillId="10" borderId="24" xfId="0" applyFont="1" applyFill="1" applyBorder="1" applyAlignment="1" applyProtection="1"/>
    <xf numFmtId="0" fontId="6" fillId="2" borderId="41" xfId="0" applyFont="1" applyFill="1" applyBorder="1" applyProtection="1"/>
    <xf numFmtId="0" fontId="6" fillId="2" borderId="41" xfId="0" applyFont="1" applyFill="1" applyBorder="1" applyAlignment="1" applyProtection="1">
      <alignment horizontal="center"/>
    </xf>
    <xf numFmtId="0" fontId="6" fillId="0" borderId="41" xfId="0" applyFont="1" applyFill="1" applyBorder="1" applyAlignment="1" applyProtection="1">
      <alignment horizontal="center"/>
    </xf>
    <xf numFmtId="0" fontId="14" fillId="8" borderId="17" xfId="0" applyFont="1" applyFill="1" applyBorder="1" applyProtection="1"/>
    <xf numFmtId="0" fontId="6" fillId="8" borderId="7" xfId="0" applyFont="1" applyFill="1" applyBorder="1" applyAlignment="1" applyProtection="1">
      <alignment horizontal="center"/>
    </xf>
    <xf numFmtId="184" fontId="6" fillId="8" borderId="2" xfId="0" applyNumberFormat="1" applyFont="1" applyFill="1" applyBorder="1" applyProtection="1"/>
    <xf numFmtId="184" fontId="6" fillId="8" borderId="41" xfId="0" applyNumberFormat="1" applyFont="1" applyFill="1" applyBorder="1" applyProtection="1"/>
    <xf numFmtId="184" fontId="6" fillId="8" borderId="41" xfId="0" applyNumberFormat="1" applyFont="1" applyFill="1" applyBorder="1" applyAlignment="1" applyProtection="1"/>
    <xf numFmtId="184" fontId="6" fillId="8" borderId="41" xfId="0" applyNumberFormat="1" applyFont="1" applyFill="1" applyBorder="1" applyAlignment="1" applyProtection="1">
      <alignment horizontal="center"/>
    </xf>
    <xf numFmtId="184" fontId="6" fillId="8" borderId="43" xfId="0" applyNumberFormat="1" applyFont="1" applyFill="1" applyBorder="1" applyProtection="1"/>
    <xf numFmtId="0" fontId="6" fillId="8" borderId="22" xfId="0" applyFont="1" applyFill="1" applyBorder="1" applyProtection="1"/>
    <xf numFmtId="0" fontId="12" fillId="0" borderId="43" xfId="0" applyFont="1" applyFill="1" applyBorder="1" applyProtection="1"/>
    <xf numFmtId="0" fontId="13" fillId="2" borderId="5" xfId="0" applyFont="1" applyFill="1" applyBorder="1" applyProtection="1"/>
    <xf numFmtId="0" fontId="13" fillId="2" borderId="23" xfId="0" applyFont="1" applyFill="1" applyBorder="1" applyProtection="1"/>
    <xf numFmtId="0" fontId="12" fillId="0" borderId="23" xfId="0" applyFont="1" applyFill="1" applyBorder="1" applyProtection="1"/>
    <xf numFmtId="14" fontId="125" fillId="8" borderId="0" xfId="0" applyNumberFormat="1" applyFont="1" applyFill="1" applyBorder="1" applyAlignment="1" applyProtection="1">
      <alignment horizontal="center"/>
    </xf>
    <xf numFmtId="0" fontId="6" fillId="10" borderId="47" xfId="0" applyFont="1" applyFill="1" applyBorder="1" applyAlignment="1" applyProtection="1">
      <alignment horizontal="left"/>
    </xf>
    <xf numFmtId="165" fontId="6" fillId="0" borderId="56" xfId="3" applyNumberFormat="1" applyFont="1" applyFill="1" applyBorder="1" applyProtection="1">
      <protection locked="0"/>
    </xf>
    <xf numFmtId="44" fontId="88" fillId="0" borderId="56" xfId="0" applyNumberFormat="1" applyFont="1" applyFill="1" applyBorder="1" applyAlignment="1" applyProtection="1">
      <alignment horizontal="center"/>
      <protection locked="0"/>
    </xf>
    <xf numFmtId="0" fontId="140" fillId="0" borderId="0" xfId="0" applyFont="1"/>
    <xf numFmtId="0" fontId="6" fillId="8" borderId="0" xfId="0" applyNumberFormat="1" applyFont="1" applyFill="1" applyBorder="1" applyProtection="1"/>
    <xf numFmtId="1" fontId="12" fillId="14" borderId="0" xfId="0" applyNumberFormat="1" applyFont="1" applyFill="1" applyBorder="1" applyAlignment="1" applyProtection="1">
      <alignment horizontal="center"/>
    </xf>
    <xf numFmtId="0" fontId="36" fillId="8" borderId="0" xfId="0" applyFont="1" applyFill="1" applyBorder="1" applyAlignment="1" applyProtection="1">
      <alignment horizontal="center"/>
    </xf>
    <xf numFmtId="2" fontId="12" fillId="8" borderId="0" xfId="0" applyNumberFormat="1" applyFont="1" applyFill="1" applyBorder="1" applyAlignment="1" applyProtection="1">
      <alignment horizontal="center"/>
    </xf>
    <xf numFmtId="165" fontId="6" fillId="10" borderId="54" xfId="3" applyNumberFormat="1" applyFont="1" applyFill="1" applyBorder="1" applyProtection="1"/>
    <xf numFmtId="44" fontId="88" fillId="10" borderId="55" xfId="0" applyNumberFormat="1" applyFont="1" applyFill="1" applyBorder="1" applyAlignment="1" applyProtection="1">
      <alignment horizontal="center"/>
    </xf>
    <xf numFmtId="165" fontId="6" fillId="10" borderId="0" xfId="3" applyNumberFormat="1" applyFont="1" applyFill="1" applyBorder="1" applyProtection="1"/>
    <xf numFmtId="183" fontId="6" fillId="8" borderId="0" xfId="0" applyNumberFormat="1" applyFont="1" applyFill="1" applyBorder="1" applyAlignment="1" applyProtection="1">
      <alignment horizontal="center"/>
    </xf>
    <xf numFmtId="0" fontId="6" fillId="10" borderId="0" xfId="0" applyFont="1" applyFill="1" applyBorder="1" applyAlignment="1" applyProtection="1">
      <alignment horizontal="center"/>
      <protection locked="0"/>
    </xf>
    <xf numFmtId="0" fontId="12" fillId="11" borderId="24" xfId="0" applyFont="1" applyFill="1" applyBorder="1" applyAlignment="1" applyProtection="1">
      <alignment horizontal="left"/>
    </xf>
    <xf numFmtId="0" fontId="6" fillId="11" borderId="24" xfId="0" applyFont="1" applyFill="1" applyBorder="1" applyAlignment="1" applyProtection="1">
      <alignment horizontal="left"/>
    </xf>
    <xf numFmtId="0" fontId="12" fillId="11" borderId="24" xfId="0" applyFont="1" applyFill="1" applyBorder="1" applyAlignment="1" applyProtection="1">
      <alignment horizontal="center"/>
    </xf>
    <xf numFmtId="175" fontId="12" fillId="11" borderId="24" xfId="0" applyNumberFormat="1" applyFont="1" applyFill="1" applyBorder="1" applyAlignment="1" applyProtection="1">
      <alignment horizontal="center"/>
    </xf>
    <xf numFmtId="169" fontId="12" fillId="11" borderId="24" xfId="3" applyNumberFormat="1" applyFont="1" applyFill="1" applyBorder="1" applyAlignment="1" applyProtection="1">
      <alignment horizontal="center"/>
    </xf>
    <xf numFmtId="0" fontId="6" fillId="11" borderId="24" xfId="0" applyFont="1" applyFill="1" applyBorder="1" applyAlignment="1" applyProtection="1">
      <alignment horizontal="center"/>
    </xf>
    <xf numFmtId="175" fontId="6" fillId="11" borderId="24" xfId="0" applyNumberFormat="1" applyFont="1" applyFill="1" applyBorder="1" applyAlignment="1" applyProtection="1">
      <alignment horizontal="center"/>
    </xf>
    <xf numFmtId="169" fontId="6" fillId="11" borderId="24" xfId="3" applyNumberFormat="1" applyFont="1" applyFill="1" applyBorder="1" applyAlignment="1" applyProtection="1">
      <alignment horizontal="center"/>
    </xf>
    <xf numFmtId="1" fontId="12" fillId="11" borderId="0" xfId="0" applyNumberFormat="1" applyFont="1" applyFill="1" applyBorder="1" applyAlignment="1" applyProtection="1">
      <alignment horizontal="center"/>
      <protection locked="0"/>
    </xf>
    <xf numFmtId="183" fontId="6" fillId="12" borderId="0" xfId="0" applyNumberFormat="1" applyFont="1" applyFill="1" applyBorder="1" applyAlignment="1" applyProtection="1">
      <alignment horizontal="center"/>
    </xf>
    <xf numFmtId="0" fontId="7" fillId="11" borderId="24" xfId="0" applyFont="1" applyFill="1" applyBorder="1" applyProtection="1"/>
    <xf numFmtId="164" fontId="6" fillId="12" borderId="24" xfId="0" applyNumberFormat="1" applyFont="1" applyFill="1" applyBorder="1" applyProtection="1"/>
    <xf numFmtId="164" fontId="12" fillId="10" borderId="24" xfId="0" applyNumberFormat="1" applyFont="1" applyFill="1" applyBorder="1" applyProtection="1"/>
    <xf numFmtId="0" fontId="6" fillId="2" borderId="5" xfId="0" applyFont="1" applyFill="1" applyBorder="1" applyAlignment="1" applyProtection="1">
      <alignment horizontal="left"/>
    </xf>
    <xf numFmtId="0" fontId="16" fillId="10" borderId="24" xfId="0" applyNumberFormat="1" applyFont="1" applyFill="1" applyBorder="1" applyProtection="1"/>
    <xf numFmtId="0" fontId="6" fillId="8" borderId="24" xfId="0" applyFont="1" applyFill="1" applyBorder="1" applyProtection="1">
      <protection locked="0"/>
    </xf>
    <xf numFmtId="0" fontId="124" fillId="10" borderId="24" xfId="0" applyFont="1" applyFill="1" applyBorder="1" applyAlignment="1" applyProtection="1">
      <alignment horizontal="left"/>
    </xf>
    <xf numFmtId="44" fontId="79" fillId="0" borderId="0" xfId="0" applyNumberFormat="1" applyFont="1" applyFill="1" applyBorder="1" applyAlignment="1" applyProtection="1">
      <alignment horizontal="left"/>
    </xf>
    <xf numFmtId="164" fontId="12" fillId="2" borderId="24" xfId="0" applyNumberFormat="1" applyFont="1" applyFill="1" applyBorder="1" applyAlignment="1" applyProtection="1">
      <alignment horizontal="center"/>
    </xf>
    <xf numFmtId="164" fontId="6" fillId="2" borderId="24" xfId="0" applyNumberFormat="1" applyFont="1" applyFill="1" applyBorder="1" applyAlignment="1" applyProtection="1">
      <alignment horizontal="center"/>
    </xf>
    <xf numFmtId="164" fontId="6" fillId="8" borderId="24" xfId="0" applyNumberFormat="1" applyFont="1" applyFill="1" applyBorder="1" applyAlignment="1" applyProtection="1">
      <alignment horizontal="center"/>
    </xf>
    <xf numFmtId="164" fontId="12" fillId="8" borderId="24" xfId="0" applyNumberFormat="1" applyFont="1" applyFill="1" applyBorder="1" applyAlignment="1" applyProtection="1">
      <alignment horizontal="center"/>
    </xf>
    <xf numFmtId="164" fontId="12" fillId="0" borderId="24" xfId="0" applyNumberFormat="1" applyFont="1" applyFill="1" applyBorder="1" applyAlignment="1" applyProtection="1">
      <alignment horizontal="center"/>
    </xf>
    <xf numFmtId="0" fontId="119" fillId="10" borderId="24" xfId="0" applyFont="1" applyFill="1" applyBorder="1" applyAlignment="1" applyProtection="1">
      <alignment horizontal="center"/>
    </xf>
    <xf numFmtId="0" fontId="119" fillId="10" borderId="24" xfId="0" applyFont="1" applyFill="1" applyBorder="1" applyProtection="1"/>
    <xf numFmtId="164" fontId="119" fillId="10" borderId="24" xfId="0" applyNumberFormat="1" applyFont="1" applyFill="1" applyBorder="1" applyProtection="1"/>
    <xf numFmtId="164" fontId="12" fillId="2" borderId="24" xfId="0" applyNumberFormat="1" applyFont="1" applyFill="1" applyBorder="1" applyProtection="1"/>
    <xf numFmtId="164" fontId="6" fillId="8" borderId="24" xfId="0" applyNumberFormat="1" applyFont="1" applyFill="1" applyBorder="1" applyProtection="1"/>
    <xf numFmtId="164" fontId="16" fillId="12" borderId="24" xfId="0" applyNumberFormat="1" applyFont="1" applyFill="1" applyBorder="1" applyProtection="1"/>
    <xf numFmtId="164" fontId="6" fillId="2" borderId="24" xfId="0" applyNumberFormat="1" applyFont="1" applyFill="1" applyBorder="1" applyProtection="1"/>
    <xf numFmtId="164" fontId="6" fillId="0" borderId="24" xfId="0" applyNumberFormat="1" applyFont="1" applyFill="1" applyBorder="1" applyAlignment="1" applyProtection="1">
      <alignment horizontal="center"/>
    </xf>
    <xf numFmtId="164" fontId="6" fillId="2" borderId="24" xfId="0" applyNumberFormat="1" applyFont="1" applyFill="1" applyBorder="1" applyAlignment="1" applyProtection="1">
      <alignment horizontal="left"/>
    </xf>
    <xf numFmtId="164" fontId="7" fillId="0" borderId="24" xfId="0" applyNumberFormat="1" applyFont="1" applyFill="1" applyBorder="1" applyAlignment="1" applyProtection="1">
      <alignment horizontal="left"/>
      <protection locked="0"/>
    </xf>
    <xf numFmtId="164" fontId="6" fillId="0" borderId="24" xfId="0" applyNumberFormat="1" applyFont="1" applyFill="1" applyBorder="1" applyAlignment="1" applyProtection="1">
      <alignment horizontal="left"/>
      <protection locked="0"/>
    </xf>
    <xf numFmtId="4" fontId="0" fillId="0" borderId="0" xfId="0" applyNumberFormat="1" applyFill="1" applyProtection="1"/>
    <xf numFmtId="183" fontId="6" fillId="11" borderId="0" xfId="0" applyNumberFormat="1" applyFont="1" applyFill="1" applyBorder="1" applyAlignment="1" applyProtection="1">
      <alignment horizontal="center"/>
      <protection locked="0"/>
    </xf>
    <xf numFmtId="183" fontId="12" fillId="10" borderId="0" xfId="0" applyNumberFormat="1" applyFont="1" applyFill="1" applyBorder="1" applyProtection="1"/>
    <xf numFmtId="183" fontId="6" fillId="10" borderId="0" xfId="0" applyNumberFormat="1" applyFont="1" applyFill="1" applyBorder="1" applyProtection="1"/>
    <xf numFmtId="44" fontId="7" fillId="0" borderId="0" xfId="0" applyNumberFormat="1" applyFont="1" applyAlignment="1" applyProtection="1">
      <alignment horizontal="left"/>
    </xf>
    <xf numFmtId="44" fontId="158" fillId="0" borderId="0" xfId="0" applyNumberFormat="1" applyFont="1" applyAlignment="1" applyProtection="1">
      <alignment horizontal="left"/>
    </xf>
    <xf numFmtId="49" fontId="92" fillId="0" borderId="0" xfId="0" applyNumberFormat="1" applyFont="1" applyAlignment="1" applyProtection="1">
      <alignment horizontal="center"/>
    </xf>
    <xf numFmtId="0" fontId="7" fillId="0" borderId="0" xfId="0" applyFont="1" applyAlignment="1" applyProtection="1">
      <alignment horizontal="right"/>
    </xf>
    <xf numFmtId="183" fontId="88" fillId="11" borderId="0" xfId="0" applyNumberFormat="1" applyFont="1" applyFill="1" applyAlignment="1" applyProtection="1">
      <alignment horizontal="right"/>
      <protection locked="0"/>
    </xf>
    <xf numFmtId="1" fontId="12" fillId="11" borderId="0" xfId="0" applyNumberFormat="1" applyFont="1" applyFill="1" applyBorder="1" applyAlignment="1" applyProtection="1">
      <alignment horizontal="center"/>
    </xf>
    <xf numFmtId="0" fontId="159" fillId="0" borderId="0" xfId="1" applyFont="1" applyAlignment="1" applyProtection="1"/>
    <xf numFmtId="167" fontId="79" fillId="0" borderId="0" xfId="0" applyNumberFormat="1" applyFont="1" applyFill="1" applyProtection="1"/>
    <xf numFmtId="0" fontId="6" fillId="3" borderId="57" xfId="0" applyFont="1" applyFill="1" applyBorder="1" applyAlignment="1" applyProtection="1">
      <alignment horizontal="center"/>
    </xf>
    <xf numFmtId="0" fontId="6" fillId="2" borderId="58" xfId="0" applyFont="1" applyFill="1" applyBorder="1" applyProtection="1"/>
    <xf numFmtId="0" fontId="6" fillId="3" borderId="57" xfId="0" applyFont="1" applyFill="1" applyBorder="1" applyProtection="1"/>
    <xf numFmtId="0" fontId="6" fillId="3" borderId="59" xfId="0" applyFont="1" applyFill="1" applyBorder="1" applyProtection="1"/>
    <xf numFmtId="0" fontId="12" fillId="0" borderId="0" xfId="0" applyFont="1" applyFill="1" applyBorder="1" applyProtection="1"/>
    <xf numFmtId="44" fontId="79" fillId="11" borderId="0" xfId="0" applyNumberFormat="1" applyFont="1" applyFill="1" applyAlignment="1" applyProtection="1">
      <alignment horizontal="left"/>
      <protection locked="0"/>
    </xf>
    <xf numFmtId="0" fontId="88" fillId="0" borderId="0" xfId="0" applyFont="1" applyAlignment="1" applyProtection="1">
      <alignment horizontal="left"/>
    </xf>
    <xf numFmtId="0" fontId="98" fillId="0" borderId="0" xfId="0" applyFont="1" applyFill="1" applyBorder="1" applyAlignment="1" applyProtection="1">
      <alignment horizontal="left" vertical="center"/>
    </xf>
    <xf numFmtId="0" fontId="7" fillId="0" borderId="0" xfId="0" applyFont="1" applyFill="1" applyBorder="1" applyAlignment="1" applyProtection="1">
      <alignment horizontal="left" vertical="center"/>
    </xf>
    <xf numFmtId="0" fontId="6" fillId="0" borderId="0" xfId="0" applyFont="1" applyFill="1" applyBorder="1" applyAlignment="1" applyProtection="1">
      <alignment horizontal="left" vertical="center"/>
    </xf>
    <xf numFmtId="1" fontId="7" fillId="0" borderId="0" xfId="0" applyNumberFormat="1"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3" fontId="6" fillId="16" borderId="0" xfId="0" applyNumberFormat="1" applyFont="1" applyFill="1" applyBorder="1" applyAlignment="1" applyProtection="1">
      <alignment horizontal="left"/>
      <protection locked="0"/>
    </xf>
    <xf numFmtId="3" fontId="6" fillId="0" borderId="0" xfId="0" applyNumberFormat="1" applyFont="1" applyFill="1" applyBorder="1" applyAlignment="1" applyProtection="1">
      <alignment horizontal="center"/>
    </xf>
    <xf numFmtId="3" fontId="6" fillId="11" borderId="0" xfId="0" applyNumberFormat="1" applyFont="1" applyFill="1" applyBorder="1" applyAlignment="1" applyProtection="1">
      <alignment horizontal="left"/>
      <protection locked="0"/>
    </xf>
    <xf numFmtId="3" fontId="97" fillId="11" borderId="0" xfId="0" applyNumberFormat="1" applyFont="1" applyFill="1" applyBorder="1" applyAlignment="1" applyProtection="1">
      <alignment horizontal="left"/>
      <protection locked="0"/>
    </xf>
    <xf numFmtId="3" fontId="7" fillId="11" borderId="0" xfId="0" applyNumberFormat="1" applyFont="1" applyFill="1" applyBorder="1" applyAlignment="1" applyProtection="1">
      <alignment horizontal="left"/>
      <protection locked="0"/>
    </xf>
    <xf numFmtId="3" fontId="108" fillId="11" borderId="0" xfId="0" applyNumberFormat="1" applyFont="1" applyFill="1" applyBorder="1" applyAlignment="1" applyProtection="1">
      <alignment horizontal="left"/>
      <protection locked="0"/>
    </xf>
    <xf numFmtId="0" fontId="6" fillId="0" borderId="0" xfId="0" applyFont="1" applyFill="1" applyAlignment="1" applyProtection="1">
      <alignment horizontal="left" vertical="center"/>
    </xf>
    <xf numFmtId="3" fontId="161" fillId="11" borderId="0" xfId="0" applyNumberFormat="1" applyFont="1" applyFill="1" applyBorder="1" applyAlignment="1" applyProtection="1">
      <alignment horizontal="left"/>
      <protection locked="0"/>
    </xf>
    <xf numFmtId="3" fontId="162" fillId="11" borderId="0" xfId="0" applyNumberFormat="1" applyFont="1" applyFill="1" applyBorder="1" applyAlignment="1" applyProtection="1">
      <alignment horizontal="left"/>
      <protection locked="0"/>
    </xf>
    <xf numFmtId="0" fontId="20" fillId="0" borderId="0" xfId="0" applyFont="1" applyFill="1" applyBorder="1" applyProtection="1"/>
    <xf numFmtId="49" fontId="6" fillId="3" borderId="0" xfId="0" applyNumberFormat="1" applyFont="1" applyFill="1" applyBorder="1" applyAlignment="1" applyProtection="1">
      <alignment horizontal="left"/>
    </xf>
    <xf numFmtId="0" fontId="6" fillId="0" borderId="0" xfId="0" applyFont="1" applyFill="1" applyBorder="1" applyAlignment="1" applyProtection="1">
      <alignment horizontal="right"/>
    </xf>
    <xf numFmtId="2" fontId="0" fillId="0" borderId="0" xfId="0" applyNumberFormat="1"/>
    <xf numFmtId="0" fontId="79" fillId="0" borderId="0" xfId="0" applyFont="1" applyFill="1" applyAlignment="1" applyProtection="1">
      <alignment horizontal="center"/>
    </xf>
    <xf numFmtId="0" fontId="18" fillId="2" borderId="0" xfId="0" applyNumberFormat="1" applyFont="1" applyFill="1" applyBorder="1" applyAlignment="1" applyProtection="1">
      <alignment horizontal="left"/>
    </xf>
    <xf numFmtId="0" fontId="17" fillId="2" borderId="0" xfId="0" applyNumberFormat="1" applyFont="1" applyFill="1" applyBorder="1" applyProtection="1"/>
    <xf numFmtId="164" fontId="6" fillId="0" borderId="24" xfId="0" applyNumberFormat="1" applyFont="1" applyFill="1" applyBorder="1" applyAlignment="1" applyProtection="1"/>
    <xf numFmtId="0" fontId="42" fillId="2" borderId="0" xfId="0" applyNumberFormat="1" applyFont="1" applyFill="1" applyBorder="1" applyAlignment="1" applyProtection="1">
      <alignment horizontal="center"/>
    </xf>
    <xf numFmtId="1" fontId="57" fillId="2" borderId="0" xfId="0" applyNumberFormat="1" applyFont="1" applyFill="1" applyBorder="1" applyAlignment="1" applyProtection="1">
      <alignment horizontal="center"/>
    </xf>
    <xf numFmtId="1" fontId="42" fillId="2" borderId="0" xfId="0" applyNumberFormat="1" applyFont="1" applyFill="1" applyBorder="1" applyAlignment="1" applyProtection="1">
      <alignment horizontal="center"/>
    </xf>
    <xf numFmtId="0" fontId="112" fillId="0" borderId="5" xfId="0" applyFont="1" applyFill="1" applyBorder="1" applyProtection="1"/>
    <xf numFmtId="0" fontId="112" fillId="11" borderId="5" xfId="0" applyFont="1" applyFill="1" applyBorder="1" applyProtection="1"/>
    <xf numFmtId="0" fontId="6" fillId="2" borderId="1" xfId="0" applyNumberFormat="1" applyFont="1" applyFill="1" applyBorder="1" applyAlignment="1" applyProtection="1">
      <alignment horizontal="center"/>
      <protection locked="0"/>
    </xf>
    <xf numFmtId="181" fontId="97" fillId="0" borderId="0" xfId="0" applyNumberFormat="1" applyFont="1" applyFill="1" applyProtection="1"/>
    <xf numFmtId="183" fontId="88" fillId="0" borderId="0" xfId="0" applyNumberFormat="1" applyFont="1" applyFill="1" applyProtection="1"/>
    <xf numFmtId="44" fontId="156" fillId="0" borderId="0" xfId="0" applyNumberFormat="1" applyFont="1" applyProtection="1"/>
    <xf numFmtId="183" fontId="156" fillId="0" borderId="0" xfId="0" applyNumberFormat="1" applyFont="1" applyProtection="1"/>
    <xf numFmtId="44" fontId="157" fillId="0" borderId="0" xfId="0" applyNumberFormat="1" applyFont="1" applyFill="1" applyAlignment="1" applyProtection="1">
      <alignment horizontal="right"/>
    </xf>
    <xf numFmtId="44" fontId="7" fillId="0" borderId="0" xfId="0" applyNumberFormat="1" applyFont="1" applyFill="1" applyAlignment="1" applyProtection="1">
      <alignment horizontal="right"/>
    </xf>
    <xf numFmtId="183" fontId="7" fillId="0" borderId="0" xfId="0" applyNumberFormat="1" applyFont="1" applyFill="1" applyAlignment="1" applyProtection="1">
      <alignment horizontal="right"/>
    </xf>
    <xf numFmtId="0" fontId="156" fillId="0" borderId="0" xfId="0" applyFont="1" applyProtection="1"/>
    <xf numFmtId="10" fontId="156" fillId="0" borderId="0" xfId="0" applyNumberFormat="1" applyFont="1" applyProtection="1"/>
    <xf numFmtId="10" fontId="79" fillId="0" borderId="0" xfId="0" applyNumberFormat="1" applyFont="1" applyFill="1" applyAlignment="1" applyProtection="1">
      <alignment horizontal="right"/>
    </xf>
    <xf numFmtId="2" fontId="140" fillId="0" borderId="0" xfId="0" applyNumberFormat="1" applyFont="1" applyFill="1" applyProtection="1"/>
    <xf numFmtId="183" fontId="88" fillId="11" borderId="0" xfId="0" applyNumberFormat="1" applyFont="1" applyFill="1" applyProtection="1">
      <protection locked="0"/>
    </xf>
    <xf numFmtId="44" fontId="6" fillId="11" borderId="0" xfId="0" applyNumberFormat="1" applyFont="1" applyFill="1" applyAlignment="1" applyProtection="1">
      <alignment horizontal="left"/>
      <protection locked="0"/>
    </xf>
    <xf numFmtId="0" fontId="79" fillId="11" borderId="0" xfId="0" applyFont="1" applyFill="1" applyAlignment="1" applyProtection="1">
      <alignment horizontal="left"/>
      <protection locked="0"/>
    </xf>
    <xf numFmtId="44" fontId="79" fillId="11" borderId="0" xfId="0" applyNumberFormat="1" applyFont="1" applyFill="1" applyProtection="1">
      <protection locked="0"/>
    </xf>
    <xf numFmtId="10" fontId="6" fillId="11" borderId="0" xfId="0" applyNumberFormat="1" applyFont="1" applyFill="1" applyBorder="1" applyAlignment="1" applyProtection="1">
      <alignment horizontal="center"/>
      <protection locked="0"/>
    </xf>
    <xf numFmtId="0" fontId="124" fillId="10" borderId="24" xfId="0" applyFont="1" applyFill="1" applyBorder="1" applyAlignment="1" applyProtection="1">
      <alignment horizontal="left"/>
    </xf>
    <xf numFmtId="0" fontId="128" fillId="10" borderId="24" xfId="0" applyFont="1" applyFill="1" applyBorder="1" applyAlignment="1" applyProtection="1">
      <alignment horizontal="left"/>
    </xf>
    <xf numFmtId="0" fontId="124" fillId="10" borderId="51" xfId="0" applyFont="1" applyFill="1" applyBorder="1" applyAlignment="1" applyProtection="1">
      <alignment horizontal="left"/>
    </xf>
    <xf numFmtId="0" fontId="128" fillId="10" borderId="51" xfId="0" applyFont="1" applyFill="1" applyBorder="1" applyAlignment="1" applyProtection="1">
      <alignment horizontal="left"/>
    </xf>
    <xf numFmtId="176" fontId="160" fillId="16" borderId="0" xfId="0" applyNumberFormat="1" applyFont="1" applyFill="1" applyBorder="1" applyAlignment="1" applyProtection="1">
      <alignment horizontal="left"/>
      <protection locked="0"/>
    </xf>
    <xf numFmtId="0" fontId="0" fillId="0" borderId="0" xfId="0" applyAlignment="1">
      <alignment horizontal="left"/>
    </xf>
    <xf numFmtId="0" fontId="4" fillId="0" borderId="0" xfId="1" applyFill="1" applyAlignment="1" applyProtection="1">
      <alignment horizontal="left"/>
    </xf>
    <xf numFmtId="0" fontId="163" fillId="0" borderId="0" xfId="0" applyFont="1" applyFill="1" applyAlignment="1" applyProtection="1">
      <alignment horizontal="right"/>
    </xf>
    <xf numFmtId="189" fontId="138" fillId="0" borderId="0" xfId="0" applyNumberFormat="1" applyFont="1" applyAlignment="1">
      <alignment horizontal="center"/>
    </xf>
    <xf numFmtId="174" fontId="79" fillId="11" borderId="0" xfId="0" applyNumberFormat="1" applyFont="1" applyFill="1" applyBorder="1" applyAlignment="1" applyProtection="1">
      <alignment horizontal="left"/>
      <protection locked="0"/>
    </xf>
  </cellXfs>
  <cellStyles count="4">
    <cellStyle name="Hyperlink" xfId="1" builtinId="8"/>
    <cellStyle name="Procent" xfId="2" builtinId="5"/>
    <cellStyle name="Standaard" xfId="0" builtinId="0"/>
    <cellStyle name="Valuta" xfId="3" builtinId="4"/>
  </cellStyles>
  <dxfs count="0"/>
  <tableStyles count="0" defaultTableStyle="TableStyleMedium9" defaultPivotStyle="PivotStyleLight16"/>
  <colors>
    <mruColors>
      <color rgb="FFFFFF99"/>
      <color rgb="FFFFFFCC"/>
      <color rgb="FF993300"/>
      <color rgb="FF0066CC"/>
      <color rgb="FFFF6600"/>
      <color rgb="FFE26B0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charts/_rels/chart19.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6.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2480452.5249999999</c:v>
              </c:pt>
              <c:pt idx="2">
                <c:v>3694342.9400000018</c:v>
              </c:pt>
              <c:pt idx="3">
                <c:v>4888836.4400000023</c:v>
              </c:pt>
            </c:numLit>
          </c:val>
          <c:extLst xmlns:c16r2="http://schemas.microsoft.com/office/drawing/2015/06/chart">
            <c:ext xmlns:c16="http://schemas.microsoft.com/office/drawing/2014/chart" uri="{C3380CC4-5D6E-409C-BE32-E72D297353CC}">
              <c16:uniqueId val="{00000000-BCCC-48BF-9E88-A4DA8FE7A036}"/>
            </c:ext>
          </c:extLst>
        </c:ser>
        <c:dLbls>
          <c:showLegendKey val="0"/>
          <c:showVal val="1"/>
          <c:showCatName val="0"/>
          <c:showSerName val="0"/>
          <c:showPercent val="0"/>
          <c:showBubbleSize val="0"/>
        </c:dLbls>
        <c:gapWidth val="150"/>
        <c:axId val="360523104"/>
        <c:axId val="360526632"/>
      </c:barChart>
      <c:catAx>
        <c:axId val="3605231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0526632"/>
        <c:crosses val="autoZero"/>
        <c:auto val="1"/>
        <c:lblAlgn val="ctr"/>
        <c:lblOffset val="100"/>
        <c:tickLblSkip val="1"/>
        <c:tickMarkSkip val="1"/>
        <c:noMultiLvlLbl val="0"/>
      </c:catAx>
      <c:valAx>
        <c:axId val="36052663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052310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31"/>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tab!$E$4:$I$4</c:f>
              <c:numCache>
                <c:formatCode>0</c:formatCode>
                <c:ptCount val="5"/>
                <c:pt idx="0">
                  <c:v>2019</c:v>
                </c:pt>
                <c:pt idx="1">
                  <c:v>2020</c:v>
                </c:pt>
                <c:pt idx="2">
                  <c:v>2021</c:v>
                </c:pt>
                <c:pt idx="3">
                  <c:v>2022</c:v>
                </c:pt>
                <c:pt idx="4">
                  <c:v>2023</c:v>
                </c:pt>
              </c:numCache>
            </c:numRef>
          </c:cat>
          <c:val>
            <c:numRef>
              <c:f>pers!$I$206:$M$206</c:f>
              <c:numCache>
                <c:formatCode>_-"€"\ * #,##0_-;_-"€"\ * #,##0\-;_-"€"\ * "-"_-;_-@_-</c:formatCode>
                <c:ptCount val="5"/>
                <c:pt idx="0">
                  <c:v>11946091.70781056</c:v>
                </c:pt>
                <c:pt idx="1">
                  <c:v>11382834.89425</c:v>
                </c:pt>
                <c:pt idx="2">
                  <c:v>11054268.42</c:v>
                </c:pt>
                <c:pt idx="3">
                  <c:v>11054268.42</c:v>
                </c:pt>
                <c:pt idx="4">
                  <c:v>11054268.42</c:v>
                </c:pt>
              </c:numCache>
            </c:numRef>
          </c:val>
          <c:extLst xmlns:c16r2="http://schemas.microsoft.com/office/drawing/2015/06/chart">
            <c:ext xmlns:c16="http://schemas.microsoft.com/office/drawing/2014/chart" uri="{C3380CC4-5D6E-409C-BE32-E72D297353CC}">
              <c16:uniqueId val="{00000000-478B-4BE7-8C30-A464B40050ED}"/>
            </c:ext>
          </c:extLst>
        </c:ser>
        <c:ser>
          <c:idx val="1"/>
          <c:order val="1"/>
          <c:tx>
            <c:v>lasten</c:v>
          </c:tx>
          <c:spPr>
            <a:solidFill>
              <a:srgbClr val="FFCC99"/>
            </a:solidFill>
            <a:ln w="12700">
              <a:solidFill>
                <a:srgbClr val="000000"/>
              </a:solidFill>
              <a:prstDash val="solid"/>
            </a:ln>
          </c:spPr>
          <c:invertIfNegative val="0"/>
          <c:cat>
            <c:numRef>
              <c:f>tab!$E$4:$I$4</c:f>
              <c:numCache>
                <c:formatCode>0</c:formatCode>
                <c:ptCount val="5"/>
                <c:pt idx="0">
                  <c:v>2019</c:v>
                </c:pt>
                <c:pt idx="1">
                  <c:v>2020</c:v>
                </c:pt>
                <c:pt idx="2">
                  <c:v>2021</c:v>
                </c:pt>
                <c:pt idx="3">
                  <c:v>2022</c:v>
                </c:pt>
                <c:pt idx="4">
                  <c:v>2023</c:v>
                </c:pt>
              </c:numCache>
            </c:numRef>
          </c:cat>
          <c:val>
            <c:numRef>
              <c:f>pers!$I$207:$M$207</c:f>
              <c:numCache>
                <c:formatCode>_-"€"\ * #,##0_-;_-"€"\ * #,##0\-;_-"€"\ * "-"_-;_-@_-</c:formatCode>
                <c:ptCount val="5"/>
                <c:pt idx="0">
                  <c:v>4424391.7666666666</c:v>
                </c:pt>
                <c:pt idx="1">
                  <c:v>4425623.5</c:v>
                </c:pt>
                <c:pt idx="2">
                  <c:v>4426732.3000000007</c:v>
                </c:pt>
                <c:pt idx="3">
                  <c:v>4427831.5</c:v>
                </c:pt>
                <c:pt idx="4">
                  <c:v>4428996.3</c:v>
                </c:pt>
              </c:numCache>
            </c:numRef>
          </c:val>
          <c:extLst xmlns:c16r2="http://schemas.microsoft.com/office/drawing/2015/06/chart">
            <c:ext xmlns:c16="http://schemas.microsoft.com/office/drawing/2014/chart" uri="{C3380CC4-5D6E-409C-BE32-E72D297353CC}">
              <c16:uniqueId val="{00000001-478B-4BE7-8C30-A464B40050ED}"/>
            </c:ext>
          </c:extLst>
        </c:ser>
        <c:dLbls>
          <c:showLegendKey val="0"/>
          <c:showVal val="0"/>
          <c:showCatName val="0"/>
          <c:showSerName val="0"/>
          <c:showPercent val="0"/>
          <c:showBubbleSize val="0"/>
        </c:dLbls>
        <c:gapWidth val="150"/>
        <c:axId val="360527416"/>
        <c:axId val="360522712"/>
      </c:barChart>
      <c:catAx>
        <c:axId val="36052741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0522712"/>
        <c:crosses val="autoZero"/>
        <c:auto val="1"/>
        <c:lblAlgn val="ctr"/>
        <c:lblOffset val="100"/>
        <c:tickLblSkip val="1"/>
        <c:tickMarkSkip val="1"/>
        <c:noMultiLvlLbl val="0"/>
      </c:catAx>
      <c:valAx>
        <c:axId val="36052271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05274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63"/>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69"/>
          <c:y val="3.5294117647058851E-2"/>
        </c:manualLayout>
      </c:layout>
      <c:overlay val="0"/>
      <c:spPr>
        <a:noFill/>
        <a:ln w="25400">
          <a:noFill/>
        </a:ln>
      </c:spPr>
    </c:title>
    <c:autoTitleDeleted val="0"/>
    <c:plotArea>
      <c:layout>
        <c:manualLayout>
          <c:layoutTarget val="inner"/>
          <c:xMode val="edge"/>
          <c:yMode val="edge"/>
          <c:x val="0.20581700445898976"/>
          <c:y val="0.19705910653019784"/>
          <c:w val="0.76286520130995161"/>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tab!$E$4:$I$4</c:f>
              <c:numCache>
                <c:formatCode>0</c:formatCode>
                <c:ptCount val="5"/>
                <c:pt idx="0">
                  <c:v>2019</c:v>
                </c:pt>
                <c:pt idx="1">
                  <c:v>2020</c:v>
                </c:pt>
                <c:pt idx="2">
                  <c:v>2021</c:v>
                </c:pt>
                <c:pt idx="3">
                  <c:v>2022</c:v>
                </c:pt>
                <c:pt idx="4">
                  <c:v>2023</c:v>
                </c:pt>
              </c:numCache>
            </c:numRef>
          </c:cat>
          <c:val>
            <c:numRef>
              <c:f>mat!$I$89:$M$89</c:f>
              <c:numCache>
                <c:formatCode>_-"€"\ * #,##0_-;_-"€"\ * #,##0\-;_-"€"\ * "-"_-;_-@_-</c:formatCode>
                <c:ptCount val="5"/>
                <c:pt idx="0">
                  <c:v>880315.52</c:v>
                </c:pt>
                <c:pt idx="1">
                  <c:v>817272</c:v>
                </c:pt>
                <c:pt idx="2">
                  <c:v>817272</c:v>
                </c:pt>
                <c:pt idx="3">
                  <c:v>817272</c:v>
                </c:pt>
                <c:pt idx="4">
                  <c:v>817272</c:v>
                </c:pt>
              </c:numCache>
            </c:numRef>
          </c:val>
          <c:extLst xmlns:c16r2="http://schemas.microsoft.com/office/drawing/2015/06/chart">
            <c:ext xmlns:c16="http://schemas.microsoft.com/office/drawing/2014/chart" uri="{C3380CC4-5D6E-409C-BE32-E72D297353CC}">
              <c16:uniqueId val="{00000000-115A-4AE8-86A4-D9469785BFE1}"/>
            </c:ext>
          </c:extLst>
        </c:ser>
        <c:ser>
          <c:idx val="1"/>
          <c:order val="1"/>
          <c:tx>
            <c:v>lasten</c:v>
          </c:tx>
          <c:spPr>
            <a:solidFill>
              <a:srgbClr val="FFCC99"/>
            </a:solidFill>
            <a:ln w="12700">
              <a:solidFill>
                <a:srgbClr val="000000"/>
              </a:solidFill>
              <a:prstDash val="solid"/>
            </a:ln>
          </c:spPr>
          <c:invertIfNegative val="0"/>
          <c:cat>
            <c:numRef>
              <c:f>tab!$E$4:$I$4</c:f>
              <c:numCache>
                <c:formatCode>0</c:formatCode>
                <c:ptCount val="5"/>
                <c:pt idx="0">
                  <c:v>2019</c:v>
                </c:pt>
                <c:pt idx="1">
                  <c:v>2020</c:v>
                </c:pt>
                <c:pt idx="2">
                  <c:v>2021</c:v>
                </c:pt>
                <c:pt idx="3">
                  <c:v>2022</c:v>
                </c:pt>
                <c:pt idx="4">
                  <c:v>2023</c:v>
                </c:pt>
              </c:numCache>
            </c:numRef>
          </c:cat>
          <c:val>
            <c:numRef>
              <c:f>mat!$I$179:$M$179</c:f>
              <c:numCache>
                <c:formatCode>_-"€"\ * #,##0_-;_-"€"\ * #,##0\-;_-"€"\ * "-"_-;_-@_-</c:formatCode>
                <c:ptCount val="5"/>
                <c:pt idx="0">
                  <c:v>397475.26</c:v>
                </c:pt>
                <c:pt idx="1">
                  <c:v>397475.26</c:v>
                </c:pt>
                <c:pt idx="2">
                  <c:v>397475.26</c:v>
                </c:pt>
                <c:pt idx="3">
                  <c:v>397475.26</c:v>
                </c:pt>
                <c:pt idx="4">
                  <c:v>397475.26</c:v>
                </c:pt>
              </c:numCache>
            </c:numRef>
          </c:val>
          <c:extLst xmlns:c16r2="http://schemas.microsoft.com/office/drawing/2015/06/chart">
            <c:ext xmlns:c16="http://schemas.microsoft.com/office/drawing/2014/chart" uri="{C3380CC4-5D6E-409C-BE32-E72D297353CC}">
              <c16:uniqueId val="{00000001-115A-4AE8-86A4-D9469785BFE1}"/>
            </c:ext>
          </c:extLst>
        </c:ser>
        <c:dLbls>
          <c:showLegendKey val="0"/>
          <c:showVal val="0"/>
          <c:showCatName val="0"/>
          <c:showSerName val="0"/>
          <c:showPercent val="0"/>
          <c:showBubbleSize val="0"/>
        </c:dLbls>
        <c:gapWidth val="150"/>
        <c:axId val="360528200"/>
        <c:axId val="360523496"/>
      </c:barChart>
      <c:catAx>
        <c:axId val="36052820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0523496"/>
        <c:crosses val="autoZero"/>
        <c:auto val="1"/>
        <c:lblAlgn val="ctr"/>
        <c:lblOffset val="100"/>
        <c:tickLblSkip val="1"/>
        <c:tickMarkSkip val="1"/>
        <c:noMultiLvlLbl val="0"/>
      </c:catAx>
      <c:valAx>
        <c:axId val="36052349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05282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36"/>
          <c:y val="0.90882483459449515"/>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07"/>
          <c:y val="3.5294117647058851E-2"/>
        </c:manualLayout>
      </c:layout>
      <c:overlay val="0"/>
      <c:spPr>
        <a:noFill/>
        <a:ln w="25400">
          <a:noFill/>
        </a:ln>
      </c:spPr>
    </c:title>
    <c:autoTitleDeleted val="0"/>
    <c:plotArea>
      <c:layout>
        <c:manualLayout>
          <c:layoutTarget val="inner"/>
          <c:xMode val="edge"/>
          <c:yMode val="edge"/>
          <c:x val="0.22098238370882817"/>
          <c:y val="0.19705910653019784"/>
          <c:w val="0.74776867214603626"/>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tab!$E$4:$I$4</c:f>
              <c:numCache>
                <c:formatCode>0</c:formatCode>
                <c:ptCount val="5"/>
                <c:pt idx="0">
                  <c:v>2019</c:v>
                </c:pt>
                <c:pt idx="1">
                  <c:v>2020</c:v>
                </c:pt>
                <c:pt idx="2">
                  <c:v>2021</c:v>
                </c:pt>
                <c:pt idx="3">
                  <c:v>2022</c:v>
                </c:pt>
                <c:pt idx="4">
                  <c:v>2023</c:v>
                </c:pt>
              </c:numCache>
            </c:numRef>
          </c:cat>
          <c:val>
            <c:numRef>
              <c:f>begr!$G$23:$K$23</c:f>
              <c:numCache>
                <c:formatCode>_-"€"\ * #,##0_-;_-"€"\ * #,##0\-;_-"€"\ * "-"_-;_-@_-</c:formatCode>
                <c:ptCount val="5"/>
                <c:pt idx="0">
                  <c:v>12826407.22781056</c:v>
                </c:pt>
                <c:pt idx="1">
                  <c:v>12200106.89425</c:v>
                </c:pt>
                <c:pt idx="2">
                  <c:v>11871540.42</c:v>
                </c:pt>
                <c:pt idx="3">
                  <c:v>11871540.42</c:v>
                </c:pt>
                <c:pt idx="4">
                  <c:v>11871540.42</c:v>
                </c:pt>
              </c:numCache>
            </c:numRef>
          </c:val>
          <c:extLst xmlns:c16r2="http://schemas.microsoft.com/office/drawing/2015/06/chart">
            <c:ext xmlns:c16="http://schemas.microsoft.com/office/drawing/2014/chart" uri="{C3380CC4-5D6E-409C-BE32-E72D297353CC}">
              <c16:uniqueId val="{00000000-17E5-4296-B25C-052D1D34B467}"/>
            </c:ext>
          </c:extLst>
        </c:ser>
        <c:ser>
          <c:idx val="1"/>
          <c:order val="1"/>
          <c:tx>
            <c:v>lasten</c:v>
          </c:tx>
          <c:spPr>
            <a:solidFill>
              <a:srgbClr val="FFCC99"/>
            </a:solidFill>
            <a:ln w="12700">
              <a:solidFill>
                <a:srgbClr val="000000"/>
              </a:solidFill>
              <a:prstDash val="solid"/>
            </a:ln>
          </c:spPr>
          <c:invertIfNegative val="0"/>
          <c:cat>
            <c:numRef>
              <c:f>tab!$E$4:$I$4</c:f>
              <c:numCache>
                <c:formatCode>0</c:formatCode>
                <c:ptCount val="5"/>
                <c:pt idx="0">
                  <c:v>2019</c:v>
                </c:pt>
                <c:pt idx="1">
                  <c:v>2020</c:v>
                </c:pt>
                <c:pt idx="2">
                  <c:v>2021</c:v>
                </c:pt>
                <c:pt idx="3">
                  <c:v>2022</c:v>
                </c:pt>
                <c:pt idx="4">
                  <c:v>2023</c:v>
                </c:pt>
              </c:numCache>
            </c:numRef>
          </c:cat>
          <c:val>
            <c:numRef>
              <c:f>begr!$G$33:$K$33</c:f>
              <c:numCache>
                <c:formatCode>_-"€"\ * #,##0_-;_-"€"\ * #,##0\-;_-"€"\ * "-"_-;_-@_-</c:formatCode>
                <c:ptCount val="5"/>
                <c:pt idx="0">
                  <c:v>4821867.0266666664</c:v>
                </c:pt>
                <c:pt idx="1">
                  <c:v>4821867.0266666664</c:v>
                </c:pt>
                <c:pt idx="2">
                  <c:v>4823098.76</c:v>
                </c:pt>
                <c:pt idx="3">
                  <c:v>4824207.5599999996</c:v>
                </c:pt>
                <c:pt idx="4">
                  <c:v>4825306.76</c:v>
                </c:pt>
              </c:numCache>
            </c:numRef>
          </c:val>
          <c:extLst xmlns:c16r2="http://schemas.microsoft.com/office/drawing/2015/06/chart">
            <c:ext xmlns:c16="http://schemas.microsoft.com/office/drawing/2014/chart" uri="{C3380CC4-5D6E-409C-BE32-E72D297353CC}">
              <c16:uniqueId val="{00000001-17E5-4296-B25C-052D1D34B467}"/>
            </c:ext>
          </c:extLst>
        </c:ser>
        <c:dLbls>
          <c:showLegendKey val="0"/>
          <c:showVal val="0"/>
          <c:showCatName val="0"/>
          <c:showSerName val="0"/>
          <c:showPercent val="0"/>
          <c:showBubbleSize val="0"/>
        </c:dLbls>
        <c:gapWidth val="150"/>
        <c:axId val="360523888"/>
        <c:axId val="360520752"/>
      </c:barChart>
      <c:catAx>
        <c:axId val="36052388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0520752"/>
        <c:crosses val="autoZero"/>
        <c:auto val="1"/>
        <c:lblAlgn val="ctr"/>
        <c:lblOffset val="100"/>
        <c:tickLblSkip val="1"/>
        <c:tickMarkSkip val="1"/>
        <c:noMultiLvlLbl val="0"/>
      </c:catAx>
      <c:valAx>
        <c:axId val="36052075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05238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15"/>
          <c:w val="0.2351697348071450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extLst xmlns:c16r2="http://schemas.microsoft.com/office/drawing/2015/06/chart">
            <c:ext xmlns:c16="http://schemas.microsoft.com/office/drawing/2014/chart" uri="{C3380CC4-5D6E-409C-BE32-E72D297353CC}">
              <c16:uniqueId val="{00000000-9BA0-4195-85D0-1AEEF3EF4561}"/>
            </c:ext>
          </c:extLst>
        </c:ser>
        <c:dLbls>
          <c:showLegendKey val="0"/>
          <c:showVal val="1"/>
          <c:showCatName val="0"/>
          <c:showSerName val="0"/>
          <c:showPercent val="0"/>
          <c:showBubbleSize val="0"/>
        </c:dLbls>
        <c:gapWidth val="150"/>
        <c:axId val="360524672"/>
        <c:axId val="360525456"/>
      </c:barChart>
      <c:catAx>
        <c:axId val="3605246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0525456"/>
        <c:crosses val="autoZero"/>
        <c:auto val="1"/>
        <c:lblAlgn val="ctr"/>
        <c:lblOffset val="100"/>
        <c:tickLblSkip val="1"/>
        <c:tickMarkSkip val="1"/>
        <c:noMultiLvlLbl val="0"/>
      </c:catAx>
      <c:valAx>
        <c:axId val="36052545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05246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oddHeader>&amp;L&amp;"Arial,Vet"&amp;F&amp;R&amp;"Arial,Vet"&amp;A</c:oddHeader>
      <c:oddFooter>&amp;L&amp;"Arial,Vet"keizer / goedhart&amp;C&amp;"Arial,Vet"&amp;D&amp;R&amp;"Arial,Vet"pagina &amp;P</c:oddFooter>
    </c:headerFooter>
    <c:pageMargins b="1" l="0.75000000000000411" r="0.75000000000000411" t="1" header="0.5" footer="0.5"/>
    <c:pageSetup paperSize="9" orientation="landscape" verticalDpi="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extLst xmlns:c16r2="http://schemas.microsoft.com/office/drawing/2015/06/chart">
            <c:ext xmlns:c16="http://schemas.microsoft.com/office/drawing/2014/chart" uri="{C3380CC4-5D6E-409C-BE32-E72D297353CC}">
              <c16:uniqueId val="{00000000-0F78-47FD-9A39-9F926FCBE2F9}"/>
            </c:ext>
          </c:extLst>
        </c:ser>
        <c:dLbls>
          <c:showLegendKey val="0"/>
          <c:showVal val="1"/>
          <c:showCatName val="0"/>
          <c:showSerName val="0"/>
          <c:showPercent val="0"/>
          <c:showBubbleSize val="0"/>
        </c:dLbls>
        <c:gapWidth val="150"/>
        <c:axId val="361646752"/>
        <c:axId val="361645968"/>
      </c:barChart>
      <c:catAx>
        <c:axId val="3616467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1645968"/>
        <c:crosses val="autoZero"/>
        <c:auto val="1"/>
        <c:lblAlgn val="ctr"/>
        <c:lblOffset val="100"/>
        <c:tickLblSkip val="1"/>
        <c:tickMarkSkip val="1"/>
        <c:noMultiLvlLbl val="0"/>
      </c:catAx>
      <c:valAx>
        <c:axId val="36164596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16467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1</a:t>
            </a:r>
          </a:p>
        </c:rich>
      </c:tx>
      <c:layout>
        <c:manualLayout>
          <c:xMode val="edge"/>
          <c:yMode val="edge"/>
          <c:x val="0.40178610026687972"/>
          <c:y val="3.5294117647058851E-2"/>
        </c:manualLayout>
      </c:layout>
      <c:overlay val="0"/>
      <c:spPr>
        <a:noFill/>
        <a:ln w="25400">
          <a:noFill/>
        </a:ln>
      </c:spPr>
    </c:title>
    <c:autoTitleDeleted val="0"/>
    <c:plotArea>
      <c:layout>
        <c:manualLayout>
          <c:layoutTarget val="inner"/>
          <c:xMode val="edge"/>
          <c:yMode val="edge"/>
          <c:x val="0.11607155507938396"/>
          <c:y val="0.19705910653019784"/>
          <c:w val="0.8526795007754796"/>
          <c:h val="0.67058919834156472"/>
        </c:manualLayout>
      </c:layout>
      <c:barChart>
        <c:barDir val="col"/>
        <c:grouping val="clustered"/>
        <c:varyColors val="0"/>
        <c:ser>
          <c:idx val="0"/>
          <c:order val="0"/>
          <c:tx>
            <c:strRef>
              <c:f>ken!$D$9</c:f>
              <c:strCache>
                <c:ptCount val="1"/>
                <c:pt idx="0">
                  <c:v>Solvabiliteit 1</c:v>
                </c:pt>
              </c:strCache>
            </c:strRef>
          </c:tx>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ken!$F$8:$J$8</c:f>
              <c:numCache>
                <c:formatCode>0</c:formatCode>
                <c:ptCount val="5"/>
                <c:pt idx="0">
                  <c:v>2019</c:v>
                </c:pt>
                <c:pt idx="1">
                  <c:v>2020</c:v>
                </c:pt>
                <c:pt idx="2">
                  <c:v>2021</c:v>
                </c:pt>
                <c:pt idx="3">
                  <c:v>2022</c:v>
                </c:pt>
                <c:pt idx="4">
                  <c:v>2023</c:v>
                </c:pt>
              </c:numCache>
            </c:numRef>
          </c:cat>
          <c:val>
            <c:numRef>
              <c:f>ken!$F$9:$J$9</c:f>
              <c:numCache>
                <c:formatCode>0%</c:formatCode>
                <c:ptCount val="5"/>
                <c:pt idx="0">
                  <c:v>0</c:v>
                </c:pt>
                <c:pt idx="1">
                  <c:v>1</c:v>
                </c:pt>
                <c:pt idx="2">
                  <c:v>1</c:v>
                </c:pt>
                <c:pt idx="3">
                  <c:v>1</c:v>
                </c:pt>
                <c:pt idx="4">
                  <c:v>1</c:v>
                </c:pt>
              </c:numCache>
            </c:numRef>
          </c:val>
          <c:extLst xmlns:c16r2="http://schemas.microsoft.com/office/drawing/2015/06/chart">
            <c:ext xmlns:c16="http://schemas.microsoft.com/office/drawing/2014/chart" uri="{C3380CC4-5D6E-409C-BE32-E72D297353CC}">
              <c16:uniqueId val="{00000000-6267-486A-9F02-B1BB0D9101E5}"/>
            </c:ext>
          </c:extLst>
        </c:ser>
        <c:dLbls>
          <c:showLegendKey val="0"/>
          <c:showVal val="1"/>
          <c:showCatName val="0"/>
          <c:showSerName val="0"/>
          <c:showPercent val="0"/>
          <c:showBubbleSize val="0"/>
        </c:dLbls>
        <c:gapWidth val="150"/>
        <c:axId val="361646360"/>
        <c:axId val="361647144"/>
      </c:barChart>
      <c:catAx>
        <c:axId val="36164636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1647144"/>
        <c:crosses val="autoZero"/>
        <c:auto val="1"/>
        <c:lblAlgn val="ctr"/>
        <c:lblOffset val="100"/>
        <c:tickLblSkip val="1"/>
        <c:tickMarkSkip val="1"/>
        <c:noMultiLvlLbl val="0"/>
      </c:catAx>
      <c:valAx>
        <c:axId val="361647144"/>
        <c:scaling>
          <c:orientation val="minMax"/>
          <c:max val="1"/>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16463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Liquiditeit</a:t>
            </a:r>
          </a:p>
        </c:rich>
      </c:tx>
      <c:layout>
        <c:manualLayout>
          <c:xMode val="edge"/>
          <c:yMode val="edge"/>
          <c:x val="0.41741110386679381"/>
          <c:y val="3.5398230088495596E-2"/>
        </c:manualLayout>
      </c:layout>
      <c:overlay val="0"/>
      <c:spPr>
        <a:noFill/>
        <a:ln w="25400">
          <a:noFill/>
        </a:ln>
      </c:spPr>
    </c:title>
    <c:autoTitleDeleted val="0"/>
    <c:plotArea>
      <c:layout>
        <c:manualLayout>
          <c:layoutTarget val="inner"/>
          <c:xMode val="edge"/>
          <c:yMode val="edge"/>
          <c:x val="0.10069133159781871"/>
          <c:y val="0.1652133975665509"/>
          <c:w val="0.86830451780539164"/>
          <c:h val="0.66961844815418536"/>
        </c:manualLayout>
      </c:layout>
      <c:barChart>
        <c:barDir val="col"/>
        <c:grouping val="clustered"/>
        <c:varyColors val="0"/>
        <c:ser>
          <c:idx val="0"/>
          <c:order val="0"/>
          <c:tx>
            <c:strRef>
              <c:f>ken!$D$11</c:f>
              <c:strCache>
                <c:ptCount val="1"/>
                <c:pt idx="0">
                  <c:v>Liquiditeit</c:v>
                </c:pt>
              </c:strCache>
            </c:strRef>
          </c:tx>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tab!$E$4:$I$4</c:f>
              <c:numCache>
                <c:formatCode>0</c:formatCode>
                <c:ptCount val="5"/>
                <c:pt idx="0">
                  <c:v>2019</c:v>
                </c:pt>
                <c:pt idx="1">
                  <c:v>2020</c:v>
                </c:pt>
                <c:pt idx="2">
                  <c:v>2021</c:v>
                </c:pt>
                <c:pt idx="3">
                  <c:v>2022</c:v>
                </c:pt>
                <c:pt idx="4">
                  <c:v>2023</c:v>
                </c:pt>
              </c:numCache>
            </c:numRef>
          </c:cat>
          <c:val>
            <c:numRef>
              <c:f>ken!$F$11:$J$11</c:f>
              <c:numCache>
                <c:formatCode>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3E4F-4400-AC5B-6063B02E33C2}"/>
            </c:ext>
          </c:extLst>
        </c:ser>
        <c:dLbls>
          <c:showLegendKey val="0"/>
          <c:showVal val="1"/>
          <c:showCatName val="0"/>
          <c:showSerName val="0"/>
          <c:showPercent val="0"/>
          <c:showBubbleSize val="0"/>
        </c:dLbls>
        <c:gapWidth val="150"/>
        <c:axId val="361648320"/>
        <c:axId val="361644792"/>
      </c:barChart>
      <c:catAx>
        <c:axId val="36164832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1644792"/>
        <c:crosses val="autoZero"/>
        <c:auto val="1"/>
        <c:lblAlgn val="ctr"/>
        <c:lblOffset val="100"/>
        <c:tickLblSkip val="1"/>
        <c:tickMarkSkip val="1"/>
        <c:noMultiLvlLbl val="0"/>
      </c:catAx>
      <c:valAx>
        <c:axId val="361644792"/>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16483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Rentabiliteit</a:t>
            </a:r>
          </a:p>
        </c:rich>
      </c:tx>
      <c:layout>
        <c:manualLayout>
          <c:xMode val="edge"/>
          <c:yMode val="edge"/>
          <c:x val="0.3991031440218909"/>
          <c:y val="3.5190615835777136E-2"/>
        </c:manualLayout>
      </c:layout>
      <c:overlay val="0"/>
      <c:spPr>
        <a:noFill/>
        <a:ln w="25400">
          <a:noFill/>
        </a:ln>
      </c:spPr>
    </c:title>
    <c:autoTitleDeleted val="0"/>
    <c:plotArea>
      <c:layout>
        <c:manualLayout>
          <c:layoutTarget val="inner"/>
          <c:xMode val="edge"/>
          <c:yMode val="edge"/>
          <c:x val="0.15919282511210794"/>
          <c:y val="0.19648093841642431"/>
          <c:w val="0.8094170403587444"/>
          <c:h val="0.671554252199422"/>
        </c:manualLayout>
      </c:layout>
      <c:barChart>
        <c:barDir val="col"/>
        <c:grouping val="clustered"/>
        <c:varyColors val="0"/>
        <c:ser>
          <c:idx val="0"/>
          <c:order val="0"/>
          <c:tx>
            <c:strRef>
              <c:f>ken!$D$13</c:f>
              <c:strCache>
                <c:ptCount val="1"/>
                <c:pt idx="0">
                  <c:v>Rentabiliteit</c:v>
                </c:pt>
              </c:strCache>
            </c:strRef>
          </c:tx>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ken!$F$8:$J$8</c:f>
              <c:numCache>
                <c:formatCode>0</c:formatCode>
                <c:ptCount val="5"/>
                <c:pt idx="0">
                  <c:v>2019</c:v>
                </c:pt>
                <c:pt idx="1">
                  <c:v>2020</c:v>
                </c:pt>
                <c:pt idx="2">
                  <c:v>2021</c:v>
                </c:pt>
                <c:pt idx="3">
                  <c:v>2022</c:v>
                </c:pt>
                <c:pt idx="4">
                  <c:v>2023</c:v>
                </c:pt>
              </c:numCache>
            </c:numRef>
          </c:cat>
          <c:val>
            <c:numRef>
              <c:f>ken!$F$13:$J$13</c:f>
              <c:numCache>
                <c:formatCode>0%</c:formatCode>
                <c:ptCount val="5"/>
                <c:pt idx="0">
                  <c:v>0.62406721219549577</c:v>
                </c:pt>
                <c:pt idx="1">
                  <c:v>0.60476846076330304</c:v>
                </c:pt>
                <c:pt idx="2">
                  <c:v>0.59372595388931004</c:v>
                </c:pt>
                <c:pt idx="3">
                  <c:v>0.59363255404727</c:v>
                </c:pt>
                <c:pt idx="4">
                  <c:v>0.59353996286187094</c:v>
                </c:pt>
              </c:numCache>
            </c:numRef>
          </c:val>
          <c:extLst xmlns:c16r2="http://schemas.microsoft.com/office/drawing/2015/06/chart">
            <c:ext xmlns:c16="http://schemas.microsoft.com/office/drawing/2014/chart" uri="{C3380CC4-5D6E-409C-BE32-E72D297353CC}">
              <c16:uniqueId val="{00000000-C2D4-499A-8D3F-4C59FB1BBF36}"/>
            </c:ext>
          </c:extLst>
        </c:ser>
        <c:dLbls>
          <c:showLegendKey val="0"/>
          <c:showVal val="1"/>
          <c:showCatName val="0"/>
          <c:showSerName val="0"/>
          <c:showPercent val="0"/>
          <c:showBubbleSize val="0"/>
        </c:dLbls>
        <c:gapWidth val="150"/>
        <c:axId val="361645576"/>
        <c:axId val="362094240"/>
      </c:barChart>
      <c:catAx>
        <c:axId val="36164557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2094240"/>
        <c:crosses val="autoZero"/>
        <c:auto val="1"/>
        <c:lblAlgn val="ctr"/>
        <c:lblOffset val="100"/>
        <c:tickLblSkip val="1"/>
        <c:tickMarkSkip val="1"/>
        <c:noMultiLvlLbl val="0"/>
      </c:catAx>
      <c:valAx>
        <c:axId val="36209424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16455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Weerstandsvermogen</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34"/>
          <c:y val="0.19822485207100593"/>
          <c:w val="0.81026874026569939"/>
          <c:h val="0.66863905325444806"/>
        </c:manualLayout>
      </c:layout>
      <c:barChart>
        <c:barDir val="col"/>
        <c:grouping val="clustered"/>
        <c:varyColors val="0"/>
        <c:ser>
          <c:idx val="0"/>
          <c:order val="0"/>
          <c:tx>
            <c:strRef>
              <c:f>ken!$D$12</c:f>
              <c:strCache>
                <c:ptCount val="1"/>
                <c:pt idx="0">
                  <c:v>Weerstandsvermogen</c:v>
                </c:pt>
              </c:strCache>
            </c:strRef>
          </c:tx>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ken!$F$8:$J$8</c:f>
              <c:numCache>
                <c:formatCode>0</c:formatCode>
                <c:ptCount val="5"/>
                <c:pt idx="0">
                  <c:v>2019</c:v>
                </c:pt>
                <c:pt idx="1">
                  <c:v>2020</c:v>
                </c:pt>
                <c:pt idx="2">
                  <c:v>2021</c:v>
                </c:pt>
                <c:pt idx="3">
                  <c:v>2022</c:v>
                </c:pt>
                <c:pt idx="4">
                  <c:v>2023</c:v>
                </c:pt>
              </c:numCache>
            </c:numRef>
          </c:cat>
          <c:val>
            <c:numRef>
              <c:f>ken!$F$12:$J$12</c:f>
              <c:numCache>
                <c:formatCode>0%</c:formatCode>
                <c:ptCount val="5"/>
                <c:pt idx="0">
                  <c:v>0</c:v>
                </c:pt>
                <c:pt idx="1">
                  <c:v>0.65610410388424478</c:v>
                </c:pt>
                <c:pt idx="2">
                  <c:v>1.2957695062733254</c:v>
                </c:pt>
                <c:pt idx="3">
                  <c:v>1.8894954601626357</c:v>
                </c:pt>
                <c:pt idx="4">
                  <c:v>2.4831280142099055</c:v>
                </c:pt>
              </c:numCache>
            </c:numRef>
          </c:val>
          <c:extLst xmlns:c16r2="http://schemas.microsoft.com/office/drawing/2015/06/chart">
            <c:ext xmlns:c16="http://schemas.microsoft.com/office/drawing/2014/chart" uri="{C3380CC4-5D6E-409C-BE32-E72D297353CC}">
              <c16:uniqueId val="{00000000-62B3-493E-9BAE-9B3B4AE20559}"/>
            </c:ext>
          </c:extLst>
        </c:ser>
        <c:dLbls>
          <c:showLegendKey val="0"/>
          <c:showVal val="1"/>
          <c:showCatName val="0"/>
          <c:showSerName val="0"/>
          <c:showPercent val="0"/>
          <c:showBubbleSize val="0"/>
        </c:dLbls>
        <c:gapWidth val="150"/>
        <c:axId val="362093848"/>
        <c:axId val="362096592"/>
      </c:barChart>
      <c:catAx>
        <c:axId val="36209384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2096592"/>
        <c:crosses val="autoZero"/>
        <c:auto val="1"/>
        <c:lblAlgn val="ctr"/>
        <c:lblOffset val="100"/>
        <c:tickLblSkip val="1"/>
        <c:tickMarkSkip val="1"/>
        <c:noMultiLvlLbl val="0"/>
      </c:catAx>
      <c:valAx>
        <c:axId val="362096592"/>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20938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Rijksbijdragen OCW</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5559923.8624999998</c:v>
              </c:pt>
              <c:pt idx="1">
                <c:v>5584447.4375000009</c:v>
              </c:pt>
              <c:pt idx="2">
                <c:v>5584138.3000000017</c:v>
              </c:pt>
              <c:pt idx="3">
                <c:v>5584138.3000000017</c:v>
              </c:pt>
            </c:numLit>
          </c:val>
          <c:extLst xmlns:c16r2="http://schemas.microsoft.com/office/drawing/2015/06/chart">
            <c:ext xmlns:c16="http://schemas.microsoft.com/office/drawing/2014/chart" uri="{C3380CC4-5D6E-409C-BE32-E72D297353CC}">
              <c16:uniqueId val="{00000000-FDF6-438E-9B3C-F5722EF2000C}"/>
            </c:ext>
          </c:extLst>
        </c:ser>
        <c:dLbls>
          <c:showLegendKey val="0"/>
          <c:showVal val="1"/>
          <c:showCatName val="0"/>
          <c:showSerName val="0"/>
          <c:showPercent val="0"/>
          <c:showBubbleSize val="0"/>
        </c:dLbls>
        <c:gapWidth val="150"/>
        <c:axId val="362097376"/>
        <c:axId val="362090712"/>
      </c:barChart>
      <c:catAx>
        <c:axId val="3620973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2090712"/>
        <c:crosses val="autoZero"/>
        <c:auto val="1"/>
        <c:lblAlgn val="ctr"/>
        <c:lblOffset val="100"/>
        <c:tickLblSkip val="1"/>
        <c:tickMarkSkip val="1"/>
        <c:noMultiLvlLbl val="0"/>
      </c:catAx>
      <c:valAx>
        <c:axId val="36209071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20973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Personele 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Ref>
              <c:f>{}</c:f>
            </c:numRef>
          </c:val>
          <c:extLst xmlns:c16r2="http://schemas.microsoft.com/office/drawing/2015/06/chart">
            <c:ext xmlns:c16="http://schemas.microsoft.com/office/drawing/2014/chart" uri="{C3380CC4-5D6E-409C-BE32-E72D297353CC}">
              <c16:uniqueId val="{00000000-A909-486F-94CF-4BEB3A111096}"/>
            </c:ext>
          </c:extLst>
        </c:ser>
        <c:dLbls>
          <c:showLegendKey val="0"/>
          <c:showVal val="1"/>
          <c:showCatName val="0"/>
          <c:showSerName val="0"/>
          <c:showPercent val="0"/>
          <c:showBubbleSize val="0"/>
        </c:dLbls>
        <c:gapWidth val="150"/>
        <c:axId val="362090320"/>
        <c:axId val="362091104"/>
      </c:barChart>
      <c:catAx>
        <c:axId val="36209032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2091104"/>
        <c:crosses val="autoZero"/>
        <c:auto val="1"/>
        <c:lblAlgn val="ctr"/>
        <c:lblOffset val="100"/>
        <c:tickLblSkip val="1"/>
        <c:tickMarkSkip val="1"/>
        <c:noMultiLvlLbl val="0"/>
      </c:catAx>
      <c:valAx>
        <c:axId val="36209110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20903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Afschrijvingen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extLst xmlns:c16r2="http://schemas.microsoft.com/office/drawing/2015/06/chart">
            <c:ext xmlns:c16="http://schemas.microsoft.com/office/drawing/2014/chart" uri="{C3380CC4-5D6E-409C-BE32-E72D297353CC}">
              <c16:uniqueId val="{00000000-239C-47E3-898B-04E94149BF94}"/>
            </c:ext>
          </c:extLst>
        </c:ser>
        <c:dLbls>
          <c:showLegendKey val="0"/>
          <c:showVal val="1"/>
          <c:showCatName val="0"/>
          <c:showSerName val="0"/>
          <c:showPercent val="0"/>
          <c:showBubbleSize val="0"/>
        </c:dLbls>
        <c:gapWidth val="150"/>
        <c:axId val="362094632"/>
        <c:axId val="362092280"/>
      </c:barChart>
      <c:catAx>
        <c:axId val="36209463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2092280"/>
        <c:crosses val="autoZero"/>
        <c:auto val="1"/>
        <c:lblAlgn val="ctr"/>
        <c:lblOffset val="100"/>
        <c:tickLblSkip val="1"/>
        <c:tickMarkSkip val="1"/>
        <c:noMultiLvlLbl val="0"/>
      </c:catAx>
      <c:valAx>
        <c:axId val="36209228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209463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Huisvestingslasten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extLst xmlns:c16r2="http://schemas.microsoft.com/office/drawing/2015/06/chart">
            <c:ext xmlns:c16="http://schemas.microsoft.com/office/drawing/2014/chart" uri="{C3380CC4-5D6E-409C-BE32-E72D297353CC}">
              <c16:uniqueId val="{00000000-8B78-4A18-8BA5-A6D1EB395D69}"/>
            </c:ext>
          </c:extLst>
        </c:ser>
        <c:dLbls>
          <c:showLegendKey val="0"/>
          <c:showVal val="1"/>
          <c:showCatName val="0"/>
          <c:showSerName val="0"/>
          <c:showPercent val="0"/>
          <c:showBubbleSize val="0"/>
        </c:dLbls>
        <c:gapWidth val="150"/>
        <c:axId val="362092672"/>
        <c:axId val="362095416"/>
      </c:barChart>
      <c:catAx>
        <c:axId val="3620926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2095416"/>
        <c:crosses val="autoZero"/>
        <c:auto val="1"/>
        <c:lblAlgn val="ctr"/>
        <c:lblOffset val="100"/>
        <c:tickLblSkip val="1"/>
        <c:tickMarkSkip val="1"/>
        <c:noMultiLvlLbl val="0"/>
      </c:catAx>
      <c:valAx>
        <c:axId val="36209541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20926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instellingslasten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extLst xmlns:c16r2="http://schemas.microsoft.com/office/drawing/2015/06/chart">
            <c:ext xmlns:c16="http://schemas.microsoft.com/office/drawing/2014/chart" uri="{C3380CC4-5D6E-409C-BE32-E72D297353CC}">
              <c16:uniqueId val="{00000000-0DCA-4448-8556-DC4D56206330}"/>
            </c:ext>
          </c:extLst>
        </c:ser>
        <c:dLbls>
          <c:showLegendKey val="0"/>
          <c:showVal val="1"/>
          <c:showCatName val="0"/>
          <c:showSerName val="0"/>
          <c:showPercent val="0"/>
          <c:showBubbleSize val="0"/>
        </c:dLbls>
        <c:gapWidth val="150"/>
        <c:axId val="362095024"/>
        <c:axId val="362095808"/>
      </c:barChart>
      <c:catAx>
        <c:axId val="3620950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2095808"/>
        <c:crosses val="autoZero"/>
        <c:auto val="1"/>
        <c:lblAlgn val="ctr"/>
        <c:lblOffset val="100"/>
        <c:tickLblSkip val="1"/>
        <c:tickMarkSkip val="1"/>
        <c:noMultiLvlLbl val="0"/>
      </c:catAx>
      <c:valAx>
        <c:axId val="36209580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209502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Onderwijsleermiddelen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extLst xmlns:c16r2="http://schemas.microsoft.com/office/drawing/2015/06/chart">
            <c:ext xmlns:c16="http://schemas.microsoft.com/office/drawing/2014/chart" uri="{C3380CC4-5D6E-409C-BE32-E72D297353CC}">
              <c16:uniqueId val="{00000000-BF55-4394-88F4-1D239ABF6DB9}"/>
            </c:ext>
          </c:extLst>
        </c:ser>
        <c:dLbls>
          <c:showLegendKey val="0"/>
          <c:showVal val="1"/>
          <c:showCatName val="0"/>
          <c:showSerName val="0"/>
          <c:showPercent val="0"/>
          <c:showBubbleSize val="0"/>
        </c:dLbls>
        <c:gapWidth val="150"/>
        <c:axId val="360521144"/>
        <c:axId val="360521536"/>
      </c:barChart>
      <c:catAx>
        <c:axId val="3605211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0521536"/>
        <c:crosses val="autoZero"/>
        <c:auto val="1"/>
        <c:lblAlgn val="ctr"/>
        <c:lblOffset val="100"/>
        <c:tickLblSkip val="1"/>
        <c:tickMarkSkip val="1"/>
        <c:noMultiLvlLbl val="0"/>
      </c:catAx>
      <c:valAx>
        <c:axId val="36052153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05211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52"/>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06"/>
        </c:manualLayout>
      </c:layout>
      <c:barChart>
        <c:barDir val="col"/>
        <c:grouping val="clustered"/>
        <c:varyColors val="0"/>
        <c:ser>
          <c:idx val="0"/>
          <c:order val="0"/>
          <c:tx>
            <c:strRef>
              <c:f>begr!$D$48</c:f>
              <c:strCache>
                <c:ptCount val="1"/>
                <c:pt idx="0">
                  <c:v>Resultaat</c:v>
                </c:pt>
              </c:strCache>
            </c:strRef>
          </c:tx>
          <c:invertIfNegative val="0"/>
          <c:dLbls>
            <c:delete val="1"/>
          </c:dLbls>
          <c:cat>
            <c:numRef>
              <c:f>tab!$E$4:$I$4</c:f>
              <c:numCache>
                <c:formatCode>0</c:formatCode>
                <c:ptCount val="5"/>
                <c:pt idx="0">
                  <c:v>2019</c:v>
                </c:pt>
                <c:pt idx="1">
                  <c:v>2020</c:v>
                </c:pt>
                <c:pt idx="2">
                  <c:v>2021</c:v>
                </c:pt>
                <c:pt idx="3">
                  <c:v>2022</c:v>
                </c:pt>
                <c:pt idx="4">
                  <c:v>2023</c:v>
                </c:pt>
              </c:numCache>
            </c:numRef>
          </c:cat>
          <c:val>
            <c:numRef>
              <c:f>begr!$G$48:$K$48</c:f>
              <c:numCache>
                <c:formatCode>_-"€"\ * #,##0_-;_-"€"\ * #,##0\-;_-"€"\ * "-"_-;_-@_-</c:formatCode>
                <c:ptCount val="5"/>
                <c:pt idx="0">
                  <c:v>8004540.2011438934</c:v>
                </c:pt>
                <c:pt idx="1">
                  <c:v>7378239.8675833335</c:v>
                </c:pt>
                <c:pt idx="2">
                  <c:v>7048441.6600000001</c:v>
                </c:pt>
                <c:pt idx="3">
                  <c:v>7047332.8600000003</c:v>
                </c:pt>
                <c:pt idx="4">
                  <c:v>7046233.6600000001</c:v>
                </c:pt>
              </c:numCache>
            </c:numRef>
          </c:val>
          <c:extLst xmlns:c16r2="http://schemas.microsoft.com/office/drawing/2015/06/chart">
            <c:ext xmlns:c16="http://schemas.microsoft.com/office/drawing/2014/chart" uri="{C3380CC4-5D6E-409C-BE32-E72D297353CC}">
              <c16:uniqueId val="{00000000-E0BE-4ACD-BDA3-F48654CB83CC}"/>
            </c:ext>
          </c:extLst>
        </c:ser>
        <c:dLbls>
          <c:showLegendKey val="0"/>
          <c:showVal val="1"/>
          <c:showCatName val="0"/>
          <c:showSerName val="0"/>
          <c:showPercent val="0"/>
          <c:showBubbleSize val="0"/>
        </c:dLbls>
        <c:gapWidth val="150"/>
        <c:axId val="360522320"/>
        <c:axId val="361890224"/>
      </c:barChart>
      <c:catAx>
        <c:axId val="36052232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1890224"/>
        <c:crosses val="autoZero"/>
        <c:auto val="1"/>
        <c:lblAlgn val="ctr"/>
        <c:lblOffset val="100"/>
        <c:tickLblSkip val="1"/>
        <c:tickMarkSkip val="1"/>
        <c:noMultiLvlLbl val="0"/>
      </c:catAx>
      <c:valAx>
        <c:axId val="36189022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05223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Overheidsbijdragen</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extLst xmlns:c16r2="http://schemas.microsoft.com/office/drawing/2015/06/chart">
            <c:ext xmlns:c16="http://schemas.microsoft.com/office/drawing/2014/chart" uri="{C3380CC4-5D6E-409C-BE32-E72D297353CC}">
              <c16:uniqueId val="{00000000-FCB7-48BE-AEB0-DB6FA79C52E8}"/>
            </c:ext>
          </c:extLst>
        </c:ser>
        <c:dLbls>
          <c:showLegendKey val="0"/>
          <c:showVal val="1"/>
          <c:showCatName val="0"/>
          <c:showSerName val="0"/>
          <c:showPercent val="0"/>
          <c:showBubbleSize val="0"/>
        </c:dLbls>
        <c:gapWidth val="150"/>
        <c:axId val="361888264"/>
        <c:axId val="361888656"/>
      </c:barChart>
      <c:catAx>
        <c:axId val="3618882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1888656"/>
        <c:crosses val="autoZero"/>
        <c:auto val="1"/>
        <c:lblAlgn val="ctr"/>
        <c:lblOffset val="100"/>
        <c:tickLblSkip val="1"/>
        <c:tickMarkSkip val="1"/>
        <c:noMultiLvlLbl val="0"/>
      </c:catAx>
      <c:valAx>
        <c:axId val="36188865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18882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nl-NL"/>
              <a:t>Leerlingenverloop 1 oktober</a:t>
            </a:r>
          </a:p>
        </c:rich>
      </c:tx>
      <c:layout>
        <c:manualLayout>
          <c:xMode val="edge"/>
          <c:yMode val="edge"/>
          <c:x val="0.34821456141511731"/>
          <c:y val="3.5294117647058851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nl-NL"/>
        </a:p>
      </c:txPr>
    </c:title>
    <c:autoTitleDeleted val="0"/>
    <c:plotArea>
      <c:layout>
        <c:manualLayout>
          <c:layoutTarget val="inner"/>
          <c:xMode val="edge"/>
          <c:yMode val="edge"/>
          <c:x val="7.75122962570855E-2"/>
          <c:y val="0.19705913231434305"/>
          <c:w val="0.87723309896534396"/>
          <c:h val="0.58823613889610338"/>
        </c:manualLayout>
      </c:layout>
      <c:barChart>
        <c:barDir val="col"/>
        <c:grouping val="clustered"/>
        <c:varyColors val="0"/>
        <c:ser>
          <c:idx val="2"/>
          <c:order val="0"/>
          <c:tx>
            <c:strRef>
              <c:f>'geg ll'!$D$20</c:f>
              <c:strCache>
                <c:ptCount val="1"/>
                <c:pt idx="0">
                  <c:v>Aantal leerlingen SBO op  teldatum </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nl-NL"/>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Ref>
              <c:f>'geg ll'!$G$124:$L$124</c:f>
              <c:numCache>
                <c:formatCode>[$-413]d/mmm/yy;@</c:formatCode>
                <c:ptCount val="6"/>
                <c:pt idx="0">
                  <c:v>43009</c:v>
                </c:pt>
                <c:pt idx="1">
                  <c:v>43374</c:v>
                </c:pt>
                <c:pt idx="2">
                  <c:v>43739</c:v>
                </c:pt>
                <c:pt idx="3">
                  <c:v>44105</c:v>
                </c:pt>
                <c:pt idx="4">
                  <c:v>44470</c:v>
                </c:pt>
                <c:pt idx="5">
                  <c:v>44835</c:v>
                </c:pt>
              </c:numCache>
            </c:numRef>
          </c:cat>
          <c:val>
            <c:numRef>
              <c:f>'geg ll'!$G$36:$L$36</c:f>
              <c:numCache>
                <c:formatCode>General</c:formatCode>
                <c:ptCount val="6"/>
                <c:pt idx="0">
                  <c:v>330</c:v>
                </c:pt>
                <c:pt idx="1">
                  <c:v>330</c:v>
                </c:pt>
                <c:pt idx="2">
                  <c:v>330</c:v>
                </c:pt>
                <c:pt idx="3">
                  <c:v>330</c:v>
                </c:pt>
                <c:pt idx="4">
                  <c:v>330</c:v>
                </c:pt>
                <c:pt idx="5">
                  <c:v>330</c:v>
                </c:pt>
              </c:numCache>
            </c:numRef>
          </c:val>
          <c:extLst xmlns:c16r2="http://schemas.microsoft.com/office/drawing/2015/06/chart">
            <c:ext xmlns:c16="http://schemas.microsoft.com/office/drawing/2014/chart" uri="{C3380CC4-5D6E-409C-BE32-E72D297353CC}">
              <c16:uniqueId val="{00000000-DED1-4F65-B44F-DAE6CFB6387C}"/>
            </c:ext>
          </c:extLst>
        </c:ser>
        <c:ser>
          <c:idx val="0"/>
          <c:order val="1"/>
          <c:tx>
            <c:strRef>
              <c:f>'geg ll'!$E$128</c:f>
              <c:strCache>
                <c:ptCount val="1"/>
                <c:pt idx="0">
                  <c:v>SO cat 1</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nl-NL"/>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Ref>
              <c:f>'geg ll'!$G$124:$L$124</c:f>
              <c:numCache>
                <c:formatCode>[$-413]d/mmm/yy;@</c:formatCode>
                <c:ptCount val="6"/>
                <c:pt idx="0">
                  <c:v>43009</c:v>
                </c:pt>
                <c:pt idx="1">
                  <c:v>43374</c:v>
                </c:pt>
                <c:pt idx="2">
                  <c:v>43739</c:v>
                </c:pt>
                <c:pt idx="3">
                  <c:v>44105</c:v>
                </c:pt>
                <c:pt idx="4">
                  <c:v>44470</c:v>
                </c:pt>
                <c:pt idx="5">
                  <c:v>44835</c:v>
                </c:pt>
              </c:numCache>
            </c:numRef>
          </c:cat>
          <c:val>
            <c:numRef>
              <c:f>'geg ll'!$G$128:$L$128</c:f>
              <c:numCache>
                <c:formatCode>General</c:formatCode>
                <c:ptCount val="6"/>
                <c:pt idx="0">
                  <c:v>290</c:v>
                </c:pt>
                <c:pt idx="1">
                  <c:v>290</c:v>
                </c:pt>
                <c:pt idx="2">
                  <c:v>290</c:v>
                </c:pt>
                <c:pt idx="3">
                  <c:v>290</c:v>
                </c:pt>
                <c:pt idx="4">
                  <c:v>290</c:v>
                </c:pt>
                <c:pt idx="5">
                  <c:v>290</c:v>
                </c:pt>
              </c:numCache>
            </c:numRef>
          </c:val>
          <c:extLst xmlns:c16r2="http://schemas.microsoft.com/office/drawing/2015/06/chart">
            <c:ext xmlns:c16="http://schemas.microsoft.com/office/drawing/2014/chart" uri="{C3380CC4-5D6E-409C-BE32-E72D297353CC}">
              <c16:uniqueId val="{00000001-DED1-4F65-B44F-DAE6CFB6387C}"/>
            </c:ext>
          </c:extLst>
        </c:ser>
        <c:ser>
          <c:idx val="1"/>
          <c:order val="2"/>
          <c:tx>
            <c:strRef>
              <c:f>'geg ll'!$E$131</c:f>
              <c:strCache>
                <c:ptCount val="1"/>
                <c:pt idx="0">
                  <c:v>SO cat 2</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nl-NL"/>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Ref>
              <c:f>'geg ll'!$G$124:$L$124</c:f>
              <c:numCache>
                <c:formatCode>[$-413]d/mmm/yy;@</c:formatCode>
                <c:ptCount val="6"/>
                <c:pt idx="0">
                  <c:v>43009</c:v>
                </c:pt>
                <c:pt idx="1">
                  <c:v>43374</c:v>
                </c:pt>
                <c:pt idx="2">
                  <c:v>43739</c:v>
                </c:pt>
                <c:pt idx="3">
                  <c:v>44105</c:v>
                </c:pt>
                <c:pt idx="4">
                  <c:v>44470</c:v>
                </c:pt>
                <c:pt idx="5">
                  <c:v>44835</c:v>
                </c:pt>
              </c:numCache>
            </c:numRef>
          </c:cat>
          <c:val>
            <c:numRef>
              <c:f>'geg ll'!$G$131:$L$131</c:f>
              <c:numCache>
                <c:formatCode>General</c:formatCode>
                <c:ptCount val="6"/>
                <c:pt idx="0">
                  <c:v>39</c:v>
                </c:pt>
                <c:pt idx="1">
                  <c:v>39</c:v>
                </c:pt>
                <c:pt idx="2">
                  <c:v>39</c:v>
                </c:pt>
                <c:pt idx="3">
                  <c:v>39</c:v>
                </c:pt>
                <c:pt idx="4">
                  <c:v>39</c:v>
                </c:pt>
                <c:pt idx="5">
                  <c:v>39</c:v>
                </c:pt>
              </c:numCache>
            </c:numRef>
          </c:val>
          <c:extLst xmlns:c16r2="http://schemas.microsoft.com/office/drawing/2015/06/chart">
            <c:ext xmlns:c16="http://schemas.microsoft.com/office/drawing/2014/chart" uri="{C3380CC4-5D6E-409C-BE32-E72D297353CC}">
              <c16:uniqueId val="{00000002-DED1-4F65-B44F-DAE6CFB6387C}"/>
            </c:ext>
          </c:extLst>
        </c:ser>
        <c:ser>
          <c:idx val="3"/>
          <c:order val="3"/>
          <c:tx>
            <c:strRef>
              <c:f>'geg ll'!$E$134</c:f>
              <c:strCache>
                <c:ptCount val="1"/>
                <c:pt idx="0">
                  <c:v>SO cat 3</c:v>
                </c:pt>
              </c:strCache>
            </c:strRef>
          </c:tx>
          <c:spPr>
            <a:solidFill>
              <a:schemeClr val="accent4"/>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nl-NL"/>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Ref>
              <c:f>'geg ll'!$G$124:$L$124</c:f>
              <c:numCache>
                <c:formatCode>[$-413]d/mmm/yy;@</c:formatCode>
                <c:ptCount val="6"/>
                <c:pt idx="0">
                  <c:v>43009</c:v>
                </c:pt>
                <c:pt idx="1">
                  <c:v>43374</c:v>
                </c:pt>
                <c:pt idx="2">
                  <c:v>43739</c:v>
                </c:pt>
                <c:pt idx="3">
                  <c:v>44105</c:v>
                </c:pt>
                <c:pt idx="4">
                  <c:v>44470</c:v>
                </c:pt>
                <c:pt idx="5">
                  <c:v>44835</c:v>
                </c:pt>
              </c:numCache>
            </c:numRef>
          </c:cat>
          <c:val>
            <c:numRef>
              <c:f>'geg ll'!$G$134:$L$134</c:f>
              <c:numCache>
                <c:formatCode>General</c:formatCode>
                <c:ptCount val="6"/>
                <c:pt idx="0">
                  <c:v>44</c:v>
                </c:pt>
                <c:pt idx="1">
                  <c:v>44</c:v>
                </c:pt>
                <c:pt idx="2">
                  <c:v>44</c:v>
                </c:pt>
                <c:pt idx="3">
                  <c:v>44</c:v>
                </c:pt>
                <c:pt idx="4">
                  <c:v>44</c:v>
                </c:pt>
                <c:pt idx="5">
                  <c:v>44</c:v>
                </c:pt>
              </c:numCache>
            </c:numRef>
          </c:val>
          <c:extLst xmlns:c16r2="http://schemas.microsoft.com/office/drawing/2015/06/chart">
            <c:ext xmlns:c16="http://schemas.microsoft.com/office/drawing/2014/chart" uri="{C3380CC4-5D6E-409C-BE32-E72D297353CC}">
              <c16:uniqueId val="{00000003-DED1-4F65-B44F-DAE6CFB6387C}"/>
            </c:ext>
          </c:extLst>
        </c:ser>
        <c:dLbls>
          <c:dLblPos val="outEnd"/>
          <c:showLegendKey val="0"/>
          <c:showVal val="1"/>
          <c:showCatName val="0"/>
          <c:showSerName val="0"/>
          <c:showPercent val="0"/>
          <c:showBubbleSize val="0"/>
        </c:dLbls>
        <c:gapWidth val="219"/>
        <c:overlap val="-27"/>
        <c:axId val="361885520"/>
        <c:axId val="361889832"/>
      </c:barChart>
      <c:catAx>
        <c:axId val="361885520"/>
        <c:scaling>
          <c:orientation val="minMax"/>
          <c:max val="5"/>
          <c:min val="1"/>
        </c:scaling>
        <c:delete val="0"/>
        <c:axPos val="b"/>
        <c:numFmt formatCode="[$-413]d/mmm/yy;@"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361889832"/>
        <c:crosses val="autoZero"/>
        <c:auto val="0"/>
        <c:lblAlgn val="ctr"/>
        <c:lblOffset val="100"/>
        <c:noMultiLvlLbl val="1"/>
      </c:catAx>
      <c:valAx>
        <c:axId val="361889832"/>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crossAx val="361885520"/>
        <c:crossesAt val="42278"/>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nl-NL"/>
    </a:p>
  </c:txPr>
  <c:printSettings>
    <c:headerFooter alignWithMargins="0"/>
    <c:pageMargins b="1" l="0.75000000000000411" r="0.75000000000000411" t="1" header="0.5" footer="0.5"/>
    <c:pageSetup paperSize="9" orientation="landscape" verticalDpi="-1"/>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2481523.2999999998</c:v>
              </c:pt>
              <c:pt idx="2">
                <c:v>3696912.8000000017</c:v>
              </c:pt>
              <c:pt idx="3">
                <c:v>4891406.3000000026</c:v>
              </c:pt>
            </c:numLit>
          </c:val>
          <c:extLst xmlns:c16r2="http://schemas.microsoft.com/office/drawing/2015/06/chart">
            <c:ext xmlns:c16="http://schemas.microsoft.com/office/drawing/2014/chart" uri="{C3380CC4-5D6E-409C-BE32-E72D297353CC}">
              <c16:uniqueId val="{00000000-AA88-488D-92FC-EAB8229FA5CB}"/>
            </c:ext>
          </c:extLst>
        </c:ser>
        <c:dLbls>
          <c:showLegendKey val="0"/>
          <c:showVal val="1"/>
          <c:showCatName val="0"/>
          <c:showSerName val="0"/>
          <c:showPercent val="0"/>
          <c:showBubbleSize val="0"/>
        </c:dLbls>
        <c:gapWidth val="150"/>
        <c:axId val="361886696"/>
        <c:axId val="361887088"/>
      </c:barChart>
      <c:catAx>
        <c:axId val="3618866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1887088"/>
        <c:crosses val="autoZero"/>
        <c:auto val="1"/>
        <c:lblAlgn val="ctr"/>
        <c:lblOffset val="100"/>
        <c:tickLblSkip val="1"/>
        <c:tickMarkSkip val="1"/>
        <c:noMultiLvlLbl val="0"/>
      </c:catAx>
      <c:valAx>
        <c:axId val="36188708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3618866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473"/>
          <c:y val="3.5608308605341282E-2"/>
        </c:manualLayout>
      </c:layout>
      <c:overlay val="0"/>
      <c:spPr>
        <a:noFill/>
        <a:ln w="25400">
          <a:noFill/>
        </a:ln>
      </c:spPr>
    </c:title>
    <c:autoTitleDeleted val="0"/>
    <c:plotArea>
      <c:layout>
        <c:manualLayout>
          <c:layoutTarget val="inner"/>
          <c:xMode val="edge"/>
          <c:yMode val="edge"/>
          <c:x val="0.1152144805039049"/>
          <c:y val="0.14579679941171089"/>
          <c:w val="0.85906227948100067"/>
          <c:h val="0.66765675372188726"/>
        </c:manualLayout>
      </c:layout>
      <c:barChart>
        <c:barDir val="col"/>
        <c:grouping val="clustered"/>
        <c:varyColors val="0"/>
        <c:ser>
          <c:idx val="0"/>
          <c:order val="0"/>
          <c:tx>
            <c:v>investeringen</c:v>
          </c:tx>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tab!$E$4:$I$4</c:f>
              <c:numCache>
                <c:formatCode>0</c:formatCode>
                <c:ptCount val="5"/>
                <c:pt idx="0">
                  <c:v>2019</c:v>
                </c:pt>
                <c:pt idx="1">
                  <c:v>2020</c:v>
                </c:pt>
                <c:pt idx="2">
                  <c:v>2021</c:v>
                </c:pt>
                <c:pt idx="3">
                  <c:v>2022</c:v>
                </c:pt>
                <c:pt idx="4">
                  <c:v>2023</c:v>
                </c:pt>
              </c:numCache>
            </c:numRef>
          </c:cat>
          <c:val>
            <c:numRef>
              <c:f>act!$G$25:$K$25</c:f>
              <c:numCache>
                <c:formatCode>_-"€"\ * #,##0_-;_-"€"\ * #,##0\-;_-"€"\ * "-"_-;_-@_-</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1687-4989-AD2F-31EDDBB7C6D4}"/>
            </c:ext>
          </c:extLst>
        </c:ser>
        <c:dLbls>
          <c:showLegendKey val="0"/>
          <c:showVal val="1"/>
          <c:showCatName val="0"/>
          <c:showSerName val="0"/>
          <c:showPercent val="0"/>
          <c:showBubbleSize val="0"/>
        </c:dLbls>
        <c:gapWidth val="150"/>
        <c:axId val="361891008"/>
        <c:axId val="361891400"/>
      </c:barChart>
      <c:catAx>
        <c:axId val="36189100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1891400"/>
        <c:crosses val="autoZero"/>
        <c:auto val="1"/>
        <c:lblAlgn val="ctr"/>
        <c:lblOffset val="100"/>
        <c:tickLblSkip val="1"/>
        <c:tickMarkSkip val="2"/>
        <c:noMultiLvlLbl val="0"/>
      </c:catAx>
      <c:valAx>
        <c:axId val="36189140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18910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 inclusief</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46"/>
          <c:y val="0.19822485207100593"/>
          <c:w val="0.81026874026569939"/>
          <c:h val="0.66863905325444872"/>
        </c:manualLayout>
      </c:layout>
      <c:barChart>
        <c:barDir val="col"/>
        <c:grouping val="clustered"/>
        <c:varyColors val="0"/>
        <c:ser>
          <c:idx val="0"/>
          <c:order val="0"/>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ken!$F$8:$I$8</c:f>
              <c:numCache>
                <c:formatCode>0</c:formatCode>
                <c:ptCount val="4"/>
                <c:pt idx="0">
                  <c:v>2019</c:v>
                </c:pt>
                <c:pt idx="1">
                  <c:v>2020</c:v>
                </c:pt>
                <c:pt idx="2">
                  <c:v>2021</c:v>
                </c:pt>
                <c:pt idx="3">
                  <c:v>2022</c:v>
                </c:pt>
              </c:numCache>
            </c:numRef>
          </c:cat>
          <c:val>
            <c:numRef>
              <c:f>ken!#REF!</c:f>
              <c:numCache>
                <c:formatCode>General</c:formatCode>
                <c:ptCount val="1"/>
                <c:pt idx="0">
                  <c:v>1</c:v>
                </c:pt>
              </c:numCache>
            </c:numRef>
          </c:val>
          <c:extLst xmlns:c16r2="http://schemas.microsoft.com/office/drawing/2015/06/chart">
            <c:ext xmlns:c16="http://schemas.microsoft.com/office/drawing/2014/chart" uri="{C3380CC4-5D6E-409C-BE32-E72D297353CC}">
              <c16:uniqueId val="{00000000-D825-4CA6-988A-76268C39273D}"/>
            </c:ext>
            <c:ext xmlns:c15="http://schemas.microsoft.com/office/drawing/2012/chart" uri="{02D57815-91ED-43cb-92C2-25804820EDAC}">
              <c15:filteredSeriesTitle>
                <c15:tx>
                  <c:strRef>
                    <c:extLst xmlns:c16r2="http://schemas.microsoft.com/office/drawing/2015/06/chart" xmlns:c16="http://schemas.microsoft.com/office/drawing/2014/chart">
                      <c:ext uri="{02D57815-91ED-43cb-92C2-25804820EDAC}">
                        <c15:formulaRef>
                          <c15:sqref>ken!#REF!</c15:sqref>
                        </c15:formulaRef>
                      </c:ext>
                    </c:extLst>
                    <c:strCache>
                      <c:ptCount val="1"/>
                      <c:pt idx="0">
                        <c:v>#REF!</c:v>
                      </c:pt>
                    </c:strCache>
                  </c:strRef>
                </c15:tx>
              </c15:filteredSeriesTitle>
            </c:ext>
          </c:extLst>
        </c:ser>
        <c:dLbls>
          <c:showLegendKey val="0"/>
          <c:showVal val="1"/>
          <c:showCatName val="0"/>
          <c:showSerName val="0"/>
          <c:showPercent val="0"/>
          <c:showBubbleSize val="0"/>
        </c:dLbls>
        <c:gapWidth val="150"/>
        <c:axId val="361885912"/>
        <c:axId val="361891792"/>
      </c:barChart>
      <c:catAx>
        <c:axId val="36188591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1891792"/>
        <c:crosses val="autoZero"/>
        <c:auto val="1"/>
        <c:lblAlgn val="ctr"/>
        <c:lblOffset val="100"/>
        <c:tickLblSkip val="1"/>
        <c:tickMarkSkip val="1"/>
        <c:noMultiLvlLbl val="0"/>
      </c:catAx>
      <c:valAx>
        <c:axId val="36189179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18859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2</a:t>
            </a:r>
          </a:p>
        </c:rich>
      </c:tx>
      <c:layout>
        <c:manualLayout>
          <c:xMode val="edge"/>
          <c:yMode val="edge"/>
          <c:x val="0.40178610026687972"/>
          <c:y val="3.5294117647058851E-2"/>
        </c:manualLayout>
      </c:layout>
      <c:overlay val="0"/>
      <c:spPr>
        <a:noFill/>
        <a:ln w="25400">
          <a:noFill/>
        </a:ln>
      </c:spPr>
    </c:title>
    <c:autoTitleDeleted val="0"/>
    <c:plotArea>
      <c:layout>
        <c:manualLayout>
          <c:layoutTarget val="inner"/>
          <c:xMode val="edge"/>
          <c:yMode val="edge"/>
          <c:x val="0.11607155507938396"/>
          <c:y val="0.19705910653019784"/>
          <c:w val="0.8526795007754796"/>
          <c:h val="0.67058919834156472"/>
        </c:manualLayout>
      </c:layout>
      <c:barChart>
        <c:barDir val="col"/>
        <c:grouping val="clustered"/>
        <c:varyColors val="0"/>
        <c:ser>
          <c:idx val="0"/>
          <c:order val="0"/>
          <c:tx>
            <c:strRef>
              <c:f>ken!$D$10</c:f>
              <c:strCache>
                <c:ptCount val="1"/>
                <c:pt idx="0">
                  <c:v>Solvabiliteit 2</c:v>
                </c:pt>
              </c:strCache>
            </c:strRef>
          </c:tx>
          <c:spPr>
            <a:solidFill>
              <a:srgbClr val="92D050"/>
            </a:solidFill>
            <a:ln>
              <a:solidFill>
                <a:srgbClr val="92D050"/>
              </a:solidFill>
            </a:ln>
          </c:spPr>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ken!$F$8:$J$8</c:f>
              <c:numCache>
                <c:formatCode>0</c:formatCode>
                <c:ptCount val="5"/>
                <c:pt idx="0">
                  <c:v>2019</c:v>
                </c:pt>
                <c:pt idx="1">
                  <c:v>2020</c:v>
                </c:pt>
                <c:pt idx="2">
                  <c:v>2021</c:v>
                </c:pt>
                <c:pt idx="3">
                  <c:v>2022</c:v>
                </c:pt>
                <c:pt idx="4">
                  <c:v>2023</c:v>
                </c:pt>
              </c:numCache>
            </c:numRef>
          </c:cat>
          <c:val>
            <c:numRef>
              <c:f>ken!$F$10:$J$10</c:f>
              <c:numCache>
                <c:formatCode>0%</c:formatCode>
                <c:ptCount val="5"/>
                <c:pt idx="0">
                  <c:v>0</c:v>
                </c:pt>
                <c:pt idx="1">
                  <c:v>1</c:v>
                </c:pt>
                <c:pt idx="2">
                  <c:v>1</c:v>
                </c:pt>
                <c:pt idx="3">
                  <c:v>1</c:v>
                </c:pt>
                <c:pt idx="4">
                  <c:v>1</c:v>
                </c:pt>
              </c:numCache>
            </c:numRef>
          </c:val>
          <c:extLst xmlns:c16r2="http://schemas.microsoft.com/office/drawing/2015/06/chart">
            <c:ext xmlns:c16="http://schemas.microsoft.com/office/drawing/2014/chart" uri="{C3380CC4-5D6E-409C-BE32-E72D297353CC}">
              <c16:uniqueId val="{00000000-2D28-457C-BCF8-2D93F20534AF}"/>
            </c:ext>
          </c:extLst>
        </c:ser>
        <c:dLbls>
          <c:showLegendKey val="0"/>
          <c:showVal val="1"/>
          <c:showCatName val="0"/>
          <c:showSerName val="0"/>
          <c:showPercent val="0"/>
          <c:showBubbleSize val="0"/>
        </c:dLbls>
        <c:gapWidth val="150"/>
        <c:axId val="361892184"/>
        <c:axId val="361892576"/>
      </c:barChart>
      <c:catAx>
        <c:axId val="361892184"/>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1892576"/>
        <c:crosses val="autoZero"/>
        <c:auto val="1"/>
        <c:lblAlgn val="ctr"/>
        <c:lblOffset val="100"/>
        <c:tickLblSkip val="1"/>
        <c:tickMarkSkip val="1"/>
        <c:noMultiLvlLbl val="0"/>
      </c:catAx>
      <c:valAx>
        <c:axId val="361892576"/>
        <c:scaling>
          <c:orientation val="minMax"/>
          <c:max val="1"/>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18921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tab!$D$11</c:f>
              <c:strCache>
                <c:ptCount val="1"/>
                <c:pt idx="0">
                  <c:v>SBO-leerlingen</c:v>
                </c:pt>
              </c:strCache>
            </c:strRef>
          </c:tx>
          <c:marker>
            <c:symbol val="none"/>
          </c:marker>
          <c:cat>
            <c:numRef>
              <c:f>tab!$E$10:$L$10</c:f>
              <c:numCache>
                <c:formatCode>General</c:formatCode>
                <c:ptCount val="8"/>
                <c:pt idx="0">
                  <c:v>2010</c:v>
                </c:pt>
                <c:pt idx="1">
                  <c:v>2011</c:v>
                </c:pt>
                <c:pt idx="2">
                  <c:v>2012</c:v>
                </c:pt>
                <c:pt idx="3">
                  <c:v>2013</c:v>
                </c:pt>
                <c:pt idx="4">
                  <c:v>2014</c:v>
                </c:pt>
                <c:pt idx="5">
                  <c:v>2015</c:v>
                </c:pt>
                <c:pt idx="6">
                  <c:v>2016</c:v>
                </c:pt>
                <c:pt idx="7">
                  <c:v>2017</c:v>
                </c:pt>
              </c:numCache>
            </c:numRef>
          </c:cat>
          <c:val>
            <c:numRef>
              <c:f>tab!$E$11:$L$11</c:f>
              <c:numCache>
                <c:formatCode>0.000%</c:formatCode>
                <c:ptCount val="8"/>
                <c:pt idx="0">
                  <c:v>2.7150000000000001E-2</c:v>
                </c:pt>
                <c:pt idx="1">
                  <c:v>2.6790000000000001E-2</c:v>
                </c:pt>
                <c:pt idx="2">
                  <c:v>2.597E-2</c:v>
                </c:pt>
                <c:pt idx="3">
                  <c:v>2.5180000000000001E-2</c:v>
                </c:pt>
                <c:pt idx="4">
                  <c:v>2.4660000000000001E-2</c:v>
                </c:pt>
                <c:pt idx="5">
                  <c:v>2.351E-2</c:v>
                </c:pt>
                <c:pt idx="6">
                  <c:v>2.3179999999999999E-2</c:v>
                </c:pt>
                <c:pt idx="7">
                  <c:v>2.3089999999999999E-2</c:v>
                </c:pt>
              </c:numCache>
            </c:numRef>
          </c:val>
          <c:smooth val="0"/>
          <c:extLst xmlns:c16r2="http://schemas.microsoft.com/office/drawing/2015/06/chart">
            <c:ext xmlns:c16="http://schemas.microsoft.com/office/drawing/2014/chart" uri="{C3380CC4-5D6E-409C-BE32-E72D297353CC}">
              <c16:uniqueId val="{00000000-AB8C-4F0E-83B4-89799B417E80}"/>
            </c:ext>
          </c:extLst>
        </c:ser>
        <c:ser>
          <c:idx val="1"/>
          <c:order val="1"/>
          <c:tx>
            <c:strRef>
              <c:f>tab!$D$12</c:f>
              <c:strCache>
                <c:ptCount val="1"/>
                <c:pt idx="0">
                  <c:v>SO cat 1</c:v>
                </c:pt>
              </c:strCache>
            </c:strRef>
          </c:tx>
          <c:marker>
            <c:symbol val="none"/>
          </c:marker>
          <c:cat>
            <c:numRef>
              <c:f>tab!$E$10:$L$10</c:f>
              <c:numCache>
                <c:formatCode>General</c:formatCode>
                <c:ptCount val="8"/>
                <c:pt idx="0">
                  <c:v>2010</c:v>
                </c:pt>
                <c:pt idx="1">
                  <c:v>2011</c:v>
                </c:pt>
                <c:pt idx="2">
                  <c:v>2012</c:v>
                </c:pt>
                <c:pt idx="3">
                  <c:v>2013</c:v>
                </c:pt>
                <c:pt idx="4">
                  <c:v>2014</c:v>
                </c:pt>
                <c:pt idx="5">
                  <c:v>2015</c:v>
                </c:pt>
                <c:pt idx="6">
                  <c:v>2016</c:v>
                </c:pt>
                <c:pt idx="7">
                  <c:v>2017</c:v>
                </c:pt>
              </c:numCache>
            </c:numRef>
          </c:cat>
          <c:val>
            <c:numRef>
              <c:f>tab!$E$12:$L$12</c:f>
              <c:numCache>
                <c:formatCode>0.000%</c:formatCode>
                <c:ptCount val="8"/>
                <c:pt idx="0">
                  <c:v>1.3339999999999999E-2</c:v>
                </c:pt>
                <c:pt idx="1">
                  <c:v>1.354E-2</c:v>
                </c:pt>
                <c:pt idx="2">
                  <c:v>1.333E-2</c:v>
                </c:pt>
                <c:pt idx="3">
                  <c:v>1.3440000000000001E-2</c:v>
                </c:pt>
                <c:pt idx="4">
                  <c:v>1.336E-2</c:v>
                </c:pt>
                <c:pt idx="5">
                  <c:v>1.2880000000000001E-2</c:v>
                </c:pt>
                <c:pt idx="6">
                  <c:v>1.278E-2</c:v>
                </c:pt>
                <c:pt idx="7">
                  <c:v>1.281E-2</c:v>
                </c:pt>
              </c:numCache>
            </c:numRef>
          </c:val>
          <c:smooth val="0"/>
          <c:extLst xmlns:c16r2="http://schemas.microsoft.com/office/drawing/2015/06/chart">
            <c:ext xmlns:c16="http://schemas.microsoft.com/office/drawing/2014/chart" uri="{C3380CC4-5D6E-409C-BE32-E72D297353CC}">
              <c16:uniqueId val="{00000001-AB8C-4F0E-83B4-89799B417E80}"/>
            </c:ext>
          </c:extLst>
        </c:ser>
        <c:ser>
          <c:idx val="2"/>
          <c:order val="2"/>
          <c:tx>
            <c:strRef>
              <c:f>tab!$D$13</c:f>
              <c:strCache>
                <c:ptCount val="1"/>
                <c:pt idx="0">
                  <c:v>SO cat 2</c:v>
                </c:pt>
              </c:strCache>
            </c:strRef>
          </c:tx>
          <c:marker>
            <c:symbol val="none"/>
          </c:marker>
          <c:cat>
            <c:numRef>
              <c:f>tab!$E$10:$L$10</c:f>
              <c:numCache>
                <c:formatCode>General</c:formatCode>
                <c:ptCount val="8"/>
                <c:pt idx="0">
                  <c:v>2010</c:v>
                </c:pt>
                <c:pt idx="1">
                  <c:v>2011</c:v>
                </c:pt>
                <c:pt idx="2">
                  <c:v>2012</c:v>
                </c:pt>
                <c:pt idx="3">
                  <c:v>2013</c:v>
                </c:pt>
                <c:pt idx="4">
                  <c:v>2014</c:v>
                </c:pt>
                <c:pt idx="5">
                  <c:v>2015</c:v>
                </c:pt>
                <c:pt idx="6">
                  <c:v>2016</c:v>
                </c:pt>
                <c:pt idx="7">
                  <c:v>2017</c:v>
                </c:pt>
              </c:numCache>
            </c:numRef>
          </c:cat>
          <c:val>
            <c:numRef>
              <c:f>tab!$E$13:$L$13</c:f>
              <c:numCache>
                <c:formatCode>0.000%</c:formatCode>
                <c:ptCount val="8"/>
                <c:pt idx="0">
                  <c:v>8.9999999999999998E-4</c:v>
                </c:pt>
                <c:pt idx="1">
                  <c:v>8.8999999999999995E-4</c:v>
                </c:pt>
                <c:pt idx="2">
                  <c:v>8.9999999999999998E-4</c:v>
                </c:pt>
                <c:pt idx="3">
                  <c:v>9.1E-4</c:v>
                </c:pt>
                <c:pt idx="4">
                  <c:v>9.8999999999999999E-4</c:v>
                </c:pt>
                <c:pt idx="5">
                  <c:v>1.06E-3</c:v>
                </c:pt>
                <c:pt idx="6">
                  <c:v>1.32E-3</c:v>
                </c:pt>
                <c:pt idx="7">
                  <c:v>1.4400000000000001E-3</c:v>
                </c:pt>
              </c:numCache>
            </c:numRef>
          </c:val>
          <c:smooth val="0"/>
          <c:extLst xmlns:c16r2="http://schemas.microsoft.com/office/drawing/2015/06/chart">
            <c:ext xmlns:c16="http://schemas.microsoft.com/office/drawing/2014/chart" uri="{C3380CC4-5D6E-409C-BE32-E72D297353CC}">
              <c16:uniqueId val="{00000002-AB8C-4F0E-83B4-89799B417E80}"/>
            </c:ext>
          </c:extLst>
        </c:ser>
        <c:ser>
          <c:idx val="3"/>
          <c:order val="3"/>
          <c:tx>
            <c:strRef>
              <c:f>tab!$D$14</c:f>
              <c:strCache>
                <c:ptCount val="1"/>
                <c:pt idx="0">
                  <c:v>SO cat 3</c:v>
                </c:pt>
              </c:strCache>
            </c:strRef>
          </c:tx>
          <c:marker>
            <c:symbol val="none"/>
          </c:marker>
          <c:cat>
            <c:numRef>
              <c:f>tab!$E$10:$L$10</c:f>
              <c:numCache>
                <c:formatCode>General</c:formatCode>
                <c:ptCount val="8"/>
                <c:pt idx="0">
                  <c:v>2010</c:v>
                </c:pt>
                <c:pt idx="1">
                  <c:v>2011</c:v>
                </c:pt>
                <c:pt idx="2">
                  <c:v>2012</c:v>
                </c:pt>
                <c:pt idx="3">
                  <c:v>2013</c:v>
                </c:pt>
                <c:pt idx="4">
                  <c:v>2014</c:v>
                </c:pt>
                <c:pt idx="5">
                  <c:v>2015</c:v>
                </c:pt>
                <c:pt idx="6">
                  <c:v>2016</c:v>
                </c:pt>
                <c:pt idx="7">
                  <c:v>2017</c:v>
                </c:pt>
              </c:numCache>
            </c:numRef>
          </c:cat>
          <c:val>
            <c:numRef>
              <c:f>tab!$E$14:$L$14</c:f>
              <c:numCache>
                <c:formatCode>0.000%</c:formatCode>
                <c:ptCount val="8"/>
                <c:pt idx="0">
                  <c:v>2.0899999999999998E-3</c:v>
                </c:pt>
                <c:pt idx="1">
                  <c:v>2.1199999999999999E-3</c:v>
                </c:pt>
                <c:pt idx="2">
                  <c:v>2.0899999999999998E-3</c:v>
                </c:pt>
                <c:pt idx="3">
                  <c:v>1.99E-3</c:v>
                </c:pt>
                <c:pt idx="4">
                  <c:v>1.91E-3</c:v>
                </c:pt>
                <c:pt idx="5">
                  <c:v>1.7899999999999999E-3</c:v>
                </c:pt>
                <c:pt idx="6">
                  <c:v>1.65E-3</c:v>
                </c:pt>
                <c:pt idx="7">
                  <c:v>1.6100000000000001E-3</c:v>
                </c:pt>
              </c:numCache>
            </c:numRef>
          </c:val>
          <c:smooth val="0"/>
          <c:extLst xmlns:c16r2="http://schemas.microsoft.com/office/drawing/2015/06/chart">
            <c:ext xmlns:c16="http://schemas.microsoft.com/office/drawing/2014/chart" uri="{C3380CC4-5D6E-409C-BE32-E72D297353CC}">
              <c16:uniqueId val="{00000003-AB8C-4F0E-83B4-89799B417E80}"/>
            </c:ext>
          </c:extLst>
        </c:ser>
        <c:ser>
          <c:idx val="4"/>
          <c:order val="4"/>
          <c:tx>
            <c:strRef>
              <c:f>tab!$D$15</c:f>
              <c:strCache>
                <c:ptCount val="1"/>
                <c:pt idx="0">
                  <c:v>SO 3/4 totaal</c:v>
                </c:pt>
              </c:strCache>
            </c:strRef>
          </c:tx>
          <c:marker>
            <c:symbol val="none"/>
          </c:marker>
          <c:cat>
            <c:numRef>
              <c:f>tab!$E$10:$L$10</c:f>
              <c:numCache>
                <c:formatCode>General</c:formatCode>
                <c:ptCount val="8"/>
                <c:pt idx="0">
                  <c:v>2010</c:v>
                </c:pt>
                <c:pt idx="1">
                  <c:v>2011</c:v>
                </c:pt>
                <c:pt idx="2">
                  <c:v>2012</c:v>
                </c:pt>
                <c:pt idx="3">
                  <c:v>2013</c:v>
                </c:pt>
                <c:pt idx="4">
                  <c:v>2014</c:v>
                </c:pt>
                <c:pt idx="5">
                  <c:v>2015</c:v>
                </c:pt>
                <c:pt idx="6">
                  <c:v>2016</c:v>
                </c:pt>
                <c:pt idx="7">
                  <c:v>2017</c:v>
                </c:pt>
              </c:numCache>
            </c:numRef>
          </c:cat>
          <c:val>
            <c:numRef>
              <c:f>tab!$E$15:$L$15</c:f>
              <c:numCache>
                <c:formatCode>0.000%</c:formatCode>
                <c:ptCount val="8"/>
                <c:pt idx="0">
                  <c:v>1.6330000000000001E-2</c:v>
                </c:pt>
                <c:pt idx="1">
                  <c:v>1.6549999999999999E-2</c:v>
                </c:pt>
                <c:pt idx="2">
                  <c:v>1.6320000000000001E-2</c:v>
                </c:pt>
                <c:pt idx="3">
                  <c:v>1.634E-2</c:v>
                </c:pt>
                <c:pt idx="4">
                  <c:v>1.6250000000000001E-2</c:v>
                </c:pt>
                <c:pt idx="5">
                  <c:v>1.5720000000000001E-2</c:v>
                </c:pt>
                <c:pt idx="6">
                  <c:v>1.576E-2</c:v>
                </c:pt>
                <c:pt idx="7">
                  <c:v>1.6140000000000002E-2</c:v>
                </c:pt>
              </c:numCache>
            </c:numRef>
          </c:val>
          <c:smooth val="0"/>
          <c:extLst xmlns:c16r2="http://schemas.microsoft.com/office/drawing/2015/06/chart">
            <c:ext xmlns:c16="http://schemas.microsoft.com/office/drawing/2014/chart" uri="{C3380CC4-5D6E-409C-BE32-E72D297353CC}">
              <c16:uniqueId val="{00000004-AB8C-4F0E-83B4-89799B417E80}"/>
            </c:ext>
          </c:extLst>
        </c:ser>
        <c:dLbls>
          <c:showLegendKey val="0"/>
          <c:showVal val="0"/>
          <c:showCatName val="0"/>
          <c:showSerName val="0"/>
          <c:showPercent val="0"/>
          <c:showBubbleSize val="0"/>
        </c:dLbls>
        <c:smooth val="0"/>
        <c:axId val="363060600"/>
        <c:axId val="363058248"/>
      </c:lineChart>
      <c:catAx>
        <c:axId val="363060600"/>
        <c:scaling>
          <c:orientation val="minMax"/>
        </c:scaling>
        <c:delete val="0"/>
        <c:axPos val="b"/>
        <c:numFmt formatCode="General" sourceLinked="1"/>
        <c:majorTickMark val="out"/>
        <c:minorTickMark val="none"/>
        <c:tickLblPos val="nextTo"/>
        <c:crossAx val="363058248"/>
        <c:crosses val="autoZero"/>
        <c:auto val="1"/>
        <c:lblAlgn val="ctr"/>
        <c:lblOffset val="100"/>
        <c:noMultiLvlLbl val="0"/>
      </c:catAx>
      <c:valAx>
        <c:axId val="363058248"/>
        <c:scaling>
          <c:orientation val="minMax"/>
        </c:scaling>
        <c:delete val="0"/>
        <c:axPos val="l"/>
        <c:majorGridlines/>
        <c:numFmt formatCode="0.000%" sourceLinked="1"/>
        <c:majorTickMark val="out"/>
        <c:minorTickMark val="none"/>
        <c:tickLblPos val="nextTo"/>
        <c:crossAx val="363060600"/>
        <c:crosses val="autoZero"/>
        <c:crossBetween val="between"/>
      </c:valAx>
    </c:plotArea>
    <c:legend>
      <c:legendPos val="r"/>
      <c:layout/>
      <c:overlay val="0"/>
    </c:legend>
    <c:plotVisOnly val="1"/>
    <c:dispBlanksAs val="gap"/>
    <c:showDLblsOverMax val="0"/>
  </c:chart>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 exclusief</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46"/>
          <c:y val="0.19822485207100593"/>
          <c:w val="0.81026874026569939"/>
          <c:h val="0.66863905325444872"/>
        </c:manualLayout>
      </c:layout>
      <c:barChart>
        <c:barDir val="col"/>
        <c:grouping val="clustered"/>
        <c:varyColors val="0"/>
        <c:ser>
          <c:idx val="0"/>
          <c:order val="0"/>
          <c:spPr>
            <a:solidFill>
              <a:srgbClr val="92D050"/>
            </a:solidFill>
          </c:spPr>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ken!$F$8:$I$8</c:f>
              <c:numCache>
                <c:formatCode>0</c:formatCode>
                <c:ptCount val="4"/>
                <c:pt idx="0">
                  <c:v>2019</c:v>
                </c:pt>
                <c:pt idx="1">
                  <c:v>2020</c:v>
                </c:pt>
                <c:pt idx="2">
                  <c:v>2021</c:v>
                </c:pt>
                <c:pt idx="3">
                  <c:v>2022</c:v>
                </c:pt>
              </c:numCache>
            </c:numRef>
          </c:cat>
          <c:val>
            <c:numRef>
              <c:f>ken!#REF!</c:f>
              <c:numCache>
                <c:formatCode>General</c:formatCode>
                <c:ptCount val="1"/>
                <c:pt idx="0">
                  <c:v>1</c:v>
                </c:pt>
              </c:numCache>
            </c:numRef>
          </c:val>
          <c:extLst xmlns:c16r2="http://schemas.microsoft.com/office/drawing/2015/06/chart">
            <c:ext xmlns:c16="http://schemas.microsoft.com/office/drawing/2014/chart" uri="{C3380CC4-5D6E-409C-BE32-E72D297353CC}">
              <c16:uniqueId val="{00000000-5F78-47E5-8BD5-9BD4BDF3A12D}"/>
            </c:ext>
            <c:ext xmlns:c15="http://schemas.microsoft.com/office/drawing/2012/chart" uri="{02D57815-91ED-43cb-92C2-25804820EDAC}">
              <c15:filteredSeriesTitle>
                <c15:tx>
                  <c:strRef>
                    <c:extLst xmlns:c16="http://schemas.microsoft.com/office/drawing/2014/chart" xmlns:c16r2="http://schemas.microsoft.com/office/drawing/2015/06/chart">
                      <c:ext uri="{02D57815-91ED-43cb-92C2-25804820EDAC}">
                        <c15:formulaRef>
                          <c15:sqref>ken!#REF!</c15:sqref>
                        </c15:formulaRef>
                      </c:ext>
                    </c:extLst>
                    <c:strCache>
                      <c:ptCount val="1"/>
                      <c:pt idx="0">
                        <c:v>#REF!</c:v>
                      </c:pt>
                    </c:strCache>
                  </c:strRef>
                </c15:tx>
              </c15:filteredSeriesTitle>
            </c:ext>
          </c:extLst>
        </c:ser>
        <c:dLbls>
          <c:showLegendKey val="0"/>
          <c:showVal val="1"/>
          <c:showCatName val="0"/>
          <c:showSerName val="0"/>
          <c:showPercent val="0"/>
          <c:showBubbleSize val="0"/>
        </c:dLbls>
        <c:gapWidth val="150"/>
        <c:axId val="363055112"/>
        <c:axId val="363059816"/>
      </c:barChart>
      <c:catAx>
        <c:axId val="36305511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3059816"/>
        <c:crosses val="autoZero"/>
        <c:auto val="1"/>
        <c:lblAlgn val="ctr"/>
        <c:lblOffset val="100"/>
        <c:tickLblSkip val="1"/>
        <c:tickMarkSkip val="1"/>
        <c:noMultiLvlLbl val="0"/>
      </c:catAx>
      <c:valAx>
        <c:axId val="363059816"/>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30551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nl-NL"/>
              <a:t>Landelijke Deelnamepercentages</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nl-NL"/>
        </a:p>
      </c:txPr>
    </c:title>
    <c:autoTitleDeleted val="0"/>
    <c:plotArea>
      <c:layout/>
      <c:lineChart>
        <c:grouping val="standard"/>
        <c:varyColors val="0"/>
        <c:ser>
          <c:idx val="0"/>
          <c:order val="0"/>
          <c:tx>
            <c:strRef>
              <c:f>tab!$D$11</c:f>
              <c:strCache>
                <c:ptCount val="1"/>
                <c:pt idx="0">
                  <c:v>SBO-leerlingen</c:v>
                </c:pt>
              </c:strCache>
            </c:strRef>
          </c:tx>
          <c:spPr>
            <a:ln w="28575" cap="rnd">
              <a:solidFill>
                <a:schemeClr val="accent1"/>
              </a:solidFill>
              <a:round/>
            </a:ln>
            <a:effectLst/>
          </c:spPr>
          <c:marker>
            <c:symbol val="none"/>
          </c:marker>
          <c:cat>
            <c:numRef>
              <c:f>tab!$E$10:$L$10</c:f>
              <c:numCache>
                <c:formatCode>General</c:formatCode>
                <c:ptCount val="8"/>
                <c:pt idx="0">
                  <c:v>2010</c:v>
                </c:pt>
                <c:pt idx="1">
                  <c:v>2011</c:v>
                </c:pt>
                <c:pt idx="2">
                  <c:v>2012</c:v>
                </c:pt>
                <c:pt idx="3">
                  <c:v>2013</c:v>
                </c:pt>
                <c:pt idx="4">
                  <c:v>2014</c:v>
                </c:pt>
                <c:pt idx="5">
                  <c:v>2015</c:v>
                </c:pt>
                <c:pt idx="6">
                  <c:v>2016</c:v>
                </c:pt>
                <c:pt idx="7">
                  <c:v>2017</c:v>
                </c:pt>
              </c:numCache>
            </c:numRef>
          </c:cat>
          <c:val>
            <c:numRef>
              <c:f>tab!$E$11:$L$11</c:f>
              <c:numCache>
                <c:formatCode>0.000%</c:formatCode>
                <c:ptCount val="8"/>
                <c:pt idx="0">
                  <c:v>2.7150000000000001E-2</c:v>
                </c:pt>
                <c:pt idx="1">
                  <c:v>2.6790000000000001E-2</c:v>
                </c:pt>
                <c:pt idx="2">
                  <c:v>2.597E-2</c:v>
                </c:pt>
                <c:pt idx="3">
                  <c:v>2.5180000000000001E-2</c:v>
                </c:pt>
                <c:pt idx="4">
                  <c:v>2.4660000000000001E-2</c:v>
                </c:pt>
                <c:pt idx="5">
                  <c:v>2.351E-2</c:v>
                </c:pt>
                <c:pt idx="6">
                  <c:v>2.3179999999999999E-2</c:v>
                </c:pt>
                <c:pt idx="7">
                  <c:v>2.3089999999999999E-2</c:v>
                </c:pt>
              </c:numCache>
            </c:numRef>
          </c:val>
          <c:smooth val="0"/>
        </c:ser>
        <c:ser>
          <c:idx val="1"/>
          <c:order val="1"/>
          <c:tx>
            <c:strRef>
              <c:f>tab!$D$12</c:f>
              <c:strCache>
                <c:ptCount val="1"/>
                <c:pt idx="0">
                  <c:v>SO cat 1</c:v>
                </c:pt>
              </c:strCache>
            </c:strRef>
          </c:tx>
          <c:spPr>
            <a:ln w="28575" cap="rnd">
              <a:solidFill>
                <a:schemeClr val="accent2"/>
              </a:solidFill>
              <a:round/>
            </a:ln>
            <a:effectLst/>
          </c:spPr>
          <c:marker>
            <c:symbol val="none"/>
          </c:marker>
          <c:cat>
            <c:numRef>
              <c:f>tab!$E$10:$L$10</c:f>
              <c:numCache>
                <c:formatCode>General</c:formatCode>
                <c:ptCount val="8"/>
                <c:pt idx="0">
                  <c:v>2010</c:v>
                </c:pt>
                <c:pt idx="1">
                  <c:v>2011</c:v>
                </c:pt>
                <c:pt idx="2">
                  <c:v>2012</c:v>
                </c:pt>
                <c:pt idx="3">
                  <c:v>2013</c:v>
                </c:pt>
                <c:pt idx="4">
                  <c:v>2014</c:v>
                </c:pt>
                <c:pt idx="5">
                  <c:v>2015</c:v>
                </c:pt>
                <c:pt idx="6">
                  <c:v>2016</c:v>
                </c:pt>
                <c:pt idx="7">
                  <c:v>2017</c:v>
                </c:pt>
              </c:numCache>
            </c:numRef>
          </c:cat>
          <c:val>
            <c:numRef>
              <c:f>tab!$E$12:$L$12</c:f>
              <c:numCache>
                <c:formatCode>0.000%</c:formatCode>
                <c:ptCount val="8"/>
                <c:pt idx="0">
                  <c:v>1.3339999999999999E-2</c:v>
                </c:pt>
                <c:pt idx="1">
                  <c:v>1.354E-2</c:v>
                </c:pt>
                <c:pt idx="2">
                  <c:v>1.333E-2</c:v>
                </c:pt>
                <c:pt idx="3">
                  <c:v>1.3440000000000001E-2</c:v>
                </c:pt>
                <c:pt idx="4">
                  <c:v>1.336E-2</c:v>
                </c:pt>
                <c:pt idx="5">
                  <c:v>1.2880000000000001E-2</c:v>
                </c:pt>
                <c:pt idx="6">
                  <c:v>1.278E-2</c:v>
                </c:pt>
                <c:pt idx="7">
                  <c:v>1.281E-2</c:v>
                </c:pt>
              </c:numCache>
            </c:numRef>
          </c:val>
          <c:smooth val="0"/>
        </c:ser>
        <c:ser>
          <c:idx val="2"/>
          <c:order val="2"/>
          <c:tx>
            <c:strRef>
              <c:f>tab!$D$13</c:f>
              <c:strCache>
                <c:ptCount val="1"/>
                <c:pt idx="0">
                  <c:v>SO cat 2</c:v>
                </c:pt>
              </c:strCache>
            </c:strRef>
          </c:tx>
          <c:spPr>
            <a:ln w="28575" cap="rnd">
              <a:solidFill>
                <a:schemeClr val="accent3"/>
              </a:solidFill>
              <a:round/>
            </a:ln>
            <a:effectLst/>
          </c:spPr>
          <c:marker>
            <c:symbol val="none"/>
          </c:marker>
          <c:cat>
            <c:numRef>
              <c:f>tab!$E$10:$L$10</c:f>
              <c:numCache>
                <c:formatCode>General</c:formatCode>
                <c:ptCount val="8"/>
                <c:pt idx="0">
                  <c:v>2010</c:v>
                </c:pt>
                <c:pt idx="1">
                  <c:v>2011</c:v>
                </c:pt>
                <c:pt idx="2">
                  <c:v>2012</c:v>
                </c:pt>
                <c:pt idx="3">
                  <c:v>2013</c:v>
                </c:pt>
                <c:pt idx="4">
                  <c:v>2014</c:v>
                </c:pt>
                <c:pt idx="5">
                  <c:v>2015</c:v>
                </c:pt>
                <c:pt idx="6">
                  <c:v>2016</c:v>
                </c:pt>
                <c:pt idx="7">
                  <c:v>2017</c:v>
                </c:pt>
              </c:numCache>
            </c:numRef>
          </c:cat>
          <c:val>
            <c:numRef>
              <c:f>tab!$E$13:$L$13</c:f>
              <c:numCache>
                <c:formatCode>0.000%</c:formatCode>
                <c:ptCount val="8"/>
                <c:pt idx="0">
                  <c:v>8.9999999999999998E-4</c:v>
                </c:pt>
                <c:pt idx="1">
                  <c:v>8.8999999999999995E-4</c:v>
                </c:pt>
                <c:pt idx="2">
                  <c:v>8.9999999999999998E-4</c:v>
                </c:pt>
                <c:pt idx="3">
                  <c:v>9.1E-4</c:v>
                </c:pt>
                <c:pt idx="4">
                  <c:v>9.8999999999999999E-4</c:v>
                </c:pt>
                <c:pt idx="5">
                  <c:v>1.06E-3</c:v>
                </c:pt>
                <c:pt idx="6">
                  <c:v>1.32E-3</c:v>
                </c:pt>
                <c:pt idx="7">
                  <c:v>1.4400000000000001E-3</c:v>
                </c:pt>
              </c:numCache>
            </c:numRef>
          </c:val>
          <c:smooth val="0"/>
        </c:ser>
        <c:ser>
          <c:idx val="3"/>
          <c:order val="3"/>
          <c:tx>
            <c:strRef>
              <c:f>tab!$D$14</c:f>
              <c:strCache>
                <c:ptCount val="1"/>
                <c:pt idx="0">
                  <c:v>SO cat 3</c:v>
                </c:pt>
              </c:strCache>
            </c:strRef>
          </c:tx>
          <c:spPr>
            <a:ln w="28575" cap="rnd">
              <a:solidFill>
                <a:schemeClr val="accent4"/>
              </a:solidFill>
              <a:round/>
            </a:ln>
            <a:effectLst/>
          </c:spPr>
          <c:marker>
            <c:symbol val="none"/>
          </c:marker>
          <c:cat>
            <c:numRef>
              <c:f>tab!$E$10:$L$10</c:f>
              <c:numCache>
                <c:formatCode>General</c:formatCode>
                <c:ptCount val="8"/>
                <c:pt idx="0">
                  <c:v>2010</c:v>
                </c:pt>
                <c:pt idx="1">
                  <c:v>2011</c:v>
                </c:pt>
                <c:pt idx="2">
                  <c:v>2012</c:v>
                </c:pt>
                <c:pt idx="3">
                  <c:v>2013</c:v>
                </c:pt>
                <c:pt idx="4">
                  <c:v>2014</c:v>
                </c:pt>
                <c:pt idx="5">
                  <c:v>2015</c:v>
                </c:pt>
                <c:pt idx="6">
                  <c:v>2016</c:v>
                </c:pt>
                <c:pt idx="7">
                  <c:v>2017</c:v>
                </c:pt>
              </c:numCache>
            </c:numRef>
          </c:cat>
          <c:val>
            <c:numRef>
              <c:f>tab!$E$14:$L$14</c:f>
              <c:numCache>
                <c:formatCode>0.000%</c:formatCode>
                <c:ptCount val="8"/>
                <c:pt idx="0">
                  <c:v>2.0899999999999998E-3</c:v>
                </c:pt>
                <c:pt idx="1">
                  <c:v>2.1199999999999999E-3</c:v>
                </c:pt>
                <c:pt idx="2">
                  <c:v>2.0899999999999998E-3</c:v>
                </c:pt>
                <c:pt idx="3">
                  <c:v>1.99E-3</c:v>
                </c:pt>
                <c:pt idx="4">
                  <c:v>1.91E-3</c:v>
                </c:pt>
                <c:pt idx="5">
                  <c:v>1.7899999999999999E-3</c:v>
                </c:pt>
                <c:pt idx="6">
                  <c:v>1.65E-3</c:v>
                </c:pt>
                <c:pt idx="7">
                  <c:v>1.6100000000000001E-3</c:v>
                </c:pt>
              </c:numCache>
            </c:numRef>
          </c:val>
          <c:smooth val="0"/>
        </c:ser>
        <c:ser>
          <c:idx val="4"/>
          <c:order val="4"/>
          <c:tx>
            <c:strRef>
              <c:f>tab!$D$15</c:f>
              <c:strCache>
                <c:ptCount val="1"/>
                <c:pt idx="0">
                  <c:v>SO 3/4 totaal</c:v>
                </c:pt>
              </c:strCache>
            </c:strRef>
          </c:tx>
          <c:spPr>
            <a:ln w="28575" cap="rnd">
              <a:solidFill>
                <a:schemeClr val="accent5"/>
              </a:solidFill>
              <a:round/>
            </a:ln>
            <a:effectLst/>
          </c:spPr>
          <c:marker>
            <c:symbol val="none"/>
          </c:marker>
          <c:cat>
            <c:numRef>
              <c:f>tab!$E$10:$L$10</c:f>
              <c:numCache>
                <c:formatCode>General</c:formatCode>
                <c:ptCount val="8"/>
                <c:pt idx="0">
                  <c:v>2010</c:v>
                </c:pt>
                <c:pt idx="1">
                  <c:v>2011</c:v>
                </c:pt>
                <c:pt idx="2">
                  <c:v>2012</c:v>
                </c:pt>
                <c:pt idx="3">
                  <c:v>2013</c:v>
                </c:pt>
                <c:pt idx="4">
                  <c:v>2014</c:v>
                </c:pt>
                <c:pt idx="5">
                  <c:v>2015</c:v>
                </c:pt>
                <c:pt idx="6">
                  <c:v>2016</c:v>
                </c:pt>
                <c:pt idx="7">
                  <c:v>2017</c:v>
                </c:pt>
              </c:numCache>
            </c:numRef>
          </c:cat>
          <c:val>
            <c:numRef>
              <c:f>tab!$E$15:$L$15</c:f>
              <c:numCache>
                <c:formatCode>0.000%</c:formatCode>
                <c:ptCount val="8"/>
                <c:pt idx="0">
                  <c:v>1.6330000000000001E-2</c:v>
                </c:pt>
                <c:pt idx="1">
                  <c:v>1.6549999999999999E-2</c:v>
                </c:pt>
                <c:pt idx="2">
                  <c:v>1.6320000000000001E-2</c:v>
                </c:pt>
                <c:pt idx="3">
                  <c:v>1.634E-2</c:v>
                </c:pt>
                <c:pt idx="4">
                  <c:v>1.6250000000000001E-2</c:v>
                </c:pt>
                <c:pt idx="5">
                  <c:v>1.5720000000000001E-2</c:v>
                </c:pt>
                <c:pt idx="6">
                  <c:v>1.576E-2</c:v>
                </c:pt>
                <c:pt idx="7">
                  <c:v>1.6140000000000002E-2</c:v>
                </c:pt>
              </c:numCache>
            </c:numRef>
          </c:val>
          <c:smooth val="0"/>
        </c:ser>
        <c:dLbls>
          <c:showLegendKey val="0"/>
          <c:showVal val="0"/>
          <c:showCatName val="0"/>
          <c:showSerName val="0"/>
          <c:showPercent val="0"/>
          <c:showBubbleSize val="0"/>
        </c:dLbls>
        <c:smooth val="0"/>
        <c:axId val="363059032"/>
        <c:axId val="363053544"/>
      </c:lineChart>
      <c:catAx>
        <c:axId val="3630590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363053544"/>
        <c:crosses val="autoZero"/>
        <c:auto val="1"/>
        <c:lblAlgn val="ctr"/>
        <c:lblOffset val="100"/>
        <c:noMultiLvlLbl val="0"/>
      </c:catAx>
      <c:valAx>
        <c:axId val="363053544"/>
        <c:scaling>
          <c:orientation val="minMax"/>
        </c:scaling>
        <c:delete val="0"/>
        <c:axPos val="l"/>
        <c:majorGridlines>
          <c:spPr>
            <a:ln w="9525" cap="flat" cmpd="sng" algn="ctr">
              <a:solidFill>
                <a:schemeClr val="tx1">
                  <a:lumMod val="15000"/>
                  <a:lumOff val="85000"/>
                </a:schemeClr>
              </a:solidFill>
              <a:round/>
            </a:ln>
            <a:effectLst/>
          </c:spPr>
        </c:majorGridlines>
        <c:numFmt formatCode="0.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crossAx val="36305903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nl-NL"/>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nl-NL"/>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chart" Target="../charts/chart25.xml"/><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chart" Target="../charts/chart24.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3.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2.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26.xml"/></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1" Type="http://schemas.openxmlformats.org/officeDocument/2006/relationships/image" Target="../media/image2.jpeg"/></Relationships>
</file>

<file path=xl/drawings/_rels/drawing6.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10</xdr:col>
      <xdr:colOff>0</xdr:colOff>
      <xdr:row>76</xdr:row>
      <xdr:rowOff>0</xdr:rowOff>
    </xdr:from>
    <xdr:to>
      <xdr:col>17</xdr:col>
      <xdr:colOff>9525</xdr:colOff>
      <xdr:row>76</xdr:row>
      <xdr:rowOff>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156882</xdr:colOff>
      <xdr:row>7</xdr:row>
      <xdr:rowOff>143996</xdr:rowOff>
    </xdr:from>
    <xdr:to>
      <xdr:col>16</xdr:col>
      <xdr:colOff>539563</xdr:colOff>
      <xdr:row>27</xdr:row>
      <xdr:rowOff>153520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155202</xdr:colOff>
      <xdr:row>29</xdr:row>
      <xdr:rowOff>121585</xdr:rowOff>
    </xdr:from>
    <xdr:to>
      <xdr:col>8</xdr:col>
      <xdr:colOff>616323</xdr:colOff>
      <xdr:row>49</xdr:row>
      <xdr:rowOff>121585</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xdr:col>
      <xdr:colOff>5042</xdr:colOff>
      <xdr:row>8</xdr:row>
      <xdr:rowOff>8405</xdr:rowOff>
    </xdr:from>
    <xdr:to>
      <xdr:col>8</xdr:col>
      <xdr:colOff>612962</xdr:colOff>
      <xdr:row>28</xdr:row>
      <xdr:rowOff>8405</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76</xdr:row>
      <xdr:rowOff>0</xdr:rowOff>
    </xdr:from>
    <xdr:to>
      <xdr:col>8</xdr:col>
      <xdr:colOff>600075</xdr:colOff>
      <xdr:row>76</xdr:row>
      <xdr:rowOff>0</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76</xdr:row>
      <xdr:rowOff>0</xdr:rowOff>
    </xdr:from>
    <xdr:to>
      <xdr:col>16</xdr:col>
      <xdr:colOff>600075</xdr:colOff>
      <xdr:row>76</xdr:row>
      <xdr:rowOff>0</xdr:rowOff>
    </xdr:to>
    <xdr:graphicFrame macro="">
      <xdr:nvGraphicFramePr>
        <xdr:cNvPr id="8" name="Chart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142875</xdr:colOff>
      <xdr:row>73</xdr:row>
      <xdr:rowOff>79375</xdr:rowOff>
    </xdr:from>
    <xdr:to>
      <xdr:col>8</xdr:col>
      <xdr:colOff>619125</xdr:colOff>
      <xdr:row>93</xdr:row>
      <xdr:rowOff>79375</xdr:rowOff>
    </xdr:to>
    <xdr:graphicFrame macro="">
      <xdr:nvGraphicFramePr>
        <xdr:cNvPr id="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10</xdr:col>
      <xdr:colOff>22413</xdr:colOff>
      <xdr:row>94</xdr:row>
      <xdr:rowOff>145675</xdr:rowOff>
    </xdr:from>
    <xdr:to>
      <xdr:col>16</xdr:col>
      <xdr:colOff>622488</xdr:colOff>
      <xdr:row>114</xdr:row>
      <xdr:rowOff>141193</xdr:rowOff>
    </xdr:to>
    <xdr:graphicFrame macro="">
      <xdr:nvGraphicFramePr>
        <xdr:cNvPr id="10"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xdr:col>
      <xdr:colOff>156883</xdr:colOff>
      <xdr:row>117</xdr:row>
      <xdr:rowOff>44824</xdr:rowOff>
    </xdr:from>
    <xdr:to>
      <xdr:col>8</xdr:col>
      <xdr:colOff>568138</xdr:colOff>
      <xdr:row>137</xdr:row>
      <xdr:rowOff>54349</xdr:rowOff>
    </xdr:to>
    <xdr:graphicFrame macro="">
      <xdr:nvGraphicFramePr>
        <xdr:cNvPr id="11"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10</xdr:col>
      <xdr:colOff>11205</xdr:colOff>
      <xdr:row>117</xdr:row>
      <xdr:rowOff>56030</xdr:rowOff>
    </xdr:from>
    <xdr:to>
      <xdr:col>16</xdr:col>
      <xdr:colOff>611280</xdr:colOff>
      <xdr:row>137</xdr:row>
      <xdr:rowOff>42022</xdr:rowOff>
    </xdr:to>
    <xdr:graphicFrame macro="">
      <xdr:nvGraphicFramePr>
        <xdr:cNvPr id="12"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2</xdr:col>
      <xdr:colOff>0</xdr:colOff>
      <xdr:row>74</xdr:row>
      <xdr:rowOff>0</xdr:rowOff>
    </xdr:from>
    <xdr:to>
      <xdr:col>9</xdr:col>
      <xdr:colOff>0</xdr:colOff>
      <xdr:row>74</xdr:row>
      <xdr:rowOff>0</xdr:rowOff>
    </xdr:to>
    <xdr:graphicFrame macro="">
      <xdr:nvGraphicFramePr>
        <xdr:cNvPr id="13"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10</xdr:col>
      <xdr:colOff>9525</xdr:colOff>
      <xdr:row>76</xdr:row>
      <xdr:rowOff>0</xdr:rowOff>
    </xdr:from>
    <xdr:to>
      <xdr:col>17</xdr:col>
      <xdr:colOff>9525</xdr:colOff>
      <xdr:row>76</xdr:row>
      <xdr:rowOff>0</xdr:rowOff>
    </xdr:to>
    <xdr:graphicFrame macro="">
      <xdr:nvGraphicFramePr>
        <xdr:cNvPr id="14"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171450</xdr:colOff>
      <xdr:row>76</xdr:row>
      <xdr:rowOff>0</xdr:rowOff>
    </xdr:from>
    <xdr:to>
      <xdr:col>8</xdr:col>
      <xdr:colOff>600075</xdr:colOff>
      <xdr:row>76</xdr:row>
      <xdr:rowOff>0</xdr:rowOff>
    </xdr:to>
    <xdr:graphicFrame macro="">
      <xdr:nvGraphicFramePr>
        <xdr:cNvPr id="15"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10</xdr:col>
      <xdr:colOff>9525</xdr:colOff>
      <xdr:row>76</xdr:row>
      <xdr:rowOff>0</xdr:rowOff>
    </xdr:from>
    <xdr:to>
      <xdr:col>17</xdr:col>
      <xdr:colOff>9525</xdr:colOff>
      <xdr:row>76</xdr:row>
      <xdr:rowOff>0</xdr:rowOff>
    </xdr:to>
    <xdr:graphicFrame macro="">
      <xdr:nvGraphicFramePr>
        <xdr:cNvPr id="16"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xdr:col>
      <xdr:colOff>171450</xdr:colOff>
      <xdr:row>76</xdr:row>
      <xdr:rowOff>0</xdr:rowOff>
    </xdr:from>
    <xdr:to>
      <xdr:col>9</xdr:col>
      <xdr:colOff>0</xdr:colOff>
      <xdr:row>76</xdr:row>
      <xdr:rowOff>0</xdr:rowOff>
    </xdr:to>
    <xdr:graphicFrame macro="">
      <xdr:nvGraphicFramePr>
        <xdr:cNvPr id="17"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10</xdr:col>
      <xdr:colOff>9525</xdr:colOff>
      <xdr:row>76</xdr:row>
      <xdr:rowOff>0</xdr:rowOff>
    </xdr:from>
    <xdr:to>
      <xdr:col>17</xdr:col>
      <xdr:colOff>9525</xdr:colOff>
      <xdr:row>76</xdr:row>
      <xdr:rowOff>0</xdr:rowOff>
    </xdr:to>
    <xdr:graphicFrame macro="">
      <xdr:nvGraphicFramePr>
        <xdr:cNvPr id="18"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9</xdr:col>
      <xdr:colOff>110378</xdr:colOff>
      <xdr:row>29</xdr:row>
      <xdr:rowOff>143995</xdr:rowOff>
    </xdr:from>
    <xdr:to>
      <xdr:col>16</xdr:col>
      <xdr:colOff>581025</xdr:colOff>
      <xdr:row>49</xdr:row>
      <xdr:rowOff>129988</xdr:rowOff>
    </xdr:to>
    <xdr:graphicFrame macro="">
      <xdr:nvGraphicFramePr>
        <xdr:cNvPr id="19"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10</xdr:col>
      <xdr:colOff>9525</xdr:colOff>
      <xdr:row>74</xdr:row>
      <xdr:rowOff>0</xdr:rowOff>
    </xdr:from>
    <xdr:to>
      <xdr:col>17</xdr:col>
      <xdr:colOff>9525</xdr:colOff>
      <xdr:row>74</xdr:row>
      <xdr:rowOff>0</xdr:rowOff>
    </xdr:to>
    <xdr:graphicFrame macro="">
      <xdr:nvGraphicFramePr>
        <xdr:cNvPr id="21" name="Chart 2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9</xdr:col>
      <xdr:colOff>174811</xdr:colOff>
      <xdr:row>51</xdr:row>
      <xdr:rowOff>127188</xdr:rowOff>
    </xdr:from>
    <xdr:to>
      <xdr:col>16</xdr:col>
      <xdr:colOff>641537</xdr:colOff>
      <xdr:row>71</xdr:row>
      <xdr:rowOff>127188</xdr:rowOff>
    </xdr:to>
    <xdr:graphicFrame macro="">
      <xdr:nvGraphicFramePr>
        <xdr:cNvPr id="20"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xdr:col>
      <xdr:colOff>152400</xdr:colOff>
      <xdr:row>76</xdr:row>
      <xdr:rowOff>0</xdr:rowOff>
    </xdr:from>
    <xdr:to>
      <xdr:col>8</xdr:col>
      <xdr:colOff>581025</xdr:colOff>
      <xdr:row>76</xdr:row>
      <xdr:rowOff>0</xdr:rowOff>
    </xdr:to>
    <xdr:graphicFrame macro="">
      <xdr:nvGraphicFramePr>
        <xdr:cNvPr id="22"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xdr:col>
      <xdr:colOff>142315</xdr:colOff>
      <xdr:row>95</xdr:row>
      <xdr:rowOff>19049</xdr:rowOff>
    </xdr:from>
    <xdr:to>
      <xdr:col>8</xdr:col>
      <xdr:colOff>603436</xdr:colOff>
      <xdr:row>114</xdr:row>
      <xdr:rowOff>152399</xdr:rowOff>
    </xdr:to>
    <xdr:graphicFrame macro="">
      <xdr:nvGraphicFramePr>
        <xdr:cNvPr id="25" name="Chart 2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14</xdr:col>
      <xdr:colOff>485775</xdr:colOff>
      <xdr:row>51</xdr:row>
      <xdr:rowOff>0</xdr:rowOff>
    </xdr:from>
    <xdr:to>
      <xdr:col>17</xdr:col>
      <xdr:colOff>161925</xdr:colOff>
      <xdr:row>51</xdr:row>
      <xdr:rowOff>0</xdr:rowOff>
    </xdr:to>
    <xdr:pic>
      <xdr:nvPicPr>
        <xdr:cNvPr id="26" name="Picture 29" descr="vosabblogo"/>
        <xdr:cNvPicPr>
          <a:picLocks noChangeAspect="1" noChangeArrowheads="1"/>
        </xdr:cNvPicPr>
      </xdr:nvPicPr>
      <xdr:blipFill>
        <a:blip xmlns:r="http://schemas.openxmlformats.org/officeDocument/2006/relationships" r:embed="rId22"/>
        <a:srcRect/>
        <a:stretch>
          <a:fillRect/>
        </a:stretch>
      </xdr:blipFill>
      <xdr:spPr bwMode="auto">
        <a:xfrm>
          <a:off x="8220075" y="11811000"/>
          <a:ext cx="1619250" cy="0"/>
        </a:xfrm>
        <a:prstGeom prst="rect">
          <a:avLst/>
        </a:prstGeom>
        <a:noFill/>
        <a:ln w="9525">
          <a:noFill/>
          <a:miter lim="800000"/>
          <a:headEnd/>
          <a:tailEnd/>
        </a:ln>
      </xdr:spPr>
    </xdr:pic>
    <xdr:clientData/>
  </xdr:twoCellAnchor>
  <xdr:twoCellAnchor>
    <xdr:from>
      <xdr:col>14</xdr:col>
      <xdr:colOff>485775</xdr:colOff>
      <xdr:row>76</xdr:row>
      <xdr:rowOff>0</xdr:rowOff>
    </xdr:from>
    <xdr:to>
      <xdr:col>17</xdr:col>
      <xdr:colOff>161925</xdr:colOff>
      <xdr:row>76</xdr:row>
      <xdr:rowOff>0</xdr:rowOff>
    </xdr:to>
    <xdr:pic>
      <xdr:nvPicPr>
        <xdr:cNvPr id="27" name="Picture 31" descr="vosabblogo"/>
        <xdr:cNvPicPr>
          <a:picLocks noChangeAspect="1" noChangeArrowheads="1"/>
        </xdr:cNvPicPr>
      </xdr:nvPicPr>
      <xdr:blipFill>
        <a:blip xmlns:r="http://schemas.openxmlformats.org/officeDocument/2006/relationships" r:embed="rId22"/>
        <a:srcRect/>
        <a:stretch>
          <a:fillRect/>
        </a:stretch>
      </xdr:blipFill>
      <xdr:spPr bwMode="auto">
        <a:xfrm>
          <a:off x="8220075" y="19421475"/>
          <a:ext cx="1619250" cy="0"/>
        </a:xfrm>
        <a:prstGeom prst="rect">
          <a:avLst/>
        </a:prstGeom>
        <a:noFill/>
        <a:ln w="9525">
          <a:noFill/>
          <a:miter lim="800000"/>
          <a:headEnd/>
          <a:tailEnd/>
        </a:ln>
      </xdr:spPr>
    </xdr:pic>
    <xdr:clientData/>
  </xdr:twoCellAnchor>
  <xdr:twoCellAnchor>
    <xdr:from>
      <xdr:col>1</xdr:col>
      <xdr:colOff>145679</xdr:colOff>
      <xdr:row>138</xdr:row>
      <xdr:rowOff>123265</xdr:rowOff>
    </xdr:from>
    <xdr:to>
      <xdr:col>8</xdr:col>
      <xdr:colOff>566459</xdr:colOff>
      <xdr:row>158</xdr:row>
      <xdr:rowOff>109257</xdr:rowOff>
    </xdr:to>
    <xdr:graphicFrame macro="">
      <xdr:nvGraphicFramePr>
        <xdr:cNvPr id="28"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10</xdr:col>
      <xdr:colOff>0</xdr:colOff>
      <xdr:row>73</xdr:row>
      <xdr:rowOff>90581</xdr:rowOff>
    </xdr:from>
    <xdr:to>
      <xdr:col>17</xdr:col>
      <xdr:colOff>0</xdr:colOff>
      <xdr:row>93</xdr:row>
      <xdr:rowOff>90581</xdr:rowOff>
    </xdr:to>
    <xdr:graphicFrame macro="">
      <xdr:nvGraphicFramePr>
        <xdr:cNvPr id="2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1</xdr:col>
      <xdr:colOff>89648</xdr:colOff>
      <xdr:row>55</xdr:row>
      <xdr:rowOff>22412</xdr:rowOff>
    </xdr:from>
    <xdr:to>
      <xdr:col>8</xdr:col>
      <xdr:colOff>627530</xdr:colOff>
      <xdr:row>71</xdr:row>
      <xdr:rowOff>123264</xdr:rowOff>
    </xdr:to>
    <xdr:graphicFrame macro="">
      <xdr:nvGraphicFramePr>
        <xdr:cNvPr id="31" name="Grafiek 3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10</xdr:col>
      <xdr:colOff>11205</xdr:colOff>
      <xdr:row>138</xdr:row>
      <xdr:rowOff>123265</xdr:rowOff>
    </xdr:from>
    <xdr:to>
      <xdr:col>16</xdr:col>
      <xdr:colOff>611280</xdr:colOff>
      <xdr:row>158</xdr:row>
      <xdr:rowOff>109257</xdr:rowOff>
    </xdr:to>
    <xdr:graphicFrame macro="">
      <xdr:nvGraphicFramePr>
        <xdr:cNvPr id="33"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6"/>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7</xdr:col>
      <xdr:colOff>23812</xdr:colOff>
      <xdr:row>17</xdr:row>
      <xdr:rowOff>21431</xdr:rowOff>
    </xdr:from>
    <xdr:to>
      <xdr:col>11</xdr:col>
      <xdr:colOff>476250</xdr:colOff>
      <xdr:row>33</xdr:row>
      <xdr:rowOff>97631</xdr:rowOff>
    </xdr:to>
    <xdr:graphicFrame macro="">
      <xdr:nvGraphicFramePr>
        <xdr:cNvPr id="2" name="Grafiek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9</xdr:col>
      <xdr:colOff>52917</xdr:colOff>
      <xdr:row>2</xdr:row>
      <xdr:rowOff>147108</xdr:rowOff>
    </xdr:from>
    <xdr:to>
      <xdr:col>11</xdr:col>
      <xdr:colOff>10584</xdr:colOff>
      <xdr:row>4</xdr:row>
      <xdr:rowOff>222249</xdr:rowOff>
    </xdr:to>
    <xdr:pic>
      <xdr:nvPicPr>
        <xdr:cNvPr id="2"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434917" y="464608"/>
          <a:ext cx="1206500" cy="4773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33</xdr:col>
      <xdr:colOff>89647</xdr:colOff>
      <xdr:row>2</xdr:row>
      <xdr:rowOff>133350</xdr:rowOff>
    </xdr:from>
    <xdr:to>
      <xdr:col>36</xdr:col>
      <xdr:colOff>38100</xdr:colOff>
      <xdr:row>4</xdr:row>
      <xdr:rowOff>152400</xdr:rowOff>
    </xdr:to>
    <xdr:pic>
      <xdr:nvPicPr>
        <xdr:cNvPr id="63489"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862676" y="447115"/>
          <a:ext cx="1831042" cy="4112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33</xdr:col>
      <xdr:colOff>67236</xdr:colOff>
      <xdr:row>2</xdr:row>
      <xdr:rowOff>133350</xdr:rowOff>
    </xdr:from>
    <xdr:to>
      <xdr:col>36</xdr:col>
      <xdr:colOff>38100</xdr:colOff>
      <xdr:row>4</xdr:row>
      <xdr:rowOff>152400</xdr:rowOff>
    </xdr:to>
    <xdr:pic>
      <xdr:nvPicPr>
        <xdr:cNvPr id="64513"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840265" y="447115"/>
          <a:ext cx="1853453" cy="4112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8</xdr:col>
      <xdr:colOff>1019175</xdr:colOff>
      <xdr:row>3</xdr:row>
      <xdr:rowOff>28575</xdr:rowOff>
    </xdr:from>
    <xdr:to>
      <xdr:col>10</xdr:col>
      <xdr:colOff>171450</xdr:colOff>
      <xdr:row>4</xdr:row>
      <xdr:rowOff>228600</xdr:rowOff>
    </xdr:to>
    <xdr:pic>
      <xdr:nvPicPr>
        <xdr:cNvPr id="21511"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562850" y="514350"/>
          <a:ext cx="1400175" cy="438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scenariomodelpo.nl/" TargetMode="External"/><Relationship Id="rId7"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6" Type="http://schemas.openxmlformats.org/officeDocument/2006/relationships/hyperlink" Target="mailto:b.keizer@poraad.nl" TargetMode="External"/><Relationship Id="rId5" Type="http://schemas.openxmlformats.org/officeDocument/2006/relationships/hyperlink" Target="https://www.duo.nl/open_onderwijsdata/databestanden/po/leerlingen-po/bo-sbo/prog-7.jsp" TargetMode="External"/><Relationship Id="rId4" Type="http://schemas.openxmlformats.org/officeDocument/2006/relationships/hyperlink" Target="https://www.duo.nl/zakelijk/primair-onderwijs/bekostiging-en-subsidies/samenwerkingsverbanden/kijkglazen.jsp"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6.bin"/><Relationship Id="rId1" Type="http://schemas.openxmlformats.org/officeDocument/2006/relationships/hyperlink" Target="http://www.poraad.nl/" TargetMode="External"/></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17.bin"/><Relationship Id="rId1" Type="http://schemas.openxmlformats.org/officeDocument/2006/relationships/hyperlink" Target="https://www.poraad.nl/ledenondersteuning/toolboxen/financien/werkgeverslasten-po" TargetMode="External"/><Relationship Id="rId5" Type="http://schemas.openxmlformats.org/officeDocument/2006/relationships/comments" Target="../comments8.xml"/><Relationship Id="rId4" Type="http://schemas.openxmlformats.org/officeDocument/2006/relationships/vmlDrawing" Target="../drawings/vmlDrawing8.vml"/></Relationships>
</file>

<file path=xl/worksheets/_rels/sheet18.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19.bin"/><Relationship Id="rId1" Type="http://schemas.openxmlformats.org/officeDocument/2006/relationships/hyperlink" Target="https://www.poraad.nl/ledenondersteuning/toolboxen/financien/meerjarenbegroting" TargetMode="External"/><Relationship Id="rId5" Type="http://schemas.openxmlformats.org/officeDocument/2006/relationships/comments" Target="../comments10.xml"/><Relationship Id="rId4" Type="http://schemas.openxmlformats.org/officeDocument/2006/relationships/vmlDrawing" Target="../drawings/vmlDrawing10.vml"/></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6.xml"/><Relationship Id="rId1" Type="http://schemas.openxmlformats.org/officeDocument/2006/relationships/printerSettings" Target="../printerSettings/printerSettings22.bin"/><Relationship Id="rId4" Type="http://schemas.openxmlformats.org/officeDocument/2006/relationships/comments" Target="../comments1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R378"/>
  <sheetViews>
    <sheetView showGridLines="0" zoomScale="90" zoomScaleNormal="90" zoomScaleSheetLayoutView="100" workbookViewId="0">
      <selection activeCell="M2" sqref="M2"/>
    </sheetView>
  </sheetViews>
  <sheetFormatPr defaultColWidth="9.140625" defaultRowHeight="12.75" x14ac:dyDescent="0.2"/>
  <cols>
    <col min="1" max="1" width="3.7109375" style="105" customWidth="1"/>
    <col min="2" max="2" width="2.7109375" style="105" customWidth="1"/>
    <col min="3" max="3" width="7.85546875" style="105" customWidth="1"/>
    <col min="4" max="11" width="9.140625" style="105"/>
    <col min="12" max="12" width="12.7109375" style="105" bestFit="1" customWidth="1"/>
    <col min="13" max="13" width="19.140625" style="105" bestFit="1" customWidth="1"/>
    <col min="14" max="16384" width="9.140625" style="105"/>
  </cols>
  <sheetData>
    <row r="2" spans="3:18" ht="18.75" x14ac:dyDescent="0.3">
      <c r="C2" s="695" t="s">
        <v>999</v>
      </c>
      <c r="D2" s="696"/>
      <c r="E2" s="696"/>
      <c r="F2" s="696"/>
      <c r="G2" s="696"/>
      <c r="H2" s="696"/>
      <c r="I2" s="696"/>
      <c r="J2" s="696"/>
      <c r="K2" s="697"/>
      <c r="L2" s="694" t="s">
        <v>764</v>
      </c>
      <c r="M2" s="1422">
        <v>43367</v>
      </c>
      <c r="Q2" s="412"/>
    </row>
    <row r="3" spans="3:18" s="672" customFormat="1" ht="12.75" customHeight="1" x14ac:dyDescent="0.25">
      <c r="C3" s="1243"/>
      <c r="K3" s="1"/>
      <c r="Q3" s="1307"/>
    </row>
    <row r="4" spans="3:18" s="672" customFormat="1" ht="12.75" customHeight="1" x14ac:dyDescent="0.25">
      <c r="C4" s="2" t="s">
        <v>1026</v>
      </c>
      <c r="K4" s="1"/>
      <c r="Q4" s="412"/>
    </row>
    <row r="5" spans="3:18" s="672" customFormat="1" ht="12.75" customHeight="1" x14ac:dyDescent="0.25">
      <c r="C5" s="2" t="s">
        <v>1021</v>
      </c>
      <c r="K5" s="1"/>
      <c r="Q5" s="412"/>
    </row>
    <row r="6" spans="3:18" ht="12.75" customHeight="1" x14ac:dyDescent="0.2">
      <c r="C6" s="2" t="s">
        <v>1000</v>
      </c>
      <c r="J6" s="4"/>
      <c r="K6" s="2"/>
      <c r="R6" s="412"/>
    </row>
    <row r="7" spans="3:18" x14ac:dyDescent="0.2">
      <c r="L7" s="307"/>
      <c r="R7" s="412"/>
    </row>
    <row r="8" spans="3:18" x14ac:dyDescent="0.2">
      <c r="C8" s="2" t="s">
        <v>151</v>
      </c>
    </row>
    <row r="9" spans="3:18" x14ac:dyDescent="0.2">
      <c r="C9" s="105" t="s">
        <v>265</v>
      </c>
      <c r="Q9" s="412"/>
    </row>
    <row r="10" spans="3:18" x14ac:dyDescent="0.2">
      <c r="C10" s="105" t="s">
        <v>877</v>
      </c>
      <c r="Q10" s="412"/>
    </row>
    <row r="11" spans="3:18" x14ac:dyDescent="0.2">
      <c r="C11" s="105" t="s">
        <v>1020</v>
      </c>
      <c r="Q11" s="412"/>
    </row>
    <row r="12" spans="3:18" x14ac:dyDescent="0.2">
      <c r="Q12" s="412"/>
    </row>
    <row r="13" spans="3:18" x14ac:dyDescent="0.2">
      <c r="C13" s="105" t="s">
        <v>1022</v>
      </c>
      <c r="Q13" s="412"/>
    </row>
    <row r="14" spans="3:18" x14ac:dyDescent="0.2">
      <c r="C14" s="105" t="s">
        <v>53</v>
      </c>
      <c r="Q14" s="412"/>
    </row>
    <row r="15" spans="3:18" x14ac:dyDescent="0.2">
      <c r="C15" s="105" t="s">
        <v>378</v>
      </c>
      <c r="Q15" s="412"/>
    </row>
    <row r="16" spans="3:18" x14ac:dyDescent="0.2">
      <c r="Q16" s="412"/>
    </row>
    <row r="17" spans="3:17" x14ac:dyDescent="0.2">
      <c r="C17" s="105" t="s">
        <v>158</v>
      </c>
      <c r="Q17" s="412"/>
    </row>
    <row r="18" spans="3:17" x14ac:dyDescent="0.2">
      <c r="C18" s="105" t="s">
        <v>365</v>
      </c>
      <c r="Q18" s="412"/>
    </row>
    <row r="19" spans="3:17" x14ac:dyDescent="0.2">
      <c r="C19" s="105" t="s">
        <v>806</v>
      </c>
      <c r="Q19" s="412"/>
    </row>
    <row r="20" spans="3:17" x14ac:dyDescent="0.2">
      <c r="C20" s="105" t="s">
        <v>807</v>
      </c>
      <c r="Q20" s="412"/>
    </row>
    <row r="21" spans="3:17" x14ac:dyDescent="0.2">
      <c r="C21" s="105" t="s">
        <v>366</v>
      </c>
      <c r="Q21" s="412"/>
    </row>
    <row r="22" spans="3:17" x14ac:dyDescent="0.2">
      <c r="C22" s="105" t="s">
        <v>205</v>
      </c>
    </row>
    <row r="23" spans="3:17" x14ac:dyDescent="0.2">
      <c r="C23" s="105" t="s">
        <v>970</v>
      </c>
    </row>
    <row r="24" spans="3:17" x14ac:dyDescent="0.2">
      <c r="C24" s="105" t="s">
        <v>90</v>
      </c>
    </row>
    <row r="25" spans="3:17" x14ac:dyDescent="0.2">
      <c r="I25" s="2"/>
    </row>
    <row r="26" spans="3:17" x14ac:dyDescent="0.2">
      <c r="C26" s="105" t="s">
        <v>971</v>
      </c>
    </row>
    <row r="28" spans="3:17" x14ac:dyDescent="0.2">
      <c r="C28" s="105" t="s">
        <v>709</v>
      </c>
    </row>
    <row r="29" spans="3:17" x14ac:dyDescent="0.2">
      <c r="C29" s="105" t="s">
        <v>710</v>
      </c>
    </row>
    <row r="30" spans="3:17" x14ac:dyDescent="0.2">
      <c r="C30" s="105" t="s">
        <v>808</v>
      </c>
    </row>
    <row r="31" spans="3:17" x14ac:dyDescent="0.2">
      <c r="C31" s="105" t="s">
        <v>858</v>
      </c>
    </row>
    <row r="32" spans="3:17" x14ac:dyDescent="0.2">
      <c r="C32" s="105" t="s">
        <v>838</v>
      </c>
    </row>
    <row r="33" spans="3:4" x14ac:dyDescent="0.2">
      <c r="C33" s="105" t="s">
        <v>839</v>
      </c>
    </row>
    <row r="34" spans="3:4" x14ac:dyDescent="0.2">
      <c r="C34" s="105" t="s">
        <v>840</v>
      </c>
    </row>
    <row r="36" spans="3:4" x14ac:dyDescent="0.2">
      <c r="C36" s="2" t="s">
        <v>349</v>
      </c>
    </row>
    <row r="37" spans="3:4" x14ac:dyDescent="0.2">
      <c r="C37" s="105" t="s">
        <v>859</v>
      </c>
    </row>
    <row r="38" spans="3:4" x14ac:dyDescent="0.2">
      <c r="C38" s="105" t="s">
        <v>889</v>
      </c>
    </row>
    <row r="39" spans="3:4" x14ac:dyDescent="0.2">
      <c r="C39" s="105" t="s">
        <v>669</v>
      </c>
    </row>
    <row r="40" spans="3:4" x14ac:dyDescent="0.2">
      <c r="C40" s="105" t="s">
        <v>922</v>
      </c>
    </row>
    <row r="41" spans="3:4" x14ac:dyDescent="0.2">
      <c r="C41" s="105" t="s">
        <v>123</v>
      </c>
    </row>
    <row r="42" spans="3:4" x14ac:dyDescent="0.2">
      <c r="D42" s="105" t="s">
        <v>604</v>
      </c>
    </row>
    <row r="43" spans="3:4" x14ac:dyDescent="0.2">
      <c r="D43" s="105" t="s">
        <v>152</v>
      </c>
    </row>
    <row r="44" spans="3:4" x14ac:dyDescent="0.2">
      <c r="D44" s="105" t="s">
        <v>369</v>
      </c>
    </row>
    <row r="45" spans="3:4" x14ac:dyDescent="0.2">
      <c r="D45" s="105" t="s">
        <v>370</v>
      </c>
    </row>
    <row r="46" spans="3:4" x14ac:dyDescent="0.2">
      <c r="D46" s="105" t="s">
        <v>605</v>
      </c>
    </row>
    <row r="47" spans="3:4" hidden="1" x14ac:dyDescent="0.2">
      <c r="D47" s="105" t="s">
        <v>606</v>
      </c>
    </row>
    <row r="48" spans="3:4" x14ac:dyDescent="0.2">
      <c r="D48" s="105" t="s">
        <v>157</v>
      </c>
    </row>
    <row r="49" spans="3:4" x14ac:dyDescent="0.2">
      <c r="D49" s="105" t="s">
        <v>860</v>
      </c>
    </row>
    <row r="50" spans="3:4" x14ac:dyDescent="0.2">
      <c r="D50" s="105" t="s">
        <v>261</v>
      </c>
    </row>
    <row r="51" spans="3:4" x14ac:dyDescent="0.2">
      <c r="D51" s="105" t="s">
        <v>809</v>
      </c>
    </row>
    <row r="52" spans="3:4" x14ac:dyDescent="0.2">
      <c r="D52" s="105" t="s">
        <v>923</v>
      </c>
    </row>
    <row r="53" spans="3:4" x14ac:dyDescent="0.2">
      <c r="D53" s="105" t="s">
        <v>924</v>
      </c>
    </row>
    <row r="54" spans="3:4" x14ac:dyDescent="0.2">
      <c r="D54" s="105" t="s">
        <v>925</v>
      </c>
    </row>
    <row r="55" spans="3:4" x14ac:dyDescent="0.2">
      <c r="C55" s="105" t="s">
        <v>96</v>
      </c>
    </row>
    <row r="56" spans="3:4" x14ac:dyDescent="0.2">
      <c r="C56" s="105" t="s">
        <v>66</v>
      </c>
    </row>
    <row r="57" spans="3:4" x14ac:dyDescent="0.2">
      <c r="C57" s="105" t="s">
        <v>97</v>
      </c>
    </row>
    <row r="58" spans="3:4" x14ac:dyDescent="0.2">
      <c r="C58" s="105" t="s">
        <v>670</v>
      </c>
    </row>
    <row r="59" spans="3:4" x14ac:dyDescent="0.2">
      <c r="C59" s="105" t="s">
        <v>926</v>
      </c>
    </row>
    <row r="60" spans="3:4" x14ac:dyDescent="0.2">
      <c r="C60" s="105" t="s">
        <v>927</v>
      </c>
    </row>
    <row r="61" spans="3:4" x14ac:dyDescent="0.2">
      <c r="C61" s="105" t="s">
        <v>928</v>
      </c>
    </row>
    <row r="62" spans="3:4" x14ac:dyDescent="0.2">
      <c r="C62" s="105" t="s">
        <v>671</v>
      </c>
    </row>
    <row r="64" spans="3:4" x14ac:dyDescent="0.2">
      <c r="C64" s="105" t="s">
        <v>929</v>
      </c>
    </row>
    <row r="65" spans="3:11" x14ac:dyDescent="0.2">
      <c r="C65" s="105" t="s">
        <v>930</v>
      </c>
      <c r="K65" s="1246" t="s">
        <v>878</v>
      </c>
    </row>
    <row r="66" spans="3:11" x14ac:dyDescent="0.2">
      <c r="C66" s="105" t="s">
        <v>810</v>
      </c>
      <c r="J66" s="584"/>
    </row>
    <row r="67" spans="3:11" x14ac:dyDescent="0.2">
      <c r="C67" s="105" t="s">
        <v>815</v>
      </c>
      <c r="J67" s="584"/>
    </row>
    <row r="68" spans="3:11" x14ac:dyDescent="0.2">
      <c r="C68" s="105" t="s">
        <v>811</v>
      </c>
      <c r="J68" s="584"/>
    </row>
    <row r="69" spans="3:11" x14ac:dyDescent="0.2">
      <c r="C69" s="105" t="s">
        <v>672</v>
      </c>
    </row>
    <row r="70" spans="3:11" x14ac:dyDescent="0.2">
      <c r="C70" s="105" t="s">
        <v>54</v>
      </c>
    </row>
    <row r="72" spans="3:11" x14ac:dyDescent="0.2">
      <c r="C72" s="105" t="s">
        <v>55</v>
      </c>
    </row>
    <row r="73" spans="3:11" x14ac:dyDescent="0.2">
      <c r="C73" s="105" t="s">
        <v>58</v>
      </c>
    </row>
    <row r="75" spans="3:11" x14ac:dyDescent="0.2">
      <c r="C75" s="313" t="s">
        <v>844</v>
      </c>
    </row>
    <row r="76" spans="3:11" x14ac:dyDescent="0.2">
      <c r="C76" s="105" t="s">
        <v>931</v>
      </c>
    </row>
    <row r="77" spans="3:11" x14ac:dyDescent="0.2">
      <c r="C77" s="105" t="s">
        <v>353</v>
      </c>
    </row>
    <row r="78" spans="3:11" x14ac:dyDescent="0.2">
      <c r="C78" s="105" t="s">
        <v>1001</v>
      </c>
    </row>
    <row r="80" spans="3:11" x14ac:dyDescent="0.2">
      <c r="C80" s="2" t="s">
        <v>354</v>
      </c>
    </row>
    <row r="81" spans="3:14" x14ac:dyDescent="0.2">
      <c r="C81" s="105" t="s">
        <v>819</v>
      </c>
      <c r="L81" s="1361" t="s">
        <v>716</v>
      </c>
    </row>
    <row r="82" spans="3:14" x14ac:dyDescent="0.2">
      <c r="C82" s="105" t="s">
        <v>717</v>
      </c>
      <c r="K82" s="4"/>
    </row>
    <row r="83" spans="3:14" x14ac:dyDescent="0.2">
      <c r="C83" s="105" t="s">
        <v>879</v>
      </c>
      <c r="K83" s="4"/>
      <c r="L83" s="1361" t="s">
        <v>890</v>
      </c>
    </row>
    <row r="84" spans="3:14" x14ac:dyDescent="0.2">
      <c r="C84" s="105" t="s">
        <v>1002</v>
      </c>
      <c r="N84" s="4"/>
    </row>
    <row r="86" spans="3:14" x14ac:dyDescent="0.2">
      <c r="C86" s="2" t="s">
        <v>845</v>
      </c>
    </row>
    <row r="87" spans="3:14" x14ac:dyDescent="0.2">
      <c r="C87" s="105" t="s">
        <v>812</v>
      </c>
    </row>
    <row r="89" spans="3:14" x14ac:dyDescent="0.2">
      <c r="C89" s="2" t="s">
        <v>1003</v>
      </c>
    </row>
    <row r="90" spans="3:14" x14ac:dyDescent="0.2">
      <c r="C90" s="105" t="s">
        <v>760</v>
      </c>
    </row>
    <row r="91" spans="3:14" x14ac:dyDescent="0.2">
      <c r="C91" s="105" t="s">
        <v>932</v>
      </c>
      <c r="I91" s="108"/>
    </row>
    <row r="92" spans="3:14" x14ac:dyDescent="0.2">
      <c r="C92" s="105" t="s">
        <v>933</v>
      </c>
    </row>
    <row r="94" spans="3:14" x14ac:dyDescent="0.2">
      <c r="C94" s="2" t="s">
        <v>824</v>
      </c>
    </row>
    <row r="95" spans="3:14" x14ac:dyDescent="0.2">
      <c r="C95" s="105" t="s">
        <v>367</v>
      </c>
    </row>
    <row r="96" spans="3:14" x14ac:dyDescent="0.2">
      <c r="C96" s="105" t="s">
        <v>153</v>
      </c>
    </row>
    <row r="97" spans="3:3" x14ac:dyDescent="0.2">
      <c r="C97" s="105" t="s">
        <v>825</v>
      </c>
    </row>
    <row r="99" spans="3:3" x14ac:dyDescent="0.2">
      <c r="C99" s="2" t="s">
        <v>673</v>
      </c>
    </row>
    <row r="100" spans="3:3" x14ac:dyDescent="0.2">
      <c r="C100" s="105" t="s">
        <v>674</v>
      </c>
    </row>
    <row r="101" spans="3:3" x14ac:dyDescent="0.2">
      <c r="C101" s="105" t="s">
        <v>934</v>
      </c>
    </row>
    <row r="102" spans="3:3" x14ac:dyDescent="0.2">
      <c r="C102" s="105" t="s">
        <v>35</v>
      </c>
    </row>
    <row r="103" spans="3:3" x14ac:dyDescent="0.2">
      <c r="C103" s="2" t="s">
        <v>368</v>
      </c>
    </row>
    <row r="104" spans="3:3" x14ac:dyDescent="0.2">
      <c r="C104" s="105" t="s">
        <v>610</v>
      </c>
    </row>
    <row r="105" spans="3:3" x14ac:dyDescent="0.2">
      <c r="C105" s="105" t="s">
        <v>609</v>
      </c>
    </row>
    <row r="106" spans="3:3" x14ac:dyDescent="0.2">
      <c r="C106" s="105" t="s">
        <v>963</v>
      </c>
    </row>
    <row r="108" spans="3:3" x14ac:dyDescent="0.2">
      <c r="C108" s="2" t="s">
        <v>87</v>
      </c>
    </row>
    <row r="109" spans="3:3" x14ac:dyDescent="0.2">
      <c r="C109" s="105" t="s">
        <v>861</v>
      </c>
    </row>
    <row r="110" spans="3:3" x14ac:dyDescent="0.2">
      <c r="C110" s="105" t="s">
        <v>846</v>
      </c>
    </row>
    <row r="111" spans="3:3" x14ac:dyDescent="0.2">
      <c r="C111" s="105" t="s">
        <v>972</v>
      </c>
    </row>
    <row r="112" spans="3:3" x14ac:dyDescent="0.2">
      <c r="C112" s="105" t="s">
        <v>973</v>
      </c>
    </row>
    <row r="113" spans="3:3" x14ac:dyDescent="0.2">
      <c r="C113" s="105" t="s">
        <v>974</v>
      </c>
    </row>
    <row r="114" spans="3:3" x14ac:dyDescent="0.2">
      <c r="C114" s="105" t="s">
        <v>987</v>
      </c>
    </row>
    <row r="115" spans="3:3" x14ac:dyDescent="0.2">
      <c r="C115" s="105" t="s">
        <v>988</v>
      </c>
    </row>
    <row r="117" spans="3:3" x14ac:dyDescent="0.2">
      <c r="C117" s="2" t="s">
        <v>26</v>
      </c>
    </row>
    <row r="118" spans="3:3" x14ac:dyDescent="0.2">
      <c r="C118" s="105" t="s">
        <v>847</v>
      </c>
    </row>
    <row r="120" spans="3:3" x14ac:dyDescent="0.2">
      <c r="C120" s="2" t="s">
        <v>848</v>
      </c>
    </row>
    <row r="121" spans="3:3" x14ac:dyDescent="0.2">
      <c r="C121" s="105" t="s">
        <v>718</v>
      </c>
    </row>
    <row r="122" spans="3:3" x14ac:dyDescent="0.2">
      <c r="C122" s="105" t="s">
        <v>862</v>
      </c>
    </row>
    <row r="124" spans="3:3" x14ac:dyDescent="0.2">
      <c r="C124" s="2" t="s">
        <v>122</v>
      </c>
    </row>
    <row r="126" spans="3:3" hidden="1" x14ac:dyDescent="0.2">
      <c r="C126" s="313" t="s">
        <v>822</v>
      </c>
    </row>
    <row r="127" spans="3:3" hidden="1" x14ac:dyDescent="0.2">
      <c r="C127" s="105" t="s">
        <v>813</v>
      </c>
    </row>
    <row r="128" spans="3:3" hidden="1" x14ac:dyDescent="0.2">
      <c r="C128" s="105" t="s">
        <v>832</v>
      </c>
    </row>
    <row r="129" spans="3:3" hidden="1" x14ac:dyDescent="0.2">
      <c r="C129" s="105" t="s">
        <v>774</v>
      </c>
    </row>
    <row r="130" spans="3:3" hidden="1" x14ac:dyDescent="0.2">
      <c r="C130" s="105" t="s">
        <v>775</v>
      </c>
    </row>
    <row r="131" spans="3:3" hidden="1" x14ac:dyDescent="0.2">
      <c r="C131" s="105" t="s">
        <v>833</v>
      </c>
    </row>
    <row r="132" spans="3:3" hidden="1" x14ac:dyDescent="0.2"/>
    <row r="133" spans="3:3" hidden="1" x14ac:dyDescent="0.2">
      <c r="C133" s="105" t="s">
        <v>814</v>
      </c>
    </row>
    <row r="134" spans="3:3" hidden="1" x14ac:dyDescent="0.2">
      <c r="C134" s="105" t="s">
        <v>719</v>
      </c>
    </row>
    <row r="135" spans="3:3" hidden="1" x14ac:dyDescent="0.2">
      <c r="C135" s="105" t="s">
        <v>720</v>
      </c>
    </row>
    <row r="136" spans="3:3" hidden="1" x14ac:dyDescent="0.2">
      <c r="C136" s="105" t="s">
        <v>820</v>
      </c>
    </row>
    <row r="137" spans="3:3" hidden="1" x14ac:dyDescent="0.2">
      <c r="C137" s="105" t="s">
        <v>821</v>
      </c>
    </row>
    <row r="138" spans="3:3" hidden="1" x14ac:dyDescent="0.2">
      <c r="C138" s="105" t="s">
        <v>776</v>
      </c>
    </row>
    <row r="139" spans="3:3" hidden="1" x14ac:dyDescent="0.2">
      <c r="C139" s="105" t="s">
        <v>834</v>
      </c>
    </row>
    <row r="140" spans="3:3" hidden="1" x14ac:dyDescent="0.2">
      <c r="C140" s="105" t="s">
        <v>768</v>
      </c>
    </row>
    <row r="141" spans="3:3" hidden="1" x14ac:dyDescent="0.2">
      <c r="C141" s="105" t="s">
        <v>769</v>
      </c>
    </row>
    <row r="142" spans="3:3" hidden="1" x14ac:dyDescent="0.2">
      <c r="C142" s="105" t="s">
        <v>770</v>
      </c>
    </row>
    <row r="143" spans="3:3" hidden="1" x14ac:dyDescent="0.2">
      <c r="C143" s="105" t="s">
        <v>771</v>
      </c>
    </row>
    <row r="144" spans="3:3" hidden="1" x14ac:dyDescent="0.2">
      <c r="C144" s="105" t="s">
        <v>772</v>
      </c>
    </row>
    <row r="145" spans="3:17" hidden="1" x14ac:dyDescent="0.2">
      <c r="C145" s="105" t="s">
        <v>773</v>
      </c>
    </row>
    <row r="146" spans="3:17" hidden="1" x14ac:dyDescent="0.2"/>
    <row r="147" spans="3:17" x14ac:dyDescent="0.2">
      <c r="C147" s="309" t="s">
        <v>59</v>
      </c>
    </row>
    <row r="148" spans="3:17" x14ac:dyDescent="0.2">
      <c r="C148" s="105" t="s">
        <v>384</v>
      </c>
    </row>
    <row r="149" spans="3:17" x14ac:dyDescent="0.2">
      <c r="C149" s="105" t="s">
        <v>975</v>
      </c>
    </row>
    <row r="150" spans="3:17" x14ac:dyDescent="0.2">
      <c r="C150" s="105" t="s">
        <v>863</v>
      </c>
    </row>
    <row r="151" spans="3:17" x14ac:dyDescent="0.2">
      <c r="C151" s="105" t="s">
        <v>849</v>
      </c>
    </row>
    <row r="152" spans="3:17" x14ac:dyDescent="0.2">
      <c r="C152" s="105" t="s">
        <v>935</v>
      </c>
    </row>
    <row r="154" spans="3:17" x14ac:dyDescent="0.2">
      <c r="C154" s="313" t="s">
        <v>761</v>
      </c>
    </row>
    <row r="155" spans="3:17" x14ac:dyDescent="0.2">
      <c r="C155" s="105" t="s">
        <v>851</v>
      </c>
    </row>
    <row r="156" spans="3:17" x14ac:dyDescent="0.2">
      <c r="C156" s="105" t="s">
        <v>850</v>
      </c>
      <c r="Q156" s="3"/>
    </row>
    <row r="157" spans="3:17" s="3" customFormat="1" x14ac:dyDescent="0.2">
      <c r="C157" s="105" t="s">
        <v>262</v>
      </c>
      <c r="I157" s="105"/>
      <c r="Q157" s="105"/>
    </row>
    <row r="158" spans="3:17" x14ac:dyDescent="0.2">
      <c r="C158" s="5" t="s">
        <v>762</v>
      </c>
    </row>
    <row r="159" spans="3:17" x14ac:dyDescent="0.2">
      <c r="C159" s="105" t="s">
        <v>852</v>
      </c>
      <c r="I159" s="3"/>
    </row>
    <row r="160" spans="3:17" x14ac:dyDescent="0.2">
      <c r="C160" s="105" t="s">
        <v>480</v>
      </c>
    </row>
    <row r="161" spans="3:3" x14ac:dyDescent="0.2">
      <c r="C161" s="105" t="s">
        <v>371</v>
      </c>
    </row>
    <row r="162" spans="3:3" x14ac:dyDescent="0.2">
      <c r="C162" s="105" t="s">
        <v>864</v>
      </c>
    </row>
    <row r="163" spans="3:3" x14ac:dyDescent="0.2">
      <c r="C163" s="105" t="s">
        <v>976</v>
      </c>
    </row>
    <row r="165" spans="3:3" x14ac:dyDescent="0.2">
      <c r="C165" s="309" t="s">
        <v>60</v>
      </c>
    </row>
    <row r="166" spans="3:3" x14ac:dyDescent="0.2">
      <c r="C166" s="105" t="s">
        <v>61</v>
      </c>
    </row>
    <row r="167" spans="3:3" x14ac:dyDescent="0.2">
      <c r="C167" s="105" t="s">
        <v>211</v>
      </c>
    </row>
    <row r="168" spans="3:3" x14ac:dyDescent="0.2">
      <c r="C168" s="105" t="s">
        <v>977</v>
      </c>
    </row>
    <row r="170" spans="3:3" x14ac:dyDescent="0.2">
      <c r="C170" s="105" t="s">
        <v>352</v>
      </c>
    </row>
    <row r="172" spans="3:3" x14ac:dyDescent="0.2">
      <c r="C172" s="313" t="s">
        <v>936</v>
      </c>
    </row>
    <row r="173" spans="3:3" x14ac:dyDescent="0.2">
      <c r="C173" s="105" t="s">
        <v>937</v>
      </c>
    </row>
    <row r="174" spans="3:3" x14ac:dyDescent="0.2">
      <c r="C174" s="105" t="s">
        <v>938</v>
      </c>
    </row>
    <row r="175" spans="3:3" x14ac:dyDescent="0.2">
      <c r="C175" s="105" t="s">
        <v>939</v>
      </c>
    </row>
    <row r="177" spans="3:3" x14ac:dyDescent="0.2">
      <c r="C177" s="309" t="s">
        <v>62</v>
      </c>
    </row>
    <row r="178" spans="3:3" x14ac:dyDescent="0.2">
      <c r="C178" s="105" t="s">
        <v>372</v>
      </c>
    </row>
    <row r="179" spans="3:3" x14ac:dyDescent="0.2">
      <c r="C179" s="105" t="s">
        <v>884</v>
      </c>
    </row>
    <row r="180" spans="3:3" x14ac:dyDescent="0.2">
      <c r="C180" s="105" t="s">
        <v>69</v>
      </c>
    </row>
    <row r="181" spans="3:3" x14ac:dyDescent="0.2">
      <c r="C181" s="105" t="s">
        <v>138</v>
      </c>
    </row>
    <row r="182" spans="3:3" x14ac:dyDescent="0.2">
      <c r="C182" s="105" t="s">
        <v>978</v>
      </c>
    </row>
    <row r="184" spans="3:3" x14ac:dyDescent="0.2">
      <c r="C184" s="309" t="s">
        <v>63</v>
      </c>
    </row>
    <row r="185" spans="3:3" x14ac:dyDescent="0.2">
      <c r="C185" s="105" t="s">
        <v>853</v>
      </c>
    </row>
    <row r="186" spans="3:3" x14ac:dyDescent="0.2">
      <c r="C186" s="105" t="s">
        <v>854</v>
      </c>
    </row>
    <row r="188" spans="3:3" x14ac:dyDescent="0.2">
      <c r="C188" s="309" t="s">
        <v>64</v>
      </c>
    </row>
    <row r="189" spans="3:3" x14ac:dyDescent="0.2">
      <c r="C189" s="105" t="s">
        <v>65</v>
      </c>
    </row>
    <row r="190" spans="3:3" x14ac:dyDescent="0.2">
      <c r="C190" s="105" t="s">
        <v>979</v>
      </c>
    </row>
    <row r="191" spans="3:3" x14ac:dyDescent="0.2">
      <c r="C191" s="105" t="s">
        <v>980</v>
      </c>
    </row>
    <row r="192" spans="3:3" x14ac:dyDescent="0.2">
      <c r="C192" s="105" t="s">
        <v>981</v>
      </c>
    </row>
    <row r="193" spans="3:3" x14ac:dyDescent="0.2">
      <c r="C193" s="105" t="s">
        <v>965</v>
      </c>
    </row>
    <row r="194" spans="3:3" x14ac:dyDescent="0.2">
      <c r="C194" s="105" t="s">
        <v>964</v>
      </c>
    </row>
    <row r="195" spans="3:3" x14ac:dyDescent="0.2">
      <c r="C195" s="105" t="s">
        <v>1004</v>
      </c>
    </row>
    <row r="197" spans="3:3" x14ac:dyDescent="0.2">
      <c r="C197" s="309" t="s">
        <v>74</v>
      </c>
    </row>
    <row r="198" spans="3:3" x14ac:dyDescent="0.2">
      <c r="C198" s="105" t="s">
        <v>940</v>
      </c>
    </row>
    <row r="199" spans="3:3" x14ac:dyDescent="0.2">
      <c r="C199" s="105" t="s">
        <v>1005</v>
      </c>
    </row>
    <row r="200" spans="3:3" x14ac:dyDescent="0.2">
      <c r="C200" s="105" t="s">
        <v>142</v>
      </c>
    </row>
    <row r="201" spans="3:3" x14ac:dyDescent="0.2">
      <c r="C201" s="105" t="s">
        <v>389</v>
      </c>
    </row>
    <row r="203" spans="3:3" x14ac:dyDescent="0.2">
      <c r="C203" s="309" t="s">
        <v>75</v>
      </c>
    </row>
    <row r="204" spans="3:3" x14ac:dyDescent="0.2">
      <c r="C204" s="105" t="s">
        <v>373</v>
      </c>
    </row>
    <row r="205" spans="3:3" x14ac:dyDescent="0.2">
      <c r="C205" s="105" t="s">
        <v>76</v>
      </c>
    </row>
    <row r="207" spans="3:3" x14ac:dyDescent="0.2">
      <c r="C207" s="313" t="s">
        <v>653</v>
      </c>
    </row>
    <row r="208" spans="3:3" x14ac:dyDescent="0.2">
      <c r="C208" s="105" t="s">
        <v>881</v>
      </c>
    </row>
    <row r="209" spans="3:3" x14ac:dyDescent="0.2">
      <c r="C209" s="468" t="s">
        <v>654</v>
      </c>
    </row>
    <row r="210" spans="3:3" x14ac:dyDescent="0.2">
      <c r="C210" s="468" t="s">
        <v>966</v>
      </c>
    </row>
    <row r="211" spans="3:3" x14ac:dyDescent="0.2">
      <c r="C211" s="468" t="s">
        <v>941</v>
      </c>
    </row>
    <row r="213" spans="3:3" x14ac:dyDescent="0.2">
      <c r="C213" s="313" t="s">
        <v>655</v>
      </c>
    </row>
    <row r="214" spans="3:3" x14ac:dyDescent="0.2">
      <c r="C214" s="105" t="s">
        <v>656</v>
      </c>
    </row>
    <row r="215" spans="3:3" x14ac:dyDescent="0.2">
      <c r="C215" s="105" t="s">
        <v>657</v>
      </c>
    </row>
    <row r="217" spans="3:3" x14ac:dyDescent="0.2">
      <c r="C217" s="309" t="s">
        <v>263</v>
      </c>
    </row>
    <row r="218" spans="3:3" x14ac:dyDescent="0.2">
      <c r="C218" s="107" t="s">
        <v>982</v>
      </c>
    </row>
    <row r="219" spans="3:3" x14ac:dyDescent="0.2">
      <c r="C219" s="5" t="s">
        <v>1006</v>
      </c>
    </row>
    <row r="220" spans="3:3" x14ac:dyDescent="0.2">
      <c r="C220" s="5" t="s">
        <v>1007</v>
      </c>
    </row>
    <row r="221" spans="3:3" x14ac:dyDescent="0.2">
      <c r="C221" s="5" t="s">
        <v>1008</v>
      </c>
    </row>
    <row r="222" spans="3:3" x14ac:dyDescent="0.2">
      <c r="C222" s="5" t="s">
        <v>1023</v>
      </c>
    </row>
    <row r="223" spans="3:3" x14ac:dyDescent="0.2">
      <c r="C223" s="5"/>
    </row>
    <row r="224" spans="3:3" x14ac:dyDescent="0.2">
      <c r="C224" s="5" t="s">
        <v>831</v>
      </c>
    </row>
    <row r="225" spans="3:3" x14ac:dyDescent="0.2">
      <c r="C225" s="5" t="s">
        <v>1027</v>
      </c>
    </row>
    <row r="226" spans="3:3" x14ac:dyDescent="0.2">
      <c r="C226" s="5" t="s">
        <v>1028</v>
      </c>
    </row>
    <row r="227" spans="3:3" x14ac:dyDescent="0.2">
      <c r="C227" s="5" t="s">
        <v>1029</v>
      </c>
    </row>
    <row r="228" spans="3:3" x14ac:dyDescent="0.2">
      <c r="C228" s="5" t="s">
        <v>1030</v>
      </c>
    </row>
    <row r="230" spans="3:3" x14ac:dyDescent="0.2">
      <c r="C230" s="313" t="s">
        <v>1009</v>
      </c>
    </row>
    <row r="231" spans="3:3" x14ac:dyDescent="0.2">
      <c r="C231" s="105" t="s">
        <v>1010</v>
      </c>
    </row>
    <row r="232" spans="3:3" x14ac:dyDescent="0.2">
      <c r="C232" s="105" t="s">
        <v>1011</v>
      </c>
    </row>
    <row r="233" spans="3:3" x14ac:dyDescent="0.2">
      <c r="C233" s="105" t="s">
        <v>1012</v>
      </c>
    </row>
    <row r="234" spans="3:3" x14ac:dyDescent="0.2">
      <c r="C234" s="105" t="s">
        <v>1013</v>
      </c>
    </row>
    <row r="236" spans="3:3" x14ac:dyDescent="0.2">
      <c r="C236" s="313" t="s">
        <v>841</v>
      </c>
    </row>
    <row r="237" spans="3:3" x14ac:dyDescent="0.2">
      <c r="C237" s="105" t="s">
        <v>705</v>
      </c>
    </row>
    <row r="238" spans="3:3" x14ac:dyDescent="0.2">
      <c r="C238" s="105" t="s">
        <v>706</v>
      </c>
    </row>
    <row r="239" spans="3:3" x14ac:dyDescent="0.2">
      <c r="C239" s="105" t="s">
        <v>707</v>
      </c>
    </row>
    <row r="241" spans="3:3" x14ac:dyDescent="0.2">
      <c r="C241" s="105" t="s">
        <v>708</v>
      </c>
    </row>
    <row r="242" spans="3:3" x14ac:dyDescent="0.2">
      <c r="C242" s="105" t="s">
        <v>967</v>
      </c>
    </row>
    <row r="243" spans="3:3" x14ac:dyDescent="0.2">
      <c r="C243" s="105" t="s">
        <v>1014</v>
      </c>
    </row>
    <row r="245" spans="3:3" x14ac:dyDescent="0.2">
      <c r="C245" s="308" t="s">
        <v>675</v>
      </c>
    </row>
    <row r="246" spans="3:3" x14ac:dyDescent="0.2">
      <c r="C246" s="105" t="s">
        <v>676</v>
      </c>
    </row>
    <row r="247" spans="3:3" x14ac:dyDescent="0.2">
      <c r="C247" s="105" t="s">
        <v>677</v>
      </c>
    </row>
    <row r="249" spans="3:3" x14ac:dyDescent="0.2">
      <c r="C249" s="105" t="s">
        <v>140</v>
      </c>
    </row>
    <row r="250" spans="3:3" x14ac:dyDescent="0.2">
      <c r="C250" s="105" t="s">
        <v>141</v>
      </c>
    </row>
    <row r="252" spans="3:3" x14ac:dyDescent="0.2">
      <c r="C252" s="313" t="s">
        <v>842</v>
      </c>
    </row>
    <row r="253" spans="3:3" x14ac:dyDescent="0.2">
      <c r="C253" s="105" t="s">
        <v>388</v>
      </c>
    </row>
    <row r="254" spans="3:3" x14ac:dyDescent="0.2">
      <c r="C254" s="105" t="s">
        <v>98</v>
      </c>
    </row>
    <row r="255" spans="3:3" x14ac:dyDescent="0.2">
      <c r="C255" s="105" t="s">
        <v>380</v>
      </c>
    </row>
    <row r="256" spans="3:3" x14ac:dyDescent="0.2">
      <c r="C256" s="105" t="s">
        <v>381</v>
      </c>
    </row>
    <row r="258" spans="3:3" x14ac:dyDescent="0.2">
      <c r="C258" s="313" t="s">
        <v>843</v>
      </c>
    </row>
    <row r="259" spans="3:3" x14ac:dyDescent="0.2">
      <c r="C259" s="105" t="s">
        <v>713</v>
      </c>
    </row>
    <row r="260" spans="3:3" x14ac:dyDescent="0.2">
      <c r="C260" s="105" t="s">
        <v>826</v>
      </c>
    </row>
    <row r="261" spans="3:3" x14ac:dyDescent="0.2">
      <c r="C261" s="105" t="s">
        <v>1015</v>
      </c>
    </row>
    <row r="262" spans="3:3" x14ac:dyDescent="0.2">
      <c r="C262" s="105" t="s">
        <v>1016</v>
      </c>
    </row>
    <row r="263" spans="3:3" x14ac:dyDescent="0.2">
      <c r="C263" s="105" t="s">
        <v>827</v>
      </c>
    </row>
    <row r="264" spans="3:3" x14ac:dyDescent="0.2">
      <c r="C264" s="105" t="s">
        <v>816</v>
      </c>
    </row>
    <row r="265" spans="3:3" x14ac:dyDescent="0.2">
      <c r="C265" s="105" t="s">
        <v>779</v>
      </c>
    </row>
    <row r="266" spans="3:3" x14ac:dyDescent="0.2">
      <c r="C266" s="105" t="s">
        <v>829</v>
      </c>
    </row>
    <row r="267" spans="3:3" x14ac:dyDescent="0.2">
      <c r="C267" s="105" t="s">
        <v>828</v>
      </c>
    </row>
    <row r="268" spans="3:3" x14ac:dyDescent="0.2">
      <c r="C268" s="105" t="s">
        <v>714</v>
      </c>
    </row>
    <row r="269" spans="3:3" x14ac:dyDescent="0.2">
      <c r="C269" s="105" t="s">
        <v>715</v>
      </c>
    </row>
    <row r="271" spans="3:3" x14ac:dyDescent="0.2">
      <c r="C271" s="105" t="s">
        <v>728</v>
      </c>
    </row>
    <row r="272" spans="3:3" x14ac:dyDescent="0.2">
      <c r="C272" s="105" t="s">
        <v>727</v>
      </c>
    </row>
    <row r="273" spans="3:3" x14ac:dyDescent="0.2">
      <c r="C273" s="105" t="s">
        <v>729</v>
      </c>
    </row>
    <row r="274" spans="3:3" x14ac:dyDescent="0.2">
      <c r="C274" s="105" t="s">
        <v>730</v>
      </c>
    </row>
    <row r="276" spans="3:3" x14ac:dyDescent="0.2">
      <c r="C276" s="309" t="s">
        <v>27</v>
      </c>
    </row>
    <row r="277" spans="3:3" x14ac:dyDescent="0.2">
      <c r="C277" s="105" t="s">
        <v>154</v>
      </c>
    </row>
    <row r="278" spans="3:3" x14ac:dyDescent="0.2">
      <c r="C278" s="105" t="s">
        <v>30</v>
      </c>
    </row>
    <row r="279" spans="3:3" x14ac:dyDescent="0.2">
      <c r="C279" s="105" t="s">
        <v>28</v>
      </c>
    </row>
    <row r="280" spans="3:3" x14ac:dyDescent="0.2">
      <c r="C280" s="105" t="s">
        <v>155</v>
      </c>
    </row>
    <row r="281" spans="3:3" x14ac:dyDescent="0.2">
      <c r="C281" s="105" t="s">
        <v>137</v>
      </c>
    </row>
    <row r="283" spans="3:3" x14ac:dyDescent="0.2">
      <c r="C283" s="309" t="s">
        <v>29</v>
      </c>
    </row>
    <row r="284" spans="3:3" x14ac:dyDescent="0.2">
      <c r="C284" s="105" t="s">
        <v>41</v>
      </c>
    </row>
    <row r="285" spans="3:3" x14ac:dyDescent="0.2">
      <c r="C285" s="105" t="s">
        <v>31</v>
      </c>
    </row>
    <row r="286" spans="3:3" x14ac:dyDescent="0.2">
      <c r="C286" s="105" t="s">
        <v>882</v>
      </c>
    </row>
    <row r="287" spans="3:3" x14ac:dyDescent="0.2">
      <c r="C287" s="105" t="s">
        <v>77</v>
      </c>
    </row>
    <row r="288" spans="3:3" x14ac:dyDescent="0.2">
      <c r="C288" s="105" t="s">
        <v>883</v>
      </c>
    </row>
    <row r="290" spans="3:3" x14ac:dyDescent="0.2">
      <c r="C290" s="309" t="s">
        <v>70</v>
      </c>
    </row>
    <row r="291" spans="3:3" x14ac:dyDescent="0.2">
      <c r="C291" s="105" t="s">
        <v>763</v>
      </c>
    </row>
    <row r="292" spans="3:3" x14ac:dyDescent="0.2">
      <c r="C292" s="105" t="s">
        <v>25</v>
      </c>
    </row>
    <row r="293" spans="3:3" x14ac:dyDescent="0.2">
      <c r="C293" s="105" t="s">
        <v>89</v>
      </c>
    </row>
    <row r="294" spans="3:3" x14ac:dyDescent="0.2">
      <c r="C294" s="105" t="s">
        <v>133</v>
      </c>
    </row>
    <row r="295" spans="3:3" x14ac:dyDescent="0.2">
      <c r="C295" s="105" t="s">
        <v>206</v>
      </c>
    </row>
    <row r="296" spans="3:3" x14ac:dyDescent="0.2">
      <c r="C296" s="105" t="s">
        <v>134</v>
      </c>
    </row>
    <row r="297" spans="3:3" x14ac:dyDescent="0.2">
      <c r="C297" s="105" t="s">
        <v>207</v>
      </c>
    </row>
    <row r="298" spans="3:3" x14ac:dyDescent="0.2">
      <c r="C298" s="105" t="s">
        <v>208</v>
      </c>
    </row>
    <row r="299" spans="3:3" x14ac:dyDescent="0.2">
      <c r="C299" s="105" t="s">
        <v>1017</v>
      </c>
    </row>
    <row r="301" spans="3:3" x14ac:dyDescent="0.2">
      <c r="C301" s="105" t="s">
        <v>209</v>
      </c>
    </row>
    <row r="302" spans="3:3" x14ac:dyDescent="0.2">
      <c r="C302" s="105" t="s">
        <v>678</v>
      </c>
    </row>
    <row r="303" spans="3:3" x14ac:dyDescent="0.2">
      <c r="C303" s="2" t="s">
        <v>72</v>
      </c>
    </row>
    <row r="304" spans="3:3" x14ac:dyDescent="0.2">
      <c r="C304" s="312" t="s">
        <v>71</v>
      </c>
    </row>
    <row r="306" spans="3:3" x14ac:dyDescent="0.2">
      <c r="C306" s="105" t="s">
        <v>210</v>
      </c>
    </row>
    <row r="307" spans="3:3" x14ac:dyDescent="0.2">
      <c r="C307" s="105" t="s">
        <v>983</v>
      </c>
    </row>
    <row r="308" spans="3:3" x14ac:dyDescent="0.2">
      <c r="C308" s="105" t="s">
        <v>135</v>
      </c>
    </row>
    <row r="309" spans="3:3" x14ac:dyDescent="0.2">
      <c r="C309" s="105" t="s">
        <v>136</v>
      </c>
    </row>
    <row r="311" spans="3:3" x14ac:dyDescent="0.2">
      <c r="C311" s="313" t="s">
        <v>679</v>
      </c>
    </row>
    <row r="312" spans="3:3" x14ac:dyDescent="0.2">
      <c r="C312" s="105" t="s">
        <v>680</v>
      </c>
    </row>
    <row r="313" spans="3:3" x14ac:dyDescent="0.2">
      <c r="C313" s="105" t="s">
        <v>681</v>
      </c>
    </row>
    <row r="314" spans="3:3" hidden="1" x14ac:dyDescent="0.2">
      <c r="C314" s="105" t="s">
        <v>682</v>
      </c>
    </row>
    <row r="315" spans="3:3" hidden="1" x14ac:dyDescent="0.2">
      <c r="C315" s="105" t="s">
        <v>683</v>
      </c>
    </row>
    <row r="316" spans="3:3" hidden="1" x14ac:dyDescent="0.2"/>
    <row r="317" spans="3:3" hidden="1" x14ac:dyDescent="0.2">
      <c r="C317" s="313" t="s">
        <v>684</v>
      </c>
    </row>
    <row r="318" spans="3:3" hidden="1" x14ac:dyDescent="0.2">
      <c r="C318" s="105" t="s">
        <v>685</v>
      </c>
    </row>
    <row r="319" spans="3:3" hidden="1" x14ac:dyDescent="0.2">
      <c r="C319" s="105" t="s">
        <v>686</v>
      </c>
    </row>
    <row r="320" spans="3:3" hidden="1" x14ac:dyDescent="0.2">
      <c r="C320" s="105" t="s">
        <v>687</v>
      </c>
    </row>
    <row r="321" spans="3:11" hidden="1" x14ac:dyDescent="0.2">
      <c r="C321" s="105" t="s">
        <v>688</v>
      </c>
    </row>
    <row r="322" spans="3:11" hidden="1" x14ac:dyDescent="0.2"/>
    <row r="323" spans="3:11" hidden="1" x14ac:dyDescent="0.2"/>
    <row r="325" spans="3:11" x14ac:dyDescent="0.2">
      <c r="C325" s="309" t="s">
        <v>139</v>
      </c>
    </row>
    <row r="326" spans="3:11" x14ac:dyDescent="0.2">
      <c r="C326" s="105" t="s">
        <v>156</v>
      </c>
    </row>
    <row r="328" spans="3:11" x14ac:dyDescent="0.2">
      <c r="C328" s="309" t="s">
        <v>212</v>
      </c>
    </row>
    <row r="329" spans="3:11" x14ac:dyDescent="0.2">
      <c r="C329" s="105" t="s">
        <v>213</v>
      </c>
    </row>
    <row r="330" spans="3:11" x14ac:dyDescent="0.2">
      <c r="C330" s="105" t="s">
        <v>214</v>
      </c>
    </row>
    <row r="331" spans="3:11" x14ac:dyDescent="0.2">
      <c r="C331" s="105" t="s">
        <v>481</v>
      </c>
      <c r="H331" s="4" t="s">
        <v>482</v>
      </c>
      <c r="J331" s="105" t="s">
        <v>1018</v>
      </c>
      <c r="K331" s="4" t="s">
        <v>1019</v>
      </c>
    </row>
    <row r="332" spans="3:11" x14ac:dyDescent="0.2">
      <c r="C332" s="105" t="s">
        <v>409</v>
      </c>
      <c r="H332" s="4" t="s">
        <v>410</v>
      </c>
    </row>
    <row r="378" ht="11.25" customHeight="1" x14ac:dyDescent="0.2"/>
  </sheetData>
  <phoneticPr fontId="0" type="noConversion"/>
  <hyperlinks>
    <hyperlink ref="H332" r:id="rId1"/>
    <hyperlink ref="H331" r:id="rId2"/>
    <hyperlink ref="L81" r:id="rId3"/>
    <hyperlink ref="K65" r:id="rId4"/>
    <hyperlink ref="L83" r:id="rId5"/>
    <hyperlink ref="K331" r:id="rId6"/>
  </hyperlinks>
  <pageMargins left="0.74803149606299213" right="0.74803149606299213" top="0.98425196850393704" bottom="0.98425196850393704" header="0.51181102362204722" footer="0.51181102362204722"/>
  <pageSetup paperSize="9" scale="70" orientation="portrait" r:id="rId7"/>
  <headerFooter alignWithMargins="0">
    <oddHeader>&amp;L&amp;"Arial,Vet"&amp;9&amp;F&amp;R&amp;"Arial,Vet"&amp;9&amp;A</oddHeader>
    <oddFooter>&amp;L&amp;"Arial,Vet"&amp;9keizer / goedhart&amp;C&amp;"Arial,Vet"&amp;9pagina &amp;P&amp;R&amp;"Arial,Vet"&amp;9&amp;D</oddFooter>
  </headerFooter>
  <rowBreaks count="3" manualBreakCount="3">
    <brk id="79" min="1" max="13" man="1"/>
    <brk id="176" min="1" max="13" man="1"/>
    <brk id="251" min="1" max="1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Q563"/>
  <sheetViews>
    <sheetView showGridLines="0" tabSelected="1" zoomScale="85" zoomScaleNormal="85" zoomScaleSheetLayoutView="85" workbookViewId="0">
      <selection activeCell="B2" sqref="B2"/>
    </sheetView>
  </sheetViews>
  <sheetFormatPr defaultColWidth="9.140625" defaultRowHeight="13.15" customHeight="1" x14ac:dyDescent="0.2"/>
  <cols>
    <col min="1" max="1" width="3.7109375" style="1252" customWidth="1"/>
    <col min="2" max="3" width="2.7109375" style="6" customWidth="1"/>
    <col min="4" max="4" width="51" style="6" customWidth="1"/>
    <col min="5" max="5" width="2.7109375" style="6" customWidth="1"/>
    <col min="6" max="6" width="12.7109375" style="194" customWidth="1"/>
    <col min="7" max="7" width="14.5703125" style="194" customWidth="1"/>
    <col min="8" max="11" width="12.7109375" style="194" customWidth="1"/>
    <col min="12" max="12" width="11.5703125" style="6" customWidth="1"/>
    <col min="13" max="13" width="2.7109375" style="6" customWidth="1"/>
    <col min="14" max="14" width="3.140625" style="478" customWidth="1"/>
    <col min="15" max="42" width="9.140625" style="478"/>
    <col min="43" max="16384" width="9.140625" style="6"/>
  </cols>
  <sheetData>
    <row r="1" spans="1:43" s="478" customFormat="1" ht="13.15" customHeight="1" x14ac:dyDescent="0.2">
      <c r="A1" s="1252"/>
      <c r="F1" s="479"/>
      <c r="G1" s="479"/>
      <c r="H1" s="479"/>
      <c r="I1" s="479"/>
      <c r="J1" s="479"/>
      <c r="K1" s="479"/>
    </row>
    <row r="2" spans="1:43" ht="13.15" customHeight="1" x14ac:dyDescent="0.2">
      <c r="B2" s="1172"/>
      <c r="C2" s="419"/>
      <c r="D2" s="419"/>
      <c r="E2" s="419"/>
      <c r="F2" s="419"/>
      <c r="G2" s="851"/>
      <c r="H2" s="851"/>
      <c r="I2" s="851"/>
      <c r="J2" s="851"/>
      <c r="K2" s="851"/>
      <c r="L2" s="851"/>
      <c r="M2" s="419"/>
      <c r="N2" s="1299"/>
      <c r="AQ2" s="478"/>
    </row>
    <row r="3" spans="1:43" ht="13.15" customHeight="1" x14ac:dyDescent="0.2">
      <c r="B3" s="26"/>
      <c r="C3" s="27"/>
      <c r="D3" s="585"/>
      <c r="E3" s="585"/>
      <c r="F3" s="27"/>
      <c r="G3" s="29"/>
      <c r="H3" s="29"/>
      <c r="I3" s="29"/>
      <c r="J3" s="29"/>
      <c r="K3" s="29"/>
      <c r="L3" s="29"/>
      <c r="M3" s="27"/>
      <c r="N3" s="489"/>
      <c r="AQ3" s="478"/>
    </row>
    <row r="4" spans="1:43" s="677" customFormat="1" ht="18" customHeight="1" x14ac:dyDescent="0.3">
      <c r="A4" s="1253"/>
      <c r="B4" s="200"/>
      <c r="C4" s="201" t="s">
        <v>42</v>
      </c>
      <c r="D4" s="201"/>
      <c r="E4" s="201"/>
      <c r="F4" s="201"/>
      <c r="G4" s="202"/>
      <c r="H4" s="202"/>
      <c r="I4" s="202"/>
      <c r="J4" s="202"/>
      <c r="K4" s="202"/>
      <c r="L4" s="202"/>
      <c r="M4" s="201"/>
      <c r="N4" s="470"/>
      <c r="O4" s="676"/>
      <c r="P4" s="676"/>
      <c r="Q4" s="676"/>
      <c r="R4" s="676"/>
      <c r="S4" s="676"/>
      <c r="T4" s="676"/>
      <c r="U4" s="676"/>
      <c r="V4" s="676"/>
      <c r="W4" s="676"/>
      <c r="X4" s="676"/>
      <c r="Y4" s="676"/>
      <c r="Z4" s="676"/>
      <c r="AA4" s="676"/>
      <c r="AB4" s="676"/>
      <c r="AC4" s="676"/>
      <c r="AD4" s="676"/>
      <c r="AE4" s="676"/>
      <c r="AF4" s="676"/>
      <c r="AG4" s="676"/>
      <c r="AH4" s="676"/>
      <c r="AI4" s="676"/>
      <c r="AJ4" s="676"/>
      <c r="AK4" s="676"/>
      <c r="AL4" s="676"/>
      <c r="AM4" s="676"/>
      <c r="AN4" s="676"/>
      <c r="AO4" s="676"/>
      <c r="AP4" s="676"/>
      <c r="AQ4" s="676"/>
    </row>
    <row r="5" spans="1:43" s="233" customFormat="1" ht="16.899999999999999" customHeight="1" x14ac:dyDescent="0.25">
      <c r="A5" s="1254"/>
      <c r="B5" s="248"/>
      <c r="C5" s="249" t="str">
        <f>G8</f>
        <v>Voorbeeld SWV PO Passend Onderwijs Noord-Kennemerland</v>
      </c>
      <c r="D5" s="109"/>
      <c r="E5" s="109"/>
      <c r="F5" s="249"/>
      <c r="G5" s="651"/>
      <c r="H5" s="651"/>
      <c r="I5" s="651"/>
      <c r="J5" s="651"/>
      <c r="K5" s="651"/>
      <c r="L5" s="651"/>
      <c r="M5" s="249"/>
      <c r="N5" s="667"/>
      <c r="O5" s="618"/>
      <c r="P5" s="618"/>
      <c r="Q5" s="618"/>
      <c r="R5" s="618"/>
      <c r="S5" s="618"/>
      <c r="T5" s="618"/>
      <c r="U5" s="618"/>
      <c r="V5" s="618"/>
      <c r="W5" s="618"/>
      <c r="X5" s="618"/>
      <c r="Y5" s="618"/>
      <c r="Z5" s="618"/>
      <c r="AA5" s="618"/>
      <c r="AB5" s="618"/>
      <c r="AC5" s="618"/>
      <c r="AD5" s="618"/>
      <c r="AE5" s="618"/>
      <c r="AF5" s="618"/>
      <c r="AG5" s="618"/>
      <c r="AH5" s="618"/>
      <c r="AI5" s="618"/>
      <c r="AJ5" s="618"/>
      <c r="AK5" s="618"/>
      <c r="AL5" s="618"/>
      <c r="AM5" s="618"/>
      <c r="AN5" s="618"/>
      <c r="AO5" s="618"/>
      <c r="AP5" s="618"/>
      <c r="AQ5" s="618"/>
    </row>
    <row r="6" spans="1:43" ht="13.15" customHeight="1" x14ac:dyDescent="0.2">
      <c r="B6" s="26"/>
      <c r="C6" s="27"/>
      <c r="D6" s="28"/>
      <c r="E6" s="28"/>
      <c r="F6" s="27"/>
      <c r="G6" s="29"/>
      <c r="H6" s="29"/>
      <c r="I6" s="29"/>
      <c r="J6" s="29"/>
      <c r="K6" s="29"/>
      <c r="L6" s="29"/>
      <c r="M6" s="27"/>
      <c r="N6" s="489"/>
      <c r="AQ6" s="478"/>
    </row>
    <row r="7" spans="1:43" ht="13.15" customHeight="1" x14ac:dyDescent="0.2">
      <c r="B7" s="26"/>
      <c r="C7" s="478"/>
      <c r="D7" s="619"/>
      <c r="E7" s="619"/>
      <c r="F7" s="478"/>
      <c r="G7" s="479"/>
      <c r="H7" s="479"/>
      <c r="I7" s="479"/>
      <c r="J7" s="479"/>
      <c r="K7" s="479"/>
      <c r="L7" s="479"/>
      <c r="M7" s="478"/>
      <c r="N7" s="489"/>
      <c r="AQ7" s="478"/>
    </row>
    <row r="8" spans="1:43" ht="13.15" customHeight="1" x14ac:dyDescent="0.2">
      <c r="B8" s="26"/>
      <c r="C8" s="478"/>
      <c r="D8" s="620" t="s">
        <v>571</v>
      </c>
      <c r="E8" s="620"/>
      <c r="F8" s="478"/>
      <c r="G8" s="910" t="s">
        <v>959</v>
      </c>
      <c r="H8" s="911"/>
      <c r="I8" s="1255"/>
      <c r="J8" s="1255"/>
      <c r="K8" s="1255"/>
      <c r="L8" s="1255"/>
      <c r="M8" s="478"/>
      <c r="N8" s="489"/>
      <c r="AQ8" s="478"/>
    </row>
    <row r="9" spans="1:43" ht="13.15" customHeight="1" x14ac:dyDescent="0.2">
      <c r="B9" s="26"/>
      <c r="C9" s="478"/>
      <c r="D9" s="620" t="s">
        <v>143</v>
      </c>
      <c r="E9" s="620"/>
      <c r="F9" s="478"/>
      <c r="G9" s="910" t="s">
        <v>886</v>
      </c>
      <c r="H9" s="911"/>
      <c r="I9" s="1255"/>
      <c r="J9" s="1255"/>
      <c r="K9" s="1255"/>
      <c r="L9" s="1255"/>
      <c r="M9" s="478"/>
      <c r="N9" s="489"/>
      <c r="AQ9" s="478"/>
    </row>
    <row r="10" spans="1:43" ht="13.15" customHeight="1" x14ac:dyDescent="0.2">
      <c r="B10" s="26"/>
      <c r="C10" s="478"/>
      <c r="D10" s="478"/>
      <c r="E10" s="478"/>
      <c r="F10" s="478"/>
      <c r="G10" s="478"/>
      <c r="H10" s="478"/>
      <c r="I10" s="478"/>
      <c r="J10" s="478"/>
      <c r="K10" s="478"/>
      <c r="L10" s="478"/>
      <c r="M10" s="478"/>
      <c r="N10" s="489"/>
      <c r="AQ10" s="478"/>
    </row>
    <row r="11" spans="1:43" ht="13.15" customHeight="1" x14ac:dyDescent="0.2">
      <c r="B11" s="26"/>
      <c r="C11" s="27"/>
      <c r="D11" s="28"/>
      <c r="E11" s="28"/>
      <c r="F11" s="27"/>
      <c r="G11" s="29"/>
      <c r="H11" s="29"/>
      <c r="I11" s="29"/>
      <c r="J11" s="29"/>
      <c r="K11" s="29"/>
      <c r="L11" s="29"/>
      <c r="M11" s="27"/>
      <c r="N11" s="489"/>
      <c r="AQ11" s="478"/>
    </row>
    <row r="12" spans="1:43" ht="13.15" customHeight="1" x14ac:dyDescent="0.2">
      <c r="B12" s="26"/>
      <c r="C12" s="27"/>
      <c r="D12" s="588" t="s">
        <v>221</v>
      </c>
      <c r="E12" s="588"/>
      <c r="F12" s="589"/>
      <c r="G12" s="590" t="str">
        <f>tab!D2</f>
        <v>2018/19</v>
      </c>
      <c r="H12" s="590" t="str">
        <f>tab!E2</f>
        <v>2019/20</v>
      </c>
      <c r="I12" s="590" t="str">
        <f>tab!F2</f>
        <v>2020/21</v>
      </c>
      <c r="J12" s="590" t="str">
        <f>tab!G2</f>
        <v>2021/22</v>
      </c>
      <c r="K12" s="590" t="str">
        <f>tab!H2</f>
        <v>2022/23</v>
      </c>
      <c r="L12" s="590" t="str">
        <f>tab!I2</f>
        <v>2023/24</v>
      </c>
      <c r="M12" s="27"/>
      <c r="N12" s="489"/>
      <c r="AQ12" s="478"/>
    </row>
    <row r="13" spans="1:43" ht="13.15" customHeight="1" x14ac:dyDescent="0.2">
      <c r="B13" s="26"/>
      <c r="C13" s="27"/>
      <c r="D13" s="588" t="s">
        <v>836</v>
      </c>
      <c r="E13" s="588"/>
      <c r="F13" s="589"/>
      <c r="G13" s="1283">
        <f>tab!D3</f>
        <v>43009</v>
      </c>
      <c r="H13" s="1283">
        <f>tab!E3</f>
        <v>43374</v>
      </c>
      <c r="I13" s="1283">
        <f>tab!F3</f>
        <v>43739</v>
      </c>
      <c r="J13" s="1283">
        <f>tab!G3</f>
        <v>44105</v>
      </c>
      <c r="K13" s="1283">
        <f>tab!H3</f>
        <v>44470</v>
      </c>
      <c r="L13" s="1283">
        <f>tab!I3</f>
        <v>44835</v>
      </c>
      <c r="M13" s="27"/>
      <c r="N13" s="489"/>
      <c r="AQ13" s="478"/>
    </row>
    <row r="14" spans="1:43" ht="13.15" customHeight="1" x14ac:dyDescent="0.2">
      <c r="B14" s="26"/>
      <c r="C14" s="27"/>
      <c r="D14" s="28"/>
      <c r="E14" s="28"/>
      <c r="F14" s="27"/>
      <c r="G14" s="29"/>
      <c r="H14" s="29"/>
      <c r="I14" s="29"/>
      <c r="J14" s="29"/>
      <c r="K14" s="29"/>
      <c r="L14" s="29"/>
      <c r="M14" s="27"/>
      <c r="N14" s="489"/>
      <c r="AQ14" s="478"/>
    </row>
    <row r="15" spans="1:43" ht="13.15" customHeight="1" x14ac:dyDescent="0.2">
      <c r="B15" s="26"/>
      <c r="C15" s="478"/>
      <c r="D15" s="478"/>
      <c r="E15" s="478"/>
      <c r="F15" s="478"/>
      <c r="G15" s="479"/>
      <c r="H15" s="479"/>
      <c r="I15" s="479"/>
      <c r="J15" s="479"/>
      <c r="K15" s="479"/>
      <c r="L15" s="479"/>
      <c r="M15" s="478"/>
      <c r="N15" s="489"/>
      <c r="AQ15" s="478"/>
    </row>
    <row r="16" spans="1:43" ht="13.15" customHeight="1" x14ac:dyDescent="0.2">
      <c r="B16" s="26"/>
      <c r="C16" s="478"/>
      <c r="D16" s="725" t="s">
        <v>308</v>
      </c>
      <c r="E16" s="725"/>
      <c r="F16" s="478"/>
      <c r="G16" s="479"/>
      <c r="H16" s="479"/>
      <c r="I16" s="479"/>
      <c r="J16" s="479"/>
      <c r="K16" s="479"/>
      <c r="L16" s="479"/>
      <c r="M16" s="478"/>
      <c r="N16" s="489"/>
      <c r="AQ16" s="478"/>
    </row>
    <row r="17" spans="2:43" ht="13.15" customHeight="1" x14ac:dyDescent="0.2">
      <c r="B17" s="26"/>
      <c r="C17" s="478"/>
      <c r="D17" s="478" t="s">
        <v>277</v>
      </c>
      <c r="E17" s="478"/>
      <c r="F17" s="478"/>
      <c r="G17" s="1256">
        <v>20338</v>
      </c>
      <c r="H17" s="1256">
        <f t="shared" ref="H17:L18" si="0">G17</f>
        <v>20338</v>
      </c>
      <c r="I17" s="1256">
        <f t="shared" si="0"/>
        <v>20338</v>
      </c>
      <c r="J17" s="1256">
        <f t="shared" si="0"/>
        <v>20338</v>
      </c>
      <c r="K17" s="552">
        <f t="shared" si="0"/>
        <v>20338</v>
      </c>
      <c r="L17" s="552">
        <f t="shared" si="0"/>
        <v>20338</v>
      </c>
      <c r="M17" s="478"/>
      <c r="N17" s="489"/>
      <c r="AQ17" s="478"/>
    </row>
    <row r="18" spans="2:43" ht="13.15" customHeight="1" x14ac:dyDescent="0.2">
      <c r="B18" s="26"/>
      <c r="C18" s="478"/>
      <c r="D18" s="478" t="s">
        <v>355</v>
      </c>
      <c r="E18" s="478"/>
      <c r="F18" s="478"/>
      <c r="G18" s="1256">
        <v>308</v>
      </c>
      <c r="H18" s="1256">
        <f t="shared" si="0"/>
        <v>308</v>
      </c>
      <c r="I18" s="1256">
        <f t="shared" si="0"/>
        <v>308</v>
      </c>
      <c r="J18" s="1256">
        <f t="shared" si="0"/>
        <v>308</v>
      </c>
      <c r="K18" s="552">
        <f t="shared" si="0"/>
        <v>308</v>
      </c>
      <c r="L18" s="552">
        <f t="shared" si="0"/>
        <v>308</v>
      </c>
      <c r="M18" s="478"/>
      <c r="N18" s="489"/>
      <c r="P18" s="1257"/>
      <c r="AQ18" s="478"/>
    </row>
    <row r="19" spans="2:43" ht="13.15" customHeight="1" x14ac:dyDescent="0.2">
      <c r="B19" s="26"/>
      <c r="C19" s="478"/>
      <c r="D19" s="478"/>
      <c r="E19" s="478"/>
      <c r="F19" s="478"/>
      <c r="G19" s="479"/>
      <c r="H19" s="479"/>
      <c r="I19" s="479"/>
      <c r="J19" s="479"/>
      <c r="K19" s="479"/>
      <c r="L19" s="479"/>
      <c r="M19" s="478"/>
      <c r="N19" s="489"/>
      <c r="AQ19" s="478"/>
    </row>
    <row r="20" spans="2:43" ht="13.15" customHeight="1" x14ac:dyDescent="0.2">
      <c r="B20" s="26"/>
      <c r="C20" s="478"/>
      <c r="D20" s="429" t="s">
        <v>867</v>
      </c>
      <c r="E20" s="478"/>
      <c r="F20" s="478"/>
      <c r="G20" s="479"/>
      <c r="H20" s="479"/>
      <c r="I20" s="479"/>
      <c r="J20" s="479"/>
      <c r="K20" s="479"/>
      <c r="L20" s="479"/>
      <c r="M20" s="478"/>
      <c r="N20" s="489"/>
      <c r="AQ20" s="478"/>
    </row>
    <row r="21" spans="2:43" ht="13.15" customHeight="1" x14ac:dyDescent="0.2">
      <c r="B21" s="26"/>
      <c r="C21" s="478"/>
      <c r="D21" s="368" t="s">
        <v>984</v>
      </c>
      <c r="E21" s="478"/>
      <c r="F21" s="478"/>
      <c r="G21" s="1256">
        <v>96</v>
      </c>
      <c r="H21" s="1256">
        <f t="shared" ref="H21:L24" si="1">G21</f>
        <v>96</v>
      </c>
      <c r="I21" s="1256">
        <f t="shared" si="1"/>
        <v>96</v>
      </c>
      <c r="J21" s="1256">
        <f t="shared" si="1"/>
        <v>96</v>
      </c>
      <c r="K21" s="552">
        <f t="shared" si="1"/>
        <v>96</v>
      </c>
      <c r="L21" s="552">
        <f t="shared" si="1"/>
        <v>96</v>
      </c>
      <c r="M21" s="478"/>
      <c r="N21" s="489"/>
      <c r="AQ21" s="478"/>
    </row>
    <row r="22" spans="2:43" ht="13.15" customHeight="1" x14ac:dyDescent="0.2">
      <c r="B22" s="26"/>
      <c r="C22" s="478"/>
      <c r="D22" s="368" t="s">
        <v>985</v>
      </c>
      <c r="E22" s="478"/>
      <c r="F22" s="478"/>
      <c r="G22" s="1256">
        <v>134</v>
      </c>
      <c r="H22" s="1256">
        <f t="shared" si="1"/>
        <v>134</v>
      </c>
      <c r="I22" s="1256">
        <f t="shared" si="1"/>
        <v>134</v>
      </c>
      <c r="J22" s="1256">
        <f t="shared" si="1"/>
        <v>134</v>
      </c>
      <c r="K22" s="552">
        <f t="shared" si="1"/>
        <v>134</v>
      </c>
      <c r="L22" s="552">
        <f t="shared" si="1"/>
        <v>134</v>
      </c>
      <c r="M22" s="478"/>
      <c r="N22" s="489"/>
      <c r="AQ22" s="478"/>
    </row>
    <row r="23" spans="2:43" ht="13.15" customHeight="1" x14ac:dyDescent="0.2">
      <c r="B23" s="26"/>
      <c r="C23" s="478"/>
      <c r="D23" s="368" t="s">
        <v>986</v>
      </c>
      <c r="E23" s="478"/>
      <c r="F23" s="478"/>
      <c r="G23" s="1256">
        <v>100</v>
      </c>
      <c r="H23" s="1256">
        <f t="shared" si="1"/>
        <v>100</v>
      </c>
      <c r="I23" s="1256">
        <f t="shared" si="1"/>
        <v>100</v>
      </c>
      <c r="J23" s="1256">
        <f t="shared" si="1"/>
        <v>100</v>
      </c>
      <c r="K23" s="552">
        <f t="shared" si="1"/>
        <v>100</v>
      </c>
      <c r="L23" s="552">
        <f t="shared" si="1"/>
        <v>100</v>
      </c>
      <c r="M23" s="478"/>
      <c r="N23" s="489"/>
      <c r="AQ23" s="478"/>
    </row>
    <row r="24" spans="2:43" ht="13.15" customHeight="1" x14ac:dyDescent="0.2">
      <c r="B24" s="26"/>
      <c r="C24" s="478"/>
      <c r="D24" s="1367" t="s">
        <v>615</v>
      </c>
      <c r="E24" s="478"/>
      <c r="F24" s="478"/>
      <c r="G24" s="1256">
        <v>0</v>
      </c>
      <c r="H24" s="1256">
        <f t="shared" si="1"/>
        <v>0</v>
      </c>
      <c r="I24" s="1256">
        <f t="shared" si="1"/>
        <v>0</v>
      </c>
      <c r="J24" s="1256">
        <f t="shared" si="1"/>
        <v>0</v>
      </c>
      <c r="K24" s="552">
        <f t="shared" si="1"/>
        <v>0</v>
      </c>
      <c r="L24" s="552">
        <f t="shared" si="1"/>
        <v>0</v>
      </c>
      <c r="M24" s="478"/>
      <c r="N24" s="489"/>
      <c r="AQ24" s="478"/>
    </row>
    <row r="25" spans="2:43" ht="13.15" customHeight="1" x14ac:dyDescent="0.2">
      <c r="B25" s="26"/>
      <c r="C25" s="478"/>
      <c r="D25" s="1367" t="s">
        <v>616</v>
      </c>
      <c r="E25" s="478"/>
      <c r="F25" s="478"/>
      <c r="G25" s="1256">
        <v>0</v>
      </c>
      <c r="H25" s="1256">
        <f t="shared" ref="H25:L26" si="2">G25</f>
        <v>0</v>
      </c>
      <c r="I25" s="1256">
        <f t="shared" si="2"/>
        <v>0</v>
      </c>
      <c r="J25" s="1256">
        <f t="shared" si="2"/>
        <v>0</v>
      </c>
      <c r="K25" s="552">
        <f t="shared" si="2"/>
        <v>0</v>
      </c>
      <c r="L25" s="552">
        <f t="shared" si="2"/>
        <v>0</v>
      </c>
      <c r="M25" s="478"/>
      <c r="N25" s="489"/>
      <c r="AQ25" s="478"/>
    </row>
    <row r="26" spans="2:43" ht="13.15" customHeight="1" x14ac:dyDescent="0.2">
      <c r="B26" s="26"/>
      <c r="C26" s="478"/>
      <c r="D26" s="1367" t="s">
        <v>617</v>
      </c>
      <c r="E26" s="478"/>
      <c r="F26" s="478"/>
      <c r="G26" s="1256">
        <v>0</v>
      </c>
      <c r="H26" s="1256">
        <f t="shared" si="2"/>
        <v>0</v>
      </c>
      <c r="I26" s="1256">
        <f t="shared" si="2"/>
        <v>0</v>
      </c>
      <c r="J26" s="1256">
        <f t="shared" si="2"/>
        <v>0</v>
      </c>
      <c r="K26" s="552">
        <f t="shared" si="2"/>
        <v>0</v>
      </c>
      <c r="L26" s="552">
        <f t="shared" si="2"/>
        <v>0</v>
      </c>
      <c r="M26" s="478"/>
      <c r="N26" s="489"/>
      <c r="AQ26" s="478"/>
    </row>
    <row r="27" spans="2:43" ht="13.15" hidden="1" customHeight="1" x14ac:dyDescent="0.2">
      <c r="B27" s="26"/>
      <c r="C27" s="478"/>
      <c r="D27" s="478" t="s">
        <v>618</v>
      </c>
      <c r="E27" s="478"/>
      <c r="F27" s="478"/>
      <c r="G27" s="552">
        <v>0</v>
      </c>
      <c r="H27" s="552">
        <f t="shared" ref="H27:L35" si="3">G27</f>
        <v>0</v>
      </c>
      <c r="I27" s="552">
        <f t="shared" si="3"/>
        <v>0</v>
      </c>
      <c r="J27" s="552">
        <f t="shared" si="3"/>
        <v>0</v>
      </c>
      <c r="K27" s="552">
        <f t="shared" si="3"/>
        <v>0</v>
      </c>
      <c r="L27" s="552">
        <f t="shared" si="3"/>
        <v>0</v>
      </c>
      <c r="M27" s="478"/>
      <c r="N27" s="489"/>
      <c r="AQ27" s="478"/>
    </row>
    <row r="28" spans="2:43" ht="13.15" hidden="1" customHeight="1" x14ac:dyDescent="0.2">
      <c r="B28" s="26"/>
      <c r="C28" s="478"/>
      <c r="D28" s="478" t="s">
        <v>619</v>
      </c>
      <c r="E28" s="478"/>
      <c r="F28" s="478"/>
      <c r="G28" s="552">
        <v>0</v>
      </c>
      <c r="H28" s="552">
        <f t="shared" si="3"/>
        <v>0</v>
      </c>
      <c r="I28" s="552">
        <f t="shared" si="3"/>
        <v>0</v>
      </c>
      <c r="J28" s="552">
        <f t="shared" si="3"/>
        <v>0</v>
      </c>
      <c r="K28" s="552">
        <f t="shared" si="3"/>
        <v>0</v>
      </c>
      <c r="L28" s="552">
        <f t="shared" si="3"/>
        <v>0</v>
      </c>
      <c r="M28" s="478"/>
      <c r="N28" s="489"/>
      <c r="AQ28" s="478"/>
    </row>
    <row r="29" spans="2:43" ht="13.15" hidden="1" customHeight="1" x14ac:dyDescent="0.2">
      <c r="B29" s="26"/>
      <c r="C29" s="478"/>
      <c r="D29" s="478" t="s">
        <v>620</v>
      </c>
      <c r="E29" s="478"/>
      <c r="F29" s="478"/>
      <c r="G29" s="552">
        <v>0</v>
      </c>
      <c r="H29" s="552">
        <f t="shared" si="3"/>
        <v>0</v>
      </c>
      <c r="I29" s="552">
        <f t="shared" si="3"/>
        <v>0</v>
      </c>
      <c r="J29" s="552">
        <f t="shared" si="3"/>
        <v>0</v>
      </c>
      <c r="K29" s="552">
        <f t="shared" si="3"/>
        <v>0</v>
      </c>
      <c r="L29" s="552">
        <f t="shared" si="3"/>
        <v>0</v>
      </c>
      <c r="M29" s="478"/>
      <c r="N29" s="489"/>
      <c r="AQ29" s="478"/>
    </row>
    <row r="30" spans="2:43" ht="13.15" hidden="1" customHeight="1" x14ac:dyDescent="0.2">
      <c r="B30" s="26"/>
      <c r="C30" s="478"/>
      <c r="D30" s="478" t="s">
        <v>80</v>
      </c>
      <c r="E30" s="478"/>
      <c r="F30" s="478"/>
      <c r="G30" s="552">
        <v>0</v>
      </c>
      <c r="H30" s="552">
        <f t="shared" si="3"/>
        <v>0</v>
      </c>
      <c r="I30" s="552">
        <f t="shared" si="3"/>
        <v>0</v>
      </c>
      <c r="J30" s="552">
        <f t="shared" si="3"/>
        <v>0</v>
      </c>
      <c r="K30" s="552">
        <f t="shared" si="3"/>
        <v>0</v>
      </c>
      <c r="L30" s="552">
        <f t="shared" si="3"/>
        <v>0</v>
      </c>
      <c r="M30" s="478"/>
      <c r="N30" s="489"/>
      <c r="AQ30" s="478"/>
    </row>
    <row r="31" spans="2:43" ht="13.15" hidden="1" customHeight="1" x14ac:dyDescent="0.2">
      <c r="B31" s="26"/>
      <c r="C31" s="478"/>
      <c r="D31" s="478" t="s">
        <v>81</v>
      </c>
      <c r="E31" s="478"/>
      <c r="F31" s="478"/>
      <c r="G31" s="552">
        <v>0</v>
      </c>
      <c r="H31" s="552">
        <f t="shared" si="3"/>
        <v>0</v>
      </c>
      <c r="I31" s="552">
        <f t="shared" si="3"/>
        <v>0</v>
      </c>
      <c r="J31" s="552">
        <f t="shared" si="3"/>
        <v>0</v>
      </c>
      <c r="K31" s="552">
        <f t="shared" si="3"/>
        <v>0</v>
      </c>
      <c r="L31" s="552">
        <f t="shared" si="3"/>
        <v>0</v>
      </c>
      <c r="M31" s="478"/>
      <c r="N31" s="489"/>
      <c r="AQ31" s="478"/>
    </row>
    <row r="32" spans="2:43" ht="13.15" hidden="1" customHeight="1" x14ac:dyDescent="0.2">
      <c r="B32" s="26"/>
      <c r="C32" s="478"/>
      <c r="D32" s="478" t="s">
        <v>82</v>
      </c>
      <c r="E32" s="478"/>
      <c r="F32" s="478"/>
      <c r="G32" s="552">
        <v>0</v>
      </c>
      <c r="H32" s="552">
        <f t="shared" si="3"/>
        <v>0</v>
      </c>
      <c r="I32" s="552">
        <f t="shared" si="3"/>
        <v>0</v>
      </c>
      <c r="J32" s="552">
        <f t="shared" si="3"/>
        <v>0</v>
      </c>
      <c r="K32" s="552">
        <f t="shared" si="3"/>
        <v>0</v>
      </c>
      <c r="L32" s="552">
        <f t="shared" si="3"/>
        <v>0</v>
      </c>
      <c r="M32" s="478"/>
      <c r="N32" s="489"/>
      <c r="AQ32" s="478"/>
    </row>
    <row r="33" spans="1:43" ht="13.15" hidden="1" customHeight="1" x14ac:dyDescent="0.2">
      <c r="B33" s="26"/>
      <c r="C33" s="478"/>
      <c r="D33" s="478" t="s">
        <v>83</v>
      </c>
      <c r="E33" s="478"/>
      <c r="F33" s="478"/>
      <c r="G33" s="552">
        <v>0</v>
      </c>
      <c r="H33" s="552">
        <f t="shared" si="3"/>
        <v>0</v>
      </c>
      <c r="I33" s="552">
        <f t="shared" si="3"/>
        <v>0</v>
      </c>
      <c r="J33" s="552">
        <f t="shared" si="3"/>
        <v>0</v>
      </c>
      <c r="K33" s="552">
        <f t="shared" si="3"/>
        <v>0</v>
      </c>
      <c r="L33" s="552">
        <f t="shared" si="3"/>
        <v>0</v>
      </c>
      <c r="M33" s="478"/>
      <c r="N33" s="489"/>
      <c r="AQ33" s="478"/>
    </row>
    <row r="34" spans="1:43" ht="13.15" hidden="1" customHeight="1" x14ac:dyDescent="0.2">
      <c r="B34" s="26"/>
      <c r="C34" s="478"/>
      <c r="D34" s="478" t="s">
        <v>84</v>
      </c>
      <c r="E34" s="478"/>
      <c r="F34" s="478"/>
      <c r="G34" s="552">
        <v>0</v>
      </c>
      <c r="H34" s="552">
        <f t="shared" si="3"/>
        <v>0</v>
      </c>
      <c r="I34" s="552">
        <f t="shared" si="3"/>
        <v>0</v>
      </c>
      <c r="J34" s="552">
        <f t="shared" si="3"/>
        <v>0</v>
      </c>
      <c r="K34" s="552">
        <f t="shared" si="3"/>
        <v>0</v>
      </c>
      <c r="L34" s="552">
        <f t="shared" si="3"/>
        <v>0</v>
      </c>
      <c r="M34" s="478"/>
      <c r="N34" s="489"/>
      <c r="AQ34" s="478"/>
    </row>
    <row r="35" spans="1:43" ht="13.15" hidden="1" customHeight="1" x14ac:dyDescent="0.2">
      <c r="B35" s="26"/>
      <c r="C35" s="478"/>
      <c r="D35" s="478" t="s">
        <v>85</v>
      </c>
      <c r="E35" s="478"/>
      <c r="F35" s="478"/>
      <c r="G35" s="552">
        <v>0</v>
      </c>
      <c r="H35" s="552">
        <f t="shared" si="3"/>
        <v>0</v>
      </c>
      <c r="I35" s="552">
        <f>H35</f>
        <v>0</v>
      </c>
      <c r="J35" s="552">
        <f>I35</f>
        <v>0</v>
      </c>
      <c r="K35" s="552">
        <f>J35</f>
        <v>0</v>
      </c>
      <c r="L35" s="552">
        <f>K35</f>
        <v>0</v>
      </c>
      <c r="M35" s="478"/>
      <c r="N35" s="489"/>
      <c r="AQ35" s="478"/>
    </row>
    <row r="36" spans="1:43" s="136" customFormat="1" ht="13.15" customHeight="1" x14ac:dyDescent="0.2">
      <c r="A36" s="1258"/>
      <c r="B36" s="34"/>
      <c r="C36" s="592"/>
      <c r="D36" s="592"/>
      <c r="E36" s="592"/>
      <c r="F36" s="592"/>
      <c r="G36" s="1259">
        <f t="shared" ref="G36:K36" si="4">SUM(G21:G35)</f>
        <v>330</v>
      </c>
      <c r="H36" s="1259">
        <f t="shared" si="4"/>
        <v>330</v>
      </c>
      <c r="I36" s="1259">
        <f t="shared" si="4"/>
        <v>330</v>
      </c>
      <c r="J36" s="1259">
        <f t="shared" si="4"/>
        <v>330</v>
      </c>
      <c r="K36" s="1259">
        <f t="shared" si="4"/>
        <v>330</v>
      </c>
      <c r="L36" s="1259">
        <f>SUM(L21:L35)</f>
        <v>330</v>
      </c>
      <c r="M36" s="592"/>
      <c r="N36" s="965"/>
      <c r="O36" s="592"/>
      <c r="P36" s="592"/>
      <c r="Q36" s="592"/>
      <c r="R36" s="592"/>
      <c r="S36" s="592"/>
      <c r="T36" s="592"/>
      <c r="U36" s="592"/>
      <c r="V36" s="592"/>
      <c r="W36" s="592"/>
      <c r="X36" s="592"/>
      <c r="Y36" s="592"/>
      <c r="Z36" s="592"/>
      <c r="AA36" s="592"/>
      <c r="AB36" s="592"/>
      <c r="AC36" s="592"/>
      <c r="AD36" s="592"/>
      <c r="AE36" s="592"/>
      <c r="AF36" s="592"/>
      <c r="AG36" s="592"/>
      <c r="AH36" s="592"/>
      <c r="AI36" s="592"/>
      <c r="AJ36" s="592"/>
      <c r="AK36" s="592"/>
      <c r="AL36" s="592"/>
      <c r="AM36" s="592"/>
      <c r="AN36" s="592"/>
      <c r="AO36" s="592"/>
      <c r="AP36" s="592"/>
      <c r="AQ36" s="592"/>
    </row>
    <row r="37" spans="1:43" ht="13.15" customHeight="1" x14ac:dyDescent="0.2">
      <c r="B37" s="26"/>
      <c r="C37" s="478"/>
      <c r="D37" s="478"/>
      <c r="E37" s="478"/>
      <c r="F37" s="478"/>
      <c r="G37" s="479"/>
      <c r="H37" s="479"/>
      <c r="I37" s="479"/>
      <c r="J37" s="479"/>
      <c r="K37" s="479"/>
      <c r="L37" s="479"/>
      <c r="M37" s="478"/>
      <c r="N37" s="489"/>
      <c r="AQ37" s="478"/>
    </row>
    <row r="38" spans="1:43" s="7" customFormat="1" ht="13.15" customHeight="1" x14ac:dyDescent="0.2">
      <c r="A38" s="1260"/>
      <c r="B38" s="1300"/>
      <c r="C38" s="619"/>
      <c r="D38" s="429" t="s">
        <v>414</v>
      </c>
      <c r="E38" s="429"/>
      <c r="F38" s="619"/>
      <c r="G38" s="1261">
        <f t="shared" ref="G38:K38" si="5">+G17+G36</f>
        <v>20668</v>
      </c>
      <c r="H38" s="1261">
        <f t="shared" si="5"/>
        <v>20668</v>
      </c>
      <c r="I38" s="1261">
        <f t="shared" si="5"/>
        <v>20668</v>
      </c>
      <c r="J38" s="1261">
        <f t="shared" si="5"/>
        <v>20668</v>
      </c>
      <c r="K38" s="1261">
        <f t="shared" si="5"/>
        <v>20668</v>
      </c>
      <c r="L38" s="1261">
        <f>+L17+L36</f>
        <v>20668</v>
      </c>
      <c r="M38" s="619"/>
      <c r="N38" s="1301"/>
      <c r="O38" s="619"/>
      <c r="P38" s="619"/>
      <c r="Q38" s="619"/>
      <c r="R38" s="619"/>
      <c r="S38" s="619"/>
      <c r="T38" s="619"/>
      <c r="U38" s="619"/>
      <c r="V38" s="619"/>
      <c r="W38" s="619"/>
      <c r="X38" s="619"/>
      <c r="Y38" s="619"/>
      <c r="Z38" s="619"/>
      <c r="AA38" s="619"/>
      <c r="AB38" s="619"/>
      <c r="AC38" s="619"/>
      <c r="AD38" s="619"/>
      <c r="AE38" s="619"/>
      <c r="AF38" s="619"/>
      <c r="AG38" s="619"/>
      <c r="AH38" s="619"/>
      <c r="AI38" s="619"/>
      <c r="AJ38" s="619"/>
      <c r="AK38" s="619"/>
      <c r="AL38" s="619"/>
      <c r="AM38" s="619"/>
      <c r="AN38" s="619"/>
      <c r="AO38" s="619"/>
      <c r="AP38" s="619"/>
      <c r="AQ38" s="619"/>
    </row>
    <row r="39" spans="1:43" ht="13.15" customHeight="1" x14ac:dyDescent="0.2">
      <c r="B39" s="26"/>
      <c r="C39" s="478"/>
      <c r="D39" s="478"/>
      <c r="E39" s="478"/>
      <c r="F39" s="478"/>
      <c r="G39" s="479"/>
      <c r="H39" s="479"/>
      <c r="I39" s="479"/>
      <c r="J39" s="479"/>
      <c r="K39" s="479"/>
      <c r="L39" s="479"/>
      <c r="M39" s="478"/>
      <c r="N39" s="489"/>
      <c r="AQ39" s="478"/>
    </row>
    <row r="40" spans="1:43" ht="13.15" customHeight="1" x14ac:dyDescent="0.2">
      <c r="B40" s="26"/>
      <c r="C40" s="478"/>
      <c r="D40" s="478" t="s">
        <v>279</v>
      </c>
      <c r="E40" s="478"/>
      <c r="F40" s="478"/>
      <c r="G40" s="1261">
        <f t="shared" ref="G40:K40" si="6">ROUND(0.02*G38,0)</f>
        <v>413</v>
      </c>
      <c r="H40" s="1261">
        <f t="shared" si="6"/>
        <v>413</v>
      </c>
      <c r="I40" s="1261">
        <f t="shared" si="6"/>
        <v>413</v>
      </c>
      <c r="J40" s="1261">
        <f t="shared" si="6"/>
        <v>413</v>
      </c>
      <c r="K40" s="1261">
        <f t="shared" si="6"/>
        <v>413</v>
      </c>
      <c r="L40" s="1261">
        <f>ROUND(0.02*L38,0)</f>
        <v>413</v>
      </c>
      <c r="M40" s="478"/>
      <c r="N40" s="489"/>
      <c r="AQ40" s="478"/>
    </row>
    <row r="41" spans="1:43" ht="13.15" customHeight="1" x14ac:dyDescent="0.2">
      <c r="B41" s="26"/>
      <c r="C41" s="478"/>
      <c r="D41" s="565" t="s">
        <v>280</v>
      </c>
      <c r="E41" s="565"/>
      <c r="F41" s="478"/>
      <c r="G41" s="479"/>
      <c r="H41" s="479"/>
      <c r="I41" s="479"/>
      <c r="J41" s="479"/>
      <c r="K41" s="479"/>
      <c r="L41" s="479"/>
      <c r="M41" s="478"/>
      <c r="N41" s="489"/>
      <c r="AQ41" s="478"/>
    </row>
    <row r="42" spans="1:43" ht="13.15" customHeight="1" x14ac:dyDescent="0.2">
      <c r="B42" s="26"/>
      <c r="C42" s="478"/>
      <c r="D42" s="478" t="str">
        <f t="shared" ref="D42:D56" si="7">D21</f>
        <v>01LR</v>
      </c>
      <c r="E42" s="478"/>
      <c r="F42" s="478"/>
      <c r="G42" s="1325">
        <f t="shared" ref="G42:L42" si="8">IF(G21=0,0,+G21/G$36*G$40)</f>
        <v>120.14545454545454</v>
      </c>
      <c r="H42" s="1325">
        <f t="shared" si="8"/>
        <v>120.14545454545454</v>
      </c>
      <c r="I42" s="1325">
        <f t="shared" si="8"/>
        <v>120.14545454545454</v>
      </c>
      <c r="J42" s="1325">
        <f t="shared" si="8"/>
        <v>120.14545454545454</v>
      </c>
      <c r="K42" s="1360">
        <f t="shared" si="8"/>
        <v>120.14545454545454</v>
      </c>
      <c r="L42" s="1360">
        <f t="shared" si="8"/>
        <v>120.14545454545454</v>
      </c>
      <c r="M42" s="478"/>
      <c r="N42" s="489"/>
      <c r="AQ42" s="478"/>
    </row>
    <row r="43" spans="1:43" ht="13.15" customHeight="1" x14ac:dyDescent="0.2">
      <c r="B43" s="26"/>
      <c r="C43" s="478"/>
      <c r="D43" s="478" t="str">
        <f t="shared" si="7"/>
        <v>20GF</v>
      </c>
      <c r="E43" s="478"/>
      <c r="F43" s="478"/>
      <c r="G43" s="1325">
        <f>IF(G22=0,0,+G22/G$36*G$40)</f>
        <v>167.70303030303032</v>
      </c>
      <c r="H43" s="1325">
        <f>IF(H22=0,0,+H22/H$36*H$40)</f>
        <v>167.70303030303032</v>
      </c>
      <c r="I43" s="1325">
        <f>IF(I22=0,0,+I22/I$36*I$40)</f>
        <v>167.70303030303032</v>
      </c>
      <c r="J43" s="1325">
        <f>IF(J22=0,0,+J22/J$36*J$40)</f>
        <v>167.70303030303032</v>
      </c>
      <c r="K43" s="1360">
        <f>IF(K22=0,0,+K22/K$36*K$40)</f>
        <v>167.70303030303032</v>
      </c>
      <c r="L43" s="1360">
        <f t="shared" ref="L43:L56" si="9">IF(L22=0,0,+L22/L$36*L$40)</f>
        <v>167.70303030303032</v>
      </c>
      <c r="M43" s="478"/>
      <c r="N43" s="489"/>
      <c r="AQ43" s="478"/>
    </row>
    <row r="44" spans="1:43" ht="13.15" customHeight="1" x14ac:dyDescent="0.2">
      <c r="B44" s="26"/>
      <c r="C44" s="478"/>
      <c r="D44" s="478" t="str">
        <f t="shared" si="7"/>
        <v>19XX</v>
      </c>
      <c r="E44" s="478"/>
      <c r="F44" s="478"/>
      <c r="G44" s="1325">
        <f t="shared" ref="G44:K44" si="10">IF(G23=0,0,+G23/G$36*G$40)</f>
        <v>125.15151515151516</v>
      </c>
      <c r="H44" s="1325">
        <f t="shared" si="10"/>
        <v>125.15151515151516</v>
      </c>
      <c r="I44" s="1325">
        <f t="shared" si="10"/>
        <v>125.15151515151516</v>
      </c>
      <c r="J44" s="1325">
        <f t="shared" si="10"/>
        <v>125.15151515151516</v>
      </c>
      <c r="K44" s="1360">
        <f t="shared" si="10"/>
        <v>125.15151515151516</v>
      </c>
      <c r="L44" s="1360">
        <f t="shared" si="9"/>
        <v>125.15151515151516</v>
      </c>
      <c r="M44" s="478"/>
      <c r="N44" s="489"/>
      <c r="AQ44" s="478"/>
    </row>
    <row r="45" spans="1:43" ht="13.15" customHeight="1" x14ac:dyDescent="0.2">
      <c r="B45" s="26"/>
      <c r="C45" s="478"/>
      <c r="D45" s="478" t="str">
        <f t="shared" si="7"/>
        <v>Naam SBO 4</v>
      </c>
      <c r="E45" s="478"/>
      <c r="F45" s="478"/>
      <c r="G45" s="1325">
        <f t="shared" ref="G45:K45" si="11">IF(G24=0,0,+G24/G$36*G$40)</f>
        <v>0</v>
      </c>
      <c r="H45" s="1325">
        <f t="shared" si="11"/>
        <v>0</v>
      </c>
      <c r="I45" s="1325">
        <f t="shared" si="11"/>
        <v>0</v>
      </c>
      <c r="J45" s="1325">
        <f t="shared" si="11"/>
        <v>0</v>
      </c>
      <c r="K45" s="1360">
        <f t="shared" si="11"/>
        <v>0</v>
      </c>
      <c r="L45" s="1360">
        <f t="shared" si="9"/>
        <v>0</v>
      </c>
      <c r="M45" s="478"/>
      <c r="N45" s="489"/>
      <c r="AQ45" s="478"/>
    </row>
    <row r="46" spans="1:43" ht="13.15" customHeight="1" x14ac:dyDescent="0.2">
      <c r="B46" s="26"/>
      <c r="C46" s="478"/>
      <c r="D46" s="478" t="str">
        <f t="shared" si="7"/>
        <v>Naam SBO 5</v>
      </c>
      <c r="E46" s="478"/>
      <c r="F46" s="478"/>
      <c r="G46" s="1325">
        <f t="shared" ref="G46:K46" si="12">IF(G25=0,0,+G25/G$36*G$40)</f>
        <v>0</v>
      </c>
      <c r="H46" s="1325">
        <f t="shared" si="12"/>
        <v>0</v>
      </c>
      <c r="I46" s="1325">
        <f t="shared" si="12"/>
        <v>0</v>
      </c>
      <c r="J46" s="1325">
        <f t="shared" si="12"/>
        <v>0</v>
      </c>
      <c r="K46" s="1360">
        <f t="shared" si="12"/>
        <v>0</v>
      </c>
      <c r="L46" s="1360">
        <f t="shared" si="9"/>
        <v>0</v>
      </c>
      <c r="M46" s="478"/>
      <c r="N46" s="489"/>
      <c r="AQ46" s="478"/>
    </row>
    <row r="47" spans="1:43" ht="13.15" customHeight="1" x14ac:dyDescent="0.2">
      <c r="B47" s="26"/>
      <c r="C47" s="478"/>
      <c r="D47" s="478" t="str">
        <f t="shared" si="7"/>
        <v>Naam SBO 6</v>
      </c>
      <c r="E47" s="478"/>
      <c r="F47" s="478"/>
      <c r="G47" s="1325">
        <f t="shared" ref="G47:K47" si="13">IF(G26=0,0,+G26/G$36*G$40)</f>
        <v>0</v>
      </c>
      <c r="H47" s="1325">
        <f t="shared" si="13"/>
        <v>0</v>
      </c>
      <c r="I47" s="1325">
        <f t="shared" si="13"/>
        <v>0</v>
      </c>
      <c r="J47" s="1325">
        <f t="shared" si="13"/>
        <v>0</v>
      </c>
      <c r="K47" s="1360">
        <f t="shared" si="13"/>
        <v>0</v>
      </c>
      <c r="L47" s="1360">
        <f t="shared" si="9"/>
        <v>0</v>
      </c>
      <c r="M47" s="478"/>
      <c r="N47" s="489"/>
      <c r="AQ47" s="478"/>
    </row>
    <row r="48" spans="1:43" ht="13.15" hidden="1" customHeight="1" x14ac:dyDescent="0.2">
      <c r="B48" s="26"/>
      <c r="C48" s="478"/>
      <c r="D48" s="478" t="str">
        <f t="shared" si="7"/>
        <v>Naam SBO 7</v>
      </c>
      <c r="E48" s="478"/>
      <c r="F48" s="478"/>
      <c r="G48" s="1309">
        <f t="shared" ref="G48:K48" si="14">IF(G27=0,0,+G27/G$36*G$40)</f>
        <v>0</v>
      </c>
      <c r="H48" s="1309">
        <f t="shared" si="14"/>
        <v>0</v>
      </c>
      <c r="I48" s="1309">
        <f t="shared" si="14"/>
        <v>0</v>
      </c>
      <c r="J48" s="1309">
        <f t="shared" si="14"/>
        <v>0</v>
      </c>
      <c r="K48" s="1309">
        <f t="shared" si="14"/>
        <v>0</v>
      </c>
      <c r="L48" s="1309">
        <f t="shared" si="9"/>
        <v>0</v>
      </c>
      <c r="M48" s="478"/>
      <c r="N48" s="489"/>
      <c r="AQ48" s="478"/>
    </row>
    <row r="49" spans="2:43" ht="13.15" hidden="1" customHeight="1" x14ac:dyDescent="0.2">
      <c r="B49" s="26"/>
      <c r="C49" s="478"/>
      <c r="D49" s="478" t="str">
        <f t="shared" si="7"/>
        <v>Naam SBO 8</v>
      </c>
      <c r="E49" s="478"/>
      <c r="F49" s="478"/>
      <c r="G49" s="1309">
        <f t="shared" ref="G49:K49" si="15">IF(G28=0,0,+G28/G$36*G$40)</f>
        <v>0</v>
      </c>
      <c r="H49" s="1309">
        <f t="shared" si="15"/>
        <v>0</v>
      </c>
      <c r="I49" s="1309">
        <f t="shared" si="15"/>
        <v>0</v>
      </c>
      <c r="J49" s="1309">
        <f t="shared" si="15"/>
        <v>0</v>
      </c>
      <c r="K49" s="1309">
        <f t="shared" si="15"/>
        <v>0</v>
      </c>
      <c r="L49" s="1309">
        <f t="shared" si="9"/>
        <v>0</v>
      </c>
      <c r="M49" s="478"/>
      <c r="N49" s="489"/>
      <c r="AQ49" s="478"/>
    </row>
    <row r="50" spans="2:43" ht="13.15" hidden="1" customHeight="1" x14ac:dyDescent="0.2">
      <c r="B50" s="26"/>
      <c r="C50" s="478"/>
      <c r="D50" s="478" t="str">
        <f t="shared" si="7"/>
        <v>Naam SBO 9</v>
      </c>
      <c r="E50" s="478"/>
      <c r="F50" s="478"/>
      <c r="G50" s="1309">
        <f t="shared" ref="G50:K50" si="16">IF(G29=0,0,+G29/G$36*G$40)</f>
        <v>0</v>
      </c>
      <c r="H50" s="1309">
        <f t="shared" si="16"/>
        <v>0</v>
      </c>
      <c r="I50" s="1309">
        <f t="shared" si="16"/>
        <v>0</v>
      </c>
      <c r="J50" s="1309">
        <f t="shared" si="16"/>
        <v>0</v>
      </c>
      <c r="K50" s="1309">
        <f t="shared" si="16"/>
        <v>0</v>
      </c>
      <c r="L50" s="1309">
        <f t="shared" si="9"/>
        <v>0</v>
      </c>
      <c r="M50" s="478"/>
      <c r="N50" s="489"/>
      <c r="AQ50" s="478"/>
    </row>
    <row r="51" spans="2:43" ht="13.15" hidden="1" customHeight="1" x14ac:dyDescent="0.2">
      <c r="B51" s="26"/>
      <c r="C51" s="478"/>
      <c r="D51" s="478" t="str">
        <f t="shared" si="7"/>
        <v>Naam SBO 10</v>
      </c>
      <c r="E51" s="478"/>
      <c r="F51" s="478"/>
      <c r="G51" s="1309">
        <f t="shared" ref="G51:K51" si="17">IF(G30=0,0,+G30/G$36*G$40)</f>
        <v>0</v>
      </c>
      <c r="H51" s="1309">
        <f t="shared" si="17"/>
        <v>0</v>
      </c>
      <c r="I51" s="1309">
        <f t="shared" si="17"/>
        <v>0</v>
      </c>
      <c r="J51" s="1309">
        <f t="shared" si="17"/>
        <v>0</v>
      </c>
      <c r="K51" s="1309">
        <f t="shared" si="17"/>
        <v>0</v>
      </c>
      <c r="L51" s="1309">
        <f t="shared" si="9"/>
        <v>0</v>
      </c>
      <c r="M51" s="478"/>
      <c r="N51" s="489"/>
      <c r="AQ51" s="478"/>
    </row>
    <row r="52" spans="2:43" ht="13.15" hidden="1" customHeight="1" x14ac:dyDescent="0.2">
      <c r="B52" s="26"/>
      <c r="C52" s="478"/>
      <c r="D52" s="478" t="str">
        <f t="shared" si="7"/>
        <v>Naam SBO 11</v>
      </c>
      <c r="E52" s="478"/>
      <c r="F52" s="478"/>
      <c r="G52" s="1309">
        <f t="shared" ref="G52:K52" si="18">IF(G31=0,0,+G31/G$36*G$40)</f>
        <v>0</v>
      </c>
      <c r="H52" s="1309">
        <f t="shared" si="18"/>
        <v>0</v>
      </c>
      <c r="I52" s="1309">
        <f t="shared" si="18"/>
        <v>0</v>
      </c>
      <c r="J52" s="1309">
        <f t="shared" si="18"/>
        <v>0</v>
      </c>
      <c r="K52" s="1309">
        <f t="shared" si="18"/>
        <v>0</v>
      </c>
      <c r="L52" s="1309">
        <f t="shared" si="9"/>
        <v>0</v>
      </c>
      <c r="M52" s="478"/>
      <c r="N52" s="489"/>
      <c r="AQ52" s="478"/>
    </row>
    <row r="53" spans="2:43" ht="13.15" hidden="1" customHeight="1" x14ac:dyDescent="0.2">
      <c r="B53" s="26"/>
      <c r="C53" s="478"/>
      <c r="D53" s="478" t="str">
        <f t="shared" si="7"/>
        <v>Naam SBO 12</v>
      </c>
      <c r="E53" s="478"/>
      <c r="F53" s="478"/>
      <c r="G53" s="1309">
        <f t="shared" ref="G53:K53" si="19">IF(G32=0,0,+G32/G$36*G$40)</f>
        <v>0</v>
      </c>
      <c r="H53" s="1309">
        <f t="shared" si="19"/>
        <v>0</v>
      </c>
      <c r="I53" s="1309">
        <f t="shared" si="19"/>
        <v>0</v>
      </c>
      <c r="J53" s="1309">
        <f t="shared" si="19"/>
        <v>0</v>
      </c>
      <c r="K53" s="1309">
        <f t="shared" si="19"/>
        <v>0</v>
      </c>
      <c r="L53" s="1309">
        <f t="shared" si="9"/>
        <v>0</v>
      </c>
      <c r="M53" s="478"/>
      <c r="N53" s="489"/>
      <c r="AQ53" s="478"/>
    </row>
    <row r="54" spans="2:43" ht="13.15" hidden="1" customHeight="1" x14ac:dyDescent="0.2">
      <c r="B54" s="26"/>
      <c r="C54" s="478"/>
      <c r="D54" s="478" t="str">
        <f t="shared" si="7"/>
        <v>Naam SBO 13</v>
      </c>
      <c r="E54" s="478"/>
      <c r="F54" s="478"/>
      <c r="G54" s="1309">
        <f t="shared" ref="G54:K54" si="20">IF(G33=0,0,+G33/G$36*G$40)</f>
        <v>0</v>
      </c>
      <c r="H54" s="1309">
        <f t="shared" si="20"/>
        <v>0</v>
      </c>
      <c r="I54" s="1309">
        <f t="shared" si="20"/>
        <v>0</v>
      </c>
      <c r="J54" s="1309">
        <f t="shared" si="20"/>
        <v>0</v>
      </c>
      <c r="K54" s="1309">
        <f t="shared" si="20"/>
        <v>0</v>
      </c>
      <c r="L54" s="1309">
        <f t="shared" si="9"/>
        <v>0</v>
      </c>
      <c r="M54" s="478"/>
      <c r="N54" s="489"/>
      <c r="AQ54" s="478"/>
    </row>
    <row r="55" spans="2:43" ht="13.15" hidden="1" customHeight="1" x14ac:dyDescent="0.2">
      <c r="B55" s="26"/>
      <c r="C55" s="478"/>
      <c r="D55" s="478" t="str">
        <f t="shared" si="7"/>
        <v>Naam SBO 14</v>
      </c>
      <c r="E55" s="478"/>
      <c r="F55" s="478"/>
      <c r="G55" s="1309">
        <f t="shared" ref="G55:K55" si="21">IF(G34=0,0,+G34/G$36*G$40)</f>
        <v>0</v>
      </c>
      <c r="H55" s="1309">
        <f t="shared" si="21"/>
        <v>0</v>
      </c>
      <c r="I55" s="1309">
        <f t="shared" si="21"/>
        <v>0</v>
      </c>
      <c r="J55" s="1309">
        <f t="shared" si="21"/>
        <v>0</v>
      </c>
      <c r="K55" s="1309">
        <f t="shared" si="21"/>
        <v>0</v>
      </c>
      <c r="L55" s="1309">
        <f t="shared" si="9"/>
        <v>0</v>
      </c>
      <c r="M55" s="478"/>
      <c r="N55" s="489"/>
      <c r="AQ55" s="478"/>
    </row>
    <row r="56" spans="2:43" ht="13.15" hidden="1" customHeight="1" x14ac:dyDescent="0.2">
      <c r="B56" s="26"/>
      <c r="C56" s="478"/>
      <c r="D56" s="478" t="str">
        <f t="shared" si="7"/>
        <v>Naam SBO 15</v>
      </c>
      <c r="E56" s="478"/>
      <c r="F56" s="478"/>
      <c r="G56" s="1309">
        <f t="shared" ref="G56:K56" si="22">IF(G35=0,0,+G35/G$36*G$40)</f>
        <v>0</v>
      </c>
      <c r="H56" s="1309">
        <f t="shared" si="22"/>
        <v>0</v>
      </c>
      <c r="I56" s="1309">
        <f t="shared" si="22"/>
        <v>0</v>
      </c>
      <c r="J56" s="1309">
        <f t="shared" si="22"/>
        <v>0</v>
      </c>
      <c r="K56" s="1309">
        <f t="shared" si="22"/>
        <v>0</v>
      </c>
      <c r="L56" s="1309">
        <f t="shared" si="9"/>
        <v>0</v>
      </c>
      <c r="M56" s="478"/>
      <c r="N56" s="489"/>
      <c r="AQ56" s="478"/>
    </row>
    <row r="57" spans="2:43" ht="13.15" customHeight="1" x14ac:dyDescent="0.2">
      <c r="B57" s="26"/>
      <c r="C57" s="478"/>
      <c r="D57" s="478"/>
      <c r="E57" s="478"/>
      <c r="F57" s="478"/>
      <c r="G57" s="479"/>
      <c r="H57" s="479"/>
      <c r="I57" s="479"/>
      <c r="J57" s="479"/>
      <c r="K57" s="479"/>
      <c r="L57" s="479"/>
      <c r="M57" s="478"/>
      <c r="N57" s="489"/>
      <c r="AQ57" s="478"/>
    </row>
    <row r="58" spans="2:43" ht="13.15" customHeight="1" x14ac:dyDescent="0.2">
      <c r="B58" s="26"/>
      <c r="C58" s="478"/>
      <c r="D58" s="725" t="s">
        <v>307</v>
      </c>
      <c r="E58" s="725"/>
      <c r="F58" s="478"/>
      <c r="G58" s="479"/>
      <c r="H58" s="479"/>
      <c r="I58" s="479"/>
      <c r="J58" s="479"/>
      <c r="K58" s="479"/>
      <c r="L58" s="479"/>
      <c r="M58" s="478"/>
      <c r="N58" s="489"/>
      <c r="AQ58" s="478"/>
    </row>
    <row r="59" spans="2:43" ht="13.15" customHeight="1" x14ac:dyDescent="0.2">
      <c r="B59" s="26"/>
      <c r="C59" s="478"/>
      <c r="D59" s="565" t="s">
        <v>868</v>
      </c>
      <c r="E59" s="565"/>
      <c r="F59" s="478"/>
      <c r="G59" s="479"/>
      <c r="H59" s="479"/>
      <c r="I59" s="479"/>
      <c r="J59" s="479"/>
      <c r="K59" s="479"/>
      <c r="L59" s="479"/>
      <c r="M59" s="478"/>
      <c r="N59" s="489"/>
      <c r="AQ59" s="478"/>
    </row>
    <row r="60" spans="2:43" ht="13.15" customHeight="1" x14ac:dyDescent="0.2">
      <c r="B60" s="26"/>
      <c r="C60" s="478"/>
      <c r="D60" s="478" t="str">
        <f t="shared" ref="D60:D74" si="23">D21</f>
        <v>01LR</v>
      </c>
      <c r="E60" s="478"/>
      <c r="F60" s="478"/>
      <c r="G60" s="1262">
        <v>106</v>
      </c>
      <c r="H60" s="1262">
        <f t="shared" ref="H60:L63" si="24">G60</f>
        <v>106</v>
      </c>
      <c r="I60" s="1262">
        <f t="shared" si="24"/>
        <v>106</v>
      </c>
      <c r="J60" s="1262">
        <f t="shared" si="24"/>
        <v>106</v>
      </c>
      <c r="K60" s="1310">
        <f t="shared" si="24"/>
        <v>106</v>
      </c>
      <c r="L60" s="1310">
        <f t="shared" si="24"/>
        <v>106</v>
      </c>
      <c r="M60" s="478"/>
      <c r="N60" s="489"/>
      <c r="AQ60" s="478"/>
    </row>
    <row r="61" spans="2:43" ht="13.15" customHeight="1" x14ac:dyDescent="0.2">
      <c r="B61" s="26"/>
      <c r="C61" s="478"/>
      <c r="D61" s="478" t="str">
        <f t="shared" si="23"/>
        <v>20GF</v>
      </c>
      <c r="E61" s="478"/>
      <c r="F61" s="478"/>
      <c r="G61" s="1262">
        <v>144</v>
      </c>
      <c r="H61" s="1262">
        <f t="shared" si="24"/>
        <v>144</v>
      </c>
      <c r="I61" s="1262">
        <f t="shared" si="24"/>
        <v>144</v>
      </c>
      <c r="J61" s="1262">
        <f t="shared" si="24"/>
        <v>144</v>
      </c>
      <c r="K61" s="1310">
        <f t="shared" si="24"/>
        <v>144</v>
      </c>
      <c r="L61" s="1310">
        <f t="shared" si="24"/>
        <v>144</v>
      </c>
      <c r="M61" s="478"/>
      <c r="N61" s="489"/>
      <c r="AQ61" s="478"/>
    </row>
    <row r="62" spans="2:43" ht="13.15" customHeight="1" x14ac:dyDescent="0.2">
      <c r="B62" s="26"/>
      <c r="C62" s="478"/>
      <c r="D62" s="478" t="str">
        <f t="shared" si="23"/>
        <v>19XX</v>
      </c>
      <c r="E62" s="478"/>
      <c r="F62" s="478"/>
      <c r="G62" s="1262">
        <v>110</v>
      </c>
      <c r="H62" s="1262">
        <f t="shared" si="24"/>
        <v>110</v>
      </c>
      <c r="I62" s="1262">
        <f t="shared" si="24"/>
        <v>110</v>
      </c>
      <c r="J62" s="1262">
        <f t="shared" si="24"/>
        <v>110</v>
      </c>
      <c r="K62" s="1310">
        <f t="shared" si="24"/>
        <v>110</v>
      </c>
      <c r="L62" s="1310">
        <f t="shared" si="24"/>
        <v>110</v>
      </c>
      <c r="M62" s="478"/>
      <c r="N62" s="489"/>
      <c r="AQ62" s="478"/>
    </row>
    <row r="63" spans="2:43" ht="13.15" customHeight="1" x14ac:dyDescent="0.2">
      <c r="B63" s="26"/>
      <c r="C63" s="478"/>
      <c r="D63" s="478" t="str">
        <f t="shared" si="23"/>
        <v>Naam SBO 4</v>
      </c>
      <c r="E63" s="478"/>
      <c r="F63" s="478"/>
      <c r="G63" s="1256">
        <v>0</v>
      </c>
      <c r="H63" s="1262">
        <f t="shared" si="24"/>
        <v>0</v>
      </c>
      <c r="I63" s="1262">
        <f t="shared" si="24"/>
        <v>0</v>
      </c>
      <c r="J63" s="1262">
        <f t="shared" si="24"/>
        <v>0</v>
      </c>
      <c r="K63" s="1310">
        <f t="shared" si="24"/>
        <v>0</v>
      </c>
      <c r="L63" s="1310">
        <f t="shared" si="24"/>
        <v>0</v>
      </c>
      <c r="M63" s="478"/>
      <c r="N63" s="489"/>
      <c r="AQ63" s="478"/>
    </row>
    <row r="64" spans="2:43" ht="13.15" customHeight="1" x14ac:dyDescent="0.2">
      <c r="B64" s="26"/>
      <c r="C64" s="478"/>
      <c r="D64" s="478" t="str">
        <f t="shared" si="23"/>
        <v>Naam SBO 5</v>
      </c>
      <c r="E64" s="478"/>
      <c r="F64" s="478"/>
      <c r="G64" s="1256">
        <v>0</v>
      </c>
      <c r="H64" s="1262">
        <f t="shared" ref="H64:L65" si="25">G64</f>
        <v>0</v>
      </c>
      <c r="I64" s="1262">
        <f t="shared" si="25"/>
        <v>0</v>
      </c>
      <c r="J64" s="1262">
        <f t="shared" si="25"/>
        <v>0</v>
      </c>
      <c r="K64" s="1310">
        <f t="shared" si="25"/>
        <v>0</v>
      </c>
      <c r="L64" s="1310">
        <f t="shared" si="25"/>
        <v>0</v>
      </c>
      <c r="M64" s="478"/>
      <c r="N64" s="489"/>
      <c r="AQ64" s="478"/>
    </row>
    <row r="65" spans="1:43" ht="13.15" customHeight="1" x14ac:dyDescent="0.2">
      <c r="B65" s="26"/>
      <c r="C65" s="478"/>
      <c r="D65" s="478" t="str">
        <f t="shared" si="23"/>
        <v>Naam SBO 6</v>
      </c>
      <c r="E65" s="478"/>
      <c r="F65" s="478"/>
      <c r="G65" s="1256">
        <v>0</v>
      </c>
      <c r="H65" s="1262">
        <f t="shared" si="25"/>
        <v>0</v>
      </c>
      <c r="I65" s="1262">
        <f t="shared" si="25"/>
        <v>0</v>
      </c>
      <c r="J65" s="1262">
        <f t="shared" si="25"/>
        <v>0</v>
      </c>
      <c r="K65" s="1310">
        <f t="shared" si="25"/>
        <v>0</v>
      </c>
      <c r="L65" s="1310">
        <f t="shared" si="25"/>
        <v>0</v>
      </c>
      <c r="M65" s="478"/>
      <c r="N65" s="489"/>
      <c r="AQ65" s="478"/>
    </row>
    <row r="66" spans="1:43" ht="13.15" hidden="1" customHeight="1" x14ac:dyDescent="0.2">
      <c r="B66" s="26"/>
      <c r="C66" s="478"/>
      <c r="D66" s="478" t="str">
        <f t="shared" si="23"/>
        <v>Naam SBO 7</v>
      </c>
      <c r="E66" s="478"/>
      <c r="F66" s="478"/>
      <c r="G66" s="552">
        <v>0</v>
      </c>
      <c r="H66" s="1310">
        <f t="shared" ref="H66:L74" si="26">G66</f>
        <v>0</v>
      </c>
      <c r="I66" s="1310">
        <f t="shared" si="26"/>
        <v>0</v>
      </c>
      <c r="J66" s="1310">
        <f t="shared" si="26"/>
        <v>0</v>
      </c>
      <c r="K66" s="1310">
        <f t="shared" si="26"/>
        <v>0</v>
      </c>
      <c r="L66" s="1310">
        <f t="shared" si="26"/>
        <v>0</v>
      </c>
      <c r="M66" s="478"/>
      <c r="N66" s="489"/>
      <c r="AQ66" s="478"/>
    </row>
    <row r="67" spans="1:43" ht="13.15" hidden="1" customHeight="1" x14ac:dyDescent="0.2">
      <c r="B67" s="26"/>
      <c r="C67" s="478"/>
      <c r="D67" s="478" t="str">
        <f t="shared" si="23"/>
        <v>Naam SBO 8</v>
      </c>
      <c r="E67" s="478"/>
      <c r="F67" s="478"/>
      <c r="G67" s="552">
        <v>0</v>
      </c>
      <c r="H67" s="1310">
        <f t="shared" si="26"/>
        <v>0</v>
      </c>
      <c r="I67" s="1310">
        <f t="shared" si="26"/>
        <v>0</v>
      </c>
      <c r="J67" s="1310">
        <f t="shared" si="26"/>
        <v>0</v>
      </c>
      <c r="K67" s="1310">
        <f t="shared" si="26"/>
        <v>0</v>
      </c>
      <c r="L67" s="1310">
        <f t="shared" si="26"/>
        <v>0</v>
      </c>
      <c r="M67" s="478"/>
      <c r="N67" s="489"/>
      <c r="AQ67" s="478"/>
    </row>
    <row r="68" spans="1:43" ht="13.15" hidden="1" customHeight="1" x14ac:dyDescent="0.2">
      <c r="B68" s="26"/>
      <c r="C68" s="478"/>
      <c r="D68" s="478" t="str">
        <f t="shared" si="23"/>
        <v>Naam SBO 9</v>
      </c>
      <c r="E68" s="478"/>
      <c r="F68" s="478"/>
      <c r="G68" s="552">
        <v>0</v>
      </c>
      <c r="H68" s="1310">
        <f t="shared" si="26"/>
        <v>0</v>
      </c>
      <c r="I68" s="1310">
        <f t="shared" si="26"/>
        <v>0</v>
      </c>
      <c r="J68" s="1310">
        <f t="shared" si="26"/>
        <v>0</v>
      </c>
      <c r="K68" s="1310">
        <f t="shared" si="26"/>
        <v>0</v>
      </c>
      <c r="L68" s="1310">
        <f t="shared" si="26"/>
        <v>0</v>
      </c>
      <c r="M68" s="478"/>
      <c r="N68" s="489"/>
      <c r="AQ68" s="478"/>
    </row>
    <row r="69" spans="1:43" ht="13.15" hidden="1" customHeight="1" x14ac:dyDescent="0.2">
      <c r="B69" s="26"/>
      <c r="C69" s="478"/>
      <c r="D69" s="478" t="str">
        <f t="shared" si="23"/>
        <v>Naam SBO 10</v>
      </c>
      <c r="E69" s="478"/>
      <c r="F69" s="478"/>
      <c r="G69" s="552">
        <v>0</v>
      </c>
      <c r="H69" s="1310">
        <f t="shared" si="26"/>
        <v>0</v>
      </c>
      <c r="I69" s="1310">
        <f t="shared" si="26"/>
        <v>0</v>
      </c>
      <c r="J69" s="1310">
        <f t="shared" si="26"/>
        <v>0</v>
      </c>
      <c r="K69" s="1310">
        <f t="shared" si="26"/>
        <v>0</v>
      </c>
      <c r="L69" s="1310">
        <f t="shared" si="26"/>
        <v>0</v>
      </c>
      <c r="M69" s="478"/>
      <c r="N69" s="489"/>
      <c r="AQ69" s="478"/>
    </row>
    <row r="70" spans="1:43" ht="13.15" hidden="1" customHeight="1" x14ac:dyDescent="0.2">
      <c r="B70" s="26"/>
      <c r="C70" s="478"/>
      <c r="D70" s="478" t="str">
        <f t="shared" si="23"/>
        <v>Naam SBO 11</v>
      </c>
      <c r="E70" s="478"/>
      <c r="F70" s="478"/>
      <c r="G70" s="552">
        <v>0</v>
      </c>
      <c r="H70" s="1310">
        <f t="shared" si="26"/>
        <v>0</v>
      </c>
      <c r="I70" s="1310">
        <f t="shared" si="26"/>
        <v>0</v>
      </c>
      <c r="J70" s="1310">
        <f t="shared" si="26"/>
        <v>0</v>
      </c>
      <c r="K70" s="1310">
        <f t="shared" si="26"/>
        <v>0</v>
      </c>
      <c r="L70" s="1310">
        <f t="shared" si="26"/>
        <v>0</v>
      </c>
      <c r="M70" s="478"/>
      <c r="N70" s="489"/>
      <c r="AQ70" s="478"/>
    </row>
    <row r="71" spans="1:43" ht="13.15" hidden="1" customHeight="1" x14ac:dyDescent="0.2">
      <c r="B71" s="26"/>
      <c r="C71" s="478"/>
      <c r="D71" s="478" t="str">
        <f t="shared" si="23"/>
        <v>Naam SBO 12</v>
      </c>
      <c r="E71" s="478"/>
      <c r="F71" s="478"/>
      <c r="G71" s="552">
        <v>0</v>
      </c>
      <c r="H71" s="1310">
        <f t="shared" si="26"/>
        <v>0</v>
      </c>
      <c r="I71" s="1310">
        <f t="shared" si="26"/>
        <v>0</v>
      </c>
      <c r="J71" s="1310">
        <f t="shared" si="26"/>
        <v>0</v>
      </c>
      <c r="K71" s="1310">
        <f t="shared" si="26"/>
        <v>0</v>
      </c>
      <c r="L71" s="1310">
        <f t="shared" si="26"/>
        <v>0</v>
      </c>
      <c r="M71" s="478"/>
      <c r="N71" s="489"/>
      <c r="AQ71" s="478"/>
    </row>
    <row r="72" spans="1:43" ht="13.15" hidden="1" customHeight="1" x14ac:dyDescent="0.2">
      <c r="B72" s="26"/>
      <c r="C72" s="478"/>
      <c r="D72" s="478" t="str">
        <f t="shared" si="23"/>
        <v>Naam SBO 13</v>
      </c>
      <c r="E72" s="478"/>
      <c r="F72" s="478"/>
      <c r="G72" s="552">
        <v>0</v>
      </c>
      <c r="H72" s="1310">
        <f t="shared" si="26"/>
        <v>0</v>
      </c>
      <c r="I72" s="1310">
        <f t="shared" si="26"/>
        <v>0</v>
      </c>
      <c r="J72" s="1310">
        <f t="shared" si="26"/>
        <v>0</v>
      </c>
      <c r="K72" s="1310">
        <f t="shared" si="26"/>
        <v>0</v>
      </c>
      <c r="L72" s="1310">
        <f t="shared" si="26"/>
        <v>0</v>
      </c>
      <c r="M72" s="478"/>
      <c r="N72" s="489"/>
      <c r="AQ72" s="478"/>
    </row>
    <row r="73" spans="1:43" ht="13.15" hidden="1" customHeight="1" x14ac:dyDescent="0.2">
      <c r="B73" s="26"/>
      <c r="C73" s="478"/>
      <c r="D73" s="478" t="str">
        <f t="shared" si="23"/>
        <v>Naam SBO 14</v>
      </c>
      <c r="E73" s="478"/>
      <c r="F73" s="478"/>
      <c r="G73" s="552">
        <v>0</v>
      </c>
      <c r="H73" s="1310">
        <f t="shared" si="26"/>
        <v>0</v>
      </c>
      <c r="I73" s="1310">
        <f t="shared" si="26"/>
        <v>0</v>
      </c>
      <c r="J73" s="1310">
        <f t="shared" si="26"/>
        <v>0</v>
      </c>
      <c r="K73" s="1310">
        <f t="shared" si="26"/>
        <v>0</v>
      </c>
      <c r="L73" s="1310">
        <f t="shared" si="26"/>
        <v>0</v>
      </c>
      <c r="M73" s="478"/>
      <c r="N73" s="489"/>
      <c r="AQ73" s="478"/>
    </row>
    <row r="74" spans="1:43" ht="13.15" hidden="1" customHeight="1" x14ac:dyDescent="0.2">
      <c r="B74" s="26"/>
      <c r="C74" s="478"/>
      <c r="D74" s="478" t="str">
        <f t="shared" si="23"/>
        <v>Naam SBO 15</v>
      </c>
      <c r="E74" s="478"/>
      <c r="F74" s="478"/>
      <c r="G74" s="552">
        <v>0</v>
      </c>
      <c r="H74" s="1310">
        <f t="shared" si="26"/>
        <v>0</v>
      </c>
      <c r="I74" s="1310">
        <f>H74</f>
        <v>0</v>
      </c>
      <c r="J74" s="1310">
        <f>I74</f>
        <v>0</v>
      </c>
      <c r="K74" s="1310">
        <f>J74</f>
        <v>0</v>
      </c>
      <c r="L74" s="1310">
        <f>K74</f>
        <v>0</v>
      </c>
      <c r="M74" s="478"/>
      <c r="N74" s="489"/>
      <c r="AQ74" s="478"/>
    </row>
    <row r="75" spans="1:43" s="136" customFormat="1" ht="13.15" customHeight="1" x14ac:dyDescent="0.2">
      <c r="A75" s="1258"/>
      <c r="B75" s="34"/>
      <c r="C75" s="592"/>
      <c r="D75" s="592"/>
      <c r="E75" s="592"/>
      <c r="F75" s="592"/>
      <c r="G75" s="1259">
        <f t="shared" ref="G75:K75" si="27">SUM(G60:G74)</f>
        <v>360</v>
      </c>
      <c r="H75" s="1259">
        <f t="shared" si="27"/>
        <v>360</v>
      </c>
      <c r="I75" s="1259">
        <f t="shared" si="27"/>
        <v>360</v>
      </c>
      <c r="J75" s="1259">
        <f t="shared" si="27"/>
        <v>360</v>
      </c>
      <c r="K75" s="1259">
        <f t="shared" si="27"/>
        <v>360</v>
      </c>
      <c r="L75" s="1259">
        <f>SUM(L60:L74)</f>
        <v>360</v>
      </c>
      <c r="M75" s="592"/>
      <c r="N75" s="965"/>
      <c r="O75" s="592"/>
      <c r="P75" s="592"/>
      <c r="Q75" s="592"/>
      <c r="R75" s="592"/>
      <c r="S75" s="592"/>
      <c r="T75" s="592"/>
      <c r="U75" s="592"/>
      <c r="V75" s="592"/>
      <c r="W75" s="592"/>
      <c r="X75" s="592"/>
      <c r="Y75" s="592"/>
      <c r="Z75" s="592"/>
      <c r="AA75" s="592"/>
      <c r="AB75" s="592"/>
      <c r="AC75" s="592"/>
      <c r="AD75" s="592"/>
      <c r="AE75" s="592"/>
      <c r="AF75" s="592"/>
      <c r="AG75" s="592"/>
      <c r="AH75" s="592"/>
      <c r="AI75" s="592"/>
      <c r="AJ75" s="592"/>
      <c r="AK75" s="592"/>
      <c r="AL75" s="592"/>
      <c r="AM75" s="592"/>
      <c r="AN75" s="592"/>
      <c r="AO75" s="592"/>
      <c r="AP75" s="592"/>
      <c r="AQ75" s="592"/>
    </row>
    <row r="76" spans="1:43" ht="13.15" customHeight="1" x14ac:dyDescent="0.2">
      <c r="B76" s="26"/>
      <c r="C76" s="478"/>
      <c r="D76" s="478"/>
      <c r="E76" s="478"/>
      <c r="F76" s="478"/>
      <c r="G76" s="479"/>
      <c r="H76" s="479"/>
      <c r="I76" s="479"/>
      <c r="J76" s="479"/>
      <c r="K76" s="479"/>
      <c r="L76" s="479"/>
      <c r="M76" s="478"/>
      <c r="N76" s="489"/>
      <c r="AQ76" s="478"/>
    </row>
    <row r="77" spans="1:43" ht="13.15" customHeight="1" x14ac:dyDescent="0.2">
      <c r="B77" s="26"/>
      <c r="C77" s="478"/>
      <c r="D77" s="725" t="s">
        <v>165</v>
      </c>
      <c r="E77" s="725"/>
      <c r="F77" s="478"/>
      <c r="G77" s="560" t="s">
        <v>343</v>
      </c>
      <c r="H77" s="479" t="str">
        <f t="shared" ref="H77:L77" si="28">G77</f>
        <v>ja</v>
      </c>
      <c r="I77" s="479" t="str">
        <f t="shared" si="28"/>
        <v>ja</v>
      </c>
      <c r="J77" s="479" t="str">
        <f t="shared" si="28"/>
        <v>ja</v>
      </c>
      <c r="K77" s="479" t="str">
        <f t="shared" si="28"/>
        <v>ja</v>
      </c>
      <c r="L77" s="479" t="str">
        <f t="shared" si="28"/>
        <v>ja</v>
      </c>
      <c r="M77" s="478"/>
      <c r="N77" s="489"/>
      <c r="AQ77" s="478"/>
    </row>
    <row r="78" spans="1:43" ht="13.15" customHeight="1" x14ac:dyDescent="0.2">
      <c r="B78" s="26"/>
      <c r="C78" s="478"/>
      <c r="D78" s="565" t="s">
        <v>342</v>
      </c>
      <c r="E78" s="565"/>
      <c r="F78" s="478"/>
      <c r="G78" s="479"/>
      <c r="H78" s="479"/>
      <c r="I78" s="479"/>
      <c r="J78" s="479"/>
      <c r="K78" s="479"/>
      <c r="L78" s="479"/>
      <c r="M78" s="478"/>
      <c r="N78" s="489"/>
      <c r="AQ78" s="478"/>
    </row>
    <row r="79" spans="1:43" ht="13.15" customHeight="1" x14ac:dyDescent="0.2">
      <c r="B79" s="26"/>
      <c r="C79" s="478"/>
      <c r="D79" s="478" t="str">
        <f t="shared" ref="D79:D93" si="29">D21</f>
        <v>01LR</v>
      </c>
      <c r="E79" s="478"/>
      <c r="F79" s="478"/>
      <c r="G79" s="1311">
        <f>tab!$D$27</f>
        <v>41.18</v>
      </c>
      <c r="H79" s="1311">
        <f>tab!$D$27</f>
        <v>41.18</v>
      </c>
      <c r="I79" s="1311">
        <f>tab!$D$27</f>
        <v>41.18</v>
      </c>
      <c r="J79" s="1311">
        <f>tab!$D$27</f>
        <v>41.18</v>
      </c>
      <c r="K79" s="1311">
        <f>tab!$D$27</f>
        <v>41.18</v>
      </c>
      <c r="L79" s="1311">
        <f>tab!$C$27</f>
        <v>41.39</v>
      </c>
      <c r="M79" s="478"/>
      <c r="N79" s="489"/>
      <c r="AQ79" s="478"/>
    </row>
    <row r="80" spans="1:43" ht="13.15" customHeight="1" x14ac:dyDescent="0.2">
      <c r="B80" s="26"/>
      <c r="C80" s="478"/>
      <c r="D80" s="478" t="str">
        <f t="shared" si="29"/>
        <v>20GF</v>
      </c>
      <c r="E80" s="478"/>
      <c r="F80" s="478"/>
      <c r="G80" s="1311">
        <f>tab!$D$27</f>
        <v>41.18</v>
      </c>
      <c r="H80" s="1311">
        <f>tab!$D$27</f>
        <v>41.18</v>
      </c>
      <c r="I80" s="1311">
        <f>tab!$D$27</f>
        <v>41.18</v>
      </c>
      <c r="J80" s="1311">
        <f>tab!$D$27</f>
        <v>41.18</v>
      </c>
      <c r="K80" s="1311">
        <f>tab!$D$27</f>
        <v>41.18</v>
      </c>
      <c r="L80" s="1311">
        <f>tab!$C$27</f>
        <v>41.39</v>
      </c>
      <c r="M80" s="478"/>
      <c r="N80" s="489"/>
      <c r="AQ80" s="478"/>
    </row>
    <row r="81" spans="2:43" ht="13.15" customHeight="1" x14ac:dyDescent="0.2">
      <c r="B81" s="26"/>
      <c r="C81" s="478"/>
      <c r="D81" s="478" t="str">
        <f t="shared" si="29"/>
        <v>19XX</v>
      </c>
      <c r="E81" s="478"/>
      <c r="F81" s="478"/>
      <c r="G81" s="1311">
        <f>tab!$D$27</f>
        <v>41.18</v>
      </c>
      <c r="H81" s="1311">
        <f>tab!$D$27</f>
        <v>41.18</v>
      </c>
      <c r="I81" s="1311">
        <f>tab!$D$27</f>
        <v>41.18</v>
      </c>
      <c r="J81" s="1311">
        <f>tab!$D$27</f>
        <v>41.18</v>
      </c>
      <c r="K81" s="1311">
        <f>tab!$D$27</f>
        <v>41.18</v>
      </c>
      <c r="L81" s="1311">
        <f>tab!$C$27</f>
        <v>41.39</v>
      </c>
      <c r="M81" s="478"/>
      <c r="N81" s="489"/>
      <c r="AQ81" s="478"/>
    </row>
    <row r="82" spans="2:43" ht="13.15" customHeight="1" x14ac:dyDescent="0.2">
      <c r="B82" s="26"/>
      <c r="C82" s="478"/>
      <c r="D82" s="478" t="str">
        <f t="shared" si="29"/>
        <v>Naam SBO 4</v>
      </c>
      <c r="E82" s="478"/>
      <c r="F82" s="478"/>
      <c r="G82" s="1311">
        <f>tab!$D$27</f>
        <v>41.18</v>
      </c>
      <c r="H82" s="1311">
        <f>tab!$D$27</f>
        <v>41.18</v>
      </c>
      <c r="I82" s="1311">
        <f>tab!$D$27</f>
        <v>41.18</v>
      </c>
      <c r="J82" s="1311">
        <f>tab!$D$27</f>
        <v>41.18</v>
      </c>
      <c r="K82" s="1311">
        <f>tab!$D$27</f>
        <v>41.18</v>
      </c>
      <c r="L82" s="1311">
        <f>tab!$C$27</f>
        <v>41.39</v>
      </c>
      <c r="M82" s="478"/>
      <c r="N82" s="489"/>
      <c r="AQ82" s="478"/>
    </row>
    <row r="83" spans="2:43" ht="13.15" customHeight="1" x14ac:dyDescent="0.2">
      <c r="B83" s="26"/>
      <c r="C83" s="478"/>
      <c r="D83" s="478" t="str">
        <f t="shared" si="29"/>
        <v>Naam SBO 5</v>
      </c>
      <c r="E83" s="478"/>
      <c r="F83" s="478"/>
      <c r="G83" s="1311">
        <f>tab!$D$27</f>
        <v>41.18</v>
      </c>
      <c r="H83" s="1311">
        <f>tab!$D$27</f>
        <v>41.18</v>
      </c>
      <c r="I83" s="1311">
        <f>tab!$D$27</f>
        <v>41.18</v>
      </c>
      <c r="J83" s="1311">
        <f>tab!$D$27</f>
        <v>41.18</v>
      </c>
      <c r="K83" s="1311">
        <f>tab!$D$27</f>
        <v>41.18</v>
      </c>
      <c r="L83" s="1311">
        <f>tab!$C$27</f>
        <v>41.39</v>
      </c>
      <c r="M83" s="478"/>
      <c r="N83" s="489"/>
      <c r="AQ83" s="478"/>
    </row>
    <row r="84" spans="2:43" ht="13.15" customHeight="1" x14ac:dyDescent="0.2">
      <c r="B84" s="26"/>
      <c r="C84" s="478"/>
      <c r="D84" s="478" t="str">
        <f t="shared" si="29"/>
        <v>Naam SBO 6</v>
      </c>
      <c r="E84" s="478"/>
      <c r="F84" s="478"/>
      <c r="G84" s="1311">
        <f>tab!$D$27</f>
        <v>41.18</v>
      </c>
      <c r="H84" s="1311">
        <f>tab!$D$27</f>
        <v>41.18</v>
      </c>
      <c r="I84" s="1311">
        <f>tab!$D$27</f>
        <v>41.18</v>
      </c>
      <c r="J84" s="1311">
        <f>tab!$D$27</f>
        <v>41.18</v>
      </c>
      <c r="K84" s="1311">
        <f>tab!$D$27</f>
        <v>41.18</v>
      </c>
      <c r="L84" s="1311">
        <f>tab!$C$27</f>
        <v>41.39</v>
      </c>
      <c r="M84" s="478"/>
      <c r="N84" s="489"/>
      <c r="AQ84" s="478"/>
    </row>
    <row r="85" spans="2:43" ht="13.15" hidden="1" customHeight="1" x14ac:dyDescent="0.2">
      <c r="B85" s="26"/>
      <c r="C85" s="478"/>
      <c r="D85" s="478" t="str">
        <f t="shared" si="29"/>
        <v>Naam SBO 7</v>
      </c>
      <c r="E85" s="478"/>
      <c r="F85" s="478"/>
      <c r="G85" s="1311">
        <f>tab!$D$27</f>
        <v>41.18</v>
      </c>
      <c r="H85" s="1311">
        <f>tab!$D$27</f>
        <v>41.18</v>
      </c>
      <c r="I85" s="1311">
        <f>tab!$D$27</f>
        <v>41.18</v>
      </c>
      <c r="J85" s="1311">
        <f>tab!$D$27</f>
        <v>41.18</v>
      </c>
      <c r="K85" s="1311">
        <f>tab!$D$27</f>
        <v>41.18</v>
      </c>
      <c r="L85" s="1311">
        <f>tab!$C$27</f>
        <v>41.39</v>
      </c>
      <c r="M85" s="478"/>
      <c r="N85" s="489"/>
      <c r="AQ85" s="478"/>
    </row>
    <row r="86" spans="2:43" ht="13.15" hidden="1" customHeight="1" x14ac:dyDescent="0.2">
      <c r="B86" s="26"/>
      <c r="C86" s="478"/>
      <c r="D86" s="478" t="str">
        <f t="shared" si="29"/>
        <v>Naam SBO 8</v>
      </c>
      <c r="E86" s="478"/>
      <c r="F86" s="478"/>
      <c r="G86" s="1311">
        <f>tab!$D$27</f>
        <v>41.18</v>
      </c>
      <c r="H86" s="1311">
        <f>tab!$D$27</f>
        <v>41.18</v>
      </c>
      <c r="I86" s="1311">
        <f>tab!$D$27</f>
        <v>41.18</v>
      </c>
      <c r="J86" s="1311">
        <f>tab!$D$27</f>
        <v>41.18</v>
      </c>
      <c r="K86" s="1311">
        <f>tab!$D$27</f>
        <v>41.18</v>
      </c>
      <c r="L86" s="1311">
        <f>tab!$C$27</f>
        <v>41.39</v>
      </c>
      <c r="M86" s="478"/>
      <c r="N86" s="489"/>
      <c r="AQ86" s="478"/>
    </row>
    <row r="87" spans="2:43" ht="13.15" hidden="1" customHeight="1" x14ac:dyDescent="0.2">
      <c r="B87" s="26"/>
      <c r="C87" s="478"/>
      <c r="D87" s="478" t="str">
        <f t="shared" si="29"/>
        <v>Naam SBO 9</v>
      </c>
      <c r="E87" s="478"/>
      <c r="F87" s="478"/>
      <c r="G87" s="1311">
        <f>tab!$D$27</f>
        <v>41.18</v>
      </c>
      <c r="H87" s="1311">
        <f>tab!$D$27</f>
        <v>41.18</v>
      </c>
      <c r="I87" s="1311">
        <f>tab!$D$27</f>
        <v>41.18</v>
      </c>
      <c r="J87" s="1311">
        <f>tab!$D$27</f>
        <v>41.18</v>
      </c>
      <c r="K87" s="1311">
        <f>tab!$D$27</f>
        <v>41.18</v>
      </c>
      <c r="L87" s="1311">
        <f>tab!$C$27</f>
        <v>41.39</v>
      </c>
      <c r="M87" s="478"/>
      <c r="N87" s="489"/>
      <c r="AQ87" s="478"/>
    </row>
    <row r="88" spans="2:43" ht="13.15" hidden="1" customHeight="1" x14ac:dyDescent="0.2">
      <c r="B88" s="26"/>
      <c r="C88" s="478"/>
      <c r="D88" s="478" t="str">
        <f t="shared" si="29"/>
        <v>Naam SBO 10</v>
      </c>
      <c r="E88" s="478"/>
      <c r="F88" s="478"/>
      <c r="G88" s="1311">
        <f>tab!$D$27</f>
        <v>41.18</v>
      </c>
      <c r="H88" s="1311">
        <f>tab!$D$27</f>
        <v>41.18</v>
      </c>
      <c r="I88" s="1311">
        <f>tab!$D$27</f>
        <v>41.18</v>
      </c>
      <c r="J88" s="1311">
        <f>tab!$D$27</f>
        <v>41.18</v>
      </c>
      <c r="K88" s="1311">
        <f>tab!$D$27</f>
        <v>41.18</v>
      </c>
      <c r="L88" s="1311">
        <f>tab!$C$27</f>
        <v>41.39</v>
      </c>
      <c r="M88" s="478"/>
      <c r="N88" s="489"/>
      <c r="AQ88" s="478"/>
    </row>
    <row r="89" spans="2:43" ht="13.15" hidden="1" customHeight="1" x14ac:dyDescent="0.2">
      <c r="B89" s="26"/>
      <c r="C89" s="478"/>
      <c r="D89" s="478" t="str">
        <f t="shared" si="29"/>
        <v>Naam SBO 11</v>
      </c>
      <c r="E89" s="478"/>
      <c r="F89" s="478"/>
      <c r="G89" s="1311">
        <f>tab!$D$27</f>
        <v>41.18</v>
      </c>
      <c r="H89" s="1311">
        <f>tab!$D$27</f>
        <v>41.18</v>
      </c>
      <c r="I89" s="1311">
        <f>tab!$D$27</f>
        <v>41.18</v>
      </c>
      <c r="J89" s="1311">
        <f>tab!$D$27</f>
        <v>41.18</v>
      </c>
      <c r="K89" s="1311">
        <f>tab!$D$27</f>
        <v>41.18</v>
      </c>
      <c r="L89" s="1311">
        <f>tab!$C$27</f>
        <v>41.39</v>
      </c>
      <c r="M89" s="478"/>
      <c r="N89" s="489"/>
      <c r="AQ89" s="478"/>
    </row>
    <row r="90" spans="2:43" ht="13.15" hidden="1" customHeight="1" x14ac:dyDescent="0.2">
      <c r="B90" s="26"/>
      <c r="C90" s="478"/>
      <c r="D90" s="478" t="str">
        <f t="shared" si="29"/>
        <v>Naam SBO 12</v>
      </c>
      <c r="E90" s="478"/>
      <c r="F90" s="478"/>
      <c r="G90" s="1311">
        <f>tab!$D$27</f>
        <v>41.18</v>
      </c>
      <c r="H90" s="1311">
        <f>tab!$D$27</f>
        <v>41.18</v>
      </c>
      <c r="I90" s="1311">
        <f>tab!$D$27</f>
        <v>41.18</v>
      </c>
      <c r="J90" s="1311">
        <f>tab!$D$27</f>
        <v>41.18</v>
      </c>
      <c r="K90" s="1311">
        <f>tab!$D$27</f>
        <v>41.18</v>
      </c>
      <c r="L90" s="1311">
        <f>tab!$C$27</f>
        <v>41.39</v>
      </c>
      <c r="M90" s="478"/>
      <c r="N90" s="489"/>
      <c r="AQ90" s="478"/>
    </row>
    <row r="91" spans="2:43" ht="13.15" hidden="1" customHeight="1" x14ac:dyDescent="0.2">
      <c r="B91" s="26"/>
      <c r="C91" s="478"/>
      <c r="D91" s="478" t="str">
        <f t="shared" si="29"/>
        <v>Naam SBO 13</v>
      </c>
      <c r="E91" s="478"/>
      <c r="F91" s="478"/>
      <c r="G91" s="1311">
        <f>tab!$D$27</f>
        <v>41.18</v>
      </c>
      <c r="H91" s="1311">
        <f>tab!$D$27</f>
        <v>41.18</v>
      </c>
      <c r="I91" s="1311">
        <f>tab!$D$27</f>
        <v>41.18</v>
      </c>
      <c r="J91" s="1311">
        <f>tab!$D$27</f>
        <v>41.18</v>
      </c>
      <c r="K91" s="1311">
        <f>tab!$D$27</f>
        <v>41.18</v>
      </c>
      <c r="L91" s="1311">
        <f>tab!$C$27</f>
        <v>41.39</v>
      </c>
      <c r="M91" s="478"/>
      <c r="N91" s="489"/>
      <c r="AQ91" s="478"/>
    </row>
    <row r="92" spans="2:43" ht="13.15" hidden="1" customHeight="1" x14ac:dyDescent="0.2">
      <c r="B92" s="26"/>
      <c r="C92" s="478"/>
      <c r="D92" s="478" t="str">
        <f t="shared" si="29"/>
        <v>Naam SBO 14</v>
      </c>
      <c r="E92" s="478"/>
      <c r="F92" s="478"/>
      <c r="G92" s="1311">
        <f>tab!$D$27</f>
        <v>41.18</v>
      </c>
      <c r="H92" s="1311">
        <f>tab!$D$27</f>
        <v>41.18</v>
      </c>
      <c r="I92" s="1311">
        <f>tab!$D$27</f>
        <v>41.18</v>
      </c>
      <c r="J92" s="1311">
        <f>tab!$D$27</f>
        <v>41.18</v>
      </c>
      <c r="K92" s="1311">
        <f>tab!$D$27</f>
        <v>41.18</v>
      </c>
      <c r="L92" s="1311">
        <f>tab!$C$27</f>
        <v>41.39</v>
      </c>
      <c r="M92" s="478"/>
      <c r="N92" s="489"/>
      <c r="AQ92" s="478"/>
    </row>
    <row r="93" spans="2:43" ht="13.15" hidden="1" customHeight="1" x14ac:dyDescent="0.2">
      <c r="B93" s="26"/>
      <c r="C93" s="478"/>
      <c r="D93" s="478" t="str">
        <f t="shared" si="29"/>
        <v>Naam SBO 15</v>
      </c>
      <c r="E93" s="478"/>
      <c r="F93" s="478"/>
      <c r="G93" s="1311">
        <f>tab!$D$27</f>
        <v>41.18</v>
      </c>
      <c r="H93" s="1311">
        <f>tab!$D$27</f>
        <v>41.18</v>
      </c>
      <c r="I93" s="1311">
        <f>tab!$D$27</f>
        <v>41.18</v>
      </c>
      <c r="J93" s="1311">
        <f>tab!$D$27</f>
        <v>41.18</v>
      </c>
      <c r="K93" s="1311">
        <f>tab!$D$27</f>
        <v>41.18</v>
      </c>
      <c r="L93" s="1311">
        <f>tab!$C$27</f>
        <v>41.39</v>
      </c>
      <c r="M93" s="478"/>
      <c r="N93" s="489"/>
      <c r="AQ93" s="478"/>
    </row>
    <row r="94" spans="2:43" ht="13.15" customHeight="1" x14ac:dyDescent="0.2">
      <c r="B94" s="26"/>
      <c r="C94" s="478"/>
      <c r="D94" s="478"/>
      <c r="E94" s="478"/>
      <c r="F94" s="478"/>
      <c r="G94" s="479"/>
      <c r="H94" s="479"/>
      <c r="I94" s="479"/>
      <c r="J94" s="479"/>
      <c r="K94" s="479"/>
      <c r="L94" s="479"/>
      <c r="M94" s="478"/>
      <c r="N94" s="489"/>
      <c r="AQ94" s="478"/>
    </row>
    <row r="95" spans="2:43" ht="13.15" customHeight="1" x14ac:dyDescent="0.2">
      <c r="B95" s="26"/>
      <c r="C95" s="478"/>
      <c r="D95" s="725" t="s">
        <v>332</v>
      </c>
      <c r="E95" s="725"/>
      <c r="F95" s="478"/>
      <c r="G95" s="1256" t="s">
        <v>343</v>
      </c>
      <c r="H95" s="1263" t="str">
        <f t="shared" ref="H95:L95" si="30">G95</f>
        <v>ja</v>
      </c>
      <c r="I95" s="1263" t="str">
        <f t="shared" si="30"/>
        <v>ja</v>
      </c>
      <c r="J95" s="1263" t="str">
        <f t="shared" si="30"/>
        <v>ja</v>
      </c>
      <c r="K95" s="807" t="str">
        <f t="shared" si="30"/>
        <v>ja</v>
      </c>
      <c r="L95" s="807" t="str">
        <f t="shared" si="30"/>
        <v>ja</v>
      </c>
      <c r="M95" s="478"/>
      <c r="N95" s="489"/>
      <c r="AQ95" s="478"/>
    </row>
    <row r="96" spans="2:43" ht="13.15" customHeight="1" x14ac:dyDescent="0.2">
      <c r="B96" s="26"/>
      <c r="C96" s="478"/>
      <c r="D96" s="478"/>
      <c r="E96" s="478"/>
      <c r="F96" s="478"/>
      <c r="G96" s="479"/>
      <c r="H96" s="479"/>
      <c r="I96" s="479"/>
      <c r="J96" s="479"/>
      <c r="K96" s="479"/>
      <c r="L96" s="479"/>
      <c r="M96" s="478"/>
      <c r="N96" s="489"/>
      <c r="AQ96" s="478"/>
    </row>
    <row r="97" spans="1:43" ht="13.15" customHeight="1" x14ac:dyDescent="0.2">
      <c r="B97" s="26"/>
      <c r="C97" s="478"/>
      <c r="D97" s="725" t="s">
        <v>144</v>
      </c>
      <c r="E97" s="725"/>
      <c r="F97" s="478"/>
      <c r="G97" s="479"/>
      <c r="H97" s="479"/>
      <c r="I97" s="479"/>
      <c r="J97" s="479"/>
      <c r="K97" s="479"/>
      <c r="L97" s="479"/>
      <c r="M97" s="478"/>
      <c r="N97" s="489"/>
      <c r="AQ97" s="478"/>
    </row>
    <row r="98" spans="1:43" ht="13.15" customHeight="1" x14ac:dyDescent="0.2">
      <c r="B98" s="26"/>
      <c r="C98" s="478"/>
      <c r="D98" s="565" t="s">
        <v>309</v>
      </c>
      <c r="E98" s="565"/>
      <c r="F98" s="478"/>
      <c r="G98" s="479"/>
      <c r="H98" s="479"/>
      <c r="I98" s="479"/>
      <c r="J98" s="479"/>
      <c r="K98" s="479"/>
      <c r="L98" s="479"/>
      <c r="M98" s="478"/>
      <c r="N98" s="489"/>
      <c r="AQ98" s="478"/>
    </row>
    <row r="99" spans="1:43" ht="13.15" customHeight="1" x14ac:dyDescent="0.2">
      <c r="B99" s="26"/>
      <c r="C99" s="478"/>
      <c r="D99" s="478" t="s">
        <v>272</v>
      </c>
      <c r="E99" s="478"/>
      <c r="F99" s="478"/>
      <c r="G99" s="1263">
        <v>0</v>
      </c>
      <c r="H99" s="1263">
        <f t="shared" ref="H99:L100" si="31">G99</f>
        <v>0</v>
      </c>
      <c r="I99" s="1263">
        <f t="shared" si="31"/>
        <v>0</v>
      </c>
      <c r="J99" s="1263">
        <f t="shared" si="31"/>
        <v>0</v>
      </c>
      <c r="K99" s="807">
        <f t="shared" si="31"/>
        <v>0</v>
      </c>
      <c r="L99" s="807">
        <f t="shared" si="31"/>
        <v>0</v>
      </c>
      <c r="M99" s="478"/>
      <c r="N99" s="489"/>
      <c r="AQ99" s="478"/>
    </row>
    <row r="100" spans="1:43" ht="13.15" customHeight="1" x14ac:dyDescent="0.2">
      <c r="B100" s="26"/>
      <c r="C100" s="478"/>
      <c r="D100" s="478" t="s">
        <v>273</v>
      </c>
      <c r="E100" s="478"/>
      <c r="F100" s="478"/>
      <c r="G100" s="1263">
        <v>0</v>
      </c>
      <c r="H100" s="1263">
        <f t="shared" si="31"/>
        <v>0</v>
      </c>
      <c r="I100" s="1263">
        <f t="shared" si="31"/>
        <v>0</v>
      </c>
      <c r="J100" s="1263">
        <f t="shared" si="31"/>
        <v>0</v>
      </c>
      <c r="K100" s="807">
        <f t="shared" si="31"/>
        <v>0</v>
      </c>
      <c r="L100" s="807">
        <f t="shared" si="31"/>
        <v>0</v>
      </c>
      <c r="M100" s="478"/>
      <c r="N100" s="489"/>
      <c r="AQ100" s="478"/>
    </row>
    <row r="101" spans="1:43" ht="13.15" customHeight="1" x14ac:dyDescent="0.2">
      <c r="B101" s="26"/>
      <c r="C101" s="478"/>
      <c r="D101" s="565" t="s">
        <v>271</v>
      </c>
      <c r="E101" s="565"/>
      <c r="F101" s="478"/>
      <c r="G101" s="479"/>
      <c r="H101" s="479"/>
      <c r="I101" s="479"/>
      <c r="J101" s="479"/>
      <c r="K101" s="479"/>
      <c r="L101" s="479"/>
      <c r="M101" s="478"/>
      <c r="N101" s="489"/>
      <c r="AQ101" s="478"/>
    </row>
    <row r="102" spans="1:43" ht="13.15" customHeight="1" x14ac:dyDescent="0.2">
      <c r="B102" s="26"/>
      <c r="C102" s="478"/>
      <c r="D102" s="478" t="s">
        <v>274</v>
      </c>
      <c r="E102" s="478"/>
      <c r="F102" s="478"/>
      <c r="G102" s="1263">
        <v>0</v>
      </c>
      <c r="H102" s="1263">
        <f t="shared" ref="H102:L103" si="32">G102</f>
        <v>0</v>
      </c>
      <c r="I102" s="1263">
        <f t="shared" si="32"/>
        <v>0</v>
      </c>
      <c r="J102" s="1263">
        <f t="shared" si="32"/>
        <v>0</v>
      </c>
      <c r="K102" s="807">
        <f t="shared" si="32"/>
        <v>0</v>
      </c>
      <c r="L102" s="807">
        <f t="shared" si="32"/>
        <v>0</v>
      </c>
      <c r="M102" s="478"/>
      <c r="N102" s="489"/>
      <c r="AQ102" s="478"/>
    </row>
    <row r="103" spans="1:43" ht="13.15" customHeight="1" x14ac:dyDescent="0.2">
      <c r="B103" s="26"/>
      <c r="C103" s="478"/>
      <c r="D103" s="478" t="s">
        <v>275</v>
      </c>
      <c r="E103" s="478"/>
      <c r="F103" s="478"/>
      <c r="G103" s="1263">
        <v>0</v>
      </c>
      <c r="H103" s="1263">
        <f t="shared" si="32"/>
        <v>0</v>
      </c>
      <c r="I103" s="1263">
        <f t="shared" si="32"/>
        <v>0</v>
      </c>
      <c r="J103" s="1263">
        <f t="shared" si="32"/>
        <v>0</v>
      </c>
      <c r="K103" s="807">
        <f t="shared" si="32"/>
        <v>0</v>
      </c>
      <c r="L103" s="807">
        <f t="shared" si="32"/>
        <v>0</v>
      </c>
      <c r="M103" s="478"/>
      <c r="N103" s="489"/>
      <c r="AQ103" s="478"/>
    </row>
    <row r="104" spans="1:43" ht="13.15" customHeight="1" x14ac:dyDescent="0.2">
      <c r="B104" s="26"/>
      <c r="C104" s="478"/>
      <c r="D104" s="478"/>
      <c r="E104" s="478"/>
      <c r="F104" s="478"/>
      <c r="G104" s="479"/>
      <c r="H104" s="479"/>
      <c r="I104" s="479"/>
      <c r="J104" s="479"/>
      <c r="K104" s="479"/>
      <c r="L104" s="479"/>
      <c r="M104" s="478"/>
      <c r="N104" s="489"/>
      <c r="AQ104" s="478"/>
    </row>
    <row r="105" spans="1:43" ht="13.15" customHeight="1" x14ac:dyDescent="0.2">
      <c r="B105" s="26"/>
      <c r="C105" s="478"/>
      <c r="D105" s="725" t="s">
        <v>310</v>
      </c>
      <c r="E105" s="725"/>
      <c r="F105" s="478"/>
      <c r="G105" s="479"/>
      <c r="H105" s="479"/>
      <c r="I105" s="479"/>
      <c r="J105" s="479"/>
      <c r="K105" s="479"/>
      <c r="L105" s="479"/>
      <c r="M105" s="478"/>
      <c r="N105" s="489"/>
      <c r="AQ105" s="478"/>
    </row>
    <row r="106" spans="1:43" ht="13.15" customHeight="1" x14ac:dyDescent="0.2">
      <c r="B106" s="26"/>
      <c r="C106" s="478"/>
      <c r="D106" s="478" t="s">
        <v>145</v>
      </c>
      <c r="E106" s="478"/>
      <c r="F106" s="478"/>
      <c r="G106" s="1326">
        <f t="shared" ref="G106:L106" si="33">IF(G$38=0,0,+G$36/G$38)</f>
        <v>1.5966711825043545E-2</v>
      </c>
      <c r="H106" s="1326">
        <f t="shared" si="33"/>
        <v>1.5966711825043545E-2</v>
      </c>
      <c r="I106" s="1326">
        <f t="shared" si="33"/>
        <v>1.5966711825043545E-2</v>
      </c>
      <c r="J106" s="1326">
        <f t="shared" si="33"/>
        <v>1.5966711825043545E-2</v>
      </c>
      <c r="K106" s="1326">
        <f t="shared" si="33"/>
        <v>1.5966711825043545E-2</v>
      </c>
      <c r="L106" s="1326">
        <f t="shared" si="33"/>
        <v>1.5966711825043545E-2</v>
      </c>
      <c r="M106" s="478"/>
      <c r="N106" s="489"/>
      <c r="AQ106" s="478"/>
    </row>
    <row r="107" spans="1:43" ht="13.15" customHeight="1" x14ac:dyDescent="0.2">
      <c r="B107" s="26"/>
      <c r="C107" s="478"/>
      <c r="D107" s="478" t="s">
        <v>148</v>
      </c>
      <c r="E107" s="478"/>
      <c r="F107" s="478"/>
      <c r="G107" s="1326">
        <f t="shared" ref="G107:L107" si="34">IF(G$38=0,0,+(G$36-(G$99+G$100))/G$38)</f>
        <v>1.5966711825043545E-2</v>
      </c>
      <c r="H107" s="1326">
        <f t="shared" si="34"/>
        <v>1.5966711825043545E-2</v>
      </c>
      <c r="I107" s="1326">
        <f t="shared" si="34"/>
        <v>1.5966711825043545E-2</v>
      </c>
      <c r="J107" s="1326">
        <f t="shared" si="34"/>
        <v>1.5966711825043545E-2</v>
      </c>
      <c r="K107" s="1326">
        <f t="shared" si="34"/>
        <v>1.5966711825043545E-2</v>
      </c>
      <c r="L107" s="1326">
        <f t="shared" si="34"/>
        <v>1.5966711825043545E-2</v>
      </c>
      <c r="M107" s="478"/>
      <c r="N107" s="489"/>
      <c r="AQ107" s="478"/>
    </row>
    <row r="108" spans="1:43" s="7" customFormat="1" ht="13.15" customHeight="1" x14ac:dyDescent="0.2">
      <c r="A108" s="1260"/>
      <c r="B108" s="1300"/>
      <c r="C108" s="619"/>
      <c r="D108" s="478" t="s">
        <v>276</v>
      </c>
      <c r="E108" s="478"/>
      <c r="F108" s="619"/>
      <c r="G108" s="1326">
        <f t="shared" ref="G108:L108" si="35">IF(G$38=0,0,+(G$36-(G$99+G$100)+(G$102+G$103))/G$38)</f>
        <v>1.5966711825043545E-2</v>
      </c>
      <c r="H108" s="1326">
        <f t="shared" si="35"/>
        <v>1.5966711825043545E-2</v>
      </c>
      <c r="I108" s="1326">
        <f t="shared" si="35"/>
        <v>1.5966711825043545E-2</v>
      </c>
      <c r="J108" s="1326">
        <f t="shared" si="35"/>
        <v>1.5966711825043545E-2</v>
      </c>
      <c r="K108" s="1326">
        <f t="shared" si="35"/>
        <v>1.5966711825043545E-2</v>
      </c>
      <c r="L108" s="1326">
        <f t="shared" si="35"/>
        <v>1.5966711825043545E-2</v>
      </c>
      <c r="M108" s="619"/>
      <c r="N108" s="1301"/>
      <c r="O108" s="619"/>
      <c r="P108" s="619"/>
      <c r="Q108" s="619"/>
      <c r="R108" s="619"/>
      <c r="S108" s="619"/>
      <c r="T108" s="619"/>
      <c r="U108" s="619"/>
      <c r="V108" s="619"/>
      <c r="W108" s="619"/>
      <c r="X108" s="619"/>
      <c r="Y108" s="619"/>
      <c r="Z108" s="619"/>
      <c r="AA108" s="619"/>
      <c r="AB108" s="619"/>
      <c r="AC108" s="619"/>
      <c r="AD108" s="619"/>
      <c r="AE108" s="619"/>
      <c r="AF108" s="619"/>
      <c r="AG108" s="619"/>
      <c r="AH108" s="619"/>
      <c r="AI108" s="619"/>
      <c r="AJ108" s="619"/>
      <c r="AK108" s="619"/>
      <c r="AL108" s="619"/>
      <c r="AM108" s="619"/>
      <c r="AN108" s="619"/>
      <c r="AO108" s="619"/>
      <c r="AP108" s="619"/>
      <c r="AQ108" s="619"/>
    </row>
    <row r="109" spans="1:43" s="7" customFormat="1" ht="13.15" customHeight="1" x14ac:dyDescent="0.2">
      <c r="A109" s="1260"/>
      <c r="B109" s="1300"/>
      <c r="C109" s="619"/>
      <c r="D109" s="429" t="s">
        <v>835</v>
      </c>
      <c r="E109" s="429"/>
      <c r="F109" s="619"/>
      <c r="G109" s="1352">
        <f>tab!L11</f>
        <v>2.3089999999999999E-2</v>
      </c>
      <c r="H109" s="1270">
        <v>0</v>
      </c>
      <c r="I109" s="1270">
        <v>0</v>
      </c>
      <c r="J109" s="1270">
        <v>0</v>
      </c>
      <c r="K109" s="1315">
        <v>0</v>
      </c>
      <c r="L109" s="1315">
        <v>0</v>
      </c>
      <c r="M109" s="619"/>
      <c r="N109" s="1301"/>
      <c r="O109" s="619"/>
      <c r="P109" s="619"/>
      <c r="Q109" s="619"/>
      <c r="R109" s="619"/>
      <c r="S109" s="619"/>
      <c r="T109" s="619"/>
      <c r="U109" s="619"/>
      <c r="V109" s="619"/>
      <c r="W109" s="619"/>
      <c r="X109" s="619"/>
      <c r="Y109" s="619"/>
      <c r="Z109" s="619"/>
      <c r="AA109" s="619"/>
      <c r="AB109" s="619"/>
      <c r="AC109" s="619"/>
      <c r="AD109" s="619"/>
      <c r="AE109" s="619"/>
      <c r="AF109" s="619"/>
      <c r="AG109" s="619"/>
      <c r="AH109" s="619"/>
      <c r="AI109" s="619"/>
      <c r="AJ109" s="619"/>
      <c r="AK109" s="619"/>
      <c r="AL109" s="619"/>
      <c r="AM109" s="619"/>
      <c r="AN109" s="619"/>
      <c r="AO109" s="619"/>
      <c r="AP109" s="619"/>
      <c r="AQ109" s="619"/>
    </row>
    <row r="110" spans="1:43" ht="13.15" customHeight="1" x14ac:dyDescent="0.2">
      <c r="B110" s="26"/>
      <c r="C110" s="478"/>
      <c r="D110" s="478"/>
      <c r="E110" s="478"/>
      <c r="F110" s="478"/>
      <c r="G110" s="479"/>
      <c r="H110" s="479"/>
      <c r="I110" s="479"/>
      <c r="J110" s="479"/>
      <c r="K110" s="479"/>
      <c r="L110" s="479"/>
      <c r="M110" s="478"/>
      <c r="N110" s="489"/>
      <c r="AQ110" s="478"/>
    </row>
    <row r="111" spans="1:43" ht="13.15" customHeight="1" x14ac:dyDescent="0.25">
      <c r="B111" s="26"/>
      <c r="C111" s="27"/>
      <c r="D111" s="27"/>
      <c r="E111" s="27"/>
      <c r="F111" s="29"/>
      <c r="G111" s="29"/>
      <c r="H111" s="29"/>
      <c r="I111" s="29"/>
      <c r="J111" s="29"/>
      <c r="K111" s="29"/>
      <c r="L111" s="1264" t="s">
        <v>411</v>
      </c>
      <c r="M111" s="27"/>
      <c r="N111" s="1302"/>
    </row>
    <row r="112" spans="1:43" s="478" customFormat="1" ht="13.15" customHeight="1" x14ac:dyDescent="0.2">
      <c r="A112" s="1252"/>
      <c r="B112" s="84"/>
      <c r="C112" s="85"/>
      <c r="D112" s="65"/>
      <c r="E112" s="144"/>
      <c r="F112" s="144"/>
      <c r="G112" s="78"/>
      <c r="H112" s="78"/>
      <c r="I112" s="78"/>
      <c r="J112" s="78"/>
      <c r="K112" s="78"/>
      <c r="L112" s="78"/>
      <c r="M112" s="85"/>
      <c r="N112" s="469"/>
    </row>
    <row r="113" spans="1:20" s="478" customFormat="1" ht="18" customHeight="1" x14ac:dyDescent="0.3">
      <c r="A113" s="1252"/>
      <c r="B113" s="200"/>
      <c r="C113" s="201" t="s">
        <v>43</v>
      </c>
      <c r="D113" s="201"/>
      <c r="E113" s="202"/>
      <c r="F113" s="202"/>
      <c r="G113" s="202"/>
      <c r="H113" s="202"/>
      <c r="I113" s="202"/>
      <c r="J113" s="202"/>
      <c r="K113" s="202"/>
      <c r="L113" s="202"/>
      <c r="M113" s="201"/>
      <c r="N113" s="470"/>
    </row>
    <row r="114" spans="1:20" s="478" customFormat="1" ht="13.15" customHeight="1" x14ac:dyDescent="0.25">
      <c r="A114" s="1252"/>
      <c r="B114" s="248"/>
      <c r="C114" s="1308" t="s">
        <v>724</v>
      </c>
      <c r="D114" s="109"/>
      <c r="E114" s="671"/>
      <c r="F114" s="671"/>
      <c r="G114" s="651"/>
      <c r="H114" s="651"/>
      <c r="I114" s="651"/>
      <c r="J114" s="651"/>
      <c r="K114" s="651"/>
      <c r="L114" s="651"/>
      <c r="M114" s="249"/>
      <c r="N114" s="667"/>
    </row>
    <row r="115" spans="1:20" s="478" customFormat="1" ht="13.15" customHeight="1" x14ac:dyDescent="0.2">
      <c r="A115" s="1252"/>
      <c r="B115" s="84"/>
      <c r="C115" s="85"/>
      <c r="D115" s="65"/>
      <c r="E115" s="144"/>
      <c r="F115" s="144"/>
      <c r="G115" s="78"/>
      <c r="H115" s="78"/>
      <c r="I115" s="78"/>
      <c r="J115" s="78"/>
      <c r="K115" s="78"/>
      <c r="L115" s="78"/>
      <c r="M115" s="85"/>
      <c r="N115" s="469"/>
    </row>
    <row r="116" spans="1:20" s="478" customFormat="1" ht="13.15" customHeight="1" x14ac:dyDescent="0.2">
      <c r="A116" s="1252"/>
      <c r="B116" s="84"/>
      <c r="C116" s="429"/>
      <c r="D116" s="490"/>
      <c r="E116" s="600"/>
      <c r="F116" s="600"/>
      <c r="G116" s="560"/>
      <c r="H116" s="560"/>
      <c r="I116" s="560"/>
      <c r="J116" s="560"/>
      <c r="K116" s="560"/>
      <c r="L116" s="560"/>
      <c r="M116" s="429"/>
      <c r="N116" s="469"/>
    </row>
    <row r="117" spans="1:20" s="478" customFormat="1" ht="13.15" customHeight="1" x14ac:dyDescent="0.2">
      <c r="A117" s="1252"/>
      <c r="B117" s="84"/>
      <c r="C117" s="429"/>
      <c r="D117" s="1083" t="s">
        <v>887</v>
      </c>
      <c r="E117" s="1083"/>
      <c r="F117" s="915"/>
      <c r="G117" s="919"/>
      <c r="H117" s="560"/>
      <c r="I117" s="560"/>
      <c r="J117" s="560"/>
      <c r="K117" s="560"/>
      <c r="L117" s="560"/>
      <c r="M117" s="429"/>
      <c r="N117" s="469"/>
    </row>
    <row r="118" spans="1:20" s="478" customFormat="1" ht="13.15" customHeight="1" x14ac:dyDescent="0.2">
      <c r="A118" s="1252"/>
      <c r="B118" s="84"/>
      <c r="C118" s="429"/>
      <c r="D118" s="915"/>
      <c r="E118" s="915"/>
      <c r="F118" s="915"/>
      <c r="G118" s="931" t="s">
        <v>947</v>
      </c>
      <c r="H118" s="919">
        <v>2017</v>
      </c>
      <c r="I118" s="560"/>
      <c r="J118" s="560"/>
      <c r="K118" s="560"/>
      <c r="L118" s="560"/>
      <c r="M118" s="429"/>
      <c r="N118" s="469"/>
    </row>
    <row r="119" spans="1:20" s="478" customFormat="1" ht="13.15" customHeight="1" x14ac:dyDescent="0.2">
      <c r="A119" s="1252"/>
      <c r="B119" s="84"/>
      <c r="C119" s="429"/>
      <c r="D119" s="924" t="s">
        <v>945</v>
      </c>
      <c r="E119" s="921"/>
      <c r="F119" s="1304"/>
      <c r="G119" s="1305">
        <v>1732328.32</v>
      </c>
      <c r="H119" s="1312"/>
      <c r="I119" s="560"/>
      <c r="J119" s="560"/>
      <c r="K119" s="560"/>
      <c r="L119" s="560"/>
      <c r="M119" s="429"/>
      <c r="N119" s="469"/>
    </row>
    <row r="120" spans="1:20" s="619" customFormat="1" ht="13.15" customHeight="1" x14ac:dyDescent="0.2">
      <c r="A120" s="1260"/>
      <c r="B120" s="84"/>
      <c r="C120" s="429"/>
      <c r="D120" s="924" t="s">
        <v>946</v>
      </c>
      <c r="E120" s="921"/>
      <c r="F120" s="921"/>
      <c r="G120" s="1313"/>
      <c r="H120" s="1306">
        <v>202158.51</v>
      </c>
      <c r="I120" s="1265"/>
      <c r="J120" s="1266"/>
      <c r="K120" s="1266"/>
      <c r="L120" s="1266"/>
      <c r="M120" s="429"/>
      <c r="N120" s="469"/>
    </row>
    <row r="121" spans="1:20" s="478" customFormat="1" ht="13.15" customHeight="1" x14ac:dyDescent="0.2">
      <c r="A121" s="1252"/>
      <c r="B121" s="84"/>
      <c r="C121" s="429"/>
      <c r="D121" s="620"/>
      <c r="E121" s="560"/>
      <c r="F121" s="560"/>
      <c r="G121" s="1314"/>
      <c r="H121" s="1265"/>
      <c r="I121" s="1266"/>
      <c r="J121" s="1266"/>
      <c r="K121" s="1266"/>
      <c r="L121" s="1266"/>
      <c r="M121" s="429"/>
      <c r="N121" s="469"/>
    </row>
    <row r="122" spans="1:20" s="619" customFormat="1" ht="13.15" customHeight="1" x14ac:dyDescent="0.2">
      <c r="A122" s="1260"/>
      <c r="B122" s="84"/>
      <c r="C122" s="431"/>
      <c r="D122" s="554"/>
      <c r="E122" s="933"/>
      <c r="F122" s="933"/>
      <c r="G122" s="552"/>
      <c r="H122" s="552"/>
      <c r="I122" s="552"/>
      <c r="J122" s="552"/>
      <c r="K122" s="552"/>
      <c r="L122" s="552"/>
      <c r="M122" s="431"/>
      <c r="N122" s="469"/>
    </row>
    <row r="123" spans="1:20" s="478" customFormat="1" ht="13.15" customHeight="1" x14ac:dyDescent="0.2">
      <c r="A123" s="1252"/>
      <c r="B123" s="84"/>
      <c r="C123" s="429"/>
      <c r="D123" s="429"/>
      <c r="E123" s="560"/>
      <c r="F123" s="560"/>
      <c r="G123" s="560"/>
      <c r="H123" s="560"/>
      <c r="I123" s="560"/>
      <c r="J123" s="560"/>
      <c r="K123" s="560"/>
      <c r="L123" s="560"/>
      <c r="M123" s="429"/>
      <c r="N123" s="469"/>
    </row>
    <row r="124" spans="1:20" s="478" customFormat="1" ht="13.15" customHeight="1" x14ac:dyDescent="0.2">
      <c r="A124" s="1252"/>
      <c r="B124" s="84"/>
      <c r="C124" s="429"/>
      <c r="D124" s="725" t="s">
        <v>866</v>
      </c>
      <c r="E124" s="595"/>
      <c r="F124" s="595"/>
      <c r="G124" s="1282">
        <f>tab!D3</f>
        <v>43009</v>
      </c>
      <c r="H124" s="1282">
        <f>tab!E3</f>
        <v>43374</v>
      </c>
      <c r="I124" s="1282">
        <f>tab!F3</f>
        <v>43739</v>
      </c>
      <c r="J124" s="1282">
        <f>tab!G3</f>
        <v>44105</v>
      </c>
      <c r="K124" s="1282">
        <f>tab!H3</f>
        <v>44470</v>
      </c>
      <c r="L124" s="1282">
        <f>tab!I3</f>
        <v>44835</v>
      </c>
      <c r="M124" s="429"/>
      <c r="N124" s="469"/>
    </row>
    <row r="125" spans="1:20" s="478" customFormat="1" ht="13.15" customHeight="1" x14ac:dyDescent="0.2">
      <c r="A125" s="1252"/>
      <c r="B125" s="84"/>
      <c r="C125" s="429"/>
      <c r="D125" s="429"/>
      <c r="E125" s="560"/>
      <c r="F125" s="560"/>
      <c r="G125" s="560"/>
      <c r="H125" s="560"/>
      <c r="I125" s="560"/>
      <c r="J125" s="560"/>
      <c r="K125" s="560"/>
      <c r="L125" s="560"/>
      <c r="M125" s="429"/>
      <c r="N125" s="469"/>
    </row>
    <row r="126" spans="1:20" s="478" customFormat="1" ht="12.75" customHeight="1" x14ac:dyDescent="0.2">
      <c r="A126" s="1252"/>
      <c r="B126" s="84"/>
      <c r="C126" s="429"/>
      <c r="D126" s="725" t="s">
        <v>607</v>
      </c>
      <c r="E126" s="560"/>
      <c r="F126" s="597" t="s">
        <v>121</v>
      </c>
      <c r="G126" s="879">
        <f t="shared" ref="G126:L126" si="36">+G151+G158+G165+G172+G179+G186+G193+G200+G207+G214+G221+G228+G235+G242+G249+G258+G265+G272+G279+G286+G293+G300+G307+G314+G321+G328+G335+G342+G349+G356</f>
        <v>93</v>
      </c>
      <c r="H126" s="879">
        <f t="shared" si="36"/>
        <v>93</v>
      </c>
      <c r="I126" s="879">
        <f t="shared" si="36"/>
        <v>93</v>
      </c>
      <c r="J126" s="879">
        <f t="shared" si="36"/>
        <v>93</v>
      </c>
      <c r="K126" s="879">
        <f t="shared" si="36"/>
        <v>93</v>
      </c>
      <c r="L126" s="879">
        <f t="shared" si="36"/>
        <v>93</v>
      </c>
      <c r="M126" s="429"/>
      <c r="N126" s="469"/>
    </row>
    <row r="127" spans="1:20" s="478" customFormat="1" ht="13.15" customHeight="1" x14ac:dyDescent="0.2">
      <c r="A127" s="1252"/>
      <c r="B127" s="84"/>
      <c r="C127" s="429"/>
      <c r="D127" s="429"/>
      <c r="E127" s="560"/>
      <c r="F127" s="597" t="s">
        <v>101</v>
      </c>
      <c r="G127" s="879">
        <f t="shared" ref="G127:L127" si="37">+G154+G161+G168+G175+G182+G189+G196+G203+G210+G217+G224+G231+G238+G245+G252+G261+G268+G275+G282+G289+G296+G303+G310+G317+G324+G331+G338+G345+G352+G359</f>
        <v>197</v>
      </c>
      <c r="H127" s="879">
        <f t="shared" si="37"/>
        <v>197</v>
      </c>
      <c r="I127" s="879">
        <f t="shared" si="37"/>
        <v>197</v>
      </c>
      <c r="J127" s="879">
        <f t="shared" si="37"/>
        <v>197</v>
      </c>
      <c r="K127" s="879">
        <f t="shared" si="37"/>
        <v>197</v>
      </c>
      <c r="L127" s="879">
        <f t="shared" si="37"/>
        <v>197</v>
      </c>
      <c r="M127" s="429"/>
      <c r="N127" s="469"/>
      <c r="O127" s="1267"/>
    </row>
    <row r="128" spans="1:20" s="619" customFormat="1" ht="13.15" customHeight="1" x14ac:dyDescent="0.2">
      <c r="A128" s="1260"/>
      <c r="B128" s="84"/>
      <c r="C128" s="429"/>
      <c r="D128" s="429"/>
      <c r="E128" s="1267" t="s">
        <v>631</v>
      </c>
      <c r="F128" s="797" t="s">
        <v>379</v>
      </c>
      <c r="G128" s="1268">
        <f t="shared" ref="G128:K128" si="38">SUM(G126:G127)</f>
        <v>290</v>
      </c>
      <c r="H128" s="1268">
        <f t="shared" si="38"/>
        <v>290</v>
      </c>
      <c r="I128" s="1268">
        <f t="shared" si="38"/>
        <v>290</v>
      </c>
      <c r="J128" s="1268">
        <f t="shared" si="38"/>
        <v>290</v>
      </c>
      <c r="K128" s="1268">
        <f t="shared" si="38"/>
        <v>290</v>
      </c>
      <c r="L128" s="1268">
        <f>SUM(L126:L127)</f>
        <v>290</v>
      </c>
      <c r="M128" s="429"/>
      <c r="N128" s="469"/>
      <c r="O128" s="1267"/>
      <c r="P128" s="1354"/>
      <c r="Q128" s="1354"/>
      <c r="R128" s="1354"/>
      <c r="S128" s="1354"/>
      <c r="T128" s="1354"/>
    </row>
    <row r="129" spans="1:20" s="478" customFormat="1" ht="13.15" customHeight="1" x14ac:dyDescent="0.2">
      <c r="A129" s="1252"/>
      <c r="B129" s="84"/>
      <c r="C129" s="429"/>
      <c r="D129" s="429"/>
      <c r="E129" s="560"/>
      <c r="F129" s="597" t="s">
        <v>121</v>
      </c>
      <c r="G129" s="879">
        <f t="shared" ref="G129:L129" si="39">+G152+G159+G166+G173+G180+G187+G194+G201+G208+G215+G222+G229+G236+G243+G250+G259+G266+G273+G280+G287+G294+G301+G308+G315+G322+G329+G336+G343+G350+G357</f>
        <v>19</v>
      </c>
      <c r="H129" s="879">
        <f t="shared" si="39"/>
        <v>19</v>
      </c>
      <c r="I129" s="879">
        <f t="shared" si="39"/>
        <v>19</v>
      </c>
      <c r="J129" s="879">
        <f t="shared" si="39"/>
        <v>19</v>
      </c>
      <c r="K129" s="879">
        <f t="shared" si="39"/>
        <v>19</v>
      </c>
      <c r="L129" s="879">
        <f t="shared" si="39"/>
        <v>19</v>
      </c>
      <c r="M129" s="429"/>
      <c r="N129" s="469"/>
      <c r="O129" s="1267"/>
      <c r="P129" s="1353"/>
      <c r="Q129" s="1353"/>
      <c r="R129" s="1353"/>
      <c r="S129" s="1353"/>
      <c r="T129" s="1353"/>
    </row>
    <row r="130" spans="1:20" s="478" customFormat="1" ht="13.15" customHeight="1" x14ac:dyDescent="0.2">
      <c r="A130" s="1252"/>
      <c r="B130" s="84"/>
      <c r="C130" s="429"/>
      <c r="D130" s="429"/>
      <c r="E130" s="560"/>
      <c r="F130" s="597" t="s">
        <v>101</v>
      </c>
      <c r="G130" s="879">
        <f t="shared" ref="G130:L130" si="40">+G155+G162+G169+G176+G183+G190+G197+G204+G211+G218+G225+G232+G239+G246+G253+G262+G269+G276+G283+G290+G297+G304+G311+G318+G325+G332+G339+G346+G353+G360</f>
        <v>20</v>
      </c>
      <c r="H130" s="879">
        <f t="shared" si="40"/>
        <v>20</v>
      </c>
      <c r="I130" s="879">
        <f t="shared" si="40"/>
        <v>20</v>
      </c>
      <c r="J130" s="879">
        <f t="shared" si="40"/>
        <v>20</v>
      </c>
      <c r="K130" s="879">
        <f t="shared" si="40"/>
        <v>20</v>
      </c>
      <c r="L130" s="879">
        <f t="shared" si="40"/>
        <v>20</v>
      </c>
      <c r="M130" s="429"/>
      <c r="N130" s="469"/>
      <c r="O130" s="1267"/>
      <c r="P130" s="1353"/>
      <c r="Q130" s="1353"/>
      <c r="R130" s="1353"/>
      <c r="S130" s="1353"/>
      <c r="T130" s="1353"/>
    </row>
    <row r="131" spans="1:20" s="478" customFormat="1" ht="13.15" customHeight="1" x14ac:dyDescent="0.2">
      <c r="A131" s="1252"/>
      <c r="B131" s="84"/>
      <c r="C131" s="429"/>
      <c r="D131" s="429"/>
      <c r="E131" s="1267" t="s">
        <v>632</v>
      </c>
      <c r="F131" s="797" t="s">
        <v>379</v>
      </c>
      <c r="G131" s="1268">
        <f t="shared" ref="G131:K131" si="41">SUM(G129:G130)</f>
        <v>39</v>
      </c>
      <c r="H131" s="1268">
        <f t="shared" si="41"/>
        <v>39</v>
      </c>
      <c r="I131" s="1268">
        <f t="shared" si="41"/>
        <v>39</v>
      </c>
      <c r="J131" s="1268">
        <f t="shared" si="41"/>
        <v>39</v>
      </c>
      <c r="K131" s="1268">
        <f t="shared" si="41"/>
        <v>39</v>
      </c>
      <c r="L131" s="1268">
        <f>SUM(L129:L130)</f>
        <v>39</v>
      </c>
      <c r="M131" s="429"/>
      <c r="N131" s="469"/>
      <c r="O131" s="1267"/>
      <c r="P131" s="1353"/>
      <c r="Q131" s="1353"/>
      <c r="R131" s="1353"/>
      <c r="S131" s="1353"/>
      <c r="T131" s="1353"/>
    </row>
    <row r="132" spans="1:20" s="478" customFormat="1" ht="13.15" customHeight="1" x14ac:dyDescent="0.2">
      <c r="A132" s="1252"/>
      <c r="B132" s="84"/>
      <c r="C132" s="429"/>
      <c r="D132" s="429"/>
      <c r="E132" s="560"/>
      <c r="F132" s="597" t="s">
        <v>121</v>
      </c>
      <c r="G132" s="879">
        <f t="shared" ref="G132:L132" si="42">+G153+G160+G167+G174+G181+G188+G195+G202+G209+G216+G223+G230+G237+G244+G251+G260+G267+G274+G281+G288+G295+G302+G309+G316+G323+G330+G337+G344+G351+G358</f>
        <v>9</v>
      </c>
      <c r="H132" s="879">
        <f t="shared" si="42"/>
        <v>9</v>
      </c>
      <c r="I132" s="879">
        <f t="shared" si="42"/>
        <v>9</v>
      </c>
      <c r="J132" s="879">
        <f t="shared" si="42"/>
        <v>9</v>
      </c>
      <c r="K132" s="879">
        <f t="shared" si="42"/>
        <v>9</v>
      </c>
      <c r="L132" s="879">
        <f t="shared" si="42"/>
        <v>9</v>
      </c>
      <c r="M132" s="429"/>
      <c r="N132" s="469"/>
    </row>
    <row r="133" spans="1:20" s="619" customFormat="1" ht="13.15" customHeight="1" x14ac:dyDescent="0.2">
      <c r="A133" s="1260"/>
      <c r="B133" s="84"/>
      <c r="C133" s="429"/>
      <c r="D133" s="429"/>
      <c r="E133" s="560"/>
      <c r="F133" s="597" t="s">
        <v>101</v>
      </c>
      <c r="G133" s="879">
        <f t="shared" ref="G133:L133" si="43">+G156+G163+G170+G177+G184+G191+G198+G205+G212+G219+G226+G233+G240+G247+G254+G263+G270+G277+G284+G291+G298+G305+G312+G319+G326+G333+G340+G347+G354+G361</f>
        <v>35</v>
      </c>
      <c r="H133" s="879">
        <f t="shared" si="43"/>
        <v>35</v>
      </c>
      <c r="I133" s="879">
        <f t="shared" si="43"/>
        <v>35</v>
      </c>
      <c r="J133" s="879">
        <f t="shared" si="43"/>
        <v>35</v>
      </c>
      <c r="K133" s="879">
        <f t="shared" si="43"/>
        <v>35</v>
      </c>
      <c r="L133" s="879">
        <f t="shared" si="43"/>
        <v>35</v>
      </c>
      <c r="M133" s="429"/>
      <c r="N133" s="469"/>
    </row>
    <row r="134" spans="1:20" s="478" customFormat="1" ht="13.15" customHeight="1" x14ac:dyDescent="0.2">
      <c r="A134" s="1252"/>
      <c r="B134" s="84"/>
      <c r="C134" s="429"/>
      <c r="D134" s="429"/>
      <c r="E134" s="1267" t="s">
        <v>633</v>
      </c>
      <c r="F134" s="797" t="s">
        <v>379</v>
      </c>
      <c r="G134" s="1268">
        <f t="shared" ref="G134:K134" si="44">SUM(G132:G133)</f>
        <v>44</v>
      </c>
      <c r="H134" s="1268">
        <f t="shared" si="44"/>
        <v>44</v>
      </c>
      <c r="I134" s="1268">
        <f t="shared" si="44"/>
        <v>44</v>
      </c>
      <c r="J134" s="1268">
        <f t="shared" si="44"/>
        <v>44</v>
      </c>
      <c r="K134" s="1268">
        <f t="shared" si="44"/>
        <v>44</v>
      </c>
      <c r="L134" s="1268">
        <f>SUM(L132:L133)</f>
        <v>44</v>
      </c>
      <c r="M134" s="429"/>
      <c r="N134" s="469"/>
    </row>
    <row r="135" spans="1:20" s="478" customFormat="1" ht="13.15" customHeight="1" x14ac:dyDescent="0.2">
      <c r="A135" s="1252"/>
      <c r="B135" s="84"/>
      <c r="C135" s="429"/>
      <c r="D135" s="429"/>
      <c r="E135" s="560"/>
      <c r="F135" s="796" t="s">
        <v>634</v>
      </c>
      <c r="G135" s="1261">
        <f t="shared" ref="G135:K135" si="45">+G128+G131+G134</f>
        <v>373</v>
      </c>
      <c r="H135" s="1261">
        <f t="shared" si="45"/>
        <v>373</v>
      </c>
      <c r="I135" s="1261">
        <f t="shared" si="45"/>
        <v>373</v>
      </c>
      <c r="J135" s="1261">
        <f t="shared" si="45"/>
        <v>373</v>
      </c>
      <c r="K135" s="1261">
        <f t="shared" si="45"/>
        <v>373</v>
      </c>
      <c r="L135" s="1261">
        <f>+L128+L131+L134</f>
        <v>373</v>
      </c>
      <c r="M135" s="429"/>
      <c r="N135" s="469"/>
    </row>
    <row r="136" spans="1:20" s="478" customFormat="1" ht="13.15" customHeight="1" x14ac:dyDescent="0.2">
      <c r="A136" s="1252"/>
      <c r="B136" s="84"/>
      <c r="C136" s="429"/>
      <c r="D136" s="429"/>
      <c r="E136" s="560"/>
      <c r="F136" s="560"/>
      <c r="G136" s="560"/>
      <c r="H136" s="560"/>
      <c r="I136" s="560"/>
      <c r="J136" s="560"/>
      <c r="K136" s="560"/>
      <c r="L136" s="560"/>
      <c r="M136" s="429"/>
      <c r="N136" s="469"/>
    </row>
    <row r="137" spans="1:20" s="478" customFormat="1" ht="13.15" customHeight="1" x14ac:dyDescent="0.2">
      <c r="A137" s="1252"/>
      <c r="B137" s="88"/>
      <c r="C137" s="490"/>
      <c r="D137" s="490" t="s">
        <v>586</v>
      </c>
      <c r="E137" s="560"/>
      <c r="F137" s="560"/>
      <c r="G137" s="1269">
        <f t="shared" ref="G137:L137" si="46">G38+G363</f>
        <v>21041</v>
      </c>
      <c r="H137" s="1269">
        <f t="shared" si="46"/>
        <v>21041</v>
      </c>
      <c r="I137" s="1269">
        <f t="shared" si="46"/>
        <v>21041</v>
      </c>
      <c r="J137" s="1269">
        <f t="shared" si="46"/>
        <v>21041</v>
      </c>
      <c r="K137" s="1269">
        <f t="shared" si="46"/>
        <v>21041</v>
      </c>
      <c r="L137" s="1269">
        <f t="shared" si="46"/>
        <v>21041</v>
      </c>
      <c r="M137" s="490"/>
      <c r="N137" s="964"/>
    </row>
    <row r="138" spans="1:20" s="478" customFormat="1" ht="13.15" customHeight="1" x14ac:dyDescent="0.2">
      <c r="A138" s="1252"/>
      <c r="B138" s="84"/>
      <c r="C138" s="429"/>
      <c r="D138" s="429"/>
      <c r="E138" s="560"/>
      <c r="F138" s="560"/>
      <c r="G138" s="560"/>
      <c r="H138" s="560"/>
      <c r="I138" s="560"/>
      <c r="J138" s="560"/>
      <c r="K138" s="560"/>
      <c r="L138" s="560"/>
      <c r="M138" s="429"/>
      <c r="N138" s="469"/>
    </row>
    <row r="139" spans="1:20" s="478" customFormat="1" ht="13.15" customHeight="1" x14ac:dyDescent="0.2">
      <c r="A139" s="1252"/>
      <c r="B139" s="84"/>
      <c r="C139" s="429"/>
      <c r="D139" s="725" t="s">
        <v>310</v>
      </c>
      <c r="E139" s="595"/>
      <c r="F139" s="595"/>
      <c r="G139" s="560"/>
      <c r="H139" s="560"/>
      <c r="I139" s="560"/>
      <c r="J139" s="560"/>
      <c r="K139" s="560"/>
      <c r="L139" s="560"/>
      <c r="M139" s="429"/>
      <c r="N139" s="469"/>
    </row>
    <row r="140" spans="1:20" s="478" customFormat="1" ht="13.15" customHeight="1" x14ac:dyDescent="0.2">
      <c r="A140" s="1252"/>
      <c r="B140" s="84"/>
      <c r="C140" s="429"/>
      <c r="D140" s="429" t="s">
        <v>67</v>
      </c>
      <c r="E140" s="560"/>
      <c r="F140" s="560"/>
      <c r="G140" s="1241">
        <f t="shared" ref="G140:L140" si="47">IF(G$137=0,0,G135/G$137)</f>
        <v>1.7727294330117389E-2</v>
      </c>
      <c r="H140" s="1241">
        <f t="shared" si="47"/>
        <v>1.7727294330117389E-2</v>
      </c>
      <c r="I140" s="1241">
        <f t="shared" si="47"/>
        <v>1.7727294330117389E-2</v>
      </c>
      <c r="J140" s="1241">
        <f t="shared" si="47"/>
        <v>1.7727294330117389E-2</v>
      </c>
      <c r="K140" s="1241">
        <f t="shared" si="47"/>
        <v>1.7727294330117389E-2</v>
      </c>
      <c r="L140" s="1241">
        <f t="shared" si="47"/>
        <v>1.7727294330117389E-2</v>
      </c>
      <c r="M140" s="429"/>
      <c r="N140" s="469"/>
    </row>
    <row r="141" spans="1:20" s="478" customFormat="1" ht="13.15" customHeight="1" x14ac:dyDescent="0.2">
      <c r="A141" s="1252"/>
      <c r="B141" s="84"/>
      <c r="C141" s="429"/>
      <c r="D141" s="429" t="s">
        <v>68</v>
      </c>
      <c r="E141" s="560"/>
      <c r="F141" s="560"/>
      <c r="G141" s="1241">
        <f t="shared" ref="G141:L141" si="48">G135/G38</f>
        <v>1.8047222759821947E-2</v>
      </c>
      <c r="H141" s="1241">
        <f t="shared" si="48"/>
        <v>1.8047222759821947E-2</v>
      </c>
      <c r="I141" s="1241">
        <f t="shared" si="48"/>
        <v>1.8047222759821947E-2</v>
      </c>
      <c r="J141" s="1241">
        <f t="shared" si="48"/>
        <v>1.8047222759821947E-2</v>
      </c>
      <c r="K141" s="1241">
        <f t="shared" si="48"/>
        <v>1.8047222759821947E-2</v>
      </c>
      <c r="L141" s="1241">
        <f t="shared" si="48"/>
        <v>1.8047222759821947E-2</v>
      </c>
      <c r="M141" s="429"/>
      <c r="N141" s="469"/>
    </row>
    <row r="142" spans="1:20" s="478" customFormat="1" ht="13.15" customHeight="1" x14ac:dyDescent="0.2">
      <c r="A142" s="1252"/>
      <c r="B142" s="84"/>
      <c r="C142" s="429"/>
      <c r="D142" s="429" t="s">
        <v>998</v>
      </c>
      <c r="E142" s="560"/>
      <c r="F142" s="1244"/>
      <c r="G142" s="1352">
        <f>tab!L15</f>
        <v>1.6140000000000002E-2</v>
      </c>
      <c r="H142" s="1270">
        <v>0</v>
      </c>
      <c r="I142" s="1270">
        <v>0</v>
      </c>
      <c r="J142" s="1270">
        <v>0</v>
      </c>
      <c r="K142" s="1315">
        <v>0</v>
      </c>
      <c r="L142" s="1315">
        <v>0</v>
      </c>
      <c r="M142" s="429"/>
      <c r="N142" s="469"/>
    </row>
    <row r="143" spans="1:20" s="478" customFormat="1" ht="13.15" customHeight="1" x14ac:dyDescent="0.2">
      <c r="A143" s="1252"/>
      <c r="B143" s="84"/>
      <c r="C143" s="429"/>
      <c r="D143" s="429"/>
      <c r="E143" s="560"/>
      <c r="F143" s="560"/>
      <c r="G143" s="560"/>
      <c r="H143" s="560"/>
      <c r="I143" s="560"/>
      <c r="J143" s="560"/>
      <c r="K143" s="560"/>
      <c r="L143" s="560"/>
      <c r="M143" s="429"/>
      <c r="N143" s="469"/>
    </row>
    <row r="144" spans="1:20" s="478" customFormat="1" ht="13.15" customHeight="1" x14ac:dyDescent="0.2">
      <c r="A144" s="1252"/>
      <c r="B144" s="94"/>
      <c r="C144" s="448"/>
      <c r="D144" s="448"/>
      <c r="E144" s="1292"/>
      <c r="F144" s="1292"/>
      <c r="G144" s="1292"/>
      <c r="H144" s="1292"/>
      <c r="I144" s="1292"/>
      <c r="J144" s="1292"/>
      <c r="K144" s="1292"/>
      <c r="L144" s="1292"/>
      <c r="M144" s="448"/>
      <c r="N144" s="93"/>
    </row>
    <row r="145" spans="1:14" s="478" customFormat="1" ht="13.15" customHeight="1" x14ac:dyDescent="0.2">
      <c r="A145" s="1252"/>
      <c r="B145" s="84"/>
      <c r="C145" s="699"/>
      <c r="D145" s="699"/>
      <c r="E145" s="699"/>
      <c r="F145" s="699"/>
      <c r="G145" s="699"/>
      <c r="H145" s="699"/>
      <c r="I145" s="699"/>
      <c r="J145" s="699"/>
      <c r="K145" s="699"/>
      <c r="L145" s="699"/>
      <c r="M145" s="699"/>
      <c r="N145" s="469"/>
    </row>
    <row r="146" spans="1:14" s="619" customFormat="1" ht="13.15" customHeight="1" x14ac:dyDescent="0.2">
      <c r="A146" s="1260"/>
      <c r="B146" s="84"/>
      <c r="C146" s="699"/>
      <c r="D146" s="699"/>
      <c r="E146" s="699"/>
      <c r="F146" s="699"/>
      <c r="G146" s="1303">
        <f t="shared" ref="G146:L146" si="49">G124</f>
        <v>43009</v>
      </c>
      <c r="H146" s="1303">
        <f t="shared" si="49"/>
        <v>43374</v>
      </c>
      <c r="I146" s="1303">
        <f t="shared" si="49"/>
        <v>43739</v>
      </c>
      <c r="J146" s="1303">
        <f t="shared" si="49"/>
        <v>44105</v>
      </c>
      <c r="K146" s="1303">
        <f t="shared" si="49"/>
        <v>44470</v>
      </c>
      <c r="L146" s="1303">
        <f t="shared" si="49"/>
        <v>44835</v>
      </c>
      <c r="M146" s="699"/>
      <c r="N146" s="469"/>
    </row>
    <row r="147" spans="1:14" s="478" customFormat="1" ht="13.15" customHeight="1" x14ac:dyDescent="0.2">
      <c r="A147" s="1252"/>
      <c r="B147" s="84"/>
      <c r="C147" s="699"/>
      <c r="D147" s="699"/>
      <c r="E147" s="699"/>
      <c r="F147" s="699"/>
      <c r="G147" s="699"/>
      <c r="H147" s="699"/>
      <c r="I147" s="699"/>
      <c r="J147" s="699"/>
      <c r="K147" s="699"/>
      <c r="L147" s="699"/>
      <c r="M147" s="699"/>
      <c r="N147" s="469"/>
    </row>
    <row r="148" spans="1:14" s="478" customFormat="1" ht="13.15" customHeight="1" x14ac:dyDescent="0.2">
      <c r="A148" s="1252"/>
      <c r="B148" s="84"/>
      <c r="C148" s="429"/>
      <c r="D148" s="429"/>
      <c r="E148" s="560"/>
      <c r="F148" s="560"/>
      <c r="G148" s="560"/>
      <c r="H148" s="560"/>
      <c r="I148" s="560"/>
      <c r="J148" s="560"/>
      <c r="K148" s="560"/>
      <c r="L148" s="560"/>
      <c r="M148" s="429"/>
      <c r="N148" s="469"/>
    </row>
    <row r="149" spans="1:14" s="478" customFormat="1" ht="13.15" customHeight="1" x14ac:dyDescent="0.25">
      <c r="A149" s="1252"/>
      <c r="B149" s="84"/>
      <c r="C149" s="429"/>
      <c r="D149" s="1271" t="s">
        <v>608</v>
      </c>
      <c r="E149" s="1272" t="s">
        <v>52</v>
      </c>
      <c r="F149" s="1272"/>
      <c r="G149" s="560"/>
      <c r="H149" s="560"/>
      <c r="I149" s="560"/>
      <c r="J149" s="560"/>
      <c r="K149" s="560"/>
      <c r="L149" s="560"/>
      <c r="M149" s="429"/>
      <c r="N149" s="469"/>
    </row>
    <row r="150" spans="1:14" s="478" customFormat="1" ht="13.15" customHeight="1" x14ac:dyDescent="0.2">
      <c r="A150" s="1252"/>
      <c r="B150" s="84"/>
      <c r="C150" s="429"/>
      <c r="D150" s="429"/>
      <c r="E150" s="560"/>
      <c r="F150" s="560"/>
      <c r="G150" s="560"/>
      <c r="H150" s="560"/>
      <c r="I150" s="560"/>
      <c r="J150" s="560"/>
      <c r="K150" s="560"/>
      <c r="L150" s="560"/>
      <c r="M150" s="429"/>
      <c r="N150" s="469"/>
    </row>
    <row r="151" spans="1:14" s="478" customFormat="1" ht="13.15" customHeight="1" x14ac:dyDescent="0.2">
      <c r="A151" s="1252"/>
      <c r="B151" s="84"/>
      <c r="C151" s="429"/>
      <c r="D151" s="1273" t="s">
        <v>623</v>
      </c>
      <c r="E151" s="560">
        <v>1</v>
      </c>
      <c r="F151" s="560" t="s">
        <v>121</v>
      </c>
      <c r="G151" s="1256">
        <v>93</v>
      </c>
      <c r="H151" s="1256">
        <f t="shared" ref="H151:L156" si="50">+G151</f>
        <v>93</v>
      </c>
      <c r="I151" s="1256">
        <f t="shared" si="50"/>
        <v>93</v>
      </c>
      <c r="J151" s="1256">
        <f t="shared" si="50"/>
        <v>93</v>
      </c>
      <c r="K151" s="552">
        <f t="shared" si="50"/>
        <v>93</v>
      </c>
      <c r="L151" s="552">
        <f t="shared" si="50"/>
        <v>93</v>
      </c>
      <c r="M151" s="429"/>
      <c r="N151" s="469"/>
    </row>
    <row r="152" spans="1:14" s="619" customFormat="1" ht="13.15" customHeight="1" x14ac:dyDescent="0.2">
      <c r="A152" s="1260"/>
      <c r="B152" s="84"/>
      <c r="C152" s="429"/>
      <c r="D152" s="429"/>
      <c r="E152" s="560">
        <v>2</v>
      </c>
      <c r="F152" s="560" t="s">
        <v>121</v>
      </c>
      <c r="G152" s="1256">
        <v>19</v>
      </c>
      <c r="H152" s="1256">
        <f t="shared" si="50"/>
        <v>19</v>
      </c>
      <c r="I152" s="1256">
        <f t="shared" si="50"/>
        <v>19</v>
      </c>
      <c r="J152" s="1256">
        <f t="shared" si="50"/>
        <v>19</v>
      </c>
      <c r="K152" s="552">
        <f t="shared" si="50"/>
        <v>19</v>
      </c>
      <c r="L152" s="552">
        <f t="shared" si="50"/>
        <v>19</v>
      </c>
      <c r="M152" s="429"/>
      <c r="N152" s="469"/>
    </row>
    <row r="153" spans="1:14" s="478" customFormat="1" ht="13.15" customHeight="1" x14ac:dyDescent="0.2">
      <c r="A153" s="1252"/>
      <c r="B153" s="84"/>
      <c r="C153" s="429"/>
      <c r="D153" s="429"/>
      <c r="E153" s="560">
        <v>3</v>
      </c>
      <c r="F153" s="560" t="s">
        <v>121</v>
      </c>
      <c r="G153" s="1256">
        <v>9</v>
      </c>
      <c r="H153" s="1256">
        <f t="shared" si="50"/>
        <v>9</v>
      </c>
      <c r="I153" s="1256">
        <f t="shared" si="50"/>
        <v>9</v>
      </c>
      <c r="J153" s="1256">
        <f t="shared" si="50"/>
        <v>9</v>
      </c>
      <c r="K153" s="552">
        <f t="shared" si="50"/>
        <v>9</v>
      </c>
      <c r="L153" s="552">
        <f t="shared" si="50"/>
        <v>9</v>
      </c>
      <c r="M153" s="429"/>
      <c r="N153" s="469"/>
    </row>
    <row r="154" spans="1:14" s="478" customFormat="1" ht="13.15" customHeight="1" x14ac:dyDescent="0.2">
      <c r="A154" s="1252"/>
      <c r="B154" s="84"/>
      <c r="C154" s="429"/>
      <c r="D154" s="429"/>
      <c r="E154" s="560">
        <v>1</v>
      </c>
      <c r="F154" s="560" t="s">
        <v>101</v>
      </c>
      <c r="G154" s="1256">
        <v>197</v>
      </c>
      <c r="H154" s="1256">
        <f t="shared" si="50"/>
        <v>197</v>
      </c>
      <c r="I154" s="1256">
        <f t="shared" si="50"/>
        <v>197</v>
      </c>
      <c r="J154" s="1256">
        <f t="shared" si="50"/>
        <v>197</v>
      </c>
      <c r="K154" s="552">
        <f t="shared" si="50"/>
        <v>197</v>
      </c>
      <c r="L154" s="552">
        <f t="shared" si="50"/>
        <v>197</v>
      </c>
      <c r="M154" s="429"/>
      <c r="N154" s="469"/>
    </row>
    <row r="155" spans="1:14" s="478" customFormat="1" ht="13.15" customHeight="1" x14ac:dyDescent="0.2">
      <c r="A155" s="1252"/>
      <c r="B155" s="84"/>
      <c r="C155" s="429"/>
      <c r="D155" s="429"/>
      <c r="E155" s="560">
        <v>2</v>
      </c>
      <c r="F155" s="560" t="s">
        <v>101</v>
      </c>
      <c r="G155" s="1256">
        <v>20</v>
      </c>
      <c r="H155" s="1256">
        <f t="shared" si="50"/>
        <v>20</v>
      </c>
      <c r="I155" s="1256">
        <f t="shared" si="50"/>
        <v>20</v>
      </c>
      <c r="J155" s="1256">
        <f t="shared" si="50"/>
        <v>20</v>
      </c>
      <c r="K155" s="552">
        <f t="shared" si="50"/>
        <v>20</v>
      </c>
      <c r="L155" s="552">
        <f t="shared" si="50"/>
        <v>20</v>
      </c>
      <c r="M155" s="429"/>
      <c r="N155" s="469"/>
    </row>
    <row r="156" spans="1:14" s="478" customFormat="1" ht="13.15" customHeight="1" x14ac:dyDescent="0.2">
      <c r="A156" s="1252"/>
      <c r="B156" s="84"/>
      <c r="C156" s="429"/>
      <c r="D156" s="429"/>
      <c r="E156" s="560">
        <v>3</v>
      </c>
      <c r="F156" s="560" t="s">
        <v>101</v>
      </c>
      <c r="G156" s="1256">
        <v>35</v>
      </c>
      <c r="H156" s="1256">
        <f t="shared" si="50"/>
        <v>35</v>
      </c>
      <c r="I156" s="1256">
        <f t="shared" si="50"/>
        <v>35</v>
      </c>
      <c r="J156" s="1256">
        <f t="shared" si="50"/>
        <v>35</v>
      </c>
      <c r="K156" s="552">
        <f t="shared" si="50"/>
        <v>35</v>
      </c>
      <c r="L156" s="552">
        <f t="shared" si="50"/>
        <v>35</v>
      </c>
      <c r="M156" s="429"/>
      <c r="N156" s="469"/>
    </row>
    <row r="157" spans="1:14" s="619" customFormat="1" ht="13.15" customHeight="1" x14ac:dyDescent="0.2">
      <c r="A157" s="1260"/>
      <c r="B157" s="84"/>
      <c r="C157" s="429"/>
      <c r="D157" s="429"/>
      <c r="E157" s="560"/>
      <c r="F157" s="560"/>
      <c r="G157" s="1316"/>
      <c r="H157" s="1316"/>
      <c r="I157" s="1316"/>
      <c r="J157" s="1316"/>
      <c r="K157" s="560"/>
      <c r="L157" s="560"/>
      <c r="M157" s="429"/>
      <c r="N157" s="469"/>
    </row>
    <row r="158" spans="1:14" s="478" customFormat="1" ht="13.15" customHeight="1" x14ac:dyDescent="0.2">
      <c r="A158" s="1252"/>
      <c r="B158" s="84"/>
      <c r="C158" s="429"/>
      <c r="D158" s="1273" t="s">
        <v>624</v>
      </c>
      <c r="E158" s="560">
        <v>1</v>
      </c>
      <c r="F158" s="560" t="s">
        <v>121</v>
      </c>
      <c r="G158" s="1256">
        <v>0</v>
      </c>
      <c r="H158" s="1256">
        <f t="shared" ref="H158:L163" si="51">+G158</f>
        <v>0</v>
      </c>
      <c r="I158" s="1256">
        <f t="shared" si="51"/>
        <v>0</v>
      </c>
      <c r="J158" s="1256">
        <f t="shared" si="51"/>
        <v>0</v>
      </c>
      <c r="K158" s="552">
        <f t="shared" si="51"/>
        <v>0</v>
      </c>
      <c r="L158" s="552">
        <f t="shared" si="51"/>
        <v>0</v>
      </c>
      <c r="M158" s="429"/>
      <c r="N158" s="469"/>
    </row>
    <row r="159" spans="1:14" s="478" customFormat="1" ht="13.15" customHeight="1" x14ac:dyDescent="0.2">
      <c r="A159" s="1252"/>
      <c r="B159" s="84"/>
      <c r="C159" s="429"/>
      <c r="D159" s="429"/>
      <c r="E159" s="560">
        <v>2</v>
      </c>
      <c r="F159" s="560" t="s">
        <v>121</v>
      </c>
      <c r="G159" s="1256">
        <v>0</v>
      </c>
      <c r="H159" s="1256">
        <f t="shared" si="51"/>
        <v>0</v>
      </c>
      <c r="I159" s="1256">
        <f t="shared" si="51"/>
        <v>0</v>
      </c>
      <c r="J159" s="1256">
        <f t="shared" si="51"/>
        <v>0</v>
      </c>
      <c r="K159" s="552">
        <f t="shared" si="51"/>
        <v>0</v>
      </c>
      <c r="L159" s="552">
        <f t="shared" si="51"/>
        <v>0</v>
      </c>
      <c r="M159" s="429"/>
      <c r="N159" s="469"/>
    </row>
    <row r="160" spans="1:14" s="478" customFormat="1" ht="13.15" customHeight="1" x14ac:dyDescent="0.2">
      <c r="A160" s="1252"/>
      <c r="B160" s="84"/>
      <c r="C160" s="429"/>
      <c r="D160" s="429"/>
      <c r="E160" s="560">
        <v>3</v>
      </c>
      <c r="F160" s="560" t="s">
        <v>121</v>
      </c>
      <c r="G160" s="1256">
        <v>0</v>
      </c>
      <c r="H160" s="1256">
        <f t="shared" si="51"/>
        <v>0</v>
      </c>
      <c r="I160" s="1256">
        <f t="shared" si="51"/>
        <v>0</v>
      </c>
      <c r="J160" s="1256">
        <f t="shared" si="51"/>
        <v>0</v>
      </c>
      <c r="K160" s="552">
        <f t="shared" si="51"/>
        <v>0</v>
      </c>
      <c r="L160" s="552">
        <f t="shared" si="51"/>
        <v>0</v>
      </c>
      <c r="M160" s="429"/>
      <c r="N160" s="469"/>
    </row>
    <row r="161" spans="1:14" s="478" customFormat="1" ht="13.15" customHeight="1" x14ac:dyDescent="0.2">
      <c r="A161" s="1252"/>
      <c r="B161" s="84"/>
      <c r="C161" s="429"/>
      <c r="D161" s="429"/>
      <c r="E161" s="560">
        <v>1</v>
      </c>
      <c r="F161" s="560" t="s">
        <v>101</v>
      </c>
      <c r="G161" s="1256">
        <v>0</v>
      </c>
      <c r="H161" s="1256">
        <f t="shared" si="51"/>
        <v>0</v>
      </c>
      <c r="I161" s="1256">
        <f t="shared" si="51"/>
        <v>0</v>
      </c>
      <c r="J161" s="1256">
        <f t="shared" si="51"/>
        <v>0</v>
      </c>
      <c r="K161" s="552">
        <f t="shared" si="51"/>
        <v>0</v>
      </c>
      <c r="L161" s="552">
        <f t="shared" si="51"/>
        <v>0</v>
      </c>
      <c r="M161" s="429"/>
      <c r="N161" s="469"/>
    </row>
    <row r="162" spans="1:14" s="478" customFormat="1" ht="13.15" customHeight="1" x14ac:dyDescent="0.2">
      <c r="A162" s="1252"/>
      <c r="B162" s="84"/>
      <c r="C162" s="429"/>
      <c r="D162" s="429"/>
      <c r="E162" s="560">
        <v>2</v>
      </c>
      <c r="F162" s="560" t="s">
        <v>101</v>
      </c>
      <c r="G162" s="1256">
        <v>0</v>
      </c>
      <c r="H162" s="1256">
        <f t="shared" si="51"/>
        <v>0</v>
      </c>
      <c r="I162" s="1256">
        <f t="shared" si="51"/>
        <v>0</v>
      </c>
      <c r="J162" s="1256">
        <f t="shared" si="51"/>
        <v>0</v>
      </c>
      <c r="K162" s="552">
        <f t="shared" si="51"/>
        <v>0</v>
      </c>
      <c r="L162" s="552">
        <f t="shared" si="51"/>
        <v>0</v>
      </c>
      <c r="M162" s="429"/>
      <c r="N162" s="469"/>
    </row>
    <row r="163" spans="1:14" s="619" customFormat="1" ht="13.15" customHeight="1" x14ac:dyDescent="0.2">
      <c r="A163" s="1260"/>
      <c r="B163" s="84"/>
      <c r="C163" s="429"/>
      <c r="D163" s="429"/>
      <c r="E163" s="560">
        <v>3</v>
      </c>
      <c r="F163" s="560" t="s">
        <v>101</v>
      </c>
      <c r="G163" s="1256">
        <v>0</v>
      </c>
      <c r="H163" s="1256">
        <f t="shared" si="51"/>
        <v>0</v>
      </c>
      <c r="I163" s="1256">
        <f t="shared" si="51"/>
        <v>0</v>
      </c>
      <c r="J163" s="1256">
        <f t="shared" si="51"/>
        <v>0</v>
      </c>
      <c r="K163" s="552">
        <f t="shared" si="51"/>
        <v>0</v>
      </c>
      <c r="L163" s="552">
        <f t="shared" si="51"/>
        <v>0</v>
      </c>
      <c r="M163" s="429"/>
      <c r="N163" s="469"/>
    </row>
    <row r="164" spans="1:14" s="478" customFormat="1" ht="13.15" customHeight="1" x14ac:dyDescent="0.2">
      <c r="A164" s="1252"/>
      <c r="B164" s="84"/>
      <c r="C164" s="429"/>
      <c r="D164" s="429"/>
      <c r="E164" s="560"/>
      <c r="F164" s="560"/>
      <c r="G164" s="1316"/>
      <c r="H164" s="1316"/>
      <c r="I164" s="1316"/>
      <c r="J164" s="1316"/>
      <c r="K164" s="560"/>
      <c r="L164" s="560"/>
      <c r="M164" s="429"/>
      <c r="N164" s="469"/>
    </row>
    <row r="165" spans="1:14" s="478" customFormat="1" ht="13.15" customHeight="1" x14ac:dyDescent="0.2">
      <c r="A165" s="1252"/>
      <c r="B165" s="84"/>
      <c r="C165" s="429"/>
      <c r="D165" s="1273" t="s">
        <v>625</v>
      </c>
      <c r="E165" s="560">
        <v>1</v>
      </c>
      <c r="F165" s="560" t="s">
        <v>121</v>
      </c>
      <c r="G165" s="1256">
        <v>0</v>
      </c>
      <c r="H165" s="1256">
        <f t="shared" ref="H165:L170" si="52">+G165</f>
        <v>0</v>
      </c>
      <c r="I165" s="1256">
        <f t="shared" si="52"/>
        <v>0</v>
      </c>
      <c r="J165" s="1256">
        <f t="shared" si="52"/>
        <v>0</v>
      </c>
      <c r="K165" s="552">
        <f t="shared" si="52"/>
        <v>0</v>
      </c>
      <c r="L165" s="552">
        <f t="shared" si="52"/>
        <v>0</v>
      </c>
      <c r="M165" s="429"/>
      <c r="N165" s="469"/>
    </row>
    <row r="166" spans="1:14" s="478" customFormat="1" ht="13.15" customHeight="1" x14ac:dyDescent="0.2">
      <c r="A166" s="1252"/>
      <c r="B166" s="84"/>
      <c r="C166" s="429"/>
      <c r="D166" s="429"/>
      <c r="E166" s="560">
        <v>2</v>
      </c>
      <c r="F166" s="560" t="s">
        <v>121</v>
      </c>
      <c r="G166" s="1256">
        <v>0</v>
      </c>
      <c r="H166" s="1256">
        <f t="shared" si="52"/>
        <v>0</v>
      </c>
      <c r="I166" s="1256">
        <f t="shared" si="52"/>
        <v>0</v>
      </c>
      <c r="J166" s="1256">
        <f t="shared" si="52"/>
        <v>0</v>
      </c>
      <c r="K166" s="552">
        <f t="shared" si="52"/>
        <v>0</v>
      </c>
      <c r="L166" s="552">
        <f t="shared" si="52"/>
        <v>0</v>
      </c>
      <c r="M166" s="429"/>
      <c r="N166" s="469"/>
    </row>
    <row r="167" spans="1:14" s="478" customFormat="1" ht="13.15" customHeight="1" x14ac:dyDescent="0.2">
      <c r="A167" s="1252"/>
      <c r="B167" s="84"/>
      <c r="C167" s="429"/>
      <c r="D167" s="429"/>
      <c r="E167" s="560">
        <v>3</v>
      </c>
      <c r="F167" s="560" t="s">
        <v>121</v>
      </c>
      <c r="G167" s="1256">
        <v>0</v>
      </c>
      <c r="H167" s="1256">
        <f t="shared" si="52"/>
        <v>0</v>
      </c>
      <c r="I167" s="1256">
        <f t="shared" si="52"/>
        <v>0</v>
      </c>
      <c r="J167" s="1256">
        <f t="shared" si="52"/>
        <v>0</v>
      </c>
      <c r="K167" s="552">
        <f t="shared" si="52"/>
        <v>0</v>
      </c>
      <c r="L167" s="552">
        <f t="shared" si="52"/>
        <v>0</v>
      </c>
      <c r="M167" s="429"/>
      <c r="N167" s="469"/>
    </row>
    <row r="168" spans="1:14" s="619" customFormat="1" ht="13.15" customHeight="1" x14ac:dyDescent="0.2">
      <c r="A168" s="1260"/>
      <c r="B168" s="84"/>
      <c r="C168" s="429"/>
      <c r="D168" s="429"/>
      <c r="E168" s="560">
        <v>1</v>
      </c>
      <c r="F168" s="560" t="s">
        <v>101</v>
      </c>
      <c r="G168" s="1256">
        <v>0</v>
      </c>
      <c r="H168" s="1256">
        <f t="shared" si="52"/>
        <v>0</v>
      </c>
      <c r="I168" s="1256">
        <f t="shared" si="52"/>
        <v>0</v>
      </c>
      <c r="J168" s="1256">
        <f t="shared" si="52"/>
        <v>0</v>
      </c>
      <c r="K168" s="552">
        <f t="shared" si="52"/>
        <v>0</v>
      </c>
      <c r="L168" s="552">
        <f t="shared" si="52"/>
        <v>0</v>
      </c>
      <c r="M168" s="429"/>
      <c r="N168" s="469"/>
    </row>
    <row r="169" spans="1:14" s="478" customFormat="1" ht="13.15" customHeight="1" x14ac:dyDescent="0.2">
      <c r="A169" s="1252"/>
      <c r="B169" s="84"/>
      <c r="C169" s="429"/>
      <c r="D169" s="429"/>
      <c r="E169" s="560">
        <v>2</v>
      </c>
      <c r="F169" s="560" t="s">
        <v>101</v>
      </c>
      <c r="G169" s="1256">
        <v>0</v>
      </c>
      <c r="H169" s="1256">
        <f t="shared" si="52"/>
        <v>0</v>
      </c>
      <c r="I169" s="1256">
        <f t="shared" si="52"/>
        <v>0</v>
      </c>
      <c r="J169" s="1256">
        <f t="shared" si="52"/>
        <v>0</v>
      </c>
      <c r="K169" s="552">
        <f t="shared" si="52"/>
        <v>0</v>
      </c>
      <c r="L169" s="552">
        <f t="shared" si="52"/>
        <v>0</v>
      </c>
      <c r="M169" s="429"/>
      <c r="N169" s="469"/>
    </row>
    <row r="170" spans="1:14" s="478" customFormat="1" ht="13.15" customHeight="1" x14ac:dyDescent="0.2">
      <c r="A170" s="1252"/>
      <c r="B170" s="84"/>
      <c r="C170" s="429"/>
      <c r="D170" s="429"/>
      <c r="E170" s="560">
        <v>3</v>
      </c>
      <c r="F170" s="560" t="s">
        <v>101</v>
      </c>
      <c r="G170" s="1256">
        <v>0</v>
      </c>
      <c r="H170" s="1256">
        <f t="shared" si="52"/>
        <v>0</v>
      </c>
      <c r="I170" s="1256">
        <f t="shared" si="52"/>
        <v>0</v>
      </c>
      <c r="J170" s="1256">
        <f t="shared" si="52"/>
        <v>0</v>
      </c>
      <c r="K170" s="552">
        <f t="shared" si="52"/>
        <v>0</v>
      </c>
      <c r="L170" s="552">
        <f t="shared" si="52"/>
        <v>0</v>
      </c>
      <c r="M170" s="429"/>
      <c r="N170" s="469"/>
    </row>
    <row r="171" spans="1:14" s="478" customFormat="1" ht="13.15" customHeight="1" x14ac:dyDescent="0.2">
      <c r="A171" s="1252"/>
      <c r="B171" s="84"/>
      <c r="C171" s="429"/>
      <c r="D171" s="429"/>
      <c r="E171" s="560"/>
      <c r="F171" s="560"/>
      <c r="G171" s="1316"/>
      <c r="H171" s="1316"/>
      <c r="I171" s="1316"/>
      <c r="J171" s="1316"/>
      <c r="K171" s="560"/>
      <c r="L171" s="560"/>
      <c r="M171" s="429"/>
      <c r="N171" s="469"/>
    </row>
    <row r="172" spans="1:14" s="478" customFormat="1" ht="13.15" customHeight="1" x14ac:dyDescent="0.2">
      <c r="A172" s="1252"/>
      <c r="B172" s="84"/>
      <c r="C172" s="429"/>
      <c r="D172" s="1273" t="s">
        <v>626</v>
      </c>
      <c r="E172" s="560">
        <v>1</v>
      </c>
      <c r="F172" s="560" t="s">
        <v>121</v>
      </c>
      <c r="G172" s="1256">
        <v>0</v>
      </c>
      <c r="H172" s="1256">
        <f t="shared" ref="H172:L177" si="53">+G172</f>
        <v>0</v>
      </c>
      <c r="I172" s="1256">
        <f t="shared" si="53"/>
        <v>0</v>
      </c>
      <c r="J172" s="1256">
        <f t="shared" si="53"/>
        <v>0</v>
      </c>
      <c r="K172" s="552">
        <f t="shared" si="53"/>
        <v>0</v>
      </c>
      <c r="L172" s="552">
        <f t="shared" si="53"/>
        <v>0</v>
      </c>
      <c r="M172" s="429"/>
      <c r="N172" s="469"/>
    </row>
    <row r="173" spans="1:14" s="619" customFormat="1" ht="13.15" customHeight="1" x14ac:dyDescent="0.2">
      <c r="A173" s="1260"/>
      <c r="B173" s="84"/>
      <c r="C173" s="429"/>
      <c r="D173" s="429"/>
      <c r="E173" s="560">
        <v>2</v>
      </c>
      <c r="F173" s="560" t="s">
        <v>121</v>
      </c>
      <c r="G173" s="1256">
        <v>0</v>
      </c>
      <c r="H173" s="1256">
        <f t="shared" si="53"/>
        <v>0</v>
      </c>
      <c r="I173" s="1256">
        <f t="shared" si="53"/>
        <v>0</v>
      </c>
      <c r="J173" s="1256">
        <f t="shared" si="53"/>
        <v>0</v>
      </c>
      <c r="K173" s="552">
        <f t="shared" si="53"/>
        <v>0</v>
      </c>
      <c r="L173" s="552">
        <f t="shared" si="53"/>
        <v>0</v>
      </c>
      <c r="M173" s="429"/>
      <c r="N173" s="469"/>
    </row>
    <row r="174" spans="1:14" s="478" customFormat="1" ht="13.15" customHeight="1" x14ac:dyDescent="0.2">
      <c r="A174" s="1252"/>
      <c r="B174" s="84"/>
      <c r="C174" s="429"/>
      <c r="D174" s="429"/>
      <c r="E174" s="560">
        <v>3</v>
      </c>
      <c r="F174" s="560" t="s">
        <v>121</v>
      </c>
      <c r="G174" s="1256">
        <v>0</v>
      </c>
      <c r="H174" s="1256">
        <f t="shared" si="53"/>
        <v>0</v>
      </c>
      <c r="I174" s="1256">
        <f t="shared" si="53"/>
        <v>0</v>
      </c>
      <c r="J174" s="1256">
        <f t="shared" si="53"/>
        <v>0</v>
      </c>
      <c r="K174" s="552">
        <f t="shared" si="53"/>
        <v>0</v>
      </c>
      <c r="L174" s="552">
        <f t="shared" si="53"/>
        <v>0</v>
      </c>
      <c r="M174" s="429"/>
      <c r="N174" s="469"/>
    </row>
    <row r="175" spans="1:14" s="478" customFormat="1" ht="13.15" customHeight="1" x14ac:dyDescent="0.2">
      <c r="A175" s="1252"/>
      <c r="B175" s="84"/>
      <c r="C175" s="429"/>
      <c r="D175" s="429"/>
      <c r="E175" s="560">
        <v>1</v>
      </c>
      <c r="F175" s="560" t="s">
        <v>101</v>
      </c>
      <c r="G175" s="1256">
        <v>0</v>
      </c>
      <c r="H175" s="1256">
        <f t="shared" si="53"/>
        <v>0</v>
      </c>
      <c r="I175" s="1256">
        <f t="shared" si="53"/>
        <v>0</v>
      </c>
      <c r="J175" s="1256">
        <f t="shared" si="53"/>
        <v>0</v>
      </c>
      <c r="K175" s="552">
        <f t="shared" si="53"/>
        <v>0</v>
      </c>
      <c r="L175" s="552">
        <f t="shared" si="53"/>
        <v>0</v>
      </c>
      <c r="M175" s="429"/>
      <c r="N175" s="469"/>
    </row>
    <row r="176" spans="1:14" s="478" customFormat="1" ht="13.15" customHeight="1" x14ac:dyDescent="0.2">
      <c r="A176" s="1252"/>
      <c r="B176" s="84"/>
      <c r="C176" s="429"/>
      <c r="D176" s="429"/>
      <c r="E176" s="560">
        <v>2</v>
      </c>
      <c r="F176" s="560" t="s">
        <v>101</v>
      </c>
      <c r="G176" s="1256">
        <v>0</v>
      </c>
      <c r="H176" s="1256">
        <f t="shared" si="53"/>
        <v>0</v>
      </c>
      <c r="I176" s="1256">
        <f t="shared" si="53"/>
        <v>0</v>
      </c>
      <c r="J176" s="1256">
        <f t="shared" si="53"/>
        <v>0</v>
      </c>
      <c r="K176" s="552">
        <f t="shared" si="53"/>
        <v>0</v>
      </c>
      <c r="L176" s="552">
        <f t="shared" si="53"/>
        <v>0</v>
      </c>
      <c r="M176" s="429"/>
      <c r="N176" s="469"/>
    </row>
    <row r="177" spans="1:14" s="478" customFormat="1" ht="13.15" customHeight="1" x14ac:dyDescent="0.2">
      <c r="A177" s="1252"/>
      <c r="B177" s="84"/>
      <c r="C177" s="429"/>
      <c r="D177" s="429"/>
      <c r="E177" s="560">
        <v>3</v>
      </c>
      <c r="F177" s="560" t="s">
        <v>101</v>
      </c>
      <c r="G177" s="1256">
        <v>0</v>
      </c>
      <c r="H177" s="1256">
        <f t="shared" si="53"/>
        <v>0</v>
      </c>
      <c r="I177" s="1256">
        <f t="shared" si="53"/>
        <v>0</v>
      </c>
      <c r="J177" s="1256">
        <f t="shared" si="53"/>
        <v>0</v>
      </c>
      <c r="K177" s="552">
        <f t="shared" si="53"/>
        <v>0</v>
      </c>
      <c r="L177" s="552">
        <f t="shared" si="53"/>
        <v>0</v>
      </c>
      <c r="M177" s="429"/>
      <c r="N177" s="469"/>
    </row>
    <row r="178" spans="1:14" s="478" customFormat="1" ht="13.15" customHeight="1" x14ac:dyDescent="0.2">
      <c r="A178" s="1252"/>
      <c r="B178" s="84"/>
      <c r="C178" s="429"/>
      <c r="D178" s="429"/>
      <c r="E178" s="560"/>
      <c r="F178" s="560"/>
      <c r="G178" s="1316"/>
      <c r="H178" s="1316"/>
      <c r="I178" s="1316"/>
      <c r="J178" s="1316"/>
      <c r="K178" s="560"/>
      <c r="L178" s="560"/>
      <c r="M178" s="429"/>
      <c r="N178" s="469"/>
    </row>
    <row r="179" spans="1:14" s="478" customFormat="1" ht="13.15" customHeight="1" x14ac:dyDescent="0.2">
      <c r="A179" s="1252"/>
      <c r="B179" s="84"/>
      <c r="C179" s="429"/>
      <c r="D179" s="1273" t="s">
        <v>627</v>
      </c>
      <c r="E179" s="560">
        <v>1</v>
      </c>
      <c r="F179" s="560" t="s">
        <v>121</v>
      </c>
      <c r="G179" s="1256">
        <v>0</v>
      </c>
      <c r="H179" s="1256">
        <f t="shared" ref="H179:L184" si="54">+G179</f>
        <v>0</v>
      </c>
      <c r="I179" s="1256">
        <f t="shared" si="54"/>
        <v>0</v>
      </c>
      <c r="J179" s="1256">
        <f t="shared" si="54"/>
        <v>0</v>
      </c>
      <c r="K179" s="552">
        <f t="shared" si="54"/>
        <v>0</v>
      </c>
      <c r="L179" s="552">
        <f t="shared" si="54"/>
        <v>0</v>
      </c>
      <c r="M179" s="429"/>
      <c r="N179" s="469"/>
    </row>
    <row r="180" spans="1:14" s="478" customFormat="1" ht="13.15" customHeight="1" x14ac:dyDescent="0.2">
      <c r="A180" s="1252"/>
      <c r="B180" s="84"/>
      <c r="C180" s="429"/>
      <c r="D180" s="429"/>
      <c r="E180" s="560">
        <v>2</v>
      </c>
      <c r="F180" s="560" t="s">
        <v>121</v>
      </c>
      <c r="G180" s="1256">
        <v>0</v>
      </c>
      <c r="H180" s="1256">
        <f t="shared" si="54"/>
        <v>0</v>
      </c>
      <c r="I180" s="1256">
        <f t="shared" si="54"/>
        <v>0</v>
      </c>
      <c r="J180" s="1256">
        <f t="shared" si="54"/>
        <v>0</v>
      </c>
      <c r="K180" s="552">
        <f t="shared" si="54"/>
        <v>0</v>
      </c>
      <c r="L180" s="552">
        <f t="shared" si="54"/>
        <v>0</v>
      </c>
      <c r="M180" s="429"/>
      <c r="N180" s="469"/>
    </row>
    <row r="181" spans="1:14" s="478" customFormat="1" ht="13.15" customHeight="1" x14ac:dyDescent="0.2">
      <c r="A181" s="1252"/>
      <c r="B181" s="84"/>
      <c r="C181" s="429"/>
      <c r="D181" s="429"/>
      <c r="E181" s="560">
        <v>3</v>
      </c>
      <c r="F181" s="560" t="s">
        <v>121</v>
      </c>
      <c r="G181" s="1256">
        <v>0</v>
      </c>
      <c r="H181" s="1256">
        <f t="shared" si="54"/>
        <v>0</v>
      </c>
      <c r="I181" s="1256">
        <f t="shared" si="54"/>
        <v>0</v>
      </c>
      <c r="J181" s="1256">
        <f t="shared" si="54"/>
        <v>0</v>
      </c>
      <c r="K181" s="552">
        <f t="shared" si="54"/>
        <v>0</v>
      </c>
      <c r="L181" s="552">
        <f t="shared" si="54"/>
        <v>0</v>
      </c>
      <c r="M181" s="429"/>
      <c r="N181" s="469"/>
    </row>
    <row r="182" spans="1:14" s="478" customFormat="1" ht="13.15" customHeight="1" x14ac:dyDescent="0.2">
      <c r="A182" s="1252"/>
      <c r="B182" s="84"/>
      <c r="C182" s="429"/>
      <c r="D182" s="429"/>
      <c r="E182" s="560">
        <v>1</v>
      </c>
      <c r="F182" s="560" t="s">
        <v>101</v>
      </c>
      <c r="G182" s="1256">
        <v>0</v>
      </c>
      <c r="H182" s="1256">
        <f t="shared" si="54"/>
        <v>0</v>
      </c>
      <c r="I182" s="1256">
        <f t="shared" si="54"/>
        <v>0</v>
      </c>
      <c r="J182" s="1256">
        <f t="shared" si="54"/>
        <v>0</v>
      </c>
      <c r="K182" s="552">
        <f t="shared" si="54"/>
        <v>0</v>
      </c>
      <c r="L182" s="552">
        <f t="shared" si="54"/>
        <v>0</v>
      </c>
      <c r="M182" s="429"/>
      <c r="N182" s="469"/>
    </row>
    <row r="183" spans="1:14" s="478" customFormat="1" ht="13.15" customHeight="1" x14ac:dyDescent="0.2">
      <c r="A183" s="1252"/>
      <c r="B183" s="84"/>
      <c r="C183" s="429"/>
      <c r="D183" s="429"/>
      <c r="E183" s="560">
        <v>2</v>
      </c>
      <c r="F183" s="560" t="s">
        <v>101</v>
      </c>
      <c r="G183" s="1256">
        <v>0</v>
      </c>
      <c r="H183" s="1256">
        <f t="shared" si="54"/>
        <v>0</v>
      </c>
      <c r="I183" s="1256">
        <f t="shared" si="54"/>
        <v>0</v>
      </c>
      <c r="J183" s="1256">
        <f t="shared" si="54"/>
        <v>0</v>
      </c>
      <c r="K183" s="552">
        <f t="shared" si="54"/>
        <v>0</v>
      </c>
      <c r="L183" s="552">
        <f t="shared" si="54"/>
        <v>0</v>
      </c>
      <c r="M183" s="429"/>
      <c r="N183" s="469"/>
    </row>
    <row r="184" spans="1:14" s="478" customFormat="1" ht="13.15" customHeight="1" x14ac:dyDescent="0.2">
      <c r="A184" s="1252"/>
      <c r="B184" s="84"/>
      <c r="C184" s="429"/>
      <c r="D184" s="429"/>
      <c r="E184" s="560">
        <v>3</v>
      </c>
      <c r="F184" s="560" t="s">
        <v>101</v>
      </c>
      <c r="G184" s="1256">
        <v>0</v>
      </c>
      <c r="H184" s="1256">
        <f t="shared" si="54"/>
        <v>0</v>
      </c>
      <c r="I184" s="1256">
        <f t="shared" si="54"/>
        <v>0</v>
      </c>
      <c r="J184" s="1256">
        <f t="shared" si="54"/>
        <v>0</v>
      </c>
      <c r="K184" s="552">
        <f t="shared" si="54"/>
        <v>0</v>
      </c>
      <c r="L184" s="552">
        <f t="shared" si="54"/>
        <v>0</v>
      </c>
      <c r="M184" s="429"/>
      <c r="N184" s="469"/>
    </row>
    <row r="185" spans="1:14" s="478" customFormat="1" ht="13.15" customHeight="1" x14ac:dyDescent="0.2">
      <c r="A185" s="1252"/>
      <c r="B185" s="84"/>
      <c r="C185" s="429"/>
      <c r="D185" s="429"/>
      <c r="E185" s="560"/>
      <c r="F185" s="560"/>
      <c r="G185" s="1316"/>
      <c r="H185" s="1316"/>
      <c r="I185" s="1316"/>
      <c r="J185" s="1316"/>
      <c r="K185" s="560"/>
      <c r="L185" s="560"/>
      <c r="M185" s="429"/>
      <c r="N185" s="469"/>
    </row>
    <row r="186" spans="1:14" s="478" customFormat="1" ht="13.15" customHeight="1" x14ac:dyDescent="0.2">
      <c r="A186" s="1252"/>
      <c r="B186" s="84"/>
      <c r="C186" s="429"/>
      <c r="D186" s="1273" t="s">
        <v>599</v>
      </c>
      <c r="E186" s="560">
        <v>1</v>
      </c>
      <c r="F186" s="560" t="s">
        <v>121</v>
      </c>
      <c r="G186" s="1256">
        <v>0</v>
      </c>
      <c r="H186" s="1256">
        <f t="shared" ref="H186:L191" si="55">+G186</f>
        <v>0</v>
      </c>
      <c r="I186" s="1256">
        <f t="shared" si="55"/>
        <v>0</v>
      </c>
      <c r="J186" s="1256">
        <f t="shared" si="55"/>
        <v>0</v>
      </c>
      <c r="K186" s="552">
        <f t="shared" si="55"/>
        <v>0</v>
      </c>
      <c r="L186" s="552">
        <f t="shared" si="55"/>
        <v>0</v>
      </c>
      <c r="M186" s="429"/>
      <c r="N186" s="469"/>
    </row>
    <row r="187" spans="1:14" s="478" customFormat="1" ht="13.15" customHeight="1" x14ac:dyDescent="0.2">
      <c r="A187" s="1252"/>
      <c r="B187" s="84"/>
      <c r="C187" s="429"/>
      <c r="D187" s="429"/>
      <c r="E187" s="560">
        <v>2</v>
      </c>
      <c r="F187" s="560" t="s">
        <v>121</v>
      </c>
      <c r="G187" s="1256">
        <v>0</v>
      </c>
      <c r="H187" s="1256">
        <f t="shared" si="55"/>
        <v>0</v>
      </c>
      <c r="I187" s="1256">
        <f t="shared" si="55"/>
        <v>0</v>
      </c>
      <c r="J187" s="1256">
        <f t="shared" si="55"/>
        <v>0</v>
      </c>
      <c r="K187" s="552">
        <f t="shared" si="55"/>
        <v>0</v>
      </c>
      <c r="L187" s="552">
        <f t="shared" si="55"/>
        <v>0</v>
      </c>
      <c r="M187" s="429"/>
      <c r="N187" s="469"/>
    </row>
    <row r="188" spans="1:14" s="478" customFormat="1" ht="13.15" customHeight="1" x14ac:dyDescent="0.2">
      <c r="A188" s="1252"/>
      <c r="B188" s="84"/>
      <c r="C188" s="429"/>
      <c r="D188" s="429"/>
      <c r="E188" s="560">
        <v>3</v>
      </c>
      <c r="F188" s="560" t="s">
        <v>121</v>
      </c>
      <c r="G188" s="1256">
        <v>0</v>
      </c>
      <c r="H188" s="1256">
        <f t="shared" si="55"/>
        <v>0</v>
      </c>
      <c r="I188" s="1256">
        <f t="shared" si="55"/>
        <v>0</v>
      </c>
      <c r="J188" s="1256">
        <f t="shared" si="55"/>
        <v>0</v>
      </c>
      <c r="K188" s="552">
        <f t="shared" si="55"/>
        <v>0</v>
      </c>
      <c r="L188" s="552">
        <f t="shared" si="55"/>
        <v>0</v>
      </c>
      <c r="M188" s="429"/>
      <c r="N188" s="469"/>
    </row>
    <row r="189" spans="1:14" s="478" customFormat="1" ht="13.15" customHeight="1" x14ac:dyDescent="0.2">
      <c r="A189" s="1252"/>
      <c r="B189" s="84"/>
      <c r="C189" s="429"/>
      <c r="D189" s="429"/>
      <c r="E189" s="560">
        <v>1</v>
      </c>
      <c r="F189" s="560" t="s">
        <v>101</v>
      </c>
      <c r="G189" s="1256">
        <v>0</v>
      </c>
      <c r="H189" s="1256">
        <f t="shared" si="55"/>
        <v>0</v>
      </c>
      <c r="I189" s="1256">
        <f t="shared" si="55"/>
        <v>0</v>
      </c>
      <c r="J189" s="1256">
        <f t="shared" si="55"/>
        <v>0</v>
      </c>
      <c r="K189" s="552">
        <f t="shared" si="55"/>
        <v>0</v>
      </c>
      <c r="L189" s="552">
        <f t="shared" si="55"/>
        <v>0</v>
      </c>
      <c r="M189" s="429"/>
      <c r="N189" s="469"/>
    </row>
    <row r="190" spans="1:14" s="619" customFormat="1" ht="13.15" customHeight="1" x14ac:dyDescent="0.2">
      <c r="A190" s="1260"/>
      <c r="B190" s="84"/>
      <c r="C190" s="429"/>
      <c r="D190" s="429"/>
      <c r="E190" s="560">
        <v>2</v>
      </c>
      <c r="F190" s="560" t="s">
        <v>101</v>
      </c>
      <c r="G190" s="1256">
        <v>0</v>
      </c>
      <c r="H190" s="1256">
        <f t="shared" si="55"/>
        <v>0</v>
      </c>
      <c r="I190" s="1256">
        <f t="shared" si="55"/>
        <v>0</v>
      </c>
      <c r="J190" s="1256">
        <f t="shared" si="55"/>
        <v>0</v>
      </c>
      <c r="K190" s="552">
        <f t="shared" si="55"/>
        <v>0</v>
      </c>
      <c r="L190" s="552">
        <f t="shared" si="55"/>
        <v>0</v>
      </c>
      <c r="M190" s="429"/>
      <c r="N190" s="469"/>
    </row>
    <row r="191" spans="1:14" s="478" customFormat="1" ht="13.15" customHeight="1" x14ac:dyDescent="0.2">
      <c r="A191" s="1252"/>
      <c r="B191" s="84"/>
      <c r="C191" s="429"/>
      <c r="D191" s="429"/>
      <c r="E191" s="560">
        <v>3</v>
      </c>
      <c r="F191" s="560" t="s">
        <v>101</v>
      </c>
      <c r="G191" s="1256">
        <v>0</v>
      </c>
      <c r="H191" s="1256">
        <f t="shared" si="55"/>
        <v>0</v>
      </c>
      <c r="I191" s="1256">
        <f t="shared" si="55"/>
        <v>0</v>
      </c>
      <c r="J191" s="1256">
        <f t="shared" si="55"/>
        <v>0</v>
      </c>
      <c r="K191" s="552">
        <f t="shared" si="55"/>
        <v>0</v>
      </c>
      <c r="L191" s="552">
        <f t="shared" si="55"/>
        <v>0</v>
      </c>
      <c r="M191" s="429"/>
      <c r="N191" s="469"/>
    </row>
    <row r="192" spans="1:14" s="478" customFormat="1" ht="13.15" customHeight="1" x14ac:dyDescent="0.2">
      <c r="A192" s="1252"/>
      <c r="B192" s="84"/>
      <c r="C192" s="429"/>
      <c r="D192" s="429"/>
      <c r="E192" s="560"/>
      <c r="F192" s="560"/>
      <c r="G192" s="1316"/>
      <c r="H192" s="1316"/>
      <c r="I192" s="1316"/>
      <c r="J192" s="1316"/>
      <c r="K192" s="560"/>
      <c r="L192" s="560"/>
      <c r="M192" s="429"/>
      <c r="N192" s="469"/>
    </row>
    <row r="193" spans="1:14" s="478" customFormat="1" ht="13.15" customHeight="1" x14ac:dyDescent="0.2">
      <c r="A193" s="1252"/>
      <c r="B193" s="84"/>
      <c r="C193" s="429"/>
      <c r="D193" s="1273" t="s">
        <v>600</v>
      </c>
      <c r="E193" s="560">
        <v>1</v>
      </c>
      <c r="F193" s="560" t="s">
        <v>121</v>
      </c>
      <c r="G193" s="1256">
        <v>0</v>
      </c>
      <c r="H193" s="1256">
        <f t="shared" ref="H193:L198" si="56">+G193</f>
        <v>0</v>
      </c>
      <c r="I193" s="1256">
        <f t="shared" si="56"/>
        <v>0</v>
      </c>
      <c r="J193" s="1256">
        <f t="shared" si="56"/>
        <v>0</v>
      </c>
      <c r="K193" s="552">
        <f t="shared" si="56"/>
        <v>0</v>
      </c>
      <c r="L193" s="552">
        <f t="shared" si="56"/>
        <v>0</v>
      </c>
      <c r="M193" s="429"/>
      <c r="N193" s="469"/>
    </row>
    <row r="194" spans="1:14" s="619" customFormat="1" ht="13.15" customHeight="1" x14ac:dyDescent="0.2">
      <c r="A194" s="1260"/>
      <c r="B194" s="84"/>
      <c r="C194" s="429"/>
      <c r="D194" s="429"/>
      <c r="E194" s="560">
        <v>2</v>
      </c>
      <c r="F194" s="560" t="s">
        <v>121</v>
      </c>
      <c r="G194" s="1256">
        <v>0</v>
      </c>
      <c r="H194" s="1256">
        <f t="shared" si="56"/>
        <v>0</v>
      </c>
      <c r="I194" s="1256">
        <f t="shared" si="56"/>
        <v>0</v>
      </c>
      <c r="J194" s="1256">
        <f t="shared" si="56"/>
        <v>0</v>
      </c>
      <c r="K194" s="552">
        <f t="shared" si="56"/>
        <v>0</v>
      </c>
      <c r="L194" s="552">
        <f t="shared" si="56"/>
        <v>0</v>
      </c>
      <c r="M194" s="429"/>
      <c r="N194" s="469"/>
    </row>
    <row r="195" spans="1:14" s="478" customFormat="1" ht="13.15" customHeight="1" x14ac:dyDescent="0.2">
      <c r="A195" s="1252"/>
      <c r="B195" s="84"/>
      <c r="C195" s="429"/>
      <c r="D195" s="429"/>
      <c r="E195" s="560">
        <v>3</v>
      </c>
      <c r="F195" s="560" t="s">
        <v>121</v>
      </c>
      <c r="G195" s="1256">
        <v>0</v>
      </c>
      <c r="H195" s="1256">
        <f t="shared" si="56"/>
        <v>0</v>
      </c>
      <c r="I195" s="1256">
        <f t="shared" si="56"/>
        <v>0</v>
      </c>
      <c r="J195" s="1256">
        <f t="shared" si="56"/>
        <v>0</v>
      </c>
      <c r="K195" s="552">
        <f t="shared" si="56"/>
        <v>0</v>
      </c>
      <c r="L195" s="552">
        <f t="shared" si="56"/>
        <v>0</v>
      </c>
      <c r="M195" s="429"/>
      <c r="N195" s="469"/>
    </row>
    <row r="196" spans="1:14" s="478" customFormat="1" ht="13.15" customHeight="1" x14ac:dyDescent="0.2">
      <c r="A196" s="1252"/>
      <c r="B196" s="84"/>
      <c r="C196" s="429"/>
      <c r="D196" s="429"/>
      <c r="E196" s="560">
        <v>1</v>
      </c>
      <c r="F196" s="560" t="s">
        <v>101</v>
      </c>
      <c r="G196" s="1256">
        <v>0</v>
      </c>
      <c r="H196" s="1256">
        <f t="shared" si="56"/>
        <v>0</v>
      </c>
      <c r="I196" s="1256">
        <f t="shared" si="56"/>
        <v>0</v>
      </c>
      <c r="J196" s="1256">
        <f t="shared" si="56"/>
        <v>0</v>
      </c>
      <c r="K196" s="552">
        <f t="shared" si="56"/>
        <v>0</v>
      </c>
      <c r="L196" s="552">
        <f t="shared" si="56"/>
        <v>0</v>
      </c>
      <c r="M196" s="429"/>
      <c r="N196" s="469"/>
    </row>
    <row r="197" spans="1:14" s="478" customFormat="1" ht="13.15" customHeight="1" x14ac:dyDescent="0.2">
      <c r="A197" s="1252"/>
      <c r="B197" s="84"/>
      <c r="C197" s="429"/>
      <c r="D197" s="429"/>
      <c r="E197" s="560">
        <v>2</v>
      </c>
      <c r="F197" s="560" t="s">
        <v>101</v>
      </c>
      <c r="G197" s="1256">
        <v>0</v>
      </c>
      <c r="H197" s="1256">
        <f t="shared" si="56"/>
        <v>0</v>
      </c>
      <c r="I197" s="1256">
        <f t="shared" si="56"/>
        <v>0</v>
      </c>
      <c r="J197" s="1256">
        <f t="shared" si="56"/>
        <v>0</v>
      </c>
      <c r="K197" s="552">
        <f t="shared" si="56"/>
        <v>0</v>
      </c>
      <c r="L197" s="552">
        <f t="shared" si="56"/>
        <v>0</v>
      </c>
      <c r="M197" s="429"/>
      <c r="N197" s="469"/>
    </row>
    <row r="198" spans="1:14" s="478" customFormat="1" ht="13.15" customHeight="1" x14ac:dyDescent="0.2">
      <c r="A198" s="1252"/>
      <c r="B198" s="84"/>
      <c r="C198" s="429"/>
      <c r="D198" s="429"/>
      <c r="E198" s="560">
        <v>3</v>
      </c>
      <c r="F198" s="560" t="s">
        <v>101</v>
      </c>
      <c r="G198" s="1256">
        <v>0</v>
      </c>
      <c r="H198" s="1256">
        <f t="shared" si="56"/>
        <v>0</v>
      </c>
      <c r="I198" s="1256">
        <f t="shared" si="56"/>
        <v>0</v>
      </c>
      <c r="J198" s="1256">
        <f t="shared" si="56"/>
        <v>0</v>
      </c>
      <c r="K198" s="552">
        <f t="shared" si="56"/>
        <v>0</v>
      </c>
      <c r="L198" s="552">
        <f t="shared" si="56"/>
        <v>0</v>
      </c>
      <c r="M198" s="429"/>
      <c r="N198" s="469"/>
    </row>
    <row r="199" spans="1:14" s="619" customFormat="1" ht="13.15" customHeight="1" x14ac:dyDescent="0.2">
      <c r="A199" s="1260"/>
      <c r="B199" s="84"/>
      <c r="C199" s="429"/>
      <c r="D199" s="429"/>
      <c r="E199" s="560"/>
      <c r="F199" s="560"/>
      <c r="G199" s="1316"/>
      <c r="H199" s="1316"/>
      <c r="I199" s="1316"/>
      <c r="J199" s="1316"/>
      <c r="K199" s="560"/>
      <c r="L199" s="560"/>
      <c r="M199" s="429"/>
      <c r="N199" s="469"/>
    </row>
    <row r="200" spans="1:14" s="478" customFormat="1" ht="13.15" customHeight="1" x14ac:dyDescent="0.2">
      <c r="A200" s="1252"/>
      <c r="B200" s="84"/>
      <c r="C200" s="429"/>
      <c r="D200" s="1273" t="s">
        <v>601</v>
      </c>
      <c r="E200" s="560">
        <v>1</v>
      </c>
      <c r="F200" s="560" t="s">
        <v>121</v>
      </c>
      <c r="G200" s="1256">
        <v>0</v>
      </c>
      <c r="H200" s="1256">
        <f t="shared" ref="H200:L205" si="57">+G200</f>
        <v>0</v>
      </c>
      <c r="I200" s="1256">
        <f t="shared" si="57"/>
        <v>0</v>
      </c>
      <c r="J200" s="1256">
        <f t="shared" si="57"/>
        <v>0</v>
      </c>
      <c r="K200" s="552">
        <f t="shared" si="57"/>
        <v>0</v>
      </c>
      <c r="L200" s="552">
        <f t="shared" si="57"/>
        <v>0</v>
      </c>
      <c r="M200" s="429"/>
      <c r="N200" s="469"/>
    </row>
    <row r="201" spans="1:14" s="478" customFormat="1" ht="13.15" customHeight="1" x14ac:dyDescent="0.2">
      <c r="A201" s="1252"/>
      <c r="B201" s="84"/>
      <c r="C201" s="429"/>
      <c r="D201" s="429"/>
      <c r="E201" s="560">
        <v>2</v>
      </c>
      <c r="F201" s="560" t="s">
        <v>121</v>
      </c>
      <c r="G201" s="1256">
        <v>0</v>
      </c>
      <c r="H201" s="1256">
        <f t="shared" si="57"/>
        <v>0</v>
      </c>
      <c r="I201" s="1256">
        <f t="shared" si="57"/>
        <v>0</v>
      </c>
      <c r="J201" s="1256">
        <f t="shared" si="57"/>
        <v>0</v>
      </c>
      <c r="K201" s="552">
        <f t="shared" si="57"/>
        <v>0</v>
      </c>
      <c r="L201" s="552">
        <f t="shared" si="57"/>
        <v>0</v>
      </c>
      <c r="M201" s="429"/>
      <c r="N201" s="469"/>
    </row>
    <row r="202" spans="1:14" s="478" customFormat="1" ht="13.15" customHeight="1" x14ac:dyDescent="0.2">
      <c r="A202" s="1252"/>
      <c r="B202" s="84"/>
      <c r="C202" s="429"/>
      <c r="D202" s="429"/>
      <c r="E202" s="560">
        <v>3</v>
      </c>
      <c r="F202" s="560" t="s">
        <v>121</v>
      </c>
      <c r="G202" s="1256">
        <v>0</v>
      </c>
      <c r="H202" s="1256">
        <f t="shared" si="57"/>
        <v>0</v>
      </c>
      <c r="I202" s="1256">
        <f t="shared" si="57"/>
        <v>0</v>
      </c>
      <c r="J202" s="1256">
        <f t="shared" si="57"/>
        <v>0</v>
      </c>
      <c r="K202" s="552">
        <f t="shared" si="57"/>
        <v>0</v>
      </c>
      <c r="L202" s="552">
        <f t="shared" si="57"/>
        <v>0</v>
      </c>
      <c r="M202" s="429"/>
      <c r="N202" s="469"/>
    </row>
    <row r="203" spans="1:14" s="478" customFormat="1" ht="13.15" customHeight="1" x14ac:dyDescent="0.2">
      <c r="A203" s="1252"/>
      <c r="B203" s="84"/>
      <c r="C203" s="429"/>
      <c r="D203" s="429"/>
      <c r="E203" s="560">
        <v>1</v>
      </c>
      <c r="F203" s="560" t="s">
        <v>101</v>
      </c>
      <c r="G203" s="1256">
        <v>0</v>
      </c>
      <c r="H203" s="1256">
        <f t="shared" si="57"/>
        <v>0</v>
      </c>
      <c r="I203" s="1256">
        <f t="shared" si="57"/>
        <v>0</v>
      </c>
      <c r="J203" s="1256">
        <f t="shared" si="57"/>
        <v>0</v>
      </c>
      <c r="K203" s="552">
        <f t="shared" si="57"/>
        <v>0</v>
      </c>
      <c r="L203" s="552">
        <f t="shared" si="57"/>
        <v>0</v>
      </c>
      <c r="M203" s="429"/>
      <c r="N203" s="469"/>
    </row>
    <row r="204" spans="1:14" s="478" customFormat="1" ht="13.15" customHeight="1" x14ac:dyDescent="0.2">
      <c r="A204" s="1252"/>
      <c r="B204" s="84"/>
      <c r="C204" s="429"/>
      <c r="D204" s="429"/>
      <c r="E204" s="560">
        <v>2</v>
      </c>
      <c r="F204" s="560" t="s">
        <v>101</v>
      </c>
      <c r="G204" s="1256">
        <v>0</v>
      </c>
      <c r="H204" s="1256">
        <f t="shared" si="57"/>
        <v>0</v>
      </c>
      <c r="I204" s="1256">
        <f t="shared" si="57"/>
        <v>0</v>
      </c>
      <c r="J204" s="1256">
        <f t="shared" si="57"/>
        <v>0</v>
      </c>
      <c r="K204" s="552">
        <f t="shared" si="57"/>
        <v>0</v>
      </c>
      <c r="L204" s="552">
        <f t="shared" si="57"/>
        <v>0</v>
      </c>
      <c r="M204" s="429"/>
      <c r="N204" s="469"/>
    </row>
    <row r="205" spans="1:14" s="619" customFormat="1" ht="13.15" customHeight="1" x14ac:dyDescent="0.2">
      <c r="A205" s="1260"/>
      <c r="B205" s="84"/>
      <c r="C205" s="429"/>
      <c r="D205" s="429"/>
      <c r="E205" s="560">
        <v>3</v>
      </c>
      <c r="F205" s="560" t="s">
        <v>101</v>
      </c>
      <c r="G205" s="1256">
        <v>0</v>
      </c>
      <c r="H205" s="1256">
        <f t="shared" si="57"/>
        <v>0</v>
      </c>
      <c r="I205" s="1256">
        <f t="shared" si="57"/>
        <v>0</v>
      </c>
      <c r="J205" s="1256">
        <f t="shared" si="57"/>
        <v>0</v>
      </c>
      <c r="K205" s="552">
        <f t="shared" si="57"/>
        <v>0</v>
      </c>
      <c r="L205" s="552">
        <f t="shared" si="57"/>
        <v>0</v>
      </c>
      <c r="M205" s="429"/>
      <c r="N205" s="469"/>
    </row>
    <row r="206" spans="1:14" s="478" customFormat="1" ht="13.15" customHeight="1" x14ac:dyDescent="0.2">
      <c r="A206" s="1252"/>
      <c r="B206" s="84"/>
      <c r="C206" s="429"/>
      <c r="D206" s="429"/>
      <c r="E206" s="560"/>
      <c r="F206" s="560"/>
      <c r="G206" s="1316"/>
      <c r="H206" s="1316"/>
      <c r="I206" s="1316"/>
      <c r="J206" s="1316"/>
      <c r="K206" s="560"/>
      <c r="L206" s="560"/>
      <c r="M206" s="429"/>
      <c r="N206" s="469"/>
    </row>
    <row r="207" spans="1:14" s="478" customFormat="1" ht="13.15" customHeight="1" x14ac:dyDescent="0.2">
      <c r="A207" s="1252"/>
      <c r="B207" s="84"/>
      <c r="C207" s="429"/>
      <c r="D207" s="1273" t="s">
        <v>572</v>
      </c>
      <c r="E207" s="560">
        <v>1</v>
      </c>
      <c r="F207" s="560" t="s">
        <v>121</v>
      </c>
      <c r="G207" s="1256">
        <v>0</v>
      </c>
      <c r="H207" s="1256">
        <f t="shared" ref="H207:L212" si="58">+G207</f>
        <v>0</v>
      </c>
      <c r="I207" s="1256">
        <f t="shared" si="58"/>
        <v>0</v>
      </c>
      <c r="J207" s="1256">
        <f t="shared" si="58"/>
        <v>0</v>
      </c>
      <c r="K207" s="552">
        <f t="shared" si="58"/>
        <v>0</v>
      </c>
      <c r="L207" s="552">
        <f t="shared" si="58"/>
        <v>0</v>
      </c>
      <c r="M207" s="429"/>
      <c r="N207" s="469"/>
    </row>
    <row r="208" spans="1:14" s="478" customFormat="1" ht="13.15" customHeight="1" x14ac:dyDescent="0.2">
      <c r="A208" s="1252"/>
      <c r="B208" s="84"/>
      <c r="C208" s="429"/>
      <c r="D208" s="429"/>
      <c r="E208" s="560">
        <v>2</v>
      </c>
      <c r="F208" s="560" t="s">
        <v>121</v>
      </c>
      <c r="G208" s="1256">
        <v>0</v>
      </c>
      <c r="H208" s="1256">
        <f t="shared" si="58"/>
        <v>0</v>
      </c>
      <c r="I208" s="1256">
        <f t="shared" si="58"/>
        <v>0</v>
      </c>
      <c r="J208" s="1256">
        <f t="shared" si="58"/>
        <v>0</v>
      </c>
      <c r="K208" s="552">
        <f t="shared" si="58"/>
        <v>0</v>
      </c>
      <c r="L208" s="552">
        <f t="shared" si="58"/>
        <v>0</v>
      </c>
      <c r="M208" s="429"/>
      <c r="N208" s="469"/>
    </row>
    <row r="209" spans="1:42" ht="13.15" customHeight="1" x14ac:dyDescent="0.2">
      <c r="B209" s="84"/>
      <c r="C209" s="429"/>
      <c r="D209" s="429"/>
      <c r="E209" s="560">
        <v>3</v>
      </c>
      <c r="F209" s="560" t="s">
        <v>121</v>
      </c>
      <c r="G209" s="1256">
        <v>0</v>
      </c>
      <c r="H209" s="1256">
        <f t="shared" si="58"/>
        <v>0</v>
      </c>
      <c r="I209" s="1256">
        <f t="shared" si="58"/>
        <v>0</v>
      </c>
      <c r="J209" s="1256">
        <f t="shared" si="58"/>
        <v>0</v>
      </c>
      <c r="K209" s="552">
        <f t="shared" si="58"/>
        <v>0</v>
      </c>
      <c r="L209" s="552">
        <f t="shared" si="58"/>
        <v>0</v>
      </c>
      <c r="M209" s="429"/>
      <c r="N209" s="469"/>
      <c r="AP209" s="6"/>
    </row>
    <row r="210" spans="1:42" s="7" customFormat="1" ht="13.15" customHeight="1" x14ac:dyDescent="0.2">
      <c r="A210" s="1260"/>
      <c r="B210" s="84"/>
      <c r="C210" s="429"/>
      <c r="D210" s="429"/>
      <c r="E210" s="560">
        <v>1</v>
      </c>
      <c r="F210" s="560" t="s">
        <v>101</v>
      </c>
      <c r="G210" s="1256">
        <v>0</v>
      </c>
      <c r="H210" s="1256">
        <f t="shared" si="58"/>
        <v>0</v>
      </c>
      <c r="I210" s="1256">
        <f t="shared" si="58"/>
        <v>0</v>
      </c>
      <c r="J210" s="1256">
        <f t="shared" si="58"/>
        <v>0</v>
      </c>
      <c r="K210" s="552">
        <f t="shared" si="58"/>
        <v>0</v>
      </c>
      <c r="L210" s="552">
        <f t="shared" si="58"/>
        <v>0</v>
      </c>
      <c r="M210" s="429"/>
      <c r="N210" s="469"/>
      <c r="O210" s="619"/>
      <c r="P210" s="619"/>
      <c r="Q210" s="619"/>
      <c r="R210" s="619"/>
      <c r="S210" s="619"/>
      <c r="T210" s="619"/>
      <c r="U210" s="619"/>
      <c r="V210" s="619"/>
      <c r="W210" s="619"/>
      <c r="X210" s="619"/>
      <c r="Y210" s="619"/>
      <c r="Z210" s="619"/>
      <c r="AA210" s="619"/>
      <c r="AB210" s="619"/>
      <c r="AC210" s="619"/>
      <c r="AD210" s="619"/>
      <c r="AE210" s="619"/>
      <c r="AF210" s="619"/>
      <c r="AG210" s="619"/>
      <c r="AH210" s="619"/>
      <c r="AI210" s="619"/>
      <c r="AJ210" s="619"/>
      <c r="AK210" s="619"/>
      <c r="AL210" s="619"/>
      <c r="AM210" s="619"/>
      <c r="AN210" s="619"/>
      <c r="AO210" s="619"/>
    </row>
    <row r="211" spans="1:42" ht="13.15" customHeight="1" x14ac:dyDescent="0.2">
      <c r="B211" s="84"/>
      <c r="C211" s="429"/>
      <c r="D211" s="429"/>
      <c r="E211" s="560">
        <v>2</v>
      </c>
      <c r="F211" s="560" t="s">
        <v>101</v>
      </c>
      <c r="G211" s="1256">
        <v>0</v>
      </c>
      <c r="H211" s="1256">
        <f t="shared" si="58"/>
        <v>0</v>
      </c>
      <c r="I211" s="1256">
        <f t="shared" si="58"/>
        <v>0</v>
      </c>
      <c r="J211" s="1256">
        <f t="shared" si="58"/>
        <v>0</v>
      </c>
      <c r="K211" s="552">
        <f t="shared" si="58"/>
        <v>0</v>
      </c>
      <c r="L211" s="552">
        <f t="shared" si="58"/>
        <v>0</v>
      </c>
      <c r="M211" s="429"/>
      <c r="N211" s="469"/>
      <c r="AP211" s="6"/>
    </row>
    <row r="212" spans="1:42" ht="13.15" customHeight="1" x14ac:dyDescent="0.2">
      <c r="B212" s="84"/>
      <c r="C212" s="429"/>
      <c r="D212" s="429"/>
      <c r="E212" s="560">
        <v>3</v>
      </c>
      <c r="F212" s="560" t="s">
        <v>101</v>
      </c>
      <c r="G212" s="1256">
        <v>0</v>
      </c>
      <c r="H212" s="1256">
        <f t="shared" si="58"/>
        <v>0</v>
      </c>
      <c r="I212" s="1256">
        <f t="shared" si="58"/>
        <v>0</v>
      </c>
      <c r="J212" s="1256">
        <f t="shared" si="58"/>
        <v>0</v>
      </c>
      <c r="K212" s="552">
        <f t="shared" si="58"/>
        <v>0</v>
      </c>
      <c r="L212" s="552">
        <f t="shared" si="58"/>
        <v>0</v>
      </c>
      <c r="M212" s="429"/>
      <c r="N212" s="469"/>
      <c r="AP212" s="6"/>
    </row>
    <row r="213" spans="1:42" ht="13.15" customHeight="1" x14ac:dyDescent="0.2">
      <c r="B213" s="84"/>
      <c r="C213" s="429"/>
      <c r="D213" s="429"/>
      <c r="E213" s="560"/>
      <c r="F213" s="560"/>
      <c r="G213" s="1316"/>
      <c r="H213" s="1316"/>
      <c r="I213" s="1316"/>
      <c r="J213" s="1316"/>
      <c r="K213" s="560"/>
      <c r="L213" s="560"/>
      <c r="M213" s="429"/>
      <c r="N213" s="469"/>
      <c r="AP213" s="6"/>
    </row>
    <row r="214" spans="1:42" ht="13.15" customHeight="1" x14ac:dyDescent="0.2">
      <c r="B214" s="84"/>
      <c r="C214" s="429"/>
      <c r="D214" s="1273" t="s">
        <v>580</v>
      </c>
      <c r="E214" s="560">
        <v>1</v>
      </c>
      <c r="F214" s="560" t="s">
        <v>121</v>
      </c>
      <c r="G214" s="1256">
        <v>0</v>
      </c>
      <c r="H214" s="1256">
        <f t="shared" ref="H214:L219" si="59">+G214</f>
        <v>0</v>
      </c>
      <c r="I214" s="1256">
        <f t="shared" si="59"/>
        <v>0</v>
      </c>
      <c r="J214" s="1256">
        <f t="shared" si="59"/>
        <v>0</v>
      </c>
      <c r="K214" s="552">
        <f t="shared" si="59"/>
        <v>0</v>
      </c>
      <c r="L214" s="552">
        <f t="shared" si="59"/>
        <v>0</v>
      </c>
      <c r="M214" s="429"/>
      <c r="N214" s="469"/>
      <c r="AP214" s="6"/>
    </row>
    <row r="215" spans="1:42" ht="13.15" customHeight="1" x14ac:dyDescent="0.2">
      <c r="B215" s="84"/>
      <c r="C215" s="429"/>
      <c r="D215" s="429"/>
      <c r="E215" s="560">
        <v>2</v>
      </c>
      <c r="F215" s="560" t="s">
        <v>121</v>
      </c>
      <c r="G215" s="1256">
        <v>0</v>
      </c>
      <c r="H215" s="1256">
        <f t="shared" si="59"/>
        <v>0</v>
      </c>
      <c r="I215" s="1256">
        <f t="shared" si="59"/>
        <v>0</v>
      </c>
      <c r="J215" s="1256">
        <f t="shared" si="59"/>
        <v>0</v>
      </c>
      <c r="K215" s="552">
        <f t="shared" si="59"/>
        <v>0</v>
      </c>
      <c r="L215" s="552">
        <f t="shared" si="59"/>
        <v>0</v>
      </c>
      <c r="M215" s="429"/>
      <c r="N215" s="469"/>
      <c r="AP215" s="6"/>
    </row>
    <row r="216" spans="1:42" ht="13.15" customHeight="1" x14ac:dyDescent="0.2">
      <c r="B216" s="84"/>
      <c r="C216" s="429"/>
      <c r="D216" s="429"/>
      <c r="E216" s="560">
        <v>3</v>
      </c>
      <c r="F216" s="560" t="s">
        <v>121</v>
      </c>
      <c r="G216" s="1256">
        <v>0</v>
      </c>
      <c r="H216" s="1256">
        <f t="shared" si="59"/>
        <v>0</v>
      </c>
      <c r="I216" s="1256">
        <f t="shared" si="59"/>
        <v>0</v>
      </c>
      <c r="J216" s="1256">
        <f t="shared" si="59"/>
        <v>0</v>
      </c>
      <c r="K216" s="552">
        <f t="shared" si="59"/>
        <v>0</v>
      </c>
      <c r="L216" s="552">
        <f t="shared" si="59"/>
        <v>0</v>
      </c>
      <c r="M216" s="429"/>
      <c r="N216" s="469"/>
      <c r="AP216" s="6"/>
    </row>
    <row r="217" spans="1:42" ht="13.15" customHeight="1" x14ac:dyDescent="0.2">
      <c r="B217" s="84"/>
      <c r="C217" s="429"/>
      <c r="D217" s="429"/>
      <c r="E217" s="560">
        <v>1</v>
      </c>
      <c r="F217" s="560" t="s">
        <v>101</v>
      </c>
      <c r="G217" s="1256">
        <v>0</v>
      </c>
      <c r="H217" s="1256">
        <f t="shared" si="59"/>
        <v>0</v>
      </c>
      <c r="I217" s="1256">
        <f t="shared" si="59"/>
        <v>0</v>
      </c>
      <c r="J217" s="1256">
        <f t="shared" si="59"/>
        <v>0</v>
      </c>
      <c r="K217" s="552">
        <f t="shared" si="59"/>
        <v>0</v>
      </c>
      <c r="L217" s="552">
        <f t="shared" si="59"/>
        <v>0</v>
      </c>
      <c r="M217" s="429"/>
      <c r="N217" s="469"/>
      <c r="AP217" s="6"/>
    </row>
    <row r="218" spans="1:42" ht="13.15" customHeight="1" x14ac:dyDescent="0.2">
      <c r="B218" s="84"/>
      <c r="C218" s="429"/>
      <c r="D218" s="429"/>
      <c r="E218" s="560">
        <v>2</v>
      </c>
      <c r="F218" s="560" t="s">
        <v>101</v>
      </c>
      <c r="G218" s="1256">
        <v>0</v>
      </c>
      <c r="H218" s="1256">
        <f t="shared" si="59"/>
        <v>0</v>
      </c>
      <c r="I218" s="1256">
        <f t="shared" si="59"/>
        <v>0</v>
      </c>
      <c r="J218" s="1256">
        <f t="shared" si="59"/>
        <v>0</v>
      </c>
      <c r="K218" s="552">
        <f t="shared" si="59"/>
        <v>0</v>
      </c>
      <c r="L218" s="552">
        <f t="shared" si="59"/>
        <v>0</v>
      </c>
      <c r="M218" s="429"/>
      <c r="N218" s="469"/>
      <c r="AP218" s="6"/>
    </row>
    <row r="219" spans="1:42" ht="13.15" customHeight="1" x14ac:dyDescent="0.2">
      <c r="B219" s="84"/>
      <c r="C219" s="429"/>
      <c r="D219" s="429"/>
      <c r="E219" s="560">
        <v>3</v>
      </c>
      <c r="F219" s="560" t="s">
        <v>101</v>
      </c>
      <c r="G219" s="1256">
        <v>0</v>
      </c>
      <c r="H219" s="1256">
        <f t="shared" si="59"/>
        <v>0</v>
      </c>
      <c r="I219" s="1256">
        <f t="shared" si="59"/>
        <v>0</v>
      </c>
      <c r="J219" s="1256">
        <f t="shared" si="59"/>
        <v>0</v>
      </c>
      <c r="K219" s="552">
        <f t="shared" si="59"/>
        <v>0</v>
      </c>
      <c r="L219" s="552">
        <f t="shared" si="59"/>
        <v>0</v>
      </c>
      <c r="M219" s="429"/>
      <c r="N219" s="469"/>
      <c r="AP219" s="6"/>
    </row>
    <row r="220" spans="1:42" ht="13.15" customHeight="1" x14ac:dyDescent="0.2">
      <c r="B220" s="84"/>
      <c r="C220" s="429"/>
      <c r="D220" s="429"/>
      <c r="E220" s="560"/>
      <c r="F220" s="560"/>
      <c r="G220" s="1316"/>
      <c r="H220" s="1316"/>
      <c r="I220" s="1316"/>
      <c r="J220" s="1316"/>
      <c r="K220" s="560"/>
      <c r="L220" s="560"/>
      <c r="M220" s="429"/>
      <c r="N220" s="469"/>
      <c r="AP220" s="6"/>
    </row>
    <row r="221" spans="1:42" ht="13.15" customHeight="1" x14ac:dyDescent="0.2">
      <c r="B221" s="84"/>
      <c r="C221" s="429"/>
      <c r="D221" s="1273" t="s">
        <v>581</v>
      </c>
      <c r="E221" s="560">
        <v>1</v>
      </c>
      <c r="F221" s="560" t="s">
        <v>121</v>
      </c>
      <c r="G221" s="1256">
        <v>0</v>
      </c>
      <c r="H221" s="1256">
        <f t="shared" ref="H221:L226" si="60">+G221</f>
        <v>0</v>
      </c>
      <c r="I221" s="1256">
        <f t="shared" si="60"/>
        <v>0</v>
      </c>
      <c r="J221" s="1256">
        <f t="shared" si="60"/>
        <v>0</v>
      </c>
      <c r="K221" s="552">
        <f t="shared" si="60"/>
        <v>0</v>
      </c>
      <c r="L221" s="552">
        <f t="shared" si="60"/>
        <v>0</v>
      </c>
      <c r="M221" s="429"/>
      <c r="N221" s="469"/>
      <c r="AP221" s="6"/>
    </row>
    <row r="222" spans="1:42" ht="13.15" customHeight="1" x14ac:dyDescent="0.2">
      <c r="B222" s="84"/>
      <c r="C222" s="429"/>
      <c r="D222" s="429"/>
      <c r="E222" s="560">
        <v>2</v>
      </c>
      <c r="F222" s="560" t="s">
        <v>121</v>
      </c>
      <c r="G222" s="1256">
        <v>0</v>
      </c>
      <c r="H222" s="1256">
        <f t="shared" si="60"/>
        <v>0</v>
      </c>
      <c r="I222" s="1256">
        <f t="shared" si="60"/>
        <v>0</v>
      </c>
      <c r="J222" s="1256">
        <f t="shared" si="60"/>
        <v>0</v>
      </c>
      <c r="K222" s="552">
        <f t="shared" si="60"/>
        <v>0</v>
      </c>
      <c r="L222" s="552">
        <f t="shared" si="60"/>
        <v>0</v>
      </c>
      <c r="M222" s="429"/>
      <c r="N222" s="469"/>
      <c r="AP222" s="6"/>
    </row>
    <row r="223" spans="1:42" ht="13.15" customHeight="1" x14ac:dyDescent="0.2">
      <c r="B223" s="84"/>
      <c r="C223" s="429"/>
      <c r="D223" s="429"/>
      <c r="E223" s="560">
        <v>3</v>
      </c>
      <c r="F223" s="560" t="s">
        <v>121</v>
      </c>
      <c r="G223" s="1256">
        <v>0</v>
      </c>
      <c r="H223" s="1256">
        <f t="shared" si="60"/>
        <v>0</v>
      </c>
      <c r="I223" s="1256">
        <f t="shared" si="60"/>
        <v>0</v>
      </c>
      <c r="J223" s="1256">
        <f t="shared" si="60"/>
        <v>0</v>
      </c>
      <c r="K223" s="552">
        <f t="shared" si="60"/>
        <v>0</v>
      </c>
      <c r="L223" s="552">
        <f t="shared" si="60"/>
        <v>0</v>
      </c>
      <c r="M223" s="429"/>
      <c r="N223" s="469"/>
      <c r="AP223" s="6"/>
    </row>
    <row r="224" spans="1:42" ht="13.15" customHeight="1" x14ac:dyDescent="0.2">
      <c r="B224" s="84"/>
      <c r="C224" s="429"/>
      <c r="D224" s="429"/>
      <c r="E224" s="560">
        <v>1</v>
      </c>
      <c r="F224" s="560" t="s">
        <v>101</v>
      </c>
      <c r="G224" s="1256">
        <v>0</v>
      </c>
      <c r="H224" s="1256">
        <f t="shared" si="60"/>
        <v>0</v>
      </c>
      <c r="I224" s="1256">
        <f t="shared" si="60"/>
        <v>0</v>
      </c>
      <c r="J224" s="1256">
        <f t="shared" si="60"/>
        <v>0</v>
      </c>
      <c r="K224" s="552">
        <f t="shared" si="60"/>
        <v>0</v>
      </c>
      <c r="L224" s="552">
        <f t="shared" si="60"/>
        <v>0</v>
      </c>
      <c r="M224" s="429"/>
      <c r="N224" s="469"/>
      <c r="AP224" s="6"/>
    </row>
    <row r="225" spans="2:42" ht="13.15" customHeight="1" x14ac:dyDescent="0.2">
      <c r="B225" s="84"/>
      <c r="C225" s="429"/>
      <c r="D225" s="429"/>
      <c r="E225" s="560">
        <v>2</v>
      </c>
      <c r="F225" s="560" t="s">
        <v>101</v>
      </c>
      <c r="G225" s="1256">
        <v>0</v>
      </c>
      <c r="H225" s="1256">
        <f t="shared" si="60"/>
        <v>0</v>
      </c>
      <c r="I225" s="1256">
        <f t="shared" si="60"/>
        <v>0</v>
      </c>
      <c r="J225" s="1256">
        <f t="shared" si="60"/>
        <v>0</v>
      </c>
      <c r="K225" s="552">
        <f t="shared" si="60"/>
        <v>0</v>
      </c>
      <c r="L225" s="552">
        <f t="shared" si="60"/>
        <v>0</v>
      </c>
      <c r="M225" s="429"/>
      <c r="N225" s="469"/>
      <c r="AP225" s="6"/>
    </row>
    <row r="226" spans="2:42" ht="13.15" customHeight="1" x14ac:dyDescent="0.2">
      <c r="B226" s="84"/>
      <c r="C226" s="429"/>
      <c r="D226" s="429"/>
      <c r="E226" s="560">
        <v>3</v>
      </c>
      <c r="F226" s="560" t="s">
        <v>101</v>
      </c>
      <c r="G226" s="1256">
        <v>0</v>
      </c>
      <c r="H226" s="1256">
        <f t="shared" si="60"/>
        <v>0</v>
      </c>
      <c r="I226" s="1256">
        <f t="shared" si="60"/>
        <v>0</v>
      </c>
      <c r="J226" s="1256">
        <f t="shared" si="60"/>
        <v>0</v>
      </c>
      <c r="K226" s="552">
        <f t="shared" si="60"/>
        <v>0</v>
      </c>
      <c r="L226" s="552">
        <f t="shared" si="60"/>
        <v>0</v>
      </c>
      <c r="M226" s="429"/>
      <c r="N226" s="469"/>
      <c r="AP226" s="6"/>
    </row>
    <row r="227" spans="2:42" ht="13.15" customHeight="1" x14ac:dyDescent="0.2">
      <c r="B227" s="84"/>
      <c r="C227" s="429"/>
      <c r="D227" s="429"/>
      <c r="E227" s="560"/>
      <c r="F227" s="560"/>
      <c r="G227" s="1316"/>
      <c r="H227" s="1316"/>
      <c r="I227" s="1316"/>
      <c r="J227" s="1316"/>
      <c r="K227" s="560"/>
      <c r="L227" s="560"/>
      <c r="M227" s="429"/>
      <c r="N227" s="469"/>
      <c r="AP227" s="6"/>
    </row>
    <row r="228" spans="2:42" ht="13.15" customHeight="1" x14ac:dyDescent="0.2">
      <c r="B228" s="84"/>
      <c r="C228" s="429"/>
      <c r="D228" s="1273" t="s">
        <v>582</v>
      </c>
      <c r="E228" s="560">
        <v>1</v>
      </c>
      <c r="F228" s="560" t="s">
        <v>121</v>
      </c>
      <c r="G228" s="1256">
        <v>0</v>
      </c>
      <c r="H228" s="1256">
        <f t="shared" ref="H228:L233" si="61">+G228</f>
        <v>0</v>
      </c>
      <c r="I228" s="1256">
        <f t="shared" si="61"/>
        <v>0</v>
      </c>
      <c r="J228" s="1256">
        <f t="shared" si="61"/>
        <v>0</v>
      </c>
      <c r="K228" s="552">
        <f t="shared" si="61"/>
        <v>0</v>
      </c>
      <c r="L228" s="552">
        <f t="shared" si="61"/>
        <v>0</v>
      </c>
      <c r="M228" s="429"/>
      <c r="N228" s="469"/>
      <c r="AP228" s="6"/>
    </row>
    <row r="229" spans="2:42" ht="13.15" customHeight="1" x14ac:dyDescent="0.2">
      <c r="B229" s="430"/>
      <c r="C229" s="429"/>
      <c r="D229" s="429"/>
      <c r="E229" s="560">
        <v>2</v>
      </c>
      <c r="F229" s="560" t="s">
        <v>121</v>
      </c>
      <c r="G229" s="1256">
        <v>0</v>
      </c>
      <c r="H229" s="1256">
        <f t="shared" si="61"/>
        <v>0</v>
      </c>
      <c r="I229" s="1256">
        <f t="shared" si="61"/>
        <v>0</v>
      </c>
      <c r="J229" s="1256">
        <f t="shared" si="61"/>
        <v>0</v>
      </c>
      <c r="K229" s="552">
        <f t="shared" si="61"/>
        <v>0</v>
      </c>
      <c r="L229" s="552">
        <f t="shared" si="61"/>
        <v>0</v>
      </c>
      <c r="M229" s="429"/>
      <c r="N229" s="469"/>
      <c r="AP229" s="6"/>
    </row>
    <row r="230" spans="2:42" ht="13.15" customHeight="1" x14ac:dyDescent="0.2">
      <c r="B230" s="430"/>
      <c r="C230" s="429"/>
      <c r="D230" s="429"/>
      <c r="E230" s="560">
        <v>3</v>
      </c>
      <c r="F230" s="560" t="s">
        <v>121</v>
      </c>
      <c r="G230" s="1256">
        <v>0</v>
      </c>
      <c r="H230" s="1256">
        <f t="shared" si="61"/>
        <v>0</v>
      </c>
      <c r="I230" s="1256">
        <f t="shared" si="61"/>
        <v>0</v>
      </c>
      <c r="J230" s="1256">
        <f t="shared" si="61"/>
        <v>0</v>
      </c>
      <c r="K230" s="552">
        <f t="shared" si="61"/>
        <v>0</v>
      </c>
      <c r="L230" s="552">
        <f t="shared" si="61"/>
        <v>0</v>
      </c>
      <c r="M230" s="429"/>
      <c r="N230" s="469"/>
      <c r="AP230" s="6"/>
    </row>
    <row r="231" spans="2:42" ht="13.15" customHeight="1" x14ac:dyDescent="0.2">
      <c r="B231" s="430"/>
      <c r="C231" s="429"/>
      <c r="D231" s="429"/>
      <c r="E231" s="560">
        <v>1</v>
      </c>
      <c r="F231" s="560" t="s">
        <v>101</v>
      </c>
      <c r="G231" s="1256">
        <v>0</v>
      </c>
      <c r="H231" s="1256">
        <f t="shared" si="61"/>
        <v>0</v>
      </c>
      <c r="I231" s="1256">
        <f t="shared" si="61"/>
        <v>0</v>
      </c>
      <c r="J231" s="1256">
        <f t="shared" si="61"/>
        <v>0</v>
      </c>
      <c r="K231" s="552">
        <f t="shared" si="61"/>
        <v>0</v>
      </c>
      <c r="L231" s="552">
        <f t="shared" si="61"/>
        <v>0</v>
      </c>
      <c r="M231" s="429"/>
      <c r="N231" s="469"/>
      <c r="AP231" s="6"/>
    </row>
    <row r="232" spans="2:42" ht="13.15" customHeight="1" x14ac:dyDescent="0.2">
      <c r="B232" s="430"/>
      <c r="C232" s="429"/>
      <c r="D232" s="429"/>
      <c r="E232" s="560">
        <v>2</v>
      </c>
      <c r="F232" s="560" t="s">
        <v>101</v>
      </c>
      <c r="G232" s="1256">
        <v>0</v>
      </c>
      <c r="H232" s="1256">
        <f t="shared" si="61"/>
        <v>0</v>
      </c>
      <c r="I232" s="1256">
        <f t="shared" si="61"/>
        <v>0</v>
      </c>
      <c r="J232" s="1256">
        <f t="shared" si="61"/>
        <v>0</v>
      </c>
      <c r="K232" s="552">
        <f t="shared" si="61"/>
        <v>0</v>
      </c>
      <c r="L232" s="552">
        <f t="shared" si="61"/>
        <v>0</v>
      </c>
      <c r="M232" s="429"/>
      <c r="N232" s="469"/>
      <c r="AP232" s="6"/>
    </row>
    <row r="233" spans="2:42" ht="13.15" customHeight="1" x14ac:dyDescent="0.2">
      <c r="B233" s="430"/>
      <c r="C233" s="429"/>
      <c r="D233" s="429"/>
      <c r="E233" s="560">
        <v>3</v>
      </c>
      <c r="F233" s="560" t="s">
        <v>101</v>
      </c>
      <c r="G233" s="1256">
        <v>0</v>
      </c>
      <c r="H233" s="1256">
        <f t="shared" si="61"/>
        <v>0</v>
      </c>
      <c r="I233" s="1256">
        <f t="shared" si="61"/>
        <v>0</v>
      </c>
      <c r="J233" s="1256">
        <f t="shared" si="61"/>
        <v>0</v>
      </c>
      <c r="K233" s="552">
        <f t="shared" si="61"/>
        <v>0</v>
      </c>
      <c r="L233" s="552">
        <f t="shared" si="61"/>
        <v>0</v>
      </c>
      <c r="M233" s="429"/>
      <c r="N233" s="469"/>
      <c r="AP233" s="6"/>
    </row>
    <row r="234" spans="2:42" ht="13.15" customHeight="1" x14ac:dyDescent="0.2">
      <c r="B234" s="84"/>
      <c r="C234" s="429"/>
      <c r="D234" s="429"/>
      <c r="E234" s="560"/>
      <c r="F234" s="560"/>
      <c r="G234" s="1316"/>
      <c r="H234" s="1316"/>
      <c r="I234" s="1316"/>
      <c r="J234" s="1316"/>
      <c r="K234" s="560"/>
      <c r="L234" s="560"/>
      <c r="M234" s="429"/>
      <c r="N234" s="469"/>
      <c r="AP234" s="6"/>
    </row>
    <row r="235" spans="2:42" ht="13.15" customHeight="1" x14ac:dyDescent="0.2">
      <c r="B235" s="84"/>
      <c r="C235" s="429"/>
      <c r="D235" s="1273" t="s">
        <v>583</v>
      </c>
      <c r="E235" s="560">
        <v>1</v>
      </c>
      <c r="F235" s="560" t="s">
        <v>121</v>
      </c>
      <c r="G235" s="1256">
        <v>0</v>
      </c>
      <c r="H235" s="1256">
        <f t="shared" ref="H235:L240" si="62">+G235</f>
        <v>0</v>
      </c>
      <c r="I235" s="1256">
        <f t="shared" si="62"/>
        <v>0</v>
      </c>
      <c r="J235" s="1256">
        <f t="shared" si="62"/>
        <v>0</v>
      </c>
      <c r="K235" s="552">
        <f t="shared" si="62"/>
        <v>0</v>
      </c>
      <c r="L235" s="552">
        <f t="shared" si="62"/>
        <v>0</v>
      </c>
      <c r="M235" s="429"/>
      <c r="N235" s="469"/>
      <c r="AP235" s="6"/>
    </row>
    <row r="236" spans="2:42" ht="13.15" customHeight="1" x14ac:dyDescent="0.2">
      <c r="B236" s="84"/>
      <c r="C236" s="429"/>
      <c r="D236" s="429"/>
      <c r="E236" s="560">
        <v>2</v>
      </c>
      <c r="F236" s="560" t="s">
        <v>121</v>
      </c>
      <c r="G236" s="1256">
        <v>0</v>
      </c>
      <c r="H236" s="1256">
        <f t="shared" si="62"/>
        <v>0</v>
      </c>
      <c r="I236" s="1256">
        <f t="shared" si="62"/>
        <v>0</v>
      </c>
      <c r="J236" s="1256">
        <f t="shared" si="62"/>
        <v>0</v>
      </c>
      <c r="K236" s="552">
        <f t="shared" si="62"/>
        <v>0</v>
      </c>
      <c r="L236" s="552">
        <f t="shared" si="62"/>
        <v>0</v>
      </c>
      <c r="M236" s="429"/>
      <c r="N236" s="469"/>
      <c r="AP236" s="6"/>
    </row>
    <row r="237" spans="2:42" ht="13.15" customHeight="1" x14ac:dyDescent="0.2">
      <c r="B237" s="84"/>
      <c r="C237" s="429"/>
      <c r="D237" s="429"/>
      <c r="E237" s="560">
        <v>3</v>
      </c>
      <c r="F237" s="560" t="s">
        <v>121</v>
      </c>
      <c r="G237" s="1256">
        <v>0</v>
      </c>
      <c r="H237" s="1256">
        <f t="shared" si="62"/>
        <v>0</v>
      </c>
      <c r="I237" s="1256">
        <f t="shared" si="62"/>
        <v>0</v>
      </c>
      <c r="J237" s="1256">
        <f t="shared" si="62"/>
        <v>0</v>
      </c>
      <c r="K237" s="552">
        <f t="shared" si="62"/>
        <v>0</v>
      </c>
      <c r="L237" s="552">
        <f t="shared" si="62"/>
        <v>0</v>
      </c>
      <c r="M237" s="429"/>
      <c r="N237" s="469"/>
      <c r="AP237" s="6"/>
    </row>
    <row r="238" spans="2:42" ht="13.15" customHeight="1" x14ac:dyDescent="0.2">
      <c r="B238" s="84"/>
      <c r="C238" s="429"/>
      <c r="D238" s="429"/>
      <c r="E238" s="560">
        <v>1</v>
      </c>
      <c r="F238" s="560" t="s">
        <v>101</v>
      </c>
      <c r="G238" s="1256">
        <v>0</v>
      </c>
      <c r="H238" s="1256">
        <f t="shared" si="62"/>
        <v>0</v>
      </c>
      <c r="I238" s="1256">
        <f t="shared" si="62"/>
        <v>0</v>
      </c>
      <c r="J238" s="1256">
        <f t="shared" si="62"/>
        <v>0</v>
      </c>
      <c r="K238" s="552">
        <f t="shared" si="62"/>
        <v>0</v>
      </c>
      <c r="L238" s="552">
        <f t="shared" si="62"/>
        <v>0</v>
      </c>
      <c r="M238" s="429"/>
      <c r="N238" s="469"/>
      <c r="AP238" s="6"/>
    </row>
    <row r="239" spans="2:42" ht="13.15" customHeight="1" x14ac:dyDescent="0.2">
      <c r="B239" s="84"/>
      <c r="C239" s="429"/>
      <c r="D239" s="429"/>
      <c r="E239" s="560">
        <v>2</v>
      </c>
      <c r="F239" s="560" t="s">
        <v>101</v>
      </c>
      <c r="G239" s="1256">
        <v>0</v>
      </c>
      <c r="H239" s="1256">
        <f t="shared" si="62"/>
        <v>0</v>
      </c>
      <c r="I239" s="1256">
        <f t="shared" si="62"/>
        <v>0</v>
      </c>
      <c r="J239" s="1256">
        <f t="shared" si="62"/>
        <v>0</v>
      </c>
      <c r="K239" s="552">
        <f t="shared" si="62"/>
        <v>0</v>
      </c>
      <c r="L239" s="552">
        <f t="shared" si="62"/>
        <v>0</v>
      </c>
      <c r="M239" s="429"/>
      <c r="N239" s="469"/>
      <c r="AP239" s="6"/>
    </row>
    <row r="240" spans="2:42" ht="13.15" customHeight="1" x14ac:dyDescent="0.2">
      <c r="B240" s="84"/>
      <c r="C240" s="429"/>
      <c r="D240" s="429"/>
      <c r="E240" s="560">
        <v>3</v>
      </c>
      <c r="F240" s="560" t="s">
        <v>101</v>
      </c>
      <c r="G240" s="1256">
        <v>0</v>
      </c>
      <c r="H240" s="1256">
        <f t="shared" si="62"/>
        <v>0</v>
      </c>
      <c r="I240" s="1256">
        <f t="shared" si="62"/>
        <v>0</v>
      </c>
      <c r="J240" s="1256">
        <f t="shared" si="62"/>
        <v>0</v>
      </c>
      <c r="K240" s="552">
        <f t="shared" si="62"/>
        <v>0</v>
      </c>
      <c r="L240" s="552">
        <f t="shared" si="62"/>
        <v>0</v>
      </c>
      <c r="M240" s="429"/>
      <c r="N240" s="469"/>
      <c r="AP240" s="6"/>
    </row>
    <row r="241" spans="2:42" ht="13.15" customHeight="1" x14ac:dyDescent="0.2">
      <c r="B241" s="84"/>
      <c r="C241" s="429"/>
      <c r="D241" s="429"/>
      <c r="E241" s="560"/>
      <c r="F241" s="560"/>
      <c r="G241" s="1316"/>
      <c r="H241" s="1316"/>
      <c r="I241" s="1316"/>
      <c r="J241" s="1316"/>
      <c r="K241" s="560"/>
      <c r="L241" s="560"/>
      <c r="M241" s="429"/>
      <c r="N241" s="469"/>
      <c r="AP241" s="6"/>
    </row>
    <row r="242" spans="2:42" ht="13.15" customHeight="1" x14ac:dyDescent="0.2">
      <c r="B242" s="84"/>
      <c r="C242" s="429"/>
      <c r="D242" s="1273" t="s">
        <v>584</v>
      </c>
      <c r="E242" s="560">
        <v>1</v>
      </c>
      <c r="F242" s="560" t="s">
        <v>121</v>
      </c>
      <c r="G242" s="1256">
        <v>0</v>
      </c>
      <c r="H242" s="1256">
        <f t="shared" ref="H242:L247" si="63">+G242</f>
        <v>0</v>
      </c>
      <c r="I242" s="1256">
        <f t="shared" si="63"/>
        <v>0</v>
      </c>
      <c r="J242" s="1256">
        <f t="shared" si="63"/>
        <v>0</v>
      </c>
      <c r="K242" s="552">
        <f t="shared" si="63"/>
        <v>0</v>
      </c>
      <c r="L242" s="552">
        <f t="shared" si="63"/>
        <v>0</v>
      </c>
      <c r="M242" s="429"/>
      <c r="N242" s="469"/>
      <c r="AP242" s="6"/>
    </row>
    <row r="243" spans="2:42" ht="13.15" customHeight="1" x14ac:dyDescent="0.2">
      <c r="B243" s="84"/>
      <c r="C243" s="429"/>
      <c r="D243" s="429"/>
      <c r="E243" s="560">
        <v>2</v>
      </c>
      <c r="F243" s="560" t="s">
        <v>121</v>
      </c>
      <c r="G243" s="1256">
        <v>0</v>
      </c>
      <c r="H243" s="1256">
        <f t="shared" si="63"/>
        <v>0</v>
      </c>
      <c r="I243" s="1256">
        <f t="shared" si="63"/>
        <v>0</v>
      </c>
      <c r="J243" s="1256">
        <f t="shared" si="63"/>
        <v>0</v>
      </c>
      <c r="K243" s="552">
        <f t="shared" si="63"/>
        <v>0</v>
      </c>
      <c r="L243" s="552">
        <f t="shared" si="63"/>
        <v>0</v>
      </c>
      <c r="M243" s="429"/>
      <c r="N243" s="469"/>
      <c r="AP243" s="6"/>
    </row>
    <row r="244" spans="2:42" ht="13.15" customHeight="1" x14ac:dyDescent="0.2">
      <c r="B244" s="84"/>
      <c r="C244" s="429"/>
      <c r="D244" s="429"/>
      <c r="E244" s="560">
        <v>3</v>
      </c>
      <c r="F244" s="560" t="s">
        <v>121</v>
      </c>
      <c r="G244" s="1256">
        <v>0</v>
      </c>
      <c r="H244" s="1256">
        <f t="shared" si="63"/>
        <v>0</v>
      </c>
      <c r="I244" s="1256">
        <f t="shared" si="63"/>
        <v>0</v>
      </c>
      <c r="J244" s="1256">
        <f t="shared" si="63"/>
        <v>0</v>
      </c>
      <c r="K244" s="552">
        <f t="shared" si="63"/>
        <v>0</v>
      </c>
      <c r="L244" s="552">
        <f t="shared" si="63"/>
        <v>0</v>
      </c>
      <c r="M244" s="429"/>
      <c r="N244" s="469"/>
      <c r="AP244" s="6"/>
    </row>
    <row r="245" spans="2:42" ht="13.15" customHeight="1" x14ac:dyDescent="0.2">
      <c r="B245" s="84"/>
      <c r="C245" s="429"/>
      <c r="D245" s="429"/>
      <c r="E245" s="560">
        <v>1</v>
      </c>
      <c r="F245" s="560" t="s">
        <v>101</v>
      </c>
      <c r="G245" s="1256">
        <v>0</v>
      </c>
      <c r="H245" s="1256">
        <f t="shared" si="63"/>
        <v>0</v>
      </c>
      <c r="I245" s="1256">
        <f t="shared" si="63"/>
        <v>0</v>
      </c>
      <c r="J245" s="1256">
        <f t="shared" si="63"/>
        <v>0</v>
      </c>
      <c r="K245" s="552">
        <f t="shared" si="63"/>
        <v>0</v>
      </c>
      <c r="L245" s="552">
        <f t="shared" si="63"/>
        <v>0</v>
      </c>
      <c r="M245" s="429"/>
      <c r="N245" s="469"/>
      <c r="AP245" s="6"/>
    </row>
    <row r="246" spans="2:42" ht="13.15" customHeight="1" x14ac:dyDescent="0.2">
      <c r="B246" s="84"/>
      <c r="C246" s="429"/>
      <c r="D246" s="429"/>
      <c r="E246" s="560">
        <v>2</v>
      </c>
      <c r="F246" s="560" t="s">
        <v>101</v>
      </c>
      <c r="G246" s="1256">
        <v>0</v>
      </c>
      <c r="H246" s="1256">
        <f t="shared" si="63"/>
        <v>0</v>
      </c>
      <c r="I246" s="1256">
        <f t="shared" si="63"/>
        <v>0</v>
      </c>
      <c r="J246" s="1256">
        <f t="shared" si="63"/>
        <v>0</v>
      </c>
      <c r="K246" s="552">
        <f t="shared" si="63"/>
        <v>0</v>
      </c>
      <c r="L246" s="552">
        <f t="shared" si="63"/>
        <v>0</v>
      </c>
      <c r="M246" s="429"/>
      <c r="N246" s="469"/>
      <c r="AP246" s="6"/>
    </row>
    <row r="247" spans="2:42" ht="13.15" customHeight="1" x14ac:dyDescent="0.2">
      <c r="B247" s="84"/>
      <c r="C247" s="429"/>
      <c r="D247" s="429"/>
      <c r="E247" s="560">
        <v>3</v>
      </c>
      <c r="F247" s="560" t="s">
        <v>101</v>
      </c>
      <c r="G247" s="1256">
        <v>0</v>
      </c>
      <c r="H247" s="1256">
        <f t="shared" si="63"/>
        <v>0</v>
      </c>
      <c r="I247" s="1256">
        <f t="shared" si="63"/>
        <v>0</v>
      </c>
      <c r="J247" s="1256">
        <f t="shared" si="63"/>
        <v>0</v>
      </c>
      <c r="K247" s="552">
        <f t="shared" si="63"/>
        <v>0</v>
      </c>
      <c r="L247" s="552">
        <f t="shared" si="63"/>
        <v>0</v>
      </c>
      <c r="M247" s="429"/>
      <c r="N247" s="469"/>
      <c r="AP247" s="6"/>
    </row>
    <row r="248" spans="2:42" ht="13.15" customHeight="1" x14ac:dyDescent="0.2">
      <c r="B248" s="84"/>
      <c r="C248" s="429"/>
      <c r="D248" s="429"/>
      <c r="E248" s="560"/>
      <c r="F248" s="560"/>
      <c r="G248" s="1316"/>
      <c r="H248" s="1316"/>
      <c r="I248" s="1316"/>
      <c r="J248" s="1316"/>
      <c r="K248" s="560"/>
      <c r="L248" s="560"/>
      <c r="M248" s="429"/>
      <c r="N248" s="469"/>
      <c r="AP248" s="6"/>
    </row>
    <row r="249" spans="2:42" ht="13.15" customHeight="1" x14ac:dyDescent="0.2">
      <c r="B249" s="84"/>
      <c r="C249" s="429"/>
      <c r="D249" s="1273" t="s">
        <v>585</v>
      </c>
      <c r="E249" s="560">
        <v>1</v>
      </c>
      <c r="F249" s="560" t="s">
        <v>121</v>
      </c>
      <c r="G249" s="1256">
        <v>0</v>
      </c>
      <c r="H249" s="1256">
        <f t="shared" ref="H249:L254" si="64">+G249</f>
        <v>0</v>
      </c>
      <c r="I249" s="1256">
        <f t="shared" si="64"/>
        <v>0</v>
      </c>
      <c r="J249" s="1256">
        <f t="shared" si="64"/>
        <v>0</v>
      </c>
      <c r="K249" s="552">
        <f t="shared" si="64"/>
        <v>0</v>
      </c>
      <c r="L249" s="552">
        <f t="shared" si="64"/>
        <v>0</v>
      </c>
      <c r="M249" s="429"/>
      <c r="N249" s="469"/>
      <c r="AP249" s="6"/>
    </row>
    <row r="250" spans="2:42" ht="13.15" customHeight="1" x14ac:dyDescent="0.2">
      <c r="B250" s="84"/>
      <c r="C250" s="429"/>
      <c r="D250" s="429"/>
      <c r="E250" s="560">
        <v>2</v>
      </c>
      <c r="F250" s="560" t="s">
        <v>121</v>
      </c>
      <c r="G250" s="1256">
        <v>0</v>
      </c>
      <c r="H250" s="1256">
        <f t="shared" si="64"/>
        <v>0</v>
      </c>
      <c r="I250" s="1256">
        <f t="shared" si="64"/>
        <v>0</v>
      </c>
      <c r="J250" s="1256">
        <f t="shared" si="64"/>
        <v>0</v>
      </c>
      <c r="K250" s="552">
        <f t="shared" si="64"/>
        <v>0</v>
      </c>
      <c r="L250" s="552">
        <f t="shared" si="64"/>
        <v>0</v>
      </c>
      <c r="M250" s="429"/>
      <c r="N250" s="469"/>
      <c r="AP250" s="6"/>
    </row>
    <row r="251" spans="2:42" ht="13.15" customHeight="1" x14ac:dyDescent="0.2">
      <c r="B251" s="84"/>
      <c r="C251" s="429"/>
      <c r="D251" s="429"/>
      <c r="E251" s="560">
        <v>3</v>
      </c>
      <c r="F251" s="560" t="s">
        <v>121</v>
      </c>
      <c r="G251" s="1256">
        <v>0</v>
      </c>
      <c r="H251" s="1256">
        <f t="shared" si="64"/>
        <v>0</v>
      </c>
      <c r="I251" s="1256">
        <f t="shared" si="64"/>
        <v>0</v>
      </c>
      <c r="J251" s="1256">
        <f t="shared" si="64"/>
        <v>0</v>
      </c>
      <c r="K251" s="552">
        <f t="shared" si="64"/>
        <v>0</v>
      </c>
      <c r="L251" s="552">
        <f t="shared" si="64"/>
        <v>0</v>
      </c>
      <c r="M251" s="429"/>
      <c r="N251" s="469"/>
      <c r="AP251" s="6"/>
    </row>
    <row r="252" spans="2:42" ht="13.15" customHeight="1" x14ac:dyDescent="0.2">
      <c r="B252" s="84"/>
      <c r="C252" s="429"/>
      <c r="D252" s="429"/>
      <c r="E252" s="560">
        <v>1</v>
      </c>
      <c r="F252" s="560" t="s">
        <v>101</v>
      </c>
      <c r="G252" s="1256">
        <v>0</v>
      </c>
      <c r="H252" s="1256">
        <f t="shared" si="64"/>
        <v>0</v>
      </c>
      <c r="I252" s="1256">
        <f t="shared" si="64"/>
        <v>0</v>
      </c>
      <c r="J252" s="1256">
        <f t="shared" si="64"/>
        <v>0</v>
      </c>
      <c r="K252" s="552">
        <f t="shared" si="64"/>
        <v>0</v>
      </c>
      <c r="L252" s="552">
        <f t="shared" si="64"/>
        <v>0</v>
      </c>
      <c r="M252" s="429"/>
      <c r="N252" s="469"/>
      <c r="AP252" s="6"/>
    </row>
    <row r="253" spans="2:42" ht="13.15" customHeight="1" x14ac:dyDescent="0.2">
      <c r="B253" s="84"/>
      <c r="C253" s="429"/>
      <c r="D253" s="429"/>
      <c r="E253" s="560">
        <v>2</v>
      </c>
      <c r="F253" s="560" t="s">
        <v>101</v>
      </c>
      <c r="G253" s="1256">
        <v>0</v>
      </c>
      <c r="H253" s="1256">
        <f t="shared" si="64"/>
        <v>0</v>
      </c>
      <c r="I253" s="1256">
        <f t="shared" si="64"/>
        <v>0</v>
      </c>
      <c r="J253" s="1256">
        <f t="shared" si="64"/>
        <v>0</v>
      </c>
      <c r="K253" s="552">
        <f t="shared" si="64"/>
        <v>0</v>
      </c>
      <c r="L253" s="552">
        <f t="shared" si="64"/>
        <v>0</v>
      </c>
      <c r="M253" s="429"/>
      <c r="N253" s="469"/>
      <c r="AP253" s="6"/>
    </row>
    <row r="254" spans="2:42" ht="13.15" customHeight="1" x14ac:dyDescent="0.2">
      <c r="B254" s="84"/>
      <c r="C254" s="429"/>
      <c r="D254" s="429"/>
      <c r="E254" s="560">
        <v>3</v>
      </c>
      <c r="F254" s="560" t="s">
        <v>101</v>
      </c>
      <c r="G254" s="1256">
        <v>0</v>
      </c>
      <c r="H254" s="1256">
        <f t="shared" si="64"/>
        <v>0</v>
      </c>
      <c r="I254" s="1256">
        <f t="shared" si="64"/>
        <v>0</v>
      </c>
      <c r="J254" s="1256">
        <f t="shared" si="64"/>
        <v>0</v>
      </c>
      <c r="K254" s="552">
        <f t="shared" si="64"/>
        <v>0</v>
      </c>
      <c r="L254" s="552">
        <f t="shared" si="64"/>
        <v>0</v>
      </c>
      <c r="M254" s="429"/>
      <c r="N254" s="469"/>
      <c r="AP254" s="6"/>
    </row>
    <row r="255" spans="2:42" ht="13.15" customHeight="1" x14ac:dyDescent="0.2">
      <c r="B255" s="84"/>
      <c r="C255" s="429"/>
      <c r="D255" s="429"/>
      <c r="E255" s="560"/>
      <c r="F255" s="560"/>
      <c r="G255" s="1316"/>
      <c r="H255" s="1316"/>
      <c r="I255" s="1316"/>
      <c r="J255" s="1316"/>
      <c r="K255" s="560"/>
      <c r="L255" s="560"/>
      <c r="M255" s="429"/>
      <c r="N255" s="469"/>
      <c r="AP255" s="6"/>
    </row>
    <row r="256" spans="2:42" ht="13.15" customHeight="1" x14ac:dyDescent="0.2">
      <c r="B256" s="84"/>
      <c r="C256" s="431"/>
      <c r="D256" s="431"/>
      <c r="E256" s="552"/>
      <c r="F256" s="552"/>
      <c r="G256" s="1256"/>
      <c r="H256" s="1256"/>
      <c r="I256" s="1256"/>
      <c r="J256" s="1256"/>
      <c r="K256" s="552"/>
      <c r="L256" s="552"/>
      <c r="M256" s="431"/>
      <c r="N256" s="469"/>
      <c r="AP256" s="6"/>
    </row>
    <row r="257" spans="2:42" ht="13.15" customHeight="1" x14ac:dyDescent="0.2">
      <c r="B257" s="84"/>
      <c r="C257" s="429"/>
      <c r="D257" s="429"/>
      <c r="E257" s="560"/>
      <c r="F257" s="560"/>
      <c r="G257" s="1316"/>
      <c r="H257" s="1316"/>
      <c r="I257" s="1316"/>
      <c r="J257" s="1316"/>
      <c r="K257" s="560"/>
      <c r="L257" s="560"/>
      <c r="M257" s="429"/>
      <c r="N257" s="469"/>
      <c r="AP257" s="6"/>
    </row>
    <row r="258" spans="2:42" ht="13.15" customHeight="1" x14ac:dyDescent="0.2">
      <c r="B258" s="84"/>
      <c r="C258" s="429"/>
      <c r="D258" s="1273" t="s">
        <v>102</v>
      </c>
      <c r="E258" s="560">
        <v>1</v>
      </c>
      <c r="F258" s="560" t="s">
        <v>121</v>
      </c>
      <c r="G258" s="1256">
        <v>0</v>
      </c>
      <c r="H258" s="1256">
        <f t="shared" ref="H258:L263" si="65">+G258</f>
        <v>0</v>
      </c>
      <c r="I258" s="1256">
        <f t="shared" si="65"/>
        <v>0</v>
      </c>
      <c r="J258" s="1256">
        <f t="shared" si="65"/>
        <v>0</v>
      </c>
      <c r="K258" s="552">
        <f t="shared" si="65"/>
        <v>0</v>
      </c>
      <c r="L258" s="552">
        <f t="shared" si="65"/>
        <v>0</v>
      </c>
      <c r="M258" s="429"/>
      <c r="N258" s="469"/>
      <c r="AP258" s="6"/>
    </row>
    <row r="259" spans="2:42" ht="13.15" customHeight="1" x14ac:dyDescent="0.2">
      <c r="B259" s="84"/>
      <c r="C259" s="429"/>
      <c r="D259" s="429"/>
      <c r="E259" s="560">
        <v>2</v>
      </c>
      <c r="F259" s="560" t="s">
        <v>121</v>
      </c>
      <c r="G259" s="1256">
        <v>0</v>
      </c>
      <c r="H259" s="1256">
        <f t="shared" si="65"/>
        <v>0</v>
      </c>
      <c r="I259" s="1256">
        <f t="shared" si="65"/>
        <v>0</v>
      </c>
      <c r="J259" s="1256">
        <f t="shared" si="65"/>
        <v>0</v>
      </c>
      <c r="K259" s="552">
        <f t="shared" si="65"/>
        <v>0</v>
      </c>
      <c r="L259" s="552">
        <f t="shared" si="65"/>
        <v>0</v>
      </c>
      <c r="M259" s="429"/>
      <c r="N259" s="469"/>
      <c r="AP259" s="6"/>
    </row>
    <row r="260" spans="2:42" ht="13.15" customHeight="1" x14ac:dyDescent="0.2">
      <c r="B260" s="84"/>
      <c r="C260" s="429"/>
      <c r="D260" s="429"/>
      <c r="E260" s="560">
        <v>3</v>
      </c>
      <c r="F260" s="560" t="s">
        <v>121</v>
      </c>
      <c r="G260" s="1256">
        <v>0</v>
      </c>
      <c r="H260" s="1256">
        <f t="shared" si="65"/>
        <v>0</v>
      </c>
      <c r="I260" s="1256">
        <f t="shared" si="65"/>
        <v>0</v>
      </c>
      <c r="J260" s="1256">
        <f t="shared" si="65"/>
        <v>0</v>
      </c>
      <c r="K260" s="552">
        <f t="shared" si="65"/>
        <v>0</v>
      </c>
      <c r="L260" s="552">
        <f t="shared" si="65"/>
        <v>0</v>
      </c>
      <c r="M260" s="429"/>
      <c r="N260" s="469"/>
      <c r="AP260" s="6"/>
    </row>
    <row r="261" spans="2:42" ht="13.15" customHeight="1" x14ac:dyDescent="0.2">
      <c r="B261" s="84"/>
      <c r="C261" s="429"/>
      <c r="D261" s="429"/>
      <c r="E261" s="560">
        <v>1</v>
      </c>
      <c r="F261" s="560" t="s">
        <v>101</v>
      </c>
      <c r="G261" s="1256">
        <v>0</v>
      </c>
      <c r="H261" s="1256">
        <f t="shared" si="65"/>
        <v>0</v>
      </c>
      <c r="I261" s="1256">
        <f t="shared" si="65"/>
        <v>0</v>
      </c>
      <c r="J261" s="1256">
        <f t="shared" si="65"/>
        <v>0</v>
      </c>
      <c r="K261" s="552">
        <f t="shared" si="65"/>
        <v>0</v>
      </c>
      <c r="L261" s="552">
        <f t="shared" si="65"/>
        <v>0</v>
      </c>
      <c r="M261" s="429"/>
      <c r="N261" s="469"/>
      <c r="AP261" s="6"/>
    </row>
    <row r="262" spans="2:42" ht="13.15" customHeight="1" x14ac:dyDescent="0.2">
      <c r="B262" s="84"/>
      <c r="C262" s="429"/>
      <c r="D262" s="429"/>
      <c r="E262" s="560">
        <v>2</v>
      </c>
      <c r="F262" s="560" t="s">
        <v>101</v>
      </c>
      <c r="G262" s="1256">
        <v>0</v>
      </c>
      <c r="H262" s="1256">
        <f t="shared" si="65"/>
        <v>0</v>
      </c>
      <c r="I262" s="1256">
        <f t="shared" si="65"/>
        <v>0</v>
      </c>
      <c r="J262" s="1256">
        <f t="shared" si="65"/>
        <v>0</v>
      </c>
      <c r="K262" s="552">
        <f t="shared" si="65"/>
        <v>0</v>
      </c>
      <c r="L262" s="552">
        <f t="shared" si="65"/>
        <v>0</v>
      </c>
      <c r="M262" s="429"/>
      <c r="N262" s="469"/>
      <c r="AP262" s="6"/>
    </row>
    <row r="263" spans="2:42" ht="13.15" customHeight="1" x14ac:dyDescent="0.2">
      <c r="B263" s="84"/>
      <c r="C263" s="429"/>
      <c r="D263" s="429"/>
      <c r="E263" s="560">
        <v>3</v>
      </c>
      <c r="F263" s="560" t="s">
        <v>101</v>
      </c>
      <c r="G263" s="1256">
        <v>0</v>
      </c>
      <c r="H263" s="1256">
        <f t="shared" si="65"/>
        <v>0</v>
      </c>
      <c r="I263" s="1256">
        <f t="shared" si="65"/>
        <v>0</v>
      </c>
      <c r="J263" s="1256">
        <f t="shared" si="65"/>
        <v>0</v>
      </c>
      <c r="K263" s="552">
        <f t="shared" si="65"/>
        <v>0</v>
      </c>
      <c r="L263" s="552">
        <f t="shared" si="65"/>
        <v>0</v>
      </c>
      <c r="M263" s="429"/>
      <c r="N263" s="469"/>
      <c r="AP263" s="6"/>
    </row>
    <row r="264" spans="2:42" ht="13.15" customHeight="1" x14ac:dyDescent="0.2">
      <c r="B264" s="84"/>
      <c r="C264" s="429"/>
      <c r="D264" s="429"/>
      <c r="E264" s="560"/>
      <c r="F264" s="560"/>
      <c r="G264" s="1316"/>
      <c r="H264" s="1316"/>
      <c r="I264" s="1316"/>
      <c r="J264" s="1316"/>
      <c r="K264" s="560"/>
      <c r="L264" s="560"/>
      <c r="M264" s="429"/>
      <c r="N264" s="469"/>
      <c r="AP264" s="6"/>
    </row>
    <row r="265" spans="2:42" ht="13.15" customHeight="1" x14ac:dyDescent="0.2">
      <c r="B265" s="84"/>
      <c r="C265" s="429"/>
      <c r="D265" s="1273" t="s">
        <v>103</v>
      </c>
      <c r="E265" s="560">
        <v>1</v>
      </c>
      <c r="F265" s="560" t="s">
        <v>121</v>
      </c>
      <c r="G265" s="1256">
        <v>0</v>
      </c>
      <c r="H265" s="1256">
        <f t="shared" ref="H265:L270" si="66">+G265</f>
        <v>0</v>
      </c>
      <c r="I265" s="1256">
        <f t="shared" si="66"/>
        <v>0</v>
      </c>
      <c r="J265" s="1256">
        <f t="shared" si="66"/>
        <v>0</v>
      </c>
      <c r="K265" s="552">
        <f t="shared" si="66"/>
        <v>0</v>
      </c>
      <c r="L265" s="552">
        <f t="shared" si="66"/>
        <v>0</v>
      </c>
      <c r="M265" s="429"/>
      <c r="N265" s="469"/>
      <c r="AP265" s="6"/>
    </row>
    <row r="266" spans="2:42" ht="13.15" customHeight="1" x14ac:dyDescent="0.2">
      <c r="B266" s="84"/>
      <c r="C266" s="429"/>
      <c r="D266" s="429"/>
      <c r="E266" s="560">
        <v>2</v>
      </c>
      <c r="F266" s="560" t="s">
        <v>121</v>
      </c>
      <c r="G266" s="1256">
        <v>0</v>
      </c>
      <c r="H266" s="1256">
        <f t="shared" si="66"/>
        <v>0</v>
      </c>
      <c r="I266" s="1256">
        <f t="shared" si="66"/>
        <v>0</v>
      </c>
      <c r="J266" s="1256">
        <f t="shared" si="66"/>
        <v>0</v>
      </c>
      <c r="K266" s="552">
        <f t="shared" si="66"/>
        <v>0</v>
      </c>
      <c r="L266" s="552">
        <f t="shared" si="66"/>
        <v>0</v>
      </c>
      <c r="M266" s="429"/>
      <c r="N266" s="469"/>
      <c r="AP266" s="6"/>
    </row>
    <row r="267" spans="2:42" ht="13.15" customHeight="1" x14ac:dyDescent="0.2">
      <c r="B267" s="84"/>
      <c r="C267" s="429"/>
      <c r="D267" s="429"/>
      <c r="E267" s="560">
        <v>3</v>
      </c>
      <c r="F267" s="560" t="s">
        <v>121</v>
      </c>
      <c r="G267" s="1256">
        <v>0</v>
      </c>
      <c r="H267" s="1256">
        <f t="shared" si="66"/>
        <v>0</v>
      </c>
      <c r="I267" s="1256">
        <f t="shared" si="66"/>
        <v>0</v>
      </c>
      <c r="J267" s="1256">
        <f t="shared" si="66"/>
        <v>0</v>
      </c>
      <c r="K267" s="552">
        <f t="shared" si="66"/>
        <v>0</v>
      </c>
      <c r="L267" s="552">
        <f t="shared" si="66"/>
        <v>0</v>
      </c>
      <c r="M267" s="429"/>
      <c r="N267" s="469"/>
      <c r="AP267" s="6"/>
    </row>
    <row r="268" spans="2:42" ht="13.15" customHeight="1" x14ac:dyDescent="0.2">
      <c r="B268" s="84"/>
      <c r="C268" s="429"/>
      <c r="D268" s="429"/>
      <c r="E268" s="560">
        <v>1</v>
      </c>
      <c r="F268" s="560" t="s">
        <v>101</v>
      </c>
      <c r="G268" s="1256">
        <v>0</v>
      </c>
      <c r="H268" s="1256">
        <f t="shared" si="66"/>
        <v>0</v>
      </c>
      <c r="I268" s="1256">
        <f t="shared" si="66"/>
        <v>0</v>
      </c>
      <c r="J268" s="1256">
        <f t="shared" si="66"/>
        <v>0</v>
      </c>
      <c r="K268" s="552">
        <f t="shared" si="66"/>
        <v>0</v>
      </c>
      <c r="L268" s="552">
        <f t="shared" si="66"/>
        <v>0</v>
      </c>
      <c r="M268" s="429"/>
      <c r="N268" s="469"/>
      <c r="AP268" s="6"/>
    </row>
    <row r="269" spans="2:42" ht="13.15" customHeight="1" x14ac:dyDescent="0.2">
      <c r="B269" s="84"/>
      <c r="C269" s="429"/>
      <c r="D269" s="429"/>
      <c r="E269" s="560">
        <v>2</v>
      </c>
      <c r="F269" s="560" t="s">
        <v>101</v>
      </c>
      <c r="G269" s="1256">
        <v>0</v>
      </c>
      <c r="H269" s="1256">
        <f t="shared" si="66"/>
        <v>0</v>
      </c>
      <c r="I269" s="1256">
        <f t="shared" si="66"/>
        <v>0</v>
      </c>
      <c r="J269" s="1256">
        <f t="shared" si="66"/>
        <v>0</v>
      </c>
      <c r="K269" s="552">
        <f t="shared" si="66"/>
        <v>0</v>
      </c>
      <c r="L269" s="552">
        <f t="shared" si="66"/>
        <v>0</v>
      </c>
      <c r="M269" s="429"/>
      <c r="N269" s="469"/>
      <c r="AP269" s="6"/>
    </row>
    <row r="270" spans="2:42" ht="13.15" customHeight="1" x14ac:dyDescent="0.2">
      <c r="B270" s="84"/>
      <c r="C270" s="429"/>
      <c r="D270" s="429"/>
      <c r="E270" s="560">
        <v>3</v>
      </c>
      <c r="F270" s="560" t="s">
        <v>101</v>
      </c>
      <c r="G270" s="1256">
        <v>0</v>
      </c>
      <c r="H270" s="1256">
        <f t="shared" si="66"/>
        <v>0</v>
      </c>
      <c r="I270" s="1256">
        <f t="shared" si="66"/>
        <v>0</v>
      </c>
      <c r="J270" s="1256">
        <f t="shared" si="66"/>
        <v>0</v>
      </c>
      <c r="K270" s="552">
        <f t="shared" si="66"/>
        <v>0</v>
      </c>
      <c r="L270" s="552">
        <f t="shared" si="66"/>
        <v>0</v>
      </c>
      <c r="M270" s="429"/>
      <c r="N270" s="469"/>
      <c r="AP270" s="6"/>
    </row>
    <row r="271" spans="2:42" ht="13.15" customHeight="1" x14ac:dyDescent="0.2">
      <c r="B271" s="84"/>
      <c r="C271" s="429"/>
      <c r="D271" s="429"/>
      <c r="E271" s="560"/>
      <c r="F271" s="560"/>
      <c r="G271" s="1316"/>
      <c r="H271" s="1316"/>
      <c r="I271" s="1316"/>
      <c r="J271" s="1316"/>
      <c r="K271" s="560"/>
      <c r="L271" s="560"/>
      <c r="M271" s="429"/>
      <c r="N271" s="469"/>
      <c r="AP271" s="6"/>
    </row>
    <row r="272" spans="2:42" ht="13.15" customHeight="1" x14ac:dyDescent="0.2">
      <c r="B272" s="84"/>
      <c r="C272" s="429"/>
      <c r="D272" s="1273" t="s">
        <v>104</v>
      </c>
      <c r="E272" s="560">
        <v>1</v>
      </c>
      <c r="F272" s="560" t="s">
        <v>121</v>
      </c>
      <c r="G272" s="1256">
        <v>0</v>
      </c>
      <c r="H272" s="1256">
        <f t="shared" ref="H272:L277" si="67">+G272</f>
        <v>0</v>
      </c>
      <c r="I272" s="1256">
        <f t="shared" si="67"/>
        <v>0</v>
      </c>
      <c r="J272" s="1256">
        <f t="shared" si="67"/>
        <v>0</v>
      </c>
      <c r="K272" s="552">
        <f t="shared" si="67"/>
        <v>0</v>
      </c>
      <c r="L272" s="552">
        <f t="shared" si="67"/>
        <v>0</v>
      </c>
      <c r="M272" s="429"/>
      <c r="N272" s="469"/>
      <c r="AP272" s="6"/>
    </row>
    <row r="273" spans="2:42" ht="13.15" customHeight="1" x14ac:dyDescent="0.2">
      <c r="B273" s="84"/>
      <c r="C273" s="429"/>
      <c r="D273" s="429"/>
      <c r="E273" s="560">
        <v>2</v>
      </c>
      <c r="F273" s="560" t="s">
        <v>121</v>
      </c>
      <c r="G273" s="1256">
        <v>0</v>
      </c>
      <c r="H273" s="1256">
        <f t="shared" si="67"/>
        <v>0</v>
      </c>
      <c r="I273" s="1256">
        <f t="shared" si="67"/>
        <v>0</v>
      </c>
      <c r="J273" s="1256">
        <f t="shared" si="67"/>
        <v>0</v>
      </c>
      <c r="K273" s="552">
        <f t="shared" si="67"/>
        <v>0</v>
      </c>
      <c r="L273" s="552">
        <f t="shared" si="67"/>
        <v>0</v>
      </c>
      <c r="M273" s="429"/>
      <c r="N273" s="469"/>
      <c r="AP273" s="6"/>
    </row>
    <row r="274" spans="2:42" ht="13.15" customHeight="1" x14ac:dyDescent="0.2">
      <c r="B274" s="84"/>
      <c r="C274" s="429"/>
      <c r="D274" s="429"/>
      <c r="E274" s="560">
        <v>3</v>
      </c>
      <c r="F274" s="560" t="s">
        <v>121</v>
      </c>
      <c r="G274" s="1256">
        <v>0</v>
      </c>
      <c r="H274" s="1256">
        <f t="shared" si="67"/>
        <v>0</v>
      </c>
      <c r="I274" s="1256">
        <f t="shared" si="67"/>
        <v>0</v>
      </c>
      <c r="J274" s="1256">
        <f t="shared" si="67"/>
        <v>0</v>
      </c>
      <c r="K274" s="552">
        <f t="shared" si="67"/>
        <v>0</v>
      </c>
      <c r="L274" s="552">
        <f t="shared" si="67"/>
        <v>0</v>
      </c>
      <c r="M274" s="429"/>
      <c r="N274" s="469"/>
      <c r="AP274" s="6"/>
    </row>
    <row r="275" spans="2:42" ht="13.15" customHeight="1" x14ac:dyDescent="0.2">
      <c r="B275" s="84"/>
      <c r="C275" s="429"/>
      <c r="D275" s="429"/>
      <c r="E275" s="560">
        <v>1</v>
      </c>
      <c r="F275" s="560" t="s">
        <v>101</v>
      </c>
      <c r="G275" s="1256">
        <v>0</v>
      </c>
      <c r="H275" s="1256">
        <f t="shared" si="67"/>
        <v>0</v>
      </c>
      <c r="I275" s="1256">
        <f t="shared" si="67"/>
        <v>0</v>
      </c>
      <c r="J275" s="1256">
        <f t="shared" si="67"/>
        <v>0</v>
      </c>
      <c r="K275" s="552">
        <f t="shared" si="67"/>
        <v>0</v>
      </c>
      <c r="L275" s="552">
        <f t="shared" si="67"/>
        <v>0</v>
      </c>
      <c r="M275" s="429"/>
      <c r="N275" s="469"/>
      <c r="AP275" s="6"/>
    </row>
    <row r="276" spans="2:42" ht="13.15" customHeight="1" x14ac:dyDescent="0.2">
      <c r="B276" s="84"/>
      <c r="C276" s="429"/>
      <c r="D276" s="429"/>
      <c r="E276" s="560">
        <v>2</v>
      </c>
      <c r="F276" s="560" t="s">
        <v>101</v>
      </c>
      <c r="G276" s="1256">
        <v>0</v>
      </c>
      <c r="H276" s="1256">
        <f t="shared" si="67"/>
        <v>0</v>
      </c>
      <c r="I276" s="1256">
        <f t="shared" si="67"/>
        <v>0</v>
      </c>
      <c r="J276" s="1256">
        <f t="shared" si="67"/>
        <v>0</v>
      </c>
      <c r="K276" s="552">
        <f t="shared" si="67"/>
        <v>0</v>
      </c>
      <c r="L276" s="552">
        <f t="shared" si="67"/>
        <v>0</v>
      </c>
      <c r="M276" s="429"/>
      <c r="N276" s="469"/>
      <c r="AP276" s="6"/>
    </row>
    <row r="277" spans="2:42" ht="13.15" customHeight="1" x14ac:dyDescent="0.2">
      <c r="B277" s="84"/>
      <c r="C277" s="429"/>
      <c r="D277" s="429"/>
      <c r="E277" s="560">
        <v>3</v>
      </c>
      <c r="F277" s="560" t="s">
        <v>101</v>
      </c>
      <c r="G277" s="1256">
        <v>0</v>
      </c>
      <c r="H277" s="1256">
        <f t="shared" si="67"/>
        <v>0</v>
      </c>
      <c r="I277" s="1256">
        <f t="shared" si="67"/>
        <v>0</v>
      </c>
      <c r="J277" s="1256">
        <f t="shared" si="67"/>
        <v>0</v>
      </c>
      <c r="K277" s="552">
        <f t="shared" si="67"/>
        <v>0</v>
      </c>
      <c r="L277" s="552">
        <f t="shared" si="67"/>
        <v>0</v>
      </c>
      <c r="M277" s="429"/>
      <c r="N277" s="469"/>
      <c r="AP277" s="6"/>
    </row>
    <row r="278" spans="2:42" ht="13.15" customHeight="1" x14ac:dyDescent="0.2">
      <c r="B278" s="84"/>
      <c r="C278" s="429"/>
      <c r="D278" s="429"/>
      <c r="E278" s="560"/>
      <c r="F278" s="560"/>
      <c r="G278" s="1316"/>
      <c r="H278" s="1316"/>
      <c r="I278" s="1316"/>
      <c r="J278" s="1316"/>
      <c r="K278" s="560"/>
      <c r="L278" s="560"/>
      <c r="M278" s="429"/>
      <c r="N278" s="469"/>
      <c r="AP278" s="6"/>
    </row>
    <row r="279" spans="2:42" ht="13.15" customHeight="1" x14ac:dyDescent="0.2">
      <c r="B279" s="84"/>
      <c r="C279" s="429"/>
      <c r="D279" s="1273" t="s">
        <v>105</v>
      </c>
      <c r="E279" s="560">
        <v>1</v>
      </c>
      <c r="F279" s="560" t="s">
        <v>121</v>
      </c>
      <c r="G279" s="1256">
        <v>0</v>
      </c>
      <c r="H279" s="1256">
        <f t="shared" ref="H279:L284" si="68">+G279</f>
        <v>0</v>
      </c>
      <c r="I279" s="1256">
        <f t="shared" si="68"/>
        <v>0</v>
      </c>
      <c r="J279" s="1256">
        <f t="shared" si="68"/>
        <v>0</v>
      </c>
      <c r="K279" s="552">
        <f t="shared" si="68"/>
        <v>0</v>
      </c>
      <c r="L279" s="552">
        <f t="shared" si="68"/>
        <v>0</v>
      </c>
      <c r="M279" s="429"/>
      <c r="N279" s="469"/>
      <c r="AP279" s="6"/>
    </row>
    <row r="280" spans="2:42" ht="13.15" customHeight="1" x14ac:dyDescent="0.2">
      <c r="B280" s="84"/>
      <c r="C280" s="429"/>
      <c r="D280" s="429"/>
      <c r="E280" s="560">
        <v>2</v>
      </c>
      <c r="F280" s="560" t="s">
        <v>121</v>
      </c>
      <c r="G280" s="1256">
        <v>0</v>
      </c>
      <c r="H280" s="1256">
        <f t="shared" si="68"/>
        <v>0</v>
      </c>
      <c r="I280" s="1256">
        <f t="shared" si="68"/>
        <v>0</v>
      </c>
      <c r="J280" s="1256">
        <f t="shared" si="68"/>
        <v>0</v>
      </c>
      <c r="K280" s="552">
        <f t="shared" si="68"/>
        <v>0</v>
      </c>
      <c r="L280" s="552">
        <f t="shared" si="68"/>
        <v>0</v>
      </c>
      <c r="M280" s="429"/>
      <c r="N280" s="469"/>
      <c r="AP280" s="6"/>
    </row>
    <row r="281" spans="2:42" ht="13.15" customHeight="1" x14ac:dyDescent="0.2">
      <c r="B281" s="84"/>
      <c r="C281" s="429"/>
      <c r="D281" s="429"/>
      <c r="E281" s="560">
        <v>3</v>
      </c>
      <c r="F281" s="560" t="s">
        <v>121</v>
      </c>
      <c r="G281" s="1256">
        <v>0</v>
      </c>
      <c r="H281" s="1256">
        <f t="shared" si="68"/>
        <v>0</v>
      </c>
      <c r="I281" s="1256">
        <f t="shared" si="68"/>
        <v>0</v>
      </c>
      <c r="J281" s="1256">
        <f t="shared" si="68"/>
        <v>0</v>
      </c>
      <c r="K281" s="552">
        <f t="shared" si="68"/>
        <v>0</v>
      </c>
      <c r="L281" s="552">
        <f t="shared" si="68"/>
        <v>0</v>
      </c>
      <c r="M281" s="429"/>
      <c r="N281" s="469"/>
      <c r="AP281" s="6"/>
    </row>
    <row r="282" spans="2:42" ht="13.15" customHeight="1" x14ac:dyDescent="0.2">
      <c r="B282" s="84"/>
      <c r="C282" s="429"/>
      <c r="D282" s="429"/>
      <c r="E282" s="560">
        <v>1</v>
      </c>
      <c r="F282" s="560" t="s">
        <v>101</v>
      </c>
      <c r="G282" s="1256">
        <v>0</v>
      </c>
      <c r="H282" s="1256">
        <f t="shared" si="68"/>
        <v>0</v>
      </c>
      <c r="I282" s="1256">
        <f t="shared" si="68"/>
        <v>0</v>
      </c>
      <c r="J282" s="1256">
        <f t="shared" si="68"/>
        <v>0</v>
      </c>
      <c r="K282" s="552">
        <f t="shared" si="68"/>
        <v>0</v>
      </c>
      <c r="L282" s="552">
        <f t="shared" si="68"/>
        <v>0</v>
      </c>
      <c r="M282" s="429"/>
      <c r="N282" s="469"/>
      <c r="AP282" s="6"/>
    </row>
    <row r="283" spans="2:42" ht="13.15" customHeight="1" x14ac:dyDescent="0.2">
      <c r="B283" s="84"/>
      <c r="C283" s="429"/>
      <c r="D283" s="429"/>
      <c r="E283" s="560">
        <v>2</v>
      </c>
      <c r="F283" s="560" t="s">
        <v>101</v>
      </c>
      <c r="G283" s="1256">
        <v>0</v>
      </c>
      <c r="H283" s="1256">
        <f t="shared" si="68"/>
        <v>0</v>
      </c>
      <c r="I283" s="1256">
        <f t="shared" si="68"/>
        <v>0</v>
      </c>
      <c r="J283" s="1256">
        <f t="shared" si="68"/>
        <v>0</v>
      </c>
      <c r="K283" s="552">
        <f t="shared" si="68"/>
        <v>0</v>
      </c>
      <c r="L283" s="552">
        <f t="shared" si="68"/>
        <v>0</v>
      </c>
      <c r="M283" s="429"/>
      <c r="N283" s="469"/>
      <c r="AP283" s="6"/>
    </row>
    <row r="284" spans="2:42" ht="13.15" customHeight="1" x14ac:dyDescent="0.2">
      <c r="B284" s="84"/>
      <c r="C284" s="429"/>
      <c r="D284" s="429"/>
      <c r="E284" s="560">
        <v>3</v>
      </c>
      <c r="F284" s="560" t="s">
        <v>101</v>
      </c>
      <c r="G284" s="1256">
        <v>0</v>
      </c>
      <c r="H284" s="1256">
        <f t="shared" si="68"/>
        <v>0</v>
      </c>
      <c r="I284" s="1256">
        <f t="shared" si="68"/>
        <v>0</v>
      </c>
      <c r="J284" s="1256">
        <f t="shared" si="68"/>
        <v>0</v>
      </c>
      <c r="K284" s="552">
        <f t="shared" si="68"/>
        <v>0</v>
      </c>
      <c r="L284" s="552">
        <f t="shared" si="68"/>
        <v>0</v>
      </c>
      <c r="M284" s="429"/>
      <c r="N284" s="469"/>
      <c r="AP284" s="6"/>
    </row>
    <row r="285" spans="2:42" ht="13.15" customHeight="1" x14ac:dyDescent="0.2">
      <c r="B285" s="84"/>
      <c r="C285" s="429"/>
      <c r="D285" s="429"/>
      <c r="E285" s="560"/>
      <c r="F285" s="560"/>
      <c r="G285" s="1316"/>
      <c r="H285" s="1316"/>
      <c r="I285" s="1316"/>
      <c r="J285" s="1316"/>
      <c r="K285" s="560"/>
      <c r="L285" s="560"/>
      <c r="M285" s="429"/>
      <c r="N285" s="469"/>
      <c r="AP285" s="6"/>
    </row>
    <row r="286" spans="2:42" ht="13.15" customHeight="1" x14ac:dyDescent="0.2">
      <c r="B286" s="84"/>
      <c r="C286" s="429"/>
      <c r="D286" s="1273" t="s">
        <v>106</v>
      </c>
      <c r="E286" s="560">
        <v>1</v>
      </c>
      <c r="F286" s="560" t="s">
        <v>121</v>
      </c>
      <c r="G286" s="1256">
        <v>0</v>
      </c>
      <c r="H286" s="1256">
        <f t="shared" ref="H286:L291" si="69">+G286</f>
        <v>0</v>
      </c>
      <c r="I286" s="1256">
        <f t="shared" si="69"/>
        <v>0</v>
      </c>
      <c r="J286" s="1256">
        <f t="shared" si="69"/>
        <v>0</v>
      </c>
      <c r="K286" s="552">
        <f t="shared" si="69"/>
        <v>0</v>
      </c>
      <c r="L286" s="552">
        <f t="shared" si="69"/>
        <v>0</v>
      </c>
      <c r="M286" s="429"/>
      <c r="N286" s="469"/>
      <c r="AP286" s="6"/>
    </row>
    <row r="287" spans="2:42" ht="13.15" customHeight="1" x14ac:dyDescent="0.2">
      <c r="B287" s="84"/>
      <c r="C287" s="429"/>
      <c r="D287" s="429"/>
      <c r="E287" s="560">
        <v>2</v>
      </c>
      <c r="F287" s="560" t="s">
        <v>121</v>
      </c>
      <c r="G287" s="1256">
        <v>0</v>
      </c>
      <c r="H287" s="1256">
        <f t="shared" si="69"/>
        <v>0</v>
      </c>
      <c r="I287" s="1256">
        <f t="shared" si="69"/>
        <v>0</v>
      </c>
      <c r="J287" s="1256">
        <f t="shared" si="69"/>
        <v>0</v>
      </c>
      <c r="K287" s="552">
        <f t="shared" si="69"/>
        <v>0</v>
      </c>
      <c r="L287" s="552">
        <f t="shared" si="69"/>
        <v>0</v>
      </c>
      <c r="M287" s="429"/>
      <c r="N287" s="469"/>
      <c r="AP287" s="6"/>
    </row>
    <row r="288" spans="2:42" ht="13.15" customHeight="1" x14ac:dyDescent="0.2">
      <c r="B288" s="84"/>
      <c r="C288" s="429"/>
      <c r="D288" s="429"/>
      <c r="E288" s="560">
        <v>3</v>
      </c>
      <c r="F288" s="560" t="s">
        <v>121</v>
      </c>
      <c r="G288" s="1256">
        <v>0</v>
      </c>
      <c r="H288" s="1256">
        <f t="shared" si="69"/>
        <v>0</v>
      </c>
      <c r="I288" s="1256">
        <f t="shared" si="69"/>
        <v>0</v>
      </c>
      <c r="J288" s="1256">
        <f t="shared" si="69"/>
        <v>0</v>
      </c>
      <c r="K288" s="552">
        <f t="shared" si="69"/>
        <v>0</v>
      </c>
      <c r="L288" s="552">
        <f t="shared" si="69"/>
        <v>0</v>
      </c>
      <c r="M288" s="429"/>
      <c r="N288" s="469"/>
      <c r="AP288" s="6"/>
    </row>
    <row r="289" spans="2:42" ht="13.15" customHeight="1" x14ac:dyDescent="0.2">
      <c r="B289" s="84"/>
      <c r="C289" s="429"/>
      <c r="D289" s="429"/>
      <c r="E289" s="560">
        <v>1</v>
      </c>
      <c r="F289" s="560" t="s">
        <v>101</v>
      </c>
      <c r="G289" s="1256">
        <v>0</v>
      </c>
      <c r="H289" s="1256">
        <f t="shared" si="69"/>
        <v>0</v>
      </c>
      <c r="I289" s="1256">
        <f t="shared" si="69"/>
        <v>0</v>
      </c>
      <c r="J289" s="1256">
        <f t="shared" si="69"/>
        <v>0</v>
      </c>
      <c r="K289" s="552">
        <f t="shared" si="69"/>
        <v>0</v>
      </c>
      <c r="L289" s="552">
        <f t="shared" si="69"/>
        <v>0</v>
      </c>
      <c r="M289" s="429"/>
      <c r="N289" s="469"/>
      <c r="AP289" s="6"/>
    </row>
    <row r="290" spans="2:42" ht="13.15" customHeight="1" x14ac:dyDescent="0.2">
      <c r="B290" s="84"/>
      <c r="C290" s="429"/>
      <c r="D290" s="429"/>
      <c r="E290" s="560">
        <v>2</v>
      </c>
      <c r="F290" s="560" t="s">
        <v>101</v>
      </c>
      <c r="G290" s="1256">
        <v>0</v>
      </c>
      <c r="H290" s="1256">
        <f t="shared" si="69"/>
        <v>0</v>
      </c>
      <c r="I290" s="1256">
        <f t="shared" si="69"/>
        <v>0</v>
      </c>
      <c r="J290" s="1256">
        <f t="shared" si="69"/>
        <v>0</v>
      </c>
      <c r="K290" s="552">
        <f t="shared" si="69"/>
        <v>0</v>
      </c>
      <c r="L290" s="552">
        <f t="shared" si="69"/>
        <v>0</v>
      </c>
      <c r="M290" s="429"/>
      <c r="N290" s="469"/>
      <c r="AP290" s="6"/>
    </row>
    <row r="291" spans="2:42" ht="13.15" customHeight="1" x14ac:dyDescent="0.2">
      <c r="B291" s="84"/>
      <c r="C291" s="429"/>
      <c r="D291" s="429"/>
      <c r="E291" s="560">
        <v>3</v>
      </c>
      <c r="F291" s="560" t="s">
        <v>101</v>
      </c>
      <c r="G291" s="1256">
        <v>0</v>
      </c>
      <c r="H291" s="1256">
        <f t="shared" si="69"/>
        <v>0</v>
      </c>
      <c r="I291" s="1256">
        <f t="shared" si="69"/>
        <v>0</v>
      </c>
      <c r="J291" s="1256">
        <f t="shared" si="69"/>
        <v>0</v>
      </c>
      <c r="K291" s="552">
        <f t="shared" si="69"/>
        <v>0</v>
      </c>
      <c r="L291" s="552">
        <f t="shared" si="69"/>
        <v>0</v>
      </c>
      <c r="M291" s="429"/>
      <c r="N291" s="469"/>
      <c r="AP291" s="6"/>
    </row>
    <row r="292" spans="2:42" ht="13.15" customHeight="1" x14ac:dyDescent="0.2">
      <c r="B292" s="84"/>
      <c r="C292" s="429"/>
      <c r="D292" s="429"/>
      <c r="E292" s="560"/>
      <c r="F292" s="560"/>
      <c r="G292" s="1316"/>
      <c r="H292" s="1316"/>
      <c r="I292" s="1316"/>
      <c r="J292" s="1316"/>
      <c r="K292" s="560"/>
      <c r="L292" s="560"/>
      <c r="M292" s="429"/>
      <c r="N292" s="469"/>
      <c r="AP292" s="6"/>
    </row>
    <row r="293" spans="2:42" ht="13.15" customHeight="1" x14ac:dyDescent="0.2">
      <c r="B293" s="84"/>
      <c r="C293" s="429"/>
      <c r="D293" s="1273" t="s">
        <v>107</v>
      </c>
      <c r="E293" s="560">
        <v>1</v>
      </c>
      <c r="F293" s="560" t="s">
        <v>121</v>
      </c>
      <c r="G293" s="1256">
        <v>0</v>
      </c>
      <c r="H293" s="1256">
        <f t="shared" ref="H293:L298" si="70">+G293</f>
        <v>0</v>
      </c>
      <c r="I293" s="1256">
        <f t="shared" si="70"/>
        <v>0</v>
      </c>
      <c r="J293" s="1256">
        <f t="shared" si="70"/>
        <v>0</v>
      </c>
      <c r="K293" s="552">
        <f t="shared" si="70"/>
        <v>0</v>
      </c>
      <c r="L293" s="552">
        <f t="shared" si="70"/>
        <v>0</v>
      </c>
      <c r="M293" s="429"/>
      <c r="N293" s="469"/>
      <c r="AP293" s="6"/>
    </row>
    <row r="294" spans="2:42" ht="13.15" customHeight="1" x14ac:dyDescent="0.2">
      <c r="B294" s="84"/>
      <c r="C294" s="429"/>
      <c r="D294" s="429"/>
      <c r="E294" s="560">
        <v>2</v>
      </c>
      <c r="F294" s="560" t="s">
        <v>121</v>
      </c>
      <c r="G294" s="1256">
        <v>0</v>
      </c>
      <c r="H294" s="1256">
        <f t="shared" si="70"/>
        <v>0</v>
      </c>
      <c r="I294" s="1256">
        <f t="shared" si="70"/>
        <v>0</v>
      </c>
      <c r="J294" s="1256">
        <f t="shared" si="70"/>
        <v>0</v>
      </c>
      <c r="K294" s="552">
        <f t="shared" si="70"/>
        <v>0</v>
      </c>
      <c r="L294" s="552">
        <f t="shared" si="70"/>
        <v>0</v>
      </c>
      <c r="M294" s="429"/>
      <c r="N294" s="469"/>
      <c r="AP294" s="6"/>
    </row>
    <row r="295" spans="2:42" ht="13.15" customHeight="1" x14ac:dyDescent="0.2">
      <c r="B295" s="84"/>
      <c r="C295" s="429"/>
      <c r="D295" s="429"/>
      <c r="E295" s="560">
        <v>3</v>
      </c>
      <c r="F295" s="560" t="s">
        <v>121</v>
      </c>
      <c r="G295" s="1256">
        <v>0</v>
      </c>
      <c r="H295" s="1256">
        <f t="shared" si="70"/>
        <v>0</v>
      </c>
      <c r="I295" s="1256">
        <f t="shared" si="70"/>
        <v>0</v>
      </c>
      <c r="J295" s="1256">
        <f t="shared" si="70"/>
        <v>0</v>
      </c>
      <c r="K295" s="552">
        <f t="shared" si="70"/>
        <v>0</v>
      </c>
      <c r="L295" s="552">
        <f t="shared" si="70"/>
        <v>0</v>
      </c>
      <c r="M295" s="429"/>
      <c r="N295" s="469"/>
      <c r="AP295" s="6"/>
    </row>
    <row r="296" spans="2:42" ht="13.15" customHeight="1" x14ac:dyDescent="0.2">
      <c r="B296" s="84"/>
      <c r="C296" s="429"/>
      <c r="D296" s="429"/>
      <c r="E296" s="560">
        <v>1</v>
      </c>
      <c r="F296" s="560" t="s">
        <v>101</v>
      </c>
      <c r="G296" s="1256">
        <v>0</v>
      </c>
      <c r="H296" s="1256">
        <f t="shared" si="70"/>
        <v>0</v>
      </c>
      <c r="I296" s="1256">
        <f t="shared" si="70"/>
        <v>0</v>
      </c>
      <c r="J296" s="1256">
        <f t="shared" si="70"/>
        <v>0</v>
      </c>
      <c r="K296" s="552">
        <f t="shared" si="70"/>
        <v>0</v>
      </c>
      <c r="L296" s="552">
        <f t="shared" si="70"/>
        <v>0</v>
      </c>
      <c r="M296" s="429"/>
      <c r="N296" s="469"/>
      <c r="AP296" s="6"/>
    </row>
    <row r="297" spans="2:42" ht="13.15" customHeight="1" x14ac:dyDescent="0.2">
      <c r="B297" s="84"/>
      <c r="C297" s="429"/>
      <c r="D297" s="429"/>
      <c r="E297" s="560">
        <v>2</v>
      </c>
      <c r="F297" s="560" t="s">
        <v>101</v>
      </c>
      <c r="G297" s="1256">
        <v>0</v>
      </c>
      <c r="H297" s="1256">
        <f t="shared" si="70"/>
        <v>0</v>
      </c>
      <c r="I297" s="1256">
        <f t="shared" si="70"/>
        <v>0</v>
      </c>
      <c r="J297" s="1256">
        <f t="shared" si="70"/>
        <v>0</v>
      </c>
      <c r="K297" s="552">
        <f t="shared" si="70"/>
        <v>0</v>
      </c>
      <c r="L297" s="552">
        <f t="shared" si="70"/>
        <v>0</v>
      </c>
      <c r="M297" s="429"/>
      <c r="N297" s="469"/>
      <c r="AP297" s="6"/>
    </row>
    <row r="298" spans="2:42" ht="13.15" customHeight="1" x14ac:dyDescent="0.2">
      <c r="B298" s="84"/>
      <c r="C298" s="429"/>
      <c r="D298" s="429"/>
      <c r="E298" s="560">
        <v>3</v>
      </c>
      <c r="F298" s="560" t="s">
        <v>101</v>
      </c>
      <c r="G298" s="1256">
        <v>0</v>
      </c>
      <c r="H298" s="1256">
        <f t="shared" si="70"/>
        <v>0</v>
      </c>
      <c r="I298" s="1256">
        <f t="shared" si="70"/>
        <v>0</v>
      </c>
      <c r="J298" s="1256">
        <f t="shared" si="70"/>
        <v>0</v>
      </c>
      <c r="K298" s="552">
        <f t="shared" si="70"/>
        <v>0</v>
      </c>
      <c r="L298" s="552">
        <f t="shared" si="70"/>
        <v>0</v>
      </c>
      <c r="M298" s="429"/>
      <c r="N298" s="469"/>
      <c r="AP298" s="6"/>
    </row>
    <row r="299" spans="2:42" ht="13.15" customHeight="1" x14ac:dyDescent="0.2">
      <c r="B299" s="84"/>
      <c r="C299" s="429"/>
      <c r="D299" s="429"/>
      <c r="E299" s="560"/>
      <c r="F299" s="560"/>
      <c r="G299" s="1316"/>
      <c r="H299" s="1316"/>
      <c r="I299" s="1316"/>
      <c r="J299" s="1316"/>
      <c r="K299" s="560"/>
      <c r="L299" s="560"/>
      <c r="M299" s="429"/>
      <c r="N299" s="469"/>
      <c r="AP299" s="6"/>
    </row>
    <row r="300" spans="2:42" ht="13.15" customHeight="1" x14ac:dyDescent="0.2">
      <c r="B300" s="84"/>
      <c r="C300" s="429"/>
      <c r="D300" s="1273" t="s">
        <v>108</v>
      </c>
      <c r="E300" s="560">
        <v>1</v>
      </c>
      <c r="F300" s="560" t="s">
        <v>121</v>
      </c>
      <c r="G300" s="1256">
        <v>0</v>
      </c>
      <c r="H300" s="1256">
        <f t="shared" ref="H300:L305" si="71">+G300</f>
        <v>0</v>
      </c>
      <c r="I300" s="1256">
        <f t="shared" si="71"/>
        <v>0</v>
      </c>
      <c r="J300" s="1256">
        <f t="shared" si="71"/>
        <v>0</v>
      </c>
      <c r="K300" s="552">
        <f t="shared" si="71"/>
        <v>0</v>
      </c>
      <c r="L300" s="552">
        <f t="shared" si="71"/>
        <v>0</v>
      </c>
      <c r="M300" s="429"/>
      <c r="N300" s="469"/>
      <c r="AP300" s="6"/>
    </row>
    <row r="301" spans="2:42" ht="13.15" customHeight="1" x14ac:dyDescent="0.2">
      <c r="B301" s="84"/>
      <c r="C301" s="429"/>
      <c r="D301" s="429"/>
      <c r="E301" s="560">
        <v>2</v>
      </c>
      <c r="F301" s="560" t="s">
        <v>121</v>
      </c>
      <c r="G301" s="1256">
        <v>0</v>
      </c>
      <c r="H301" s="1256">
        <f t="shared" si="71"/>
        <v>0</v>
      </c>
      <c r="I301" s="1256">
        <f t="shared" si="71"/>
        <v>0</v>
      </c>
      <c r="J301" s="1256">
        <f t="shared" si="71"/>
        <v>0</v>
      </c>
      <c r="K301" s="552">
        <f t="shared" si="71"/>
        <v>0</v>
      </c>
      <c r="L301" s="552">
        <f t="shared" si="71"/>
        <v>0</v>
      </c>
      <c r="M301" s="429"/>
      <c r="N301" s="469"/>
      <c r="AP301" s="6"/>
    </row>
    <row r="302" spans="2:42" ht="13.15" customHeight="1" x14ac:dyDescent="0.2">
      <c r="B302" s="84"/>
      <c r="C302" s="429"/>
      <c r="D302" s="429"/>
      <c r="E302" s="560">
        <v>3</v>
      </c>
      <c r="F302" s="560" t="s">
        <v>121</v>
      </c>
      <c r="G302" s="1256">
        <v>0</v>
      </c>
      <c r="H302" s="1256">
        <f t="shared" si="71"/>
        <v>0</v>
      </c>
      <c r="I302" s="1256">
        <f t="shared" si="71"/>
        <v>0</v>
      </c>
      <c r="J302" s="1256">
        <f t="shared" si="71"/>
        <v>0</v>
      </c>
      <c r="K302" s="552">
        <f t="shared" si="71"/>
        <v>0</v>
      </c>
      <c r="L302" s="552">
        <f t="shared" si="71"/>
        <v>0</v>
      </c>
      <c r="M302" s="429"/>
      <c r="N302" s="469"/>
      <c r="AP302" s="6"/>
    </row>
    <row r="303" spans="2:42" ht="13.15" customHeight="1" x14ac:dyDescent="0.2">
      <c r="B303" s="84"/>
      <c r="C303" s="429"/>
      <c r="D303" s="429"/>
      <c r="E303" s="560">
        <v>1</v>
      </c>
      <c r="F303" s="560" t="s">
        <v>101</v>
      </c>
      <c r="G303" s="1256">
        <v>0</v>
      </c>
      <c r="H303" s="1256">
        <f t="shared" si="71"/>
        <v>0</v>
      </c>
      <c r="I303" s="1256">
        <f t="shared" si="71"/>
        <v>0</v>
      </c>
      <c r="J303" s="1256">
        <f t="shared" si="71"/>
        <v>0</v>
      </c>
      <c r="K303" s="552">
        <f t="shared" si="71"/>
        <v>0</v>
      </c>
      <c r="L303" s="552">
        <f t="shared" si="71"/>
        <v>0</v>
      </c>
      <c r="M303" s="429"/>
      <c r="N303" s="469"/>
      <c r="AP303" s="6"/>
    </row>
    <row r="304" spans="2:42" ht="13.15" customHeight="1" x14ac:dyDescent="0.2">
      <c r="B304" s="84"/>
      <c r="C304" s="429"/>
      <c r="D304" s="429"/>
      <c r="E304" s="560">
        <v>2</v>
      </c>
      <c r="F304" s="560" t="s">
        <v>101</v>
      </c>
      <c r="G304" s="1256">
        <v>0</v>
      </c>
      <c r="H304" s="1256">
        <f t="shared" si="71"/>
        <v>0</v>
      </c>
      <c r="I304" s="1256">
        <f t="shared" si="71"/>
        <v>0</v>
      </c>
      <c r="J304" s="1256">
        <f t="shared" si="71"/>
        <v>0</v>
      </c>
      <c r="K304" s="552">
        <f t="shared" si="71"/>
        <v>0</v>
      </c>
      <c r="L304" s="552">
        <f t="shared" si="71"/>
        <v>0</v>
      </c>
      <c r="M304" s="429"/>
      <c r="N304" s="469"/>
      <c r="AP304" s="6"/>
    </row>
    <row r="305" spans="2:42" ht="13.15" customHeight="1" x14ac:dyDescent="0.2">
      <c r="B305" s="84"/>
      <c r="C305" s="429"/>
      <c r="D305" s="429"/>
      <c r="E305" s="560">
        <v>3</v>
      </c>
      <c r="F305" s="560" t="s">
        <v>101</v>
      </c>
      <c r="G305" s="1256">
        <v>0</v>
      </c>
      <c r="H305" s="1256">
        <f t="shared" si="71"/>
        <v>0</v>
      </c>
      <c r="I305" s="1256">
        <f t="shared" si="71"/>
        <v>0</v>
      </c>
      <c r="J305" s="1256">
        <f t="shared" si="71"/>
        <v>0</v>
      </c>
      <c r="K305" s="552">
        <f t="shared" si="71"/>
        <v>0</v>
      </c>
      <c r="L305" s="552">
        <f t="shared" si="71"/>
        <v>0</v>
      </c>
      <c r="M305" s="429"/>
      <c r="N305" s="469"/>
      <c r="AP305" s="6"/>
    </row>
    <row r="306" spans="2:42" ht="13.15" customHeight="1" x14ac:dyDescent="0.2">
      <c r="B306" s="84"/>
      <c r="C306" s="429"/>
      <c r="D306" s="429"/>
      <c r="E306" s="560"/>
      <c r="F306" s="560"/>
      <c r="G306" s="1316"/>
      <c r="H306" s="1316"/>
      <c r="I306" s="1316"/>
      <c r="J306" s="1316"/>
      <c r="K306" s="560"/>
      <c r="L306" s="560"/>
      <c r="M306" s="429"/>
      <c r="N306" s="469"/>
      <c r="AP306" s="6"/>
    </row>
    <row r="307" spans="2:42" ht="13.15" customHeight="1" x14ac:dyDescent="0.2">
      <c r="B307" s="84"/>
      <c r="C307" s="429"/>
      <c r="D307" s="1273" t="s">
        <v>109</v>
      </c>
      <c r="E307" s="560">
        <v>1</v>
      </c>
      <c r="F307" s="560" t="s">
        <v>121</v>
      </c>
      <c r="G307" s="1256">
        <v>0</v>
      </c>
      <c r="H307" s="1256">
        <f t="shared" ref="H307:L312" si="72">+G307</f>
        <v>0</v>
      </c>
      <c r="I307" s="1256">
        <f t="shared" si="72"/>
        <v>0</v>
      </c>
      <c r="J307" s="1256">
        <f t="shared" si="72"/>
        <v>0</v>
      </c>
      <c r="K307" s="552">
        <f t="shared" si="72"/>
        <v>0</v>
      </c>
      <c r="L307" s="552">
        <f t="shared" si="72"/>
        <v>0</v>
      </c>
      <c r="M307" s="429"/>
      <c r="N307" s="469"/>
      <c r="AP307" s="6"/>
    </row>
    <row r="308" spans="2:42" ht="13.15" customHeight="1" x14ac:dyDescent="0.2">
      <c r="B308" s="84"/>
      <c r="C308" s="429"/>
      <c r="D308" s="429"/>
      <c r="E308" s="560">
        <v>2</v>
      </c>
      <c r="F308" s="560" t="s">
        <v>121</v>
      </c>
      <c r="G308" s="1256">
        <v>0</v>
      </c>
      <c r="H308" s="1256">
        <f t="shared" si="72"/>
        <v>0</v>
      </c>
      <c r="I308" s="1256">
        <f t="shared" si="72"/>
        <v>0</v>
      </c>
      <c r="J308" s="1256">
        <f t="shared" si="72"/>
        <v>0</v>
      </c>
      <c r="K308" s="552">
        <f t="shared" si="72"/>
        <v>0</v>
      </c>
      <c r="L308" s="552">
        <f t="shared" si="72"/>
        <v>0</v>
      </c>
      <c r="M308" s="429"/>
      <c r="N308" s="469"/>
      <c r="AP308" s="6"/>
    </row>
    <row r="309" spans="2:42" ht="13.15" customHeight="1" x14ac:dyDescent="0.2">
      <c r="B309" s="84"/>
      <c r="C309" s="429"/>
      <c r="D309" s="429"/>
      <c r="E309" s="560">
        <v>3</v>
      </c>
      <c r="F309" s="560" t="s">
        <v>121</v>
      </c>
      <c r="G309" s="1256">
        <v>0</v>
      </c>
      <c r="H309" s="1256">
        <f t="shared" si="72"/>
        <v>0</v>
      </c>
      <c r="I309" s="1256">
        <f t="shared" si="72"/>
        <v>0</v>
      </c>
      <c r="J309" s="1256">
        <f t="shared" si="72"/>
        <v>0</v>
      </c>
      <c r="K309" s="552">
        <f t="shared" si="72"/>
        <v>0</v>
      </c>
      <c r="L309" s="552">
        <f t="shared" si="72"/>
        <v>0</v>
      </c>
      <c r="M309" s="429"/>
      <c r="N309" s="469"/>
      <c r="AP309" s="6"/>
    </row>
    <row r="310" spans="2:42" ht="13.15" customHeight="1" x14ac:dyDescent="0.2">
      <c r="B310" s="84"/>
      <c r="C310" s="429"/>
      <c r="D310" s="429"/>
      <c r="E310" s="560">
        <v>1</v>
      </c>
      <c r="F310" s="560" t="s">
        <v>101</v>
      </c>
      <c r="G310" s="1256">
        <v>0</v>
      </c>
      <c r="H310" s="1256">
        <f t="shared" si="72"/>
        <v>0</v>
      </c>
      <c r="I310" s="1256">
        <f t="shared" si="72"/>
        <v>0</v>
      </c>
      <c r="J310" s="1256">
        <f t="shared" si="72"/>
        <v>0</v>
      </c>
      <c r="K310" s="552">
        <f t="shared" si="72"/>
        <v>0</v>
      </c>
      <c r="L310" s="552">
        <f t="shared" si="72"/>
        <v>0</v>
      </c>
      <c r="M310" s="429"/>
      <c r="N310" s="469"/>
      <c r="AP310" s="6"/>
    </row>
    <row r="311" spans="2:42" ht="13.15" customHeight="1" x14ac:dyDescent="0.2">
      <c r="B311" s="84"/>
      <c r="C311" s="429"/>
      <c r="D311" s="429"/>
      <c r="E311" s="560">
        <v>2</v>
      </c>
      <c r="F311" s="560" t="s">
        <v>101</v>
      </c>
      <c r="G311" s="1256">
        <v>0</v>
      </c>
      <c r="H311" s="1256">
        <f t="shared" si="72"/>
        <v>0</v>
      </c>
      <c r="I311" s="1256">
        <f t="shared" si="72"/>
        <v>0</v>
      </c>
      <c r="J311" s="1256">
        <f t="shared" si="72"/>
        <v>0</v>
      </c>
      <c r="K311" s="552">
        <f t="shared" si="72"/>
        <v>0</v>
      </c>
      <c r="L311" s="552">
        <f t="shared" si="72"/>
        <v>0</v>
      </c>
      <c r="M311" s="429"/>
      <c r="N311" s="469"/>
      <c r="AP311" s="6"/>
    </row>
    <row r="312" spans="2:42" ht="13.15" customHeight="1" x14ac:dyDescent="0.2">
      <c r="B312" s="84"/>
      <c r="C312" s="429"/>
      <c r="D312" s="1267"/>
      <c r="E312" s="560">
        <v>3</v>
      </c>
      <c r="F312" s="560" t="s">
        <v>101</v>
      </c>
      <c r="G312" s="1256">
        <v>0</v>
      </c>
      <c r="H312" s="1256">
        <f t="shared" si="72"/>
        <v>0</v>
      </c>
      <c r="I312" s="1256">
        <f t="shared" si="72"/>
        <v>0</v>
      </c>
      <c r="J312" s="1256">
        <f t="shared" si="72"/>
        <v>0</v>
      </c>
      <c r="K312" s="552">
        <f t="shared" si="72"/>
        <v>0</v>
      </c>
      <c r="L312" s="552">
        <f t="shared" si="72"/>
        <v>0</v>
      </c>
      <c r="M312" s="429"/>
      <c r="N312" s="469"/>
      <c r="AP312" s="6"/>
    </row>
    <row r="313" spans="2:42" ht="13.15" customHeight="1" x14ac:dyDescent="0.2">
      <c r="B313" s="84"/>
      <c r="C313" s="429"/>
      <c r="D313" s="429"/>
      <c r="E313" s="560"/>
      <c r="F313" s="560"/>
      <c r="G313" s="1316"/>
      <c r="H313" s="1316"/>
      <c r="I313" s="1316"/>
      <c r="J313" s="1316"/>
      <c r="K313" s="560"/>
      <c r="L313" s="560"/>
      <c r="M313" s="429"/>
      <c r="N313" s="469"/>
      <c r="AP313" s="6"/>
    </row>
    <row r="314" spans="2:42" ht="13.15" customHeight="1" x14ac:dyDescent="0.2">
      <c r="B314" s="84"/>
      <c r="C314" s="429"/>
      <c r="D314" s="1273" t="s">
        <v>110</v>
      </c>
      <c r="E314" s="560">
        <v>1</v>
      </c>
      <c r="F314" s="560" t="s">
        <v>121</v>
      </c>
      <c r="G314" s="1256">
        <v>0</v>
      </c>
      <c r="H314" s="1256">
        <f t="shared" ref="H314:L319" si="73">+G314</f>
        <v>0</v>
      </c>
      <c r="I314" s="1256">
        <f t="shared" si="73"/>
        <v>0</v>
      </c>
      <c r="J314" s="1256">
        <f t="shared" si="73"/>
        <v>0</v>
      </c>
      <c r="K314" s="552">
        <f t="shared" si="73"/>
        <v>0</v>
      </c>
      <c r="L314" s="552">
        <f t="shared" si="73"/>
        <v>0</v>
      </c>
      <c r="M314" s="429"/>
      <c r="N314" s="469"/>
      <c r="AP314" s="6"/>
    </row>
    <row r="315" spans="2:42" ht="13.15" customHeight="1" x14ac:dyDescent="0.2">
      <c r="B315" s="84"/>
      <c r="C315" s="429"/>
      <c r="D315" s="429"/>
      <c r="E315" s="560">
        <v>2</v>
      </c>
      <c r="F315" s="560" t="s">
        <v>121</v>
      </c>
      <c r="G315" s="1256">
        <v>0</v>
      </c>
      <c r="H315" s="1256">
        <f t="shared" si="73"/>
        <v>0</v>
      </c>
      <c r="I315" s="1256">
        <f t="shared" si="73"/>
        <v>0</v>
      </c>
      <c r="J315" s="1256">
        <f t="shared" si="73"/>
        <v>0</v>
      </c>
      <c r="K315" s="552">
        <f t="shared" si="73"/>
        <v>0</v>
      </c>
      <c r="L315" s="552">
        <f t="shared" si="73"/>
        <v>0</v>
      </c>
      <c r="M315" s="429"/>
      <c r="N315" s="469"/>
      <c r="AP315" s="6"/>
    </row>
    <row r="316" spans="2:42" ht="13.15" customHeight="1" x14ac:dyDescent="0.2">
      <c r="B316" s="84"/>
      <c r="C316" s="429"/>
      <c r="D316" s="429"/>
      <c r="E316" s="560">
        <v>3</v>
      </c>
      <c r="F316" s="560" t="s">
        <v>121</v>
      </c>
      <c r="G316" s="1256">
        <v>0</v>
      </c>
      <c r="H316" s="1256">
        <f t="shared" si="73"/>
        <v>0</v>
      </c>
      <c r="I316" s="1256">
        <f t="shared" si="73"/>
        <v>0</v>
      </c>
      <c r="J316" s="1256">
        <f t="shared" si="73"/>
        <v>0</v>
      </c>
      <c r="K316" s="552">
        <f t="shared" si="73"/>
        <v>0</v>
      </c>
      <c r="L316" s="552">
        <f t="shared" si="73"/>
        <v>0</v>
      </c>
      <c r="M316" s="429"/>
      <c r="N316" s="469"/>
      <c r="AP316" s="6"/>
    </row>
    <row r="317" spans="2:42" ht="13.15" customHeight="1" x14ac:dyDescent="0.2">
      <c r="B317" s="84"/>
      <c r="C317" s="429"/>
      <c r="D317" s="429"/>
      <c r="E317" s="560">
        <v>1</v>
      </c>
      <c r="F317" s="560" t="s">
        <v>101</v>
      </c>
      <c r="G317" s="1256">
        <v>0</v>
      </c>
      <c r="H317" s="1256">
        <f t="shared" si="73"/>
        <v>0</v>
      </c>
      <c r="I317" s="1256">
        <f t="shared" si="73"/>
        <v>0</v>
      </c>
      <c r="J317" s="1256">
        <f t="shared" si="73"/>
        <v>0</v>
      </c>
      <c r="K317" s="552">
        <f t="shared" si="73"/>
        <v>0</v>
      </c>
      <c r="L317" s="552">
        <f t="shared" si="73"/>
        <v>0</v>
      </c>
      <c r="M317" s="429"/>
      <c r="N317" s="469"/>
      <c r="AP317" s="6"/>
    </row>
    <row r="318" spans="2:42" ht="13.15" customHeight="1" x14ac:dyDescent="0.2">
      <c r="B318" s="84"/>
      <c r="C318" s="429"/>
      <c r="D318" s="429"/>
      <c r="E318" s="560">
        <v>2</v>
      </c>
      <c r="F318" s="560" t="s">
        <v>101</v>
      </c>
      <c r="G318" s="1256">
        <v>0</v>
      </c>
      <c r="H318" s="1256">
        <f t="shared" si="73"/>
        <v>0</v>
      </c>
      <c r="I318" s="1256">
        <f t="shared" si="73"/>
        <v>0</v>
      </c>
      <c r="J318" s="1256">
        <f t="shared" si="73"/>
        <v>0</v>
      </c>
      <c r="K318" s="552">
        <f t="shared" si="73"/>
        <v>0</v>
      </c>
      <c r="L318" s="552">
        <f t="shared" si="73"/>
        <v>0</v>
      </c>
      <c r="M318" s="429"/>
      <c r="N318" s="469"/>
      <c r="AP318" s="6"/>
    </row>
    <row r="319" spans="2:42" ht="13.15" customHeight="1" x14ac:dyDescent="0.2">
      <c r="B319" s="84"/>
      <c r="C319" s="429"/>
      <c r="D319" s="429"/>
      <c r="E319" s="560">
        <v>3</v>
      </c>
      <c r="F319" s="560" t="s">
        <v>101</v>
      </c>
      <c r="G319" s="1256">
        <v>0</v>
      </c>
      <c r="H319" s="1256">
        <f t="shared" si="73"/>
        <v>0</v>
      </c>
      <c r="I319" s="1256">
        <f t="shared" si="73"/>
        <v>0</v>
      </c>
      <c r="J319" s="1256">
        <f t="shared" si="73"/>
        <v>0</v>
      </c>
      <c r="K319" s="552">
        <f t="shared" si="73"/>
        <v>0</v>
      </c>
      <c r="L319" s="552">
        <f t="shared" si="73"/>
        <v>0</v>
      </c>
      <c r="M319" s="429"/>
      <c r="N319" s="469"/>
      <c r="AP319" s="6"/>
    </row>
    <row r="320" spans="2:42" ht="13.15" customHeight="1" x14ac:dyDescent="0.2">
      <c r="B320" s="84"/>
      <c r="C320" s="429"/>
      <c r="D320" s="429"/>
      <c r="E320" s="560"/>
      <c r="F320" s="560"/>
      <c r="G320" s="1316"/>
      <c r="H320" s="1316"/>
      <c r="I320" s="1316"/>
      <c r="J320" s="1316"/>
      <c r="K320" s="560"/>
      <c r="L320" s="560"/>
      <c r="M320" s="429"/>
      <c r="N320" s="469"/>
      <c r="AP320" s="6"/>
    </row>
    <row r="321" spans="2:42" ht="13.15" customHeight="1" x14ac:dyDescent="0.2">
      <c r="B321" s="84"/>
      <c r="C321" s="429"/>
      <c r="D321" s="1273" t="s">
        <v>111</v>
      </c>
      <c r="E321" s="560">
        <v>1</v>
      </c>
      <c r="F321" s="560" t="s">
        <v>121</v>
      </c>
      <c r="G321" s="1256">
        <v>0</v>
      </c>
      <c r="H321" s="1256">
        <f t="shared" ref="H321:L326" si="74">+G321</f>
        <v>0</v>
      </c>
      <c r="I321" s="1256">
        <f t="shared" si="74"/>
        <v>0</v>
      </c>
      <c r="J321" s="1256">
        <f t="shared" si="74"/>
        <v>0</v>
      </c>
      <c r="K321" s="552">
        <f t="shared" si="74"/>
        <v>0</v>
      </c>
      <c r="L321" s="552">
        <f t="shared" si="74"/>
        <v>0</v>
      </c>
      <c r="M321" s="429"/>
      <c r="N321" s="469"/>
      <c r="AP321" s="6"/>
    </row>
    <row r="322" spans="2:42" ht="13.15" customHeight="1" x14ac:dyDescent="0.2">
      <c r="B322" s="84"/>
      <c r="C322" s="429"/>
      <c r="D322" s="429"/>
      <c r="E322" s="560">
        <v>2</v>
      </c>
      <c r="F322" s="560" t="s">
        <v>121</v>
      </c>
      <c r="G322" s="1256">
        <v>0</v>
      </c>
      <c r="H322" s="1256">
        <f t="shared" si="74"/>
        <v>0</v>
      </c>
      <c r="I322" s="1256">
        <f t="shared" si="74"/>
        <v>0</v>
      </c>
      <c r="J322" s="1256">
        <f t="shared" si="74"/>
        <v>0</v>
      </c>
      <c r="K322" s="552">
        <f t="shared" si="74"/>
        <v>0</v>
      </c>
      <c r="L322" s="552">
        <f t="shared" si="74"/>
        <v>0</v>
      </c>
      <c r="M322" s="429"/>
      <c r="N322" s="469"/>
      <c r="AP322" s="6"/>
    </row>
    <row r="323" spans="2:42" ht="13.15" customHeight="1" x14ac:dyDescent="0.2">
      <c r="B323" s="84"/>
      <c r="C323" s="429"/>
      <c r="D323" s="429"/>
      <c r="E323" s="560">
        <v>3</v>
      </c>
      <c r="F323" s="560" t="s">
        <v>121</v>
      </c>
      <c r="G323" s="1256">
        <v>0</v>
      </c>
      <c r="H323" s="1256">
        <f t="shared" si="74"/>
        <v>0</v>
      </c>
      <c r="I323" s="1256">
        <f t="shared" si="74"/>
        <v>0</v>
      </c>
      <c r="J323" s="1256">
        <f t="shared" si="74"/>
        <v>0</v>
      </c>
      <c r="K323" s="552">
        <f t="shared" si="74"/>
        <v>0</v>
      </c>
      <c r="L323" s="552">
        <f t="shared" si="74"/>
        <v>0</v>
      </c>
      <c r="M323" s="429"/>
      <c r="N323" s="469"/>
      <c r="AP323" s="6"/>
    </row>
    <row r="324" spans="2:42" ht="13.15" customHeight="1" x14ac:dyDescent="0.2">
      <c r="B324" s="84"/>
      <c r="C324" s="429"/>
      <c r="D324" s="429"/>
      <c r="E324" s="560">
        <v>1</v>
      </c>
      <c r="F324" s="560" t="s">
        <v>101</v>
      </c>
      <c r="G324" s="1256">
        <v>0</v>
      </c>
      <c r="H324" s="1256">
        <f t="shared" si="74"/>
        <v>0</v>
      </c>
      <c r="I324" s="1256">
        <f t="shared" si="74"/>
        <v>0</v>
      </c>
      <c r="J324" s="1256">
        <f t="shared" si="74"/>
        <v>0</v>
      </c>
      <c r="K324" s="552">
        <f t="shared" si="74"/>
        <v>0</v>
      </c>
      <c r="L324" s="552">
        <f t="shared" si="74"/>
        <v>0</v>
      </c>
      <c r="M324" s="429"/>
      <c r="N324" s="469"/>
      <c r="AP324" s="6"/>
    </row>
    <row r="325" spans="2:42" ht="13.15" customHeight="1" x14ac:dyDescent="0.2">
      <c r="B325" s="84"/>
      <c r="C325" s="429"/>
      <c r="D325" s="429"/>
      <c r="E325" s="560">
        <v>2</v>
      </c>
      <c r="F325" s="560" t="s">
        <v>101</v>
      </c>
      <c r="G325" s="1256">
        <v>0</v>
      </c>
      <c r="H325" s="1256">
        <f t="shared" si="74"/>
        <v>0</v>
      </c>
      <c r="I325" s="1256">
        <f t="shared" si="74"/>
        <v>0</v>
      </c>
      <c r="J325" s="1256">
        <f t="shared" si="74"/>
        <v>0</v>
      </c>
      <c r="K325" s="552">
        <f t="shared" si="74"/>
        <v>0</v>
      </c>
      <c r="L325" s="552">
        <f t="shared" si="74"/>
        <v>0</v>
      </c>
      <c r="M325" s="429"/>
      <c r="N325" s="469"/>
      <c r="AP325" s="6"/>
    </row>
    <row r="326" spans="2:42" ht="13.15" customHeight="1" x14ac:dyDescent="0.2">
      <c r="B326" s="84"/>
      <c r="C326" s="429"/>
      <c r="D326" s="429"/>
      <c r="E326" s="560">
        <v>3</v>
      </c>
      <c r="F326" s="560" t="s">
        <v>101</v>
      </c>
      <c r="G326" s="1256">
        <v>0</v>
      </c>
      <c r="H326" s="1256">
        <f t="shared" si="74"/>
        <v>0</v>
      </c>
      <c r="I326" s="1256">
        <f t="shared" si="74"/>
        <v>0</v>
      </c>
      <c r="J326" s="1256">
        <f t="shared" si="74"/>
        <v>0</v>
      </c>
      <c r="K326" s="552">
        <f t="shared" si="74"/>
        <v>0</v>
      </c>
      <c r="L326" s="552">
        <f t="shared" si="74"/>
        <v>0</v>
      </c>
      <c r="M326" s="429"/>
      <c r="N326" s="469"/>
      <c r="AP326" s="6"/>
    </row>
    <row r="327" spans="2:42" ht="13.15" customHeight="1" x14ac:dyDescent="0.2">
      <c r="B327" s="84"/>
      <c r="C327" s="429"/>
      <c r="D327" s="429"/>
      <c r="E327" s="560"/>
      <c r="F327" s="560"/>
      <c r="G327" s="1316"/>
      <c r="H327" s="1316"/>
      <c r="I327" s="1316"/>
      <c r="J327" s="1316"/>
      <c r="K327" s="560"/>
      <c r="L327" s="560"/>
      <c r="M327" s="429"/>
      <c r="N327" s="469"/>
      <c r="AP327" s="6"/>
    </row>
    <row r="328" spans="2:42" ht="13.15" customHeight="1" x14ac:dyDescent="0.2">
      <c r="B328" s="84"/>
      <c r="C328" s="429"/>
      <c r="D328" s="1273" t="s">
        <v>112</v>
      </c>
      <c r="E328" s="560">
        <v>1</v>
      </c>
      <c r="F328" s="560" t="s">
        <v>121</v>
      </c>
      <c r="G328" s="1256">
        <v>0</v>
      </c>
      <c r="H328" s="1256">
        <f t="shared" ref="H328:L333" si="75">+G328</f>
        <v>0</v>
      </c>
      <c r="I328" s="1256">
        <f t="shared" si="75"/>
        <v>0</v>
      </c>
      <c r="J328" s="1256">
        <f t="shared" si="75"/>
        <v>0</v>
      </c>
      <c r="K328" s="552">
        <f t="shared" si="75"/>
        <v>0</v>
      </c>
      <c r="L328" s="552">
        <f t="shared" si="75"/>
        <v>0</v>
      </c>
      <c r="M328" s="429"/>
      <c r="N328" s="469"/>
      <c r="AP328" s="6"/>
    </row>
    <row r="329" spans="2:42" ht="13.15" customHeight="1" x14ac:dyDescent="0.2">
      <c r="B329" s="84"/>
      <c r="C329" s="429"/>
      <c r="D329" s="429"/>
      <c r="E329" s="560">
        <v>2</v>
      </c>
      <c r="F329" s="560" t="s">
        <v>121</v>
      </c>
      <c r="G329" s="1256">
        <v>0</v>
      </c>
      <c r="H329" s="1256">
        <f t="shared" si="75"/>
        <v>0</v>
      </c>
      <c r="I329" s="1256">
        <f t="shared" si="75"/>
        <v>0</v>
      </c>
      <c r="J329" s="1256">
        <f t="shared" si="75"/>
        <v>0</v>
      </c>
      <c r="K329" s="552">
        <f t="shared" si="75"/>
        <v>0</v>
      </c>
      <c r="L329" s="552">
        <f t="shared" si="75"/>
        <v>0</v>
      </c>
      <c r="M329" s="429"/>
      <c r="N329" s="469"/>
      <c r="AP329" s="6"/>
    </row>
    <row r="330" spans="2:42" ht="13.15" customHeight="1" x14ac:dyDescent="0.2">
      <c r="B330" s="84"/>
      <c r="C330" s="429"/>
      <c r="D330" s="429"/>
      <c r="E330" s="560">
        <v>3</v>
      </c>
      <c r="F330" s="560" t="s">
        <v>121</v>
      </c>
      <c r="G330" s="1256">
        <v>0</v>
      </c>
      <c r="H330" s="1256">
        <f t="shared" si="75"/>
        <v>0</v>
      </c>
      <c r="I330" s="1256">
        <f t="shared" si="75"/>
        <v>0</v>
      </c>
      <c r="J330" s="1256">
        <f t="shared" si="75"/>
        <v>0</v>
      </c>
      <c r="K330" s="552">
        <f t="shared" si="75"/>
        <v>0</v>
      </c>
      <c r="L330" s="552">
        <f t="shared" si="75"/>
        <v>0</v>
      </c>
      <c r="M330" s="429"/>
      <c r="N330" s="469"/>
      <c r="AP330" s="6"/>
    </row>
    <row r="331" spans="2:42" ht="13.15" customHeight="1" x14ac:dyDescent="0.2">
      <c r="B331" s="84"/>
      <c r="C331" s="429"/>
      <c r="D331" s="429"/>
      <c r="E331" s="560">
        <v>1</v>
      </c>
      <c r="F331" s="560" t="s">
        <v>101</v>
      </c>
      <c r="G331" s="1256">
        <v>0</v>
      </c>
      <c r="H331" s="1256">
        <f t="shared" si="75"/>
        <v>0</v>
      </c>
      <c r="I331" s="1256">
        <f t="shared" si="75"/>
        <v>0</v>
      </c>
      <c r="J331" s="1256">
        <f t="shared" si="75"/>
        <v>0</v>
      </c>
      <c r="K331" s="552">
        <f t="shared" si="75"/>
        <v>0</v>
      </c>
      <c r="L331" s="552">
        <f t="shared" si="75"/>
        <v>0</v>
      </c>
      <c r="M331" s="429"/>
      <c r="N331" s="469"/>
      <c r="AP331" s="6"/>
    </row>
    <row r="332" spans="2:42" ht="13.15" customHeight="1" x14ac:dyDescent="0.2">
      <c r="B332" s="84"/>
      <c r="C332" s="429"/>
      <c r="D332" s="429"/>
      <c r="E332" s="560">
        <v>2</v>
      </c>
      <c r="F332" s="560" t="s">
        <v>101</v>
      </c>
      <c r="G332" s="1256">
        <v>0</v>
      </c>
      <c r="H332" s="1256">
        <f t="shared" si="75"/>
        <v>0</v>
      </c>
      <c r="I332" s="1256">
        <f t="shared" si="75"/>
        <v>0</v>
      </c>
      <c r="J332" s="1256">
        <f t="shared" si="75"/>
        <v>0</v>
      </c>
      <c r="K332" s="552">
        <f t="shared" si="75"/>
        <v>0</v>
      </c>
      <c r="L332" s="552">
        <f t="shared" si="75"/>
        <v>0</v>
      </c>
      <c r="M332" s="429"/>
      <c r="N332" s="469"/>
      <c r="AP332" s="6"/>
    </row>
    <row r="333" spans="2:42" ht="13.15" customHeight="1" x14ac:dyDescent="0.2">
      <c r="B333" s="84"/>
      <c r="C333" s="429"/>
      <c r="D333" s="429"/>
      <c r="E333" s="560">
        <v>3</v>
      </c>
      <c r="F333" s="560" t="s">
        <v>101</v>
      </c>
      <c r="G333" s="1256">
        <v>0</v>
      </c>
      <c r="H333" s="1256">
        <f t="shared" si="75"/>
        <v>0</v>
      </c>
      <c r="I333" s="1256">
        <f t="shared" si="75"/>
        <v>0</v>
      </c>
      <c r="J333" s="1256">
        <f t="shared" si="75"/>
        <v>0</v>
      </c>
      <c r="K333" s="552">
        <f t="shared" si="75"/>
        <v>0</v>
      </c>
      <c r="L333" s="552">
        <f t="shared" si="75"/>
        <v>0</v>
      </c>
      <c r="M333" s="429"/>
      <c r="N333" s="469"/>
      <c r="AP333" s="6"/>
    </row>
    <row r="334" spans="2:42" ht="13.15" customHeight="1" x14ac:dyDescent="0.2">
      <c r="B334" s="84"/>
      <c r="C334" s="429"/>
      <c r="D334" s="429"/>
      <c r="E334" s="560"/>
      <c r="F334" s="560"/>
      <c r="G334" s="1316"/>
      <c r="H334" s="1316"/>
      <c r="I334" s="1316"/>
      <c r="J334" s="1316"/>
      <c r="K334" s="560"/>
      <c r="L334" s="560"/>
      <c r="M334" s="429"/>
      <c r="N334" s="469"/>
      <c r="AP334" s="6"/>
    </row>
    <row r="335" spans="2:42" ht="13.15" customHeight="1" x14ac:dyDescent="0.2">
      <c r="B335" s="84"/>
      <c r="C335" s="429"/>
      <c r="D335" s="1273" t="s">
        <v>113</v>
      </c>
      <c r="E335" s="560">
        <v>1</v>
      </c>
      <c r="F335" s="560" t="s">
        <v>121</v>
      </c>
      <c r="G335" s="1256">
        <v>0</v>
      </c>
      <c r="H335" s="1256">
        <f t="shared" ref="H335:L340" si="76">+G335</f>
        <v>0</v>
      </c>
      <c r="I335" s="1256">
        <f t="shared" si="76"/>
        <v>0</v>
      </c>
      <c r="J335" s="1256">
        <f t="shared" si="76"/>
        <v>0</v>
      </c>
      <c r="K335" s="552">
        <f t="shared" si="76"/>
        <v>0</v>
      </c>
      <c r="L335" s="552">
        <f t="shared" si="76"/>
        <v>0</v>
      </c>
      <c r="M335" s="429"/>
      <c r="N335" s="469"/>
      <c r="AP335" s="6"/>
    </row>
    <row r="336" spans="2:42" ht="13.15" customHeight="1" x14ac:dyDescent="0.2">
      <c r="B336" s="84"/>
      <c r="C336" s="429"/>
      <c r="D336" s="429"/>
      <c r="E336" s="560">
        <v>2</v>
      </c>
      <c r="F336" s="560" t="s">
        <v>121</v>
      </c>
      <c r="G336" s="1256">
        <v>0</v>
      </c>
      <c r="H336" s="1256">
        <f t="shared" si="76"/>
        <v>0</v>
      </c>
      <c r="I336" s="1256">
        <f t="shared" si="76"/>
        <v>0</v>
      </c>
      <c r="J336" s="1256">
        <f t="shared" si="76"/>
        <v>0</v>
      </c>
      <c r="K336" s="552">
        <f t="shared" si="76"/>
        <v>0</v>
      </c>
      <c r="L336" s="552">
        <f t="shared" si="76"/>
        <v>0</v>
      </c>
      <c r="M336" s="429"/>
      <c r="N336" s="469"/>
      <c r="AP336" s="6"/>
    </row>
    <row r="337" spans="2:42" ht="13.15" customHeight="1" x14ac:dyDescent="0.2">
      <c r="B337" s="84"/>
      <c r="C337" s="429"/>
      <c r="D337" s="429"/>
      <c r="E337" s="560">
        <v>3</v>
      </c>
      <c r="F337" s="560" t="s">
        <v>121</v>
      </c>
      <c r="G337" s="1256">
        <v>0</v>
      </c>
      <c r="H337" s="1256">
        <f t="shared" si="76"/>
        <v>0</v>
      </c>
      <c r="I337" s="1256">
        <f t="shared" si="76"/>
        <v>0</v>
      </c>
      <c r="J337" s="1256">
        <f t="shared" si="76"/>
        <v>0</v>
      </c>
      <c r="K337" s="552">
        <f t="shared" si="76"/>
        <v>0</v>
      </c>
      <c r="L337" s="552">
        <f t="shared" si="76"/>
        <v>0</v>
      </c>
      <c r="M337" s="429"/>
      <c r="N337" s="469"/>
      <c r="AP337" s="6"/>
    </row>
    <row r="338" spans="2:42" ht="13.15" customHeight="1" x14ac:dyDescent="0.2">
      <c r="B338" s="84"/>
      <c r="C338" s="429"/>
      <c r="D338" s="429"/>
      <c r="E338" s="560">
        <v>1</v>
      </c>
      <c r="F338" s="560" t="s">
        <v>101</v>
      </c>
      <c r="G338" s="1256">
        <v>0</v>
      </c>
      <c r="H338" s="1256">
        <f t="shared" si="76"/>
        <v>0</v>
      </c>
      <c r="I338" s="1256">
        <f t="shared" si="76"/>
        <v>0</v>
      </c>
      <c r="J338" s="1256">
        <f t="shared" si="76"/>
        <v>0</v>
      </c>
      <c r="K338" s="552">
        <f t="shared" si="76"/>
        <v>0</v>
      </c>
      <c r="L338" s="552">
        <f t="shared" si="76"/>
        <v>0</v>
      </c>
      <c r="M338" s="429"/>
      <c r="N338" s="469"/>
      <c r="AP338" s="6"/>
    </row>
    <row r="339" spans="2:42" ht="13.15" customHeight="1" x14ac:dyDescent="0.2">
      <c r="B339" s="84"/>
      <c r="C339" s="429"/>
      <c r="D339" s="429"/>
      <c r="E339" s="560">
        <v>2</v>
      </c>
      <c r="F339" s="560" t="s">
        <v>101</v>
      </c>
      <c r="G339" s="1256">
        <v>0</v>
      </c>
      <c r="H339" s="1256">
        <f t="shared" si="76"/>
        <v>0</v>
      </c>
      <c r="I339" s="1256">
        <f t="shared" si="76"/>
        <v>0</v>
      </c>
      <c r="J339" s="1256">
        <f t="shared" si="76"/>
        <v>0</v>
      </c>
      <c r="K339" s="552">
        <f t="shared" si="76"/>
        <v>0</v>
      </c>
      <c r="L339" s="552">
        <f t="shared" si="76"/>
        <v>0</v>
      </c>
      <c r="M339" s="429"/>
      <c r="N339" s="469"/>
      <c r="AP339" s="6"/>
    </row>
    <row r="340" spans="2:42" ht="13.15" customHeight="1" x14ac:dyDescent="0.2">
      <c r="B340" s="84"/>
      <c r="C340" s="429"/>
      <c r="D340" s="429"/>
      <c r="E340" s="560">
        <v>3</v>
      </c>
      <c r="F340" s="560" t="s">
        <v>101</v>
      </c>
      <c r="G340" s="1256">
        <v>0</v>
      </c>
      <c r="H340" s="1256">
        <f t="shared" si="76"/>
        <v>0</v>
      </c>
      <c r="I340" s="1256">
        <f t="shared" si="76"/>
        <v>0</v>
      </c>
      <c r="J340" s="1256">
        <f t="shared" si="76"/>
        <v>0</v>
      </c>
      <c r="K340" s="552">
        <f t="shared" si="76"/>
        <v>0</v>
      </c>
      <c r="L340" s="552">
        <f t="shared" si="76"/>
        <v>0</v>
      </c>
      <c r="M340" s="429"/>
      <c r="N340" s="469"/>
      <c r="AP340" s="6"/>
    </row>
    <row r="341" spans="2:42" ht="13.15" customHeight="1" x14ac:dyDescent="0.2">
      <c r="B341" s="84"/>
      <c r="C341" s="429"/>
      <c r="D341" s="429"/>
      <c r="E341" s="560"/>
      <c r="F341" s="560"/>
      <c r="G341" s="1316"/>
      <c r="H341" s="1316"/>
      <c r="I341" s="1316"/>
      <c r="J341" s="1316"/>
      <c r="K341" s="560"/>
      <c r="L341" s="560"/>
      <c r="M341" s="429"/>
      <c r="N341" s="469"/>
      <c r="AP341" s="6"/>
    </row>
    <row r="342" spans="2:42" ht="13.15" customHeight="1" x14ac:dyDescent="0.2">
      <c r="B342" s="84"/>
      <c r="C342" s="429"/>
      <c r="D342" s="1273" t="s">
        <v>114</v>
      </c>
      <c r="E342" s="560">
        <v>1</v>
      </c>
      <c r="F342" s="560" t="s">
        <v>121</v>
      </c>
      <c r="G342" s="1256">
        <v>0</v>
      </c>
      <c r="H342" s="1256">
        <f t="shared" ref="H342:L347" si="77">+G342</f>
        <v>0</v>
      </c>
      <c r="I342" s="1256">
        <f t="shared" si="77"/>
        <v>0</v>
      </c>
      <c r="J342" s="1256">
        <f t="shared" si="77"/>
        <v>0</v>
      </c>
      <c r="K342" s="552">
        <f t="shared" si="77"/>
        <v>0</v>
      </c>
      <c r="L342" s="552">
        <f t="shared" si="77"/>
        <v>0</v>
      </c>
      <c r="M342" s="429"/>
      <c r="N342" s="469"/>
      <c r="AP342" s="6"/>
    </row>
    <row r="343" spans="2:42" ht="13.15" customHeight="1" x14ac:dyDescent="0.2">
      <c r="B343" s="84"/>
      <c r="C343" s="429"/>
      <c r="D343" s="429"/>
      <c r="E343" s="560">
        <v>2</v>
      </c>
      <c r="F343" s="560" t="s">
        <v>121</v>
      </c>
      <c r="G343" s="1256">
        <v>0</v>
      </c>
      <c r="H343" s="1256">
        <f t="shared" si="77"/>
        <v>0</v>
      </c>
      <c r="I343" s="1256">
        <f t="shared" si="77"/>
        <v>0</v>
      </c>
      <c r="J343" s="1256">
        <f t="shared" si="77"/>
        <v>0</v>
      </c>
      <c r="K343" s="552">
        <f t="shared" si="77"/>
        <v>0</v>
      </c>
      <c r="L343" s="552">
        <f t="shared" si="77"/>
        <v>0</v>
      </c>
      <c r="M343" s="429"/>
      <c r="N343" s="469"/>
      <c r="AP343" s="6"/>
    </row>
    <row r="344" spans="2:42" ht="13.15" customHeight="1" x14ac:dyDescent="0.2">
      <c r="B344" s="84"/>
      <c r="C344" s="429"/>
      <c r="D344" s="429"/>
      <c r="E344" s="560">
        <v>3</v>
      </c>
      <c r="F344" s="560" t="s">
        <v>121</v>
      </c>
      <c r="G344" s="1256">
        <v>0</v>
      </c>
      <c r="H344" s="1256">
        <f t="shared" si="77"/>
        <v>0</v>
      </c>
      <c r="I344" s="1256">
        <f t="shared" si="77"/>
        <v>0</v>
      </c>
      <c r="J344" s="1256">
        <f t="shared" si="77"/>
        <v>0</v>
      </c>
      <c r="K344" s="552">
        <f t="shared" si="77"/>
        <v>0</v>
      </c>
      <c r="L344" s="552">
        <f t="shared" si="77"/>
        <v>0</v>
      </c>
      <c r="M344" s="429"/>
      <c r="N344" s="469"/>
      <c r="AP344" s="6"/>
    </row>
    <row r="345" spans="2:42" ht="13.15" customHeight="1" x14ac:dyDescent="0.2">
      <c r="B345" s="84"/>
      <c r="C345" s="429"/>
      <c r="D345" s="429"/>
      <c r="E345" s="560">
        <v>1</v>
      </c>
      <c r="F345" s="560" t="s">
        <v>101</v>
      </c>
      <c r="G345" s="1256">
        <v>0</v>
      </c>
      <c r="H345" s="1256">
        <f t="shared" si="77"/>
        <v>0</v>
      </c>
      <c r="I345" s="1256">
        <f t="shared" si="77"/>
        <v>0</v>
      </c>
      <c r="J345" s="1256">
        <f t="shared" si="77"/>
        <v>0</v>
      </c>
      <c r="K345" s="552">
        <f t="shared" si="77"/>
        <v>0</v>
      </c>
      <c r="L345" s="552">
        <f t="shared" si="77"/>
        <v>0</v>
      </c>
      <c r="M345" s="429"/>
      <c r="N345" s="469"/>
      <c r="AP345" s="6"/>
    </row>
    <row r="346" spans="2:42" ht="13.15" customHeight="1" x14ac:dyDescent="0.2">
      <c r="B346" s="84"/>
      <c r="C346" s="429"/>
      <c r="D346" s="429"/>
      <c r="E346" s="560">
        <v>2</v>
      </c>
      <c r="F346" s="560" t="s">
        <v>101</v>
      </c>
      <c r="G346" s="1256">
        <v>0</v>
      </c>
      <c r="H346" s="1256">
        <f t="shared" si="77"/>
        <v>0</v>
      </c>
      <c r="I346" s="1256">
        <f t="shared" si="77"/>
        <v>0</v>
      </c>
      <c r="J346" s="1256">
        <f t="shared" si="77"/>
        <v>0</v>
      </c>
      <c r="K346" s="552">
        <f t="shared" si="77"/>
        <v>0</v>
      </c>
      <c r="L346" s="552">
        <f t="shared" si="77"/>
        <v>0</v>
      </c>
      <c r="M346" s="429"/>
      <c r="N346" s="469"/>
      <c r="AP346" s="6"/>
    </row>
    <row r="347" spans="2:42" ht="13.15" customHeight="1" x14ac:dyDescent="0.2">
      <c r="B347" s="84"/>
      <c r="C347" s="429"/>
      <c r="D347" s="429"/>
      <c r="E347" s="560">
        <v>3</v>
      </c>
      <c r="F347" s="560" t="s">
        <v>101</v>
      </c>
      <c r="G347" s="1256">
        <v>0</v>
      </c>
      <c r="H347" s="1256">
        <f t="shared" si="77"/>
        <v>0</v>
      </c>
      <c r="I347" s="1256">
        <f t="shared" si="77"/>
        <v>0</v>
      </c>
      <c r="J347" s="1256">
        <f t="shared" si="77"/>
        <v>0</v>
      </c>
      <c r="K347" s="552">
        <f t="shared" si="77"/>
        <v>0</v>
      </c>
      <c r="L347" s="552">
        <f t="shared" si="77"/>
        <v>0</v>
      </c>
      <c r="M347" s="429"/>
      <c r="N347" s="469"/>
      <c r="AP347" s="6"/>
    </row>
    <row r="348" spans="2:42" ht="13.15" customHeight="1" x14ac:dyDescent="0.2">
      <c r="B348" s="84"/>
      <c r="C348" s="429"/>
      <c r="D348" s="429"/>
      <c r="E348" s="560"/>
      <c r="F348" s="560"/>
      <c r="G348" s="1316"/>
      <c r="H348" s="1316"/>
      <c r="I348" s="1316"/>
      <c r="J348" s="1316"/>
      <c r="K348" s="560"/>
      <c r="L348" s="560"/>
      <c r="M348" s="429"/>
      <c r="N348" s="469"/>
      <c r="AP348" s="6"/>
    </row>
    <row r="349" spans="2:42" ht="13.15" customHeight="1" x14ac:dyDescent="0.2">
      <c r="B349" s="84"/>
      <c r="C349" s="429"/>
      <c r="D349" s="1273" t="s">
        <v>115</v>
      </c>
      <c r="E349" s="560">
        <v>1</v>
      </c>
      <c r="F349" s="560" t="s">
        <v>121</v>
      </c>
      <c r="G349" s="1256">
        <v>0</v>
      </c>
      <c r="H349" s="1256">
        <f t="shared" ref="H349:L354" si="78">+G349</f>
        <v>0</v>
      </c>
      <c r="I349" s="1256">
        <f t="shared" si="78"/>
        <v>0</v>
      </c>
      <c r="J349" s="1256">
        <f t="shared" si="78"/>
        <v>0</v>
      </c>
      <c r="K349" s="552">
        <f t="shared" si="78"/>
        <v>0</v>
      </c>
      <c r="L349" s="552">
        <f t="shared" si="78"/>
        <v>0</v>
      </c>
      <c r="M349" s="429"/>
      <c r="N349" s="469"/>
      <c r="AP349" s="6"/>
    </row>
    <row r="350" spans="2:42" ht="13.15" customHeight="1" x14ac:dyDescent="0.2">
      <c r="B350" s="84"/>
      <c r="C350" s="429"/>
      <c r="D350" s="429"/>
      <c r="E350" s="560">
        <v>2</v>
      </c>
      <c r="F350" s="560" t="s">
        <v>121</v>
      </c>
      <c r="G350" s="1256">
        <v>0</v>
      </c>
      <c r="H350" s="1256">
        <f t="shared" si="78"/>
        <v>0</v>
      </c>
      <c r="I350" s="1256">
        <f t="shared" si="78"/>
        <v>0</v>
      </c>
      <c r="J350" s="1256">
        <f t="shared" si="78"/>
        <v>0</v>
      </c>
      <c r="K350" s="552">
        <f t="shared" si="78"/>
        <v>0</v>
      </c>
      <c r="L350" s="552">
        <f t="shared" si="78"/>
        <v>0</v>
      </c>
      <c r="M350" s="429"/>
      <c r="N350" s="469"/>
      <c r="AP350" s="6"/>
    </row>
    <row r="351" spans="2:42" ht="13.15" customHeight="1" x14ac:dyDescent="0.2">
      <c r="B351" s="84"/>
      <c r="C351" s="429"/>
      <c r="D351" s="429"/>
      <c r="E351" s="560">
        <v>3</v>
      </c>
      <c r="F351" s="560" t="s">
        <v>121</v>
      </c>
      <c r="G351" s="1256">
        <v>0</v>
      </c>
      <c r="H351" s="1256">
        <f t="shared" si="78"/>
        <v>0</v>
      </c>
      <c r="I351" s="1256">
        <f t="shared" si="78"/>
        <v>0</v>
      </c>
      <c r="J351" s="1256">
        <f t="shared" si="78"/>
        <v>0</v>
      </c>
      <c r="K351" s="552">
        <f t="shared" si="78"/>
        <v>0</v>
      </c>
      <c r="L351" s="552">
        <f t="shared" si="78"/>
        <v>0</v>
      </c>
      <c r="M351" s="429"/>
      <c r="N351" s="469"/>
      <c r="AP351" s="6"/>
    </row>
    <row r="352" spans="2:42" ht="13.15" customHeight="1" x14ac:dyDescent="0.2">
      <c r="B352" s="84"/>
      <c r="C352" s="429"/>
      <c r="D352" s="429"/>
      <c r="E352" s="560">
        <v>1</v>
      </c>
      <c r="F352" s="560" t="s">
        <v>101</v>
      </c>
      <c r="G352" s="1256">
        <v>0</v>
      </c>
      <c r="H352" s="1256">
        <f t="shared" si="78"/>
        <v>0</v>
      </c>
      <c r="I352" s="1256">
        <f t="shared" si="78"/>
        <v>0</v>
      </c>
      <c r="J352" s="1256">
        <f t="shared" si="78"/>
        <v>0</v>
      </c>
      <c r="K352" s="552">
        <f t="shared" si="78"/>
        <v>0</v>
      </c>
      <c r="L352" s="552">
        <f t="shared" si="78"/>
        <v>0</v>
      </c>
      <c r="M352" s="429"/>
      <c r="N352" s="469"/>
      <c r="AP352" s="6"/>
    </row>
    <row r="353" spans="2:42" ht="13.15" customHeight="1" x14ac:dyDescent="0.2">
      <c r="B353" s="84"/>
      <c r="C353" s="429"/>
      <c r="D353" s="429"/>
      <c r="E353" s="560">
        <v>2</v>
      </c>
      <c r="F353" s="560" t="s">
        <v>101</v>
      </c>
      <c r="G353" s="1256">
        <v>0</v>
      </c>
      <c r="H353" s="1256">
        <f t="shared" si="78"/>
        <v>0</v>
      </c>
      <c r="I353" s="1256">
        <f t="shared" si="78"/>
        <v>0</v>
      </c>
      <c r="J353" s="1256">
        <f t="shared" si="78"/>
        <v>0</v>
      </c>
      <c r="K353" s="552">
        <f t="shared" si="78"/>
        <v>0</v>
      </c>
      <c r="L353" s="552">
        <f t="shared" si="78"/>
        <v>0</v>
      </c>
      <c r="M353" s="429"/>
      <c r="N353" s="469"/>
      <c r="AP353" s="6"/>
    </row>
    <row r="354" spans="2:42" ht="13.15" customHeight="1" x14ac:dyDescent="0.2">
      <c r="B354" s="84"/>
      <c r="C354" s="429"/>
      <c r="D354" s="429"/>
      <c r="E354" s="560">
        <v>3</v>
      </c>
      <c r="F354" s="560" t="s">
        <v>101</v>
      </c>
      <c r="G354" s="1256">
        <v>0</v>
      </c>
      <c r="H354" s="1256">
        <f t="shared" si="78"/>
        <v>0</v>
      </c>
      <c r="I354" s="1256">
        <f t="shared" si="78"/>
        <v>0</v>
      </c>
      <c r="J354" s="1256">
        <f t="shared" si="78"/>
        <v>0</v>
      </c>
      <c r="K354" s="552">
        <f t="shared" si="78"/>
        <v>0</v>
      </c>
      <c r="L354" s="552">
        <f t="shared" si="78"/>
        <v>0</v>
      </c>
      <c r="M354" s="429"/>
      <c r="N354" s="469"/>
      <c r="AP354" s="6"/>
    </row>
    <row r="355" spans="2:42" ht="13.15" customHeight="1" x14ac:dyDescent="0.2">
      <c r="B355" s="84"/>
      <c r="C355" s="429"/>
      <c r="D355" s="429"/>
      <c r="E355" s="560"/>
      <c r="F355" s="560"/>
      <c r="G355" s="1316"/>
      <c r="H355" s="1316"/>
      <c r="I355" s="1316"/>
      <c r="J355" s="1316"/>
      <c r="K355" s="560"/>
      <c r="L355" s="560"/>
      <c r="M355" s="429"/>
      <c r="N355" s="469"/>
      <c r="AP355" s="6"/>
    </row>
    <row r="356" spans="2:42" ht="13.15" customHeight="1" x14ac:dyDescent="0.2">
      <c r="B356" s="84"/>
      <c r="C356" s="429"/>
      <c r="D356" s="1273" t="s">
        <v>116</v>
      </c>
      <c r="E356" s="560">
        <v>1</v>
      </c>
      <c r="F356" s="560" t="s">
        <v>121</v>
      </c>
      <c r="G356" s="1256">
        <v>0</v>
      </c>
      <c r="H356" s="1256">
        <f t="shared" ref="H356:L361" si="79">+G356</f>
        <v>0</v>
      </c>
      <c r="I356" s="1256">
        <f t="shared" si="79"/>
        <v>0</v>
      </c>
      <c r="J356" s="1256">
        <f t="shared" si="79"/>
        <v>0</v>
      </c>
      <c r="K356" s="552">
        <f t="shared" si="79"/>
        <v>0</v>
      </c>
      <c r="L356" s="552">
        <f t="shared" si="79"/>
        <v>0</v>
      </c>
      <c r="M356" s="429"/>
      <c r="N356" s="469"/>
      <c r="AP356" s="6"/>
    </row>
    <row r="357" spans="2:42" ht="13.15" customHeight="1" x14ac:dyDescent="0.2">
      <c r="B357" s="84"/>
      <c r="C357" s="429"/>
      <c r="D357" s="429"/>
      <c r="E357" s="560">
        <v>2</v>
      </c>
      <c r="F357" s="560" t="s">
        <v>121</v>
      </c>
      <c r="G357" s="1256">
        <v>0</v>
      </c>
      <c r="H357" s="1256">
        <f t="shared" si="79"/>
        <v>0</v>
      </c>
      <c r="I357" s="1256">
        <f t="shared" si="79"/>
        <v>0</v>
      </c>
      <c r="J357" s="1256">
        <f t="shared" si="79"/>
        <v>0</v>
      </c>
      <c r="K357" s="552">
        <f t="shared" si="79"/>
        <v>0</v>
      </c>
      <c r="L357" s="552">
        <f t="shared" si="79"/>
        <v>0</v>
      </c>
      <c r="M357" s="429"/>
      <c r="N357" s="469"/>
      <c r="AP357" s="6"/>
    </row>
    <row r="358" spans="2:42" ht="13.15" customHeight="1" x14ac:dyDescent="0.2">
      <c r="B358" s="84"/>
      <c r="C358" s="429"/>
      <c r="D358" s="429"/>
      <c r="E358" s="560">
        <v>3</v>
      </c>
      <c r="F358" s="560" t="s">
        <v>121</v>
      </c>
      <c r="G358" s="1256">
        <v>0</v>
      </c>
      <c r="H358" s="1256">
        <f t="shared" si="79"/>
        <v>0</v>
      </c>
      <c r="I358" s="1256">
        <f t="shared" si="79"/>
        <v>0</v>
      </c>
      <c r="J358" s="1256">
        <f t="shared" si="79"/>
        <v>0</v>
      </c>
      <c r="K358" s="552">
        <f t="shared" si="79"/>
        <v>0</v>
      </c>
      <c r="L358" s="552">
        <f t="shared" si="79"/>
        <v>0</v>
      </c>
      <c r="M358" s="429"/>
      <c r="N358" s="469"/>
      <c r="AP358" s="6"/>
    </row>
    <row r="359" spans="2:42" ht="13.15" customHeight="1" x14ac:dyDescent="0.2">
      <c r="B359" s="84"/>
      <c r="C359" s="429"/>
      <c r="D359" s="429"/>
      <c r="E359" s="560">
        <v>1</v>
      </c>
      <c r="F359" s="560" t="s">
        <v>101</v>
      </c>
      <c r="G359" s="1256">
        <v>0</v>
      </c>
      <c r="H359" s="1256">
        <f t="shared" si="79"/>
        <v>0</v>
      </c>
      <c r="I359" s="1256">
        <f t="shared" si="79"/>
        <v>0</v>
      </c>
      <c r="J359" s="1256">
        <f t="shared" si="79"/>
        <v>0</v>
      </c>
      <c r="K359" s="552">
        <f t="shared" si="79"/>
        <v>0</v>
      </c>
      <c r="L359" s="552">
        <f t="shared" si="79"/>
        <v>0</v>
      </c>
      <c r="M359" s="429"/>
      <c r="N359" s="469"/>
      <c r="AP359" s="6"/>
    </row>
    <row r="360" spans="2:42" ht="13.15" customHeight="1" x14ac:dyDescent="0.2">
      <c r="B360" s="84"/>
      <c r="C360" s="429"/>
      <c r="D360" s="429"/>
      <c r="E360" s="560">
        <v>2</v>
      </c>
      <c r="F360" s="560" t="s">
        <v>101</v>
      </c>
      <c r="G360" s="1256">
        <v>0</v>
      </c>
      <c r="H360" s="1256">
        <f t="shared" si="79"/>
        <v>0</v>
      </c>
      <c r="I360" s="1256">
        <f t="shared" si="79"/>
        <v>0</v>
      </c>
      <c r="J360" s="1256">
        <f t="shared" si="79"/>
        <v>0</v>
      </c>
      <c r="K360" s="552">
        <f t="shared" si="79"/>
        <v>0</v>
      </c>
      <c r="L360" s="552">
        <f t="shared" si="79"/>
        <v>0</v>
      </c>
      <c r="M360" s="429"/>
      <c r="N360" s="469"/>
      <c r="AP360" s="6"/>
    </row>
    <row r="361" spans="2:42" ht="13.15" customHeight="1" x14ac:dyDescent="0.2">
      <c r="B361" s="84"/>
      <c r="C361" s="429"/>
      <c r="D361" s="429"/>
      <c r="E361" s="560">
        <v>3</v>
      </c>
      <c r="F361" s="560" t="s">
        <v>101</v>
      </c>
      <c r="G361" s="1256">
        <v>0</v>
      </c>
      <c r="H361" s="1256">
        <f t="shared" si="79"/>
        <v>0</v>
      </c>
      <c r="I361" s="1256">
        <f t="shared" si="79"/>
        <v>0</v>
      </c>
      <c r="J361" s="1256">
        <f t="shared" si="79"/>
        <v>0</v>
      </c>
      <c r="K361" s="552">
        <f t="shared" si="79"/>
        <v>0</v>
      </c>
      <c r="L361" s="552">
        <f t="shared" si="79"/>
        <v>0</v>
      </c>
      <c r="M361" s="429"/>
      <c r="N361" s="469"/>
      <c r="AP361" s="6"/>
    </row>
    <row r="362" spans="2:42" ht="13.15" customHeight="1" x14ac:dyDescent="0.2">
      <c r="B362" s="84"/>
      <c r="C362" s="429"/>
      <c r="D362" s="429"/>
      <c r="E362" s="560"/>
      <c r="F362" s="560"/>
      <c r="G362" s="560"/>
      <c r="H362" s="560"/>
      <c r="I362" s="560"/>
      <c r="J362" s="560"/>
      <c r="K362" s="560"/>
      <c r="L362" s="560"/>
      <c r="M362" s="429"/>
      <c r="N362" s="469"/>
      <c r="AP362" s="6"/>
    </row>
    <row r="363" spans="2:42" ht="13.15" customHeight="1" x14ac:dyDescent="0.2">
      <c r="B363" s="84"/>
      <c r="C363" s="592"/>
      <c r="D363" s="592"/>
      <c r="E363" s="598"/>
      <c r="F363" s="598"/>
      <c r="G363" s="1274">
        <f t="shared" ref="G363:L363" si="80">SUM(G151:G361)</f>
        <v>373</v>
      </c>
      <c r="H363" s="1274">
        <f t="shared" si="80"/>
        <v>373</v>
      </c>
      <c r="I363" s="1274">
        <f t="shared" si="80"/>
        <v>373</v>
      </c>
      <c r="J363" s="1274">
        <f t="shared" si="80"/>
        <v>373</v>
      </c>
      <c r="K363" s="1274">
        <f t="shared" si="80"/>
        <v>373</v>
      </c>
      <c r="L363" s="1274">
        <f t="shared" si="80"/>
        <v>373</v>
      </c>
      <c r="M363" s="592"/>
      <c r="N363" s="965"/>
      <c r="AP363" s="6"/>
    </row>
    <row r="364" spans="2:42" ht="13.15" customHeight="1" x14ac:dyDescent="0.2">
      <c r="B364" s="84"/>
      <c r="C364" s="429"/>
      <c r="D364" s="429"/>
      <c r="E364" s="560"/>
      <c r="F364" s="560"/>
      <c r="G364" s="560"/>
      <c r="H364" s="560"/>
      <c r="I364" s="560"/>
      <c r="J364" s="560"/>
      <c r="K364" s="560"/>
      <c r="L364" s="560"/>
      <c r="M364" s="429"/>
      <c r="N364" s="469"/>
      <c r="AP364" s="6"/>
    </row>
    <row r="365" spans="2:42" ht="13.15" customHeight="1" x14ac:dyDescent="0.2">
      <c r="B365" s="84"/>
      <c r="C365" s="85"/>
      <c r="D365" s="85"/>
      <c r="E365" s="78"/>
      <c r="F365" s="78"/>
      <c r="G365" s="78"/>
      <c r="H365" s="78"/>
      <c r="I365" s="78"/>
      <c r="J365" s="78"/>
      <c r="K365" s="78"/>
      <c r="L365" s="78"/>
      <c r="M365" s="85"/>
      <c r="N365" s="469"/>
      <c r="AP365" s="6"/>
    </row>
    <row r="366" spans="2:42" ht="13.15" customHeight="1" x14ac:dyDescent="0.2">
      <c r="B366" s="94"/>
      <c r="C366" s="214"/>
      <c r="D366" s="214"/>
      <c r="E366" s="215"/>
      <c r="F366" s="215"/>
      <c r="G366" s="215"/>
      <c r="H366" s="215"/>
      <c r="I366" s="215"/>
      <c r="J366" s="215"/>
      <c r="K366" s="215"/>
      <c r="L366" s="215"/>
      <c r="M366" s="214"/>
      <c r="N366" s="93"/>
      <c r="AP366" s="6"/>
    </row>
    <row r="367" spans="2:42" ht="13.15" customHeight="1" x14ac:dyDescent="0.2">
      <c r="B367" s="478"/>
      <c r="C367" s="478"/>
      <c r="D367" s="478"/>
      <c r="E367" s="478"/>
      <c r="F367" s="479"/>
      <c r="G367" s="479"/>
      <c r="H367" s="479"/>
      <c r="I367" s="479"/>
      <c r="J367" s="479"/>
      <c r="K367" s="478"/>
      <c r="L367" s="478"/>
      <c r="M367" s="478"/>
      <c r="AP367" s="6"/>
    </row>
    <row r="368" spans="2:42" ht="13.15" customHeight="1" x14ac:dyDescent="0.2">
      <c r="B368" s="478"/>
      <c r="C368" s="478"/>
      <c r="D368" s="478"/>
      <c r="E368" s="478"/>
      <c r="F368" s="479"/>
      <c r="G368" s="479"/>
      <c r="H368" s="479"/>
      <c r="I368" s="479"/>
      <c r="J368" s="479"/>
      <c r="K368" s="479"/>
      <c r="L368" s="478"/>
      <c r="M368" s="478"/>
    </row>
    <row r="369" spans="2:13" ht="13.15" customHeight="1" x14ac:dyDescent="0.2">
      <c r="B369" s="478"/>
      <c r="C369" s="478"/>
      <c r="D369" s="478"/>
      <c r="E369" s="478"/>
      <c r="F369" s="479"/>
      <c r="G369" s="479"/>
      <c r="H369" s="479"/>
      <c r="I369" s="479"/>
      <c r="J369" s="479"/>
      <c r="K369" s="479"/>
      <c r="L369" s="478"/>
      <c r="M369" s="478"/>
    </row>
    <row r="370" spans="2:13" ht="13.15" customHeight="1" x14ac:dyDescent="0.2">
      <c r="B370" s="478"/>
      <c r="C370" s="478"/>
      <c r="D370" s="478"/>
      <c r="E370" s="478"/>
      <c r="F370" s="479"/>
      <c r="G370" s="479"/>
      <c r="H370" s="479"/>
      <c r="I370" s="479"/>
      <c r="J370" s="479"/>
      <c r="K370" s="479"/>
      <c r="L370" s="478"/>
      <c r="M370" s="478"/>
    </row>
    <row r="371" spans="2:13" ht="13.15" customHeight="1" x14ac:dyDescent="0.2">
      <c r="B371" s="478"/>
      <c r="C371" s="478"/>
      <c r="D371" s="478"/>
      <c r="E371" s="478"/>
      <c r="F371" s="479"/>
      <c r="G371" s="479"/>
      <c r="H371" s="479"/>
      <c r="I371" s="479"/>
      <c r="J371" s="479"/>
      <c r="K371" s="479"/>
      <c r="L371" s="478"/>
      <c r="M371" s="478"/>
    </row>
    <row r="372" spans="2:13" ht="13.15" customHeight="1" x14ac:dyDescent="0.2">
      <c r="B372" s="478"/>
      <c r="C372" s="478"/>
      <c r="D372" s="478"/>
      <c r="E372" s="478"/>
      <c r="F372" s="479"/>
      <c r="G372" s="479"/>
      <c r="H372" s="479"/>
      <c r="I372" s="479"/>
      <c r="J372" s="479"/>
      <c r="K372" s="479"/>
      <c r="L372" s="478"/>
      <c r="M372" s="478"/>
    </row>
    <row r="373" spans="2:13" ht="13.15" customHeight="1" x14ac:dyDescent="0.2">
      <c r="B373" s="478"/>
      <c r="C373" s="478"/>
      <c r="D373" s="478"/>
      <c r="E373" s="478"/>
      <c r="F373" s="479"/>
      <c r="G373" s="479"/>
      <c r="H373" s="479"/>
      <c r="I373" s="479"/>
      <c r="J373" s="479"/>
      <c r="K373" s="479"/>
      <c r="L373" s="478"/>
      <c r="M373" s="478"/>
    </row>
    <row r="374" spans="2:13" ht="13.15" customHeight="1" x14ac:dyDescent="0.2">
      <c r="B374" s="478"/>
      <c r="C374" s="478"/>
      <c r="D374" s="478"/>
      <c r="E374" s="478"/>
      <c r="F374" s="479"/>
      <c r="G374" s="479"/>
      <c r="H374" s="479"/>
      <c r="I374" s="479"/>
      <c r="J374" s="479"/>
      <c r="K374" s="479"/>
      <c r="L374" s="478"/>
      <c r="M374" s="478"/>
    </row>
    <row r="375" spans="2:13" ht="13.15" customHeight="1" x14ac:dyDescent="0.2">
      <c r="B375" s="478"/>
      <c r="C375" s="478"/>
      <c r="D375" s="478"/>
      <c r="E375" s="478"/>
      <c r="F375" s="479"/>
      <c r="G375" s="479"/>
      <c r="H375" s="479"/>
      <c r="I375" s="479"/>
      <c r="J375" s="479"/>
      <c r="K375" s="479"/>
      <c r="L375" s="478"/>
      <c r="M375" s="478"/>
    </row>
    <row r="376" spans="2:13" ht="13.15" customHeight="1" x14ac:dyDescent="0.2">
      <c r="B376" s="478"/>
      <c r="C376" s="478"/>
      <c r="D376" s="478"/>
      <c r="E376" s="478"/>
      <c r="F376" s="479"/>
      <c r="G376" s="479"/>
      <c r="H376" s="479"/>
      <c r="I376" s="479"/>
      <c r="J376" s="479"/>
      <c r="K376" s="479"/>
      <c r="L376" s="478"/>
      <c r="M376" s="478"/>
    </row>
    <row r="377" spans="2:13" ht="13.15" customHeight="1" x14ac:dyDescent="0.2">
      <c r="B377" s="478"/>
      <c r="C377" s="478"/>
      <c r="D377" s="478"/>
      <c r="E377" s="478"/>
      <c r="F377" s="479"/>
      <c r="G377" s="479"/>
      <c r="H377" s="479"/>
      <c r="I377" s="479"/>
      <c r="J377" s="479"/>
      <c r="K377" s="479"/>
      <c r="L377" s="478"/>
      <c r="M377" s="478"/>
    </row>
    <row r="378" spans="2:13" ht="13.15" customHeight="1" x14ac:dyDescent="0.2">
      <c r="B378" s="478"/>
      <c r="C378" s="478"/>
      <c r="D378" s="478"/>
      <c r="E378" s="478"/>
      <c r="F378" s="479"/>
      <c r="G378" s="479"/>
      <c r="H378" s="479"/>
      <c r="I378" s="479"/>
      <c r="J378" s="479"/>
      <c r="K378" s="479"/>
      <c r="L378" s="478"/>
      <c r="M378" s="478"/>
    </row>
    <row r="379" spans="2:13" ht="13.15" customHeight="1" x14ac:dyDescent="0.2">
      <c r="B379" s="478"/>
      <c r="C379" s="478"/>
      <c r="D379" s="478"/>
      <c r="E379" s="478"/>
      <c r="F379" s="479"/>
      <c r="G379" s="479"/>
      <c r="H379" s="479"/>
      <c r="I379" s="479"/>
      <c r="J379" s="479"/>
      <c r="K379" s="479"/>
      <c r="L379" s="478"/>
      <c r="M379" s="478"/>
    </row>
    <row r="380" spans="2:13" ht="13.15" customHeight="1" x14ac:dyDescent="0.2">
      <c r="B380" s="478"/>
      <c r="C380" s="478"/>
      <c r="D380" s="478"/>
      <c r="E380" s="478"/>
      <c r="F380" s="479"/>
      <c r="G380" s="479"/>
      <c r="H380" s="479"/>
      <c r="I380" s="479"/>
      <c r="J380" s="479"/>
      <c r="K380" s="479"/>
      <c r="L380" s="478"/>
      <c r="M380" s="478"/>
    </row>
    <row r="381" spans="2:13" ht="13.15" customHeight="1" x14ac:dyDescent="0.2">
      <c r="B381" s="478"/>
      <c r="C381" s="478"/>
      <c r="D381" s="478"/>
      <c r="E381" s="478"/>
      <c r="F381" s="479"/>
      <c r="G381" s="479"/>
      <c r="H381" s="479"/>
      <c r="I381" s="479"/>
      <c r="J381" s="479"/>
      <c r="K381" s="479"/>
      <c r="L381" s="478"/>
      <c r="M381" s="478"/>
    </row>
    <row r="382" spans="2:13" ht="13.15" customHeight="1" x14ac:dyDescent="0.2">
      <c r="B382" s="478"/>
      <c r="C382" s="478"/>
      <c r="D382" s="478"/>
      <c r="E382" s="478"/>
      <c r="F382" s="479"/>
      <c r="G382" s="479"/>
      <c r="H382" s="479"/>
      <c r="I382" s="479"/>
      <c r="J382" s="479"/>
      <c r="K382" s="479"/>
      <c r="L382" s="478"/>
      <c r="M382" s="478"/>
    </row>
    <row r="383" spans="2:13" ht="13.15" customHeight="1" x14ac:dyDescent="0.2">
      <c r="B383" s="478"/>
      <c r="C383" s="478"/>
      <c r="D383" s="478"/>
      <c r="E383" s="478"/>
      <c r="F383" s="479"/>
      <c r="G383" s="479"/>
      <c r="H383" s="479"/>
      <c r="I383" s="479"/>
      <c r="J383" s="479"/>
      <c r="K383" s="479"/>
      <c r="L383" s="478"/>
      <c r="M383" s="478"/>
    </row>
    <row r="384" spans="2:13" ht="13.15" customHeight="1" x14ac:dyDescent="0.2">
      <c r="B384" s="478"/>
      <c r="C384" s="478"/>
      <c r="D384" s="478"/>
      <c r="E384" s="478"/>
      <c r="F384" s="479"/>
      <c r="G384" s="479"/>
      <c r="H384" s="479"/>
      <c r="I384" s="479"/>
      <c r="J384" s="479"/>
      <c r="K384" s="479"/>
      <c r="L384" s="478"/>
      <c r="M384" s="478"/>
    </row>
    <row r="385" spans="2:13" ht="13.15" customHeight="1" x14ac:dyDescent="0.2">
      <c r="B385" s="478"/>
      <c r="C385" s="478"/>
      <c r="D385" s="478"/>
      <c r="E385" s="478"/>
      <c r="F385" s="479"/>
      <c r="G385" s="479"/>
      <c r="H385" s="479"/>
      <c r="I385" s="479"/>
      <c r="J385" s="479"/>
      <c r="K385" s="479"/>
      <c r="L385" s="478"/>
      <c r="M385" s="478"/>
    </row>
    <row r="386" spans="2:13" ht="13.15" customHeight="1" x14ac:dyDescent="0.2">
      <c r="B386" s="478"/>
      <c r="C386" s="478"/>
      <c r="D386" s="478"/>
      <c r="E386" s="478"/>
      <c r="F386" s="479"/>
      <c r="G386" s="479"/>
      <c r="H386" s="479"/>
      <c r="I386" s="479"/>
      <c r="J386" s="479"/>
      <c r="K386" s="479"/>
      <c r="L386" s="478"/>
      <c r="M386" s="478"/>
    </row>
    <row r="387" spans="2:13" ht="13.15" customHeight="1" x14ac:dyDescent="0.2">
      <c r="B387" s="478"/>
      <c r="C387" s="478"/>
      <c r="D387" s="478"/>
      <c r="E387" s="478"/>
      <c r="F387" s="479"/>
      <c r="G387" s="479"/>
      <c r="H387" s="479"/>
      <c r="I387" s="479"/>
      <c r="J387" s="479"/>
      <c r="K387" s="479"/>
      <c r="L387" s="478"/>
      <c r="M387" s="478"/>
    </row>
    <row r="388" spans="2:13" ht="13.15" customHeight="1" x14ac:dyDescent="0.2">
      <c r="B388" s="478"/>
      <c r="C388" s="478"/>
      <c r="D388" s="478"/>
      <c r="E388" s="478"/>
      <c r="F388" s="479"/>
      <c r="G388" s="479"/>
      <c r="H388" s="479"/>
      <c r="I388" s="479"/>
      <c r="J388" s="479"/>
      <c r="K388" s="479"/>
      <c r="L388" s="478"/>
      <c r="M388" s="478"/>
    </row>
    <row r="389" spans="2:13" ht="13.15" customHeight="1" x14ac:dyDescent="0.2">
      <c r="B389" s="478"/>
      <c r="C389" s="478"/>
      <c r="D389" s="478"/>
      <c r="E389" s="478"/>
      <c r="F389" s="479"/>
      <c r="G389" s="479"/>
      <c r="H389" s="479"/>
      <c r="I389" s="479"/>
      <c r="J389" s="479"/>
      <c r="K389" s="479"/>
      <c r="L389" s="478"/>
      <c r="M389" s="478"/>
    </row>
    <row r="390" spans="2:13" ht="13.15" customHeight="1" x14ac:dyDescent="0.2">
      <c r="B390" s="478"/>
      <c r="C390" s="478"/>
      <c r="D390" s="478"/>
      <c r="E390" s="478"/>
      <c r="F390" s="479"/>
      <c r="G390" s="479"/>
      <c r="H390" s="479"/>
      <c r="I390" s="479"/>
      <c r="J390" s="479"/>
      <c r="K390" s="479"/>
      <c r="L390" s="478"/>
      <c r="M390" s="478"/>
    </row>
    <row r="391" spans="2:13" ht="13.15" customHeight="1" x14ac:dyDescent="0.2">
      <c r="B391" s="478"/>
      <c r="C391" s="478"/>
      <c r="D391" s="478"/>
      <c r="E391" s="478"/>
      <c r="F391" s="479"/>
      <c r="G391" s="479"/>
      <c r="H391" s="479"/>
      <c r="I391" s="479"/>
      <c r="J391" s="479"/>
      <c r="K391" s="479"/>
      <c r="L391" s="478"/>
      <c r="M391" s="478"/>
    </row>
    <row r="392" spans="2:13" ht="13.15" customHeight="1" x14ac:dyDescent="0.2">
      <c r="B392" s="478"/>
      <c r="C392" s="478"/>
      <c r="D392" s="478"/>
      <c r="E392" s="478"/>
      <c r="F392" s="479"/>
      <c r="G392" s="479"/>
      <c r="H392" s="479"/>
      <c r="I392" s="479"/>
      <c r="J392" s="479"/>
      <c r="K392" s="479"/>
      <c r="L392" s="478"/>
      <c r="M392" s="478"/>
    </row>
    <row r="393" spans="2:13" ht="13.15" customHeight="1" x14ac:dyDescent="0.2">
      <c r="B393" s="478"/>
      <c r="C393" s="478"/>
      <c r="D393" s="478"/>
      <c r="E393" s="478"/>
      <c r="F393" s="479"/>
      <c r="G393" s="479"/>
      <c r="H393" s="479"/>
      <c r="I393" s="479"/>
      <c r="J393" s="479"/>
      <c r="K393" s="479"/>
      <c r="L393" s="478"/>
      <c r="M393" s="478"/>
    </row>
    <row r="394" spans="2:13" ht="13.15" customHeight="1" x14ac:dyDescent="0.2">
      <c r="B394" s="478"/>
      <c r="C394" s="478"/>
      <c r="D394" s="478"/>
      <c r="E394" s="478"/>
      <c r="F394" s="479"/>
      <c r="G394" s="479"/>
      <c r="H394" s="479"/>
      <c r="I394" s="479"/>
      <c r="J394" s="479"/>
      <c r="K394" s="479"/>
      <c r="L394" s="478"/>
      <c r="M394" s="478"/>
    </row>
    <row r="395" spans="2:13" ht="13.15" customHeight="1" x14ac:dyDescent="0.2">
      <c r="B395" s="478"/>
      <c r="C395" s="478"/>
      <c r="D395" s="478"/>
      <c r="E395" s="478"/>
      <c r="F395" s="479"/>
      <c r="G395" s="479"/>
      <c r="H395" s="479"/>
      <c r="I395" s="479"/>
      <c r="J395" s="479"/>
      <c r="K395" s="479"/>
      <c r="L395" s="478"/>
      <c r="M395" s="478"/>
    </row>
    <row r="396" spans="2:13" ht="13.15" customHeight="1" x14ac:dyDescent="0.2">
      <c r="B396" s="478"/>
      <c r="C396" s="478"/>
      <c r="D396" s="478"/>
      <c r="E396" s="478"/>
      <c r="F396" s="479"/>
      <c r="G396" s="479"/>
      <c r="H396" s="479"/>
      <c r="I396" s="479"/>
      <c r="J396" s="479"/>
      <c r="K396" s="479"/>
      <c r="L396" s="478"/>
      <c r="M396" s="478"/>
    </row>
    <row r="397" spans="2:13" ht="13.15" customHeight="1" x14ac:dyDescent="0.2">
      <c r="B397" s="478"/>
      <c r="C397" s="478"/>
      <c r="D397" s="478"/>
      <c r="E397" s="478"/>
      <c r="F397" s="479"/>
      <c r="G397" s="479"/>
      <c r="H397" s="479"/>
      <c r="I397" s="479"/>
      <c r="J397" s="479"/>
      <c r="K397" s="479"/>
      <c r="L397" s="478"/>
      <c r="M397" s="478"/>
    </row>
    <row r="398" spans="2:13" ht="13.15" customHeight="1" x14ac:dyDescent="0.2">
      <c r="B398" s="478"/>
      <c r="C398" s="478"/>
      <c r="D398" s="478"/>
      <c r="E398" s="478"/>
      <c r="F398" s="479"/>
      <c r="G398" s="479"/>
      <c r="H398" s="479"/>
      <c r="I398" s="479"/>
      <c r="J398" s="479"/>
      <c r="K398" s="479"/>
      <c r="L398" s="478"/>
      <c r="M398" s="478"/>
    </row>
    <row r="399" spans="2:13" ht="13.15" customHeight="1" x14ac:dyDescent="0.2">
      <c r="B399" s="478"/>
      <c r="C399" s="478"/>
      <c r="D399" s="478"/>
      <c r="E399" s="478"/>
      <c r="F399" s="479"/>
      <c r="G399" s="479"/>
      <c r="H399" s="479"/>
      <c r="I399" s="479"/>
      <c r="J399" s="479"/>
      <c r="K399" s="479"/>
      <c r="L399" s="478"/>
      <c r="M399" s="478"/>
    </row>
    <row r="400" spans="2:13" ht="13.15" customHeight="1" x14ac:dyDescent="0.2">
      <c r="B400" s="478"/>
      <c r="C400" s="478"/>
      <c r="D400" s="478"/>
      <c r="E400" s="478"/>
      <c r="F400" s="479"/>
      <c r="G400" s="479"/>
      <c r="H400" s="479"/>
      <c r="I400" s="479"/>
      <c r="J400" s="479"/>
      <c r="K400" s="479"/>
      <c r="L400" s="478"/>
      <c r="M400" s="478"/>
    </row>
    <row r="401" spans="2:13" ht="13.15" customHeight="1" x14ac:dyDescent="0.2">
      <c r="B401" s="478"/>
      <c r="C401" s="478"/>
      <c r="D401" s="478"/>
      <c r="E401" s="478"/>
      <c r="F401" s="479"/>
      <c r="G401" s="479"/>
      <c r="H401" s="479"/>
      <c r="I401" s="479"/>
      <c r="J401" s="479"/>
      <c r="K401" s="479"/>
      <c r="L401" s="478"/>
      <c r="M401" s="478"/>
    </row>
    <row r="402" spans="2:13" ht="13.15" customHeight="1" x14ac:dyDescent="0.2">
      <c r="B402" s="478"/>
      <c r="C402" s="478"/>
      <c r="D402" s="478"/>
      <c r="E402" s="478"/>
      <c r="F402" s="479"/>
      <c r="G402" s="479"/>
      <c r="H402" s="479"/>
      <c r="I402" s="479"/>
      <c r="J402" s="479"/>
      <c r="K402" s="479"/>
      <c r="L402" s="478"/>
      <c r="M402" s="478"/>
    </row>
    <row r="403" spans="2:13" ht="13.15" customHeight="1" x14ac:dyDescent="0.2">
      <c r="B403" s="478"/>
      <c r="C403" s="478"/>
      <c r="D403" s="478"/>
      <c r="E403" s="478"/>
      <c r="F403" s="479"/>
      <c r="G403" s="479"/>
      <c r="H403" s="479"/>
      <c r="I403" s="479"/>
      <c r="J403" s="479"/>
      <c r="K403" s="479"/>
      <c r="L403" s="478"/>
      <c r="M403" s="478"/>
    </row>
    <row r="404" spans="2:13" ht="13.15" customHeight="1" x14ac:dyDescent="0.2">
      <c r="B404" s="478"/>
      <c r="C404" s="478"/>
      <c r="D404" s="478"/>
      <c r="E404" s="478"/>
      <c r="F404" s="479"/>
      <c r="G404" s="479"/>
      <c r="H404" s="479"/>
      <c r="I404" s="479"/>
      <c r="J404" s="479"/>
      <c r="K404" s="479"/>
      <c r="L404" s="478"/>
      <c r="M404" s="478"/>
    </row>
    <row r="405" spans="2:13" ht="13.15" customHeight="1" x14ac:dyDescent="0.2">
      <c r="B405" s="478"/>
      <c r="C405" s="478"/>
      <c r="D405" s="478"/>
      <c r="E405" s="478"/>
      <c r="F405" s="479"/>
      <c r="G405" s="479"/>
      <c r="H405" s="479"/>
      <c r="I405" s="479"/>
      <c r="J405" s="479"/>
      <c r="K405" s="479"/>
      <c r="L405" s="478"/>
      <c r="M405" s="478"/>
    </row>
    <row r="406" spans="2:13" ht="13.15" customHeight="1" x14ac:dyDescent="0.2">
      <c r="B406" s="478"/>
      <c r="C406" s="478"/>
      <c r="D406" s="478"/>
      <c r="E406" s="478"/>
      <c r="F406" s="479"/>
      <c r="G406" s="479"/>
      <c r="H406" s="479"/>
      <c r="I406" s="479"/>
      <c r="J406" s="479"/>
      <c r="K406" s="479"/>
      <c r="L406" s="478"/>
      <c r="M406" s="478"/>
    </row>
    <row r="407" spans="2:13" ht="13.15" customHeight="1" x14ac:dyDescent="0.2">
      <c r="B407" s="478"/>
      <c r="C407" s="478"/>
      <c r="D407" s="478"/>
      <c r="E407" s="478"/>
      <c r="F407" s="479"/>
      <c r="G407" s="479"/>
      <c r="H407" s="479"/>
      <c r="I407" s="479"/>
      <c r="J407" s="479"/>
      <c r="K407" s="479"/>
      <c r="L407" s="478"/>
      <c r="M407" s="478"/>
    </row>
    <row r="408" spans="2:13" ht="13.15" customHeight="1" x14ac:dyDescent="0.2">
      <c r="B408" s="478"/>
      <c r="C408" s="478"/>
      <c r="D408" s="478"/>
      <c r="E408" s="478"/>
      <c r="F408" s="479"/>
      <c r="G408" s="479"/>
      <c r="H408" s="479"/>
      <c r="I408" s="479"/>
      <c r="J408" s="479"/>
      <c r="K408" s="479"/>
      <c r="L408" s="478"/>
      <c r="M408" s="478"/>
    </row>
    <row r="409" spans="2:13" ht="13.15" customHeight="1" x14ac:dyDescent="0.2">
      <c r="B409" s="478"/>
      <c r="C409" s="478"/>
      <c r="D409" s="478"/>
      <c r="E409" s="478"/>
      <c r="F409" s="479"/>
      <c r="G409" s="479"/>
      <c r="H409" s="479"/>
      <c r="I409" s="479"/>
      <c r="J409" s="479"/>
      <c r="K409" s="479"/>
      <c r="L409" s="478"/>
      <c r="M409" s="478"/>
    </row>
    <row r="410" spans="2:13" ht="13.15" customHeight="1" x14ac:dyDescent="0.2">
      <c r="B410" s="478"/>
      <c r="C410" s="478"/>
      <c r="D410" s="478"/>
      <c r="E410" s="478"/>
      <c r="F410" s="479"/>
      <c r="G410" s="479"/>
      <c r="H410" s="479"/>
      <c r="I410" s="479"/>
      <c r="J410" s="479"/>
      <c r="K410" s="479"/>
      <c r="L410" s="478"/>
      <c r="M410" s="478"/>
    </row>
    <row r="411" spans="2:13" ht="13.15" customHeight="1" x14ac:dyDescent="0.2">
      <c r="B411" s="478"/>
      <c r="C411" s="478"/>
      <c r="D411" s="478"/>
      <c r="E411" s="478"/>
      <c r="F411" s="479"/>
      <c r="G411" s="479"/>
      <c r="H411" s="479"/>
      <c r="I411" s="479"/>
      <c r="J411" s="479"/>
      <c r="K411" s="479"/>
      <c r="L411" s="478"/>
      <c r="M411" s="478"/>
    </row>
    <row r="412" spans="2:13" ht="13.15" customHeight="1" x14ac:dyDescent="0.2">
      <c r="B412" s="478"/>
      <c r="C412" s="478"/>
      <c r="D412" s="478"/>
      <c r="E412" s="478"/>
      <c r="F412" s="479"/>
      <c r="G412" s="479"/>
      <c r="H412" s="479"/>
      <c r="I412" s="479"/>
      <c r="J412" s="479"/>
      <c r="K412" s="479"/>
      <c r="L412" s="478"/>
      <c r="M412" s="478"/>
    </row>
    <row r="413" spans="2:13" ht="13.15" customHeight="1" x14ac:dyDescent="0.2">
      <c r="B413" s="478"/>
      <c r="C413" s="478"/>
      <c r="D413" s="478"/>
      <c r="E413" s="478"/>
      <c r="F413" s="479"/>
      <c r="G413" s="479"/>
      <c r="H413" s="479"/>
      <c r="I413" s="479"/>
      <c r="J413" s="479"/>
      <c r="K413" s="479"/>
      <c r="L413" s="478"/>
      <c r="M413" s="478"/>
    </row>
    <row r="414" spans="2:13" ht="13.15" customHeight="1" x14ac:dyDescent="0.2">
      <c r="B414" s="478"/>
      <c r="C414" s="478"/>
      <c r="D414" s="478"/>
      <c r="E414" s="478"/>
      <c r="F414" s="479"/>
      <c r="G414" s="479"/>
      <c r="H414" s="479"/>
      <c r="I414" s="479"/>
      <c r="J414" s="479"/>
      <c r="K414" s="479"/>
      <c r="L414" s="478"/>
      <c r="M414" s="478"/>
    </row>
    <row r="415" spans="2:13" ht="13.15" customHeight="1" x14ac:dyDescent="0.2">
      <c r="B415" s="478"/>
      <c r="C415" s="478"/>
      <c r="D415" s="478"/>
      <c r="E415" s="478"/>
      <c r="F415" s="479"/>
      <c r="G415" s="479"/>
      <c r="H415" s="479"/>
      <c r="I415" s="479"/>
      <c r="J415" s="479"/>
      <c r="K415" s="479"/>
      <c r="L415" s="478"/>
      <c r="M415" s="478"/>
    </row>
    <row r="416" spans="2:13" ht="13.15" customHeight="1" x14ac:dyDescent="0.2">
      <c r="B416" s="478"/>
      <c r="C416" s="478"/>
      <c r="D416" s="478"/>
      <c r="E416" s="478"/>
      <c r="F416" s="479"/>
      <c r="G416" s="479"/>
      <c r="H416" s="479"/>
      <c r="I416" s="479"/>
      <c r="J416" s="479"/>
      <c r="K416" s="479"/>
      <c r="L416" s="478"/>
      <c r="M416" s="478"/>
    </row>
    <row r="417" spans="2:13" ht="13.15" customHeight="1" x14ac:dyDescent="0.2">
      <c r="B417" s="478"/>
      <c r="C417" s="478"/>
      <c r="D417" s="478"/>
      <c r="E417" s="478"/>
      <c r="F417" s="479"/>
      <c r="G417" s="479"/>
      <c r="H417" s="479"/>
      <c r="I417" s="479"/>
      <c r="J417" s="479"/>
      <c r="K417" s="479"/>
      <c r="L417" s="478"/>
      <c r="M417" s="478"/>
    </row>
    <row r="418" spans="2:13" ht="13.15" customHeight="1" x14ac:dyDescent="0.2">
      <c r="B418" s="478"/>
      <c r="C418" s="478"/>
      <c r="D418" s="478"/>
      <c r="E418" s="478"/>
      <c r="F418" s="479"/>
      <c r="G418" s="479"/>
      <c r="H418" s="479"/>
      <c r="I418" s="479"/>
      <c r="J418" s="479"/>
      <c r="K418" s="479"/>
      <c r="L418" s="478"/>
      <c r="M418" s="478"/>
    </row>
    <row r="419" spans="2:13" ht="13.15" customHeight="1" x14ac:dyDescent="0.2">
      <c r="B419" s="478"/>
      <c r="C419" s="478"/>
      <c r="D419" s="478"/>
      <c r="E419" s="478"/>
      <c r="F419" s="479"/>
      <c r="G419" s="479"/>
      <c r="H419" s="479"/>
      <c r="I419" s="479"/>
      <c r="J419" s="479"/>
      <c r="K419" s="479"/>
      <c r="L419" s="478"/>
      <c r="M419" s="478"/>
    </row>
    <row r="420" spans="2:13" ht="13.15" customHeight="1" x14ac:dyDescent="0.2">
      <c r="B420" s="478"/>
      <c r="C420" s="478"/>
      <c r="D420" s="478"/>
      <c r="E420" s="478"/>
      <c r="F420" s="479"/>
      <c r="G420" s="479"/>
      <c r="H420" s="479"/>
      <c r="I420" s="479"/>
      <c r="J420" s="479"/>
      <c r="K420" s="479"/>
      <c r="L420" s="478"/>
      <c r="M420" s="478"/>
    </row>
    <row r="421" spans="2:13" ht="13.15" customHeight="1" x14ac:dyDescent="0.2">
      <c r="B421" s="478"/>
      <c r="C421" s="478"/>
      <c r="D421" s="478"/>
      <c r="E421" s="478"/>
      <c r="F421" s="479"/>
      <c r="G421" s="479"/>
      <c r="H421" s="479"/>
      <c r="I421" s="479"/>
      <c r="J421" s="479"/>
      <c r="K421" s="479"/>
      <c r="L421" s="478"/>
      <c r="M421" s="478"/>
    </row>
    <row r="422" spans="2:13" ht="13.15" customHeight="1" x14ac:dyDescent="0.2">
      <c r="B422" s="478"/>
      <c r="C422" s="478"/>
      <c r="D422" s="478"/>
      <c r="E422" s="478"/>
      <c r="F422" s="479"/>
      <c r="G422" s="479"/>
      <c r="H422" s="479"/>
      <c r="I422" s="479"/>
      <c r="J422" s="479"/>
      <c r="K422" s="479"/>
      <c r="L422" s="478"/>
      <c r="M422" s="478"/>
    </row>
    <row r="423" spans="2:13" ht="13.15" customHeight="1" x14ac:dyDescent="0.2">
      <c r="B423" s="478"/>
      <c r="C423" s="478"/>
      <c r="D423" s="478"/>
      <c r="E423" s="478"/>
      <c r="F423" s="479"/>
      <c r="G423" s="479"/>
      <c r="H423" s="479"/>
      <c r="I423" s="479"/>
      <c r="J423" s="479"/>
      <c r="K423" s="479"/>
      <c r="L423" s="478"/>
      <c r="M423" s="478"/>
    </row>
    <row r="424" spans="2:13" ht="13.15" customHeight="1" x14ac:dyDescent="0.2">
      <c r="B424" s="478"/>
      <c r="C424" s="478"/>
      <c r="D424" s="478"/>
      <c r="E424" s="478"/>
      <c r="F424" s="479"/>
      <c r="G424" s="479"/>
      <c r="H424" s="479"/>
      <c r="I424" s="479"/>
      <c r="J424" s="479"/>
      <c r="K424" s="479"/>
      <c r="L424" s="478"/>
      <c r="M424" s="478"/>
    </row>
    <row r="425" spans="2:13" ht="13.15" customHeight="1" x14ac:dyDescent="0.2">
      <c r="B425" s="478"/>
      <c r="C425" s="478"/>
      <c r="D425" s="478"/>
      <c r="E425" s="478"/>
      <c r="F425" s="479"/>
      <c r="G425" s="479"/>
      <c r="H425" s="479"/>
      <c r="I425" s="479"/>
      <c r="J425" s="479"/>
      <c r="K425" s="479"/>
      <c r="L425" s="478"/>
      <c r="M425" s="478"/>
    </row>
    <row r="426" spans="2:13" ht="13.15" customHeight="1" x14ac:dyDescent="0.2">
      <c r="B426" s="478"/>
      <c r="C426" s="478"/>
      <c r="D426" s="478"/>
      <c r="E426" s="478"/>
      <c r="F426" s="479"/>
      <c r="G426" s="479"/>
      <c r="H426" s="479"/>
      <c r="I426" s="479"/>
      <c r="J426" s="479"/>
      <c r="K426" s="479"/>
      <c r="L426" s="478"/>
      <c r="M426" s="478"/>
    </row>
    <row r="427" spans="2:13" ht="13.15" customHeight="1" x14ac:dyDescent="0.2">
      <c r="B427" s="478"/>
      <c r="C427" s="478"/>
      <c r="D427" s="478"/>
      <c r="E427" s="478"/>
      <c r="F427" s="479"/>
      <c r="G427" s="479"/>
      <c r="H427" s="479"/>
      <c r="I427" s="479"/>
      <c r="J427" s="479"/>
      <c r="K427" s="479"/>
      <c r="L427" s="478"/>
      <c r="M427" s="478"/>
    </row>
    <row r="428" spans="2:13" ht="13.15" customHeight="1" x14ac:dyDescent="0.2">
      <c r="B428" s="478"/>
      <c r="C428" s="478"/>
      <c r="D428" s="478"/>
      <c r="E428" s="478"/>
      <c r="F428" s="479"/>
      <c r="G428" s="479"/>
      <c r="H428" s="479"/>
      <c r="I428" s="479"/>
      <c r="J428" s="479"/>
      <c r="K428" s="479"/>
      <c r="L428" s="478"/>
      <c r="M428" s="478"/>
    </row>
    <row r="429" spans="2:13" ht="13.15" customHeight="1" x14ac:dyDescent="0.2">
      <c r="B429" s="478"/>
      <c r="C429" s="478"/>
      <c r="D429" s="478"/>
      <c r="E429" s="478"/>
      <c r="F429" s="479"/>
      <c r="G429" s="479"/>
      <c r="H429" s="479"/>
      <c r="I429" s="479"/>
      <c r="J429" s="479"/>
      <c r="K429" s="479"/>
      <c r="L429" s="478"/>
      <c r="M429" s="478"/>
    </row>
    <row r="430" spans="2:13" ht="13.15" customHeight="1" x14ac:dyDescent="0.2">
      <c r="B430" s="478"/>
      <c r="C430" s="478"/>
      <c r="D430" s="478"/>
      <c r="E430" s="478"/>
      <c r="F430" s="479"/>
      <c r="G430" s="479"/>
      <c r="H430" s="479"/>
      <c r="I430" s="479"/>
      <c r="J430" s="479"/>
      <c r="K430" s="479"/>
      <c r="L430" s="478"/>
      <c r="M430" s="478"/>
    </row>
    <row r="431" spans="2:13" ht="13.15" customHeight="1" x14ac:dyDescent="0.2">
      <c r="B431" s="478"/>
      <c r="C431" s="478"/>
      <c r="D431" s="478"/>
      <c r="E431" s="478"/>
      <c r="F431" s="479"/>
      <c r="G431" s="479"/>
      <c r="H431" s="479"/>
      <c r="I431" s="479"/>
      <c r="J431" s="479"/>
      <c r="K431" s="479"/>
      <c r="L431" s="478"/>
      <c r="M431" s="478"/>
    </row>
    <row r="432" spans="2:13" ht="13.15" customHeight="1" x14ac:dyDescent="0.2">
      <c r="B432" s="478"/>
      <c r="C432" s="478"/>
      <c r="D432" s="478"/>
      <c r="E432" s="478"/>
      <c r="F432" s="479"/>
      <c r="G432" s="479"/>
      <c r="H432" s="479"/>
      <c r="I432" s="479"/>
      <c r="J432" s="479"/>
      <c r="K432" s="479"/>
      <c r="L432" s="478"/>
      <c r="M432" s="478"/>
    </row>
    <row r="433" spans="2:13" ht="13.15" customHeight="1" x14ac:dyDescent="0.2">
      <c r="B433" s="478"/>
      <c r="C433" s="478"/>
      <c r="D433" s="478"/>
      <c r="E433" s="478"/>
      <c r="F433" s="479"/>
      <c r="G433" s="479"/>
      <c r="H433" s="479"/>
      <c r="I433" s="479"/>
      <c r="J433" s="479"/>
      <c r="K433" s="479"/>
      <c r="L433" s="478"/>
      <c r="M433" s="478"/>
    </row>
    <row r="434" spans="2:13" ht="13.15" customHeight="1" x14ac:dyDescent="0.2">
      <c r="B434" s="478"/>
      <c r="C434" s="478"/>
      <c r="D434" s="478"/>
      <c r="E434" s="478"/>
      <c r="F434" s="479"/>
      <c r="G434" s="479"/>
      <c r="H434" s="479"/>
      <c r="I434" s="479"/>
      <c r="J434" s="479"/>
      <c r="K434" s="479"/>
      <c r="L434" s="478"/>
      <c r="M434" s="478"/>
    </row>
    <row r="435" spans="2:13" ht="13.15" customHeight="1" x14ac:dyDescent="0.2">
      <c r="B435" s="478"/>
      <c r="C435" s="478"/>
      <c r="D435" s="478"/>
      <c r="E435" s="478"/>
      <c r="F435" s="479"/>
      <c r="G435" s="479"/>
      <c r="H435" s="479"/>
      <c r="I435" s="479"/>
      <c r="J435" s="479"/>
      <c r="K435" s="479"/>
      <c r="L435" s="478"/>
      <c r="M435" s="478"/>
    </row>
    <row r="436" spans="2:13" ht="13.15" customHeight="1" x14ac:dyDescent="0.2">
      <c r="B436" s="478"/>
      <c r="C436" s="478"/>
      <c r="D436" s="478"/>
      <c r="E436" s="478"/>
      <c r="F436" s="479"/>
      <c r="G436" s="479"/>
      <c r="H436" s="479"/>
      <c r="I436" s="479"/>
      <c r="J436" s="479"/>
      <c r="K436" s="479"/>
      <c r="L436" s="478"/>
      <c r="M436" s="478"/>
    </row>
    <row r="437" spans="2:13" ht="13.15" customHeight="1" x14ac:dyDescent="0.2">
      <c r="B437" s="478"/>
      <c r="C437" s="478"/>
      <c r="D437" s="478"/>
      <c r="E437" s="478"/>
      <c r="F437" s="479"/>
      <c r="G437" s="479"/>
      <c r="H437" s="479"/>
      <c r="I437" s="479"/>
      <c r="J437" s="479"/>
      <c r="K437" s="479"/>
      <c r="L437" s="478"/>
      <c r="M437" s="478"/>
    </row>
    <row r="438" spans="2:13" ht="13.15" customHeight="1" x14ac:dyDescent="0.2">
      <c r="B438" s="478"/>
      <c r="C438" s="478"/>
      <c r="D438" s="478"/>
      <c r="E438" s="478"/>
      <c r="F438" s="479"/>
      <c r="G438" s="479"/>
      <c r="H438" s="479"/>
      <c r="I438" s="479"/>
      <c r="J438" s="479"/>
      <c r="K438" s="479"/>
      <c r="L438" s="478"/>
      <c r="M438" s="478"/>
    </row>
    <row r="439" spans="2:13" ht="13.15" customHeight="1" x14ac:dyDescent="0.2">
      <c r="B439" s="478"/>
      <c r="C439" s="478"/>
      <c r="D439" s="478"/>
      <c r="E439" s="478"/>
      <c r="F439" s="479"/>
      <c r="G439" s="479"/>
      <c r="H439" s="479"/>
      <c r="I439" s="479"/>
      <c r="J439" s="479"/>
      <c r="K439" s="479"/>
      <c r="L439" s="478"/>
      <c r="M439" s="478"/>
    </row>
    <row r="440" spans="2:13" ht="13.15" customHeight="1" x14ac:dyDescent="0.2">
      <c r="B440" s="478"/>
      <c r="C440" s="478"/>
      <c r="D440" s="478"/>
      <c r="E440" s="478"/>
      <c r="F440" s="479"/>
      <c r="G440" s="479"/>
      <c r="H440" s="479"/>
      <c r="I440" s="479"/>
      <c r="J440" s="479"/>
      <c r="K440" s="479"/>
      <c r="L440" s="478"/>
      <c r="M440" s="478"/>
    </row>
    <row r="441" spans="2:13" ht="13.15" customHeight="1" x14ac:dyDescent="0.2">
      <c r="B441" s="478"/>
      <c r="C441" s="478"/>
      <c r="D441" s="478"/>
      <c r="E441" s="478"/>
      <c r="F441" s="479"/>
      <c r="G441" s="479"/>
      <c r="H441" s="479"/>
      <c r="I441" s="479"/>
      <c r="J441" s="479"/>
      <c r="K441" s="479"/>
      <c r="L441" s="478"/>
      <c r="M441" s="478"/>
    </row>
    <row r="442" spans="2:13" ht="13.15" customHeight="1" x14ac:dyDescent="0.2">
      <c r="B442" s="478"/>
      <c r="C442" s="478"/>
      <c r="D442" s="478"/>
      <c r="E442" s="478"/>
      <c r="F442" s="479"/>
      <c r="G442" s="479"/>
      <c r="H442" s="479"/>
      <c r="I442" s="479"/>
      <c r="J442" s="479"/>
      <c r="K442" s="479"/>
      <c r="L442" s="478"/>
      <c r="M442" s="478"/>
    </row>
    <row r="443" spans="2:13" ht="13.15" customHeight="1" x14ac:dyDescent="0.2">
      <c r="B443" s="478"/>
      <c r="C443" s="478"/>
      <c r="D443" s="478"/>
      <c r="E443" s="478"/>
      <c r="F443" s="479"/>
      <c r="G443" s="479"/>
      <c r="H443" s="479"/>
      <c r="I443" s="479"/>
      <c r="J443" s="479"/>
      <c r="K443" s="479"/>
      <c r="L443" s="478"/>
      <c r="M443" s="478"/>
    </row>
    <row r="444" spans="2:13" ht="13.15" customHeight="1" x14ac:dyDescent="0.2">
      <c r="B444" s="478"/>
      <c r="C444" s="478"/>
      <c r="D444" s="478"/>
      <c r="E444" s="478"/>
      <c r="F444" s="479"/>
      <c r="G444" s="479"/>
      <c r="H444" s="479"/>
      <c r="I444" s="479"/>
      <c r="J444" s="479"/>
      <c r="K444" s="479"/>
      <c r="L444" s="478"/>
      <c r="M444" s="478"/>
    </row>
    <row r="445" spans="2:13" ht="13.15" customHeight="1" x14ac:dyDescent="0.2">
      <c r="B445" s="478"/>
      <c r="C445" s="478"/>
      <c r="D445" s="478"/>
      <c r="E445" s="478"/>
      <c r="F445" s="479"/>
      <c r="G445" s="479"/>
      <c r="H445" s="479"/>
      <c r="I445" s="479"/>
      <c r="J445" s="479"/>
      <c r="K445" s="479"/>
      <c r="L445" s="478"/>
      <c r="M445" s="478"/>
    </row>
    <row r="446" spans="2:13" ht="13.15" customHeight="1" x14ac:dyDescent="0.2">
      <c r="B446" s="478"/>
      <c r="C446" s="478"/>
      <c r="D446" s="478"/>
      <c r="E446" s="478"/>
      <c r="F446" s="479"/>
      <c r="G446" s="479"/>
      <c r="H446" s="479"/>
      <c r="I446" s="479"/>
      <c r="J446" s="479"/>
      <c r="K446" s="479"/>
      <c r="L446" s="478"/>
      <c r="M446" s="478"/>
    </row>
    <row r="447" spans="2:13" ht="13.15" customHeight="1" x14ac:dyDescent="0.2">
      <c r="B447" s="478"/>
      <c r="C447" s="478"/>
      <c r="D447" s="478"/>
      <c r="E447" s="478"/>
      <c r="F447" s="479"/>
      <c r="G447" s="479"/>
      <c r="H447" s="479"/>
      <c r="I447" s="479"/>
      <c r="J447" s="479"/>
      <c r="K447" s="479"/>
      <c r="L447" s="478"/>
      <c r="M447" s="478"/>
    </row>
    <row r="448" spans="2:13" ht="13.15" customHeight="1" x14ac:dyDescent="0.2">
      <c r="B448" s="478"/>
      <c r="C448" s="478"/>
      <c r="D448" s="478"/>
      <c r="E448" s="478"/>
      <c r="F448" s="479"/>
      <c r="G448" s="479"/>
      <c r="H448" s="479"/>
      <c r="I448" s="479"/>
      <c r="J448" s="479"/>
      <c r="K448" s="479"/>
      <c r="L448" s="478"/>
      <c r="M448" s="478"/>
    </row>
    <row r="449" spans="2:13" ht="13.15" customHeight="1" x14ac:dyDescent="0.2">
      <c r="B449" s="478"/>
      <c r="C449" s="478"/>
      <c r="D449" s="478"/>
      <c r="E449" s="478"/>
      <c r="F449" s="479"/>
      <c r="G449" s="479"/>
      <c r="H449" s="479"/>
      <c r="I449" s="479"/>
      <c r="J449" s="479"/>
      <c r="K449" s="479"/>
      <c r="L449" s="478"/>
      <c r="M449" s="478"/>
    </row>
    <row r="450" spans="2:13" ht="13.15" customHeight="1" x14ac:dyDescent="0.2">
      <c r="B450" s="478"/>
      <c r="C450" s="478"/>
      <c r="D450" s="478"/>
      <c r="E450" s="478"/>
      <c r="F450" s="479"/>
      <c r="G450" s="479"/>
      <c r="H450" s="479"/>
      <c r="I450" s="479"/>
      <c r="J450" s="479"/>
      <c r="K450" s="479"/>
      <c r="L450" s="478"/>
      <c r="M450" s="478"/>
    </row>
    <row r="451" spans="2:13" ht="13.15" customHeight="1" x14ac:dyDescent="0.2">
      <c r="B451" s="478"/>
      <c r="C451" s="478"/>
      <c r="D451" s="478"/>
      <c r="E451" s="478"/>
      <c r="F451" s="479"/>
      <c r="G451" s="479"/>
      <c r="H451" s="479"/>
      <c r="I451" s="479"/>
      <c r="J451" s="479"/>
      <c r="K451" s="479"/>
      <c r="L451" s="478"/>
      <c r="M451" s="478"/>
    </row>
    <row r="452" spans="2:13" ht="13.15" customHeight="1" x14ac:dyDescent="0.2">
      <c r="B452" s="478"/>
      <c r="C452" s="478"/>
      <c r="D452" s="478"/>
      <c r="E452" s="478"/>
      <c r="F452" s="479"/>
      <c r="G452" s="479"/>
      <c r="H452" s="479"/>
      <c r="I452" s="479"/>
      <c r="J452" s="479"/>
      <c r="K452" s="479"/>
      <c r="L452" s="478"/>
      <c r="M452" s="478"/>
    </row>
    <row r="453" spans="2:13" ht="13.15" customHeight="1" x14ac:dyDescent="0.2">
      <c r="B453" s="478"/>
      <c r="C453" s="478"/>
      <c r="D453" s="478"/>
      <c r="E453" s="478"/>
      <c r="F453" s="479"/>
      <c r="G453" s="479"/>
      <c r="H453" s="479"/>
      <c r="I453" s="479"/>
      <c r="J453" s="479"/>
      <c r="K453" s="479"/>
      <c r="L453" s="478"/>
      <c r="M453" s="478"/>
    </row>
    <row r="454" spans="2:13" ht="13.15" customHeight="1" x14ac:dyDescent="0.2">
      <c r="B454" s="478"/>
      <c r="C454" s="478"/>
      <c r="D454" s="478"/>
      <c r="E454" s="478"/>
      <c r="F454" s="479"/>
      <c r="G454" s="479"/>
      <c r="H454" s="479"/>
      <c r="I454" s="479"/>
      <c r="J454" s="479"/>
      <c r="K454" s="479"/>
      <c r="L454" s="478"/>
      <c r="M454" s="478"/>
    </row>
    <row r="455" spans="2:13" ht="13.15" customHeight="1" x14ac:dyDescent="0.2">
      <c r="B455" s="478"/>
      <c r="C455" s="478"/>
      <c r="D455" s="478"/>
      <c r="E455" s="478"/>
      <c r="F455" s="479"/>
      <c r="G455" s="479"/>
      <c r="H455" s="479"/>
      <c r="I455" s="479"/>
      <c r="J455" s="479"/>
      <c r="K455" s="479"/>
      <c r="L455" s="478"/>
      <c r="M455" s="478"/>
    </row>
    <row r="456" spans="2:13" ht="13.15" customHeight="1" x14ac:dyDescent="0.2">
      <c r="B456" s="478"/>
      <c r="C456" s="478"/>
      <c r="D456" s="478"/>
      <c r="E456" s="478"/>
      <c r="F456" s="479"/>
      <c r="G456" s="479"/>
      <c r="H456" s="479"/>
      <c r="I456" s="479"/>
      <c r="J456" s="479"/>
      <c r="K456" s="479"/>
      <c r="L456" s="478"/>
      <c r="M456" s="478"/>
    </row>
    <row r="457" spans="2:13" ht="13.15" customHeight="1" x14ac:dyDescent="0.2">
      <c r="B457" s="478"/>
      <c r="C457" s="478"/>
      <c r="D457" s="478"/>
      <c r="E457" s="478"/>
      <c r="F457" s="479"/>
      <c r="G457" s="479"/>
      <c r="H457" s="479"/>
      <c r="I457" s="479"/>
      <c r="J457" s="479"/>
      <c r="K457" s="479"/>
      <c r="L457" s="478"/>
      <c r="M457" s="478"/>
    </row>
    <row r="458" spans="2:13" ht="13.15" customHeight="1" x14ac:dyDescent="0.2">
      <c r="B458" s="478"/>
      <c r="C458" s="478"/>
      <c r="D458" s="478"/>
      <c r="E458" s="478"/>
      <c r="F458" s="479"/>
      <c r="G458" s="479"/>
      <c r="H458" s="479"/>
      <c r="I458" s="479"/>
      <c r="J458" s="479"/>
      <c r="K458" s="479"/>
      <c r="L458" s="478"/>
      <c r="M458" s="478"/>
    </row>
    <row r="459" spans="2:13" ht="13.15" customHeight="1" x14ac:dyDescent="0.2">
      <c r="B459" s="478"/>
      <c r="C459" s="478"/>
      <c r="D459" s="478"/>
      <c r="E459" s="478"/>
      <c r="F459" s="479"/>
      <c r="G459" s="479"/>
      <c r="H459" s="479"/>
      <c r="I459" s="479"/>
      <c r="J459" s="479"/>
      <c r="K459" s="479"/>
      <c r="L459" s="478"/>
      <c r="M459" s="478"/>
    </row>
    <row r="460" spans="2:13" ht="13.15" customHeight="1" x14ac:dyDescent="0.2">
      <c r="B460" s="478"/>
      <c r="C460" s="478"/>
      <c r="D460" s="478"/>
      <c r="E460" s="478"/>
      <c r="F460" s="479"/>
      <c r="G460" s="479"/>
      <c r="H460" s="479"/>
      <c r="I460" s="479"/>
      <c r="J460" s="479"/>
      <c r="K460" s="479"/>
      <c r="L460" s="478"/>
      <c r="M460" s="478"/>
    </row>
    <row r="461" spans="2:13" ht="13.15" customHeight="1" x14ac:dyDescent="0.2">
      <c r="B461" s="478"/>
      <c r="C461" s="478"/>
      <c r="D461" s="478"/>
      <c r="E461" s="478"/>
      <c r="F461" s="479"/>
      <c r="G461" s="479"/>
      <c r="H461" s="479"/>
      <c r="I461" s="479"/>
      <c r="J461" s="479"/>
      <c r="K461" s="479"/>
      <c r="L461" s="478"/>
      <c r="M461" s="478"/>
    </row>
    <row r="462" spans="2:13" ht="13.15" customHeight="1" x14ac:dyDescent="0.2">
      <c r="B462" s="478"/>
      <c r="C462" s="478"/>
      <c r="D462" s="478"/>
      <c r="E462" s="478"/>
      <c r="F462" s="479"/>
      <c r="G462" s="479"/>
      <c r="H462" s="479"/>
      <c r="I462" s="479"/>
      <c r="J462" s="479"/>
      <c r="K462" s="479"/>
      <c r="L462" s="478"/>
      <c r="M462" s="478"/>
    </row>
    <row r="463" spans="2:13" ht="13.15" customHeight="1" x14ac:dyDescent="0.2">
      <c r="B463" s="478"/>
      <c r="C463" s="478"/>
      <c r="D463" s="478"/>
      <c r="E463" s="478"/>
      <c r="F463" s="479"/>
      <c r="G463" s="479"/>
      <c r="H463" s="479"/>
      <c r="I463" s="479"/>
      <c r="J463" s="479"/>
      <c r="K463" s="479"/>
      <c r="L463" s="478"/>
      <c r="M463" s="478"/>
    </row>
    <row r="464" spans="2:13" ht="13.15" customHeight="1" x14ac:dyDescent="0.2">
      <c r="B464" s="478"/>
      <c r="C464" s="478"/>
      <c r="D464" s="478"/>
      <c r="E464" s="478"/>
      <c r="F464" s="479"/>
      <c r="G464" s="479"/>
      <c r="H464" s="479"/>
      <c r="I464" s="479"/>
      <c r="J464" s="479"/>
      <c r="K464" s="479"/>
      <c r="L464" s="478"/>
      <c r="M464" s="478"/>
    </row>
    <row r="465" spans="2:13" ht="13.15" customHeight="1" x14ac:dyDescent="0.2">
      <c r="B465" s="478"/>
      <c r="C465" s="478"/>
      <c r="D465" s="478"/>
      <c r="E465" s="478"/>
      <c r="F465" s="479"/>
      <c r="G465" s="479"/>
      <c r="H465" s="479"/>
      <c r="I465" s="479"/>
      <c r="J465" s="479"/>
      <c r="K465" s="479"/>
      <c r="L465" s="478"/>
      <c r="M465" s="478"/>
    </row>
    <row r="466" spans="2:13" ht="13.15" customHeight="1" x14ac:dyDescent="0.2">
      <c r="B466" s="478"/>
      <c r="C466" s="478"/>
      <c r="D466" s="478"/>
      <c r="E466" s="478"/>
      <c r="F466" s="479"/>
      <c r="G466" s="479"/>
      <c r="H466" s="479"/>
      <c r="I466" s="479"/>
      <c r="J466" s="479"/>
      <c r="K466" s="479"/>
      <c r="L466" s="478"/>
      <c r="M466" s="478"/>
    </row>
    <row r="467" spans="2:13" ht="13.15" customHeight="1" x14ac:dyDescent="0.2">
      <c r="B467" s="478"/>
      <c r="C467" s="478"/>
      <c r="D467" s="478"/>
      <c r="E467" s="478"/>
      <c r="F467" s="479"/>
      <c r="G467" s="479"/>
      <c r="H467" s="479"/>
      <c r="I467" s="479"/>
      <c r="J467" s="479"/>
      <c r="K467" s="479"/>
      <c r="L467" s="478"/>
      <c r="M467" s="478"/>
    </row>
    <row r="468" spans="2:13" ht="13.15" customHeight="1" x14ac:dyDescent="0.2">
      <c r="B468" s="478"/>
      <c r="C468" s="478"/>
      <c r="D468" s="478"/>
      <c r="E468" s="478"/>
      <c r="F468" s="479"/>
      <c r="G468" s="479"/>
      <c r="H468" s="479"/>
      <c r="I468" s="479"/>
      <c r="J468" s="479"/>
      <c r="K468" s="479"/>
      <c r="L468" s="478"/>
      <c r="M468" s="478"/>
    </row>
    <row r="469" spans="2:13" ht="13.15" customHeight="1" x14ac:dyDescent="0.2">
      <c r="B469" s="478"/>
      <c r="C469" s="478"/>
      <c r="D469" s="478"/>
      <c r="E469" s="478"/>
      <c r="F469" s="479"/>
      <c r="G469" s="479"/>
      <c r="H469" s="479"/>
      <c r="I469" s="479"/>
      <c r="J469" s="479"/>
      <c r="K469" s="479"/>
      <c r="L469" s="478"/>
      <c r="M469" s="478"/>
    </row>
    <row r="470" spans="2:13" ht="13.15" customHeight="1" x14ac:dyDescent="0.2">
      <c r="B470" s="478"/>
      <c r="C470" s="478"/>
      <c r="D470" s="478"/>
      <c r="E470" s="478"/>
      <c r="F470" s="479"/>
      <c r="G470" s="479"/>
      <c r="H470" s="479"/>
      <c r="I470" s="479"/>
      <c r="J470" s="479"/>
      <c r="K470" s="479"/>
      <c r="L470" s="478"/>
      <c r="M470" s="478"/>
    </row>
    <row r="471" spans="2:13" ht="13.15" customHeight="1" x14ac:dyDescent="0.2">
      <c r="B471" s="478"/>
      <c r="C471" s="478"/>
      <c r="D471" s="478"/>
      <c r="E471" s="478"/>
      <c r="F471" s="479"/>
      <c r="G471" s="479"/>
      <c r="H471" s="479"/>
      <c r="I471" s="479"/>
      <c r="J471" s="479"/>
      <c r="K471" s="479"/>
      <c r="L471" s="478"/>
      <c r="M471" s="478"/>
    </row>
    <row r="472" spans="2:13" ht="13.15" customHeight="1" x14ac:dyDescent="0.2">
      <c r="B472" s="478"/>
      <c r="C472" s="478"/>
      <c r="D472" s="478"/>
      <c r="E472" s="478"/>
      <c r="F472" s="479"/>
      <c r="G472" s="479"/>
      <c r="H472" s="479"/>
      <c r="I472" s="479"/>
      <c r="J472" s="479"/>
      <c r="K472" s="479"/>
      <c r="L472" s="478"/>
      <c r="M472" s="478"/>
    </row>
    <row r="473" spans="2:13" ht="13.15" customHeight="1" x14ac:dyDescent="0.2">
      <c r="B473" s="478"/>
      <c r="C473" s="478"/>
      <c r="D473" s="478"/>
      <c r="E473" s="478"/>
      <c r="F473" s="479"/>
      <c r="G473" s="479"/>
      <c r="H473" s="479"/>
      <c r="I473" s="479"/>
      <c r="J473" s="479"/>
      <c r="K473" s="479"/>
      <c r="L473" s="478"/>
      <c r="M473" s="478"/>
    </row>
    <row r="474" spans="2:13" ht="13.15" customHeight="1" x14ac:dyDescent="0.2">
      <c r="B474" s="478"/>
      <c r="C474" s="478"/>
      <c r="D474" s="478"/>
      <c r="E474" s="478"/>
      <c r="F474" s="479"/>
      <c r="G474" s="479"/>
      <c r="H474" s="479"/>
      <c r="I474" s="479"/>
      <c r="J474" s="479"/>
      <c r="K474" s="479"/>
      <c r="L474" s="478"/>
      <c r="M474" s="478"/>
    </row>
    <row r="475" spans="2:13" ht="13.15" customHeight="1" x14ac:dyDescent="0.2">
      <c r="B475" s="478"/>
      <c r="C475" s="478"/>
      <c r="D475" s="478"/>
      <c r="E475" s="478"/>
      <c r="F475" s="479"/>
      <c r="G475" s="479"/>
      <c r="H475" s="479"/>
      <c r="I475" s="479"/>
      <c r="J475" s="479"/>
      <c r="K475" s="479"/>
      <c r="L475" s="478"/>
      <c r="M475" s="478"/>
    </row>
    <row r="476" spans="2:13" ht="13.15" customHeight="1" x14ac:dyDescent="0.2">
      <c r="B476" s="478"/>
      <c r="C476" s="478"/>
      <c r="D476" s="478"/>
      <c r="E476" s="478"/>
      <c r="F476" s="479"/>
      <c r="G476" s="479"/>
      <c r="H476" s="479"/>
      <c r="I476" s="479"/>
      <c r="J476" s="479"/>
      <c r="K476" s="479"/>
      <c r="L476" s="478"/>
      <c r="M476" s="478"/>
    </row>
    <row r="477" spans="2:13" ht="13.15" customHeight="1" x14ac:dyDescent="0.2">
      <c r="B477" s="478"/>
      <c r="C477" s="478"/>
      <c r="D477" s="478"/>
      <c r="E477" s="478"/>
      <c r="F477" s="479"/>
      <c r="G477" s="479"/>
      <c r="H477" s="479"/>
      <c r="I477" s="479"/>
      <c r="J477" s="479"/>
      <c r="K477" s="479"/>
      <c r="L477" s="478"/>
      <c r="M477" s="478"/>
    </row>
    <row r="478" spans="2:13" ht="13.15" customHeight="1" x14ac:dyDescent="0.2">
      <c r="B478" s="478"/>
      <c r="C478" s="478"/>
      <c r="D478" s="478"/>
      <c r="E478" s="478"/>
      <c r="F478" s="479"/>
      <c r="G478" s="479"/>
      <c r="H478" s="479"/>
      <c r="I478" s="479"/>
      <c r="J478" s="479"/>
      <c r="K478" s="479"/>
      <c r="L478" s="478"/>
      <c r="M478" s="478"/>
    </row>
    <row r="479" spans="2:13" ht="13.15" customHeight="1" x14ac:dyDescent="0.2">
      <c r="B479" s="478"/>
      <c r="C479" s="478"/>
      <c r="D479" s="478"/>
      <c r="E479" s="478"/>
      <c r="F479" s="479"/>
      <c r="G479" s="479"/>
      <c r="H479" s="479"/>
      <c r="I479" s="479"/>
      <c r="J479" s="479"/>
      <c r="K479" s="479"/>
      <c r="L479" s="478"/>
      <c r="M479" s="478"/>
    </row>
    <row r="480" spans="2:13" ht="13.15" customHeight="1" x14ac:dyDescent="0.2">
      <c r="B480" s="478"/>
      <c r="C480" s="478"/>
      <c r="D480" s="478"/>
      <c r="E480" s="478"/>
      <c r="F480" s="479"/>
      <c r="G480" s="479"/>
      <c r="H480" s="479"/>
      <c r="I480" s="479"/>
      <c r="J480" s="479"/>
      <c r="K480" s="479"/>
      <c r="L480" s="478"/>
      <c r="M480" s="478"/>
    </row>
    <row r="481" spans="2:13" ht="13.15" customHeight="1" x14ac:dyDescent="0.2">
      <c r="B481" s="478"/>
      <c r="C481" s="478"/>
      <c r="D481" s="478"/>
      <c r="E481" s="478"/>
      <c r="F481" s="479"/>
      <c r="G481" s="479"/>
      <c r="H481" s="479"/>
      <c r="I481" s="479"/>
      <c r="J481" s="479"/>
      <c r="K481" s="479"/>
      <c r="L481" s="478"/>
      <c r="M481" s="478"/>
    </row>
    <row r="482" spans="2:13" ht="13.15" customHeight="1" x14ac:dyDescent="0.2">
      <c r="B482" s="478"/>
      <c r="C482" s="478"/>
      <c r="D482" s="478"/>
      <c r="E482" s="478"/>
      <c r="F482" s="479"/>
      <c r="G482" s="479"/>
      <c r="H482" s="479"/>
      <c r="I482" s="479"/>
      <c r="J482" s="479"/>
      <c r="K482" s="479"/>
      <c r="L482" s="478"/>
      <c r="M482" s="478"/>
    </row>
    <row r="483" spans="2:13" ht="13.15" customHeight="1" x14ac:dyDescent="0.2">
      <c r="B483" s="478"/>
      <c r="C483" s="478"/>
      <c r="D483" s="478"/>
      <c r="E483" s="478"/>
      <c r="F483" s="479"/>
      <c r="G483" s="479"/>
      <c r="H483" s="479"/>
      <c r="I483" s="479"/>
      <c r="J483" s="479"/>
      <c r="K483" s="479"/>
      <c r="L483" s="478"/>
      <c r="M483" s="478"/>
    </row>
    <row r="484" spans="2:13" ht="13.15" customHeight="1" x14ac:dyDescent="0.2">
      <c r="B484" s="478"/>
      <c r="C484" s="478"/>
      <c r="D484" s="478"/>
      <c r="E484" s="478"/>
      <c r="F484" s="479"/>
      <c r="G484" s="479"/>
      <c r="H484" s="479"/>
      <c r="I484" s="479"/>
      <c r="J484" s="479"/>
      <c r="K484" s="479"/>
      <c r="L484" s="478"/>
      <c r="M484" s="478"/>
    </row>
    <row r="485" spans="2:13" ht="13.15" customHeight="1" x14ac:dyDescent="0.2">
      <c r="B485" s="478"/>
      <c r="C485" s="478"/>
      <c r="D485" s="478"/>
      <c r="E485" s="478"/>
      <c r="F485" s="479"/>
      <c r="G485" s="479"/>
      <c r="H485" s="479"/>
      <c r="I485" s="479"/>
      <c r="J485" s="479"/>
      <c r="K485" s="479"/>
      <c r="L485" s="478"/>
      <c r="M485" s="478"/>
    </row>
    <row r="486" spans="2:13" ht="13.15" customHeight="1" x14ac:dyDescent="0.2">
      <c r="B486" s="478"/>
      <c r="C486" s="478"/>
      <c r="D486" s="478"/>
      <c r="E486" s="478"/>
      <c r="F486" s="479"/>
      <c r="G486" s="479"/>
      <c r="H486" s="479"/>
      <c r="I486" s="479"/>
      <c r="J486" s="479"/>
      <c r="K486" s="479"/>
      <c r="L486" s="478"/>
      <c r="M486" s="478"/>
    </row>
    <row r="487" spans="2:13" ht="13.15" customHeight="1" x14ac:dyDescent="0.2">
      <c r="B487" s="478"/>
      <c r="C487" s="478"/>
      <c r="D487" s="478"/>
      <c r="E487" s="478"/>
      <c r="F487" s="479"/>
      <c r="G487" s="479"/>
      <c r="H487" s="479"/>
      <c r="I487" s="479"/>
      <c r="J487" s="479"/>
      <c r="K487" s="479"/>
      <c r="L487" s="478"/>
      <c r="M487" s="478"/>
    </row>
    <row r="488" spans="2:13" ht="13.15" customHeight="1" x14ac:dyDescent="0.2">
      <c r="B488" s="478"/>
      <c r="C488" s="478"/>
      <c r="D488" s="478"/>
      <c r="E488" s="478"/>
      <c r="F488" s="479"/>
      <c r="G488" s="479"/>
      <c r="H488" s="479"/>
      <c r="I488" s="479"/>
      <c r="J488" s="479"/>
      <c r="K488" s="479"/>
      <c r="L488" s="478"/>
      <c r="M488" s="478"/>
    </row>
    <row r="489" spans="2:13" ht="13.15" customHeight="1" x14ac:dyDescent="0.2">
      <c r="B489" s="478"/>
      <c r="C489" s="478"/>
      <c r="D489" s="478"/>
      <c r="E489" s="478"/>
      <c r="F489" s="479"/>
      <c r="G489" s="479"/>
      <c r="H489" s="479"/>
      <c r="I489" s="479"/>
      <c r="J489" s="479"/>
      <c r="K489" s="479"/>
      <c r="L489" s="478"/>
      <c r="M489" s="478"/>
    </row>
    <row r="490" spans="2:13" ht="13.15" customHeight="1" x14ac:dyDescent="0.2">
      <c r="B490" s="478"/>
      <c r="C490" s="478"/>
      <c r="D490" s="478"/>
      <c r="E490" s="478"/>
      <c r="F490" s="479"/>
      <c r="G490" s="479"/>
      <c r="H490" s="479"/>
      <c r="I490" s="479"/>
      <c r="J490" s="479"/>
      <c r="K490" s="479"/>
      <c r="L490" s="478"/>
      <c r="M490" s="478"/>
    </row>
    <row r="491" spans="2:13" ht="13.15" customHeight="1" x14ac:dyDescent="0.2">
      <c r="B491" s="478"/>
      <c r="C491" s="478"/>
      <c r="D491" s="478"/>
      <c r="E491" s="478"/>
      <c r="F491" s="479"/>
      <c r="G491" s="479"/>
      <c r="H491" s="479"/>
      <c r="I491" s="479"/>
      <c r="J491" s="479"/>
      <c r="K491" s="479"/>
      <c r="L491" s="478"/>
      <c r="M491" s="478"/>
    </row>
    <row r="492" spans="2:13" ht="13.15" customHeight="1" x14ac:dyDescent="0.2">
      <c r="B492" s="478"/>
      <c r="C492" s="478"/>
      <c r="D492" s="478"/>
      <c r="E492" s="478"/>
      <c r="F492" s="479"/>
      <c r="G492" s="479"/>
      <c r="H492" s="479"/>
      <c r="I492" s="479"/>
      <c r="J492" s="479"/>
      <c r="K492" s="479"/>
      <c r="L492" s="478"/>
      <c r="M492" s="478"/>
    </row>
    <row r="493" spans="2:13" ht="13.15" customHeight="1" x14ac:dyDescent="0.2">
      <c r="B493" s="478"/>
      <c r="C493" s="478"/>
      <c r="D493" s="478"/>
      <c r="E493" s="478"/>
      <c r="F493" s="479"/>
      <c r="G493" s="479"/>
      <c r="H493" s="479"/>
      <c r="I493" s="479"/>
      <c r="J493" s="479"/>
      <c r="K493" s="479"/>
      <c r="L493" s="478"/>
      <c r="M493" s="478"/>
    </row>
    <row r="494" spans="2:13" ht="13.15" customHeight="1" x14ac:dyDescent="0.2">
      <c r="B494" s="478"/>
      <c r="C494" s="478"/>
      <c r="D494" s="478"/>
      <c r="E494" s="478"/>
      <c r="F494" s="479"/>
      <c r="G494" s="479"/>
      <c r="H494" s="479"/>
      <c r="I494" s="479"/>
      <c r="J494" s="479"/>
      <c r="K494" s="479"/>
      <c r="L494" s="478"/>
      <c r="M494" s="478"/>
    </row>
    <row r="495" spans="2:13" ht="13.15" customHeight="1" x14ac:dyDescent="0.2">
      <c r="B495" s="478"/>
      <c r="C495" s="478"/>
      <c r="D495" s="478"/>
      <c r="E495" s="478"/>
      <c r="F495" s="479"/>
      <c r="G495" s="479"/>
      <c r="H495" s="479"/>
      <c r="I495" s="479"/>
      <c r="J495" s="479"/>
      <c r="K495" s="479"/>
      <c r="L495" s="478"/>
      <c r="M495" s="478"/>
    </row>
    <row r="496" spans="2:13" ht="13.15" customHeight="1" x14ac:dyDescent="0.2">
      <c r="B496" s="478"/>
      <c r="C496" s="478"/>
      <c r="D496" s="478"/>
      <c r="E496" s="478"/>
      <c r="F496" s="479"/>
      <c r="G496" s="479"/>
      <c r="H496" s="479"/>
      <c r="I496" s="479"/>
      <c r="J496" s="479"/>
      <c r="K496" s="479"/>
      <c r="L496" s="478"/>
      <c r="M496" s="478"/>
    </row>
    <row r="497" spans="2:13" ht="13.15" customHeight="1" x14ac:dyDescent="0.2">
      <c r="B497" s="478"/>
      <c r="C497" s="478"/>
      <c r="D497" s="478"/>
      <c r="E497" s="478"/>
      <c r="F497" s="479"/>
      <c r="G497" s="479"/>
      <c r="H497" s="479"/>
      <c r="I497" s="479"/>
      <c r="J497" s="479"/>
      <c r="K497" s="479"/>
      <c r="L497" s="478"/>
      <c r="M497" s="478"/>
    </row>
    <row r="498" spans="2:13" ht="13.15" customHeight="1" x14ac:dyDescent="0.2">
      <c r="B498" s="478"/>
      <c r="C498" s="478"/>
      <c r="D498" s="478"/>
      <c r="E498" s="478"/>
      <c r="F498" s="479"/>
      <c r="G498" s="479"/>
      <c r="H498" s="479"/>
      <c r="I498" s="479"/>
      <c r="J498" s="479"/>
      <c r="K498" s="479"/>
      <c r="L498" s="478"/>
      <c r="M498" s="478"/>
    </row>
    <row r="499" spans="2:13" ht="13.15" customHeight="1" x14ac:dyDescent="0.2">
      <c r="B499" s="478"/>
      <c r="C499" s="478"/>
      <c r="D499" s="478"/>
      <c r="E499" s="478"/>
      <c r="F499" s="479"/>
      <c r="G499" s="479"/>
      <c r="H499" s="479"/>
      <c r="I499" s="479"/>
      <c r="J499" s="479"/>
      <c r="K499" s="479"/>
      <c r="L499" s="478"/>
      <c r="M499" s="478"/>
    </row>
    <row r="500" spans="2:13" ht="13.15" customHeight="1" x14ac:dyDescent="0.2">
      <c r="B500" s="478"/>
      <c r="C500" s="478"/>
      <c r="D500" s="478"/>
      <c r="E500" s="478"/>
      <c r="F500" s="479"/>
      <c r="G500" s="479"/>
      <c r="H500" s="479"/>
      <c r="I500" s="479"/>
      <c r="J500" s="479"/>
      <c r="K500" s="479"/>
      <c r="L500" s="478"/>
      <c r="M500" s="478"/>
    </row>
    <row r="501" spans="2:13" ht="13.15" customHeight="1" x14ac:dyDescent="0.2">
      <c r="B501" s="478"/>
      <c r="C501" s="478"/>
      <c r="D501" s="478"/>
      <c r="E501" s="478"/>
      <c r="F501" s="479"/>
      <c r="G501" s="479"/>
      <c r="H501" s="479"/>
      <c r="I501" s="479"/>
      <c r="J501" s="479"/>
      <c r="K501" s="479"/>
      <c r="L501" s="478"/>
      <c r="M501" s="478"/>
    </row>
    <row r="502" spans="2:13" ht="13.15" customHeight="1" x14ac:dyDescent="0.2">
      <c r="B502" s="478"/>
      <c r="C502" s="478"/>
      <c r="D502" s="478"/>
      <c r="E502" s="478"/>
      <c r="F502" s="479"/>
      <c r="G502" s="479"/>
      <c r="H502" s="479"/>
      <c r="I502" s="479"/>
      <c r="J502" s="479"/>
      <c r="K502" s="479"/>
      <c r="L502" s="478"/>
      <c r="M502" s="478"/>
    </row>
    <row r="503" spans="2:13" ht="13.15" customHeight="1" x14ac:dyDescent="0.2">
      <c r="B503" s="478"/>
      <c r="C503" s="478"/>
      <c r="D503" s="478"/>
      <c r="E503" s="478"/>
      <c r="F503" s="479"/>
      <c r="G503" s="479"/>
      <c r="H503" s="479"/>
      <c r="I503" s="479"/>
      <c r="J503" s="479"/>
      <c r="K503" s="479"/>
      <c r="L503" s="478"/>
      <c r="M503" s="478"/>
    </row>
    <row r="504" spans="2:13" ht="13.15" customHeight="1" x14ac:dyDescent="0.2">
      <c r="B504" s="478"/>
      <c r="C504" s="478"/>
      <c r="D504" s="478"/>
      <c r="E504" s="478"/>
      <c r="F504" s="479"/>
      <c r="G504" s="479"/>
      <c r="H504" s="479"/>
      <c r="I504" s="479"/>
      <c r="J504" s="479"/>
      <c r="K504" s="479"/>
      <c r="L504" s="478"/>
      <c r="M504" s="478"/>
    </row>
    <row r="505" spans="2:13" ht="13.15" customHeight="1" x14ac:dyDescent="0.2">
      <c r="B505" s="478"/>
      <c r="C505" s="478"/>
      <c r="D505" s="478"/>
      <c r="E505" s="478"/>
      <c r="F505" s="479"/>
      <c r="G505" s="479"/>
      <c r="H505" s="479"/>
      <c r="I505" s="479"/>
      <c r="J505" s="479"/>
      <c r="K505" s="479"/>
      <c r="L505" s="478"/>
      <c r="M505" s="478"/>
    </row>
    <row r="506" spans="2:13" ht="13.15" customHeight="1" x14ac:dyDescent="0.2">
      <c r="B506" s="478"/>
      <c r="C506" s="478"/>
      <c r="D506" s="478"/>
      <c r="E506" s="478"/>
      <c r="F506" s="479"/>
      <c r="G506" s="479"/>
      <c r="H506" s="479"/>
      <c r="I506" s="479"/>
      <c r="J506" s="479"/>
      <c r="K506" s="479"/>
      <c r="L506" s="478"/>
      <c r="M506" s="478"/>
    </row>
    <row r="507" spans="2:13" ht="13.15" customHeight="1" x14ac:dyDescent="0.2">
      <c r="B507" s="478"/>
      <c r="C507" s="478"/>
      <c r="D507" s="478"/>
      <c r="E507" s="478"/>
      <c r="F507" s="479"/>
      <c r="G507" s="479"/>
      <c r="H507" s="479"/>
      <c r="I507" s="479"/>
      <c r="J507" s="479"/>
      <c r="K507" s="479"/>
      <c r="L507" s="478"/>
      <c r="M507" s="478"/>
    </row>
    <row r="508" spans="2:13" ht="13.15" customHeight="1" x14ac:dyDescent="0.2">
      <c r="B508" s="478"/>
      <c r="C508" s="478"/>
      <c r="D508" s="478"/>
      <c r="E508" s="478"/>
      <c r="F508" s="479"/>
      <c r="G508" s="479"/>
      <c r="H508" s="479"/>
      <c r="I508" s="479"/>
      <c r="J508" s="479"/>
      <c r="K508" s="479"/>
      <c r="L508" s="478"/>
      <c r="M508" s="478"/>
    </row>
    <row r="509" spans="2:13" ht="13.15" customHeight="1" x14ac:dyDescent="0.2">
      <c r="B509" s="478"/>
      <c r="C509" s="478"/>
      <c r="D509" s="478"/>
      <c r="E509" s="478"/>
      <c r="F509" s="479"/>
      <c r="G509" s="479"/>
      <c r="H509" s="479"/>
      <c r="I509" s="479"/>
      <c r="J509" s="479"/>
      <c r="K509" s="479"/>
      <c r="L509" s="478"/>
      <c r="M509" s="478"/>
    </row>
    <row r="510" spans="2:13" ht="13.15" customHeight="1" x14ac:dyDescent="0.2">
      <c r="B510" s="478"/>
      <c r="C510" s="478"/>
      <c r="D510" s="478"/>
      <c r="E510" s="478"/>
      <c r="F510" s="479"/>
      <c r="G510" s="479"/>
      <c r="H510" s="479"/>
      <c r="I510" s="479"/>
      <c r="J510" s="479"/>
      <c r="K510" s="479"/>
      <c r="L510" s="478"/>
      <c r="M510" s="478"/>
    </row>
    <row r="511" spans="2:13" ht="13.15" customHeight="1" x14ac:dyDescent="0.2">
      <c r="B511" s="478"/>
      <c r="C511" s="478"/>
      <c r="D511" s="478"/>
      <c r="E511" s="478"/>
      <c r="F511" s="479"/>
      <c r="G511" s="479"/>
      <c r="H511" s="479"/>
      <c r="I511" s="479"/>
      <c r="J511" s="479"/>
      <c r="K511" s="479"/>
      <c r="L511" s="478"/>
      <c r="M511" s="478"/>
    </row>
    <row r="512" spans="2:13" ht="13.15" customHeight="1" x14ac:dyDescent="0.2">
      <c r="B512" s="478"/>
      <c r="C512" s="478"/>
      <c r="D512" s="478"/>
      <c r="E512" s="478"/>
      <c r="F512" s="479"/>
      <c r="G512" s="479"/>
      <c r="H512" s="479"/>
      <c r="I512" s="479"/>
      <c r="J512" s="479"/>
      <c r="K512" s="479"/>
      <c r="L512" s="478"/>
      <c r="M512" s="478"/>
    </row>
    <row r="513" spans="2:13" ht="13.15" customHeight="1" x14ac:dyDescent="0.2">
      <c r="B513" s="478"/>
      <c r="C513" s="478"/>
      <c r="D513" s="478"/>
      <c r="E513" s="478"/>
      <c r="F513" s="479"/>
      <c r="G513" s="479"/>
      <c r="H513" s="479"/>
      <c r="I513" s="479"/>
      <c r="J513" s="479"/>
      <c r="K513" s="479"/>
      <c r="L513" s="478"/>
      <c r="M513" s="478"/>
    </row>
    <row r="514" spans="2:13" ht="13.15" customHeight="1" x14ac:dyDescent="0.2">
      <c r="B514" s="478"/>
      <c r="C514" s="478"/>
      <c r="D514" s="478"/>
      <c r="E514" s="478"/>
      <c r="F514" s="479"/>
      <c r="G514" s="479"/>
      <c r="H514" s="479"/>
      <c r="I514" s="479"/>
      <c r="J514" s="479"/>
      <c r="K514" s="479"/>
      <c r="L514" s="478"/>
      <c r="M514" s="478"/>
    </row>
    <row r="515" spans="2:13" ht="13.15" customHeight="1" x14ac:dyDescent="0.2">
      <c r="B515" s="478"/>
      <c r="C515" s="478"/>
      <c r="D515" s="478"/>
      <c r="E515" s="478"/>
      <c r="F515" s="479"/>
      <c r="G515" s="479"/>
      <c r="H515" s="479"/>
      <c r="I515" s="479"/>
      <c r="J515" s="479"/>
      <c r="K515" s="479"/>
      <c r="L515" s="478"/>
      <c r="M515" s="478"/>
    </row>
    <row r="516" spans="2:13" ht="13.15" customHeight="1" x14ac:dyDescent="0.2">
      <c r="B516" s="478"/>
      <c r="C516" s="478"/>
      <c r="D516" s="478"/>
      <c r="E516" s="478"/>
      <c r="F516" s="479"/>
      <c r="G516" s="479"/>
      <c r="H516" s="479"/>
      <c r="I516" s="479"/>
      <c r="J516" s="479"/>
      <c r="K516" s="479"/>
      <c r="L516" s="478"/>
      <c r="M516" s="478"/>
    </row>
    <row r="517" spans="2:13" ht="13.15" customHeight="1" x14ac:dyDescent="0.2">
      <c r="B517" s="478"/>
      <c r="C517" s="478"/>
      <c r="D517" s="478"/>
      <c r="E517" s="478"/>
      <c r="F517" s="479"/>
      <c r="G517" s="479"/>
      <c r="H517" s="479"/>
      <c r="I517" s="479"/>
      <c r="J517" s="479"/>
      <c r="K517" s="479"/>
      <c r="L517" s="478"/>
      <c r="M517" s="478"/>
    </row>
    <row r="518" spans="2:13" ht="13.15" customHeight="1" x14ac:dyDescent="0.2">
      <c r="B518" s="478"/>
      <c r="C518" s="478"/>
      <c r="D518" s="478"/>
      <c r="E518" s="478"/>
      <c r="F518" s="479"/>
      <c r="G518" s="479"/>
      <c r="H518" s="479"/>
      <c r="I518" s="479"/>
      <c r="J518" s="479"/>
      <c r="K518" s="479"/>
      <c r="L518" s="478"/>
      <c r="M518" s="478"/>
    </row>
    <row r="519" spans="2:13" ht="13.15" customHeight="1" x14ac:dyDescent="0.2">
      <c r="B519" s="478"/>
      <c r="C519" s="478"/>
      <c r="D519" s="478"/>
      <c r="E519" s="478"/>
      <c r="F519" s="479"/>
      <c r="G519" s="479"/>
      <c r="H519" s="479"/>
      <c r="I519" s="479"/>
      <c r="J519" s="479"/>
      <c r="K519" s="479"/>
      <c r="L519" s="478"/>
      <c r="M519" s="478"/>
    </row>
    <row r="520" spans="2:13" ht="13.15" customHeight="1" x14ac:dyDescent="0.2">
      <c r="B520" s="478"/>
      <c r="C520" s="478"/>
      <c r="D520" s="478"/>
      <c r="E520" s="478"/>
      <c r="F520" s="479"/>
      <c r="G520" s="479"/>
      <c r="H520" s="479"/>
      <c r="I520" s="479"/>
      <c r="J520" s="479"/>
      <c r="K520" s="479"/>
      <c r="L520" s="478"/>
      <c r="M520" s="478"/>
    </row>
    <row r="521" spans="2:13" ht="13.15" customHeight="1" x14ac:dyDescent="0.2">
      <c r="B521" s="478"/>
      <c r="C521" s="478"/>
      <c r="D521" s="478"/>
      <c r="E521" s="478"/>
      <c r="F521" s="479"/>
      <c r="G521" s="479"/>
      <c r="H521" s="479"/>
      <c r="I521" s="479"/>
      <c r="J521" s="479"/>
      <c r="K521" s="479"/>
      <c r="L521" s="478"/>
      <c r="M521" s="478"/>
    </row>
    <row r="522" spans="2:13" ht="13.15" customHeight="1" x14ac:dyDescent="0.2">
      <c r="B522" s="478"/>
      <c r="C522" s="478"/>
      <c r="D522" s="478"/>
      <c r="E522" s="478"/>
      <c r="F522" s="479"/>
      <c r="G522" s="479"/>
      <c r="H522" s="479"/>
      <c r="I522" s="479"/>
      <c r="J522" s="479"/>
      <c r="K522" s="479"/>
      <c r="L522" s="478"/>
      <c r="M522" s="478"/>
    </row>
    <row r="523" spans="2:13" ht="13.15" customHeight="1" x14ac:dyDescent="0.2">
      <c r="B523" s="478"/>
      <c r="C523" s="478"/>
      <c r="D523" s="478"/>
      <c r="E523" s="478"/>
      <c r="F523" s="479"/>
      <c r="G523" s="479"/>
      <c r="H523" s="479"/>
      <c r="I523" s="479"/>
      <c r="J523" s="479"/>
      <c r="K523" s="479"/>
      <c r="L523" s="478"/>
      <c r="M523" s="478"/>
    </row>
    <row r="524" spans="2:13" ht="13.15" customHeight="1" x14ac:dyDescent="0.2">
      <c r="B524" s="478"/>
      <c r="C524" s="478"/>
      <c r="D524" s="478"/>
      <c r="E524" s="478"/>
      <c r="F524" s="479"/>
      <c r="G524" s="479"/>
      <c r="H524" s="479"/>
      <c r="I524" s="479"/>
      <c r="J524" s="479"/>
      <c r="K524" s="479"/>
      <c r="L524" s="478"/>
      <c r="M524" s="478"/>
    </row>
    <row r="525" spans="2:13" ht="13.15" customHeight="1" x14ac:dyDescent="0.2">
      <c r="B525" s="478"/>
      <c r="C525" s="478"/>
      <c r="D525" s="478"/>
      <c r="E525" s="478"/>
      <c r="F525" s="479"/>
      <c r="G525" s="479"/>
      <c r="H525" s="479"/>
      <c r="I525" s="479"/>
      <c r="J525" s="479"/>
      <c r="K525" s="479"/>
      <c r="L525" s="478"/>
      <c r="M525" s="478"/>
    </row>
    <row r="526" spans="2:13" ht="13.15" customHeight="1" x14ac:dyDescent="0.2">
      <c r="B526" s="478"/>
      <c r="C526" s="478"/>
      <c r="D526" s="478"/>
      <c r="E526" s="478"/>
      <c r="F526" s="479"/>
      <c r="G526" s="479"/>
      <c r="H526" s="479"/>
      <c r="I526" s="479"/>
      <c r="J526" s="479"/>
      <c r="K526" s="479"/>
      <c r="L526" s="478"/>
      <c r="M526" s="478"/>
    </row>
    <row r="527" spans="2:13" ht="13.15" customHeight="1" x14ac:dyDescent="0.2">
      <c r="B527" s="478"/>
      <c r="C527" s="478"/>
      <c r="D527" s="478"/>
      <c r="E527" s="478"/>
      <c r="F527" s="479"/>
      <c r="G527" s="479"/>
      <c r="H527" s="479"/>
      <c r="I527" s="479"/>
      <c r="J527" s="479"/>
      <c r="K527" s="479"/>
      <c r="L527" s="478"/>
      <c r="M527" s="478"/>
    </row>
    <row r="528" spans="2:13" ht="13.15" customHeight="1" x14ac:dyDescent="0.2">
      <c r="B528" s="478"/>
      <c r="C528" s="478"/>
      <c r="D528" s="478"/>
      <c r="E528" s="478"/>
      <c r="F528" s="479"/>
      <c r="G528" s="479"/>
      <c r="H528" s="479"/>
      <c r="I528" s="479"/>
      <c r="J528" s="479"/>
      <c r="K528" s="479"/>
      <c r="L528" s="478"/>
      <c r="M528" s="478"/>
    </row>
    <row r="529" spans="2:13" ht="13.15" customHeight="1" x14ac:dyDescent="0.2">
      <c r="B529" s="478"/>
      <c r="C529" s="478"/>
      <c r="D529" s="478"/>
      <c r="E529" s="478"/>
      <c r="F529" s="479"/>
      <c r="G529" s="479"/>
      <c r="H529" s="479"/>
      <c r="I529" s="479"/>
      <c r="J529" s="479"/>
      <c r="K529" s="479"/>
      <c r="L529" s="478"/>
      <c r="M529" s="478"/>
    </row>
    <row r="530" spans="2:13" ht="13.15" customHeight="1" x14ac:dyDescent="0.2">
      <c r="B530" s="478"/>
      <c r="C530" s="478"/>
      <c r="D530" s="478"/>
      <c r="E530" s="478"/>
      <c r="F530" s="479"/>
      <c r="G530" s="479"/>
      <c r="H530" s="479"/>
      <c r="I530" s="479"/>
      <c r="J530" s="479"/>
      <c r="K530" s="479"/>
      <c r="L530" s="478"/>
      <c r="M530" s="478"/>
    </row>
    <row r="531" spans="2:13" ht="13.15" customHeight="1" x14ac:dyDescent="0.2">
      <c r="B531" s="478"/>
      <c r="C531" s="478"/>
      <c r="D531" s="478"/>
      <c r="E531" s="478"/>
      <c r="F531" s="479"/>
      <c r="G531" s="479"/>
      <c r="H531" s="479"/>
      <c r="I531" s="479"/>
      <c r="J531" s="479"/>
      <c r="K531" s="479"/>
      <c r="L531" s="478"/>
      <c r="M531" s="478"/>
    </row>
    <row r="532" spans="2:13" ht="13.15" customHeight="1" x14ac:dyDescent="0.2">
      <c r="B532" s="478"/>
      <c r="C532" s="478"/>
      <c r="D532" s="478"/>
      <c r="E532" s="478"/>
      <c r="F532" s="479"/>
      <c r="G532" s="479"/>
      <c r="H532" s="479"/>
      <c r="I532" s="479"/>
      <c r="J532" s="479"/>
      <c r="K532" s="479"/>
      <c r="L532" s="478"/>
      <c r="M532" s="478"/>
    </row>
    <row r="533" spans="2:13" ht="13.15" customHeight="1" x14ac:dyDescent="0.2">
      <c r="B533" s="478"/>
      <c r="C533" s="478"/>
      <c r="D533" s="478"/>
      <c r="E533" s="478"/>
      <c r="F533" s="479"/>
      <c r="G533" s="479"/>
      <c r="H533" s="479"/>
      <c r="I533" s="479"/>
      <c r="J533" s="479"/>
      <c r="K533" s="479"/>
      <c r="L533" s="478"/>
      <c r="M533" s="478"/>
    </row>
    <row r="534" spans="2:13" ht="13.15" customHeight="1" x14ac:dyDescent="0.2">
      <c r="B534" s="478"/>
      <c r="C534" s="478"/>
      <c r="D534" s="478"/>
      <c r="E534" s="478"/>
      <c r="F534" s="479"/>
      <c r="G534" s="479"/>
      <c r="H534" s="479"/>
      <c r="I534" s="479"/>
      <c r="J534" s="479"/>
      <c r="K534" s="479"/>
      <c r="L534" s="478"/>
      <c r="M534" s="478"/>
    </row>
    <row r="535" spans="2:13" ht="13.15" customHeight="1" x14ac:dyDescent="0.2">
      <c r="B535" s="478"/>
      <c r="C535" s="478"/>
      <c r="D535" s="478"/>
      <c r="E535" s="478"/>
      <c r="F535" s="479"/>
      <c r="G535" s="479"/>
      <c r="H535" s="479"/>
      <c r="I535" s="479"/>
      <c r="J535" s="479"/>
      <c r="K535" s="479"/>
      <c r="L535" s="478"/>
      <c r="M535" s="478"/>
    </row>
    <row r="536" spans="2:13" ht="13.15" customHeight="1" x14ac:dyDescent="0.2">
      <c r="B536" s="478"/>
      <c r="C536" s="478"/>
      <c r="D536" s="478"/>
      <c r="E536" s="478"/>
      <c r="F536" s="479"/>
      <c r="G536" s="479"/>
      <c r="H536" s="479"/>
      <c r="I536" s="479"/>
      <c r="J536" s="479"/>
      <c r="K536" s="479"/>
      <c r="L536" s="478"/>
      <c r="M536" s="478"/>
    </row>
    <row r="537" spans="2:13" ht="13.15" customHeight="1" x14ac:dyDescent="0.2">
      <c r="B537" s="478"/>
      <c r="C537" s="478"/>
      <c r="D537" s="478"/>
      <c r="E537" s="478"/>
      <c r="F537" s="479"/>
      <c r="G537" s="479"/>
      <c r="H537" s="479"/>
      <c r="I537" s="479"/>
      <c r="J537" s="479"/>
      <c r="K537" s="479"/>
      <c r="L537" s="478"/>
      <c r="M537" s="478"/>
    </row>
    <row r="538" spans="2:13" ht="13.15" customHeight="1" x14ac:dyDescent="0.2">
      <c r="B538" s="478"/>
      <c r="C538" s="478"/>
      <c r="D538" s="478"/>
      <c r="E538" s="478"/>
      <c r="F538" s="479"/>
      <c r="G538" s="479"/>
      <c r="H538" s="479"/>
      <c r="I538" s="479"/>
      <c r="J538" s="479"/>
      <c r="K538" s="479"/>
      <c r="L538" s="478"/>
      <c r="M538" s="478"/>
    </row>
    <row r="539" spans="2:13" ht="13.15" customHeight="1" x14ac:dyDescent="0.2">
      <c r="B539" s="478"/>
      <c r="C539" s="478"/>
      <c r="D539" s="478"/>
      <c r="E539" s="478"/>
      <c r="F539" s="479"/>
      <c r="G539" s="479"/>
      <c r="H539" s="479"/>
      <c r="I539" s="479"/>
      <c r="J539" s="479"/>
      <c r="K539" s="479"/>
      <c r="L539" s="478"/>
      <c r="M539" s="478"/>
    </row>
    <row r="540" spans="2:13" ht="13.15" customHeight="1" x14ac:dyDescent="0.2">
      <c r="B540" s="478"/>
      <c r="C540" s="478"/>
      <c r="D540" s="478"/>
      <c r="E540" s="478"/>
      <c r="F540" s="479"/>
      <c r="G540" s="479"/>
      <c r="H540" s="479"/>
      <c r="I540" s="479"/>
      <c r="J540" s="479"/>
      <c r="K540" s="479"/>
      <c r="L540" s="478"/>
      <c r="M540" s="478"/>
    </row>
    <row r="541" spans="2:13" ht="13.15" customHeight="1" x14ac:dyDescent="0.2">
      <c r="B541" s="478"/>
      <c r="C541" s="478"/>
      <c r="D541" s="478"/>
      <c r="E541" s="478"/>
      <c r="F541" s="479"/>
      <c r="G541" s="479"/>
      <c r="H541" s="479"/>
      <c r="I541" s="479"/>
      <c r="J541" s="479"/>
      <c r="K541" s="479"/>
      <c r="L541" s="478"/>
      <c r="M541" s="478"/>
    </row>
    <row r="542" spans="2:13" ht="13.15" customHeight="1" x14ac:dyDescent="0.2">
      <c r="B542" s="478"/>
      <c r="C542" s="478"/>
      <c r="D542" s="478"/>
      <c r="E542" s="478"/>
      <c r="F542" s="479"/>
      <c r="G542" s="479"/>
      <c r="H542" s="479"/>
      <c r="I542" s="479"/>
      <c r="J542" s="479"/>
      <c r="K542" s="479"/>
      <c r="L542" s="478"/>
      <c r="M542" s="478"/>
    </row>
    <row r="543" spans="2:13" ht="13.15" customHeight="1" x14ac:dyDescent="0.2">
      <c r="B543" s="478"/>
      <c r="C543" s="478"/>
      <c r="D543" s="478"/>
      <c r="E543" s="478"/>
      <c r="F543" s="479"/>
      <c r="G543" s="479"/>
      <c r="H543" s="479"/>
      <c r="I543" s="479"/>
      <c r="J543" s="479"/>
      <c r="K543" s="479"/>
      <c r="L543" s="478"/>
      <c r="M543" s="478"/>
    </row>
    <row r="544" spans="2:13" ht="13.15" customHeight="1" x14ac:dyDescent="0.2">
      <c r="B544" s="478"/>
      <c r="C544" s="478"/>
      <c r="D544" s="478"/>
      <c r="E544" s="478"/>
      <c r="F544" s="479"/>
      <c r="G544" s="479"/>
      <c r="H544" s="479"/>
      <c r="I544" s="479"/>
      <c r="J544" s="479"/>
      <c r="K544" s="479"/>
      <c r="L544" s="478"/>
      <c r="M544" s="478"/>
    </row>
    <row r="545" spans="2:13" ht="13.15" customHeight="1" x14ac:dyDescent="0.2">
      <c r="B545" s="478"/>
      <c r="C545" s="478"/>
      <c r="D545" s="478"/>
      <c r="E545" s="478"/>
      <c r="F545" s="479"/>
      <c r="G545" s="479"/>
      <c r="H545" s="479"/>
      <c r="I545" s="479"/>
      <c r="J545" s="479"/>
      <c r="K545" s="479"/>
      <c r="L545" s="478"/>
      <c r="M545" s="478"/>
    </row>
    <row r="546" spans="2:13" ht="13.15" customHeight="1" x14ac:dyDescent="0.2">
      <c r="B546" s="478"/>
      <c r="C546" s="478"/>
      <c r="D546" s="478"/>
      <c r="E546" s="478"/>
      <c r="F546" s="479"/>
      <c r="G546" s="479"/>
      <c r="H546" s="479"/>
      <c r="I546" s="479"/>
      <c r="J546" s="479"/>
      <c r="K546" s="479"/>
      <c r="L546" s="478"/>
      <c r="M546" s="478"/>
    </row>
    <row r="547" spans="2:13" ht="13.15" customHeight="1" x14ac:dyDescent="0.2">
      <c r="B547" s="478"/>
      <c r="C547" s="478"/>
      <c r="D547" s="478"/>
      <c r="E547" s="478"/>
      <c r="F547" s="479"/>
      <c r="G547" s="479"/>
      <c r="H547" s="479"/>
      <c r="I547" s="479"/>
      <c r="J547" s="479"/>
      <c r="K547" s="479"/>
      <c r="L547" s="478"/>
      <c r="M547" s="478"/>
    </row>
    <row r="548" spans="2:13" ht="13.15" customHeight="1" x14ac:dyDescent="0.2">
      <c r="B548" s="478"/>
      <c r="C548" s="478"/>
      <c r="D548" s="478"/>
      <c r="E548" s="478"/>
      <c r="F548" s="479"/>
      <c r="G548" s="479"/>
      <c r="H548" s="479"/>
      <c r="I548" s="479"/>
      <c r="J548" s="479"/>
      <c r="K548" s="479"/>
      <c r="L548" s="478"/>
      <c r="M548" s="478"/>
    </row>
    <row r="549" spans="2:13" ht="13.15" customHeight="1" x14ac:dyDescent="0.2">
      <c r="B549" s="478"/>
      <c r="C549" s="478"/>
      <c r="D549" s="478"/>
      <c r="E549" s="478"/>
      <c r="F549" s="479"/>
      <c r="G549" s="479"/>
      <c r="H549" s="479"/>
      <c r="I549" s="479"/>
      <c r="J549" s="479"/>
      <c r="K549" s="479"/>
      <c r="L549" s="478"/>
      <c r="M549" s="478"/>
    </row>
    <row r="550" spans="2:13" ht="13.15" customHeight="1" x14ac:dyDescent="0.2">
      <c r="B550" s="478"/>
      <c r="C550" s="478"/>
      <c r="D550" s="478"/>
      <c r="E550" s="478"/>
      <c r="F550" s="479"/>
      <c r="G550" s="479"/>
      <c r="H550" s="479"/>
      <c r="I550" s="479"/>
      <c r="J550" s="479"/>
      <c r="K550" s="479"/>
      <c r="L550" s="478"/>
      <c r="M550" s="478"/>
    </row>
    <row r="551" spans="2:13" ht="13.15" customHeight="1" x14ac:dyDescent="0.2">
      <c r="B551" s="478"/>
      <c r="C551" s="478"/>
      <c r="D551" s="478"/>
      <c r="E551" s="478"/>
      <c r="F551" s="479"/>
      <c r="G551" s="479"/>
      <c r="H551" s="479"/>
      <c r="I551" s="479"/>
      <c r="J551" s="479"/>
      <c r="K551" s="479"/>
      <c r="L551" s="478"/>
      <c r="M551" s="478"/>
    </row>
    <row r="552" spans="2:13" ht="13.15" customHeight="1" x14ac:dyDescent="0.2">
      <c r="B552" s="478"/>
      <c r="C552" s="478"/>
      <c r="D552" s="478"/>
      <c r="E552" s="478"/>
      <c r="F552" s="479"/>
      <c r="G552" s="479"/>
      <c r="H552" s="479"/>
      <c r="I552" s="479"/>
      <c r="J552" s="479"/>
      <c r="K552" s="479"/>
      <c r="L552" s="478"/>
      <c r="M552" s="478"/>
    </row>
    <row r="553" spans="2:13" ht="13.15" customHeight="1" x14ac:dyDescent="0.2">
      <c r="B553" s="478"/>
      <c r="C553" s="478"/>
      <c r="D553" s="478"/>
      <c r="E553" s="478"/>
      <c r="F553" s="479"/>
      <c r="G553" s="479"/>
      <c r="H553" s="479"/>
      <c r="I553" s="479"/>
      <c r="J553" s="479"/>
      <c r="K553" s="479"/>
      <c r="L553" s="478"/>
      <c r="M553" s="478"/>
    </row>
    <row r="554" spans="2:13" ht="13.15" customHeight="1" x14ac:dyDescent="0.2">
      <c r="B554" s="478"/>
      <c r="C554" s="478"/>
      <c r="D554" s="478"/>
      <c r="E554" s="478"/>
      <c r="F554" s="479"/>
      <c r="G554" s="479"/>
      <c r="H554" s="479"/>
      <c r="I554" s="479"/>
      <c r="J554" s="479"/>
      <c r="K554" s="479"/>
      <c r="L554" s="478"/>
      <c r="M554" s="478"/>
    </row>
    <row r="555" spans="2:13" ht="13.15" customHeight="1" x14ac:dyDescent="0.2">
      <c r="B555" s="478"/>
      <c r="C555" s="478"/>
      <c r="D555" s="478"/>
      <c r="E555" s="478"/>
      <c r="F555" s="479"/>
      <c r="G555" s="479"/>
      <c r="H555" s="479"/>
      <c r="I555" s="479"/>
      <c r="J555" s="479"/>
      <c r="K555" s="479"/>
      <c r="L555" s="478"/>
      <c r="M555" s="478"/>
    </row>
    <row r="556" spans="2:13" ht="13.15" customHeight="1" x14ac:dyDescent="0.2">
      <c r="B556" s="478"/>
      <c r="C556" s="478"/>
      <c r="D556" s="478"/>
      <c r="E556" s="478"/>
      <c r="F556" s="479"/>
      <c r="G556" s="479"/>
      <c r="H556" s="479"/>
      <c r="I556" s="479"/>
      <c r="J556" s="479"/>
      <c r="K556" s="479"/>
      <c r="L556" s="478"/>
      <c r="M556" s="478"/>
    </row>
    <row r="557" spans="2:13" ht="13.15" customHeight="1" x14ac:dyDescent="0.2">
      <c r="B557" s="478"/>
      <c r="C557" s="478"/>
      <c r="D557" s="478"/>
      <c r="E557" s="478"/>
      <c r="F557" s="479"/>
      <c r="G557" s="479"/>
      <c r="H557" s="479"/>
      <c r="I557" s="479"/>
      <c r="J557" s="479"/>
      <c r="K557" s="479"/>
      <c r="L557" s="478"/>
      <c r="M557" s="478"/>
    </row>
    <row r="558" spans="2:13" ht="13.15" customHeight="1" x14ac:dyDescent="0.2">
      <c r="B558" s="478"/>
      <c r="C558" s="478"/>
      <c r="D558" s="478"/>
      <c r="E558" s="478"/>
      <c r="F558" s="479"/>
      <c r="G558" s="479"/>
      <c r="H558" s="479"/>
      <c r="I558" s="479"/>
      <c r="J558" s="479"/>
      <c r="K558" s="479"/>
      <c r="L558" s="478"/>
      <c r="M558" s="478"/>
    </row>
    <row r="559" spans="2:13" ht="13.15" customHeight="1" x14ac:dyDescent="0.2">
      <c r="B559" s="478"/>
      <c r="C559" s="478"/>
      <c r="D559" s="478"/>
      <c r="E559" s="478"/>
      <c r="F559" s="479"/>
      <c r="G559" s="479"/>
      <c r="H559" s="479"/>
      <c r="I559" s="479"/>
      <c r="J559" s="479"/>
      <c r="K559" s="479"/>
      <c r="L559" s="478"/>
      <c r="M559" s="478"/>
    </row>
    <row r="560" spans="2:13" ht="13.15" customHeight="1" x14ac:dyDescent="0.2">
      <c r="B560" s="478"/>
      <c r="C560" s="478"/>
      <c r="D560" s="478"/>
      <c r="E560" s="478"/>
      <c r="F560" s="479"/>
      <c r="G560" s="479"/>
      <c r="H560" s="479"/>
      <c r="I560" s="479"/>
      <c r="J560" s="479"/>
      <c r="K560" s="479"/>
      <c r="L560" s="478"/>
      <c r="M560" s="478"/>
    </row>
    <row r="561" spans="2:13" ht="13.15" customHeight="1" x14ac:dyDescent="0.2">
      <c r="B561" s="478"/>
      <c r="C561" s="478"/>
      <c r="D561" s="478"/>
      <c r="E561" s="478"/>
      <c r="F561" s="479"/>
      <c r="G561" s="479"/>
      <c r="H561" s="479"/>
      <c r="I561" s="479"/>
      <c r="J561" s="479"/>
      <c r="K561" s="479"/>
      <c r="L561" s="478"/>
      <c r="M561" s="478"/>
    </row>
    <row r="562" spans="2:13" ht="13.15" customHeight="1" x14ac:dyDescent="0.2">
      <c r="B562" s="478"/>
      <c r="C562" s="478"/>
      <c r="D562" s="478"/>
      <c r="E562" s="478"/>
      <c r="F562" s="479"/>
      <c r="G562" s="479"/>
      <c r="H562" s="479"/>
      <c r="I562" s="479"/>
      <c r="J562" s="479"/>
      <c r="K562" s="479"/>
      <c r="L562" s="478"/>
      <c r="M562" s="478"/>
    </row>
    <row r="563" spans="2:13" ht="13.15" customHeight="1" x14ac:dyDescent="0.2">
      <c r="B563" s="478"/>
      <c r="C563" s="478"/>
      <c r="D563" s="478"/>
      <c r="E563" s="478"/>
      <c r="F563" s="479"/>
      <c r="G563" s="479"/>
      <c r="H563" s="479"/>
      <c r="I563" s="479"/>
      <c r="J563" s="479"/>
      <c r="K563" s="479"/>
      <c r="L563" s="478"/>
      <c r="M563" s="478"/>
    </row>
  </sheetData>
  <sheetProtection algorithmName="SHA-512" hashValue="72Ru2O88KgDjIeFWdgcr+YAaZuMtO+0aFC8Hl4qQ0fbdzi1C193Zad9HCmtf/JgolbtDNFfyDKJpDORo05Q0pQ==" saltValue="AG1qBAm+HpMIWBCdTGs7/g==" spinCount="100000" sheet="1" objects="1" scenarios="1"/>
  <phoneticPr fontId="0" type="noConversion"/>
  <dataValidations count="1">
    <dataValidation type="list" allowBlank="1" showInputMessage="1" showErrorMessage="1" sqref="G95:L95">
      <formula1>"ja,nee"</formula1>
    </dataValidation>
  </dataValidations>
  <pageMargins left="0.74803149606299213" right="0.74803149606299213" top="0.98425196850393704" bottom="0.98425196850393704" header="0.51181102362204722" footer="0.51181102362204722"/>
  <pageSetup paperSize="9" scale="46" orientation="portrait" r:id="rId1"/>
  <headerFooter alignWithMargins="0">
    <oddHeader>&amp;L&amp;"Arial,Vet"&amp;9&amp;F&amp;R&amp;"Arial,Vet"&amp;9&amp;A</oddHeader>
    <oddFooter>&amp;L&amp;"Arial,Vet"&amp;9keizer / goedhart&amp;C&amp;"Arial,Vet"&amp;9pagina &amp;P&amp;R&amp;"Arial,Vet"&amp;9&amp;D</oddFooter>
  </headerFooter>
  <rowBreaks count="1" manualBreakCount="1">
    <brk id="175" min="1" max="12" man="1"/>
  </row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N269"/>
  <sheetViews>
    <sheetView showGridLines="0" zoomScale="85" zoomScaleNormal="85" zoomScaleSheetLayoutView="80" workbookViewId="0">
      <pane ySplit="9" topLeftCell="A10" activePane="bottomLeft" state="frozen"/>
      <selection activeCell="A5" sqref="A5:XFD5"/>
      <selection pane="bottomLeft" activeCell="B2" sqref="B2"/>
    </sheetView>
  </sheetViews>
  <sheetFormatPr defaultColWidth="9.140625" defaultRowHeight="13.15" customHeight="1" x14ac:dyDescent="0.2"/>
  <cols>
    <col min="1" max="1" width="3.7109375" style="475" customWidth="1"/>
    <col min="2" max="3" width="2.7109375" style="193" customWidth="1"/>
    <col min="4" max="4" width="45.7109375" style="193" customWidth="1"/>
    <col min="5" max="5" width="0.85546875" style="193" customWidth="1"/>
    <col min="6" max="6" width="8.7109375" style="198" customWidth="1"/>
    <col min="7" max="7" width="2.7109375" style="193" customWidth="1"/>
    <col min="8" max="13" width="12.85546875" style="198" customWidth="1"/>
    <col min="14" max="15" width="2.7109375" style="193" customWidth="1"/>
    <col min="16" max="16" width="2.7109375" style="475" customWidth="1"/>
    <col min="17" max="21" width="14.85546875" style="475" customWidth="1"/>
    <col min="22" max="66" width="9.140625" style="475"/>
    <col min="67" max="16384" width="9.140625" style="193"/>
  </cols>
  <sheetData>
    <row r="1" spans="1:66" s="475" customFormat="1" ht="13.15" customHeight="1" x14ac:dyDescent="0.2">
      <c r="F1" s="476"/>
      <c r="H1" s="476"/>
      <c r="I1" s="476"/>
      <c r="J1" s="476"/>
      <c r="K1" s="476"/>
      <c r="L1" s="476"/>
      <c r="M1" s="476"/>
    </row>
    <row r="2" spans="1:66" ht="13.15" customHeight="1" x14ac:dyDescent="0.2">
      <c r="B2" s="23"/>
      <c r="C2" s="24"/>
      <c r="D2" s="24"/>
      <c r="E2" s="24"/>
      <c r="F2" s="199"/>
      <c r="G2" s="24"/>
      <c r="H2" s="199"/>
      <c r="I2" s="199"/>
      <c r="J2" s="199"/>
      <c r="K2" s="199"/>
      <c r="L2" s="413"/>
      <c r="M2" s="413"/>
      <c r="N2" s="24"/>
      <c r="O2" s="25"/>
      <c r="P2" s="716"/>
    </row>
    <row r="3" spans="1:66" ht="13.15" customHeight="1" x14ac:dyDescent="0.2">
      <c r="B3" s="26"/>
      <c r="C3" s="27"/>
      <c r="D3" s="28"/>
      <c r="E3" s="27"/>
      <c r="F3" s="29"/>
      <c r="G3" s="27"/>
      <c r="H3" s="29"/>
      <c r="I3" s="29"/>
      <c r="J3" s="29"/>
      <c r="K3" s="29"/>
      <c r="L3" s="29"/>
      <c r="M3" s="29"/>
      <c r="N3" s="27"/>
      <c r="O3" s="30"/>
    </row>
    <row r="4" spans="1:66" s="195" customFormat="1" ht="18" customHeight="1" x14ac:dyDescent="0.3">
      <c r="A4" s="586"/>
      <c r="B4" s="200"/>
      <c r="C4" s="201" t="s">
        <v>51</v>
      </c>
      <c r="D4" s="201"/>
      <c r="E4" s="201"/>
      <c r="F4" s="202"/>
      <c r="G4" s="201"/>
      <c r="H4" s="202"/>
      <c r="I4" s="202"/>
      <c r="J4" s="202"/>
      <c r="K4" s="202"/>
      <c r="L4" s="202"/>
      <c r="M4" s="202"/>
      <c r="N4" s="201"/>
      <c r="O4" s="203"/>
      <c r="P4" s="586"/>
      <c r="Q4" s="586"/>
      <c r="R4" s="586"/>
      <c r="S4" s="586"/>
      <c r="T4" s="586"/>
      <c r="U4" s="586"/>
      <c r="V4" s="586"/>
      <c r="W4" s="586"/>
      <c r="X4" s="586"/>
      <c r="Y4" s="586"/>
      <c r="Z4" s="586"/>
      <c r="AA4" s="586"/>
      <c r="AB4" s="586"/>
      <c r="AC4" s="586"/>
      <c r="AD4" s="586"/>
      <c r="AE4" s="586"/>
      <c r="AF4" s="586"/>
      <c r="AG4" s="586"/>
      <c r="AH4" s="586"/>
      <c r="AI4" s="586"/>
      <c r="AJ4" s="586"/>
      <c r="AK4" s="586"/>
      <c r="AL4" s="586"/>
      <c r="AM4" s="586"/>
      <c r="AN4" s="586"/>
      <c r="AO4" s="586"/>
      <c r="AP4" s="586"/>
      <c r="AQ4" s="586"/>
      <c r="AR4" s="586"/>
      <c r="AS4" s="586"/>
      <c r="AT4" s="586"/>
      <c r="AU4" s="586"/>
      <c r="AV4" s="586"/>
      <c r="AW4" s="586"/>
      <c r="AX4" s="586"/>
      <c r="AY4" s="586"/>
      <c r="AZ4" s="586"/>
      <c r="BA4" s="586"/>
      <c r="BB4" s="586"/>
      <c r="BC4" s="586"/>
      <c r="BD4" s="586"/>
      <c r="BE4" s="586"/>
      <c r="BF4" s="586"/>
      <c r="BG4" s="586"/>
      <c r="BH4" s="586"/>
      <c r="BI4" s="586"/>
      <c r="BJ4" s="586"/>
      <c r="BK4" s="586"/>
      <c r="BL4" s="586"/>
      <c r="BM4" s="586"/>
      <c r="BN4" s="586"/>
    </row>
    <row r="5" spans="1:66" s="652" customFormat="1" ht="16.899999999999999" customHeight="1" x14ac:dyDescent="0.25">
      <c r="A5" s="669"/>
      <c r="B5" s="248"/>
      <c r="C5" s="684" t="str">
        <f>'geg ll'!G8</f>
        <v>Voorbeeld SWV PO Passend Onderwijs Noord-Kennemerland</v>
      </c>
      <c r="D5" s="249"/>
      <c r="E5" s="249"/>
      <c r="F5" s="651"/>
      <c r="G5" s="249"/>
      <c r="H5" s="651"/>
      <c r="I5" s="651"/>
      <c r="J5" s="651"/>
      <c r="K5" s="651"/>
      <c r="L5" s="651"/>
      <c r="M5" s="651"/>
      <c r="N5" s="249"/>
      <c r="O5" s="258"/>
      <c r="P5" s="669"/>
      <c r="Q5" s="669"/>
      <c r="R5" s="669"/>
      <c r="S5" s="669"/>
      <c r="T5" s="669"/>
      <c r="U5" s="669"/>
      <c r="V5" s="669"/>
      <c r="W5" s="669"/>
      <c r="X5" s="669"/>
      <c r="Y5" s="669"/>
      <c r="Z5" s="669"/>
      <c r="AA5" s="669"/>
      <c r="AB5" s="669"/>
      <c r="AC5" s="669"/>
      <c r="AD5" s="669"/>
      <c r="AE5" s="669"/>
      <c r="AF5" s="669"/>
      <c r="AG5" s="669"/>
      <c r="AH5" s="669"/>
      <c r="AI5" s="669"/>
      <c r="AJ5" s="669"/>
      <c r="AK5" s="669"/>
      <c r="AL5" s="669"/>
      <c r="AM5" s="669"/>
      <c r="AN5" s="669"/>
      <c r="AO5" s="669"/>
      <c r="AP5" s="669"/>
      <c r="AQ5" s="669"/>
      <c r="AR5" s="669"/>
      <c r="AS5" s="669"/>
      <c r="AT5" s="669"/>
      <c r="AU5" s="669"/>
      <c r="AV5" s="669"/>
      <c r="AW5" s="669"/>
      <c r="AX5" s="669"/>
      <c r="AY5" s="669"/>
      <c r="AZ5" s="669"/>
      <c r="BA5" s="669"/>
      <c r="BB5" s="669"/>
      <c r="BC5" s="669"/>
      <c r="BD5" s="669"/>
      <c r="BE5" s="669"/>
      <c r="BF5" s="669"/>
      <c r="BG5" s="669"/>
      <c r="BH5" s="669"/>
      <c r="BI5" s="669"/>
      <c r="BJ5" s="669"/>
      <c r="BK5" s="669"/>
      <c r="BL5" s="669"/>
      <c r="BM5" s="669"/>
      <c r="BN5" s="669"/>
    </row>
    <row r="6" spans="1:66" ht="13.15" customHeight="1" x14ac:dyDescent="0.2">
      <c r="B6" s="26"/>
      <c r="C6" s="27"/>
      <c r="D6" s="28"/>
      <c r="E6" s="27"/>
      <c r="F6" s="29"/>
      <c r="G6" s="27"/>
      <c r="H6" s="29"/>
      <c r="I6" s="29"/>
      <c r="J6" s="29"/>
      <c r="K6" s="29"/>
      <c r="L6" s="29"/>
      <c r="M6" s="29"/>
      <c r="N6" s="27"/>
      <c r="O6" s="30"/>
    </row>
    <row r="7" spans="1:66" ht="13.15" customHeight="1" x14ac:dyDescent="0.2">
      <c r="B7" s="26"/>
      <c r="C7" s="27"/>
      <c r="D7" s="28"/>
      <c r="E7" s="27"/>
      <c r="F7" s="29"/>
      <c r="G7" s="27"/>
      <c r="H7" s="29"/>
      <c r="I7" s="29"/>
      <c r="J7" s="29"/>
      <c r="K7" s="29"/>
      <c r="L7" s="29"/>
      <c r="M7" s="29"/>
      <c r="N7" s="27"/>
      <c r="O7" s="30"/>
    </row>
    <row r="8" spans="1:66" s="219" customFormat="1" ht="13.15" customHeight="1" x14ac:dyDescent="0.2">
      <c r="A8" s="553"/>
      <c r="B8" s="220"/>
      <c r="C8" s="221"/>
      <c r="D8" s="588" t="s">
        <v>221</v>
      </c>
      <c r="E8" s="589"/>
      <c r="F8" s="615"/>
      <c r="G8" s="589"/>
      <c r="H8" s="590" t="str">
        <f>tab!D2</f>
        <v>2018/19</v>
      </c>
      <c r="I8" s="590" t="str">
        <f>tab!E2</f>
        <v>2019/20</v>
      </c>
      <c r="J8" s="590" t="str">
        <f>tab!F2</f>
        <v>2020/21</v>
      </c>
      <c r="K8" s="590" t="str">
        <f>tab!G2</f>
        <v>2021/22</v>
      </c>
      <c r="L8" s="590" t="str">
        <f>tab!H2</f>
        <v>2022/23</v>
      </c>
      <c r="M8" s="590" t="str">
        <f>tab!I2</f>
        <v>2023/24</v>
      </c>
      <c r="N8" s="221"/>
      <c r="O8" s="222"/>
      <c r="P8" s="553"/>
      <c r="Q8" s="553"/>
      <c r="R8" s="553"/>
      <c r="S8" s="553"/>
      <c r="T8" s="553"/>
      <c r="U8" s="553"/>
      <c r="V8" s="553"/>
      <c r="W8" s="553"/>
      <c r="X8" s="553"/>
      <c r="Y8" s="553"/>
      <c r="Z8" s="553"/>
      <c r="AA8" s="553"/>
      <c r="AB8" s="553"/>
      <c r="AC8" s="553"/>
      <c r="AD8" s="553"/>
      <c r="AE8" s="553"/>
      <c r="AF8" s="553"/>
      <c r="AG8" s="553"/>
      <c r="AH8" s="553"/>
      <c r="AI8" s="553"/>
      <c r="AJ8" s="553"/>
      <c r="AK8" s="553"/>
      <c r="AL8" s="553"/>
      <c r="AM8" s="553"/>
      <c r="AN8" s="553"/>
      <c r="AO8" s="553"/>
      <c r="AP8" s="553"/>
      <c r="AQ8" s="553"/>
      <c r="AR8" s="553"/>
      <c r="AS8" s="553"/>
      <c r="AT8" s="553"/>
      <c r="AU8" s="553"/>
      <c r="AV8" s="553"/>
      <c r="AW8" s="553"/>
      <c r="AX8" s="553"/>
      <c r="AY8" s="553"/>
      <c r="AZ8" s="553"/>
      <c r="BA8" s="553"/>
      <c r="BB8" s="553"/>
      <c r="BC8" s="553"/>
      <c r="BD8" s="553"/>
      <c r="BE8" s="553"/>
      <c r="BF8" s="553"/>
      <c r="BG8" s="553"/>
      <c r="BH8" s="553"/>
      <c r="BI8" s="553"/>
      <c r="BJ8" s="553"/>
      <c r="BK8" s="553"/>
      <c r="BL8" s="553"/>
      <c r="BM8" s="553"/>
      <c r="BN8" s="553"/>
    </row>
    <row r="9" spans="1:66" ht="13.15" customHeight="1" x14ac:dyDescent="0.2">
      <c r="B9" s="26"/>
      <c r="C9" s="27"/>
      <c r="D9" s="698"/>
      <c r="E9" s="589"/>
      <c r="F9" s="615"/>
      <c r="G9" s="589"/>
      <c r="H9" s="589"/>
      <c r="I9" s="589"/>
      <c r="J9" s="589"/>
      <c r="K9" s="589"/>
      <c r="L9" s="589"/>
      <c r="M9" s="589"/>
      <c r="N9" s="27"/>
      <c r="O9" s="30"/>
    </row>
    <row r="10" spans="1:66" ht="13.15" customHeight="1" x14ac:dyDescent="0.2">
      <c r="B10" s="26"/>
      <c r="C10" s="904"/>
      <c r="D10" s="912"/>
      <c r="E10" s="923"/>
      <c r="F10" s="938"/>
      <c r="G10" s="923"/>
      <c r="H10" s="938"/>
      <c r="I10" s="938"/>
      <c r="J10" s="938"/>
      <c r="K10" s="938"/>
      <c r="L10" s="938"/>
      <c r="M10" s="938"/>
      <c r="N10" s="904"/>
      <c r="O10" s="489"/>
    </row>
    <row r="11" spans="1:66" ht="13.15" customHeight="1" x14ac:dyDescent="0.2">
      <c r="B11" s="26"/>
      <c r="C11" s="904"/>
      <c r="D11" s="912" t="s">
        <v>47</v>
      </c>
      <c r="E11" s="923"/>
      <c r="F11" s="938"/>
      <c r="G11" s="923"/>
      <c r="H11" s="938"/>
      <c r="I11" s="938"/>
      <c r="J11" s="938"/>
      <c r="K11" s="938"/>
      <c r="L11" s="938"/>
      <c r="M11" s="938"/>
      <c r="N11" s="904"/>
      <c r="O11" s="489"/>
    </row>
    <row r="12" spans="1:66" ht="13.15" customHeight="1" x14ac:dyDescent="0.2">
      <c r="B12" s="26"/>
      <c r="C12" s="904"/>
      <c r="D12" s="905"/>
      <c r="E12" s="904"/>
      <c r="F12" s="906"/>
      <c r="G12" s="904"/>
      <c r="H12" s="906"/>
      <c r="I12" s="906"/>
      <c r="J12" s="906"/>
      <c r="K12" s="906"/>
      <c r="L12" s="906"/>
      <c r="M12" s="906"/>
      <c r="N12" s="904"/>
      <c r="O12" s="489"/>
    </row>
    <row r="13" spans="1:66" ht="13.15" customHeight="1" x14ac:dyDescent="0.2">
      <c r="B13" s="26"/>
      <c r="C13" s="904"/>
      <c r="D13" s="918" t="s">
        <v>86</v>
      </c>
      <c r="E13" s="904"/>
      <c r="F13" s="906"/>
      <c r="G13" s="904"/>
      <c r="H13" s="906"/>
      <c r="I13" s="906"/>
      <c r="J13" s="906"/>
      <c r="K13" s="906"/>
      <c r="L13" s="906"/>
      <c r="M13" s="906"/>
      <c r="N13" s="904"/>
      <c r="O13" s="489"/>
    </row>
    <row r="14" spans="1:66" ht="13.15" customHeight="1" x14ac:dyDescent="0.2">
      <c r="B14" s="26"/>
      <c r="C14" s="904"/>
      <c r="D14" s="916" t="s">
        <v>341</v>
      </c>
      <c r="E14" s="904"/>
      <c r="F14" s="906"/>
      <c r="G14" s="904"/>
      <c r="H14" s="906"/>
      <c r="I14" s="906"/>
      <c r="J14" s="906"/>
      <c r="K14" s="906"/>
      <c r="L14" s="906"/>
      <c r="M14" s="906"/>
      <c r="N14" s="904"/>
      <c r="O14" s="489"/>
    </row>
    <row r="15" spans="1:66" ht="13.15" customHeight="1" x14ac:dyDescent="0.2">
      <c r="B15" s="26"/>
      <c r="C15" s="904"/>
      <c r="D15" s="904" t="s">
        <v>594</v>
      </c>
      <c r="E15" s="904"/>
      <c r="F15" s="906"/>
      <c r="G15" s="904"/>
      <c r="H15" s="1098">
        <f>ROUND(+'geg ll'!G17*tab!$D$38,2)</f>
        <v>3555285.78</v>
      </c>
      <c r="I15" s="1098">
        <f>ROUND(+'geg ll'!H17*tab!$D$38,2)</f>
        <v>3555285.78</v>
      </c>
      <c r="J15" s="1098">
        <f>ROUND(+'geg ll'!I17*tab!$D$38,2)</f>
        <v>3555285.78</v>
      </c>
      <c r="K15" s="1098">
        <f>ROUND(+'geg ll'!J17*tab!$D$38,2)</f>
        <v>3555285.78</v>
      </c>
      <c r="L15" s="1098">
        <f>ROUND(+'geg ll'!K17*tab!$D$38,2)</f>
        <v>3555285.78</v>
      </c>
      <c r="M15" s="1098">
        <f>ROUND(+'geg ll'!L17*tab!$D$38,2)</f>
        <v>3555285.78</v>
      </c>
      <c r="N15" s="904"/>
      <c r="O15" s="489"/>
    </row>
    <row r="16" spans="1:66" ht="13.15" customHeight="1" x14ac:dyDescent="0.2">
      <c r="B16" s="26"/>
      <c r="C16" s="904"/>
      <c r="D16" s="904" t="s">
        <v>345</v>
      </c>
      <c r="E16" s="904"/>
      <c r="F16" s="906"/>
      <c r="G16" s="904"/>
      <c r="H16" s="1098">
        <f>'geg ll'!G18*tab!$D60</f>
        <v>49822.079999999994</v>
      </c>
      <c r="I16" s="1098">
        <f>'geg ll'!H18*tab!$D60</f>
        <v>49822.079999999994</v>
      </c>
      <c r="J16" s="1098">
        <f>'geg ll'!I18*tab!$D60</f>
        <v>49822.079999999994</v>
      </c>
      <c r="K16" s="1098">
        <f>'geg ll'!J18*tab!$D60</f>
        <v>49822.079999999994</v>
      </c>
      <c r="L16" s="1098">
        <f>'geg ll'!K18*tab!$D60</f>
        <v>49822.079999999994</v>
      </c>
      <c r="M16" s="1098">
        <f>'geg ll'!L18*tab!$D60</f>
        <v>49822.079999999994</v>
      </c>
      <c r="N16" s="904"/>
      <c r="O16" s="489"/>
    </row>
    <row r="17" spans="2:15" ht="13.15" customHeight="1" x14ac:dyDescent="0.2">
      <c r="B17" s="26"/>
      <c r="C17" s="904"/>
      <c r="D17" s="905"/>
      <c r="E17" s="904"/>
      <c r="F17" s="906"/>
      <c r="G17" s="904"/>
      <c r="H17" s="1043">
        <f t="shared" ref="H17:L17" si="0">SUM(H15:H16)</f>
        <v>3605107.86</v>
      </c>
      <c r="I17" s="1043">
        <f t="shared" si="0"/>
        <v>3605107.86</v>
      </c>
      <c r="J17" s="1043">
        <f t="shared" si="0"/>
        <v>3605107.86</v>
      </c>
      <c r="K17" s="1043">
        <f t="shared" si="0"/>
        <v>3605107.86</v>
      </c>
      <c r="L17" s="1043">
        <f t="shared" si="0"/>
        <v>3605107.86</v>
      </c>
      <c r="M17" s="1043">
        <f>SUM(M15:M16)</f>
        <v>3605107.86</v>
      </c>
      <c r="N17" s="904"/>
      <c r="O17" s="489"/>
    </row>
    <row r="18" spans="2:15" ht="13.15" customHeight="1" x14ac:dyDescent="0.2">
      <c r="B18" s="26"/>
      <c r="C18" s="904"/>
      <c r="D18" s="916" t="s">
        <v>817</v>
      </c>
      <c r="E18" s="904"/>
      <c r="F18" s="906"/>
      <c r="G18" s="904"/>
      <c r="H18" s="906"/>
      <c r="I18" s="906"/>
      <c r="J18" s="906"/>
      <c r="K18" s="906"/>
      <c r="L18" s="906"/>
      <c r="M18" s="906"/>
      <c r="N18" s="904"/>
      <c r="O18" s="489"/>
    </row>
    <row r="19" spans="2:15" ht="13.15" customHeight="1" x14ac:dyDescent="0.2">
      <c r="B19" s="26"/>
      <c r="C19" s="904"/>
      <c r="D19" s="1027"/>
      <c r="E19" s="904"/>
      <c r="F19" s="906"/>
      <c r="G19" s="904"/>
      <c r="H19" s="1028">
        <v>0</v>
      </c>
      <c r="I19" s="1028">
        <f t="shared" ref="I19:J23" si="1">H19</f>
        <v>0</v>
      </c>
      <c r="J19" s="1028">
        <f t="shared" si="1"/>
        <v>0</v>
      </c>
      <c r="K19" s="1028">
        <f t="shared" ref="K19:M23" si="2">J19</f>
        <v>0</v>
      </c>
      <c r="L19" s="1335">
        <f t="shared" si="2"/>
        <v>0</v>
      </c>
      <c r="M19" s="1335">
        <f t="shared" si="2"/>
        <v>0</v>
      </c>
      <c r="N19" s="904"/>
      <c r="O19" s="489"/>
    </row>
    <row r="20" spans="2:15" ht="13.15" customHeight="1" x14ac:dyDescent="0.2">
      <c r="B20" s="26"/>
      <c r="C20" s="904"/>
      <c r="D20" s="1027"/>
      <c r="E20" s="904"/>
      <c r="F20" s="906"/>
      <c r="G20" s="904"/>
      <c r="H20" s="1028">
        <v>0</v>
      </c>
      <c r="I20" s="1028">
        <f t="shared" si="1"/>
        <v>0</v>
      </c>
      <c r="J20" s="1028">
        <f t="shared" si="1"/>
        <v>0</v>
      </c>
      <c r="K20" s="1028">
        <f t="shared" si="2"/>
        <v>0</v>
      </c>
      <c r="L20" s="1335">
        <f t="shared" si="2"/>
        <v>0</v>
      </c>
      <c r="M20" s="1335">
        <f t="shared" si="2"/>
        <v>0</v>
      </c>
      <c r="N20" s="904"/>
      <c r="O20" s="489"/>
    </row>
    <row r="21" spans="2:15" ht="13.15" customHeight="1" x14ac:dyDescent="0.2">
      <c r="B21" s="26"/>
      <c r="C21" s="904"/>
      <c r="D21" s="1027"/>
      <c r="E21" s="904"/>
      <c r="F21" s="906"/>
      <c r="G21" s="904"/>
      <c r="H21" s="1028">
        <v>0</v>
      </c>
      <c r="I21" s="1028">
        <f t="shared" si="1"/>
        <v>0</v>
      </c>
      <c r="J21" s="1028">
        <f t="shared" si="1"/>
        <v>0</v>
      </c>
      <c r="K21" s="1028">
        <f t="shared" si="2"/>
        <v>0</v>
      </c>
      <c r="L21" s="1335">
        <f t="shared" si="2"/>
        <v>0</v>
      </c>
      <c r="M21" s="1335">
        <f t="shared" si="2"/>
        <v>0</v>
      </c>
      <c r="N21" s="904"/>
      <c r="O21" s="489"/>
    </row>
    <row r="22" spans="2:15" ht="13.15" customHeight="1" x14ac:dyDescent="0.2">
      <c r="B22" s="26"/>
      <c r="C22" s="904"/>
      <c r="D22" s="1027"/>
      <c r="E22" s="904"/>
      <c r="F22" s="906"/>
      <c r="G22" s="904"/>
      <c r="H22" s="1028">
        <v>0</v>
      </c>
      <c r="I22" s="1028">
        <f t="shared" si="1"/>
        <v>0</v>
      </c>
      <c r="J22" s="1028">
        <f t="shared" si="1"/>
        <v>0</v>
      </c>
      <c r="K22" s="1028">
        <f t="shared" si="2"/>
        <v>0</v>
      </c>
      <c r="L22" s="1335">
        <f t="shared" si="2"/>
        <v>0</v>
      </c>
      <c r="M22" s="1335">
        <f t="shared" si="2"/>
        <v>0</v>
      </c>
      <c r="N22" s="904"/>
      <c r="O22" s="489"/>
    </row>
    <row r="23" spans="2:15" ht="13.15" customHeight="1" x14ac:dyDescent="0.2">
      <c r="B23" s="26"/>
      <c r="C23" s="904"/>
      <c r="D23" s="1027"/>
      <c r="E23" s="904"/>
      <c r="F23" s="906"/>
      <c r="G23" s="904"/>
      <c r="H23" s="1028">
        <v>0</v>
      </c>
      <c r="I23" s="1028">
        <f t="shared" si="1"/>
        <v>0</v>
      </c>
      <c r="J23" s="1028">
        <f>I23</f>
        <v>0</v>
      </c>
      <c r="K23" s="1028">
        <f t="shared" si="2"/>
        <v>0</v>
      </c>
      <c r="L23" s="1335">
        <f t="shared" si="2"/>
        <v>0</v>
      </c>
      <c r="M23" s="1335">
        <f t="shared" si="2"/>
        <v>0</v>
      </c>
      <c r="N23" s="904"/>
      <c r="O23" s="489"/>
    </row>
    <row r="24" spans="2:15" ht="13.15" customHeight="1" x14ac:dyDescent="0.2">
      <c r="B24" s="26"/>
      <c r="C24" s="904"/>
      <c r="D24" s="905"/>
      <c r="E24" s="904"/>
      <c r="F24" s="906"/>
      <c r="G24" s="904"/>
      <c r="H24" s="1043">
        <f t="shared" ref="H24:L24" si="3">SUM(H19:H23)</f>
        <v>0</v>
      </c>
      <c r="I24" s="1043">
        <f t="shared" si="3"/>
        <v>0</v>
      </c>
      <c r="J24" s="1043">
        <f t="shared" si="3"/>
        <v>0</v>
      </c>
      <c r="K24" s="1043">
        <f t="shared" si="3"/>
        <v>0</v>
      </c>
      <c r="L24" s="1043">
        <f t="shared" si="3"/>
        <v>0</v>
      </c>
      <c r="M24" s="1043">
        <f>SUM(M19:M23)</f>
        <v>0</v>
      </c>
      <c r="N24" s="904"/>
      <c r="O24" s="489"/>
    </row>
    <row r="25" spans="2:15" ht="13.15" customHeight="1" x14ac:dyDescent="0.2">
      <c r="B25" s="26"/>
      <c r="C25" s="904"/>
      <c r="D25" s="905"/>
      <c r="E25" s="904"/>
      <c r="F25" s="906"/>
      <c r="G25" s="904"/>
      <c r="H25" s="906"/>
      <c r="I25" s="906"/>
      <c r="J25" s="906"/>
      <c r="K25" s="906"/>
      <c r="L25" s="906"/>
      <c r="M25" s="906"/>
      <c r="N25" s="904"/>
      <c r="O25" s="489"/>
    </row>
    <row r="26" spans="2:15" ht="13.15" customHeight="1" x14ac:dyDescent="0.2">
      <c r="B26" s="26"/>
      <c r="C26" s="904"/>
      <c r="D26" s="918"/>
      <c r="E26" s="904"/>
      <c r="F26" s="906"/>
      <c r="G26" s="904"/>
      <c r="H26" s="1030">
        <f t="shared" ref="H26:L26" si="4">H17+H24</f>
        <v>3605107.86</v>
      </c>
      <c r="I26" s="1030">
        <f t="shared" si="4"/>
        <v>3605107.86</v>
      </c>
      <c r="J26" s="1030">
        <f t="shared" si="4"/>
        <v>3605107.86</v>
      </c>
      <c r="K26" s="1030">
        <f t="shared" si="4"/>
        <v>3605107.86</v>
      </c>
      <c r="L26" s="1030">
        <f t="shared" si="4"/>
        <v>3605107.86</v>
      </c>
      <c r="M26" s="1030">
        <f>M17+M24</f>
        <v>3605107.86</v>
      </c>
      <c r="N26" s="904"/>
      <c r="O26" s="489"/>
    </row>
    <row r="27" spans="2:15" ht="13.15" customHeight="1" x14ac:dyDescent="0.2">
      <c r="B27" s="26"/>
      <c r="C27" s="904"/>
      <c r="D27" s="905"/>
      <c r="E27" s="904"/>
      <c r="F27" s="906"/>
      <c r="G27" s="904"/>
      <c r="H27" s="906"/>
      <c r="I27" s="906"/>
      <c r="J27" s="906"/>
      <c r="K27" s="906"/>
      <c r="L27" s="906"/>
      <c r="M27" s="906"/>
      <c r="N27" s="904"/>
      <c r="O27" s="489"/>
    </row>
    <row r="28" spans="2:15" ht="13.15" customHeight="1" x14ac:dyDescent="0.2">
      <c r="B28" s="26"/>
      <c r="C28" s="868"/>
      <c r="D28" s="918"/>
      <c r="E28" s="868"/>
      <c r="F28" s="919"/>
      <c r="G28" s="868"/>
      <c r="H28" s="919"/>
      <c r="I28" s="919"/>
      <c r="J28" s="919"/>
      <c r="K28" s="919"/>
      <c r="L28" s="919"/>
      <c r="M28" s="919"/>
      <c r="N28" s="868"/>
      <c r="O28" s="489"/>
    </row>
    <row r="29" spans="2:15" ht="13.15" customHeight="1" x14ac:dyDescent="0.2">
      <c r="B29" s="26"/>
      <c r="C29" s="868"/>
      <c r="D29" s="918" t="s">
        <v>87</v>
      </c>
      <c r="E29" s="868"/>
      <c r="F29" s="919"/>
      <c r="G29" s="868"/>
      <c r="H29" s="919"/>
      <c r="I29" s="919"/>
      <c r="J29" s="919"/>
      <c r="K29" s="919"/>
      <c r="L29" s="919"/>
      <c r="M29" s="919"/>
      <c r="N29" s="868"/>
      <c r="O29" s="489"/>
    </row>
    <row r="30" spans="2:15" ht="13.15" customHeight="1" x14ac:dyDescent="0.2">
      <c r="B30" s="26"/>
      <c r="C30" s="868"/>
      <c r="D30" s="916" t="s">
        <v>341</v>
      </c>
      <c r="E30" s="868"/>
      <c r="F30" s="919"/>
      <c r="G30" s="868"/>
      <c r="H30" s="919"/>
      <c r="I30" s="919"/>
      <c r="J30" s="919"/>
      <c r="K30" s="919"/>
      <c r="L30" s="919"/>
      <c r="M30" s="919"/>
      <c r="N30" s="868"/>
      <c r="O30" s="489"/>
    </row>
    <row r="31" spans="2:15" ht="13.15" customHeight="1" x14ac:dyDescent="0.2">
      <c r="B31" s="26"/>
      <c r="C31" s="868"/>
      <c r="D31" s="904" t="s">
        <v>595</v>
      </c>
      <c r="E31" s="868"/>
      <c r="F31" s="919"/>
      <c r="G31" s="868"/>
      <c r="H31" s="1062">
        <f>ROUND('geg ll'!G38*tab!D66,2)</f>
        <v>7449160.5599999996</v>
      </c>
      <c r="I31" s="1062">
        <f>ROUND('geg ll'!H38*tab!E66,2)</f>
        <v>7449160.5599999996</v>
      </c>
      <c r="J31" s="1062">
        <f>ROUND('geg ll'!I38*tab!F66,2)</f>
        <v>7449160.5599999996</v>
      </c>
      <c r="K31" s="1062">
        <f>ROUND('geg ll'!J38*tab!G66,2)</f>
        <v>7449160.5599999996</v>
      </c>
      <c r="L31" s="1062">
        <f>ROUND('geg ll'!K38*tab!H66,2)</f>
        <v>7449160.5599999996</v>
      </c>
      <c r="M31" s="1062">
        <f>ROUND('geg ll'!L38*tab!I66,2)</f>
        <v>7449160.5599999996</v>
      </c>
      <c r="N31" s="868"/>
      <c r="O31" s="489"/>
    </row>
    <row r="32" spans="2:15" ht="13.15" customHeight="1" x14ac:dyDescent="0.2">
      <c r="B32" s="26"/>
      <c r="C32" s="868"/>
      <c r="D32" s="868" t="s">
        <v>721</v>
      </c>
      <c r="E32" s="868"/>
      <c r="F32" s="919"/>
      <c r="G32" s="868"/>
      <c r="H32" s="1062">
        <f>+'overdr SO'!J16</f>
        <v>0</v>
      </c>
      <c r="I32" s="1062">
        <f>+'overdr SO'!K16</f>
        <v>0</v>
      </c>
      <c r="J32" s="1062">
        <f>+'overdr SO'!L16</f>
        <v>0</v>
      </c>
      <c r="K32" s="1062">
        <f>+'overdr SO'!M16</f>
        <v>0</v>
      </c>
      <c r="L32" s="1062">
        <f>+'overdr SO'!N16</f>
        <v>0</v>
      </c>
      <c r="M32" s="1062">
        <f>+'overdr SO'!O16</f>
        <v>0</v>
      </c>
      <c r="N32" s="868"/>
      <c r="O32" s="489"/>
    </row>
    <row r="33" spans="2:18" ht="13.15" customHeight="1" x14ac:dyDescent="0.2">
      <c r="B33" s="26"/>
      <c r="C33" s="868"/>
      <c r="D33" s="868" t="s">
        <v>722</v>
      </c>
      <c r="E33" s="868"/>
      <c r="F33" s="919"/>
      <c r="G33" s="868"/>
      <c r="H33" s="1062">
        <f>'peild SO'!G15-H32</f>
        <v>0</v>
      </c>
      <c r="I33" s="1062">
        <f>'peild SO'!H15-I32</f>
        <v>0</v>
      </c>
      <c r="J33" s="1062">
        <f>'peild SO'!I15-J32</f>
        <v>0</v>
      </c>
      <c r="K33" s="1062">
        <f>'peild SO'!J15-K32</f>
        <v>0</v>
      </c>
      <c r="L33" s="1062">
        <f>'peild SO'!K15-L32</f>
        <v>0</v>
      </c>
      <c r="M33" s="1062">
        <f>'peild SO'!L15-M32</f>
        <v>0</v>
      </c>
      <c r="N33" s="868"/>
      <c r="O33" s="489"/>
    </row>
    <row r="34" spans="2:18" ht="13.15" customHeight="1" x14ac:dyDescent="0.2">
      <c r="B34" s="26"/>
      <c r="C34" s="868"/>
      <c r="D34" s="868"/>
      <c r="E34" s="868"/>
      <c r="F34" s="919"/>
      <c r="G34" s="868"/>
      <c r="H34" s="916"/>
      <c r="I34" s="916"/>
      <c r="J34" s="916"/>
      <c r="K34" s="916"/>
      <c r="L34" s="916"/>
      <c r="M34" s="916"/>
      <c r="N34" s="868"/>
      <c r="O34" s="489"/>
    </row>
    <row r="35" spans="2:18" ht="13.15" customHeight="1" x14ac:dyDescent="0.2">
      <c r="B35" s="26"/>
      <c r="C35" s="868"/>
      <c r="D35" s="916" t="s">
        <v>817</v>
      </c>
      <c r="E35" s="868"/>
      <c r="F35" s="919"/>
      <c r="G35" s="868"/>
      <c r="H35" s="919"/>
      <c r="I35" s="919"/>
      <c r="J35" s="919"/>
      <c r="K35" s="919"/>
      <c r="L35" s="919"/>
      <c r="M35" s="919"/>
      <c r="N35" s="868"/>
      <c r="O35" s="489"/>
      <c r="Q35" s="718"/>
      <c r="R35" s="718"/>
    </row>
    <row r="36" spans="2:18" ht="13.15" customHeight="1" x14ac:dyDescent="0.2">
      <c r="B36" s="26"/>
      <c r="C36" s="868"/>
      <c r="D36" s="868" t="s">
        <v>903</v>
      </c>
      <c r="E36" s="868"/>
      <c r="F36" s="919"/>
      <c r="G36" s="868"/>
      <c r="H36" s="1026">
        <f>tab!E78</f>
        <v>1126513.62696096</v>
      </c>
      <c r="I36" s="1026">
        <f>tab!F78</f>
        <v>563256.81299999997</v>
      </c>
      <c r="J36" s="1026">
        <f>tab!G78</f>
        <v>0</v>
      </c>
      <c r="K36" s="1022"/>
      <c r="L36" s="1022"/>
      <c r="M36" s="1022"/>
      <c r="N36" s="868"/>
      <c r="O36" s="489"/>
      <c r="Q36" s="719"/>
      <c r="R36" s="719"/>
    </row>
    <row r="37" spans="2:18" ht="13.15" customHeight="1" x14ac:dyDescent="0.2">
      <c r="B37" s="26"/>
      <c r="C37" s="868"/>
      <c r="D37" s="1033"/>
      <c r="E37" s="868"/>
      <c r="F37" s="919"/>
      <c r="G37" s="868"/>
      <c r="H37" s="1035">
        <v>0</v>
      </c>
      <c r="I37" s="1035">
        <f t="shared" ref="I37:J40" si="5">H37</f>
        <v>0</v>
      </c>
      <c r="J37" s="1035">
        <f t="shared" si="5"/>
        <v>0</v>
      </c>
      <c r="K37" s="1035">
        <f t="shared" ref="K37:M40" si="6">J37</f>
        <v>0</v>
      </c>
      <c r="L37" s="1336">
        <f t="shared" si="6"/>
        <v>0</v>
      </c>
      <c r="M37" s="1336">
        <f t="shared" si="6"/>
        <v>0</v>
      </c>
      <c r="N37" s="868"/>
      <c r="O37" s="489"/>
    </row>
    <row r="38" spans="2:18" ht="13.15" customHeight="1" x14ac:dyDescent="0.2">
      <c r="B38" s="26"/>
      <c r="C38" s="868"/>
      <c r="D38" s="1033"/>
      <c r="E38" s="868"/>
      <c r="F38" s="919"/>
      <c r="G38" s="868"/>
      <c r="H38" s="1035">
        <v>0</v>
      </c>
      <c r="I38" s="1035">
        <f t="shared" si="5"/>
        <v>0</v>
      </c>
      <c r="J38" s="1035">
        <f t="shared" si="5"/>
        <v>0</v>
      </c>
      <c r="K38" s="1035">
        <f t="shared" si="6"/>
        <v>0</v>
      </c>
      <c r="L38" s="1336">
        <f t="shared" si="6"/>
        <v>0</v>
      </c>
      <c r="M38" s="1336">
        <f t="shared" si="6"/>
        <v>0</v>
      </c>
      <c r="N38" s="868"/>
      <c r="O38" s="489"/>
    </row>
    <row r="39" spans="2:18" ht="13.15" customHeight="1" x14ac:dyDescent="0.2">
      <c r="B39" s="26"/>
      <c r="C39" s="868"/>
      <c r="D39" s="1033"/>
      <c r="E39" s="868"/>
      <c r="F39" s="919"/>
      <c r="G39" s="868"/>
      <c r="H39" s="1035">
        <v>0</v>
      </c>
      <c r="I39" s="1035">
        <f t="shared" si="5"/>
        <v>0</v>
      </c>
      <c r="J39" s="1035">
        <f t="shared" si="5"/>
        <v>0</v>
      </c>
      <c r="K39" s="1035">
        <f t="shared" si="6"/>
        <v>0</v>
      </c>
      <c r="L39" s="1336">
        <f t="shared" si="6"/>
        <v>0</v>
      </c>
      <c r="M39" s="1336">
        <f t="shared" si="6"/>
        <v>0</v>
      </c>
      <c r="N39" s="868"/>
      <c r="O39" s="489"/>
    </row>
    <row r="40" spans="2:18" ht="13.15" customHeight="1" x14ac:dyDescent="0.2">
      <c r="B40" s="26"/>
      <c r="C40" s="868"/>
      <c r="D40" s="1033"/>
      <c r="E40" s="868"/>
      <c r="F40" s="919"/>
      <c r="G40" s="868"/>
      <c r="H40" s="1035">
        <v>0</v>
      </c>
      <c r="I40" s="1035">
        <f t="shared" si="5"/>
        <v>0</v>
      </c>
      <c r="J40" s="1035">
        <f>I40</f>
        <v>0</v>
      </c>
      <c r="K40" s="1035">
        <f t="shared" si="6"/>
        <v>0</v>
      </c>
      <c r="L40" s="1336">
        <f t="shared" si="6"/>
        <v>0</v>
      </c>
      <c r="M40" s="1336">
        <f t="shared" si="6"/>
        <v>0</v>
      </c>
      <c r="N40" s="868"/>
      <c r="O40" s="489"/>
    </row>
    <row r="41" spans="2:18" ht="13.15" customHeight="1" x14ac:dyDescent="0.2">
      <c r="B41" s="26"/>
      <c r="C41" s="868"/>
      <c r="D41" s="918"/>
      <c r="E41" s="868"/>
      <c r="F41" s="919"/>
      <c r="G41" s="868"/>
      <c r="H41" s="1043">
        <f t="shared" ref="H41:L41" si="7">SUM(H36:H40)</f>
        <v>1126513.62696096</v>
      </c>
      <c r="I41" s="1043">
        <f t="shared" si="7"/>
        <v>563256.81299999997</v>
      </c>
      <c r="J41" s="1043">
        <f t="shared" si="7"/>
        <v>0</v>
      </c>
      <c r="K41" s="1043">
        <f t="shared" si="7"/>
        <v>0</v>
      </c>
      <c r="L41" s="1043">
        <f t="shared" si="7"/>
        <v>0</v>
      </c>
      <c r="M41" s="1043">
        <f>SUM(M36:M40)</f>
        <v>0</v>
      </c>
      <c r="N41" s="868"/>
      <c r="O41" s="489"/>
    </row>
    <row r="42" spans="2:18" ht="13.15" customHeight="1" x14ac:dyDescent="0.2">
      <c r="B42" s="26"/>
      <c r="C42" s="868"/>
      <c r="D42" s="918"/>
      <c r="E42" s="868"/>
      <c r="F42" s="919"/>
      <c r="G42" s="868"/>
      <c r="H42" s="919"/>
      <c r="I42" s="919"/>
      <c r="J42" s="919"/>
      <c r="K42" s="919"/>
      <c r="L42" s="919"/>
      <c r="M42" s="919"/>
      <c r="N42" s="868"/>
      <c r="O42" s="489"/>
    </row>
    <row r="43" spans="2:18" ht="13.15" customHeight="1" x14ac:dyDescent="0.2">
      <c r="B43" s="26"/>
      <c r="C43" s="868"/>
      <c r="D43" s="918"/>
      <c r="E43" s="868"/>
      <c r="F43" s="919"/>
      <c r="G43" s="868"/>
      <c r="H43" s="1030">
        <f t="shared" ref="H43:M43" si="8">H31+H32+H33+H41</f>
        <v>8575674.1869609598</v>
      </c>
      <c r="I43" s="1030">
        <f t="shared" si="8"/>
        <v>8012417.3729999997</v>
      </c>
      <c r="J43" s="1030">
        <f t="shared" si="8"/>
        <v>7449160.5599999996</v>
      </c>
      <c r="K43" s="1030">
        <f t="shared" si="8"/>
        <v>7449160.5599999996</v>
      </c>
      <c r="L43" s="1030">
        <f t="shared" si="8"/>
        <v>7449160.5599999996</v>
      </c>
      <c r="M43" s="1030">
        <f t="shared" si="8"/>
        <v>7449160.5599999996</v>
      </c>
      <c r="N43" s="868"/>
      <c r="O43" s="489"/>
    </row>
    <row r="44" spans="2:18" ht="13.15" customHeight="1" x14ac:dyDescent="0.2">
      <c r="B44" s="26"/>
      <c r="C44" s="868"/>
      <c r="D44" s="905"/>
      <c r="E44" s="904"/>
      <c r="F44" s="906"/>
      <c r="G44" s="904"/>
      <c r="H44" s="906"/>
      <c r="I44" s="906"/>
      <c r="J44" s="906"/>
      <c r="K44" s="906"/>
      <c r="L44" s="906"/>
      <c r="M44" s="906"/>
      <c r="N44" s="868"/>
      <c r="O44" s="489"/>
    </row>
    <row r="45" spans="2:18" ht="13.15" customHeight="1" x14ac:dyDescent="0.2">
      <c r="B45" s="26"/>
      <c r="C45" s="868"/>
      <c r="D45" s="918"/>
      <c r="E45" s="868"/>
      <c r="F45" s="919"/>
      <c r="G45" s="868"/>
      <c r="H45" s="919"/>
      <c r="I45" s="919"/>
      <c r="J45" s="919"/>
      <c r="K45" s="919"/>
      <c r="L45" s="919"/>
      <c r="M45" s="919"/>
      <c r="N45" s="868"/>
      <c r="O45" s="489"/>
    </row>
    <row r="46" spans="2:18" ht="13.15" customHeight="1" x14ac:dyDescent="0.2">
      <c r="B46" s="26"/>
      <c r="C46" s="868"/>
      <c r="D46" s="918" t="s">
        <v>147</v>
      </c>
      <c r="E46" s="868"/>
      <c r="F46" s="919"/>
      <c r="G46" s="868"/>
      <c r="H46" s="1030">
        <f t="shared" ref="H46:M46" si="9">H26+H43</f>
        <v>12180782.046960959</v>
      </c>
      <c r="I46" s="1030">
        <f t="shared" si="9"/>
        <v>11617525.232999999</v>
      </c>
      <c r="J46" s="1030">
        <f t="shared" si="9"/>
        <v>11054268.42</v>
      </c>
      <c r="K46" s="1030">
        <f t="shared" si="9"/>
        <v>11054268.42</v>
      </c>
      <c r="L46" s="1030">
        <f t="shared" si="9"/>
        <v>11054268.42</v>
      </c>
      <c r="M46" s="1030">
        <f t="shared" si="9"/>
        <v>11054268.42</v>
      </c>
      <c r="N46" s="868"/>
      <c r="O46" s="489"/>
    </row>
    <row r="47" spans="2:18" ht="13.15" customHeight="1" x14ac:dyDescent="0.2">
      <c r="B47" s="26"/>
      <c r="C47" s="868"/>
      <c r="D47" s="918"/>
      <c r="E47" s="868"/>
      <c r="F47" s="919"/>
      <c r="G47" s="868"/>
      <c r="H47" s="919"/>
      <c r="I47" s="919"/>
      <c r="J47" s="919"/>
      <c r="K47" s="919"/>
      <c r="L47" s="919"/>
      <c r="M47" s="919"/>
      <c r="N47" s="868"/>
      <c r="O47" s="489"/>
    </row>
    <row r="48" spans="2:18" ht="13.15" customHeight="1" x14ac:dyDescent="0.2">
      <c r="B48" s="26"/>
      <c r="C48" s="204"/>
      <c r="D48" s="223"/>
      <c r="E48" s="204"/>
      <c r="F48" s="205"/>
      <c r="G48" s="204"/>
      <c r="H48" s="205"/>
      <c r="I48" s="205"/>
      <c r="J48" s="205"/>
      <c r="K48" s="205"/>
      <c r="L48" s="205"/>
      <c r="M48" s="205"/>
      <c r="N48" s="204"/>
      <c r="O48" s="30"/>
    </row>
    <row r="49" spans="2:15" ht="13.15" customHeight="1" x14ac:dyDescent="0.2">
      <c r="B49" s="26"/>
      <c r="C49" s="904"/>
      <c r="D49" s="905"/>
      <c r="E49" s="904"/>
      <c r="F49" s="906"/>
      <c r="G49" s="904"/>
      <c r="H49" s="906"/>
      <c r="I49" s="906"/>
      <c r="J49" s="906"/>
      <c r="K49" s="906"/>
      <c r="L49" s="906"/>
      <c r="M49" s="906"/>
      <c r="N49" s="904"/>
      <c r="O49" s="489"/>
    </row>
    <row r="50" spans="2:15" ht="13.15" customHeight="1" x14ac:dyDescent="0.2">
      <c r="B50" s="26"/>
      <c r="C50" s="904"/>
      <c r="D50" s="912" t="s">
        <v>282</v>
      </c>
      <c r="E50" s="904"/>
      <c r="F50" s="906"/>
      <c r="G50" s="904"/>
      <c r="H50" s="906"/>
      <c r="I50" s="906"/>
      <c r="J50" s="906"/>
      <c r="K50" s="906"/>
      <c r="L50" s="906"/>
      <c r="M50" s="906"/>
      <c r="N50" s="904"/>
      <c r="O50" s="489"/>
    </row>
    <row r="51" spans="2:15" ht="13.15" customHeight="1" x14ac:dyDescent="0.2">
      <c r="B51" s="26"/>
      <c r="C51" s="904"/>
      <c r="D51" s="905"/>
      <c r="E51" s="904"/>
      <c r="F51" s="906"/>
      <c r="G51" s="904"/>
      <c r="H51" s="906"/>
      <c r="I51" s="906"/>
      <c r="J51" s="906"/>
      <c r="K51" s="906"/>
      <c r="L51" s="906"/>
      <c r="M51" s="906"/>
      <c r="N51" s="904"/>
      <c r="O51" s="489"/>
    </row>
    <row r="52" spans="2:15" ht="13.15" customHeight="1" x14ac:dyDescent="0.2">
      <c r="B52" s="26"/>
      <c r="C52" s="904"/>
      <c r="D52" s="918" t="s">
        <v>86</v>
      </c>
      <c r="E52" s="904"/>
      <c r="F52" s="906"/>
      <c r="G52" s="904"/>
      <c r="H52" s="906"/>
      <c r="I52" s="906"/>
      <c r="J52" s="906"/>
      <c r="K52" s="906"/>
      <c r="L52" s="906"/>
      <c r="M52" s="906"/>
      <c r="N52" s="904"/>
      <c r="O52" s="489"/>
    </row>
    <row r="53" spans="2:15" ht="13.15" customHeight="1" x14ac:dyDescent="0.2">
      <c r="B53" s="26"/>
      <c r="C53" s="904"/>
      <c r="D53" s="1033" t="s">
        <v>291</v>
      </c>
      <c r="E53" s="904"/>
      <c r="F53" s="906"/>
      <c r="G53" s="904"/>
      <c r="H53" s="1028">
        <v>0</v>
      </c>
      <c r="I53" s="1028">
        <f t="shared" ref="I53:J57" si="10">H53</f>
        <v>0</v>
      </c>
      <c r="J53" s="1028">
        <f t="shared" si="10"/>
        <v>0</v>
      </c>
      <c r="K53" s="1028">
        <f t="shared" ref="K53:M57" si="11">J53</f>
        <v>0</v>
      </c>
      <c r="L53" s="1335">
        <f t="shared" si="11"/>
        <v>0</v>
      </c>
      <c r="M53" s="1335">
        <f t="shared" si="11"/>
        <v>0</v>
      </c>
      <c r="N53" s="904"/>
      <c r="O53" s="489"/>
    </row>
    <row r="54" spans="2:15" ht="13.15" customHeight="1" x14ac:dyDescent="0.2">
      <c r="B54" s="26"/>
      <c r="C54" s="904"/>
      <c r="D54" s="1027"/>
      <c r="E54" s="904"/>
      <c r="F54" s="906"/>
      <c r="G54" s="904"/>
      <c r="H54" s="1028">
        <v>0</v>
      </c>
      <c r="I54" s="1028">
        <f t="shared" si="10"/>
        <v>0</v>
      </c>
      <c r="J54" s="1028">
        <f t="shared" si="10"/>
        <v>0</v>
      </c>
      <c r="K54" s="1028">
        <f t="shared" si="11"/>
        <v>0</v>
      </c>
      <c r="L54" s="1335">
        <f t="shared" si="11"/>
        <v>0</v>
      </c>
      <c r="M54" s="1335">
        <f t="shared" si="11"/>
        <v>0</v>
      </c>
      <c r="N54" s="904"/>
      <c r="O54" s="489"/>
    </row>
    <row r="55" spans="2:15" ht="13.15" customHeight="1" x14ac:dyDescent="0.2">
      <c r="B55" s="26"/>
      <c r="C55" s="904"/>
      <c r="D55" s="1027"/>
      <c r="E55" s="904"/>
      <c r="F55" s="906"/>
      <c r="G55" s="904"/>
      <c r="H55" s="1028">
        <v>0</v>
      </c>
      <c r="I55" s="1028">
        <f t="shared" si="10"/>
        <v>0</v>
      </c>
      <c r="J55" s="1028">
        <f t="shared" si="10"/>
        <v>0</v>
      </c>
      <c r="K55" s="1028">
        <f t="shared" si="11"/>
        <v>0</v>
      </c>
      <c r="L55" s="1335">
        <f t="shared" si="11"/>
        <v>0</v>
      </c>
      <c r="M55" s="1335">
        <f t="shared" si="11"/>
        <v>0</v>
      </c>
      <c r="N55" s="904"/>
      <c r="O55" s="489"/>
    </row>
    <row r="56" spans="2:15" ht="13.15" customHeight="1" x14ac:dyDescent="0.2">
      <c r="B56" s="26"/>
      <c r="C56" s="904"/>
      <c r="D56" s="1027"/>
      <c r="E56" s="904"/>
      <c r="F56" s="906"/>
      <c r="G56" s="904"/>
      <c r="H56" s="1028">
        <v>0</v>
      </c>
      <c r="I56" s="1028">
        <f t="shared" si="10"/>
        <v>0</v>
      </c>
      <c r="J56" s="1028">
        <f t="shared" si="10"/>
        <v>0</v>
      </c>
      <c r="K56" s="1028">
        <f t="shared" si="11"/>
        <v>0</v>
      </c>
      <c r="L56" s="1335">
        <f t="shared" si="11"/>
        <v>0</v>
      </c>
      <c r="M56" s="1335">
        <f t="shared" si="11"/>
        <v>0</v>
      </c>
      <c r="N56" s="904"/>
      <c r="O56" s="489"/>
    </row>
    <row r="57" spans="2:15" ht="13.15" customHeight="1" x14ac:dyDescent="0.2">
      <c r="B57" s="26"/>
      <c r="C57" s="904"/>
      <c r="D57" s="1027"/>
      <c r="E57" s="904"/>
      <c r="F57" s="906"/>
      <c r="G57" s="904"/>
      <c r="H57" s="1028">
        <v>0</v>
      </c>
      <c r="I57" s="1028">
        <f t="shared" si="10"/>
        <v>0</v>
      </c>
      <c r="J57" s="1028">
        <f>I57</f>
        <v>0</v>
      </c>
      <c r="K57" s="1028">
        <f t="shared" si="11"/>
        <v>0</v>
      </c>
      <c r="L57" s="1335">
        <f t="shared" si="11"/>
        <v>0</v>
      </c>
      <c r="M57" s="1335">
        <f t="shared" si="11"/>
        <v>0</v>
      </c>
      <c r="N57" s="904"/>
      <c r="O57" s="489"/>
    </row>
    <row r="58" spans="2:15" ht="13.15" customHeight="1" x14ac:dyDescent="0.2">
      <c r="B58" s="26"/>
      <c r="C58" s="904"/>
      <c r="D58" s="905"/>
      <c r="E58" s="904"/>
      <c r="F58" s="906"/>
      <c r="G58" s="904"/>
      <c r="H58" s="1030">
        <f t="shared" ref="H58:L58" si="12">SUM(H53:H57)</f>
        <v>0</v>
      </c>
      <c r="I58" s="1030">
        <f t="shared" si="12"/>
        <v>0</v>
      </c>
      <c r="J58" s="1030">
        <f t="shared" si="12"/>
        <v>0</v>
      </c>
      <c r="K58" s="1030">
        <f t="shared" si="12"/>
        <v>0</v>
      </c>
      <c r="L58" s="1030">
        <f t="shared" si="12"/>
        <v>0</v>
      </c>
      <c r="M58" s="1030">
        <f>SUM(M53:M57)</f>
        <v>0</v>
      </c>
      <c r="N58" s="904"/>
      <c r="O58" s="489"/>
    </row>
    <row r="59" spans="2:15" ht="13.15" customHeight="1" x14ac:dyDescent="0.2">
      <c r="B59" s="26"/>
      <c r="C59" s="904"/>
      <c r="D59" s="905"/>
      <c r="E59" s="904"/>
      <c r="F59" s="906"/>
      <c r="G59" s="904"/>
      <c r="H59" s="906"/>
      <c r="I59" s="906"/>
      <c r="J59" s="906"/>
      <c r="K59" s="906"/>
      <c r="L59" s="906"/>
      <c r="M59" s="906"/>
      <c r="N59" s="904"/>
      <c r="O59" s="489"/>
    </row>
    <row r="60" spans="2:15" ht="13.15" customHeight="1" x14ac:dyDescent="0.2">
      <c r="B60" s="26"/>
      <c r="C60" s="904"/>
      <c r="D60" s="918"/>
      <c r="E60" s="868"/>
      <c r="F60" s="919"/>
      <c r="G60" s="868"/>
      <c r="H60" s="919"/>
      <c r="I60" s="919"/>
      <c r="J60" s="919"/>
      <c r="K60" s="919"/>
      <c r="L60" s="919"/>
      <c r="M60" s="919"/>
      <c r="N60" s="904"/>
      <c r="O60" s="489"/>
    </row>
    <row r="61" spans="2:15" ht="13.15" customHeight="1" x14ac:dyDescent="0.2">
      <c r="B61" s="26"/>
      <c r="C61" s="904"/>
      <c r="D61" s="918" t="s">
        <v>87</v>
      </c>
      <c r="E61" s="904"/>
      <c r="F61" s="906"/>
      <c r="G61" s="904"/>
      <c r="H61" s="906"/>
      <c r="I61" s="906"/>
      <c r="J61" s="906"/>
      <c r="K61" s="906"/>
      <c r="L61" s="906"/>
      <c r="M61" s="906"/>
      <c r="N61" s="904"/>
      <c r="O61" s="489"/>
    </row>
    <row r="62" spans="2:15" ht="13.15" customHeight="1" x14ac:dyDescent="0.2">
      <c r="B62" s="26"/>
      <c r="C62" s="904"/>
      <c r="D62" s="1027" t="s">
        <v>291</v>
      </c>
      <c r="E62" s="904"/>
      <c r="F62" s="906"/>
      <c r="G62" s="904"/>
      <c r="H62" s="1028">
        <v>0</v>
      </c>
      <c r="I62" s="1028">
        <f t="shared" ref="I62:I66" si="13">H62</f>
        <v>0</v>
      </c>
      <c r="J62" s="1028">
        <f t="shared" ref="J62:M66" si="14">I62</f>
        <v>0</v>
      </c>
      <c r="K62" s="1028">
        <f t="shared" si="14"/>
        <v>0</v>
      </c>
      <c r="L62" s="1335">
        <f t="shared" si="14"/>
        <v>0</v>
      </c>
      <c r="M62" s="1335">
        <f t="shared" si="14"/>
        <v>0</v>
      </c>
      <c r="N62" s="904"/>
      <c r="O62" s="489"/>
    </row>
    <row r="63" spans="2:15" ht="13.15" customHeight="1" x14ac:dyDescent="0.2">
      <c r="B63" s="26"/>
      <c r="C63" s="904"/>
      <c r="D63" s="1027"/>
      <c r="E63" s="904"/>
      <c r="F63" s="906"/>
      <c r="G63" s="904"/>
      <c r="H63" s="1028">
        <v>0</v>
      </c>
      <c r="I63" s="1028">
        <f t="shared" si="13"/>
        <v>0</v>
      </c>
      <c r="J63" s="1028">
        <f t="shared" si="14"/>
        <v>0</v>
      </c>
      <c r="K63" s="1028">
        <f t="shared" si="14"/>
        <v>0</v>
      </c>
      <c r="L63" s="1335">
        <f t="shared" si="14"/>
        <v>0</v>
      </c>
      <c r="M63" s="1335">
        <f t="shared" si="14"/>
        <v>0</v>
      </c>
      <c r="N63" s="904"/>
      <c r="O63" s="489"/>
    </row>
    <row r="64" spans="2:15" ht="13.15" customHeight="1" x14ac:dyDescent="0.2">
      <c r="B64" s="26"/>
      <c r="C64" s="904"/>
      <c r="D64" s="1027"/>
      <c r="E64" s="904"/>
      <c r="F64" s="906"/>
      <c r="G64" s="904"/>
      <c r="H64" s="1028">
        <v>0</v>
      </c>
      <c r="I64" s="1028">
        <f t="shared" si="13"/>
        <v>0</v>
      </c>
      <c r="J64" s="1028">
        <f t="shared" si="14"/>
        <v>0</v>
      </c>
      <c r="K64" s="1028">
        <f t="shared" si="14"/>
        <v>0</v>
      </c>
      <c r="L64" s="1335">
        <f t="shared" si="14"/>
        <v>0</v>
      </c>
      <c r="M64" s="1335">
        <f t="shared" si="14"/>
        <v>0</v>
      </c>
      <c r="N64" s="904"/>
      <c r="O64" s="489"/>
    </row>
    <row r="65" spans="2:15" ht="13.15" customHeight="1" x14ac:dyDescent="0.2">
      <c r="B65" s="26"/>
      <c r="C65" s="904"/>
      <c r="D65" s="1027"/>
      <c r="E65" s="904"/>
      <c r="F65" s="906"/>
      <c r="G65" s="904"/>
      <c r="H65" s="1028">
        <v>0</v>
      </c>
      <c r="I65" s="1028">
        <f t="shared" si="13"/>
        <v>0</v>
      </c>
      <c r="J65" s="1028">
        <f t="shared" si="14"/>
        <v>0</v>
      </c>
      <c r="K65" s="1028">
        <f t="shared" si="14"/>
        <v>0</v>
      </c>
      <c r="L65" s="1335">
        <f t="shared" si="14"/>
        <v>0</v>
      </c>
      <c r="M65" s="1335">
        <f t="shared" si="14"/>
        <v>0</v>
      </c>
      <c r="N65" s="904"/>
      <c r="O65" s="489"/>
    </row>
    <row r="66" spans="2:15" ht="13.15" customHeight="1" x14ac:dyDescent="0.2">
      <c r="B66" s="26"/>
      <c r="C66" s="904"/>
      <c r="D66" s="1027"/>
      <c r="E66" s="904"/>
      <c r="F66" s="906"/>
      <c r="G66" s="904"/>
      <c r="H66" s="1028">
        <v>0</v>
      </c>
      <c r="I66" s="1028">
        <f t="shared" si="13"/>
        <v>0</v>
      </c>
      <c r="J66" s="1028">
        <f t="shared" si="14"/>
        <v>0</v>
      </c>
      <c r="K66" s="1028">
        <f t="shared" si="14"/>
        <v>0</v>
      </c>
      <c r="L66" s="1335">
        <f t="shared" si="14"/>
        <v>0</v>
      </c>
      <c r="M66" s="1335">
        <f t="shared" si="14"/>
        <v>0</v>
      </c>
      <c r="N66" s="904"/>
      <c r="O66" s="489"/>
    </row>
    <row r="67" spans="2:15" ht="13.15" customHeight="1" x14ac:dyDescent="0.2">
      <c r="B67" s="26"/>
      <c r="C67" s="904"/>
      <c r="D67" s="905"/>
      <c r="E67" s="904"/>
      <c r="F67" s="906"/>
      <c r="G67" s="904"/>
      <c r="H67" s="1030">
        <f t="shared" ref="H67:L67" si="15">SUM(H62:H66)</f>
        <v>0</v>
      </c>
      <c r="I67" s="1030">
        <f t="shared" si="15"/>
        <v>0</v>
      </c>
      <c r="J67" s="1030">
        <f t="shared" si="15"/>
        <v>0</v>
      </c>
      <c r="K67" s="1030">
        <f t="shared" si="15"/>
        <v>0</v>
      </c>
      <c r="L67" s="1030">
        <f t="shared" si="15"/>
        <v>0</v>
      </c>
      <c r="M67" s="1030">
        <f>SUM(M62:M66)</f>
        <v>0</v>
      </c>
      <c r="N67" s="904"/>
      <c r="O67" s="489"/>
    </row>
    <row r="68" spans="2:15" ht="13.15" customHeight="1" x14ac:dyDescent="0.2">
      <c r="B68" s="26"/>
      <c r="C68" s="904"/>
      <c r="D68" s="905"/>
      <c r="E68" s="904"/>
      <c r="F68" s="906"/>
      <c r="G68" s="904"/>
      <c r="H68" s="906"/>
      <c r="I68" s="906"/>
      <c r="J68" s="906"/>
      <c r="K68" s="906"/>
      <c r="L68" s="906"/>
      <c r="M68" s="906"/>
      <c r="N68" s="904"/>
      <c r="O68" s="489"/>
    </row>
    <row r="69" spans="2:15" ht="13.15" customHeight="1" x14ac:dyDescent="0.2">
      <c r="B69" s="26"/>
      <c r="C69" s="904"/>
      <c r="D69" s="918"/>
      <c r="E69" s="868"/>
      <c r="F69" s="919"/>
      <c r="G69" s="868"/>
      <c r="H69" s="919"/>
      <c r="I69" s="919"/>
      <c r="J69" s="919"/>
      <c r="K69" s="919"/>
      <c r="L69" s="919"/>
      <c r="M69" s="919"/>
      <c r="N69" s="904"/>
      <c r="O69" s="489"/>
    </row>
    <row r="70" spans="2:15" ht="13.15" customHeight="1" x14ac:dyDescent="0.2">
      <c r="B70" s="26"/>
      <c r="C70" s="904"/>
      <c r="D70" s="918" t="s">
        <v>147</v>
      </c>
      <c r="E70" s="904"/>
      <c r="F70" s="906"/>
      <c r="G70" s="904"/>
      <c r="H70" s="1030">
        <f t="shared" ref="H70:L70" si="16">H58+H67</f>
        <v>0</v>
      </c>
      <c r="I70" s="1030">
        <f t="shared" si="16"/>
        <v>0</v>
      </c>
      <c r="J70" s="1030">
        <f t="shared" si="16"/>
        <v>0</v>
      </c>
      <c r="K70" s="1030">
        <f t="shared" si="16"/>
        <v>0</v>
      </c>
      <c r="L70" s="1030">
        <f t="shared" si="16"/>
        <v>0</v>
      </c>
      <c r="M70" s="1030">
        <f>M58+M67</f>
        <v>0</v>
      </c>
      <c r="N70" s="904"/>
      <c r="O70" s="489"/>
    </row>
    <row r="71" spans="2:15" ht="13.15" customHeight="1" x14ac:dyDescent="0.2">
      <c r="B71" s="26"/>
      <c r="C71" s="904"/>
      <c r="D71" s="905"/>
      <c r="E71" s="904"/>
      <c r="F71" s="906"/>
      <c r="G71" s="904"/>
      <c r="H71" s="906"/>
      <c r="I71" s="906"/>
      <c r="J71" s="906"/>
      <c r="K71" s="906"/>
      <c r="L71" s="906"/>
      <c r="M71" s="906"/>
      <c r="N71" s="904"/>
      <c r="O71" s="489"/>
    </row>
    <row r="72" spans="2:15" ht="13.15" customHeight="1" x14ac:dyDescent="0.2">
      <c r="B72" s="26"/>
      <c r="C72" s="204"/>
      <c r="D72" s="223"/>
      <c r="E72" s="204"/>
      <c r="F72" s="205"/>
      <c r="G72" s="204"/>
      <c r="H72" s="205"/>
      <c r="I72" s="205"/>
      <c r="J72" s="205"/>
      <c r="K72" s="205"/>
      <c r="L72" s="205"/>
      <c r="M72" s="205"/>
      <c r="N72" s="204"/>
      <c r="O72" s="30"/>
    </row>
    <row r="73" spans="2:15" ht="13.15" customHeight="1" x14ac:dyDescent="0.2">
      <c r="B73" s="26"/>
      <c r="C73" s="904"/>
      <c r="D73" s="905"/>
      <c r="E73" s="904"/>
      <c r="F73" s="906"/>
      <c r="G73" s="904"/>
      <c r="H73" s="906"/>
      <c r="I73" s="906"/>
      <c r="J73" s="906"/>
      <c r="K73" s="906"/>
      <c r="L73" s="906"/>
      <c r="M73" s="906"/>
      <c r="N73" s="904"/>
      <c r="O73" s="489"/>
    </row>
    <row r="74" spans="2:15" ht="13.15" customHeight="1" x14ac:dyDescent="0.2">
      <c r="B74" s="26"/>
      <c r="C74" s="904"/>
      <c r="D74" s="912" t="s">
        <v>283</v>
      </c>
      <c r="E74" s="904"/>
      <c r="F74" s="906"/>
      <c r="G74" s="904"/>
      <c r="H74" s="906"/>
      <c r="I74" s="906"/>
      <c r="J74" s="906"/>
      <c r="K74" s="906"/>
      <c r="L74" s="906"/>
      <c r="M74" s="906"/>
      <c r="N74" s="904"/>
      <c r="O74" s="489"/>
    </row>
    <row r="75" spans="2:15" ht="13.15" customHeight="1" x14ac:dyDescent="0.2">
      <c r="B75" s="26"/>
      <c r="C75" s="904"/>
      <c r="D75" s="940"/>
      <c r="E75" s="904"/>
      <c r="F75" s="906"/>
      <c r="G75" s="904"/>
      <c r="H75" s="906"/>
      <c r="I75" s="906"/>
      <c r="J75" s="906"/>
      <c r="K75" s="906"/>
      <c r="L75" s="906"/>
      <c r="M75" s="906"/>
      <c r="N75" s="904"/>
      <c r="O75" s="489"/>
    </row>
    <row r="76" spans="2:15" ht="13.15" customHeight="1" x14ac:dyDescent="0.2">
      <c r="B76" s="26"/>
      <c r="C76" s="904"/>
      <c r="D76" s="918" t="s">
        <v>86</v>
      </c>
      <c r="E76" s="904"/>
      <c r="F76" s="906"/>
      <c r="G76" s="904"/>
      <c r="H76" s="906"/>
      <c r="I76" s="906"/>
      <c r="J76" s="906"/>
      <c r="K76" s="906"/>
      <c r="L76" s="906"/>
      <c r="M76" s="906"/>
      <c r="N76" s="904"/>
      <c r="O76" s="489"/>
    </row>
    <row r="77" spans="2:15" ht="13.15" customHeight="1" x14ac:dyDescent="0.2">
      <c r="B77" s="26"/>
      <c r="C77" s="904"/>
      <c r="D77" s="868" t="s">
        <v>383</v>
      </c>
      <c r="E77" s="904"/>
      <c r="F77" s="906"/>
      <c r="G77" s="904"/>
      <c r="H77" s="1098">
        <f>ROUND(+'geg ll'!G99*(tab!$D$49+tab!$D$50)+'geg ll'!G100*tab!$D$50,0)</f>
        <v>0</v>
      </c>
      <c r="I77" s="1098">
        <f>ROUND(+'geg ll'!H99*(tab!$D$49+tab!$D$50)+'geg ll'!H100*tab!$D$50,0)</f>
        <v>0</v>
      </c>
      <c r="J77" s="1098">
        <f>ROUND(+'geg ll'!I99*(tab!$D$49+tab!$D$50)+'geg ll'!I100*tab!$D$50,0)</f>
        <v>0</v>
      </c>
      <c r="K77" s="1098">
        <f>ROUND(+'geg ll'!J99*(tab!$D$49+tab!$D$50)+'geg ll'!J100*tab!$D$50,0)</f>
        <v>0</v>
      </c>
      <c r="L77" s="1098">
        <f>ROUND(+'geg ll'!K99*(tab!$D$49+tab!$D$50)+'geg ll'!K100*tab!$D$50,0)</f>
        <v>0</v>
      </c>
      <c r="M77" s="1098">
        <f>ROUND(+'geg ll'!L99*(tab!$D$49+tab!$D$50)+'geg ll'!L100*tab!$D$50,0)</f>
        <v>0</v>
      </c>
      <c r="N77" s="904"/>
      <c r="O77" s="489"/>
    </row>
    <row r="78" spans="2:15" ht="13.15" customHeight="1" x14ac:dyDescent="0.2">
      <c r="B78" s="26"/>
      <c r="C78" s="904"/>
      <c r="D78" s="904" t="s">
        <v>284</v>
      </c>
      <c r="E78" s="904"/>
      <c r="F78" s="906"/>
      <c r="G78" s="904"/>
      <c r="H78" s="1028">
        <v>0</v>
      </c>
      <c r="I78" s="1028">
        <f>H78</f>
        <v>0</v>
      </c>
      <c r="J78" s="1028">
        <f t="shared" ref="J78:J82" si="17">I78</f>
        <v>0</v>
      </c>
      <c r="K78" s="1028">
        <f t="shared" ref="K78:M82" si="18">J78</f>
        <v>0</v>
      </c>
      <c r="L78" s="1335">
        <f t="shared" si="18"/>
        <v>0</v>
      </c>
      <c r="M78" s="1335">
        <f t="shared" si="18"/>
        <v>0</v>
      </c>
      <c r="N78" s="904"/>
      <c r="O78" s="489"/>
    </row>
    <row r="79" spans="2:15" ht="13.15" customHeight="1" x14ac:dyDescent="0.2">
      <c r="B79" s="26"/>
      <c r="C79" s="904"/>
      <c r="D79" s="1027" t="s">
        <v>285</v>
      </c>
      <c r="E79" s="904"/>
      <c r="F79" s="906"/>
      <c r="G79" s="904"/>
      <c r="H79" s="1028">
        <v>0</v>
      </c>
      <c r="I79" s="1028">
        <f>H79</f>
        <v>0</v>
      </c>
      <c r="J79" s="1028">
        <f t="shared" si="17"/>
        <v>0</v>
      </c>
      <c r="K79" s="1028">
        <f t="shared" si="18"/>
        <v>0</v>
      </c>
      <c r="L79" s="1335">
        <f t="shared" si="18"/>
        <v>0</v>
      </c>
      <c r="M79" s="1335">
        <f t="shared" si="18"/>
        <v>0</v>
      </c>
      <c r="N79" s="904"/>
      <c r="O79" s="489"/>
    </row>
    <row r="80" spans="2:15" ht="13.15" customHeight="1" x14ac:dyDescent="0.2">
      <c r="B80" s="26"/>
      <c r="C80" s="904"/>
      <c r="D80" s="1027"/>
      <c r="E80" s="904"/>
      <c r="F80" s="906"/>
      <c r="G80" s="904"/>
      <c r="H80" s="1028">
        <v>0</v>
      </c>
      <c r="I80" s="1028">
        <f>H80</f>
        <v>0</v>
      </c>
      <c r="J80" s="1028">
        <f t="shared" si="17"/>
        <v>0</v>
      </c>
      <c r="K80" s="1028">
        <f t="shared" si="18"/>
        <v>0</v>
      </c>
      <c r="L80" s="1335">
        <f t="shared" si="18"/>
        <v>0</v>
      </c>
      <c r="M80" s="1335">
        <f t="shared" si="18"/>
        <v>0</v>
      </c>
      <c r="N80" s="904"/>
      <c r="O80" s="489"/>
    </row>
    <row r="81" spans="2:15" ht="13.15" customHeight="1" x14ac:dyDescent="0.2">
      <c r="B81" s="26"/>
      <c r="C81" s="904"/>
      <c r="D81" s="1027"/>
      <c r="E81" s="904"/>
      <c r="F81" s="906"/>
      <c r="G81" s="904"/>
      <c r="H81" s="1028">
        <v>0</v>
      </c>
      <c r="I81" s="1028">
        <f>H81</f>
        <v>0</v>
      </c>
      <c r="J81" s="1028">
        <f t="shared" si="17"/>
        <v>0</v>
      </c>
      <c r="K81" s="1028">
        <f t="shared" si="18"/>
        <v>0</v>
      </c>
      <c r="L81" s="1335">
        <f t="shared" si="18"/>
        <v>0</v>
      </c>
      <c r="M81" s="1335">
        <f t="shared" si="18"/>
        <v>0</v>
      </c>
      <c r="N81" s="904"/>
      <c r="O81" s="489"/>
    </row>
    <row r="82" spans="2:15" ht="13.15" customHeight="1" x14ac:dyDescent="0.2">
      <c r="B82" s="26"/>
      <c r="C82" s="904"/>
      <c r="D82" s="1027"/>
      <c r="E82" s="904"/>
      <c r="F82" s="906"/>
      <c r="G82" s="904"/>
      <c r="H82" s="1028">
        <v>0</v>
      </c>
      <c r="I82" s="1028">
        <f>H82</f>
        <v>0</v>
      </c>
      <c r="J82" s="1028">
        <f t="shared" si="17"/>
        <v>0</v>
      </c>
      <c r="K82" s="1028">
        <f t="shared" si="18"/>
        <v>0</v>
      </c>
      <c r="L82" s="1335">
        <f t="shared" si="18"/>
        <v>0</v>
      </c>
      <c r="M82" s="1335">
        <f t="shared" si="18"/>
        <v>0</v>
      </c>
      <c r="N82" s="904"/>
      <c r="O82" s="489"/>
    </row>
    <row r="83" spans="2:15" ht="13.15" customHeight="1" x14ac:dyDescent="0.2">
      <c r="B83" s="26"/>
      <c r="C83" s="904"/>
      <c r="D83" s="905" t="s">
        <v>234</v>
      </c>
      <c r="E83" s="904"/>
      <c r="F83" s="906"/>
      <c r="G83" s="904"/>
      <c r="H83" s="1030">
        <f t="shared" ref="H83:L83" si="19">SUM(H77:H82)</f>
        <v>0</v>
      </c>
      <c r="I83" s="1030">
        <f t="shared" si="19"/>
        <v>0</v>
      </c>
      <c r="J83" s="1030">
        <f t="shared" si="19"/>
        <v>0</v>
      </c>
      <c r="K83" s="1030">
        <f t="shared" si="19"/>
        <v>0</v>
      </c>
      <c r="L83" s="1030">
        <f t="shared" si="19"/>
        <v>0</v>
      </c>
      <c r="M83" s="1030">
        <f>SUM(M77:M82)</f>
        <v>0</v>
      </c>
      <c r="N83" s="904"/>
      <c r="O83" s="489"/>
    </row>
    <row r="84" spans="2:15" ht="13.15" customHeight="1" x14ac:dyDescent="0.2">
      <c r="B84" s="26"/>
      <c r="C84" s="904"/>
      <c r="D84" s="905"/>
      <c r="E84" s="904"/>
      <c r="F84" s="906"/>
      <c r="G84" s="904"/>
      <c r="H84" s="906"/>
      <c r="I84" s="906"/>
      <c r="J84" s="906"/>
      <c r="K84" s="906"/>
      <c r="L84" s="906"/>
      <c r="M84" s="906"/>
      <c r="N84" s="904"/>
      <c r="O84" s="489"/>
    </row>
    <row r="85" spans="2:15" ht="13.15" customHeight="1" x14ac:dyDescent="0.2">
      <c r="B85" s="26"/>
      <c r="C85" s="904"/>
      <c r="D85" s="918"/>
      <c r="E85" s="868"/>
      <c r="F85" s="919"/>
      <c r="G85" s="868"/>
      <c r="H85" s="919"/>
      <c r="I85" s="919"/>
      <c r="J85" s="919"/>
      <c r="K85" s="919"/>
      <c r="L85" s="919"/>
      <c r="M85" s="919"/>
      <c r="N85" s="904"/>
      <c r="O85" s="489"/>
    </row>
    <row r="86" spans="2:15" ht="13.15" customHeight="1" x14ac:dyDescent="0.2">
      <c r="B86" s="26"/>
      <c r="C86" s="904"/>
      <c r="D86" s="918" t="s">
        <v>87</v>
      </c>
      <c r="E86" s="904"/>
      <c r="F86" s="906"/>
      <c r="G86" s="904"/>
      <c r="H86" s="906"/>
      <c r="I86" s="906"/>
      <c r="J86" s="906"/>
      <c r="K86" s="906"/>
      <c r="L86" s="906"/>
      <c r="M86" s="906"/>
      <c r="N86" s="904"/>
      <c r="O86" s="489"/>
    </row>
    <row r="87" spans="2:15" ht="13.15" customHeight="1" x14ac:dyDescent="0.2">
      <c r="B87" s="26"/>
      <c r="C87" s="904"/>
      <c r="D87" s="904" t="s">
        <v>284</v>
      </c>
      <c r="E87" s="904"/>
      <c r="F87" s="906"/>
      <c r="G87" s="904"/>
      <c r="H87" s="1028">
        <v>0</v>
      </c>
      <c r="I87" s="1099">
        <f t="shared" ref="I87:M87" si="20">+H87</f>
        <v>0</v>
      </c>
      <c r="J87" s="1099">
        <f t="shared" si="20"/>
        <v>0</v>
      </c>
      <c r="K87" s="1099">
        <f t="shared" si="20"/>
        <v>0</v>
      </c>
      <c r="L87" s="1339">
        <f t="shared" si="20"/>
        <v>0</v>
      </c>
      <c r="M87" s="1339">
        <f t="shared" si="20"/>
        <v>0</v>
      </c>
      <c r="N87" s="904"/>
      <c r="O87" s="489"/>
    </row>
    <row r="88" spans="2:15" ht="13.15" customHeight="1" x14ac:dyDescent="0.2">
      <c r="B88" s="26"/>
      <c r="C88" s="904"/>
      <c r="D88" s="1027" t="s">
        <v>285</v>
      </c>
      <c r="E88" s="904"/>
      <c r="F88" s="906"/>
      <c r="G88" s="904"/>
      <c r="H88" s="1028">
        <v>0</v>
      </c>
      <c r="I88" s="1028">
        <f t="shared" ref="I88:J91" si="21">H88</f>
        <v>0</v>
      </c>
      <c r="J88" s="1028">
        <f t="shared" si="21"/>
        <v>0</v>
      </c>
      <c r="K88" s="1028">
        <f t="shared" ref="K88:M91" si="22">J88</f>
        <v>0</v>
      </c>
      <c r="L88" s="1335">
        <f t="shared" si="22"/>
        <v>0</v>
      </c>
      <c r="M88" s="1335">
        <f t="shared" si="22"/>
        <v>0</v>
      </c>
      <c r="N88" s="904"/>
      <c r="O88" s="489"/>
    </row>
    <row r="89" spans="2:15" ht="13.15" customHeight="1" x14ac:dyDescent="0.2">
      <c r="B89" s="26"/>
      <c r="C89" s="904"/>
      <c r="D89" s="1027"/>
      <c r="E89" s="904"/>
      <c r="F89" s="906"/>
      <c r="G89" s="904"/>
      <c r="H89" s="1028">
        <v>0</v>
      </c>
      <c r="I89" s="1028">
        <f t="shared" si="21"/>
        <v>0</v>
      </c>
      <c r="J89" s="1028">
        <f t="shared" si="21"/>
        <v>0</v>
      </c>
      <c r="K89" s="1028">
        <f t="shared" si="22"/>
        <v>0</v>
      </c>
      <c r="L89" s="1335">
        <f t="shared" si="22"/>
        <v>0</v>
      </c>
      <c r="M89" s="1335">
        <f t="shared" si="22"/>
        <v>0</v>
      </c>
      <c r="N89" s="904"/>
      <c r="O89" s="489"/>
    </row>
    <row r="90" spans="2:15" ht="13.15" customHeight="1" x14ac:dyDescent="0.2">
      <c r="B90" s="26"/>
      <c r="C90" s="904"/>
      <c r="D90" s="1027"/>
      <c r="E90" s="904"/>
      <c r="F90" s="906"/>
      <c r="G90" s="904"/>
      <c r="H90" s="1028">
        <v>0</v>
      </c>
      <c r="I90" s="1028">
        <f t="shared" si="21"/>
        <v>0</v>
      </c>
      <c r="J90" s="1028">
        <f t="shared" si="21"/>
        <v>0</v>
      </c>
      <c r="K90" s="1028">
        <f t="shared" si="22"/>
        <v>0</v>
      </c>
      <c r="L90" s="1335">
        <f t="shared" si="22"/>
        <v>0</v>
      </c>
      <c r="M90" s="1335">
        <f t="shared" si="22"/>
        <v>0</v>
      </c>
      <c r="N90" s="904"/>
      <c r="O90" s="489"/>
    </row>
    <row r="91" spans="2:15" ht="13.15" customHeight="1" x14ac:dyDescent="0.2">
      <c r="B91" s="26"/>
      <c r="C91" s="904"/>
      <c r="D91" s="1027"/>
      <c r="E91" s="904"/>
      <c r="F91" s="906"/>
      <c r="G91" s="904"/>
      <c r="H91" s="1028">
        <v>0</v>
      </c>
      <c r="I91" s="1028">
        <f t="shared" si="21"/>
        <v>0</v>
      </c>
      <c r="J91" s="1028">
        <f>I91</f>
        <v>0</v>
      </c>
      <c r="K91" s="1028">
        <f t="shared" si="22"/>
        <v>0</v>
      </c>
      <c r="L91" s="1335">
        <f t="shared" si="22"/>
        <v>0</v>
      </c>
      <c r="M91" s="1335">
        <f t="shared" si="22"/>
        <v>0</v>
      </c>
      <c r="N91" s="904"/>
      <c r="O91" s="489"/>
    </row>
    <row r="92" spans="2:15" ht="13.15" customHeight="1" x14ac:dyDescent="0.2">
      <c r="B92" s="26"/>
      <c r="C92" s="904"/>
      <c r="D92" s="905" t="s">
        <v>234</v>
      </c>
      <c r="E92" s="904"/>
      <c r="F92" s="906"/>
      <c r="G92" s="904"/>
      <c r="H92" s="1030">
        <f t="shared" ref="H92:L92" si="23">SUM(H87:H91)</f>
        <v>0</v>
      </c>
      <c r="I92" s="1030">
        <f t="shared" si="23"/>
        <v>0</v>
      </c>
      <c r="J92" s="1030">
        <f t="shared" si="23"/>
        <v>0</v>
      </c>
      <c r="K92" s="1030">
        <f t="shared" si="23"/>
        <v>0</v>
      </c>
      <c r="L92" s="1030">
        <f t="shared" si="23"/>
        <v>0</v>
      </c>
      <c r="M92" s="1030">
        <f>SUM(M87:M91)</f>
        <v>0</v>
      </c>
      <c r="N92" s="904"/>
      <c r="O92" s="489"/>
    </row>
    <row r="93" spans="2:15" ht="13.15" customHeight="1" x14ac:dyDescent="0.2">
      <c r="B93" s="26"/>
      <c r="C93" s="904"/>
      <c r="D93" s="905"/>
      <c r="E93" s="904"/>
      <c r="F93" s="906"/>
      <c r="G93" s="904"/>
      <c r="H93" s="906"/>
      <c r="I93" s="906"/>
      <c r="J93" s="906"/>
      <c r="K93" s="906"/>
      <c r="L93" s="906"/>
      <c r="M93" s="906"/>
      <c r="N93" s="904"/>
      <c r="O93" s="489"/>
    </row>
    <row r="94" spans="2:15" ht="13.15" customHeight="1" x14ac:dyDescent="0.2">
      <c r="B94" s="26"/>
      <c r="C94" s="904"/>
      <c r="D94" s="918"/>
      <c r="E94" s="868"/>
      <c r="F94" s="919"/>
      <c r="G94" s="868"/>
      <c r="H94" s="919"/>
      <c r="I94" s="919"/>
      <c r="J94" s="919"/>
      <c r="K94" s="919"/>
      <c r="L94" s="919"/>
      <c r="M94" s="919"/>
      <c r="N94" s="904"/>
      <c r="O94" s="489"/>
    </row>
    <row r="95" spans="2:15" ht="13.15" customHeight="1" x14ac:dyDescent="0.2">
      <c r="B95" s="26"/>
      <c r="C95" s="904"/>
      <c r="D95" s="905"/>
      <c r="E95" s="904"/>
      <c r="F95" s="906"/>
      <c r="G95" s="904"/>
      <c r="H95" s="1030">
        <f t="shared" ref="H95:L95" si="24">H83+H92</f>
        <v>0</v>
      </c>
      <c r="I95" s="1030">
        <f t="shared" si="24"/>
        <v>0</v>
      </c>
      <c r="J95" s="1030">
        <f t="shared" si="24"/>
        <v>0</v>
      </c>
      <c r="K95" s="1030">
        <f t="shared" si="24"/>
        <v>0</v>
      </c>
      <c r="L95" s="1030">
        <f t="shared" si="24"/>
        <v>0</v>
      </c>
      <c r="M95" s="1030">
        <f>M83+M92</f>
        <v>0</v>
      </c>
      <c r="N95" s="904"/>
      <c r="O95" s="489"/>
    </row>
    <row r="96" spans="2:15" ht="13.15" customHeight="1" x14ac:dyDescent="0.2">
      <c r="B96" s="26"/>
      <c r="C96" s="904"/>
      <c r="D96" s="905"/>
      <c r="E96" s="904"/>
      <c r="F96" s="906"/>
      <c r="G96" s="904"/>
      <c r="H96" s="906"/>
      <c r="I96" s="906"/>
      <c r="J96" s="906"/>
      <c r="K96" s="906"/>
      <c r="L96" s="906"/>
      <c r="M96" s="906"/>
      <c r="N96" s="904"/>
      <c r="O96" s="489"/>
    </row>
    <row r="97" spans="2:15" ht="13.15" customHeight="1" x14ac:dyDescent="0.2">
      <c r="B97" s="26"/>
      <c r="C97" s="204"/>
      <c r="D97" s="223"/>
      <c r="E97" s="204"/>
      <c r="F97" s="205"/>
      <c r="G97" s="204"/>
      <c r="H97" s="205"/>
      <c r="I97" s="205"/>
      <c r="J97" s="205"/>
      <c r="K97" s="205"/>
      <c r="L97" s="205"/>
      <c r="M97" s="205"/>
      <c r="N97" s="204"/>
      <c r="O97" s="30"/>
    </row>
    <row r="98" spans="2:15" ht="13.15" customHeight="1" x14ac:dyDescent="0.2">
      <c r="B98" s="26"/>
      <c r="C98" s="904"/>
      <c r="D98" s="905"/>
      <c r="E98" s="904"/>
      <c r="F98" s="906"/>
      <c r="G98" s="904"/>
      <c r="H98" s="906"/>
      <c r="I98" s="906"/>
      <c r="J98" s="906"/>
      <c r="K98" s="906"/>
      <c r="L98" s="906"/>
      <c r="M98" s="906"/>
      <c r="N98" s="904"/>
      <c r="O98" s="489"/>
    </row>
    <row r="99" spans="2:15" ht="13.15" customHeight="1" x14ac:dyDescent="0.2">
      <c r="B99" s="26"/>
      <c r="C99" s="904"/>
      <c r="D99" s="905" t="s">
        <v>286</v>
      </c>
      <c r="E99" s="904"/>
      <c r="F99" s="906"/>
      <c r="G99" s="904"/>
      <c r="H99" s="1030">
        <f t="shared" ref="H99:L99" si="25">H46+H70+H95</f>
        <v>12180782.046960959</v>
      </c>
      <c r="I99" s="1030">
        <f t="shared" si="25"/>
        <v>11617525.232999999</v>
      </c>
      <c r="J99" s="1030">
        <f t="shared" si="25"/>
        <v>11054268.42</v>
      </c>
      <c r="K99" s="1030">
        <f t="shared" si="25"/>
        <v>11054268.42</v>
      </c>
      <c r="L99" s="1030">
        <f t="shared" si="25"/>
        <v>11054268.42</v>
      </c>
      <c r="M99" s="1030">
        <f>M46+M70+M95</f>
        <v>11054268.42</v>
      </c>
      <c r="N99" s="904"/>
      <c r="O99" s="489"/>
    </row>
    <row r="100" spans="2:15" ht="13.15" customHeight="1" x14ac:dyDescent="0.2">
      <c r="B100" s="26"/>
      <c r="C100" s="904"/>
      <c r="D100" s="905"/>
      <c r="E100" s="904"/>
      <c r="F100" s="906"/>
      <c r="G100" s="904"/>
      <c r="H100" s="906"/>
      <c r="I100" s="906"/>
      <c r="J100" s="906"/>
      <c r="K100" s="906"/>
      <c r="L100" s="906"/>
      <c r="M100" s="906"/>
      <c r="N100" s="904"/>
      <c r="O100" s="489"/>
    </row>
    <row r="101" spans="2:15" ht="13.15" customHeight="1" x14ac:dyDescent="0.2">
      <c r="B101" s="26"/>
      <c r="C101" s="204"/>
      <c r="D101" s="223"/>
      <c r="E101" s="204"/>
      <c r="F101" s="205"/>
      <c r="G101" s="204"/>
      <c r="H101" s="205"/>
      <c r="I101" s="205"/>
      <c r="J101" s="205"/>
      <c r="K101" s="205"/>
      <c r="L101" s="205"/>
      <c r="M101" s="205"/>
      <c r="N101" s="204"/>
      <c r="O101" s="30"/>
    </row>
    <row r="102" spans="2:15" ht="13.15" customHeight="1" x14ac:dyDescent="0.2">
      <c r="B102" s="206"/>
      <c r="C102" s="214"/>
      <c r="D102" s="224"/>
      <c r="E102" s="214"/>
      <c r="F102" s="215"/>
      <c r="G102" s="214"/>
      <c r="H102" s="215"/>
      <c r="I102" s="215"/>
      <c r="J102" s="215"/>
      <c r="K102" s="215"/>
      <c r="L102" s="215"/>
      <c r="M102" s="215"/>
      <c r="N102" s="214"/>
      <c r="O102" s="208"/>
    </row>
    <row r="103" spans="2:15" ht="13.15" customHeight="1" x14ac:dyDescent="0.2">
      <c r="B103" s="23"/>
      <c r="C103" s="216"/>
      <c r="D103" s="225"/>
      <c r="E103" s="216"/>
      <c r="F103" s="217"/>
      <c r="G103" s="216"/>
      <c r="H103" s="217"/>
      <c r="I103" s="217"/>
      <c r="J103" s="217"/>
      <c r="K103" s="217"/>
      <c r="L103" s="217"/>
      <c r="M103" s="217"/>
      <c r="N103" s="216"/>
      <c r="O103" s="25"/>
    </row>
    <row r="104" spans="2:15" ht="13.15" customHeight="1" x14ac:dyDescent="0.2">
      <c r="B104" s="26"/>
      <c r="C104" s="204"/>
      <c r="D104" s="223"/>
      <c r="E104" s="204"/>
      <c r="F104" s="205"/>
      <c r="G104" s="204"/>
      <c r="H104" s="227"/>
      <c r="I104" s="227"/>
      <c r="J104" s="227"/>
      <c r="K104" s="227"/>
      <c r="L104" s="227"/>
      <c r="M104" s="227"/>
      <c r="N104" s="204"/>
      <c r="O104" s="30"/>
    </row>
    <row r="105" spans="2:15" ht="13.15" customHeight="1" x14ac:dyDescent="0.2">
      <c r="B105" s="26"/>
      <c r="C105" s="204"/>
      <c r="D105" s="223"/>
      <c r="E105" s="204"/>
      <c r="F105" s="205"/>
      <c r="G105" s="204"/>
      <c r="H105" s="590" t="str">
        <f t="shared" ref="H105:M105" si="26">H8</f>
        <v>2018/19</v>
      </c>
      <c r="I105" s="590" t="str">
        <f t="shared" si="26"/>
        <v>2019/20</v>
      </c>
      <c r="J105" s="590" t="str">
        <f t="shared" si="26"/>
        <v>2020/21</v>
      </c>
      <c r="K105" s="590" t="str">
        <f t="shared" si="26"/>
        <v>2021/22</v>
      </c>
      <c r="L105" s="590" t="str">
        <f t="shared" si="26"/>
        <v>2022/23</v>
      </c>
      <c r="M105" s="590" t="str">
        <f t="shared" si="26"/>
        <v>2023/24</v>
      </c>
      <c r="N105" s="204"/>
      <c r="O105" s="30"/>
    </row>
    <row r="106" spans="2:15" ht="13.15" customHeight="1" x14ac:dyDescent="0.2">
      <c r="B106" s="26"/>
      <c r="C106" s="204"/>
      <c r="D106" s="223"/>
      <c r="E106" s="204"/>
      <c r="F106" s="205"/>
      <c r="G106" s="204"/>
      <c r="H106" s="615"/>
      <c r="I106" s="615"/>
      <c r="J106" s="615"/>
      <c r="K106" s="615"/>
      <c r="L106" s="615"/>
      <c r="M106" s="615"/>
      <c r="N106" s="204"/>
      <c r="O106" s="30"/>
    </row>
    <row r="107" spans="2:15" ht="13.15" customHeight="1" x14ac:dyDescent="0.2">
      <c r="B107" s="26"/>
      <c r="C107" s="904"/>
      <c r="D107" s="904"/>
      <c r="E107" s="904"/>
      <c r="F107" s="906"/>
      <c r="G107" s="904"/>
      <c r="H107" s="906"/>
      <c r="I107" s="906"/>
      <c r="J107" s="906"/>
      <c r="K107" s="906"/>
      <c r="L107" s="906"/>
      <c r="M107" s="906"/>
      <c r="N107" s="904"/>
      <c r="O107" s="30"/>
    </row>
    <row r="108" spans="2:15" ht="13.15" customHeight="1" x14ac:dyDescent="0.2">
      <c r="B108" s="26"/>
      <c r="C108" s="904"/>
      <c r="D108" s="912" t="s">
        <v>48</v>
      </c>
      <c r="E108" s="904"/>
      <c r="F108" s="906"/>
      <c r="G108" s="904"/>
      <c r="H108" s="906"/>
      <c r="I108" s="906"/>
      <c r="J108" s="906"/>
      <c r="K108" s="906"/>
      <c r="L108" s="906"/>
      <c r="M108" s="906"/>
      <c r="N108" s="904"/>
      <c r="O108" s="30"/>
    </row>
    <row r="109" spans="2:15" ht="13.15" customHeight="1" x14ac:dyDescent="0.2">
      <c r="B109" s="26"/>
      <c r="C109" s="904"/>
      <c r="D109" s="918"/>
      <c r="E109" s="904"/>
      <c r="F109" s="926" t="s">
        <v>333</v>
      </c>
      <c r="G109" s="904"/>
      <c r="H109" s="906"/>
      <c r="I109" s="906"/>
      <c r="J109" s="906"/>
      <c r="K109" s="906"/>
      <c r="L109" s="906"/>
      <c r="M109" s="906"/>
      <c r="N109" s="904"/>
      <c r="O109" s="30"/>
    </row>
    <row r="110" spans="2:15" ht="13.15" customHeight="1" x14ac:dyDescent="0.2">
      <c r="B110" s="26"/>
      <c r="C110" s="904"/>
      <c r="D110" s="918" t="s">
        <v>592</v>
      </c>
      <c r="E110" s="904"/>
      <c r="F110" s="1008"/>
      <c r="G110" s="904"/>
      <c r="H110" s="1100">
        <f>+'sal pers SWV'!U36</f>
        <v>45084.80000000001</v>
      </c>
      <c r="I110" s="1100">
        <f>+'sal pers SWV'!U68</f>
        <v>46387.200000000004</v>
      </c>
      <c r="J110" s="1100">
        <f>+'sal pers SWV'!U100</f>
        <v>47520</v>
      </c>
      <c r="K110" s="1100">
        <f>+'sal pers SWV'!U132</f>
        <v>48595.200000000004</v>
      </c>
      <c r="L110" s="1100">
        <f>+'sal pers SWV'!U164</f>
        <v>49728</v>
      </c>
      <c r="M110" s="1100">
        <f>+'sal pers SWV'!U196</f>
        <v>50937.600000000006</v>
      </c>
      <c r="N110" s="904"/>
      <c r="O110" s="30"/>
    </row>
    <row r="111" spans="2:15" ht="13.15" customHeight="1" x14ac:dyDescent="0.2">
      <c r="B111" s="26"/>
      <c r="C111" s="904"/>
      <c r="D111" s="918"/>
      <c r="E111" s="904"/>
      <c r="F111" s="1340"/>
      <c r="G111" s="1341"/>
      <c r="H111" s="1342"/>
      <c r="I111" s="1342"/>
      <c r="J111" s="1342"/>
      <c r="K111" s="1342"/>
      <c r="L111" s="1342"/>
      <c r="M111" s="1342"/>
      <c r="N111" s="904"/>
      <c r="O111" s="30"/>
    </row>
    <row r="112" spans="2:15" ht="13.15" customHeight="1" x14ac:dyDescent="0.2">
      <c r="B112" s="26"/>
      <c r="C112" s="904"/>
      <c r="D112" s="918" t="s">
        <v>86</v>
      </c>
      <c r="E112" s="904"/>
      <c r="F112" s="906"/>
      <c r="G112" s="904"/>
      <c r="H112" s="906"/>
      <c r="I112" s="906"/>
      <c r="J112" s="906"/>
      <c r="K112" s="906"/>
      <c r="L112" s="906"/>
      <c r="M112" s="906"/>
      <c r="N112" s="904"/>
      <c r="O112" s="30"/>
    </row>
    <row r="113" spans="2:15" ht="13.15" customHeight="1" x14ac:dyDescent="0.2">
      <c r="B113" s="26"/>
      <c r="C113" s="904"/>
      <c r="D113" s="868" t="s">
        <v>904</v>
      </c>
      <c r="E113" s="916"/>
      <c r="F113" s="1008"/>
      <c r="G113" s="916"/>
      <c r="H113" s="1098">
        <f>+'peild SBO'!G24</f>
        <v>-152520</v>
      </c>
      <c r="I113" s="1098">
        <f>+'peild SBO'!H24</f>
        <v>-152520</v>
      </c>
      <c r="J113" s="1098">
        <f>+'peild SBO'!I24</f>
        <v>-152520</v>
      </c>
      <c r="K113" s="1098">
        <f>+'peild SBO'!J24</f>
        <v>-152520</v>
      </c>
      <c r="L113" s="1098">
        <f>+'peild SBO'!K24</f>
        <v>-152520</v>
      </c>
      <c r="M113" s="1098">
        <f>+'peild SBO'!L24</f>
        <v>-152520</v>
      </c>
      <c r="N113" s="904"/>
      <c r="O113" s="30"/>
    </row>
    <row r="114" spans="2:15" ht="13.15" customHeight="1" x14ac:dyDescent="0.2">
      <c r="B114" s="26"/>
      <c r="C114" s="904"/>
      <c r="D114" s="868" t="s">
        <v>893</v>
      </c>
      <c r="E114" s="904"/>
      <c r="F114" s="1008"/>
      <c r="G114" s="904"/>
      <c r="H114" s="1028">
        <v>0</v>
      </c>
      <c r="I114" s="1101">
        <f t="shared" ref="I114:M114" si="27">H114</f>
        <v>0</v>
      </c>
      <c r="J114" s="1101">
        <f t="shared" si="27"/>
        <v>0</v>
      </c>
      <c r="K114" s="1101">
        <f t="shared" si="27"/>
        <v>0</v>
      </c>
      <c r="L114" s="1343">
        <f t="shared" si="27"/>
        <v>0</v>
      </c>
      <c r="M114" s="1343">
        <f t="shared" si="27"/>
        <v>0</v>
      </c>
      <c r="N114" s="904"/>
      <c r="O114" s="30"/>
    </row>
    <row r="115" spans="2:15" ht="13.15" customHeight="1" x14ac:dyDescent="0.2">
      <c r="B115" s="26"/>
      <c r="C115" s="904"/>
      <c r="D115" s="916" t="s">
        <v>287</v>
      </c>
      <c r="E115" s="916"/>
      <c r="F115" s="906"/>
      <c r="G115" s="916"/>
      <c r="H115" s="1329"/>
      <c r="I115" s="1329"/>
      <c r="J115" s="1329"/>
      <c r="K115" s="1329"/>
      <c r="L115" s="1329"/>
      <c r="M115" s="1329"/>
      <c r="N115" s="904"/>
      <c r="O115" s="489"/>
    </row>
    <row r="116" spans="2:15" ht="13.15" customHeight="1" x14ac:dyDescent="0.2">
      <c r="B116" s="26"/>
      <c r="C116" s="904"/>
      <c r="D116" s="868" t="s">
        <v>382</v>
      </c>
      <c r="E116" s="904"/>
      <c r="F116" s="1008"/>
      <c r="G116" s="904"/>
      <c r="H116" s="1098">
        <f>ROUND(+'geg ll'!G102*(tab!$C$49+tab!$C$50)+'geg ll'!G103*tab!$C$50,0)</f>
        <v>0</v>
      </c>
      <c r="I116" s="1098">
        <f>ROUND(+'geg ll'!H102*(tab!$C$49+tab!$C$50)+'geg ll'!H103*tab!$C$50,0)</f>
        <v>0</v>
      </c>
      <c r="J116" s="1098">
        <f>ROUND(+'geg ll'!I102*(tab!$C$49+tab!$C$50)+'geg ll'!I103*tab!$C$50,0)</f>
        <v>0</v>
      </c>
      <c r="K116" s="1098">
        <f>ROUND(+'geg ll'!J102*(tab!$C$49+tab!$C$50)+'geg ll'!J103*tab!$C$50,0)</f>
        <v>0</v>
      </c>
      <c r="L116" s="1098">
        <f>ROUND(+'geg ll'!K102*(tab!$C$49+tab!$C$50)+'geg ll'!K103*tab!$C$50,0)</f>
        <v>0</v>
      </c>
      <c r="M116" s="1098">
        <f>ROUND(+'geg ll'!L102*(tab!$C$49+tab!$C$50)+'geg ll'!L103*tab!$C$50,0)</f>
        <v>0</v>
      </c>
      <c r="N116" s="904"/>
      <c r="O116" s="30"/>
    </row>
    <row r="117" spans="2:15" ht="13.15" customHeight="1" x14ac:dyDescent="0.2">
      <c r="B117" s="26"/>
      <c r="C117" s="904"/>
      <c r="D117" s="868" t="s">
        <v>593</v>
      </c>
      <c r="E117" s="904"/>
      <c r="F117" s="1008"/>
      <c r="G117" s="904"/>
      <c r="H117" s="1028">
        <v>0</v>
      </c>
      <c r="I117" s="1101">
        <f t="shared" ref="I117:J127" si="28">H117</f>
        <v>0</v>
      </c>
      <c r="J117" s="1101">
        <f t="shared" ref="J117:J124" si="29">I117</f>
        <v>0</v>
      </c>
      <c r="K117" s="1101">
        <f t="shared" ref="K117:K127" si="30">J117</f>
        <v>0</v>
      </c>
      <c r="L117" s="1343">
        <f t="shared" ref="L117:M127" si="31">K117</f>
        <v>0</v>
      </c>
      <c r="M117" s="1343">
        <f t="shared" si="31"/>
        <v>0</v>
      </c>
      <c r="N117" s="904"/>
      <c r="O117" s="30"/>
    </row>
    <row r="118" spans="2:15" ht="13.15" customHeight="1" x14ac:dyDescent="0.2">
      <c r="B118" s="26"/>
      <c r="C118" s="904"/>
      <c r="D118" s="1027"/>
      <c r="E118" s="904"/>
      <c r="F118" s="1008"/>
      <c r="G118" s="904"/>
      <c r="H118" s="1028">
        <v>0</v>
      </c>
      <c r="I118" s="1101">
        <f t="shared" si="28"/>
        <v>0</v>
      </c>
      <c r="J118" s="1101">
        <f t="shared" si="29"/>
        <v>0</v>
      </c>
      <c r="K118" s="1101">
        <f t="shared" si="30"/>
        <v>0</v>
      </c>
      <c r="L118" s="1343">
        <f t="shared" si="31"/>
        <v>0</v>
      </c>
      <c r="M118" s="1343">
        <f t="shared" si="31"/>
        <v>0</v>
      </c>
      <c r="N118" s="904"/>
      <c r="O118" s="30"/>
    </row>
    <row r="119" spans="2:15" ht="13.15" customHeight="1" x14ac:dyDescent="0.2">
      <c r="B119" s="26"/>
      <c r="C119" s="904"/>
      <c r="D119" s="1027"/>
      <c r="E119" s="904"/>
      <c r="F119" s="1008"/>
      <c r="G119" s="904"/>
      <c r="H119" s="1028">
        <v>0</v>
      </c>
      <c r="I119" s="1101">
        <f t="shared" si="28"/>
        <v>0</v>
      </c>
      <c r="J119" s="1101">
        <f t="shared" si="29"/>
        <v>0</v>
      </c>
      <c r="K119" s="1101">
        <f t="shared" si="30"/>
        <v>0</v>
      </c>
      <c r="L119" s="1343">
        <f t="shared" si="31"/>
        <v>0</v>
      </c>
      <c r="M119" s="1343">
        <f t="shared" si="31"/>
        <v>0</v>
      </c>
      <c r="N119" s="904"/>
      <c r="O119" s="30"/>
    </row>
    <row r="120" spans="2:15" ht="13.15" customHeight="1" x14ac:dyDescent="0.2">
      <c r="B120" s="26"/>
      <c r="C120" s="904"/>
      <c r="D120" s="1033"/>
      <c r="E120" s="904"/>
      <c r="F120" s="1008"/>
      <c r="G120" s="904"/>
      <c r="H120" s="1028">
        <v>0</v>
      </c>
      <c r="I120" s="1101">
        <f t="shared" si="28"/>
        <v>0</v>
      </c>
      <c r="J120" s="1101">
        <f t="shared" si="29"/>
        <v>0</v>
      </c>
      <c r="K120" s="1101">
        <f t="shared" si="30"/>
        <v>0</v>
      </c>
      <c r="L120" s="1343">
        <f t="shared" si="31"/>
        <v>0</v>
      </c>
      <c r="M120" s="1343">
        <f t="shared" si="31"/>
        <v>0</v>
      </c>
      <c r="N120" s="904"/>
      <c r="O120" s="30"/>
    </row>
    <row r="121" spans="2:15" ht="13.15" customHeight="1" x14ac:dyDescent="0.2">
      <c r="B121" s="26"/>
      <c r="C121" s="904"/>
      <c r="D121" s="1027"/>
      <c r="E121" s="904"/>
      <c r="F121" s="1008"/>
      <c r="G121" s="904"/>
      <c r="H121" s="1028">
        <v>0</v>
      </c>
      <c r="I121" s="1101">
        <f t="shared" si="28"/>
        <v>0</v>
      </c>
      <c r="J121" s="1101">
        <f t="shared" si="29"/>
        <v>0</v>
      </c>
      <c r="K121" s="1101">
        <f t="shared" si="30"/>
        <v>0</v>
      </c>
      <c r="L121" s="1343">
        <f t="shared" si="31"/>
        <v>0</v>
      </c>
      <c r="M121" s="1343">
        <f t="shared" si="31"/>
        <v>0</v>
      </c>
      <c r="N121" s="904"/>
      <c r="O121" s="30"/>
    </row>
    <row r="122" spans="2:15" ht="13.15" customHeight="1" x14ac:dyDescent="0.2">
      <c r="B122" s="26"/>
      <c r="C122" s="904"/>
      <c r="D122" s="1027"/>
      <c r="E122" s="904"/>
      <c r="F122" s="1008"/>
      <c r="G122" s="904"/>
      <c r="H122" s="1028">
        <v>0</v>
      </c>
      <c r="I122" s="1101">
        <f t="shared" si="28"/>
        <v>0</v>
      </c>
      <c r="J122" s="1101">
        <f t="shared" si="29"/>
        <v>0</v>
      </c>
      <c r="K122" s="1101">
        <f t="shared" si="30"/>
        <v>0</v>
      </c>
      <c r="L122" s="1343">
        <f t="shared" si="31"/>
        <v>0</v>
      </c>
      <c r="M122" s="1343">
        <f t="shared" si="31"/>
        <v>0</v>
      </c>
      <c r="N122" s="904"/>
      <c r="O122" s="30"/>
    </row>
    <row r="123" spans="2:15" ht="13.15" customHeight="1" x14ac:dyDescent="0.2">
      <c r="B123" s="26"/>
      <c r="C123" s="904"/>
      <c r="D123" s="1049"/>
      <c r="E123" s="904"/>
      <c r="F123" s="1008"/>
      <c r="G123" s="904"/>
      <c r="H123" s="1028">
        <v>0</v>
      </c>
      <c r="I123" s="1028">
        <f t="shared" si="28"/>
        <v>0</v>
      </c>
      <c r="J123" s="1028">
        <f t="shared" si="29"/>
        <v>0</v>
      </c>
      <c r="K123" s="1028">
        <f t="shared" si="30"/>
        <v>0</v>
      </c>
      <c r="L123" s="1335">
        <f t="shared" si="31"/>
        <v>0</v>
      </c>
      <c r="M123" s="1335">
        <f t="shared" si="31"/>
        <v>0</v>
      </c>
      <c r="N123" s="904"/>
      <c r="O123" s="30"/>
    </row>
    <row r="124" spans="2:15" ht="13.15" customHeight="1" x14ac:dyDescent="0.2">
      <c r="B124" s="26"/>
      <c r="C124" s="904"/>
      <c r="D124" s="1027"/>
      <c r="E124" s="904"/>
      <c r="F124" s="1008"/>
      <c r="G124" s="904"/>
      <c r="H124" s="1028">
        <v>0</v>
      </c>
      <c r="I124" s="1028">
        <f t="shared" si="28"/>
        <v>0</v>
      </c>
      <c r="J124" s="1028">
        <f t="shared" si="29"/>
        <v>0</v>
      </c>
      <c r="K124" s="1028">
        <f t="shared" si="30"/>
        <v>0</v>
      </c>
      <c r="L124" s="1335">
        <f t="shared" si="31"/>
        <v>0</v>
      </c>
      <c r="M124" s="1335">
        <f t="shared" si="31"/>
        <v>0</v>
      </c>
      <c r="N124" s="904"/>
      <c r="O124" s="30"/>
    </row>
    <row r="125" spans="2:15" ht="13.15" customHeight="1" x14ac:dyDescent="0.2">
      <c r="B125" s="26"/>
      <c r="C125" s="904"/>
      <c r="D125" s="1027"/>
      <c r="E125" s="904"/>
      <c r="F125" s="1008"/>
      <c r="G125" s="904"/>
      <c r="H125" s="1028">
        <v>0</v>
      </c>
      <c r="I125" s="1028">
        <f t="shared" si="28"/>
        <v>0</v>
      </c>
      <c r="J125" s="1028">
        <f t="shared" si="28"/>
        <v>0</v>
      </c>
      <c r="K125" s="1028">
        <f t="shared" si="30"/>
        <v>0</v>
      </c>
      <c r="L125" s="1335">
        <f t="shared" si="31"/>
        <v>0</v>
      </c>
      <c r="M125" s="1335">
        <f t="shared" si="31"/>
        <v>0</v>
      </c>
      <c r="N125" s="904"/>
      <c r="O125" s="30"/>
    </row>
    <row r="126" spans="2:15" ht="13.15" customHeight="1" x14ac:dyDescent="0.2">
      <c r="B126" s="26"/>
      <c r="C126" s="904"/>
      <c r="D126" s="1027"/>
      <c r="E126" s="904"/>
      <c r="F126" s="1008"/>
      <c r="G126" s="904"/>
      <c r="H126" s="1028">
        <v>0</v>
      </c>
      <c r="I126" s="1028">
        <f t="shared" si="28"/>
        <v>0</v>
      </c>
      <c r="J126" s="1028">
        <f>I126</f>
        <v>0</v>
      </c>
      <c r="K126" s="1028">
        <f t="shared" si="30"/>
        <v>0</v>
      </c>
      <c r="L126" s="1335">
        <f t="shared" si="31"/>
        <v>0</v>
      </c>
      <c r="M126" s="1335">
        <f t="shared" si="31"/>
        <v>0</v>
      </c>
      <c r="N126" s="904"/>
      <c r="O126" s="30"/>
    </row>
    <row r="127" spans="2:15" ht="13.15" customHeight="1" x14ac:dyDescent="0.2">
      <c r="B127" s="26"/>
      <c r="C127" s="904"/>
      <c r="D127" s="1033"/>
      <c r="E127" s="904"/>
      <c r="F127" s="1008"/>
      <c r="G127" s="904"/>
      <c r="H127" s="1028">
        <v>0</v>
      </c>
      <c r="I127" s="1028">
        <f t="shared" si="28"/>
        <v>0</v>
      </c>
      <c r="J127" s="1028">
        <f>I127</f>
        <v>0</v>
      </c>
      <c r="K127" s="1028">
        <f t="shared" si="30"/>
        <v>0</v>
      </c>
      <c r="L127" s="1335">
        <f t="shared" si="31"/>
        <v>0</v>
      </c>
      <c r="M127" s="1335">
        <f t="shared" si="31"/>
        <v>0</v>
      </c>
      <c r="N127" s="904"/>
      <c r="O127" s="30"/>
    </row>
    <row r="128" spans="2:15" ht="13.15" customHeight="1" x14ac:dyDescent="0.2">
      <c r="B128" s="26"/>
      <c r="C128" s="904"/>
      <c r="D128" s="904"/>
      <c r="E128" s="904"/>
      <c r="F128" s="906"/>
      <c r="G128" s="904"/>
      <c r="H128" s="1043">
        <f>H113+H114+SUM(H116:H127)</f>
        <v>-152520</v>
      </c>
      <c r="I128" s="1043">
        <f>I113+I114+SUM(I116:I127)</f>
        <v>-152520</v>
      </c>
      <c r="J128" s="1043">
        <f>J113+J114+SUM(J116:J127)</f>
        <v>-152520</v>
      </c>
      <c r="K128" s="1043">
        <f>K113+K114+SUM(K116:K127)</f>
        <v>-152520</v>
      </c>
      <c r="L128" s="1043">
        <f>SUM(L113:L127)</f>
        <v>-152520</v>
      </c>
      <c r="M128" s="1043">
        <f>SUM(M113:M127)</f>
        <v>-152520</v>
      </c>
      <c r="N128" s="904"/>
      <c r="O128" s="30"/>
    </row>
    <row r="129" spans="2:15" ht="13.15" customHeight="1" x14ac:dyDescent="0.2">
      <c r="B129" s="26"/>
      <c r="C129" s="904"/>
      <c r="D129" s="918"/>
      <c r="E129" s="868"/>
      <c r="F129" s="919"/>
      <c r="G129" s="868"/>
      <c r="H129" s="919"/>
      <c r="I129" s="919"/>
      <c r="J129" s="919"/>
      <c r="K129" s="919"/>
      <c r="L129" s="919"/>
      <c r="M129" s="919"/>
      <c r="N129" s="904"/>
      <c r="O129" s="30"/>
    </row>
    <row r="130" spans="2:15" ht="13.15" customHeight="1" x14ac:dyDescent="0.2">
      <c r="B130" s="26"/>
      <c r="C130" s="868"/>
      <c r="D130" s="918" t="s">
        <v>87</v>
      </c>
      <c r="E130" s="868"/>
      <c r="F130" s="919"/>
      <c r="G130" s="868"/>
      <c r="H130" s="919"/>
      <c r="I130" s="919"/>
      <c r="J130" s="919"/>
      <c r="K130" s="919"/>
      <c r="L130" s="919"/>
      <c r="M130" s="919"/>
      <c r="N130" s="868"/>
      <c r="O130" s="30"/>
    </row>
    <row r="131" spans="2:15" ht="13.15" customHeight="1" x14ac:dyDescent="0.2">
      <c r="B131" s="26"/>
      <c r="C131" s="868"/>
      <c r="D131" s="916" t="s">
        <v>892</v>
      </c>
      <c r="E131" s="868"/>
      <c r="F131" s="919"/>
      <c r="G131" s="868"/>
      <c r="H131" s="919"/>
      <c r="I131" s="919"/>
      <c r="J131" s="919"/>
      <c r="K131" s="919"/>
      <c r="L131" s="919"/>
      <c r="M131" s="919"/>
      <c r="N131" s="868"/>
      <c r="O131" s="30"/>
    </row>
    <row r="132" spans="2:15" ht="13.15" customHeight="1" x14ac:dyDescent="0.2">
      <c r="B132" s="26"/>
      <c r="C132" s="868"/>
      <c r="D132" s="868" t="s">
        <v>969</v>
      </c>
      <c r="E132" s="916"/>
      <c r="F132" s="936"/>
      <c r="G132" s="916"/>
      <c r="H132" s="1062">
        <f>'overdr SO'!J14</f>
        <v>4302379.26</v>
      </c>
      <c r="I132" s="1062">
        <f>'overdr SO'!K14</f>
        <v>4302379.26</v>
      </c>
      <c r="J132" s="1062">
        <f>'overdr SO'!L14</f>
        <v>4302379.26</v>
      </c>
      <c r="K132" s="1062">
        <f>'overdr SO'!M14</f>
        <v>4302379.26</v>
      </c>
      <c r="L132" s="1062">
        <f>'overdr SO'!N14</f>
        <v>4302379.26</v>
      </c>
      <c r="M132" s="1062">
        <f>'overdr SO'!O14</f>
        <v>4302379.26</v>
      </c>
      <c r="N132" s="868"/>
      <c r="O132" s="30"/>
    </row>
    <row r="133" spans="2:15" ht="13.15" customHeight="1" x14ac:dyDescent="0.2">
      <c r="B133" s="26"/>
      <c r="C133" s="868"/>
      <c r="D133" s="868" t="s">
        <v>905</v>
      </c>
      <c r="E133" s="916"/>
      <c r="F133" s="936"/>
      <c r="G133" s="916"/>
      <c r="H133" s="1102">
        <v>228905.04</v>
      </c>
      <c r="I133" s="1102">
        <f t="shared" ref="I133:M133" si="32">+H133</f>
        <v>228905.04</v>
      </c>
      <c r="J133" s="1102">
        <f>+I133</f>
        <v>228905.04</v>
      </c>
      <c r="K133" s="1102">
        <f t="shared" si="32"/>
        <v>228905.04</v>
      </c>
      <c r="L133" s="1344">
        <f t="shared" si="32"/>
        <v>228905.04</v>
      </c>
      <c r="M133" s="1344">
        <f t="shared" si="32"/>
        <v>228905.04</v>
      </c>
      <c r="N133" s="868"/>
      <c r="O133" s="30"/>
    </row>
    <row r="134" spans="2:15" ht="13.15" customHeight="1" x14ac:dyDescent="0.2">
      <c r="B134" s="26"/>
      <c r="C134" s="868"/>
      <c r="D134" s="868"/>
      <c r="E134" s="916"/>
      <c r="F134" s="936"/>
      <c r="G134" s="916"/>
      <c r="H134" s="1345">
        <f>SUM(H132:H133)</f>
        <v>4531284.3</v>
      </c>
      <c r="I134" s="1345">
        <f>SUM(I132:I133)</f>
        <v>4531284.3</v>
      </c>
      <c r="J134" s="1345">
        <f>SUM(J132:J133)</f>
        <v>4531284.3</v>
      </c>
      <c r="K134" s="1345">
        <f>SUM(K132:K133)</f>
        <v>4531284.3</v>
      </c>
      <c r="L134" s="1345">
        <f t="shared" ref="L134:M134" si="33">SUM(L132:L133)</f>
        <v>4531284.3</v>
      </c>
      <c r="M134" s="1345">
        <f t="shared" si="33"/>
        <v>4531284.3</v>
      </c>
      <c r="N134" s="868"/>
      <c r="O134" s="489"/>
    </row>
    <row r="135" spans="2:15" ht="13.15" customHeight="1" x14ac:dyDescent="0.2">
      <c r="B135" s="26"/>
      <c r="C135" s="868"/>
      <c r="D135" s="916" t="s">
        <v>891</v>
      </c>
      <c r="E135" s="916"/>
      <c r="F135" s="919"/>
      <c r="G135" s="916"/>
      <c r="H135" s="1065"/>
      <c r="I135" s="1065"/>
      <c r="J135" s="1065"/>
      <c r="K135" s="1065"/>
      <c r="L135" s="1065"/>
      <c r="M135" s="1065"/>
      <c r="N135" s="868"/>
      <c r="O135" s="489"/>
    </row>
    <row r="136" spans="2:15" ht="13.15" customHeight="1" x14ac:dyDescent="0.2">
      <c r="B136" s="26"/>
      <c r="C136" s="868"/>
      <c r="D136" s="868" t="s">
        <v>865</v>
      </c>
      <c r="E136" s="868"/>
      <c r="F136" s="936"/>
      <c r="G136" s="868"/>
      <c r="H136" s="1028">
        <v>0</v>
      </c>
      <c r="I136" s="1061">
        <f t="shared" ref="I136:J143" si="34">H136</f>
        <v>0</v>
      </c>
      <c r="J136" s="1061">
        <f t="shared" si="34"/>
        <v>0</v>
      </c>
      <c r="K136" s="1061">
        <f t="shared" ref="K136:K148" si="35">J136</f>
        <v>0</v>
      </c>
      <c r="L136" s="1346">
        <f t="shared" ref="L136:M148" si="36">K136</f>
        <v>0</v>
      </c>
      <c r="M136" s="1346">
        <f t="shared" si="36"/>
        <v>0</v>
      </c>
      <c r="N136" s="868"/>
      <c r="O136" s="30"/>
    </row>
    <row r="137" spans="2:15" ht="13.15" customHeight="1" x14ac:dyDescent="0.2">
      <c r="B137" s="26"/>
      <c r="C137" s="868"/>
      <c r="D137" s="868" t="s">
        <v>894</v>
      </c>
      <c r="E137" s="868"/>
      <c r="F137" s="936"/>
      <c r="G137" s="868"/>
      <c r="H137" s="1028">
        <v>0</v>
      </c>
      <c r="I137" s="1275">
        <f t="shared" si="34"/>
        <v>0</v>
      </c>
      <c r="J137" s="1275">
        <f t="shared" si="34"/>
        <v>0</v>
      </c>
      <c r="K137" s="1275">
        <f t="shared" si="35"/>
        <v>0</v>
      </c>
      <c r="L137" s="1275">
        <f t="shared" si="36"/>
        <v>0</v>
      </c>
      <c r="M137" s="1275">
        <f t="shared" si="36"/>
        <v>0</v>
      </c>
      <c r="N137" s="868"/>
      <c r="O137" s="489"/>
    </row>
    <row r="138" spans="2:15" ht="13.15" customHeight="1" x14ac:dyDescent="0.2">
      <c r="B138" s="26"/>
      <c r="C138" s="868"/>
      <c r="D138" s="868"/>
      <c r="E138" s="868"/>
      <c r="F138" s="919"/>
      <c r="G138" s="868"/>
      <c r="H138" s="1328">
        <f>SUM(H136:H137)</f>
        <v>0</v>
      </c>
      <c r="I138" s="1328">
        <f>SUM(I136:I137)</f>
        <v>0</v>
      </c>
      <c r="J138" s="1328">
        <f>SUM(J136:J137)</f>
        <v>0</v>
      </c>
      <c r="K138" s="1328">
        <f>SUM(K136:K137)</f>
        <v>0</v>
      </c>
      <c r="L138" s="1328">
        <f t="shared" ref="L138:M138" si="37">SUM(L136:L137)</f>
        <v>0</v>
      </c>
      <c r="M138" s="1328">
        <f t="shared" si="37"/>
        <v>0</v>
      </c>
      <c r="N138" s="868"/>
      <c r="O138" s="489"/>
    </row>
    <row r="139" spans="2:15" ht="13.15" customHeight="1" x14ac:dyDescent="0.2">
      <c r="B139" s="26"/>
      <c r="C139" s="868"/>
      <c r="D139" s="916" t="s">
        <v>287</v>
      </c>
      <c r="E139" s="868"/>
      <c r="F139" s="919"/>
      <c r="G139" s="868"/>
      <c r="H139" s="1065"/>
      <c r="I139" s="1065"/>
      <c r="J139" s="1065"/>
      <c r="K139" s="1065"/>
      <c r="L139" s="1065"/>
      <c r="M139" s="1065"/>
      <c r="N139" s="868"/>
      <c r="O139" s="489"/>
    </row>
    <row r="140" spans="2:15" ht="13.15" customHeight="1" x14ac:dyDescent="0.2">
      <c r="B140" s="26"/>
      <c r="C140" s="868"/>
      <c r="D140" s="868" t="s">
        <v>288</v>
      </c>
      <c r="E140" s="868"/>
      <c r="F140" s="936"/>
      <c r="G140" s="868"/>
      <c r="H140" s="1028">
        <v>0</v>
      </c>
      <c r="I140" s="1275">
        <f t="shared" ref="I140:M140" si="38">H140</f>
        <v>0</v>
      </c>
      <c r="J140" s="1275">
        <f t="shared" si="38"/>
        <v>0</v>
      </c>
      <c r="K140" s="1275">
        <f t="shared" si="38"/>
        <v>0</v>
      </c>
      <c r="L140" s="1347">
        <f t="shared" si="38"/>
        <v>0</v>
      </c>
      <c r="M140" s="1347">
        <f t="shared" si="38"/>
        <v>0</v>
      </c>
      <c r="N140" s="868"/>
      <c r="O140" s="30"/>
    </row>
    <row r="141" spans="2:15" ht="13.15" customHeight="1" x14ac:dyDescent="0.2">
      <c r="B141" s="26"/>
      <c r="C141" s="868"/>
      <c r="D141" s="1103"/>
      <c r="E141" s="868"/>
      <c r="F141" s="936"/>
      <c r="G141" s="868"/>
      <c r="H141" s="1028">
        <v>0</v>
      </c>
      <c r="I141" s="1061">
        <f t="shared" si="34"/>
        <v>0</v>
      </c>
      <c r="J141" s="1061">
        <f t="shared" si="34"/>
        <v>0</v>
      </c>
      <c r="K141" s="1061">
        <f t="shared" si="35"/>
        <v>0</v>
      </c>
      <c r="L141" s="1346">
        <f t="shared" si="36"/>
        <v>0</v>
      </c>
      <c r="M141" s="1346">
        <f t="shared" si="36"/>
        <v>0</v>
      </c>
      <c r="N141" s="868"/>
      <c r="O141" s="30"/>
    </row>
    <row r="142" spans="2:15" ht="13.15" customHeight="1" x14ac:dyDescent="0.2">
      <c r="B142" s="26"/>
      <c r="C142" s="868"/>
      <c r="D142" s="1103"/>
      <c r="E142" s="868"/>
      <c r="F142" s="936"/>
      <c r="G142" s="868"/>
      <c r="H142" s="1028">
        <v>0</v>
      </c>
      <c r="I142" s="1061">
        <f t="shared" si="34"/>
        <v>0</v>
      </c>
      <c r="J142" s="1061">
        <f t="shared" si="34"/>
        <v>0</v>
      </c>
      <c r="K142" s="1061">
        <f t="shared" si="35"/>
        <v>0</v>
      </c>
      <c r="L142" s="1346">
        <f t="shared" si="36"/>
        <v>0</v>
      </c>
      <c r="M142" s="1346">
        <f t="shared" si="36"/>
        <v>0</v>
      </c>
      <c r="N142" s="868"/>
      <c r="O142" s="30"/>
    </row>
    <row r="143" spans="2:15" ht="13.15" customHeight="1" x14ac:dyDescent="0.2">
      <c r="B143" s="26"/>
      <c r="C143" s="868"/>
      <c r="D143" s="1033"/>
      <c r="E143" s="868"/>
      <c r="F143" s="936"/>
      <c r="G143" s="868"/>
      <c r="H143" s="1028">
        <v>0</v>
      </c>
      <c r="I143" s="1061">
        <f t="shared" si="34"/>
        <v>0</v>
      </c>
      <c r="J143" s="1061">
        <f t="shared" si="34"/>
        <v>0</v>
      </c>
      <c r="K143" s="1061">
        <f t="shared" si="35"/>
        <v>0</v>
      </c>
      <c r="L143" s="1346">
        <f t="shared" si="36"/>
        <v>0</v>
      </c>
      <c r="M143" s="1346">
        <f t="shared" si="36"/>
        <v>0</v>
      </c>
      <c r="N143" s="868"/>
      <c r="O143" s="30"/>
    </row>
    <row r="144" spans="2:15" ht="13.15" customHeight="1" x14ac:dyDescent="0.2">
      <c r="B144" s="26"/>
      <c r="C144" s="868"/>
      <c r="D144" s="1033"/>
      <c r="E144" s="868"/>
      <c r="F144" s="936"/>
      <c r="G144" s="868"/>
      <c r="H144" s="1028">
        <v>0</v>
      </c>
      <c r="I144" s="1061">
        <f>H144</f>
        <v>0</v>
      </c>
      <c r="J144" s="1061">
        <f>I144</f>
        <v>0</v>
      </c>
      <c r="K144" s="1061">
        <f t="shared" si="35"/>
        <v>0</v>
      </c>
      <c r="L144" s="1346">
        <f t="shared" si="36"/>
        <v>0</v>
      </c>
      <c r="M144" s="1346">
        <f t="shared" si="36"/>
        <v>0</v>
      </c>
      <c r="N144" s="868"/>
      <c r="O144" s="30"/>
    </row>
    <row r="145" spans="2:15" ht="13.15" customHeight="1" x14ac:dyDescent="0.2">
      <c r="B145" s="26"/>
      <c r="C145" s="868"/>
      <c r="D145" s="1033"/>
      <c r="E145" s="868"/>
      <c r="F145" s="936"/>
      <c r="G145" s="868"/>
      <c r="H145" s="1028">
        <v>0</v>
      </c>
      <c r="I145" s="1061">
        <f>H145</f>
        <v>0</v>
      </c>
      <c r="J145" s="1061">
        <f>I145</f>
        <v>0</v>
      </c>
      <c r="K145" s="1061">
        <f t="shared" si="35"/>
        <v>0</v>
      </c>
      <c r="L145" s="1346">
        <f t="shared" si="36"/>
        <v>0</v>
      </c>
      <c r="M145" s="1346">
        <f t="shared" si="36"/>
        <v>0</v>
      </c>
      <c r="N145" s="868"/>
      <c r="O145" s="30"/>
    </row>
    <row r="146" spans="2:15" ht="13.15" customHeight="1" x14ac:dyDescent="0.2">
      <c r="B146" s="26"/>
      <c r="C146" s="868"/>
      <c r="D146" s="1033"/>
      <c r="E146" s="868"/>
      <c r="F146" s="936"/>
      <c r="G146" s="868"/>
      <c r="H146" s="1028">
        <v>0</v>
      </c>
      <c r="I146" s="1035">
        <f t="shared" ref="I146:J148" si="39">H146</f>
        <v>0</v>
      </c>
      <c r="J146" s="1035">
        <f t="shared" si="39"/>
        <v>0</v>
      </c>
      <c r="K146" s="1035">
        <f t="shared" si="35"/>
        <v>0</v>
      </c>
      <c r="L146" s="1336">
        <f t="shared" si="36"/>
        <v>0</v>
      </c>
      <c r="M146" s="1336">
        <f t="shared" si="36"/>
        <v>0</v>
      </c>
      <c r="N146" s="868"/>
      <c r="O146" s="30"/>
    </row>
    <row r="147" spans="2:15" ht="13.15" customHeight="1" x14ac:dyDescent="0.2">
      <c r="B147" s="26"/>
      <c r="C147" s="868"/>
      <c r="D147" s="1033"/>
      <c r="E147" s="868"/>
      <c r="F147" s="936"/>
      <c r="G147" s="868"/>
      <c r="H147" s="1028">
        <v>0</v>
      </c>
      <c r="I147" s="1035">
        <f t="shared" si="39"/>
        <v>0</v>
      </c>
      <c r="J147" s="1035">
        <f t="shared" si="39"/>
        <v>0</v>
      </c>
      <c r="K147" s="1035">
        <f t="shared" si="35"/>
        <v>0</v>
      </c>
      <c r="L147" s="1336">
        <f t="shared" si="36"/>
        <v>0</v>
      </c>
      <c r="M147" s="1336">
        <f t="shared" si="36"/>
        <v>0</v>
      </c>
      <c r="N147" s="868"/>
      <c r="O147" s="30"/>
    </row>
    <row r="148" spans="2:15" ht="13.15" customHeight="1" x14ac:dyDescent="0.2">
      <c r="B148" s="26"/>
      <c r="C148" s="868"/>
      <c r="D148" s="1033"/>
      <c r="E148" s="868"/>
      <c r="F148" s="936"/>
      <c r="G148" s="868"/>
      <c r="H148" s="1028">
        <v>0</v>
      </c>
      <c r="I148" s="1035">
        <f t="shared" si="39"/>
        <v>0</v>
      </c>
      <c r="J148" s="1035">
        <f t="shared" si="39"/>
        <v>0</v>
      </c>
      <c r="K148" s="1035">
        <f t="shared" si="35"/>
        <v>0</v>
      </c>
      <c r="L148" s="1336">
        <f t="shared" si="36"/>
        <v>0</v>
      </c>
      <c r="M148" s="1336">
        <f t="shared" si="36"/>
        <v>0</v>
      </c>
      <c r="N148" s="868"/>
      <c r="O148" s="30"/>
    </row>
    <row r="149" spans="2:15" ht="13.15" customHeight="1" x14ac:dyDescent="0.2">
      <c r="B149" s="26"/>
      <c r="C149" s="868"/>
      <c r="D149" s="868"/>
      <c r="E149" s="868"/>
      <c r="F149" s="919"/>
      <c r="G149" s="868"/>
      <c r="H149" s="1043">
        <f>SUM(H140:H148)</f>
        <v>0</v>
      </c>
      <c r="I149" s="1043">
        <f>SUM(I140:I148)</f>
        <v>0</v>
      </c>
      <c r="J149" s="1043">
        <f>SUM(J140:J148)</f>
        <v>0</v>
      </c>
      <c r="K149" s="1043">
        <f>SUM(K140:K148)</f>
        <v>0</v>
      </c>
      <c r="L149" s="1043">
        <f t="shared" ref="L149:M149" si="40">SUM(L140:L148)</f>
        <v>0</v>
      </c>
      <c r="M149" s="1043">
        <f t="shared" si="40"/>
        <v>0</v>
      </c>
      <c r="N149" s="868"/>
      <c r="O149" s="30"/>
    </row>
    <row r="150" spans="2:15" ht="13.15" customHeight="1" x14ac:dyDescent="0.2">
      <c r="B150" s="26"/>
      <c r="C150" s="868"/>
      <c r="D150" s="905"/>
      <c r="E150" s="904"/>
      <c r="F150" s="906"/>
      <c r="G150" s="904"/>
      <c r="H150" s="906"/>
      <c r="I150" s="906"/>
      <c r="J150" s="906"/>
      <c r="K150" s="906"/>
      <c r="L150" s="906"/>
      <c r="M150" s="906"/>
      <c r="N150" s="868"/>
      <c r="O150" s="30"/>
    </row>
    <row r="151" spans="2:15" ht="13.15" customHeight="1" x14ac:dyDescent="0.2">
      <c r="B151" s="26"/>
      <c r="C151" s="868"/>
      <c r="D151" s="905"/>
      <c r="E151" s="904"/>
      <c r="F151" s="906"/>
      <c r="G151" s="904"/>
      <c r="H151" s="1030">
        <f>H110+H128+H134+H138+H149</f>
        <v>4423849.0999999996</v>
      </c>
      <c r="I151" s="1030">
        <f>I110+I128+I134+I138+I149</f>
        <v>4425151.5</v>
      </c>
      <c r="J151" s="1030">
        <f>J110+J128+J134+J138+J149</f>
        <v>4426284.3</v>
      </c>
      <c r="K151" s="1030">
        <f>K110+K128+K134+K138+K149</f>
        <v>4427359.5</v>
      </c>
      <c r="L151" s="1030">
        <f t="shared" ref="L151:M151" si="41">L110+L128+L134+L138+L149</f>
        <v>4428492.3</v>
      </c>
      <c r="M151" s="1030">
        <f t="shared" si="41"/>
        <v>4429701.8999999994</v>
      </c>
      <c r="N151" s="868"/>
      <c r="O151" s="30"/>
    </row>
    <row r="152" spans="2:15" ht="13.15" customHeight="1" x14ac:dyDescent="0.2">
      <c r="B152" s="26"/>
      <c r="C152" s="868"/>
      <c r="D152" s="905"/>
      <c r="E152" s="904"/>
      <c r="F152" s="906"/>
      <c r="G152" s="904"/>
      <c r="H152" s="906"/>
      <c r="I152" s="906"/>
      <c r="J152" s="906"/>
      <c r="K152" s="906"/>
      <c r="L152" s="906"/>
      <c r="M152" s="906"/>
      <c r="N152" s="868"/>
      <c r="O152" s="30"/>
    </row>
    <row r="153" spans="2:15" ht="13.15" customHeight="1" x14ac:dyDescent="0.2">
      <c r="B153" s="26"/>
      <c r="C153" s="868"/>
      <c r="D153" s="905"/>
      <c r="E153" s="904"/>
      <c r="F153" s="906"/>
      <c r="G153" s="904"/>
      <c r="H153" s="906"/>
      <c r="I153" s="906"/>
      <c r="J153" s="906"/>
      <c r="K153" s="906"/>
      <c r="L153" s="906"/>
      <c r="M153" s="906"/>
      <c r="N153" s="868"/>
      <c r="O153" s="30"/>
    </row>
    <row r="154" spans="2:15" ht="13.15" customHeight="1" x14ac:dyDescent="0.2">
      <c r="B154" s="26"/>
      <c r="C154" s="868"/>
      <c r="D154" s="918" t="s">
        <v>909</v>
      </c>
      <c r="E154" s="868"/>
      <c r="F154" s="919"/>
      <c r="G154" s="868"/>
      <c r="H154" s="919"/>
      <c r="I154" s="919"/>
      <c r="J154" s="919"/>
      <c r="K154" s="919"/>
      <c r="L154" s="919"/>
      <c r="M154" s="919"/>
      <c r="N154" s="868"/>
      <c r="O154" s="30"/>
    </row>
    <row r="155" spans="2:15" ht="13.15" customHeight="1" x14ac:dyDescent="0.2">
      <c r="B155" s="26"/>
      <c r="C155" s="868"/>
      <c r="D155" s="1103" t="s">
        <v>910</v>
      </c>
      <c r="E155" s="904"/>
      <c r="F155" s="936"/>
      <c r="G155" s="868"/>
      <c r="H155" s="1026">
        <f>+'programma''s'!H17</f>
        <v>0</v>
      </c>
      <c r="I155" s="1026">
        <f>+'programma''s'!I17</f>
        <v>0</v>
      </c>
      <c r="J155" s="1026">
        <f>+'programma''s'!J17</f>
        <v>0</v>
      </c>
      <c r="K155" s="1026">
        <f>+'programma''s'!K17</f>
        <v>0</v>
      </c>
      <c r="L155" s="1026">
        <f>+'programma''s'!L17</f>
        <v>0</v>
      </c>
      <c r="M155" s="1026">
        <f>+'programma''s'!M17</f>
        <v>0</v>
      </c>
      <c r="N155" s="868"/>
      <c r="O155" s="30"/>
    </row>
    <row r="156" spans="2:15" ht="13.15" customHeight="1" x14ac:dyDescent="0.2">
      <c r="B156" s="26"/>
      <c r="C156" s="868"/>
      <c r="D156" s="1103" t="s">
        <v>911</v>
      </c>
      <c r="E156" s="868"/>
      <c r="F156" s="936"/>
      <c r="G156" s="868"/>
      <c r="H156" s="1026">
        <f>+'programma''s'!H37</f>
        <v>0</v>
      </c>
      <c r="I156" s="1026">
        <f>+'programma''s'!I37</f>
        <v>0</v>
      </c>
      <c r="J156" s="1026">
        <f>+'programma''s'!J37</f>
        <v>0</v>
      </c>
      <c r="K156" s="1026">
        <f>+'programma''s'!K37</f>
        <v>0</v>
      </c>
      <c r="L156" s="1026">
        <f>+'programma''s'!L37</f>
        <v>0</v>
      </c>
      <c r="M156" s="1026">
        <f>+'programma''s'!M37</f>
        <v>0</v>
      </c>
      <c r="N156" s="868"/>
      <c r="O156" s="30"/>
    </row>
    <row r="157" spans="2:15" ht="13.15" customHeight="1" x14ac:dyDescent="0.2">
      <c r="B157" s="26"/>
      <c r="C157" s="868"/>
      <c r="D157" s="1103" t="s">
        <v>912</v>
      </c>
      <c r="E157" s="868"/>
      <c r="F157" s="936"/>
      <c r="G157" s="868"/>
      <c r="H157" s="1026">
        <f>+'programma''s'!H57</f>
        <v>0</v>
      </c>
      <c r="I157" s="1026">
        <f>+'programma''s'!I57</f>
        <v>0</v>
      </c>
      <c r="J157" s="1026">
        <f>+'programma''s'!J57</f>
        <v>0</v>
      </c>
      <c r="K157" s="1026">
        <f>+'programma''s'!K57</f>
        <v>0</v>
      </c>
      <c r="L157" s="1026">
        <f>+'programma''s'!L57</f>
        <v>0</v>
      </c>
      <c r="M157" s="1026">
        <f>+'programma''s'!M57</f>
        <v>0</v>
      </c>
      <c r="N157" s="868"/>
      <c r="O157" s="30"/>
    </row>
    <row r="158" spans="2:15" ht="13.15" customHeight="1" x14ac:dyDescent="0.2">
      <c r="B158" s="26"/>
      <c r="C158" s="868"/>
      <c r="D158" s="1103" t="s">
        <v>913</v>
      </c>
      <c r="E158" s="868"/>
      <c r="F158" s="936"/>
      <c r="G158" s="868"/>
      <c r="H158" s="1026">
        <f>+'programma''s'!H77</f>
        <v>0</v>
      </c>
      <c r="I158" s="1026">
        <f>+'programma''s'!I77</f>
        <v>0</v>
      </c>
      <c r="J158" s="1026">
        <f>+'programma''s'!J77</f>
        <v>0</v>
      </c>
      <c r="K158" s="1026">
        <f>+'programma''s'!K77</f>
        <v>0</v>
      </c>
      <c r="L158" s="1026">
        <f>+'programma''s'!L77</f>
        <v>0</v>
      </c>
      <c r="M158" s="1026">
        <f>+'programma''s'!M77</f>
        <v>0</v>
      </c>
      <c r="N158" s="868"/>
      <c r="O158" s="30"/>
    </row>
    <row r="159" spans="2:15" ht="13.15" customHeight="1" x14ac:dyDescent="0.2">
      <c r="B159" s="26"/>
      <c r="C159" s="868"/>
      <c r="D159" s="1103" t="s">
        <v>914</v>
      </c>
      <c r="E159" s="868"/>
      <c r="F159" s="936"/>
      <c r="G159" s="868"/>
      <c r="H159" s="1026">
        <f>+'programma''s'!H97</f>
        <v>0</v>
      </c>
      <c r="I159" s="1026">
        <f>+'programma''s'!I97</f>
        <v>0</v>
      </c>
      <c r="J159" s="1026">
        <f>+'programma''s'!J97</f>
        <v>0</v>
      </c>
      <c r="K159" s="1026">
        <f>+'programma''s'!K97</f>
        <v>0</v>
      </c>
      <c r="L159" s="1026">
        <f>+'programma''s'!L97</f>
        <v>0</v>
      </c>
      <c r="M159" s="1026">
        <f>+'programma''s'!M97</f>
        <v>0</v>
      </c>
      <c r="N159" s="868"/>
      <c r="O159" s="30"/>
    </row>
    <row r="160" spans="2:15" ht="13.15" customHeight="1" x14ac:dyDescent="0.2">
      <c r="B160" s="26"/>
      <c r="C160" s="868"/>
      <c r="D160" s="1103" t="s">
        <v>915</v>
      </c>
      <c r="E160" s="868"/>
      <c r="F160" s="936"/>
      <c r="G160" s="868"/>
      <c r="H160" s="1026">
        <f>+'programma''s'!H121</f>
        <v>0</v>
      </c>
      <c r="I160" s="1026">
        <f>+'programma''s'!I121</f>
        <v>0</v>
      </c>
      <c r="J160" s="1026">
        <f>+'programma''s'!J121</f>
        <v>0</v>
      </c>
      <c r="K160" s="1026">
        <f>+'programma''s'!K121</f>
        <v>0</v>
      </c>
      <c r="L160" s="1026">
        <f>+'programma''s'!L121</f>
        <v>0</v>
      </c>
      <c r="M160" s="1026">
        <f>+'programma''s'!M121</f>
        <v>0</v>
      </c>
      <c r="N160" s="868"/>
      <c r="O160" s="30"/>
    </row>
    <row r="161" spans="2:17" ht="13.15" customHeight="1" x14ac:dyDescent="0.2">
      <c r="B161" s="26"/>
      <c r="C161" s="868"/>
      <c r="D161" s="1103" t="s">
        <v>916</v>
      </c>
      <c r="E161" s="868"/>
      <c r="F161" s="936"/>
      <c r="G161" s="868"/>
      <c r="H161" s="1026">
        <f>+'programma''s'!H141</f>
        <v>0</v>
      </c>
      <c r="I161" s="1026">
        <f>+'programma''s'!I141</f>
        <v>0</v>
      </c>
      <c r="J161" s="1026">
        <f>+'programma''s'!J141</f>
        <v>0</v>
      </c>
      <c r="K161" s="1026">
        <f>+'programma''s'!K141</f>
        <v>0</v>
      </c>
      <c r="L161" s="1026">
        <f>+'programma''s'!L141</f>
        <v>0</v>
      </c>
      <c r="M161" s="1026">
        <f>+'programma''s'!M141</f>
        <v>0</v>
      </c>
      <c r="N161" s="868"/>
      <c r="O161" s="30"/>
    </row>
    <row r="162" spans="2:17" ht="13.15" customHeight="1" x14ac:dyDescent="0.2">
      <c r="B162" s="26"/>
      <c r="C162" s="868"/>
      <c r="D162" s="1103" t="s">
        <v>917</v>
      </c>
      <c r="E162" s="868"/>
      <c r="F162" s="936"/>
      <c r="G162" s="868"/>
      <c r="H162" s="1026">
        <f>+'programma''s'!H161</f>
        <v>0</v>
      </c>
      <c r="I162" s="1026">
        <f>+'programma''s'!I161</f>
        <v>0</v>
      </c>
      <c r="J162" s="1026">
        <f>+'programma''s'!J161</f>
        <v>0</v>
      </c>
      <c r="K162" s="1026">
        <f>+'programma''s'!K161</f>
        <v>0</v>
      </c>
      <c r="L162" s="1026">
        <f>+'programma''s'!L161</f>
        <v>0</v>
      </c>
      <c r="M162" s="1026">
        <f>+'programma''s'!M161</f>
        <v>0</v>
      </c>
      <c r="N162" s="868"/>
      <c r="O162" s="30"/>
    </row>
    <row r="163" spans="2:17" ht="13.15" customHeight="1" x14ac:dyDescent="0.2">
      <c r="B163" s="26"/>
      <c r="C163" s="868"/>
      <c r="D163" s="1103" t="s">
        <v>918</v>
      </c>
      <c r="E163" s="868"/>
      <c r="F163" s="936"/>
      <c r="G163" s="868"/>
      <c r="H163" s="1026">
        <f>+'programma''s'!H181</f>
        <v>0</v>
      </c>
      <c r="I163" s="1026">
        <f>+'programma''s'!I181</f>
        <v>0</v>
      </c>
      <c r="J163" s="1026">
        <f>+'programma''s'!J181</f>
        <v>0</v>
      </c>
      <c r="K163" s="1026">
        <f>+'programma''s'!K181</f>
        <v>0</v>
      </c>
      <c r="L163" s="1026">
        <f>+'programma''s'!L181</f>
        <v>0</v>
      </c>
      <c r="M163" s="1026">
        <f>+'programma''s'!M181</f>
        <v>0</v>
      </c>
      <c r="N163" s="868"/>
      <c r="O163" s="30"/>
    </row>
    <row r="164" spans="2:17" ht="13.15" customHeight="1" x14ac:dyDescent="0.2">
      <c r="B164" s="26"/>
      <c r="C164" s="868"/>
      <c r="D164" s="1103" t="s">
        <v>919</v>
      </c>
      <c r="E164" s="868"/>
      <c r="F164" s="936"/>
      <c r="G164" s="868"/>
      <c r="H164" s="1026">
        <f>+'programma''s'!H201</f>
        <v>0</v>
      </c>
      <c r="I164" s="1026">
        <f>+'programma''s'!I201</f>
        <v>0</v>
      </c>
      <c r="J164" s="1026">
        <f>+'programma''s'!J201</f>
        <v>0</v>
      </c>
      <c r="K164" s="1026">
        <f>+'programma''s'!K201</f>
        <v>0</v>
      </c>
      <c r="L164" s="1026">
        <f>+'programma''s'!L201</f>
        <v>0</v>
      </c>
      <c r="M164" s="1026">
        <f>+'programma''s'!M201</f>
        <v>0</v>
      </c>
      <c r="N164" s="868"/>
      <c r="O164" s="30"/>
    </row>
    <row r="165" spans="2:17" ht="13.15" customHeight="1" x14ac:dyDescent="0.2">
      <c r="B165" s="26"/>
      <c r="C165" s="868"/>
      <c r="D165" s="868"/>
      <c r="E165" s="868"/>
      <c r="F165" s="919"/>
      <c r="G165" s="868"/>
      <c r="H165" s="1043">
        <f t="shared" ref="H165:L165" si="42">SUM(H155:H164)</f>
        <v>0</v>
      </c>
      <c r="I165" s="1043">
        <f t="shared" si="42"/>
        <v>0</v>
      </c>
      <c r="J165" s="1043">
        <f t="shared" si="42"/>
        <v>0</v>
      </c>
      <c r="K165" s="1043">
        <f t="shared" si="42"/>
        <v>0</v>
      </c>
      <c r="L165" s="1043">
        <f t="shared" si="42"/>
        <v>0</v>
      </c>
      <c r="M165" s="1043">
        <f>SUM(M155:M164)</f>
        <v>0</v>
      </c>
      <c r="N165" s="868"/>
      <c r="O165" s="30"/>
    </row>
    <row r="166" spans="2:17" ht="13.15" customHeight="1" x14ac:dyDescent="0.2">
      <c r="B166" s="26"/>
      <c r="C166" s="904"/>
      <c r="D166" s="905"/>
      <c r="E166" s="904"/>
      <c r="F166" s="906"/>
      <c r="G166" s="904"/>
      <c r="H166" s="906"/>
      <c r="I166" s="906"/>
      <c r="J166" s="906"/>
      <c r="K166" s="906"/>
      <c r="L166" s="906"/>
      <c r="M166" s="906"/>
      <c r="N166" s="904"/>
      <c r="O166" s="30"/>
    </row>
    <row r="167" spans="2:17" ht="13.15" customHeight="1" x14ac:dyDescent="0.2">
      <c r="B167" s="26"/>
      <c r="C167" s="904"/>
      <c r="D167" s="918"/>
      <c r="E167" s="868"/>
      <c r="F167" s="919"/>
      <c r="G167" s="868"/>
      <c r="H167" s="919"/>
      <c r="I167" s="919"/>
      <c r="J167" s="919"/>
      <c r="K167" s="919"/>
      <c r="L167" s="919"/>
      <c r="M167" s="919"/>
      <c r="N167" s="904"/>
      <c r="O167" s="30"/>
    </row>
    <row r="168" spans="2:17" ht="13.15" customHeight="1" x14ac:dyDescent="0.2">
      <c r="B168" s="26"/>
      <c r="C168" s="904"/>
      <c r="D168" s="905" t="s">
        <v>289</v>
      </c>
      <c r="E168" s="904"/>
      <c r="F168" s="906"/>
      <c r="G168" s="904"/>
      <c r="H168" s="1030">
        <f t="shared" ref="H168:L168" si="43">H151+H165</f>
        <v>4423849.0999999996</v>
      </c>
      <c r="I168" s="1030">
        <f t="shared" si="43"/>
        <v>4425151.5</v>
      </c>
      <c r="J168" s="1030">
        <f t="shared" si="43"/>
        <v>4426284.3</v>
      </c>
      <c r="K168" s="1030">
        <f t="shared" si="43"/>
        <v>4427359.5</v>
      </c>
      <c r="L168" s="1030">
        <f t="shared" si="43"/>
        <v>4428492.3</v>
      </c>
      <c r="M168" s="1030">
        <f>M151+M165</f>
        <v>4429701.8999999994</v>
      </c>
      <c r="N168" s="904"/>
      <c r="O168" s="30"/>
    </row>
    <row r="169" spans="2:17" ht="13.15" customHeight="1" x14ac:dyDescent="0.2">
      <c r="B169" s="26"/>
      <c r="C169" s="904"/>
      <c r="D169" s="904"/>
      <c r="E169" s="904"/>
      <c r="F169" s="906"/>
      <c r="G169" s="904"/>
      <c r="H169" s="906"/>
      <c r="I169" s="906"/>
      <c r="J169" s="906"/>
      <c r="K169" s="906"/>
      <c r="L169" s="906"/>
      <c r="M169" s="906"/>
      <c r="N169" s="904"/>
      <c r="O169" s="30"/>
    </row>
    <row r="170" spans="2:17" ht="13.15" customHeight="1" x14ac:dyDescent="0.2">
      <c r="B170" s="26"/>
      <c r="C170" s="204"/>
      <c r="D170" s="223"/>
      <c r="E170" s="204"/>
      <c r="F170" s="205"/>
      <c r="G170" s="204"/>
      <c r="H170" s="205"/>
      <c r="I170" s="205"/>
      <c r="J170" s="205"/>
      <c r="K170" s="205"/>
      <c r="L170" s="205"/>
      <c r="M170" s="205"/>
      <c r="N170" s="204"/>
      <c r="O170" s="30"/>
    </row>
    <row r="171" spans="2:17" ht="13.15" customHeight="1" x14ac:dyDescent="0.2">
      <c r="B171" s="26"/>
      <c r="C171" s="204"/>
      <c r="D171" s="223"/>
      <c r="E171" s="204"/>
      <c r="F171" s="205"/>
      <c r="G171" s="204"/>
      <c r="H171" s="205"/>
      <c r="I171" s="205"/>
      <c r="J171" s="205"/>
      <c r="K171" s="205"/>
      <c r="L171" s="205"/>
      <c r="M171" s="205"/>
      <c r="N171" s="204"/>
      <c r="O171" s="30"/>
    </row>
    <row r="172" spans="2:17" ht="13.15" customHeight="1" x14ac:dyDescent="0.2">
      <c r="B172" s="26"/>
      <c r="C172" s="904"/>
      <c r="D172" s="904"/>
      <c r="E172" s="904"/>
      <c r="F172" s="906"/>
      <c r="G172" s="904"/>
      <c r="H172" s="906"/>
      <c r="I172" s="906"/>
      <c r="J172" s="906"/>
      <c r="K172" s="906"/>
      <c r="L172" s="906"/>
      <c r="M172" s="906"/>
      <c r="N172" s="904"/>
      <c r="O172" s="30"/>
    </row>
    <row r="173" spans="2:17" ht="13.15" customHeight="1" x14ac:dyDescent="0.2">
      <c r="B173" s="26"/>
      <c r="C173" s="904"/>
      <c r="D173" s="912" t="s">
        <v>290</v>
      </c>
      <c r="E173" s="904"/>
      <c r="F173" s="906"/>
      <c r="G173" s="904"/>
      <c r="H173" s="1030">
        <f t="shared" ref="H173:M173" si="44">H99-H168</f>
        <v>7756932.9469609596</v>
      </c>
      <c r="I173" s="1030">
        <f t="shared" si="44"/>
        <v>7192373.7329999991</v>
      </c>
      <c r="J173" s="1030">
        <f t="shared" si="44"/>
        <v>6627984.1200000001</v>
      </c>
      <c r="K173" s="1030">
        <f t="shared" si="44"/>
        <v>6626908.9199999999</v>
      </c>
      <c r="L173" s="1030">
        <f t="shared" si="44"/>
        <v>6625776.1200000001</v>
      </c>
      <c r="M173" s="1030">
        <f t="shared" si="44"/>
        <v>6624566.5200000005</v>
      </c>
      <c r="N173" s="904"/>
      <c r="O173" s="30"/>
    </row>
    <row r="174" spans="2:17" ht="13.15" customHeight="1" x14ac:dyDescent="0.2">
      <c r="B174" s="26"/>
      <c r="C174" s="904"/>
      <c r="D174" s="904"/>
      <c r="E174" s="904"/>
      <c r="F174" s="906"/>
      <c r="G174" s="904"/>
      <c r="H174" s="906"/>
      <c r="I174" s="906"/>
      <c r="J174" s="906"/>
      <c r="K174" s="906"/>
      <c r="L174" s="906"/>
      <c r="M174" s="906"/>
      <c r="N174" s="904"/>
      <c r="O174" s="30"/>
    </row>
    <row r="175" spans="2:17" ht="13.15" customHeight="1" x14ac:dyDescent="0.2">
      <c r="B175" s="26"/>
      <c r="C175" s="27"/>
      <c r="D175" s="27"/>
      <c r="E175" s="27"/>
      <c r="F175" s="29"/>
      <c r="G175" s="27"/>
      <c r="H175" s="29"/>
      <c r="I175" s="29"/>
      <c r="J175" s="29"/>
      <c r="K175" s="29"/>
      <c r="L175" s="29"/>
      <c r="M175" s="29"/>
      <c r="N175" s="27"/>
      <c r="O175" s="30"/>
    </row>
    <row r="176" spans="2:17" ht="13.15" customHeight="1" x14ac:dyDescent="0.25">
      <c r="B176" s="206"/>
      <c r="C176" s="191"/>
      <c r="D176" s="191"/>
      <c r="E176" s="191"/>
      <c r="F176" s="207"/>
      <c r="G176" s="191"/>
      <c r="H176" s="226"/>
      <c r="I176" s="226"/>
      <c r="J176" s="226"/>
      <c r="K176" s="226"/>
      <c r="L176" s="226"/>
      <c r="M176" s="226"/>
      <c r="N176" s="36" t="s">
        <v>411</v>
      </c>
      <c r="O176" s="208"/>
      <c r="P176" s="478"/>
      <c r="Q176" s="478"/>
    </row>
    <row r="177" spans="2:18" s="475" customFormat="1" ht="13.15" customHeight="1" x14ac:dyDescent="0.2">
      <c r="B177" s="478"/>
      <c r="C177" s="478"/>
      <c r="D177" s="478"/>
      <c r="E177" s="478"/>
      <c r="F177" s="479"/>
      <c r="G177" s="478"/>
      <c r="H177" s="720"/>
      <c r="I177" s="720"/>
      <c r="J177" s="720"/>
      <c r="K177" s="720"/>
      <c r="L177" s="720"/>
      <c r="M177" s="720"/>
      <c r="N177" s="478"/>
      <c r="O177" s="478"/>
      <c r="P177" s="478"/>
      <c r="Q177" s="478"/>
    </row>
    <row r="178" spans="2:18" s="475" customFormat="1" ht="13.15" customHeight="1" x14ac:dyDescent="0.2">
      <c r="B178" s="478"/>
      <c r="C178" s="478"/>
      <c r="D178" s="478"/>
      <c r="E178" s="478"/>
      <c r="F178" s="479"/>
      <c r="G178" s="478"/>
      <c r="H178" s="479"/>
      <c r="I178" s="479"/>
      <c r="J178" s="479"/>
      <c r="K178" s="479"/>
      <c r="L178" s="479"/>
      <c r="M178" s="479"/>
      <c r="N178" s="478"/>
      <c r="O178" s="478"/>
      <c r="P178" s="478"/>
      <c r="Q178" s="478"/>
    </row>
    <row r="179" spans="2:18" s="475" customFormat="1" ht="13.15" customHeight="1" x14ac:dyDescent="0.2">
      <c r="B179" s="478"/>
      <c r="C179" s="478"/>
      <c r="D179" s="478"/>
      <c r="E179" s="478"/>
      <c r="F179" s="479"/>
      <c r="G179" s="478"/>
      <c r="H179" s="479"/>
      <c r="I179" s="479"/>
      <c r="J179" s="479"/>
      <c r="K179" s="479"/>
      <c r="L179" s="479"/>
      <c r="M179" s="479"/>
      <c r="N179" s="478"/>
      <c r="O179" s="478"/>
      <c r="P179" s="478"/>
      <c r="Q179" s="478"/>
    </row>
    <row r="180" spans="2:18" s="475" customFormat="1" ht="13.15" customHeight="1" x14ac:dyDescent="0.2">
      <c r="B180" s="478"/>
      <c r="C180" s="478"/>
      <c r="D180" s="478"/>
      <c r="E180" s="478"/>
      <c r="F180" s="479"/>
      <c r="G180" s="478"/>
      <c r="H180" s="479"/>
      <c r="I180" s="479"/>
      <c r="J180" s="479"/>
      <c r="K180" s="479"/>
      <c r="L180" s="479"/>
      <c r="M180" s="479"/>
      <c r="N180" s="478"/>
      <c r="O180" s="478"/>
      <c r="P180" s="478"/>
      <c r="Q180" s="478"/>
    </row>
    <row r="181" spans="2:18" s="475" customFormat="1" ht="13.15" customHeight="1" x14ac:dyDescent="0.2">
      <c r="B181" s="478"/>
      <c r="C181" s="478"/>
      <c r="D181" s="721"/>
      <c r="E181" s="721"/>
      <c r="F181" s="722"/>
      <c r="G181" s="721"/>
      <c r="H181" s="722"/>
      <c r="I181" s="722"/>
      <c r="J181" s="722"/>
      <c r="K181" s="722"/>
      <c r="L181" s="722"/>
      <c r="M181" s="722"/>
      <c r="N181" s="478"/>
      <c r="O181" s="478"/>
      <c r="P181" s="478"/>
      <c r="Q181" s="478"/>
    </row>
    <row r="182" spans="2:18" s="475" customFormat="1" ht="13.15" customHeight="1" x14ac:dyDescent="0.2">
      <c r="B182" s="478"/>
      <c r="C182" s="478"/>
      <c r="D182" s="725" t="s">
        <v>304</v>
      </c>
      <c r="E182" s="721"/>
      <c r="F182" s="722"/>
      <c r="G182" s="721"/>
      <c r="H182" s="723">
        <f>tab!D4</f>
        <v>2018</v>
      </c>
      <c r="I182" s="723">
        <f>tab!E4</f>
        <v>2019</v>
      </c>
      <c r="J182" s="723">
        <f>tab!F4</f>
        <v>2020</v>
      </c>
      <c r="K182" s="723">
        <f>tab!G4</f>
        <v>2021</v>
      </c>
      <c r="L182" s="723">
        <f>tab!H4</f>
        <v>2022</v>
      </c>
      <c r="M182" s="723">
        <f>tab!I4</f>
        <v>2023</v>
      </c>
      <c r="N182" s="717"/>
      <c r="O182" s="717"/>
      <c r="P182" s="717"/>
      <c r="Q182" s="478"/>
    </row>
    <row r="183" spans="2:18" s="475" customFormat="1" ht="13.15" customHeight="1" x14ac:dyDescent="0.2">
      <c r="B183" s="478"/>
      <c r="C183" s="478"/>
      <c r="D183" s="726" t="s">
        <v>147</v>
      </c>
      <c r="E183" s="721"/>
      <c r="F183" s="722"/>
      <c r="G183" s="721"/>
      <c r="H183" s="722"/>
      <c r="I183" s="722"/>
      <c r="J183" s="722"/>
      <c r="K183" s="722"/>
      <c r="L183" s="722"/>
      <c r="M183" s="722"/>
      <c r="N183" s="717"/>
      <c r="O183" s="717"/>
      <c r="P183" s="717"/>
      <c r="Q183" s="478"/>
    </row>
    <row r="184" spans="2:18" s="475" customFormat="1" ht="13.15" customHeight="1" x14ac:dyDescent="0.2">
      <c r="B184" s="478"/>
      <c r="C184" s="478"/>
      <c r="D184" s="721" t="s">
        <v>305</v>
      </c>
      <c r="E184" s="721"/>
      <c r="F184" s="722"/>
      <c r="G184" s="721"/>
      <c r="H184" s="1028">
        <v>0</v>
      </c>
      <c r="I184" s="727">
        <f t="shared" ref="I184:K185" si="45">I191+I198</f>
        <v>11946091.70781056</v>
      </c>
      <c r="J184" s="727">
        <f t="shared" si="45"/>
        <v>11382834.89425</v>
      </c>
      <c r="K184" s="727">
        <f t="shared" si="45"/>
        <v>11054268.42</v>
      </c>
      <c r="L184" s="727">
        <f>(7/12*K46)+(5/12*L46)</f>
        <v>11054268.42</v>
      </c>
      <c r="M184" s="727">
        <f>(7/12*L46)+(5/12*M46)</f>
        <v>11054268.42</v>
      </c>
      <c r="N184" s="717"/>
      <c r="O184" s="717"/>
      <c r="P184" s="717"/>
      <c r="Q184" s="478"/>
    </row>
    <row r="185" spans="2:18" s="475" customFormat="1" ht="13.15" customHeight="1" x14ac:dyDescent="0.2">
      <c r="B185" s="478"/>
      <c r="C185" s="478"/>
      <c r="D185" s="721" t="s">
        <v>282</v>
      </c>
      <c r="E185" s="721"/>
      <c r="F185" s="722"/>
      <c r="G185" s="721"/>
      <c r="H185" s="1028">
        <v>0</v>
      </c>
      <c r="I185" s="727">
        <f t="shared" si="45"/>
        <v>0</v>
      </c>
      <c r="J185" s="727">
        <f t="shared" si="45"/>
        <v>0</v>
      </c>
      <c r="K185" s="727">
        <f t="shared" si="45"/>
        <v>0</v>
      </c>
      <c r="L185" s="727">
        <f>(7/12*K70)+(5/12*L70)</f>
        <v>0</v>
      </c>
      <c r="M185" s="727">
        <f>(7/12*L70)+(5/12*M70)</f>
        <v>0</v>
      </c>
      <c r="N185" s="717"/>
      <c r="O185" s="717"/>
      <c r="P185" s="717"/>
      <c r="Q185" s="478"/>
    </row>
    <row r="186" spans="2:18" s="475" customFormat="1" ht="13.15" customHeight="1" x14ac:dyDescent="0.2">
      <c r="B186" s="478"/>
      <c r="C186" s="478"/>
      <c r="D186" s="721" t="s">
        <v>299</v>
      </c>
      <c r="E186" s="721"/>
      <c r="F186" s="722"/>
      <c r="G186" s="721"/>
      <c r="H186" s="1028">
        <v>0</v>
      </c>
      <c r="I186" s="727">
        <f t="shared" ref="I186:K188" si="46">I193+I200</f>
        <v>0</v>
      </c>
      <c r="J186" s="727">
        <f t="shared" si="46"/>
        <v>0</v>
      </c>
      <c r="K186" s="727">
        <f t="shared" si="46"/>
        <v>0</v>
      </c>
      <c r="L186" s="727">
        <f>+L193+L200</f>
        <v>0</v>
      </c>
      <c r="M186" s="727">
        <f>+M193+M200</f>
        <v>0</v>
      </c>
      <c r="N186" s="717"/>
      <c r="O186" s="717"/>
      <c r="P186" s="717"/>
      <c r="Q186" s="478"/>
    </row>
    <row r="187" spans="2:18" s="475" customFormat="1" ht="13.15" customHeight="1" x14ac:dyDescent="0.2">
      <c r="B187" s="478"/>
      <c r="C187" s="478"/>
      <c r="D187" s="721" t="s">
        <v>191</v>
      </c>
      <c r="E187" s="721"/>
      <c r="F187" s="722"/>
      <c r="G187" s="721"/>
      <c r="H187" s="1028">
        <v>0</v>
      </c>
      <c r="I187" s="727">
        <f t="shared" si="46"/>
        <v>0</v>
      </c>
      <c r="J187" s="727">
        <f t="shared" si="46"/>
        <v>0</v>
      </c>
      <c r="K187" s="727">
        <f t="shared" si="46"/>
        <v>0</v>
      </c>
      <c r="L187" s="727">
        <f>(7/12*K95)+(5/12*L95)-L186</f>
        <v>0</v>
      </c>
      <c r="M187" s="727">
        <f>(7/12*L95)+(5/12*M95)-M186</f>
        <v>0</v>
      </c>
      <c r="N187" s="717"/>
      <c r="O187" s="717"/>
      <c r="P187" s="717"/>
      <c r="Q187" s="478"/>
    </row>
    <row r="188" spans="2:18" s="475" customFormat="1" ht="13.15" customHeight="1" x14ac:dyDescent="0.2">
      <c r="B188" s="478"/>
      <c r="C188" s="478"/>
      <c r="D188" s="721" t="s">
        <v>306</v>
      </c>
      <c r="E188" s="721"/>
      <c r="F188" s="722"/>
      <c r="G188" s="721"/>
      <c r="H188" s="1028">
        <v>0</v>
      </c>
      <c r="I188" s="727">
        <f t="shared" si="46"/>
        <v>4424391.7666666666</v>
      </c>
      <c r="J188" s="727">
        <f t="shared" si="46"/>
        <v>4425623.5</v>
      </c>
      <c r="K188" s="727">
        <f t="shared" si="46"/>
        <v>4426732.3000000007</v>
      </c>
      <c r="L188" s="727">
        <f>(7/12*K168)+(5/12*L168)</f>
        <v>4427831.5</v>
      </c>
      <c r="M188" s="727">
        <f>(7/12*L168)+(5/12*M168)</f>
        <v>4428996.3</v>
      </c>
      <c r="N188" s="717"/>
      <c r="O188" s="717"/>
      <c r="P188" s="717"/>
      <c r="Q188" s="478"/>
    </row>
    <row r="189" spans="2:18" s="475" customFormat="1" ht="13.15" customHeight="1" x14ac:dyDescent="0.2">
      <c r="B189" s="478"/>
      <c r="C189" s="478"/>
      <c r="D189" s="721"/>
      <c r="E189" s="721"/>
      <c r="F189" s="722"/>
      <c r="G189" s="721"/>
      <c r="H189" s="722"/>
      <c r="I189" s="722"/>
      <c r="J189" s="722"/>
      <c r="K189" s="722"/>
      <c r="L189" s="722"/>
      <c r="M189" s="722"/>
      <c r="N189" s="479"/>
      <c r="O189" s="478"/>
      <c r="P189" s="478"/>
      <c r="Q189" s="478"/>
      <c r="R189" s="478"/>
    </row>
    <row r="190" spans="2:18" s="475" customFormat="1" ht="13.15" customHeight="1" x14ac:dyDescent="0.2">
      <c r="B190" s="478"/>
      <c r="C190" s="478"/>
      <c r="D190" s="726" t="s">
        <v>49</v>
      </c>
      <c r="E190" s="721"/>
      <c r="F190" s="722"/>
      <c r="G190" s="721"/>
      <c r="H190" s="722"/>
      <c r="I190" s="722"/>
      <c r="J190" s="722"/>
      <c r="K190" s="722"/>
      <c r="L190" s="722"/>
      <c r="M190" s="722"/>
      <c r="N190" s="479"/>
      <c r="O190" s="478"/>
      <c r="P190" s="478"/>
      <c r="Q190" s="478"/>
      <c r="R190" s="478"/>
    </row>
    <row r="191" spans="2:18" s="475" customFormat="1" ht="13.15" customHeight="1" x14ac:dyDescent="0.2">
      <c r="B191" s="478"/>
      <c r="C191" s="478"/>
      <c r="D191" s="721" t="s">
        <v>305</v>
      </c>
      <c r="E191" s="721"/>
      <c r="F191" s="722"/>
      <c r="G191" s="721"/>
      <c r="H191" s="1028">
        <v>0</v>
      </c>
      <c r="I191" s="727">
        <f t="shared" ref="I191:M191" si="47">(7/12*H26)+(5/12*I26)</f>
        <v>3605107.86</v>
      </c>
      <c r="J191" s="727">
        <f t="shared" si="47"/>
        <v>3605107.86</v>
      </c>
      <c r="K191" s="727">
        <f t="shared" si="47"/>
        <v>3605107.86</v>
      </c>
      <c r="L191" s="727">
        <f t="shared" si="47"/>
        <v>3605107.86</v>
      </c>
      <c r="M191" s="727">
        <f t="shared" si="47"/>
        <v>3605107.86</v>
      </c>
      <c r="N191" s="479"/>
      <c r="O191" s="478"/>
      <c r="P191" s="478"/>
      <c r="Q191" s="478"/>
      <c r="R191" s="478"/>
    </row>
    <row r="192" spans="2:18" s="475" customFormat="1" ht="13.15" customHeight="1" x14ac:dyDescent="0.2">
      <c r="B192" s="478"/>
      <c r="C192" s="478"/>
      <c r="D192" s="721" t="s">
        <v>282</v>
      </c>
      <c r="E192" s="721"/>
      <c r="F192" s="722"/>
      <c r="G192" s="721"/>
      <c r="H192" s="1028">
        <v>0</v>
      </c>
      <c r="I192" s="727">
        <f t="shared" ref="I192:M192" si="48">(7/12*H58)+(5/12*I58)</f>
        <v>0</v>
      </c>
      <c r="J192" s="727">
        <f t="shared" si="48"/>
        <v>0</v>
      </c>
      <c r="K192" s="727">
        <f t="shared" si="48"/>
        <v>0</v>
      </c>
      <c r="L192" s="727">
        <f t="shared" si="48"/>
        <v>0</v>
      </c>
      <c r="M192" s="727">
        <f t="shared" si="48"/>
        <v>0</v>
      </c>
      <c r="N192" s="479"/>
      <c r="O192" s="478"/>
      <c r="P192" s="478"/>
      <c r="Q192" s="478"/>
      <c r="R192" s="478"/>
    </row>
    <row r="193" spans="2:18" s="475" customFormat="1" ht="13.15" customHeight="1" x14ac:dyDescent="0.2">
      <c r="B193" s="478"/>
      <c r="C193" s="478"/>
      <c r="D193" s="721" t="s">
        <v>299</v>
      </c>
      <c r="E193" s="721"/>
      <c r="F193" s="722"/>
      <c r="G193" s="721"/>
      <c r="H193" s="1028">
        <v>0</v>
      </c>
      <c r="I193" s="727">
        <f t="shared" ref="I193:M193" si="49">(7/12*H78)+(5/12*I78)</f>
        <v>0</v>
      </c>
      <c r="J193" s="727">
        <f t="shared" si="49"/>
        <v>0</v>
      </c>
      <c r="K193" s="727">
        <f t="shared" si="49"/>
        <v>0</v>
      </c>
      <c r="L193" s="727">
        <f t="shared" si="49"/>
        <v>0</v>
      </c>
      <c r="M193" s="727">
        <f t="shared" si="49"/>
        <v>0</v>
      </c>
      <c r="N193" s="479"/>
      <c r="O193" s="478"/>
      <c r="P193" s="478"/>
      <c r="Q193" s="478"/>
      <c r="R193" s="478"/>
    </row>
    <row r="194" spans="2:18" s="475" customFormat="1" ht="13.15" customHeight="1" x14ac:dyDescent="0.2">
      <c r="B194" s="478"/>
      <c r="C194" s="478"/>
      <c r="D194" s="721" t="s">
        <v>191</v>
      </c>
      <c r="E194" s="721"/>
      <c r="F194" s="722"/>
      <c r="G194" s="721"/>
      <c r="H194" s="1028">
        <v>0</v>
      </c>
      <c r="I194" s="727">
        <f t="shared" ref="I194:M194" si="50">(7/12*H83)+(5/12*I83)-I193</f>
        <v>0</v>
      </c>
      <c r="J194" s="727">
        <f t="shared" si="50"/>
        <v>0</v>
      </c>
      <c r="K194" s="727">
        <f t="shared" si="50"/>
        <v>0</v>
      </c>
      <c r="L194" s="727">
        <f t="shared" si="50"/>
        <v>0</v>
      </c>
      <c r="M194" s="727">
        <f t="shared" si="50"/>
        <v>0</v>
      </c>
      <c r="N194" s="479"/>
      <c r="O194" s="478"/>
      <c r="P194" s="478"/>
      <c r="Q194" s="478"/>
      <c r="R194" s="478"/>
    </row>
    <row r="195" spans="2:18" s="475" customFormat="1" ht="13.15" customHeight="1" x14ac:dyDescent="0.2">
      <c r="B195" s="478"/>
      <c r="C195" s="478"/>
      <c r="D195" s="721" t="s">
        <v>306</v>
      </c>
      <c r="E195" s="721"/>
      <c r="F195" s="722"/>
      <c r="G195" s="721"/>
      <c r="H195" s="1028">
        <v>0</v>
      </c>
      <c r="I195" s="727">
        <f>(7/12*H128)+(5/12*I128)</f>
        <v>-152520</v>
      </c>
      <c r="J195" s="727">
        <f>(7/12*I128)+(5/12*J128)</f>
        <v>-152520</v>
      </c>
      <c r="K195" s="727">
        <f>(7/12*J128)+(5/12*K128)</f>
        <v>-152520</v>
      </c>
      <c r="L195" s="727">
        <f>(7/12*K168)+(5/12*L168)</f>
        <v>4427831.5</v>
      </c>
      <c r="M195" s="727">
        <f>(7/12*L168)+(5/12*M168)</f>
        <v>4428996.3</v>
      </c>
      <c r="N195" s="479"/>
      <c r="O195" s="478"/>
      <c r="P195" s="478"/>
      <c r="Q195" s="478"/>
      <c r="R195" s="478"/>
    </row>
    <row r="196" spans="2:18" s="475" customFormat="1" ht="13.15" customHeight="1" x14ac:dyDescent="0.2">
      <c r="B196" s="478"/>
      <c r="C196" s="478"/>
      <c r="D196" s="721"/>
      <c r="E196" s="721"/>
      <c r="F196" s="722"/>
      <c r="G196" s="721"/>
      <c r="H196" s="722"/>
      <c r="I196" s="722"/>
      <c r="J196" s="722"/>
      <c r="K196" s="722"/>
      <c r="L196" s="722"/>
      <c r="M196" s="722"/>
      <c r="N196" s="479"/>
      <c r="O196" s="478"/>
      <c r="P196" s="478"/>
      <c r="Q196" s="478"/>
      <c r="R196" s="478"/>
    </row>
    <row r="197" spans="2:18" s="475" customFormat="1" ht="13.15" customHeight="1" x14ac:dyDescent="0.2">
      <c r="B197" s="478"/>
      <c r="C197" s="478"/>
      <c r="D197" s="726" t="s">
        <v>50</v>
      </c>
      <c r="E197" s="721"/>
      <c r="F197" s="722"/>
      <c r="G197" s="721"/>
      <c r="H197" s="722"/>
      <c r="I197" s="722"/>
      <c r="J197" s="722"/>
      <c r="K197" s="722"/>
      <c r="L197" s="722"/>
      <c r="M197" s="722"/>
      <c r="N197" s="479"/>
      <c r="O197" s="478"/>
      <c r="P197" s="478"/>
      <c r="Q197" s="478"/>
      <c r="R197" s="478"/>
    </row>
    <row r="198" spans="2:18" s="475" customFormat="1" ht="13.15" customHeight="1" x14ac:dyDescent="0.2">
      <c r="B198" s="478"/>
      <c r="C198" s="478"/>
      <c r="D198" s="721" t="s">
        <v>305</v>
      </c>
      <c r="E198" s="721"/>
      <c r="F198" s="722"/>
      <c r="G198" s="721"/>
      <c r="H198" s="1028">
        <v>0</v>
      </c>
      <c r="I198" s="727">
        <f t="shared" ref="I198:M198" si="51">(7/12*H43)+(5/12*I43)</f>
        <v>8340983.8478105608</v>
      </c>
      <c r="J198" s="727">
        <f t="shared" si="51"/>
        <v>7777727.0342500005</v>
      </c>
      <c r="K198" s="727">
        <f t="shared" si="51"/>
        <v>7449160.5600000005</v>
      </c>
      <c r="L198" s="727">
        <f t="shared" si="51"/>
        <v>7449160.5600000005</v>
      </c>
      <c r="M198" s="727">
        <f t="shared" si="51"/>
        <v>7449160.5600000005</v>
      </c>
      <c r="N198" s="479"/>
      <c r="O198" s="478"/>
      <c r="P198" s="478"/>
      <c r="Q198" s="478"/>
      <c r="R198" s="478"/>
    </row>
    <row r="199" spans="2:18" s="475" customFormat="1" ht="13.15" customHeight="1" x14ac:dyDescent="0.2">
      <c r="B199" s="478"/>
      <c r="C199" s="478"/>
      <c r="D199" s="721" t="s">
        <v>282</v>
      </c>
      <c r="E199" s="721"/>
      <c r="F199" s="722"/>
      <c r="G199" s="721"/>
      <c r="H199" s="1028">
        <v>0</v>
      </c>
      <c r="I199" s="727">
        <f t="shared" ref="I199:M199" si="52">(7/12*H67)+(5/12*I67)</f>
        <v>0</v>
      </c>
      <c r="J199" s="727">
        <f t="shared" si="52"/>
        <v>0</v>
      </c>
      <c r="K199" s="727">
        <f t="shared" si="52"/>
        <v>0</v>
      </c>
      <c r="L199" s="727">
        <f t="shared" si="52"/>
        <v>0</v>
      </c>
      <c r="M199" s="727">
        <f t="shared" si="52"/>
        <v>0</v>
      </c>
      <c r="N199" s="479"/>
      <c r="O199" s="478"/>
      <c r="P199" s="478"/>
      <c r="Q199" s="478"/>
      <c r="R199" s="478"/>
    </row>
    <row r="200" spans="2:18" s="475" customFormat="1" ht="13.15" customHeight="1" x14ac:dyDescent="0.2">
      <c r="B200" s="478"/>
      <c r="C200" s="478"/>
      <c r="D200" s="721" t="s">
        <v>299</v>
      </c>
      <c r="E200" s="721"/>
      <c r="F200" s="722"/>
      <c r="G200" s="721"/>
      <c r="H200" s="1028">
        <v>0</v>
      </c>
      <c r="I200" s="727">
        <f t="shared" ref="I200:M200" si="53">(7/12*H87)+(5/12*I87)</f>
        <v>0</v>
      </c>
      <c r="J200" s="727">
        <f t="shared" si="53"/>
        <v>0</v>
      </c>
      <c r="K200" s="727">
        <f t="shared" si="53"/>
        <v>0</v>
      </c>
      <c r="L200" s="727">
        <f t="shared" si="53"/>
        <v>0</v>
      </c>
      <c r="M200" s="727">
        <f t="shared" si="53"/>
        <v>0</v>
      </c>
      <c r="N200" s="479"/>
      <c r="O200" s="478"/>
      <c r="P200" s="478"/>
      <c r="Q200" s="478"/>
      <c r="R200" s="478"/>
    </row>
    <row r="201" spans="2:18" s="475" customFormat="1" ht="13.15" customHeight="1" x14ac:dyDescent="0.2">
      <c r="B201" s="478"/>
      <c r="C201" s="478"/>
      <c r="D201" s="721" t="s">
        <v>191</v>
      </c>
      <c r="E201" s="721"/>
      <c r="F201" s="722"/>
      <c r="G201" s="721"/>
      <c r="H201" s="1028">
        <v>0</v>
      </c>
      <c r="I201" s="728">
        <f t="shared" ref="I201:M201" si="54">7/12*H92+5/12*I92-I200</f>
        <v>0</v>
      </c>
      <c r="J201" s="728">
        <f t="shared" si="54"/>
        <v>0</v>
      </c>
      <c r="K201" s="728">
        <f t="shared" si="54"/>
        <v>0</v>
      </c>
      <c r="L201" s="728">
        <f t="shared" si="54"/>
        <v>0</v>
      </c>
      <c r="M201" s="728">
        <f t="shared" si="54"/>
        <v>0</v>
      </c>
      <c r="N201" s="479"/>
      <c r="O201" s="478"/>
      <c r="P201" s="478"/>
      <c r="Q201" s="478"/>
      <c r="R201" s="478"/>
    </row>
    <row r="202" spans="2:18" s="475" customFormat="1" ht="13.15" customHeight="1" x14ac:dyDescent="0.2">
      <c r="B202" s="478"/>
      <c r="C202" s="478"/>
      <c r="D202" s="721" t="s">
        <v>306</v>
      </c>
      <c r="E202" s="721"/>
      <c r="F202" s="722"/>
      <c r="G202" s="721"/>
      <c r="H202" s="1028">
        <v>0</v>
      </c>
      <c r="I202" s="728">
        <f>7/12*(H110+H134+H165)+5/12*(I110+I134+I165)</f>
        <v>4576911.7666666666</v>
      </c>
      <c r="J202" s="728">
        <f>7/12*(I110+I134+I165)+5/12*(J110+J134+J165)</f>
        <v>4578143.5</v>
      </c>
      <c r="K202" s="728">
        <f>7/12*(J110+J134+J165)+5/12*(K110+K134+K165)</f>
        <v>4579252.3000000007</v>
      </c>
      <c r="L202" s="728">
        <f>7/12*(K151+K165)+5/12*(L151+L165)</f>
        <v>4427831.5</v>
      </c>
      <c r="M202" s="728">
        <f>7/12*(L151+L165)+5/12*(M151+M165)</f>
        <v>4428996.3</v>
      </c>
      <c r="N202" s="479"/>
      <c r="O202" s="478"/>
      <c r="P202" s="478"/>
      <c r="Q202" s="478"/>
      <c r="R202" s="478"/>
    </row>
    <row r="203" spans="2:18" s="475" customFormat="1" ht="13.15" customHeight="1" x14ac:dyDescent="0.2">
      <c r="B203" s="478"/>
      <c r="C203" s="478"/>
      <c r="D203" s="721"/>
      <c r="E203" s="721"/>
      <c r="F203" s="722"/>
      <c r="G203" s="721"/>
      <c r="H203" s="722"/>
      <c r="I203" s="722"/>
      <c r="J203" s="722"/>
      <c r="K203" s="722"/>
      <c r="L203" s="722"/>
      <c r="M203" s="722"/>
      <c r="N203" s="478"/>
      <c r="O203" s="478"/>
      <c r="P203" s="478"/>
      <c r="Q203" s="478"/>
    </row>
    <row r="204" spans="2:18" s="475" customFormat="1" ht="13.15" customHeight="1" x14ac:dyDescent="0.2">
      <c r="B204" s="478"/>
      <c r="C204" s="478"/>
      <c r="D204" s="726"/>
      <c r="E204" s="721"/>
      <c r="F204" s="722"/>
      <c r="G204" s="721"/>
      <c r="H204" s="722"/>
      <c r="I204" s="722"/>
      <c r="J204" s="722"/>
      <c r="K204" s="722"/>
      <c r="L204" s="722"/>
      <c r="M204" s="722"/>
      <c r="N204" s="478"/>
      <c r="O204" s="478"/>
      <c r="P204" s="478"/>
      <c r="Q204" s="478"/>
    </row>
    <row r="205" spans="2:18" s="475" customFormat="1" ht="13.15" customHeight="1" x14ac:dyDescent="0.2">
      <c r="B205" s="478"/>
      <c r="C205" s="478"/>
      <c r="D205" s="721" t="s">
        <v>758</v>
      </c>
      <c r="E205" s="721"/>
      <c r="F205" s="722"/>
      <c r="G205" s="721"/>
      <c r="H205" s="1028">
        <v>0</v>
      </c>
      <c r="I205" s="727">
        <f t="shared" ref="I205:M205" si="55">(H110)*7/12+(I110)*5/12</f>
        <v>45627.466666666674</v>
      </c>
      <c r="J205" s="727">
        <f t="shared" si="55"/>
        <v>46859.199999999997</v>
      </c>
      <c r="K205" s="727">
        <f t="shared" si="55"/>
        <v>47968</v>
      </c>
      <c r="L205" s="727">
        <f t="shared" si="55"/>
        <v>49067.199999999997</v>
      </c>
      <c r="M205" s="727">
        <f t="shared" si="55"/>
        <v>50232</v>
      </c>
      <c r="N205" s="478"/>
      <c r="O205" s="478"/>
      <c r="P205" s="478"/>
      <c r="Q205" s="478"/>
    </row>
    <row r="206" spans="2:18" s="475" customFormat="1" ht="13.15" customHeight="1" x14ac:dyDescent="0.2">
      <c r="B206" s="478"/>
      <c r="C206" s="478"/>
      <c r="D206" s="721" t="s">
        <v>642</v>
      </c>
      <c r="E206" s="721"/>
      <c r="F206" s="722"/>
      <c r="G206" s="721"/>
      <c r="H206" s="1028">
        <v>0</v>
      </c>
      <c r="I206" s="727">
        <f t="shared" ref="I206:M206" si="56">7/12*H99+5/12*I99</f>
        <v>11946091.70781056</v>
      </c>
      <c r="J206" s="727">
        <f t="shared" si="56"/>
        <v>11382834.89425</v>
      </c>
      <c r="K206" s="727">
        <f t="shared" si="56"/>
        <v>11054268.42</v>
      </c>
      <c r="L206" s="727">
        <f t="shared" si="56"/>
        <v>11054268.42</v>
      </c>
      <c r="M206" s="727">
        <f t="shared" si="56"/>
        <v>11054268.42</v>
      </c>
      <c r="N206" s="478"/>
      <c r="O206" s="478"/>
      <c r="P206" s="478"/>
      <c r="Q206" s="478"/>
    </row>
    <row r="207" spans="2:18" s="475" customFormat="1" ht="13.15" customHeight="1" x14ac:dyDescent="0.2">
      <c r="B207" s="478"/>
      <c r="C207" s="478"/>
      <c r="D207" s="721" t="s">
        <v>643</v>
      </c>
      <c r="E207" s="721"/>
      <c r="F207" s="722"/>
      <c r="G207" s="721"/>
      <c r="H207" s="1028">
        <v>0</v>
      </c>
      <c r="I207" s="727">
        <f t="shared" ref="I207:M207" si="57">7/12*H168+5/12*I168</f>
        <v>4424391.7666666666</v>
      </c>
      <c r="J207" s="727">
        <f t="shared" si="57"/>
        <v>4425623.5</v>
      </c>
      <c r="K207" s="727">
        <f t="shared" si="57"/>
        <v>4426732.3000000007</v>
      </c>
      <c r="L207" s="727">
        <f t="shared" si="57"/>
        <v>4427831.5</v>
      </c>
      <c r="M207" s="727">
        <f t="shared" si="57"/>
        <v>4428996.3</v>
      </c>
      <c r="N207" s="478"/>
      <c r="O207" s="478"/>
      <c r="P207" s="478"/>
      <c r="Q207" s="478"/>
    </row>
    <row r="208" spans="2:18" s="475" customFormat="1" ht="13.15" customHeight="1" x14ac:dyDescent="0.2">
      <c r="B208" s="478"/>
      <c r="C208" s="478"/>
      <c r="D208" s="721"/>
      <c r="E208" s="721"/>
      <c r="F208" s="722"/>
      <c r="G208" s="721"/>
      <c r="H208" s="727"/>
      <c r="I208" s="727"/>
      <c r="J208" s="722"/>
      <c r="K208" s="722"/>
      <c r="L208" s="722"/>
      <c r="M208" s="722"/>
      <c r="N208" s="478"/>
      <c r="O208" s="478"/>
      <c r="P208" s="478"/>
      <c r="Q208" s="478"/>
    </row>
    <row r="209" spans="2:17" s="475" customFormat="1" ht="13.15" customHeight="1" x14ac:dyDescent="0.2">
      <c r="B209" s="478"/>
      <c r="C209" s="478"/>
      <c r="D209" s="721" t="s">
        <v>906</v>
      </c>
      <c r="E209" s="721"/>
      <c r="F209" s="722"/>
      <c r="G209" s="721"/>
      <c r="H209" s="1028">
        <v>0</v>
      </c>
      <c r="I209" s="727">
        <f t="shared" ref="I209:M209" si="58">7/12*(H113+H132+H133)+5/12*(I113+I132+I133)</f>
        <v>4378764.3000000007</v>
      </c>
      <c r="J209" s="727">
        <f t="shared" si="58"/>
        <v>4378764.3000000007</v>
      </c>
      <c r="K209" s="727">
        <f t="shared" si="58"/>
        <v>4378764.3000000007</v>
      </c>
      <c r="L209" s="727">
        <f t="shared" si="58"/>
        <v>4378764.3000000007</v>
      </c>
      <c r="M209" s="727">
        <f t="shared" si="58"/>
        <v>4378764.3000000007</v>
      </c>
      <c r="N209" s="721"/>
      <c r="O209" s="478"/>
      <c r="P209" s="478"/>
      <c r="Q209" s="478"/>
    </row>
    <row r="210" spans="2:17" s="475" customFormat="1" ht="13.15" customHeight="1" x14ac:dyDescent="0.2">
      <c r="B210" s="478"/>
      <c r="C210" s="478"/>
      <c r="D210" s="721" t="s">
        <v>907</v>
      </c>
      <c r="E210" s="721"/>
      <c r="F210" s="722"/>
      <c r="G210" s="721"/>
      <c r="H210" s="1028">
        <v>0</v>
      </c>
      <c r="I210" s="727">
        <f>7/12*(H114+H136+H137)+5/12*(I114+I136+I137)</f>
        <v>0</v>
      </c>
      <c r="J210" s="727">
        <f>7/12*(I114+I136+I137)+5/12*(J114+J136+J137)</f>
        <v>0</v>
      </c>
      <c r="K210" s="727">
        <f>7/12*(J114+J136+J137)+5/12*(K114+K136+K137)</f>
        <v>0</v>
      </c>
      <c r="L210" s="727">
        <f t="shared" ref="L210:M210" si="59">7/12*(K114+K136+K137)+5/12*(L114+L136+L137)</f>
        <v>0</v>
      </c>
      <c r="M210" s="727">
        <f t="shared" si="59"/>
        <v>0</v>
      </c>
      <c r="N210" s="721"/>
      <c r="O210" s="478"/>
      <c r="P210" s="478"/>
      <c r="Q210" s="478"/>
    </row>
    <row r="211" spans="2:17" s="799" customFormat="1" ht="13.15" customHeight="1" x14ac:dyDescent="0.2">
      <c r="B211" s="721"/>
      <c r="C211" s="721"/>
      <c r="D211" s="721" t="s">
        <v>837</v>
      </c>
      <c r="E211" s="721"/>
      <c r="F211" s="722"/>
      <c r="G211" s="721"/>
      <c r="H211" s="1028">
        <v>0</v>
      </c>
      <c r="I211" s="727">
        <f>7/12*(SUM(H116:H127)+H149+H165)+5/12*(SUM(I116:I127)+I149+I165)</f>
        <v>0</v>
      </c>
      <c r="J211" s="727">
        <f>7/12*(SUM(I116:I127)+I149+I165)+5/12*(SUM(J116:J127)+J149+J165)</f>
        <v>0</v>
      </c>
      <c r="K211" s="727">
        <f>7/12*(SUM(J116:J127)+J149+J165)+5/12*(SUM(K116:K127)+K149+K165)</f>
        <v>0</v>
      </c>
      <c r="L211" s="727">
        <f t="shared" ref="L211:M211" si="60">7/12*(SUM(K116:K127)+K149+K165)+5/12*(SUM(L116:L127)+L149+L165)</f>
        <v>0</v>
      </c>
      <c r="M211" s="727">
        <f t="shared" si="60"/>
        <v>0</v>
      </c>
      <c r="N211" s="721"/>
      <c r="O211" s="721"/>
      <c r="P211" s="721"/>
      <c r="Q211" s="721"/>
    </row>
    <row r="212" spans="2:17" s="475" customFormat="1" ht="13.15" customHeight="1" x14ac:dyDescent="0.2">
      <c r="B212" s="478"/>
      <c r="C212" s="478"/>
      <c r="D212" s="478"/>
      <c r="E212" s="478"/>
      <c r="F212" s="479"/>
      <c r="G212" s="478"/>
      <c r="H212" s="727"/>
      <c r="I212" s="720"/>
      <c r="J212" s="479"/>
      <c r="K212" s="479"/>
      <c r="L212" s="479"/>
      <c r="M212" s="479"/>
      <c r="N212" s="478"/>
      <c r="O212" s="478"/>
      <c r="P212" s="478"/>
      <c r="Q212" s="478"/>
    </row>
    <row r="213" spans="2:17" s="475" customFormat="1" ht="13.15" customHeight="1" x14ac:dyDescent="0.2">
      <c r="B213" s="478"/>
      <c r="C213" s="478"/>
      <c r="D213" s="478"/>
      <c r="E213" s="478"/>
      <c r="F213" s="479"/>
      <c r="G213" s="478"/>
      <c r="H213" s="479"/>
      <c r="I213" s="479"/>
      <c r="J213" s="479"/>
      <c r="K213" s="479"/>
      <c r="L213" s="479"/>
      <c r="M213" s="479"/>
      <c r="N213" s="478"/>
      <c r="O213" s="478"/>
      <c r="P213" s="478"/>
      <c r="Q213" s="478"/>
    </row>
    <row r="214" spans="2:17" s="475" customFormat="1" ht="13.15" customHeight="1" x14ac:dyDescent="0.2">
      <c r="B214" s="478"/>
      <c r="C214" s="478"/>
      <c r="D214" s="478"/>
      <c r="E214" s="478"/>
      <c r="F214" s="479"/>
      <c r="G214" s="478"/>
      <c r="H214" s="479"/>
      <c r="I214" s="479"/>
      <c r="J214" s="479"/>
      <c r="K214" s="479"/>
      <c r="L214" s="479"/>
      <c r="M214" s="479"/>
      <c r="N214" s="478"/>
      <c r="O214" s="478"/>
      <c r="P214" s="478"/>
      <c r="Q214" s="478"/>
    </row>
    <row r="215" spans="2:17" s="475" customFormat="1" ht="13.15" customHeight="1" x14ac:dyDescent="0.2">
      <c r="B215" s="478"/>
      <c r="C215" s="478"/>
      <c r="D215" s="478"/>
      <c r="E215" s="478"/>
      <c r="F215" s="479"/>
      <c r="G215" s="478"/>
      <c r="H215" s="479"/>
      <c r="I215" s="479"/>
      <c r="J215" s="479"/>
      <c r="K215" s="479"/>
      <c r="L215" s="479"/>
      <c r="M215" s="479"/>
      <c r="N215" s="478"/>
      <c r="O215" s="478"/>
      <c r="P215" s="478"/>
      <c r="Q215" s="478"/>
    </row>
    <row r="216" spans="2:17" s="475" customFormat="1" ht="13.15" customHeight="1" x14ac:dyDescent="0.2">
      <c r="B216" s="478"/>
      <c r="C216" s="478"/>
      <c r="D216" s="478"/>
      <c r="E216" s="478"/>
      <c r="F216" s="479"/>
      <c r="G216" s="478"/>
      <c r="H216" s="479"/>
      <c r="I216" s="479"/>
      <c r="J216" s="479"/>
      <c r="K216" s="479"/>
      <c r="L216" s="479"/>
      <c r="M216" s="479"/>
      <c r="N216" s="478"/>
      <c r="O216" s="478"/>
      <c r="P216" s="478"/>
      <c r="Q216" s="478"/>
    </row>
    <row r="217" spans="2:17" s="475" customFormat="1" ht="13.15" customHeight="1" x14ac:dyDescent="0.2">
      <c r="B217" s="478"/>
      <c r="C217" s="478"/>
      <c r="D217" s="478"/>
      <c r="E217" s="478"/>
      <c r="F217" s="479"/>
      <c r="G217" s="478"/>
      <c r="H217" s="479"/>
      <c r="I217" s="479"/>
      <c r="J217" s="479"/>
      <c r="K217" s="479"/>
      <c r="L217" s="479"/>
      <c r="M217" s="479"/>
      <c r="N217" s="478"/>
      <c r="O217" s="478"/>
      <c r="P217" s="478"/>
      <c r="Q217" s="478"/>
    </row>
    <row r="218" spans="2:17" s="475" customFormat="1" ht="13.15" customHeight="1" x14ac:dyDescent="0.2">
      <c r="B218" s="478"/>
      <c r="C218" s="478"/>
      <c r="D218" s="478"/>
      <c r="E218" s="478"/>
      <c r="F218" s="479"/>
      <c r="G218" s="478"/>
      <c r="H218" s="479"/>
      <c r="I218" s="479"/>
      <c r="J218" s="479"/>
      <c r="K218" s="479"/>
      <c r="L218" s="479"/>
      <c r="M218" s="479"/>
      <c r="N218" s="478"/>
      <c r="O218" s="478"/>
      <c r="P218" s="478"/>
      <c r="Q218" s="478"/>
    </row>
    <row r="219" spans="2:17" s="475" customFormat="1" ht="13.15" customHeight="1" x14ac:dyDescent="0.2">
      <c r="B219" s="478"/>
      <c r="C219" s="478"/>
      <c r="D219" s="478"/>
      <c r="E219" s="478"/>
      <c r="F219" s="479"/>
      <c r="G219" s="478"/>
      <c r="H219" s="479"/>
      <c r="I219" s="479"/>
      <c r="J219" s="479"/>
      <c r="K219" s="479"/>
      <c r="L219" s="479"/>
      <c r="M219" s="479"/>
      <c r="N219" s="478"/>
      <c r="O219" s="478"/>
      <c r="P219" s="478"/>
      <c r="Q219" s="478"/>
    </row>
    <row r="220" spans="2:17" s="475" customFormat="1" ht="13.15" customHeight="1" x14ac:dyDescent="0.2">
      <c r="B220" s="478"/>
      <c r="C220" s="478"/>
      <c r="D220" s="478"/>
      <c r="E220" s="478"/>
      <c r="F220" s="479"/>
      <c r="G220" s="478"/>
      <c r="H220" s="479"/>
      <c r="I220" s="479"/>
      <c r="J220" s="479"/>
      <c r="K220" s="479"/>
      <c r="L220" s="479"/>
      <c r="M220" s="479"/>
      <c r="N220" s="478"/>
      <c r="O220" s="478"/>
      <c r="P220" s="478"/>
      <c r="Q220" s="478"/>
    </row>
    <row r="221" spans="2:17" s="475" customFormat="1" ht="13.15" customHeight="1" x14ac:dyDescent="0.2">
      <c r="B221" s="478"/>
      <c r="C221" s="478"/>
      <c r="D221" s="478"/>
      <c r="E221" s="478"/>
      <c r="F221" s="479"/>
      <c r="G221" s="478"/>
      <c r="H221" s="479"/>
      <c r="I221" s="479"/>
      <c r="J221" s="479"/>
      <c r="K221" s="479"/>
      <c r="L221" s="479"/>
      <c r="M221" s="479"/>
      <c r="N221" s="478"/>
      <c r="O221" s="478"/>
      <c r="P221" s="478"/>
      <c r="Q221" s="478"/>
    </row>
    <row r="222" spans="2:17" s="475" customFormat="1" ht="13.15" customHeight="1" x14ac:dyDescent="0.2">
      <c r="B222" s="478"/>
      <c r="C222" s="478"/>
      <c r="D222" s="478"/>
      <c r="E222" s="478"/>
      <c r="F222" s="479"/>
      <c r="G222" s="478"/>
      <c r="H222" s="479"/>
      <c r="I222" s="479"/>
      <c r="J222" s="479"/>
      <c r="K222" s="479"/>
      <c r="L222" s="479"/>
      <c r="M222" s="479"/>
      <c r="N222" s="478"/>
      <c r="O222" s="478"/>
      <c r="P222" s="478"/>
      <c r="Q222" s="478"/>
    </row>
    <row r="223" spans="2:17" s="475" customFormat="1" ht="13.15" customHeight="1" x14ac:dyDescent="0.2">
      <c r="B223" s="478"/>
      <c r="C223" s="478"/>
      <c r="D223" s="478"/>
      <c r="E223" s="478"/>
      <c r="F223" s="479"/>
      <c r="G223" s="478"/>
      <c r="H223" s="479"/>
      <c r="I223" s="479"/>
      <c r="J223" s="479"/>
      <c r="K223" s="479"/>
      <c r="L223" s="479"/>
      <c r="M223" s="479"/>
      <c r="N223" s="478"/>
      <c r="O223" s="478"/>
      <c r="P223" s="478"/>
      <c r="Q223" s="478"/>
    </row>
    <row r="224" spans="2:17" s="475" customFormat="1" ht="13.15" customHeight="1" x14ac:dyDescent="0.2">
      <c r="B224" s="478"/>
      <c r="C224" s="478"/>
      <c r="D224" s="478"/>
      <c r="E224" s="478"/>
      <c r="F224" s="479"/>
      <c r="G224" s="478"/>
      <c r="H224" s="479"/>
      <c r="I224" s="479"/>
      <c r="J224" s="479"/>
      <c r="K224" s="479"/>
      <c r="L224" s="479"/>
      <c r="M224" s="479"/>
      <c r="N224" s="478"/>
      <c r="O224" s="478"/>
      <c r="P224" s="478"/>
      <c r="Q224" s="478"/>
    </row>
    <row r="225" spans="2:17" s="475" customFormat="1" ht="13.15" customHeight="1" x14ac:dyDescent="0.2">
      <c r="B225" s="478"/>
      <c r="C225" s="478"/>
      <c r="D225" s="478"/>
      <c r="E225" s="478"/>
      <c r="F225" s="479"/>
      <c r="G225" s="478"/>
      <c r="H225" s="479"/>
      <c r="I225" s="479"/>
      <c r="J225" s="479"/>
      <c r="K225" s="479"/>
      <c r="L225" s="479"/>
      <c r="M225" s="479"/>
      <c r="N225" s="478"/>
      <c r="O225" s="478"/>
      <c r="P225" s="478"/>
      <c r="Q225" s="478"/>
    </row>
    <row r="226" spans="2:17" s="475" customFormat="1" ht="13.15" customHeight="1" x14ac:dyDescent="0.2">
      <c r="B226" s="478"/>
      <c r="C226" s="478"/>
      <c r="D226" s="478"/>
      <c r="E226" s="478"/>
      <c r="F226" s="479"/>
      <c r="G226" s="478"/>
      <c r="H226" s="479"/>
      <c r="I226" s="479"/>
      <c r="J226" s="479"/>
      <c r="K226" s="479"/>
      <c r="L226" s="479"/>
      <c r="M226" s="479"/>
      <c r="N226" s="478"/>
      <c r="O226" s="478"/>
      <c r="P226" s="478"/>
      <c r="Q226" s="478"/>
    </row>
    <row r="227" spans="2:17" s="475" customFormat="1" ht="13.15" customHeight="1" x14ac:dyDescent="0.2">
      <c r="B227" s="478"/>
      <c r="C227" s="478"/>
      <c r="D227" s="478"/>
      <c r="E227" s="478"/>
      <c r="F227" s="479"/>
      <c r="G227" s="478"/>
      <c r="H227" s="479"/>
      <c r="I227" s="479"/>
      <c r="J227" s="479"/>
      <c r="K227" s="479"/>
      <c r="L227" s="479"/>
      <c r="M227" s="479"/>
      <c r="N227" s="478"/>
      <c r="O227" s="478"/>
      <c r="P227" s="478"/>
      <c r="Q227" s="478"/>
    </row>
    <row r="228" spans="2:17" s="475" customFormat="1" ht="13.15" customHeight="1" x14ac:dyDescent="0.2">
      <c r="B228" s="478"/>
      <c r="C228" s="478"/>
      <c r="D228" s="478"/>
      <c r="E228" s="478"/>
      <c r="F228" s="479"/>
      <c r="G228" s="478"/>
      <c r="H228" s="479"/>
      <c r="I228" s="479"/>
      <c r="J228" s="479"/>
      <c r="K228" s="479"/>
      <c r="L228" s="479"/>
      <c r="M228" s="479"/>
      <c r="N228" s="478"/>
      <c r="O228" s="478"/>
      <c r="P228" s="478"/>
      <c r="Q228" s="478"/>
    </row>
    <row r="229" spans="2:17" s="475" customFormat="1" ht="13.15" customHeight="1" x14ac:dyDescent="0.2">
      <c r="B229" s="478"/>
      <c r="C229" s="478"/>
      <c r="D229" s="478"/>
      <c r="E229" s="478"/>
      <c r="F229" s="479"/>
      <c r="G229" s="478"/>
      <c r="H229" s="479"/>
      <c r="I229" s="479"/>
      <c r="J229" s="479"/>
      <c r="K229" s="479"/>
      <c r="L229" s="479"/>
      <c r="M229" s="479"/>
      <c r="N229" s="478"/>
      <c r="O229" s="478"/>
      <c r="P229" s="478"/>
      <c r="Q229" s="478"/>
    </row>
    <row r="230" spans="2:17" s="475" customFormat="1" ht="13.15" customHeight="1" x14ac:dyDescent="0.2">
      <c r="B230" s="478"/>
      <c r="C230" s="478"/>
      <c r="D230" s="478"/>
      <c r="E230" s="478"/>
      <c r="F230" s="479"/>
      <c r="G230" s="478"/>
      <c r="H230" s="479"/>
      <c r="I230" s="479"/>
      <c r="J230" s="479"/>
      <c r="K230" s="479"/>
      <c r="L230" s="479"/>
      <c r="M230" s="479"/>
      <c r="N230" s="478"/>
      <c r="O230" s="478"/>
      <c r="P230" s="478"/>
      <c r="Q230" s="478"/>
    </row>
    <row r="231" spans="2:17" s="475" customFormat="1" ht="13.15" customHeight="1" x14ac:dyDescent="0.2">
      <c r="B231" s="478"/>
      <c r="C231" s="478"/>
      <c r="D231" s="478"/>
      <c r="E231" s="478"/>
      <c r="F231" s="479"/>
      <c r="G231" s="478"/>
      <c r="H231" s="479"/>
      <c r="I231" s="479"/>
      <c r="J231" s="479"/>
      <c r="K231" s="479"/>
      <c r="L231" s="479"/>
      <c r="M231" s="479"/>
      <c r="N231" s="478"/>
      <c r="O231" s="478"/>
      <c r="P231" s="478"/>
      <c r="Q231" s="478"/>
    </row>
    <row r="232" spans="2:17" s="475" customFormat="1" ht="13.15" customHeight="1" x14ac:dyDescent="0.2">
      <c r="B232" s="478"/>
      <c r="C232" s="478"/>
      <c r="D232" s="478"/>
      <c r="E232" s="478"/>
      <c r="F232" s="479"/>
      <c r="G232" s="478"/>
      <c r="H232" s="479"/>
      <c r="I232" s="479"/>
      <c r="J232" s="479"/>
      <c r="K232" s="479"/>
      <c r="L232" s="479"/>
      <c r="M232" s="479"/>
      <c r="N232" s="478"/>
      <c r="O232" s="478"/>
      <c r="P232" s="478"/>
      <c r="Q232" s="478"/>
    </row>
    <row r="233" spans="2:17" s="475" customFormat="1" ht="13.15" customHeight="1" x14ac:dyDescent="0.2">
      <c r="B233" s="478"/>
      <c r="C233" s="478"/>
      <c r="D233" s="478"/>
      <c r="E233" s="478"/>
      <c r="F233" s="479"/>
      <c r="G233" s="478"/>
      <c r="H233" s="479"/>
      <c r="I233" s="479"/>
      <c r="J233" s="479"/>
      <c r="K233" s="479"/>
      <c r="L233" s="479"/>
      <c r="M233" s="479"/>
      <c r="N233" s="478"/>
      <c r="O233" s="478"/>
      <c r="P233" s="478"/>
      <c r="Q233" s="478"/>
    </row>
    <row r="234" spans="2:17" s="475" customFormat="1" ht="13.15" customHeight="1" x14ac:dyDescent="0.2">
      <c r="B234" s="478"/>
      <c r="C234" s="478"/>
      <c r="D234" s="478"/>
      <c r="E234" s="478"/>
      <c r="F234" s="479"/>
      <c r="G234" s="478"/>
      <c r="H234" s="479"/>
      <c r="I234" s="479"/>
      <c r="J234" s="479"/>
      <c r="K234" s="479"/>
      <c r="L234" s="479"/>
      <c r="M234" s="479"/>
      <c r="N234" s="478"/>
      <c r="O234" s="478"/>
      <c r="P234" s="478"/>
      <c r="Q234" s="478"/>
    </row>
    <row r="235" spans="2:17" s="475" customFormat="1" ht="13.15" customHeight="1" x14ac:dyDescent="0.2">
      <c r="B235" s="478"/>
      <c r="C235" s="478"/>
      <c r="D235" s="478"/>
      <c r="E235" s="478"/>
      <c r="F235" s="479"/>
      <c r="G235" s="478"/>
      <c r="H235" s="479"/>
      <c r="I235" s="479"/>
      <c r="J235" s="479"/>
      <c r="K235" s="479"/>
      <c r="L235" s="479"/>
      <c r="M235" s="479"/>
      <c r="N235" s="478"/>
      <c r="O235" s="478"/>
      <c r="P235" s="478"/>
      <c r="Q235" s="478"/>
    </row>
    <row r="236" spans="2:17" s="475" customFormat="1" ht="13.15" customHeight="1" x14ac:dyDescent="0.2">
      <c r="B236" s="478"/>
      <c r="C236" s="478"/>
      <c r="D236" s="478"/>
      <c r="E236" s="478"/>
      <c r="F236" s="479"/>
      <c r="G236" s="478"/>
      <c r="H236" s="479"/>
      <c r="I236" s="479"/>
      <c r="J236" s="479"/>
      <c r="K236" s="479"/>
      <c r="L236" s="479"/>
      <c r="M236" s="479"/>
      <c r="N236" s="478"/>
      <c r="O236" s="478"/>
      <c r="P236" s="478"/>
      <c r="Q236" s="478"/>
    </row>
    <row r="237" spans="2:17" s="475" customFormat="1" ht="13.15" customHeight="1" x14ac:dyDescent="0.2">
      <c r="B237" s="478"/>
      <c r="C237" s="478"/>
      <c r="D237" s="478"/>
      <c r="E237" s="478"/>
      <c r="F237" s="479"/>
      <c r="G237" s="478"/>
      <c r="H237" s="479"/>
      <c r="I237" s="479"/>
      <c r="J237" s="479"/>
      <c r="K237" s="479"/>
      <c r="L237" s="479"/>
      <c r="M237" s="479"/>
      <c r="N237" s="478"/>
      <c r="O237" s="478"/>
      <c r="P237" s="478"/>
      <c r="Q237" s="478"/>
    </row>
    <row r="238" spans="2:17" s="475" customFormat="1" ht="13.15" customHeight="1" x14ac:dyDescent="0.2">
      <c r="B238" s="478"/>
      <c r="C238" s="478"/>
      <c r="D238" s="478"/>
      <c r="E238" s="478"/>
      <c r="F238" s="479"/>
      <c r="G238" s="478"/>
      <c r="H238" s="479"/>
      <c r="I238" s="479"/>
      <c r="J238" s="479"/>
      <c r="K238" s="479"/>
      <c r="L238" s="479"/>
      <c r="M238" s="479"/>
      <c r="N238" s="478"/>
      <c r="O238" s="478"/>
      <c r="P238" s="478"/>
      <c r="Q238" s="478"/>
    </row>
    <row r="239" spans="2:17" s="475" customFormat="1" ht="13.15" customHeight="1" x14ac:dyDescent="0.2">
      <c r="B239" s="478"/>
      <c r="C239" s="478"/>
      <c r="D239" s="478"/>
      <c r="E239" s="478"/>
      <c r="F239" s="479"/>
      <c r="G239" s="478"/>
      <c r="H239" s="479"/>
      <c r="I239" s="479"/>
      <c r="J239" s="479"/>
      <c r="K239" s="479"/>
      <c r="L239" s="479"/>
      <c r="M239" s="479"/>
      <c r="N239" s="478"/>
      <c r="O239" s="478"/>
      <c r="P239" s="478"/>
      <c r="Q239" s="478"/>
    </row>
    <row r="240" spans="2:17" s="475" customFormat="1" ht="13.15" customHeight="1" x14ac:dyDescent="0.2">
      <c r="B240" s="478"/>
      <c r="C240" s="478"/>
      <c r="D240" s="478"/>
      <c r="E240" s="478"/>
      <c r="F240" s="479"/>
      <c r="G240" s="478"/>
      <c r="H240" s="479"/>
      <c r="I240" s="479"/>
      <c r="J240" s="479"/>
      <c r="K240" s="479"/>
      <c r="L240" s="479"/>
      <c r="M240" s="479"/>
      <c r="N240" s="478"/>
      <c r="O240" s="478"/>
      <c r="P240" s="478"/>
      <c r="Q240" s="478"/>
    </row>
    <row r="241" spans="2:17" s="475" customFormat="1" ht="13.15" customHeight="1" x14ac:dyDescent="0.2">
      <c r="B241" s="478"/>
      <c r="C241" s="478"/>
      <c r="D241" s="478"/>
      <c r="E241" s="478"/>
      <c r="F241" s="479"/>
      <c r="G241" s="478"/>
      <c r="H241" s="479"/>
      <c r="I241" s="479"/>
      <c r="J241" s="479"/>
      <c r="K241" s="479"/>
      <c r="L241" s="479"/>
      <c r="M241" s="479"/>
      <c r="N241" s="478"/>
      <c r="O241" s="478"/>
      <c r="P241" s="478"/>
      <c r="Q241" s="478"/>
    </row>
    <row r="242" spans="2:17" s="475" customFormat="1" ht="13.15" customHeight="1" x14ac:dyDescent="0.2">
      <c r="B242" s="478"/>
      <c r="C242" s="478"/>
      <c r="D242" s="478"/>
      <c r="E242" s="478"/>
      <c r="F242" s="479"/>
      <c r="G242" s="478"/>
      <c r="H242" s="479"/>
      <c r="I242" s="479"/>
      <c r="J242" s="479"/>
      <c r="K242" s="479"/>
      <c r="L242" s="479"/>
      <c r="M242" s="479"/>
      <c r="N242" s="478"/>
      <c r="O242" s="478"/>
      <c r="P242" s="478"/>
      <c r="Q242" s="478"/>
    </row>
    <row r="243" spans="2:17" s="475" customFormat="1" ht="13.15" customHeight="1" x14ac:dyDescent="0.2">
      <c r="B243" s="478"/>
      <c r="C243" s="478"/>
      <c r="D243" s="478"/>
      <c r="E243" s="478"/>
      <c r="F243" s="479"/>
      <c r="G243" s="478"/>
      <c r="H243" s="479"/>
      <c r="I243" s="479"/>
      <c r="J243" s="479"/>
      <c r="K243" s="479"/>
      <c r="L243" s="479"/>
      <c r="M243" s="479"/>
      <c r="N243" s="478"/>
      <c r="O243" s="478"/>
      <c r="P243" s="478"/>
      <c r="Q243" s="478"/>
    </row>
    <row r="244" spans="2:17" s="475" customFormat="1" ht="13.15" customHeight="1" x14ac:dyDescent="0.2">
      <c r="B244" s="478"/>
      <c r="C244" s="478"/>
      <c r="D244" s="478"/>
      <c r="E244" s="478"/>
      <c r="F244" s="479"/>
      <c r="G244" s="478"/>
      <c r="H244" s="479"/>
      <c r="I244" s="479"/>
      <c r="J244" s="479"/>
      <c r="K244" s="479"/>
      <c r="L244" s="479"/>
      <c r="M244" s="479"/>
      <c r="N244" s="478"/>
      <c r="O244" s="478"/>
      <c r="P244" s="478"/>
      <c r="Q244" s="478"/>
    </row>
    <row r="245" spans="2:17" s="475" customFormat="1" ht="13.15" customHeight="1" x14ac:dyDescent="0.2">
      <c r="B245" s="478"/>
      <c r="C245" s="478"/>
      <c r="D245" s="478"/>
      <c r="E245" s="478"/>
      <c r="F245" s="479"/>
      <c r="G245" s="478"/>
      <c r="H245" s="479"/>
      <c r="I245" s="479"/>
      <c r="J245" s="479"/>
      <c r="K245" s="479"/>
      <c r="L245" s="479"/>
      <c r="M245" s="479"/>
      <c r="N245" s="478"/>
      <c r="O245" s="478"/>
      <c r="P245" s="478"/>
      <c r="Q245" s="478"/>
    </row>
    <row r="246" spans="2:17" s="475" customFormat="1" ht="13.15" customHeight="1" x14ac:dyDescent="0.2">
      <c r="B246" s="478"/>
      <c r="C246" s="478"/>
      <c r="D246" s="478"/>
      <c r="E246" s="478"/>
      <c r="F246" s="479"/>
      <c r="G246" s="478"/>
      <c r="H246" s="479"/>
      <c r="I246" s="479"/>
      <c r="J246" s="479"/>
      <c r="K246" s="479"/>
      <c r="L246" s="479"/>
      <c r="M246" s="479"/>
      <c r="N246" s="478"/>
      <c r="O246" s="478"/>
      <c r="P246" s="478"/>
      <c r="Q246" s="478"/>
    </row>
    <row r="247" spans="2:17" s="475" customFormat="1" ht="13.15" customHeight="1" x14ac:dyDescent="0.2">
      <c r="B247" s="478"/>
      <c r="C247" s="478"/>
      <c r="D247" s="478"/>
      <c r="E247" s="478"/>
      <c r="F247" s="479"/>
      <c r="G247" s="478"/>
      <c r="H247" s="479"/>
      <c r="I247" s="479"/>
      <c r="J247" s="479"/>
      <c r="K247" s="479"/>
      <c r="L247" s="479"/>
      <c r="M247" s="479"/>
      <c r="N247" s="478"/>
      <c r="O247" s="478"/>
      <c r="P247" s="478"/>
      <c r="Q247" s="478"/>
    </row>
    <row r="248" spans="2:17" s="475" customFormat="1" ht="13.15" customHeight="1" x14ac:dyDescent="0.2">
      <c r="B248" s="478"/>
      <c r="C248" s="478"/>
      <c r="D248" s="478"/>
      <c r="E248" s="478"/>
      <c r="F248" s="479"/>
      <c r="G248" s="478"/>
      <c r="H248" s="479"/>
      <c r="I248" s="479"/>
      <c r="J248" s="479"/>
      <c r="K248" s="479"/>
      <c r="L248" s="479"/>
      <c r="M248" s="479"/>
      <c r="N248" s="478"/>
      <c r="O248" s="478"/>
      <c r="P248" s="478"/>
      <c r="Q248" s="478"/>
    </row>
    <row r="249" spans="2:17" s="475" customFormat="1" ht="13.15" customHeight="1" x14ac:dyDescent="0.2">
      <c r="B249" s="478"/>
      <c r="C249" s="478"/>
      <c r="D249" s="478"/>
      <c r="E249" s="478"/>
      <c r="F249" s="479"/>
      <c r="G249" s="478"/>
      <c r="H249" s="479"/>
      <c r="I249" s="479"/>
      <c r="J249" s="479"/>
      <c r="K249" s="479"/>
      <c r="L249" s="479"/>
      <c r="M249" s="479"/>
      <c r="N249" s="478"/>
      <c r="O249" s="478"/>
      <c r="P249" s="478"/>
      <c r="Q249" s="478"/>
    </row>
    <row r="250" spans="2:17" s="475" customFormat="1" ht="13.15" customHeight="1" x14ac:dyDescent="0.2">
      <c r="B250" s="478"/>
      <c r="C250" s="478"/>
      <c r="D250" s="478"/>
      <c r="E250" s="478"/>
      <c r="F250" s="479"/>
      <c r="G250" s="478"/>
      <c r="H250" s="479"/>
      <c r="I250" s="479"/>
      <c r="J250" s="479"/>
      <c r="K250" s="479"/>
      <c r="L250" s="479"/>
      <c r="M250" s="479"/>
      <c r="N250" s="478"/>
      <c r="O250" s="478"/>
      <c r="P250" s="478"/>
      <c r="Q250" s="478"/>
    </row>
    <row r="251" spans="2:17" s="475" customFormat="1" ht="13.15" customHeight="1" x14ac:dyDescent="0.2">
      <c r="B251" s="478"/>
      <c r="C251" s="478"/>
      <c r="D251" s="478"/>
      <c r="E251" s="478"/>
      <c r="F251" s="479"/>
      <c r="G251" s="478"/>
      <c r="H251" s="479"/>
      <c r="I251" s="479"/>
      <c r="J251" s="479"/>
      <c r="K251" s="479"/>
      <c r="L251" s="479"/>
      <c r="M251" s="479"/>
      <c r="N251" s="478"/>
      <c r="O251" s="478"/>
      <c r="P251" s="478"/>
      <c r="Q251" s="478"/>
    </row>
    <row r="252" spans="2:17" s="475" customFormat="1" ht="13.15" customHeight="1" x14ac:dyDescent="0.2">
      <c r="B252" s="478"/>
      <c r="C252" s="478"/>
      <c r="D252" s="478"/>
      <c r="E252" s="478"/>
      <c r="F252" s="479"/>
      <c r="G252" s="478"/>
      <c r="H252" s="479"/>
      <c r="I252" s="479"/>
      <c r="J252" s="479"/>
      <c r="K252" s="479"/>
      <c r="L252" s="479"/>
      <c r="M252" s="479"/>
      <c r="N252" s="478"/>
      <c r="O252" s="478"/>
      <c r="P252" s="478"/>
      <c r="Q252" s="478"/>
    </row>
    <row r="253" spans="2:17" s="475" customFormat="1" ht="13.15" customHeight="1" x14ac:dyDescent="0.2">
      <c r="B253" s="478"/>
      <c r="C253" s="478"/>
      <c r="D253" s="478"/>
      <c r="E253" s="478"/>
      <c r="F253" s="479"/>
      <c r="G253" s="478"/>
      <c r="H253" s="479"/>
      <c r="I253" s="479"/>
      <c r="J253" s="479"/>
      <c r="K253" s="479"/>
      <c r="L253" s="479"/>
      <c r="M253" s="479"/>
      <c r="N253" s="478"/>
      <c r="O253" s="478"/>
      <c r="P253" s="478"/>
      <c r="Q253" s="478"/>
    </row>
    <row r="254" spans="2:17" s="475" customFormat="1" ht="13.15" customHeight="1" x14ac:dyDescent="0.2">
      <c r="B254" s="478"/>
      <c r="C254" s="478"/>
      <c r="D254" s="478"/>
      <c r="E254" s="478"/>
      <c r="F254" s="479"/>
      <c r="G254" s="478"/>
      <c r="H254" s="479"/>
      <c r="I254" s="479"/>
      <c r="J254" s="479"/>
      <c r="K254" s="479"/>
      <c r="L254" s="479"/>
      <c r="M254" s="479"/>
      <c r="N254" s="478"/>
      <c r="O254" s="478"/>
      <c r="P254" s="478"/>
      <c r="Q254" s="478"/>
    </row>
    <row r="255" spans="2:17" s="475" customFormat="1" ht="13.15" customHeight="1" x14ac:dyDescent="0.2">
      <c r="B255" s="478"/>
      <c r="C255" s="478"/>
      <c r="D255" s="478"/>
      <c r="E255" s="478"/>
      <c r="F255" s="479"/>
      <c r="G255" s="478"/>
      <c r="H255" s="479"/>
      <c r="I255" s="479"/>
      <c r="J255" s="479"/>
      <c r="K255" s="479"/>
      <c r="L255" s="479"/>
      <c r="M255" s="479"/>
      <c r="N255" s="478"/>
      <c r="O255" s="478"/>
      <c r="P255" s="478"/>
      <c r="Q255" s="478"/>
    </row>
    <row r="256" spans="2:17" s="475" customFormat="1" ht="13.15" customHeight="1" x14ac:dyDescent="0.2">
      <c r="B256" s="478"/>
      <c r="C256" s="478"/>
      <c r="D256" s="478"/>
      <c r="E256" s="478"/>
      <c r="F256" s="479"/>
      <c r="G256" s="478"/>
      <c r="H256" s="479"/>
      <c r="I256" s="479"/>
      <c r="J256" s="479"/>
      <c r="K256" s="479"/>
      <c r="L256" s="479"/>
      <c r="M256" s="479"/>
      <c r="N256" s="478"/>
      <c r="O256" s="478"/>
      <c r="P256" s="478"/>
      <c r="Q256" s="478"/>
    </row>
    <row r="257" spans="2:17" s="475" customFormat="1" ht="13.15" customHeight="1" x14ac:dyDescent="0.2">
      <c r="B257" s="478"/>
      <c r="C257" s="478"/>
      <c r="D257" s="478"/>
      <c r="E257" s="478"/>
      <c r="F257" s="479"/>
      <c r="G257" s="478"/>
      <c r="H257" s="479"/>
      <c r="I257" s="479"/>
      <c r="J257" s="479"/>
      <c r="K257" s="479"/>
      <c r="L257" s="479"/>
      <c r="M257" s="479"/>
      <c r="N257" s="478"/>
      <c r="O257" s="478"/>
      <c r="P257" s="478"/>
      <c r="Q257" s="478"/>
    </row>
    <row r="258" spans="2:17" s="475" customFormat="1" ht="13.15" customHeight="1" x14ac:dyDescent="0.2">
      <c r="B258" s="478"/>
      <c r="C258" s="478"/>
      <c r="D258" s="478"/>
      <c r="E258" s="478"/>
      <c r="F258" s="479"/>
      <c r="G258" s="478"/>
      <c r="H258" s="479"/>
      <c r="I258" s="479"/>
      <c r="J258" s="479"/>
      <c r="K258" s="479"/>
      <c r="L258" s="479"/>
      <c r="M258" s="479"/>
      <c r="N258" s="478"/>
      <c r="O258" s="478"/>
      <c r="P258" s="478"/>
      <c r="Q258" s="478"/>
    </row>
    <row r="259" spans="2:17" s="475" customFormat="1" ht="13.15" customHeight="1" x14ac:dyDescent="0.2">
      <c r="B259" s="478"/>
      <c r="C259" s="478"/>
      <c r="D259" s="478"/>
      <c r="E259" s="478"/>
      <c r="F259" s="479"/>
      <c r="G259" s="478"/>
      <c r="H259" s="479"/>
      <c r="I259" s="479"/>
      <c r="J259" s="479"/>
      <c r="K259" s="479"/>
      <c r="L259" s="479"/>
      <c r="M259" s="479"/>
      <c r="N259" s="478"/>
      <c r="O259" s="478"/>
      <c r="P259" s="478"/>
      <c r="Q259" s="478"/>
    </row>
    <row r="260" spans="2:17" s="475" customFormat="1" ht="13.15" customHeight="1" x14ac:dyDescent="0.2">
      <c r="B260" s="478"/>
      <c r="C260" s="478"/>
      <c r="D260" s="478"/>
      <c r="E260" s="478"/>
      <c r="F260" s="479"/>
      <c r="G260" s="478"/>
      <c r="H260" s="479"/>
      <c r="I260" s="479"/>
      <c r="J260" s="479"/>
      <c r="K260" s="479"/>
      <c r="L260" s="479"/>
      <c r="M260" s="479"/>
      <c r="N260" s="478"/>
      <c r="O260" s="478"/>
      <c r="P260" s="478"/>
      <c r="Q260" s="478"/>
    </row>
    <row r="261" spans="2:17" s="475" customFormat="1" ht="13.15" customHeight="1" x14ac:dyDescent="0.2">
      <c r="B261" s="478"/>
      <c r="C261" s="478"/>
      <c r="D261" s="478"/>
      <c r="E261" s="478"/>
      <c r="F261" s="479"/>
      <c r="G261" s="478"/>
      <c r="H261" s="479"/>
      <c r="I261" s="479"/>
      <c r="J261" s="479"/>
      <c r="K261" s="479"/>
      <c r="L261" s="479"/>
      <c r="M261" s="479"/>
      <c r="N261" s="478"/>
      <c r="O261" s="478"/>
      <c r="P261" s="478"/>
      <c r="Q261" s="478"/>
    </row>
    <row r="262" spans="2:17" s="475" customFormat="1" ht="13.15" customHeight="1" x14ac:dyDescent="0.2">
      <c r="B262" s="478"/>
      <c r="C262" s="478"/>
      <c r="D262" s="478"/>
      <c r="E262" s="478"/>
      <c r="F262" s="479"/>
      <c r="G262" s="478"/>
      <c r="H262" s="479"/>
      <c r="I262" s="479"/>
      <c r="J262" s="479"/>
      <c r="K262" s="479"/>
      <c r="L262" s="479"/>
      <c r="M262" s="479"/>
      <c r="N262" s="478"/>
      <c r="O262" s="478"/>
      <c r="P262" s="478"/>
      <c r="Q262" s="478"/>
    </row>
    <row r="263" spans="2:17" s="475" customFormat="1" ht="13.15" customHeight="1" x14ac:dyDescent="0.2">
      <c r="B263" s="478"/>
      <c r="C263" s="478"/>
      <c r="D263" s="478"/>
      <c r="E263" s="478"/>
      <c r="F263" s="479"/>
      <c r="G263" s="478"/>
      <c r="H263" s="479"/>
      <c r="I263" s="479"/>
      <c r="J263" s="479"/>
      <c r="K263" s="479"/>
      <c r="L263" s="479"/>
      <c r="M263" s="479"/>
      <c r="N263" s="478"/>
      <c r="O263" s="478"/>
      <c r="P263" s="478"/>
      <c r="Q263" s="478"/>
    </row>
    <row r="264" spans="2:17" s="475" customFormat="1" ht="13.15" customHeight="1" x14ac:dyDescent="0.2">
      <c r="B264" s="478"/>
      <c r="C264" s="478"/>
      <c r="D264" s="478"/>
      <c r="E264" s="478"/>
      <c r="F264" s="479"/>
      <c r="G264" s="478"/>
      <c r="H264" s="479"/>
      <c r="I264" s="479"/>
      <c r="J264" s="479"/>
      <c r="K264" s="479"/>
      <c r="L264" s="479"/>
      <c r="M264" s="479"/>
      <c r="N264" s="478"/>
      <c r="O264" s="478"/>
      <c r="P264" s="478"/>
      <c r="Q264" s="478"/>
    </row>
    <row r="265" spans="2:17" s="475" customFormat="1" ht="13.15" customHeight="1" x14ac:dyDescent="0.2">
      <c r="B265" s="478"/>
      <c r="C265" s="478"/>
      <c r="D265" s="478"/>
      <c r="E265" s="478"/>
      <c r="F265" s="479"/>
      <c r="G265" s="478"/>
      <c r="H265" s="479"/>
      <c r="I265" s="479"/>
      <c r="J265" s="479"/>
      <c r="K265" s="479"/>
      <c r="L265" s="479"/>
      <c r="M265" s="479"/>
      <c r="N265" s="478"/>
      <c r="O265" s="478"/>
      <c r="P265" s="478"/>
      <c r="Q265" s="478"/>
    </row>
    <row r="266" spans="2:17" s="475" customFormat="1" ht="13.15" customHeight="1" x14ac:dyDescent="0.2">
      <c r="B266" s="478"/>
      <c r="C266" s="478"/>
      <c r="D266" s="478"/>
      <c r="E266" s="478"/>
      <c r="F266" s="479"/>
      <c r="G266" s="478"/>
      <c r="H266" s="479"/>
      <c r="I266" s="479"/>
      <c r="J266" s="479"/>
      <c r="K266" s="479"/>
      <c r="L266" s="479"/>
      <c r="M266" s="479"/>
      <c r="N266" s="478"/>
      <c r="O266" s="478"/>
      <c r="P266" s="478"/>
      <c r="Q266" s="478"/>
    </row>
    <row r="267" spans="2:17" s="475" customFormat="1" ht="13.15" customHeight="1" x14ac:dyDescent="0.2">
      <c r="B267" s="478"/>
      <c r="C267" s="478"/>
      <c r="D267" s="478"/>
      <c r="E267" s="478"/>
      <c r="F267" s="479"/>
      <c r="G267" s="478"/>
      <c r="H267" s="479"/>
      <c r="I267" s="479"/>
      <c r="J267" s="479"/>
      <c r="K267" s="479"/>
      <c r="L267" s="479"/>
      <c r="M267" s="479"/>
      <c r="N267" s="478"/>
      <c r="O267" s="478"/>
      <c r="P267" s="478"/>
      <c r="Q267" s="478"/>
    </row>
    <row r="268" spans="2:17" s="475" customFormat="1" ht="13.15" customHeight="1" x14ac:dyDescent="0.2">
      <c r="B268" s="478"/>
      <c r="C268" s="478"/>
      <c r="D268" s="478"/>
      <c r="E268" s="478"/>
      <c r="F268" s="479"/>
      <c r="G268" s="478"/>
      <c r="H268" s="479"/>
      <c r="I268" s="479"/>
      <c r="J268" s="479"/>
      <c r="K268" s="479"/>
      <c r="L268" s="479"/>
      <c r="M268" s="479"/>
      <c r="N268" s="478"/>
      <c r="O268" s="478"/>
      <c r="P268" s="478"/>
      <c r="Q268" s="478"/>
    </row>
    <row r="269" spans="2:17" s="475" customFormat="1" ht="13.15" customHeight="1" x14ac:dyDescent="0.2">
      <c r="B269" s="478"/>
      <c r="C269" s="478"/>
      <c r="D269" s="478"/>
      <c r="E269" s="478"/>
      <c r="F269" s="479"/>
      <c r="G269" s="478"/>
      <c r="H269" s="479"/>
      <c r="I269" s="479"/>
      <c r="J269" s="479"/>
      <c r="K269" s="479"/>
      <c r="L269" s="479"/>
      <c r="M269" s="479"/>
      <c r="N269" s="478"/>
      <c r="O269" s="478"/>
      <c r="P269" s="478"/>
      <c r="Q269" s="478"/>
    </row>
  </sheetData>
  <sheetProtection algorithmName="SHA-512" hashValue="dvpvU6/Ppi1iTyjbc1tU7HOX1CTRU0RqtPbjm+LRr5a1Cs8Tqnm8mOjeUJxLB/t4e5wP27WZVa14YiHmPRSbzQ==" saltValue="psWqbHdQwyc4+Rra4lJjZg==" spinCount="100000" sheet="1" objects="1" scenarios="1"/>
  <phoneticPr fontId="0" type="noConversion"/>
  <pageMargins left="0.75" right="0.75" top="1" bottom="1" header="0.5" footer="0.5"/>
  <pageSetup paperSize="9" scale="51" orientation="portrait" r:id="rId1"/>
  <headerFooter alignWithMargins="0">
    <oddHeader>&amp;L&amp;"Arial,Vet"&amp;9&amp;F&amp;R&amp;"Arial,Vet"&amp;9&amp;A</oddHeader>
    <oddFooter>&amp;L&amp;"Arial,Vet"&amp;9keizer / goedhart&amp;C&amp;"Arial,Vet"&amp;9pagina &amp;P&amp;R&amp;"Arial,Vet"&amp;9&amp;D</oddFooter>
  </headerFooter>
  <rowBreaks count="1" manualBreakCount="1">
    <brk id="102" min="1" max="13" man="1"/>
  </row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297"/>
  <sheetViews>
    <sheetView showGridLines="0" zoomScale="85" zoomScaleNormal="85" zoomScaleSheetLayoutView="80" workbookViewId="0">
      <selection activeCell="B2" sqref="B2"/>
    </sheetView>
  </sheetViews>
  <sheetFormatPr defaultColWidth="9.140625" defaultRowHeight="13.15" customHeight="1" x14ac:dyDescent="0.2"/>
  <cols>
    <col min="1" max="1" width="3.7109375" style="547" customWidth="1"/>
    <col min="2" max="3" width="2.7109375" style="209" customWidth="1"/>
    <col min="4" max="4" width="50.85546875" style="209" customWidth="1"/>
    <col min="5" max="5" width="2.7109375" style="209" customWidth="1"/>
    <col min="6" max="6" width="12.7109375" style="264" hidden="1" customWidth="1"/>
    <col min="7" max="12" width="12.7109375" style="264" customWidth="1"/>
    <col min="13" max="14" width="2.7109375" style="209" customWidth="1"/>
    <col min="15" max="43" width="9.140625" style="547"/>
    <col min="44" max="16384" width="9.140625" style="209"/>
  </cols>
  <sheetData>
    <row r="1" spans="1:43" s="547" customFormat="1" ht="13.15" customHeight="1" x14ac:dyDescent="0.2">
      <c r="F1" s="601"/>
      <c r="G1" s="601"/>
      <c r="H1" s="601"/>
      <c r="I1" s="601"/>
      <c r="J1" s="601"/>
      <c r="K1" s="601"/>
      <c r="L1" s="601"/>
    </row>
    <row r="2" spans="1:43" ht="13.15" customHeight="1" x14ac:dyDescent="0.2">
      <c r="B2" s="80"/>
      <c r="C2" s="81"/>
      <c r="D2" s="81"/>
      <c r="E2" s="81"/>
      <c r="F2" s="146"/>
      <c r="G2" s="146"/>
      <c r="H2" s="146"/>
      <c r="I2" s="146"/>
      <c r="J2" s="146"/>
      <c r="K2" s="146"/>
      <c r="L2" s="852"/>
      <c r="M2" s="81"/>
      <c r="N2" s="415"/>
      <c r="Q2" s="429"/>
    </row>
    <row r="3" spans="1:43" ht="13.15" customHeight="1" x14ac:dyDescent="0.2">
      <c r="B3" s="84"/>
      <c r="C3" s="85"/>
      <c r="D3" s="65"/>
      <c r="E3" s="85"/>
      <c r="F3" s="140"/>
      <c r="G3" s="140"/>
      <c r="H3" s="140"/>
      <c r="I3" s="140"/>
      <c r="J3" s="140"/>
      <c r="K3" s="140"/>
      <c r="L3" s="140"/>
      <c r="M3" s="85"/>
      <c r="N3" s="86"/>
    </row>
    <row r="4" spans="1:43" s="195" customFormat="1" ht="18" customHeight="1" x14ac:dyDescent="0.3">
      <c r="A4" s="586"/>
      <c r="B4" s="200"/>
      <c r="C4" s="201" t="s">
        <v>386</v>
      </c>
      <c r="D4" s="201"/>
      <c r="E4" s="201"/>
      <c r="F4" s="260"/>
      <c r="G4" s="260"/>
      <c r="H4" s="260"/>
      <c r="I4" s="260"/>
      <c r="J4" s="260"/>
      <c r="K4" s="260"/>
      <c r="L4" s="260"/>
      <c r="M4" s="201"/>
      <c r="N4" s="203"/>
      <c r="O4" s="586"/>
      <c r="P4" s="586"/>
      <c r="Q4" s="586"/>
      <c r="R4" s="586"/>
      <c r="S4" s="586"/>
      <c r="T4" s="586"/>
      <c r="U4" s="586"/>
      <c r="V4" s="586"/>
      <c r="W4" s="586"/>
      <c r="X4" s="586"/>
      <c r="Y4" s="586"/>
      <c r="Z4" s="586"/>
      <c r="AA4" s="586"/>
      <c r="AB4" s="586"/>
      <c r="AC4" s="586"/>
      <c r="AD4" s="586"/>
      <c r="AE4" s="586"/>
      <c r="AF4" s="586"/>
      <c r="AG4" s="586"/>
      <c r="AH4" s="586"/>
      <c r="AI4" s="586"/>
      <c r="AJ4" s="586"/>
      <c r="AK4" s="586"/>
      <c r="AL4" s="586"/>
      <c r="AM4" s="586"/>
      <c r="AN4" s="586"/>
      <c r="AO4" s="586"/>
      <c r="AP4" s="586"/>
      <c r="AQ4" s="586"/>
    </row>
    <row r="5" spans="1:43" s="652" customFormat="1" ht="16.899999999999999" customHeight="1" x14ac:dyDescent="0.25">
      <c r="A5" s="669"/>
      <c r="B5" s="248"/>
      <c r="C5" s="684" t="str">
        <f>'geg ll'!G8</f>
        <v>Voorbeeld SWV PO Passend Onderwijs Noord-Kennemerland</v>
      </c>
      <c r="D5" s="249"/>
      <c r="E5" s="249"/>
      <c r="F5" s="666"/>
      <c r="G5" s="666"/>
      <c r="H5" s="666"/>
      <c r="I5" s="666"/>
      <c r="J5" s="666"/>
      <c r="K5" s="666"/>
      <c r="L5" s="666"/>
      <c r="M5" s="249"/>
      <c r="N5" s="258"/>
      <c r="O5" s="669"/>
      <c r="P5" s="669"/>
      <c r="Q5" s="669"/>
      <c r="R5" s="669"/>
      <c r="S5" s="669"/>
      <c r="T5" s="669"/>
      <c r="U5" s="669"/>
      <c r="V5" s="669"/>
      <c r="W5" s="669"/>
      <c r="X5" s="669"/>
      <c r="Y5" s="669"/>
      <c r="Z5" s="669"/>
      <c r="AA5" s="669"/>
      <c r="AB5" s="669"/>
      <c r="AC5" s="669"/>
      <c r="AD5" s="669"/>
      <c r="AE5" s="669"/>
      <c r="AF5" s="669"/>
      <c r="AG5" s="669"/>
      <c r="AH5" s="669"/>
      <c r="AI5" s="669"/>
      <c r="AJ5" s="669"/>
      <c r="AK5" s="669"/>
      <c r="AL5" s="669"/>
      <c r="AM5" s="669"/>
      <c r="AN5" s="669"/>
      <c r="AO5" s="669"/>
      <c r="AP5" s="669"/>
      <c r="AQ5" s="669"/>
    </row>
    <row r="6" spans="1:43" ht="13.15" customHeight="1" x14ac:dyDescent="0.2">
      <c r="B6" s="84"/>
      <c r="C6" s="85"/>
      <c r="D6" s="65"/>
      <c r="E6" s="85"/>
      <c r="F6" s="140"/>
      <c r="G6" s="140"/>
      <c r="H6" s="140"/>
      <c r="I6" s="140"/>
      <c r="J6" s="140"/>
      <c r="K6" s="140"/>
      <c r="L6" s="140"/>
      <c r="M6" s="85"/>
      <c r="N6" s="86"/>
    </row>
    <row r="7" spans="1:43" ht="13.15" customHeight="1" thickBot="1" x14ac:dyDescent="0.25">
      <c r="B7" s="84"/>
      <c r="C7" s="85"/>
      <c r="D7" s="65"/>
      <c r="E7" s="85"/>
      <c r="F7" s="140"/>
      <c r="G7" s="140"/>
      <c r="H7" s="140"/>
      <c r="I7" s="140"/>
      <c r="J7" s="140"/>
      <c r="K7" s="140"/>
      <c r="L7" s="140"/>
      <c r="M7" s="85"/>
      <c r="N7" s="469"/>
    </row>
    <row r="8" spans="1:43" ht="13.15" customHeight="1" thickTop="1" x14ac:dyDescent="0.2">
      <c r="B8" s="84"/>
      <c r="C8" s="941"/>
      <c r="D8" s="942"/>
      <c r="E8" s="942"/>
      <c r="F8" s="700"/>
      <c r="G8" s="947"/>
      <c r="H8" s="947"/>
      <c r="I8" s="947"/>
      <c r="J8" s="947"/>
      <c r="K8" s="947"/>
      <c r="L8" s="947"/>
      <c r="M8" s="948"/>
      <c r="N8" s="469"/>
    </row>
    <row r="9" spans="1:43" ht="13.15" customHeight="1" x14ac:dyDescent="0.25">
      <c r="B9" s="84"/>
      <c r="C9" s="943"/>
      <c r="D9" s="944" t="s">
        <v>704</v>
      </c>
      <c r="E9" s="429"/>
      <c r="F9" s="421"/>
      <c r="G9" s="450"/>
      <c r="H9" s="450"/>
      <c r="I9" s="450"/>
      <c r="J9" s="450"/>
      <c r="K9" s="450"/>
      <c r="L9" s="450"/>
      <c r="M9" s="949"/>
      <c r="N9" s="469"/>
    </row>
    <row r="10" spans="1:43" ht="13.15" customHeight="1" x14ac:dyDescent="0.2">
      <c r="B10" s="84"/>
      <c r="C10" s="943"/>
      <c r="D10" s="547"/>
      <c r="E10" s="429"/>
      <c r="F10" s="421"/>
      <c r="G10" s="450"/>
      <c r="H10" s="450"/>
      <c r="I10" s="450"/>
      <c r="J10" s="450"/>
      <c r="K10" s="450"/>
      <c r="L10" s="934"/>
      <c r="M10" s="949"/>
      <c r="N10" s="469"/>
    </row>
    <row r="11" spans="1:43" ht="13.15" customHeight="1" x14ac:dyDescent="0.2">
      <c r="B11" s="84"/>
      <c r="C11" s="943"/>
      <c r="D11" s="912" t="s">
        <v>700</v>
      </c>
      <c r="E11" s="868"/>
      <c r="F11" s="952" t="e">
        <f t="shared" ref="F11:K11" si="0">+F21</f>
        <v>#REF!</v>
      </c>
      <c r="G11" s="920" t="str">
        <f t="shared" si="0"/>
        <v>2018/19</v>
      </c>
      <c r="H11" s="920" t="str">
        <f t="shared" si="0"/>
        <v>2019/20</v>
      </c>
      <c r="I11" s="920" t="str">
        <f t="shared" si="0"/>
        <v>2020/21</v>
      </c>
      <c r="J11" s="920" t="str">
        <f t="shared" si="0"/>
        <v>2021/22</v>
      </c>
      <c r="K11" s="920" t="str">
        <f t="shared" si="0"/>
        <v>2022/23</v>
      </c>
      <c r="L11" s="920" t="str">
        <f>+L21</f>
        <v>2023/24</v>
      </c>
      <c r="M11" s="949"/>
      <c r="N11" s="469"/>
    </row>
    <row r="12" spans="1:43" ht="13.15" customHeight="1" x14ac:dyDescent="0.2">
      <c r="B12" s="84"/>
      <c r="C12" s="943"/>
      <c r="D12" s="868" t="s">
        <v>701</v>
      </c>
      <c r="E12" s="868"/>
      <c r="F12" s="953" t="e">
        <f>+'geg ll'!#REF!*tab!#REF!</f>
        <v>#REF!</v>
      </c>
      <c r="G12" s="953">
        <f>+'geg ll'!G40*tab!$D50</f>
        <v>1967903.7</v>
      </c>
      <c r="H12" s="953">
        <f>+'geg ll'!H40*tab!$D50</f>
        <v>1967903.7</v>
      </c>
      <c r="I12" s="953">
        <f>+'geg ll'!I40*tab!$D50</f>
        <v>1967903.7</v>
      </c>
      <c r="J12" s="953">
        <f>+'geg ll'!J40*tab!$D50</f>
        <v>1967903.7</v>
      </c>
      <c r="K12" s="953">
        <f>+'geg ll'!K40*tab!$C50</f>
        <v>1910827.0999999999</v>
      </c>
      <c r="L12" s="953">
        <f>+'geg ll'!L40*tab!$C50</f>
        <v>1910827.0999999999</v>
      </c>
      <c r="M12" s="949"/>
      <c r="N12" s="469"/>
    </row>
    <row r="13" spans="1:43" ht="13.15" customHeight="1" x14ac:dyDescent="0.2">
      <c r="B13" s="84"/>
      <c r="C13" s="943"/>
      <c r="D13" s="868" t="s">
        <v>702</v>
      </c>
      <c r="E13" s="868"/>
      <c r="F13" s="953" t="e">
        <f>5/12*'geg ll'!#REF!*tab!#REF!+7/12*'geg ll'!#REF!*tab!C56</f>
        <v>#REF!</v>
      </c>
      <c r="G13" s="953">
        <f>5/12*'geg ll'!G40*tab!$D56+7/12*'geg ll'!H40*tab!$E56</f>
        <v>95479.539225</v>
      </c>
      <c r="H13" s="953">
        <f>5/12*'geg ll'!H40*tab!$E56+7/12*'geg ll'!I40*tab!$E56</f>
        <v>96071.110099999991</v>
      </c>
      <c r="I13" s="953">
        <f>5/12*'geg ll'!I40*tab!$E56+7/12*'geg ll'!J40*tab!$E56</f>
        <v>96071.110099999991</v>
      </c>
      <c r="J13" s="953">
        <f>5/12*'geg ll'!J40*tab!$E56+7/12*'geg ll'!K40*tab!$E56</f>
        <v>96071.110099999991</v>
      </c>
      <c r="K13" s="953">
        <f>5/12*'geg ll'!K40*tab!$E56+7/12*'geg ll'!L40*tab!$E56</f>
        <v>96071.110099999991</v>
      </c>
      <c r="L13" s="953">
        <f>5/12*'geg ll'!L40*tab!$E56+7/12*'geg ll'!L40*tab!$E56</f>
        <v>96071.110099999991</v>
      </c>
      <c r="M13" s="949"/>
      <c r="N13" s="469"/>
    </row>
    <row r="14" spans="1:43" ht="13.15" customHeight="1" x14ac:dyDescent="0.2">
      <c r="B14" s="84"/>
      <c r="C14" s="943"/>
      <c r="D14" s="868" t="s">
        <v>703</v>
      </c>
      <c r="E14" s="868"/>
      <c r="F14" s="954" t="e">
        <f>SUM(F12:F13)</f>
        <v>#REF!</v>
      </c>
      <c r="G14" s="954">
        <f t="shared" ref="G14:K14" si="1">SUM(G12:G13)</f>
        <v>2063383.2392249999</v>
      </c>
      <c r="H14" s="954">
        <f t="shared" si="1"/>
        <v>2063974.8100999999</v>
      </c>
      <c r="I14" s="954">
        <f t="shared" si="1"/>
        <v>2063974.8100999999</v>
      </c>
      <c r="J14" s="954">
        <f t="shared" si="1"/>
        <v>2063974.8100999999</v>
      </c>
      <c r="K14" s="954">
        <f t="shared" si="1"/>
        <v>2006898.2100999998</v>
      </c>
      <c r="L14" s="954">
        <f>SUM(L12:L13)</f>
        <v>2006898.2100999998</v>
      </c>
      <c r="M14" s="949"/>
      <c r="N14" s="469"/>
    </row>
    <row r="15" spans="1:43" ht="13.15" customHeight="1" x14ac:dyDescent="0.2">
      <c r="B15" s="84"/>
      <c r="C15" s="943"/>
      <c r="D15" s="868"/>
      <c r="E15" s="868"/>
      <c r="F15" s="955"/>
      <c r="G15" s="934"/>
      <c r="H15" s="934"/>
      <c r="I15" s="934"/>
      <c r="J15" s="934"/>
      <c r="K15" s="934"/>
      <c r="L15" s="934"/>
      <c r="M15" s="949"/>
      <c r="N15" s="469"/>
    </row>
    <row r="16" spans="1:43" ht="13.15" customHeight="1" thickBot="1" x14ac:dyDescent="0.25">
      <c r="B16" s="84"/>
      <c r="C16" s="945"/>
      <c r="D16" s="946"/>
      <c r="E16" s="946"/>
      <c r="F16" s="701"/>
      <c r="G16" s="950"/>
      <c r="H16" s="950"/>
      <c r="I16" s="950"/>
      <c r="J16" s="950"/>
      <c r="K16" s="950"/>
      <c r="L16" s="950"/>
      <c r="M16" s="951"/>
      <c r="N16" s="469"/>
    </row>
    <row r="17" spans="1:43" ht="13.15" customHeight="1" thickTop="1" x14ac:dyDescent="0.2">
      <c r="B17" s="84"/>
      <c r="C17" s="85"/>
      <c r="D17" s="65"/>
      <c r="E17" s="85"/>
      <c r="F17" s="140"/>
      <c r="G17" s="140"/>
      <c r="H17" s="140"/>
      <c r="I17" s="140"/>
      <c r="J17" s="140"/>
      <c r="K17" s="140"/>
      <c r="L17" s="140"/>
      <c r="M17" s="85"/>
      <c r="N17" s="469"/>
    </row>
    <row r="18" spans="1:43" ht="13.15" customHeight="1" x14ac:dyDescent="0.2">
      <c r="B18" s="84"/>
      <c r="C18" s="868"/>
      <c r="D18" s="940"/>
      <c r="E18" s="937"/>
      <c r="F18" s="1179"/>
      <c r="G18" s="956"/>
      <c r="H18" s="956"/>
      <c r="I18" s="956"/>
      <c r="J18" s="956"/>
      <c r="K18" s="956"/>
      <c r="L18" s="956"/>
      <c r="M18" s="868"/>
      <c r="N18" s="86"/>
    </row>
    <row r="19" spans="1:43" s="193" customFormat="1" ht="13.15" customHeight="1" x14ac:dyDescent="0.2">
      <c r="A19" s="475"/>
      <c r="B19" s="26"/>
      <c r="C19" s="904"/>
      <c r="D19" s="912" t="s">
        <v>385</v>
      </c>
      <c r="E19" s="905"/>
      <c r="F19" s="1180"/>
      <c r="G19" s="934"/>
      <c r="H19" s="957"/>
      <c r="I19" s="957"/>
      <c r="J19" s="957"/>
      <c r="K19" s="957"/>
      <c r="L19" s="957"/>
      <c r="M19" s="904"/>
      <c r="N19" s="30"/>
      <c r="O19" s="475"/>
      <c r="P19" s="475"/>
      <c r="Q19" s="475"/>
      <c r="R19" s="475"/>
      <c r="S19" s="475"/>
      <c r="T19" s="475"/>
      <c r="U19" s="475"/>
      <c r="V19" s="475"/>
      <c r="W19" s="475"/>
      <c r="X19" s="475"/>
      <c r="Y19" s="475"/>
      <c r="Z19" s="475"/>
      <c r="AA19" s="475"/>
      <c r="AB19" s="475"/>
      <c r="AC19" s="475"/>
      <c r="AD19" s="475"/>
      <c r="AE19" s="475"/>
      <c r="AF19" s="475"/>
      <c r="AG19" s="475"/>
      <c r="AH19" s="475"/>
      <c r="AI19" s="475"/>
      <c r="AJ19" s="475"/>
      <c r="AK19" s="475"/>
      <c r="AL19" s="475"/>
      <c r="AM19" s="475"/>
      <c r="AN19" s="475"/>
      <c r="AO19" s="475"/>
      <c r="AP19" s="475"/>
      <c r="AQ19" s="475"/>
    </row>
    <row r="20" spans="1:43" s="193" customFormat="1" ht="13.15" customHeight="1" x14ac:dyDescent="0.2">
      <c r="A20" s="475"/>
      <c r="B20" s="26"/>
      <c r="C20" s="904"/>
      <c r="D20" s="905"/>
      <c r="E20" s="905"/>
      <c r="F20" s="1180"/>
      <c r="G20" s="934"/>
      <c r="H20" s="957"/>
      <c r="I20" s="957"/>
      <c r="J20" s="957"/>
      <c r="K20" s="957"/>
      <c r="L20" s="957"/>
      <c r="M20" s="904"/>
      <c r="N20" s="30"/>
      <c r="O20" s="475"/>
      <c r="P20" s="475"/>
      <c r="Q20" s="475"/>
      <c r="R20" s="475"/>
      <c r="S20" s="475"/>
      <c r="T20" s="475"/>
      <c r="U20" s="475"/>
      <c r="V20" s="475"/>
      <c r="W20" s="475"/>
      <c r="X20" s="475"/>
      <c r="Y20" s="475"/>
      <c r="Z20" s="475"/>
      <c r="AA20" s="475"/>
      <c r="AB20" s="475"/>
      <c r="AC20" s="475"/>
      <c r="AD20" s="475"/>
      <c r="AE20" s="475"/>
      <c r="AF20" s="475"/>
      <c r="AG20" s="475"/>
      <c r="AH20" s="475"/>
      <c r="AI20" s="475"/>
      <c r="AJ20" s="475"/>
      <c r="AK20" s="475"/>
      <c r="AL20" s="475"/>
      <c r="AM20" s="475"/>
      <c r="AN20" s="475"/>
      <c r="AO20" s="475"/>
      <c r="AP20" s="475"/>
      <c r="AQ20" s="475"/>
    </row>
    <row r="21" spans="1:43" s="193" customFormat="1" ht="13.15" customHeight="1" x14ac:dyDescent="0.2">
      <c r="A21" s="475"/>
      <c r="B21" s="26"/>
      <c r="C21" s="904"/>
      <c r="D21" s="927" t="s">
        <v>578</v>
      </c>
      <c r="E21" s="905"/>
      <c r="F21" s="1181" t="e">
        <f>+tab!#REF!</f>
        <v>#REF!</v>
      </c>
      <c r="G21" s="920" t="str">
        <f>+tab!D2</f>
        <v>2018/19</v>
      </c>
      <c r="H21" s="920" t="str">
        <f>+tab!E2</f>
        <v>2019/20</v>
      </c>
      <c r="I21" s="920" t="str">
        <f>+tab!F2</f>
        <v>2020/21</v>
      </c>
      <c r="J21" s="920" t="str">
        <f>+tab!G2</f>
        <v>2021/22</v>
      </c>
      <c r="K21" s="920" t="str">
        <f>+tab!H2</f>
        <v>2022/23</v>
      </c>
      <c r="L21" s="920" t="str">
        <f>+tab!I2</f>
        <v>2023/24</v>
      </c>
      <c r="M21" s="904"/>
      <c r="N21" s="30"/>
      <c r="O21" s="475"/>
      <c r="P21" s="475"/>
      <c r="Q21" s="475"/>
      <c r="R21" s="475"/>
      <c r="S21" s="475"/>
      <c r="T21" s="475"/>
      <c r="U21" s="475"/>
      <c r="V21" s="475"/>
      <c r="W21" s="475"/>
      <c r="X21" s="475"/>
      <c r="Y21" s="475"/>
      <c r="Z21" s="475"/>
      <c r="AA21" s="475"/>
      <c r="AB21" s="475"/>
      <c r="AC21" s="475"/>
      <c r="AD21" s="475"/>
      <c r="AE21" s="475"/>
      <c r="AF21" s="475"/>
      <c r="AG21" s="475"/>
      <c r="AH21" s="475"/>
      <c r="AI21" s="475"/>
      <c r="AJ21" s="475"/>
      <c r="AK21" s="475"/>
      <c r="AL21" s="475"/>
      <c r="AM21" s="475"/>
      <c r="AN21" s="475"/>
      <c r="AO21" s="475"/>
      <c r="AP21" s="475"/>
      <c r="AQ21" s="475"/>
    </row>
    <row r="22" spans="1:43" ht="13.15" customHeight="1" x14ac:dyDescent="0.2">
      <c r="B22" s="84"/>
      <c r="C22" s="868"/>
      <c r="D22" s="868" t="s">
        <v>15</v>
      </c>
      <c r="E22" s="868"/>
      <c r="F22" s="1182" t="e">
        <f t="shared" ref="F22:K22" si="2">+F105</f>
        <v>#REF!</v>
      </c>
      <c r="G22" s="1182">
        <f t="shared" si="2"/>
        <v>100020</v>
      </c>
      <c r="H22" s="1182">
        <f t="shared" si="2"/>
        <v>100020</v>
      </c>
      <c r="I22" s="1182">
        <f t="shared" si="2"/>
        <v>100020</v>
      </c>
      <c r="J22" s="1182">
        <f t="shared" si="2"/>
        <v>100020</v>
      </c>
      <c r="K22" s="1182">
        <f t="shared" si="2"/>
        <v>100020</v>
      </c>
      <c r="L22" s="1182">
        <f>+L105</f>
        <v>100020</v>
      </c>
      <c r="M22" s="868"/>
      <c r="N22" s="86"/>
    </row>
    <row r="23" spans="1:43" ht="13.15" customHeight="1" x14ac:dyDescent="0.2">
      <c r="B23" s="84"/>
      <c r="C23" s="868"/>
      <c r="D23" s="868" t="s">
        <v>662</v>
      </c>
      <c r="E23" s="868"/>
      <c r="F23" s="1182" t="e">
        <f t="shared" ref="F23:I24" si="3">+F106</f>
        <v>#REF!</v>
      </c>
      <c r="G23" s="1182">
        <f t="shared" si="3"/>
        <v>-252540</v>
      </c>
      <c r="H23" s="1182">
        <f t="shared" si="3"/>
        <v>-252540</v>
      </c>
      <c r="I23" s="1182">
        <f t="shared" si="3"/>
        <v>-252540</v>
      </c>
      <c r="J23" s="1182">
        <f t="shared" ref="J23:L24" si="4">+J106</f>
        <v>-252540</v>
      </c>
      <c r="K23" s="1182">
        <f t="shared" si="4"/>
        <v>-252540</v>
      </c>
      <c r="L23" s="1182">
        <f t="shared" si="4"/>
        <v>-252540</v>
      </c>
      <c r="M23" s="868"/>
      <c r="N23" s="86"/>
    </row>
    <row r="24" spans="1:43" ht="13.15" customHeight="1" x14ac:dyDescent="0.2">
      <c r="B24" s="84"/>
      <c r="C24" s="913"/>
      <c r="D24" s="918" t="s">
        <v>149</v>
      </c>
      <c r="E24" s="913"/>
      <c r="F24" s="1183" t="e">
        <f t="shared" si="3"/>
        <v>#REF!</v>
      </c>
      <c r="G24" s="1183">
        <f t="shared" si="3"/>
        <v>-152520</v>
      </c>
      <c r="H24" s="1183">
        <f t="shared" si="3"/>
        <v>-152520</v>
      </c>
      <c r="I24" s="1183">
        <f t="shared" si="3"/>
        <v>-152520</v>
      </c>
      <c r="J24" s="1183">
        <f t="shared" si="4"/>
        <v>-152520</v>
      </c>
      <c r="K24" s="1183">
        <f t="shared" si="4"/>
        <v>-152520</v>
      </c>
      <c r="L24" s="1183">
        <f t="shared" si="4"/>
        <v>-152520</v>
      </c>
      <c r="M24" s="913"/>
      <c r="N24" s="86"/>
    </row>
    <row r="25" spans="1:43" ht="13.15" customHeight="1" x14ac:dyDescent="0.2">
      <c r="B25" s="84"/>
      <c r="C25" s="913"/>
      <c r="D25" s="918"/>
      <c r="E25" s="913"/>
      <c r="F25" s="1184"/>
      <c r="G25" s="958"/>
      <c r="H25" s="958"/>
      <c r="I25" s="958"/>
      <c r="J25" s="958"/>
      <c r="K25" s="958"/>
      <c r="L25" s="958"/>
      <c r="M25" s="913"/>
      <c r="N25" s="86"/>
    </row>
    <row r="26" spans="1:43" ht="13.15" customHeight="1" x14ac:dyDescent="0.2">
      <c r="B26" s="84"/>
      <c r="C26" s="913"/>
      <c r="D26" s="918"/>
      <c r="E26" s="913"/>
      <c r="F26" s="1184"/>
      <c r="G26" s="958"/>
      <c r="H26" s="958"/>
      <c r="I26" s="958"/>
      <c r="J26" s="958"/>
      <c r="K26" s="958"/>
      <c r="L26" s="958"/>
      <c r="M26" s="913"/>
      <c r="N26" s="86"/>
    </row>
    <row r="27" spans="1:43" ht="13.15" customHeight="1" x14ac:dyDescent="0.2">
      <c r="B27" s="84"/>
      <c r="C27" s="868"/>
      <c r="D27" s="927" t="s">
        <v>579</v>
      </c>
      <c r="E27" s="937"/>
      <c r="F27" s="1181" t="s">
        <v>199</v>
      </c>
      <c r="G27" s="959">
        <f>+tab!D4</f>
        <v>2018</v>
      </c>
      <c r="H27" s="959">
        <f>+tab!E4</f>
        <v>2019</v>
      </c>
      <c r="I27" s="959">
        <f>+tab!F4</f>
        <v>2020</v>
      </c>
      <c r="J27" s="959">
        <f>+tab!G4</f>
        <v>2021</v>
      </c>
      <c r="K27" s="959">
        <f>+tab!H4</f>
        <v>2022</v>
      </c>
      <c r="L27" s="959">
        <f>+tab!I4</f>
        <v>2023</v>
      </c>
      <c r="M27" s="868"/>
      <c r="N27" s="86"/>
    </row>
    <row r="28" spans="1:43" ht="13.15" customHeight="1" x14ac:dyDescent="0.2">
      <c r="B28" s="84"/>
      <c r="C28" s="868"/>
      <c r="D28" s="868" t="s">
        <v>15</v>
      </c>
      <c r="E28" s="868"/>
      <c r="F28" s="1182" t="e">
        <f t="shared" ref="F28:K28" si="5">+F198</f>
        <v>#REF!</v>
      </c>
      <c r="G28" s="1182">
        <f t="shared" si="5"/>
        <v>24180</v>
      </c>
      <c r="H28" s="1182">
        <f t="shared" si="5"/>
        <v>24540</v>
      </c>
      <c r="I28" s="1182">
        <f t="shared" si="5"/>
        <v>24540</v>
      </c>
      <c r="J28" s="1182">
        <f t="shared" si="5"/>
        <v>24540</v>
      </c>
      <c r="K28" s="1182">
        <f t="shared" si="5"/>
        <v>24540</v>
      </c>
      <c r="L28" s="1182">
        <f>+L198</f>
        <v>24540</v>
      </c>
      <c r="M28" s="868"/>
      <c r="N28" s="86"/>
    </row>
    <row r="29" spans="1:43" ht="13.15" customHeight="1" x14ac:dyDescent="0.2">
      <c r="B29" s="84"/>
      <c r="C29" s="868"/>
      <c r="D29" s="868" t="s">
        <v>662</v>
      </c>
      <c r="E29" s="868"/>
      <c r="F29" s="1182" t="e">
        <f t="shared" ref="F29:I31" si="6">+F199</f>
        <v>#REF!</v>
      </c>
      <c r="G29" s="1182">
        <f t="shared" si="6"/>
        <v>-12146.54</v>
      </c>
      <c r="H29" s="1182">
        <f t="shared" si="6"/>
        <v>-12328.74</v>
      </c>
      <c r="I29" s="1182">
        <f t="shared" si="6"/>
        <v>-12328.74</v>
      </c>
      <c r="J29" s="1182">
        <f t="shared" ref="J29:K31" si="7">+J199</f>
        <v>-12328.74</v>
      </c>
      <c r="K29" s="1182">
        <f t="shared" si="7"/>
        <v>-12328.74</v>
      </c>
      <c r="L29" s="1182">
        <f>+L199</f>
        <v>-12328.74</v>
      </c>
      <c r="M29" s="868"/>
      <c r="N29" s="86"/>
    </row>
    <row r="30" spans="1:43" ht="13.15" customHeight="1" x14ac:dyDescent="0.2">
      <c r="B30" s="84"/>
      <c r="C30" s="868"/>
      <c r="D30" s="868" t="s">
        <v>32</v>
      </c>
      <c r="E30" s="868"/>
      <c r="F30" s="1182" t="e">
        <f t="shared" si="6"/>
        <v>#REF!</v>
      </c>
      <c r="G30" s="1182">
        <f t="shared" si="6"/>
        <v>154772.18</v>
      </c>
      <c r="H30" s="1182">
        <f t="shared" si="6"/>
        <v>157093.76269999999</v>
      </c>
      <c r="I30" s="1182">
        <f t="shared" si="6"/>
        <v>157093.76269999999</v>
      </c>
      <c r="J30" s="1182">
        <f t="shared" si="7"/>
        <v>157093.76269999999</v>
      </c>
      <c r="K30" s="1182">
        <f t="shared" si="7"/>
        <v>157093.76269999999</v>
      </c>
      <c r="L30" s="1182">
        <f>+L200</f>
        <v>157093.76269999999</v>
      </c>
      <c r="M30" s="868"/>
      <c r="N30" s="86"/>
    </row>
    <row r="31" spans="1:43" ht="13.15" customHeight="1" x14ac:dyDescent="0.2">
      <c r="B31" s="84"/>
      <c r="C31" s="918"/>
      <c r="D31" s="918" t="s">
        <v>149</v>
      </c>
      <c r="E31" s="918"/>
      <c r="F31" s="1183" t="e">
        <f t="shared" si="6"/>
        <v>#REF!</v>
      </c>
      <c r="G31" s="1183">
        <f t="shared" si="6"/>
        <v>12033.46</v>
      </c>
      <c r="H31" s="1183">
        <f t="shared" si="6"/>
        <v>12211.26</v>
      </c>
      <c r="I31" s="1183">
        <f t="shared" si="6"/>
        <v>12211.26</v>
      </c>
      <c r="J31" s="1183">
        <f t="shared" si="7"/>
        <v>12211.26</v>
      </c>
      <c r="K31" s="1183">
        <f t="shared" si="7"/>
        <v>12211.26</v>
      </c>
      <c r="L31" s="1183">
        <f>+L201</f>
        <v>12211.26</v>
      </c>
      <c r="M31" s="918"/>
      <c r="N31" s="86"/>
    </row>
    <row r="32" spans="1:43" ht="13.15" customHeight="1" x14ac:dyDescent="0.2">
      <c r="B32" s="84"/>
      <c r="C32" s="868"/>
      <c r="D32" s="868"/>
      <c r="E32" s="868"/>
      <c r="F32" s="1185"/>
      <c r="G32" s="960"/>
      <c r="H32" s="960"/>
      <c r="I32" s="960"/>
      <c r="J32" s="960"/>
      <c r="K32" s="960"/>
      <c r="L32" s="960"/>
      <c r="M32" s="868"/>
      <c r="N32" s="86"/>
    </row>
    <row r="33" spans="1:43" ht="13.15" customHeight="1" x14ac:dyDescent="0.2">
      <c r="B33" s="84"/>
      <c r="C33" s="85"/>
      <c r="D33" s="67"/>
      <c r="E33" s="53"/>
      <c r="F33" s="68"/>
      <c r="G33" s="68"/>
      <c r="H33" s="68"/>
      <c r="I33" s="68"/>
      <c r="J33" s="68"/>
      <c r="K33" s="68"/>
      <c r="L33" s="68"/>
      <c r="M33" s="85"/>
      <c r="N33" s="86"/>
    </row>
    <row r="34" spans="1:43" ht="13.15" customHeight="1" x14ac:dyDescent="0.2">
      <c r="B34" s="84"/>
      <c r="C34" s="85"/>
      <c r="D34" s="67"/>
      <c r="E34" s="53"/>
      <c r="F34" s="68"/>
      <c r="G34" s="68"/>
      <c r="H34" s="68"/>
      <c r="I34" s="68"/>
      <c r="J34" s="68"/>
      <c r="K34" s="68"/>
      <c r="L34" s="68"/>
      <c r="M34" s="85"/>
      <c r="N34" s="86"/>
    </row>
    <row r="35" spans="1:43" ht="13.15" customHeight="1" x14ac:dyDescent="0.2">
      <c r="B35" s="84"/>
      <c r="C35" s="85"/>
      <c r="D35" s="67"/>
      <c r="E35" s="53"/>
      <c r="F35" s="68"/>
      <c r="G35" s="68"/>
      <c r="H35" s="68"/>
      <c r="I35" s="68"/>
      <c r="J35" s="68"/>
      <c r="K35" s="68"/>
      <c r="L35" s="68"/>
      <c r="M35" s="85"/>
      <c r="N35" s="86"/>
    </row>
    <row r="36" spans="1:43" ht="13.15" customHeight="1" x14ac:dyDescent="0.2">
      <c r="B36" s="84"/>
      <c r="C36" s="85"/>
      <c r="D36" s="698"/>
      <c r="E36" s="589"/>
      <c r="F36" s="702" t="e">
        <f t="shared" ref="F36:K36" si="8">F21</f>
        <v>#REF!</v>
      </c>
      <c r="G36" s="702" t="str">
        <f t="shared" si="8"/>
        <v>2018/19</v>
      </c>
      <c r="H36" s="702" t="str">
        <f t="shared" si="8"/>
        <v>2019/20</v>
      </c>
      <c r="I36" s="702" t="str">
        <f t="shared" si="8"/>
        <v>2020/21</v>
      </c>
      <c r="J36" s="702" t="str">
        <f t="shared" si="8"/>
        <v>2021/22</v>
      </c>
      <c r="K36" s="702" t="str">
        <f t="shared" si="8"/>
        <v>2022/23</v>
      </c>
      <c r="L36" s="702" t="str">
        <f>L21</f>
        <v>2023/24</v>
      </c>
      <c r="M36" s="85"/>
      <c r="N36" s="86"/>
    </row>
    <row r="37" spans="1:43" ht="13.15" customHeight="1" x14ac:dyDescent="0.2">
      <c r="B37" s="84"/>
      <c r="C37" s="85"/>
      <c r="D37" s="698"/>
      <c r="E37" s="589"/>
      <c r="F37" s="703"/>
      <c r="G37" s="703"/>
      <c r="H37" s="703"/>
      <c r="I37" s="703"/>
      <c r="J37" s="703"/>
      <c r="K37" s="703"/>
      <c r="L37" s="703"/>
      <c r="M37" s="85"/>
      <c r="N37" s="86"/>
    </row>
    <row r="38" spans="1:43" ht="13.15" customHeight="1" x14ac:dyDescent="0.2">
      <c r="B38" s="84"/>
      <c r="C38" s="868"/>
      <c r="D38" s="912"/>
      <c r="E38" s="923"/>
      <c r="F38" s="961"/>
      <c r="G38" s="961"/>
      <c r="H38" s="961"/>
      <c r="I38" s="961"/>
      <c r="J38" s="961"/>
      <c r="K38" s="961"/>
      <c r="L38" s="961"/>
      <c r="M38" s="868"/>
      <c r="N38" s="86"/>
    </row>
    <row r="39" spans="1:43" ht="13.15" customHeight="1" x14ac:dyDescent="0.2">
      <c r="B39" s="84"/>
      <c r="C39" s="868"/>
      <c r="D39" s="912" t="s">
        <v>296</v>
      </c>
      <c r="E39" s="923"/>
      <c r="F39" s="961"/>
      <c r="G39" s="961"/>
      <c r="H39" s="961"/>
      <c r="I39" s="961"/>
      <c r="J39" s="961"/>
      <c r="K39" s="961"/>
      <c r="L39" s="961"/>
      <c r="M39" s="868"/>
      <c r="N39" s="86"/>
    </row>
    <row r="40" spans="1:43" ht="13.15" customHeight="1" x14ac:dyDescent="0.2">
      <c r="B40" s="84"/>
      <c r="C40" s="868"/>
      <c r="D40" s="962"/>
      <c r="E40" s="868"/>
      <c r="F40" s="934"/>
      <c r="G40" s="934"/>
      <c r="H40" s="934"/>
      <c r="I40" s="934"/>
      <c r="J40" s="934"/>
      <c r="K40" s="934"/>
      <c r="L40" s="934"/>
      <c r="M40" s="868"/>
      <c r="N40" s="86"/>
    </row>
    <row r="41" spans="1:43" ht="13.15" customHeight="1" x14ac:dyDescent="0.2">
      <c r="B41" s="84"/>
      <c r="C41" s="868"/>
      <c r="D41" s="1186" t="str">
        <f>'geg ll'!D21</f>
        <v>01LR</v>
      </c>
      <c r="E41" s="868"/>
      <c r="F41" s="934"/>
      <c r="G41" s="934"/>
      <c r="H41" s="934"/>
      <c r="I41" s="934"/>
      <c r="J41" s="934"/>
      <c r="K41" s="934"/>
      <c r="L41" s="934"/>
      <c r="M41" s="868"/>
      <c r="N41" s="86"/>
    </row>
    <row r="42" spans="1:43" ht="13.15" customHeight="1" x14ac:dyDescent="0.2">
      <c r="B42" s="84"/>
      <c r="C42" s="868"/>
      <c r="D42" s="868" t="s">
        <v>15</v>
      </c>
      <c r="E42" s="868"/>
      <c r="F42" s="1182" t="e">
        <f>ROUND(('geg ll'!#REF!-'geg ll'!#REF!)*IF('geg ll'!#REF!="ja",tab!#REF!,tab!#REF!+'geg ll'!#REF!*tab!#REF!),0)</f>
        <v>#REF!</v>
      </c>
      <c r="G42" s="1182">
        <f>ROUND(('geg ll'!G60-'geg ll'!G21)*tab!$D$49,0)</f>
        <v>33340</v>
      </c>
      <c r="H42" s="1182">
        <f>ROUND(('geg ll'!H60-'geg ll'!H21)*tab!$D$49,0)</f>
        <v>33340</v>
      </c>
      <c r="I42" s="1182">
        <f>ROUND(('geg ll'!I60-'geg ll'!I21)*tab!$D$49,0)</f>
        <v>33340</v>
      </c>
      <c r="J42" s="1182">
        <f>ROUND(('geg ll'!J60-'geg ll'!J21)*tab!$D$49,0)</f>
        <v>33340</v>
      </c>
      <c r="K42" s="1182">
        <f>ROUND(('geg ll'!K60-'geg ll'!K21)*tab!$D$49,0)</f>
        <v>33340</v>
      </c>
      <c r="L42" s="1182">
        <f>ROUND(('geg ll'!L60-'geg ll'!L21)*tab!$D$49,0)</f>
        <v>33340</v>
      </c>
      <c r="M42" s="868"/>
      <c r="N42" s="86"/>
    </row>
    <row r="43" spans="1:43" ht="13.15" customHeight="1" x14ac:dyDescent="0.2">
      <c r="B43" s="84"/>
      <c r="C43" s="868"/>
      <c r="D43" s="868" t="s">
        <v>662</v>
      </c>
      <c r="E43" s="868"/>
      <c r="F43" s="1182" t="e">
        <f>ROUND(('geg ll'!#REF!-'geg ll'!#REF!)*IF('geg ll'!#REF!="ja",tab!#REF!,tab!#REF!+'geg ll'!#REF!*tab!#REF!),0)</f>
        <v>#REF!</v>
      </c>
      <c r="G43" s="1182">
        <f>ROUND(('geg ll'!G60-'geg ll'!G42)*tab!$D$50,0)</f>
        <v>-67402</v>
      </c>
      <c r="H43" s="1182">
        <f>ROUND(('geg ll'!H60-'geg ll'!H42)*tab!$D$50,0)</f>
        <v>-67402</v>
      </c>
      <c r="I43" s="1182">
        <f>ROUND(('geg ll'!I60-'geg ll'!I42)*tab!$D$50,0)</f>
        <v>-67402</v>
      </c>
      <c r="J43" s="1182">
        <f>ROUND(('geg ll'!J60-'geg ll'!J42)*tab!$D$50,0)</f>
        <v>-67402</v>
      </c>
      <c r="K43" s="1182">
        <f>ROUND(('geg ll'!K60-'geg ll'!K42)*tab!$D$50,0)</f>
        <v>-67402</v>
      </c>
      <c r="L43" s="1182">
        <f>ROUND(('geg ll'!L60-'geg ll'!L42)*tab!$D$50,0)</f>
        <v>-67402</v>
      </c>
      <c r="M43" s="868"/>
      <c r="N43" s="86"/>
    </row>
    <row r="44" spans="1:43" s="196" customFormat="1" ht="13.15" customHeight="1" x14ac:dyDescent="0.2">
      <c r="A44" s="587"/>
      <c r="B44" s="34"/>
      <c r="C44" s="913"/>
      <c r="D44" s="918"/>
      <c r="E44" s="868"/>
      <c r="F44" s="1187" t="e">
        <f t="shared" ref="F44:K44" si="9">SUM(F42:F43)</f>
        <v>#REF!</v>
      </c>
      <c r="G44" s="1187">
        <f t="shared" si="9"/>
        <v>-34062</v>
      </c>
      <c r="H44" s="1187">
        <f t="shared" si="9"/>
        <v>-34062</v>
      </c>
      <c r="I44" s="1187">
        <f t="shared" si="9"/>
        <v>-34062</v>
      </c>
      <c r="J44" s="1187">
        <f t="shared" si="9"/>
        <v>-34062</v>
      </c>
      <c r="K44" s="1187">
        <f t="shared" si="9"/>
        <v>-34062</v>
      </c>
      <c r="L44" s="1187">
        <f>SUM(L42:L43)</f>
        <v>-34062</v>
      </c>
      <c r="M44" s="913"/>
      <c r="N44" s="35"/>
      <c r="O44" s="587"/>
      <c r="P44" s="587"/>
      <c r="Q44" s="587"/>
      <c r="R44" s="587"/>
      <c r="S44" s="587"/>
      <c r="T44" s="587"/>
      <c r="U44" s="587"/>
      <c r="V44" s="587"/>
      <c r="W44" s="587"/>
      <c r="X44" s="587"/>
      <c r="Y44" s="587"/>
      <c r="Z44" s="587"/>
      <c r="AA44" s="587"/>
      <c r="AB44" s="587"/>
      <c r="AC44" s="587"/>
      <c r="AD44" s="587"/>
      <c r="AE44" s="587"/>
      <c r="AF44" s="587"/>
      <c r="AG44" s="587"/>
      <c r="AH44" s="587"/>
      <c r="AI44" s="587"/>
      <c r="AJ44" s="587"/>
      <c r="AK44" s="587"/>
      <c r="AL44" s="587"/>
      <c r="AM44" s="587"/>
      <c r="AN44" s="587"/>
      <c r="AO44" s="587"/>
      <c r="AP44" s="587"/>
      <c r="AQ44" s="587"/>
    </row>
    <row r="45" spans="1:43" ht="13.15" customHeight="1" x14ac:dyDescent="0.2">
      <c r="B45" s="84"/>
      <c r="C45" s="868"/>
      <c r="D45" s="1186" t="str">
        <f>'geg ll'!D22</f>
        <v>20GF</v>
      </c>
      <c r="E45" s="868"/>
      <c r="F45" s="1188"/>
      <c r="G45" s="934"/>
      <c r="H45" s="934"/>
      <c r="I45" s="934"/>
      <c r="J45" s="934"/>
      <c r="K45" s="934"/>
      <c r="L45" s="934"/>
      <c r="M45" s="868"/>
      <c r="N45" s="86"/>
    </row>
    <row r="46" spans="1:43" ht="13.15" customHeight="1" x14ac:dyDescent="0.2">
      <c r="B46" s="84"/>
      <c r="C46" s="868"/>
      <c r="D46" s="868" t="s">
        <v>15</v>
      </c>
      <c r="E46" s="868"/>
      <c r="F46" s="1182" t="e">
        <f>ROUND(('geg ll'!#REF!-'geg ll'!#REF!)*IF('geg ll'!#REF!="ja",tab!#REF!,tab!#REF!+'geg ll'!#REF!*tab!#REF!),0)</f>
        <v>#REF!</v>
      </c>
      <c r="G46" s="1182">
        <f>ROUND(('geg ll'!G61-'geg ll'!G22)*tab!$D$49,0)</f>
        <v>33340</v>
      </c>
      <c r="H46" s="1182">
        <f>ROUND(('geg ll'!H61-'geg ll'!H22)*tab!$D$49,0)</f>
        <v>33340</v>
      </c>
      <c r="I46" s="1182">
        <f>ROUND(('geg ll'!I61-'geg ll'!I22)*tab!$D$49,0)</f>
        <v>33340</v>
      </c>
      <c r="J46" s="1182">
        <f>ROUND(('geg ll'!J61-'geg ll'!J22)*tab!$D$49,0)</f>
        <v>33340</v>
      </c>
      <c r="K46" s="1182">
        <f>ROUND(('geg ll'!K61-'geg ll'!K22)*tab!$D$49,0)</f>
        <v>33340</v>
      </c>
      <c r="L46" s="1182">
        <f>ROUND(('geg ll'!L61-'geg ll'!L22)*tab!$D$49,0)</f>
        <v>33340</v>
      </c>
      <c r="M46" s="868"/>
      <c r="N46" s="86"/>
    </row>
    <row r="47" spans="1:43" ht="13.15" customHeight="1" x14ac:dyDescent="0.2">
      <c r="B47" s="84"/>
      <c r="C47" s="868"/>
      <c r="D47" s="868" t="s">
        <v>662</v>
      </c>
      <c r="E47" s="868"/>
      <c r="F47" s="1182" t="e">
        <f>ROUND(('geg ll'!#REF!-'geg ll'!#REF!)*IF('geg ll'!#REF!="ja",tab!#REF!,tab!#REF!+'geg ll'!#REF!*tab!#REF!),0)</f>
        <v>#REF!</v>
      </c>
      <c r="G47" s="1182">
        <f>ROUND(('geg ll'!G61-'geg ll'!G43)*tab!$D$50,0)</f>
        <v>-112943</v>
      </c>
      <c r="H47" s="1182">
        <f>ROUND(('geg ll'!H61-'geg ll'!H43)*tab!$D$50,0)</f>
        <v>-112943</v>
      </c>
      <c r="I47" s="1182">
        <f>ROUND(('geg ll'!I61-'geg ll'!I43)*tab!$D$50,0)</f>
        <v>-112943</v>
      </c>
      <c r="J47" s="1182">
        <f>ROUND(('geg ll'!J61-'geg ll'!J43)*tab!$D$50,0)</f>
        <v>-112943</v>
      </c>
      <c r="K47" s="1182">
        <f>ROUND(('geg ll'!K61-'geg ll'!K43)*tab!$D$50,0)</f>
        <v>-112943</v>
      </c>
      <c r="L47" s="1182">
        <f>ROUND(('geg ll'!L61-'geg ll'!L43)*tab!$D$50,0)</f>
        <v>-112943</v>
      </c>
      <c r="M47" s="868"/>
      <c r="N47" s="86"/>
    </row>
    <row r="48" spans="1:43" s="196" customFormat="1" ht="13.15" customHeight="1" x14ac:dyDescent="0.2">
      <c r="A48" s="587"/>
      <c r="B48" s="34"/>
      <c r="C48" s="913"/>
      <c r="D48" s="916"/>
      <c r="E48" s="868"/>
      <c r="F48" s="1187" t="e">
        <f t="shared" ref="F48:G48" si="10">SUM(F46:F47)</f>
        <v>#REF!</v>
      </c>
      <c r="G48" s="1187">
        <f t="shared" si="10"/>
        <v>-79603</v>
      </c>
      <c r="H48" s="1187">
        <f t="shared" ref="H48:L48" si="11">SUM(H46:H47)</f>
        <v>-79603</v>
      </c>
      <c r="I48" s="1187">
        <f t="shared" si="11"/>
        <v>-79603</v>
      </c>
      <c r="J48" s="1187">
        <f t="shared" si="11"/>
        <v>-79603</v>
      </c>
      <c r="K48" s="1187">
        <f t="shared" si="11"/>
        <v>-79603</v>
      </c>
      <c r="L48" s="1187">
        <f t="shared" si="11"/>
        <v>-79603</v>
      </c>
      <c r="M48" s="913"/>
      <c r="N48" s="35"/>
      <c r="O48" s="587"/>
      <c r="P48" s="587"/>
      <c r="Q48" s="587"/>
      <c r="R48" s="587"/>
      <c r="S48" s="587"/>
      <c r="T48" s="587"/>
      <c r="U48" s="587"/>
      <c r="V48" s="587"/>
      <c r="W48" s="587"/>
      <c r="X48" s="587"/>
      <c r="Y48" s="587"/>
      <c r="Z48" s="587"/>
      <c r="AA48" s="587"/>
      <c r="AB48" s="587"/>
      <c r="AC48" s="587"/>
      <c r="AD48" s="587"/>
      <c r="AE48" s="587"/>
      <c r="AF48" s="587"/>
      <c r="AG48" s="587"/>
      <c r="AH48" s="587"/>
      <c r="AI48" s="587"/>
      <c r="AJ48" s="587"/>
      <c r="AK48" s="587"/>
      <c r="AL48" s="587"/>
      <c r="AM48" s="587"/>
      <c r="AN48" s="587"/>
      <c r="AO48" s="587"/>
      <c r="AP48" s="587"/>
      <c r="AQ48" s="587"/>
    </row>
    <row r="49" spans="1:43" ht="13.15" customHeight="1" x14ac:dyDescent="0.2">
      <c r="B49" s="84"/>
      <c r="C49" s="868"/>
      <c r="D49" s="1186" t="str">
        <f>'geg ll'!D23</f>
        <v>19XX</v>
      </c>
      <c r="E49" s="868"/>
      <c r="F49" s="1188"/>
      <c r="G49" s="934"/>
      <c r="H49" s="934"/>
      <c r="I49" s="934"/>
      <c r="J49" s="934"/>
      <c r="K49" s="934"/>
      <c r="L49" s="934"/>
      <c r="M49" s="868"/>
      <c r="N49" s="86"/>
    </row>
    <row r="50" spans="1:43" ht="13.15" customHeight="1" x14ac:dyDescent="0.2">
      <c r="B50" s="84"/>
      <c r="C50" s="868"/>
      <c r="D50" s="868" t="s">
        <v>15</v>
      </c>
      <c r="E50" s="868"/>
      <c r="F50" s="1182" t="e">
        <f>ROUND(('geg ll'!#REF!-'geg ll'!#REF!)*IF('geg ll'!#REF!="ja",tab!#REF!,tab!#REF!+'geg ll'!#REF!*tab!#REF!),0)</f>
        <v>#REF!</v>
      </c>
      <c r="G50" s="1182">
        <f>ROUND(('geg ll'!G62-'geg ll'!G23)*tab!$D$49,0)</f>
        <v>33340</v>
      </c>
      <c r="H50" s="1182">
        <f>ROUND(('geg ll'!H62-'geg ll'!H23)*tab!$D$49,0)</f>
        <v>33340</v>
      </c>
      <c r="I50" s="1182">
        <f>ROUND(('geg ll'!I62-'geg ll'!I23)*tab!$D$49,0)</f>
        <v>33340</v>
      </c>
      <c r="J50" s="1182">
        <f>ROUND(('geg ll'!J62-'geg ll'!J23)*tab!$D$49,0)</f>
        <v>33340</v>
      </c>
      <c r="K50" s="1182">
        <f>ROUND(('geg ll'!K62-'geg ll'!K23)*tab!$D$49,0)</f>
        <v>33340</v>
      </c>
      <c r="L50" s="1182">
        <f>ROUND(('geg ll'!L62-'geg ll'!L23)*tab!$D$49,0)</f>
        <v>33340</v>
      </c>
      <c r="M50" s="868"/>
      <c r="N50" s="86"/>
    </row>
    <row r="51" spans="1:43" ht="13.15" customHeight="1" x14ac:dyDescent="0.2">
      <c r="B51" s="84"/>
      <c r="C51" s="868"/>
      <c r="D51" s="868" t="s">
        <v>662</v>
      </c>
      <c r="E51" s="868"/>
      <c r="F51" s="1182" t="e">
        <f>ROUND(('geg ll'!#REF!-'geg ll'!#REF!)*IF('geg ll'!#REF!="ja",tab!#REF!,tab!#REF!+'geg ll'!#REF!*tab!#REF!),0)</f>
        <v>#REF!</v>
      </c>
      <c r="G51" s="1182">
        <f>ROUND(('geg ll'!G62-'geg ll'!G44)*tab!$D$50,0)</f>
        <v>-72195</v>
      </c>
      <c r="H51" s="1182">
        <f>ROUND(('geg ll'!H62-'geg ll'!H44)*tab!$D$50,0)</f>
        <v>-72195</v>
      </c>
      <c r="I51" s="1182">
        <f>ROUND(('geg ll'!I62-'geg ll'!I44)*tab!$D$50,0)</f>
        <v>-72195</v>
      </c>
      <c r="J51" s="1182">
        <f>ROUND(('geg ll'!J62-'geg ll'!J44)*tab!$D$50,0)</f>
        <v>-72195</v>
      </c>
      <c r="K51" s="1182">
        <f>ROUND(('geg ll'!K62-'geg ll'!K44)*tab!$D$50,0)</f>
        <v>-72195</v>
      </c>
      <c r="L51" s="1182">
        <f>ROUND(('geg ll'!L62-'geg ll'!L44)*tab!$D$50,0)</f>
        <v>-72195</v>
      </c>
      <c r="M51" s="868"/>
      <c r="N51" s="86"/>
    </row>
    <row r="52" spans="1:43" s="196" customFormat="1" ht="13.15" customHeight="1" x14ac:dyDescent="0.2">
      <c r="A52" s="587"/>
      <c r="B52" s="34"/>
      <c r="C52" s="913"/>
      <c r="D52" s="918"/>
      <c r="E52" s="868"/>
      <c r="F52" s="1187" t="e">
        <f t="shared" ref="F52:G52" si="12">SUM(F50:F51)</f>
        <v>#REF!</v>
      </c>
      <c r="G52" s="1187">
        <f t="shared" si="12"/>
        <v>-38855</v>
      </c>
      <c r="H52" s="1187">
        <f t="shared" ref="H52:L52" si="13">SUM(H50:H51)</f>
        <v>-38855</v>
      </c>
      <c r="I52" s="1187">
        <f t="shared" si="13"/>
        <v>-38855</v>
      </c>
      <c r="J52" s="1187">
        <f t="shared" si="13"/>
        <v>-38855</v>
      </c>
      <c r="K52" s="1187">
        <f t="shared" si="13"/>
        <v>-38855</v>
      </c>
      <c r="L52" s="1187">
        <f t="shared" si="13"/>
        <v>-38855</v>
      </c>
      <c r="M52" s="913"/>
      <c r="N52" s="35"/>
      <c r="O52" s="587"/>
      <c r="P52" s="587"/>
      <c r="Q52" s="587"/>
      <c r="R52" s="587"/>
      <c r="S52" s="587"/>
      <c r="T52" s="587"/>
      <c r="U52" s="587"/>
      <c r="V52" s="587"/>
      <c r="W52" s="587"/>
      <c r="X52" s="587"/>
      <c r="Y52" s="587"/>
      <c r="Z52" s="587"/>
      <c r="AA52" s="587"/>
      <c r="AB52" s="587"/>
      <c r="AC52" s="587"/>
      <c r="AD52" s="587"/>
      <c r="AE52" s="587"/>
      <c r="AF52" s="587"/>
      <c r="AG52" s="587"/>
      <c r="AH52" s="587"/>
      <c r="AI52" s="587"/>
      <c r="AJ52" s="587"/>
      <c r="AK52" s="587"/>
      <c r="AL52" s="587"/>
      <c r="AM52" s="587"/>
      <c r="AN52" s="587"/>
      <c r="AO52" s="587"/>
      <c r="AP52" s="587"/>
      <c r="AQ52" s="587"/>
    </row>
    <row r="53" spans="1:43" ht="13.15" customHeight="1" x14ac:dyDescent="0.2">
      <c r="B53" s="84"/>
      <c r="C53" s="868"/>
      <c r="D53" s="1186" t="str">
        <f>'geg ll'!D24</f>
        <v>Naam SBO 4</v>
      </c>
      <c r="E53" s="868"/>
      <c r="F53" s="1188"/>
      <c r="G53" s="934"/>
      <c r="H53" s="934"/>
      <c r="I53" s="934"/>
      <c r="J53" s="934"/>
      <c r="K53" s="934"/>
      <c r="L53" s="934"/>
      <c r="M53" s="868"/>
      <c r="N53" s="86"/>
    </row>
    <row r="54" spans="1:43" ht="13.15" customHeight="1" x14ac:dyDescent="0.2">
      <c r="B54" s="84"/>
      <c r="C54" s="868"/>
      <c r="D54" s="868" t="s">
        <v>15</v>
      </c>
      <c r="E54" s="868"/>
      <c r="F54" s="1182" t="e">
        <f>ROUND(('geg ll'!#REF!-'geg ll'!#REF!)*IF('geg ll'!#REF!="ja",tab!#REF!,tab!#REF!+'geg ll'!#REF!*tab!#REF!),0)</f>
        <v>#REF!</v>
      </c>
      <c r="G54" s="1182">
        <f>ROUND(('geg ll'!G63-'geg ll'!G24)*tab!$D$49,0)</f>
        <v>0</v>
      </c>
      <c r="H54" s="1182">
        <f>ROUND(('geg ll'!H63-'geg ll'!H24)*tab!$D$49,0)</f>
        <v>0</v>
      </c>
      <c r="I54" s="1182">
        <f>ROUND(('geg ll'!I63-'geg ll'!I24)*tab!$D$49,0)</f>
        <v>0</v>
      </c>
      <c r="J54" s="1182">
        <f>ROUND(('geg ll'!J63-'geg ll'!J24)*tab!$D$49,0)</f>
        <v>0</v>
      </c>
      <c r="K54" s="1182">
        <f>ROUND(('geg ll'!K63-'geg ll'!K24)*tab!$D$49,0)</f>
        <v>0</v>
      </c>
      <c r="L54" s="1182">
        <f>ROUND(('geg ll'!L63-'geg ll'!L24)*tab!$D$49,0)</f>
        <v>0</v>
      </c>
      <c r="M54" s="868"/>
      <c r="N54" s="86"/>
    </row>
    <row r="55" spans="1:43" ht="13.15" customHeight="1" x14ac:dyDescent="0.2">
      <c r="B55" s="84"/>
      <c r="C55" s="868"/>
      <c r="D55" s="868" t="s">
        <v>662</v>
      </c>
      <c r="E55" s="868"/>
      <c r="F55" s="1182" t="e">
        <f>ROUND(('geg ll'!#REF!-'geg ll'!#REF!)*IF('geg ll'!#REF!="ja",tab!#REF!,tab!#REF!+'geg ll'!#REF!*tab!#REF!),0)</f>
        <v>#REF!</v>
      </c>
      <c r="G55" s="1182">
        <f>ROUND(('geg ll'!G63-'geg ll'!G45)*tab!$D$50,0)</f>
        <v>0</v>
      </c>
      <c r="H55" s="1182">
        <f>ROUND(('geg ll'!H63-'geg ll'!H45)*tab!$D$50,0)</f>
        <v>0</v>
      </c>
      <c r="I55" s="1182">
        <f>ROUND(('geg ll'!I63-'geg ll'!I45)*tab!$D$50,0)</f>
        <v>0</v>
      </c>
      <c r="J55" s="1182">
        <f>ROUND(('geg ll'!J63-'geg ll'!J45)*tab!$D$50,0)</f>
        <v>0</v>
      </c>
      <c r="K55" s="1182">
        <f>ROUND(('geg ll'!K63-'geg ll'!K45)*tab!$D$50,0)</f>
        <v>0</v>
      </c>
      <c r="L55" s="1182">
        <f>ROUND(('geg ll'!L63-'geg ll'!L45)*tab!$D$50,0)</f>
        <v>0</v>
      </c>
      <c r="M55" s="868"/>
      <c r="N55" s="86"/>
    </row>
    <row r="56" spans="1:43" s="196" customFormat="1" ht="13.15" customHeight="1" x14ac:dyDescent="0.2">
      <c r="A56" s="587"/>
      <c r="B56" s="34"/>
      <c r="C56" s="913"/>
      <c r="D56" s="918"/>
      <c r="E56" s="868"/>
      <c r="F56" s="1187" t="e">
        <f t="shared" ref="F56:G56" si="14">SUM(F54:F55)</f>
        <v>#REF!</v>
      </c>
      <c r="G56" s="1187">
        <f t="shared" si="14"/>
        <v>0</v>
      </c>
      <c r="H56" s="1187">
        <f t="shared" ref="H56:L56" si="15">SUM(H54:H55)</f>
        <v>0</v>
      </c>
      <c r="I56" s="1187">
        <f t="shared" si="15"/>
        <v>0</v>
      </c>
      <c r="J56" s="1187">
        <f t="shared" si="15"/>
        <v>0</v>
      </c>
      <c r="K56" s="1187">
        <f t="shared" si="15"/>
        <v>0</v>
      </c>
      <c r="L56" s="1187">
        <f t="shared" si="15"/>
        <v>0</v>
      </c>
      <c r="M56" s="913"/>
      <c r="N56" s="35"/>
      <c r="O56" s="587"/>
      <c r="P56" s="587"/>
      <c r="Q56" s="587"/>
      <c r="R56" s="587"/>
      <c r="S56" s="587"/>
      <c r="T56" s="587"/>
      <c r="U56" s="587"/>
      <c r="V56" s="587"/>
      <c r="W56" s="587"/>
      <c r="X56" s="587"/>
      <c r="Y56" s="587"/>
      <c r="Z56" s="587"/>
      <c r="AA56" s="587"/>
      <c r="AB56" s="587"/>
      <c r="AC56" s="587"/>
      <c r="AD56" s="587"/>
      <c r="AE56" s="587"/>
      <c r="AF56" s="587"/>
      <c r="AG56" s="587"/>
      <c r="AH56" s="587"/>
      <c r="AI56" s="587"/>
      <c r="AJ56" s="587"/>
      <c r="AK56" s="587"/>
      <c r="AL56" s="587"/>
      <c r="AM56" s="587"/>
      <c r="AN56" s="587"/>
      <c r="AO56" s="587"/>
      <c r="AP56" s="587"/>
      <c r="AQ56" s="587"/>
    </row>
    <row r="57" spans="1:43" ht="13.15" customHeight="1" x14ac:dyDescent="0.2">
      <c r="B57" s="84"/>
      <c r="C57" s="868"/>
      <c r="D57" s="1186" t="str">
        <f>'geg ll'!D25</f>
        <v>Naam SBO 5</v>
      </c>
      <c r="E57" s="868"/>
      <c r="F57" s="1188"/>
      <c r="G57" s="934"/>
      <c r="H57" s="934"/>
      <c r="I57" s="934"/>
      <c r="J57" s="934"/>
      <c r="K57" s="934"/>
      <c r="L57" s="934"/>
      <c r="M57" s="868"/>
      <c r="N57" s="86"/>
    </row>
    <row r="58" spans="1:43" s="196" customFormat="1" ht="13.15" customHeight="1" x14ac:dyDescent="0.2">
      <c r="A58" s="587"/>
      <c r="B58" s="34"/>
      <c r="C58" s="913"/>
      <c r="D58" s="868" t="s">
        <v>15</v>
      </c>
      <c r="E58" s="868"/>
      <c r="F58" s="1182" t="e">
        <f>ROUND(('geg ll'!#REF!-'geg ll'!#REF!)*IF('geg ll'!#REF!="ja",tab!#REF!,tab!#REF!+'geg ll'!#REF!*tab!#REF!),0)</f>
        <v>#REF!</v>
      </c>
      <c r="G58" s="1182">
        <f>ROUND(('geg ll'!G64-'geg ll'!G25)*tab!$D49,0)</f>
        <v>0</v>
      </c>
      <c r="H58" s="1182">
        <f>ROUND(('geg ll'!H64-'geg ll'!H25)*tab!$D49,0)</f>
        <v>0</v>
      </c>
      <c r="I58" s="1182">
        <f>ROUND(('geg ll'!I64-'geg ll'!I25)*tab!$D49,0)</f>
        <v>0</v>
      </c>
      <c r="J58" s="1182">
        <f>ROUND(('geg ll'!J64-'geg ll'!J25)*tab!$D49,0)</f>
        <v>0</v>
      </c>
      <c r="K58" s="1182">
        <f>ROUND(('geg ll'!K64-'geg ll'!K25)*tab!$D49,0)</f>
        <v>0</v>
      </c>
      <c r="L58" s="1182">
        <f>ROUND(('geg ll'!L64-'geg ll'!L25)*tab!$D49,0)</f>
        <v>0</v>
      </c>
      <c r="M58" s="913"/>
      <c r="N58" s="35"/>
      <c r="O58" s="587"/>
      <c r="P58" s="587"/>
      <c r="Q58" s="587"/>
      <c r="R58" s="587"/>
      <c r="S58" s="587"/>
      <c r="T58" s="587"/>
      <c r="U58" s="587"/>
      <c r="V58" s="587"/>
      <c r="W58" s="587"/>
      <c r="X58" s="587"/>
      <c r="Y58" s="587"/>
      <c r="Z58" s="587"/>
      <c r="AA58" s="587"/>
      <c r="AB58" s="587"/>
      <c r="AC58" s="587"/>
      <c r="AD58" s="587"/>
      <c r="AE58" s="587"/>
      <c r="AF58" s="587"/>
      <c r="AG58" s="587"/>
      <c r="AH58" s="587"/>
      <c r="AI58" s="587"/>
      <c r="AJ58" s="587"/>
      <c r="AK58" s="587"/>
      <c r="AL58" s="587"/>
      <c r="AM58" s="587"/>
      <c r="AN58" s="587"/>
      <c r="AO58" s="587"/>
      <c r="AP58" s="587"/>
      <c r="AQ58" s="587"/>
    </row>
    <row r="59" spans="1:43" s="196" customFormat="1" ht="13.15" customHeight="1" x14ac:dyDescent="0.2">
      <c r="A59" s="587"/>
      <c r="B59" s="34"/>
      <c r="C59" s="913"/>
      <c r="D59" s="868" t="s">
        <v>662</v>
      </c>
      <c r="E59" s="868"/>
      <c r="F59" s="1182" t="e">
        <f>ROUND(('geg ll'!#REF!-'geg ll'!#REF!)*IF('geg ll'!#REF!="ja",tab!#REF!,tab!#REF!+'geg ll'!#REF!*tab!#REF!),0)</f>
        <v>#REF!</v>
      </c>
      <c r="G59" s="1182">
        <f>ROUND(('geg ll'!G64-'geg ll'!G46)*tab!$D50,0)</f>
        <v>0</v>
      </c>
      <c r="H59" s="1182">
        <f>ROUND(('geg ll'!H64-'geg ll'!H46)*tab!$D50,0)</f>
        <v>0</v>
      </c>
      <c r="I59" s="1182">
        <f>ROUND(('geg ll'!I64-'geg ll'!I46)*tab!$D50,0)</f>
        <v>0</v>
      </c>
      <c r="J59" s="1182">
        <f>ROUND(('geg ll'!J64-'geg ll'!J46)*tab!$D50,0)</f>
        <v>0</v>
      </c>
      <c r="K59" s="1182">
        <f>ROUND(('geg ll'!K64-'geg ll'!K46)*tab!$D50,0)</f>
        <v>0</v>
      </c>
      <c r="L59" s="1182">
        <f>ROUND(('geg ll'!L64-'geg ll'!L46)*tab!$D50,0)</f>
        <v>0</v>
      </c>
      <c r="M59" s="913"/>
      <c r="N59" s="35"/>
      <c r="O59" s="587"/>
      <c r="P59" s="587"/>
      <c r="Q59" s="587"/>
      <c r="R59" s="587"/>
      <c r="S59" s="587"/>
      <c r="T59" s="587"/>
      <c r="U59" s="587"/>
      <c r="V59" s="587"/>
      <c r="W59" s="587"/>
      <c r="X59" s="587"/>
      <c r="Y59" s="587"/>
      <c r="Z59" s="587"/>
      <c r="AA59" s="587"/>
      <c r="AB59" s="587"/>
      <c r="AC59" s="587"/>
      <c r="AD59" s="587"/>
      <c r="AE59" s="587"/>
      <c r="AF59" s="587"/>
      <c r="AG59" s="587"/>
      <c r="AH59" s="587"/>
      <c r="AI59" s="587"/>
      <c r="AJ59" s="587"/>
      <c r="AK59" s="587"/>
      <c r="AL59" s="587"/>
      <c r="AM59" s="587"/>
      <c r="AN59" s="587"/>
      <c r="AO59" s="587"/>
      <c r="AP59" s="587"/>
      <c r="AQ59" s="587"/>
    </row>
    <row r="60" spans="1:43" s="196" customFormat="1" ht="13.15" customHeight="1" x14ac:dyDescent="0.2">
      <c r="A60" s="587"/>
      <c r="B60" s="34"/>
      <c r="C60" s="913"/>
      <c r="D60" s="868"/>
      <c r="E60" s="868"/>
      <c r="F60" s="1187" t="e">
        <f t="shared" ref="F60:G60" si="16">SUM(F58:F59)</f>
        <v>#REF!</v>
      </c>
      <c r="G60" s="1187">
        <f t="shared" si="16"/>
        <v>0</v>
      </c>
      <c r="H60" s="1187">
        <f t="shared" ref="H60:L60" si="17">SUM(H58:H59)</f>
        <v>0</v>
      </c>
      <c r="I60" s="1187">
        <f t="shared" si="17"/>
        <v>0</v>
      </c>
      <c r="J60" s="1187">
        <f t="shared" si="17"/>
        <v>0</v>
      </c>
      <c r="K60" s="1187">
        <f t="shared" si="17"/>
        <v>0</v>
      </c>
      <c r="L60" s="1187">
        <f t="shared" si="17"/>
        <v>0</v>
      </c>
      <c r="M60" s="913"/>
      <c r="N60" s="35"/>
      <c r="O60" s="587"/>
      <c r="P60" s="587"/>
      <c r="Q60" s="587"/>
      <c r="R60" s="587"/>
      <c r="S60" s="587"/>
      <c r="T60" s="587"/>
      <c r="U60" s="587"/>
      <c r="V60" s="587"/>
      <c r="W60" s="587"/>
      <c r="X60" s="587"/>
      <c r="Y60" s="587"/>
      <c r="Z60" s="587"/>
      <c r="AA60" s="587"/>
      <c r="AB60" s="587"/>
      <c r="AC60" s="587"/>
      <c r="AD60" s="587"/>
      <c r="AE60" s="587"/>
      <c r="AF60" s="587"/>
      <c r="AG60" s="587"/>
      <c r="AH60" s="587"/>
      <c r="AI60" s="587"/>
      <c r="AJ60" s="587"/>
      <c r="AK60" s="587"/>
      <c r="AL60" s="587"/>
      <c r="AM60" s="587"/>
      <c r="AN60" s="587"/>
      <c r="AO60" s="587"/>
      <c r="AP60" s="587"/>
      <c r="AQ60" s="587"/>
    </row>
    <row r="61" spans="1:43" s="263" customFormat="1" ht="13.15" customHeight="1" x14ac:dyDescent="0.2">
      <c r="A61" s="556"/>
      <c r="B61" s="70"/>
      <c r="C61" s="916"/>
      <c r="D61" s="1186" t="str">
        <f>'geg ll'!D26</f>
        <v>Naam SBO 6</v>
      </c>
      <c r="E61" s="868"/>
      <c r="F61" s="1188"/>
      <c r="G61" s="934"/>
      <c r="H61" s="934"/>
      <c r="I61" s="934"/>
      <c r="J61" s="934"/>
      <c r="K61" s="934"/>
      <c r="L61" s="934"/>
      <c r="M61" s="916"/>
      <c r="N61" s="71"/>
      <c r="O61" s="556"/>
      <c r="P61" s="556"/>
      <c r="Q61" s="556"/>
      <c r="R61" s="556"/>
      <c r="S61" s="556"/>
      <c r="T61" s="556"/>
      <c r="U61" s="556"/>
      <c r="V61" s="556"/>
      <c r="W61" s="556"/>
      <c r="X61" s="556"/>
      <c r="Y61" s="556"/>
      <c r="Z61" s="556"/>
      <c r="AA61" s="556"/>
      <c r="AB61" s="556"/>
      <c r="AC61" s="556"/>
      <c r="AD61" s="556"/>
      <c r="AE61" s="556"/>
      <c r="AF61" s="556"/>
      <c r="AG61" s="556"/>
      <c r="AH61" s="556"/>
      <c r="AI61" s="556"/>
      <c r="AJ61" s="556"/>
      <c r="AK61" s="556"/>
      <c r="AL61" s="556"/>
      <c r="AM61" s="556"/>
      <c r="AN61" s="556"/>
      <c r="AO61" s="556"/>
      <c r="AP61" s="556"/>
      <c r="AQ61" s="556"/>
    </row>
    <row r="62" spans="1:43" s="196" customFormat="1" ht="13.15" customHeight="1" x14ac:dyDescent="0.2">
      <c r="A62" s="587"/>
      <c r="B62" s="34"/>
      <c r="C62" s="913"/>
      <c r="D62" s="868" t="s">
        <v>15</v>
      </c>
      <c r="E62" s="868"/>
      <c r="F62" s="1182" t="e">
        <f>ROUND(('geg ll'!#REF!-'geg ll'!#REF!)*IF('geg ll'!#REF!="ja",tab!#REF!,tab!#REF!+'geg ll'!#REF!*tab!#REF!),0)</f>
        <v>#REF!</v>
      </c>
      <c r="G62" s="1182">
        <f>ROUND(('geg ll'!G65-'geg ll'!G26)*tab!$D49,0)</f>
        <v>0</v>
      </c>
      <c r="H62" s="1182">
        <f>ROUND(('geg ll'!H65-'geg ll'!H26)*tab!$D49,0)</f>
        <v>0</v>
      </c>
      <c r="I62" s="1182">
        <f>ROUND(('geg ll'!I65-'geg ll'!I26)*tab!$D49,0)</f>
        <v>0</v>
      </c>
      <c r="J62" s="1182">
        <f>ROUND(('geg ll'!J65-'geg ll'!J26)*tab!$D49,0)</f>
        <v>0</v>
      </c>
      <c r="K62" s="1182">
        <f>ROUND(('geg ll'!K65-'geg ll'!K26)*tab!$D49,0)</f>
        <v>0</v>
      </c>
      <c r="L62" s="1182">
        <f>ROUND(('geg ll'!L65-'geg ll'!L26)*tab!$D49,0)</f>
        <v>0</v>
      </c>
      <c r="M62" s="913"/>
      <c r="N62" s="35"/>
      <c r="O62" s="587"/>
      <c r="P62" s="587"/>
      <c r="Q62" s="587"/>
      <c r="R62" s="587"/>
      <c r="S62" s="587"/>
      <c r="T62" s="587"/>
      <c r="U62" s="587"/>
      <c r="V62" s="587"/>
      <c r="W62" s="587"/>
      <c r="X62" s="587"/>
      <c r="Y62" s="587"/>
      <c r="Z62" s="587"/>
      <c r="AA62" s="587"/>
      <c r="AB62" s="587"/>
      <c r="AC62" s="587"/>
      <c r="AD62" s="587"/>
      <c r="AE62" s="587"/>
      <c r="AF62" s="587"/>
      <c r="AG62" s="587"/>
      <c r="AH62" s="587"/>
      <c r="AI62" s="587"/>
      <c r="AJ62" s="587"/>
      <c r="AK62" s="587"/>
      <c r="AL62" s="587"/>
      <c r="AM62" s="587"/>
      <c r="AN62" s="587"/>
      <c r="AO62" s="587"/>
      <c r="AP62" s="587"/>
      <c r="AQ62" s="587"/>
    </row>
    <row r="63" spans="1:43" s="196" customFormat="1" ht="13.15" customHeight="1" x14ac:dyDescent="0.2">
      <c r="A63" s="587"/>
      <c r="B63" s="34"/>
      <c r="C63" s="913"/>
      <c r="D63" s="868" t="s">
        <v>662</v>
      </c>
      <c r="E63" s="868"/>
      <c r="F63" s="1182" t="e">
        <f>ROUND(('geg ll'!#REF!-'geg ll'!#REF!)*IF('geg ll'!#REF!="ja",tab!#REF!,tab!#REF!+'geg ll'!#REF!*tab!#REF!),0)</f>
        <v>#REF!</v>
      </c>
      <c r="G63" s="1182">
        <f>ROUND(('geg ll'!G65-'geg ll'!G47)*tab!$D50,0)</f>
        <v>0</v>
      </c>
      <c r="H63" s="1182">
        <f>ROUND(('geg ll'!H65-'geg ll'!H47)*tab!$D50,0)</f>
        <v>0</v>
      </c>
      <c r="I63" s="1182">
        <f>ROUND(('geg ll'!I65-'geg ll'!I47)*tab!$D50,0)</f>
        <v>0</v>
      </c>
      <c r="J63" s="1182">
        <f>ROUND(('geg ll'!J65-'geg ll'!J47)*tab!$D50,0)</f>
        <v>0</v>
      </c>
      <c r="K63" s="1182">
        <f>ROUND(('geg ll'!K65-'geg ll'!K47)*tab!$D50,0)</f>
        <v>0</v>
      </c>
      <c r="L63" s="1182">
        <f>ROUND(('geg ll'!L65-'geg ll'!L47)*tab!$D50,0)</f>
        <v>0</v>
      </c>
      <c r="M63" s="913"/>
      <c r="N63" s="35"/>
      <c r="O63" s="587"/>
      <c r="P63" s="587"/>
      <c r="Q63" s="587"/>
      <c r="R63" s="587"/>
      <c r="S63" s="587"/>
      <c r="T63" s="587"/>
      <c r="U63" s="587"/>
      <c r="V63" s="587"/>
      <c r="W63" s="587"/>
      <c r="X63" s="587"/>
      <c r="Y63" s="587"/>
      <c r="Z63" s="587"/>
      <c r="AA63" s="587"/>
      <c r="AB63" s="587"/>
      <c r="AC63" s="587"/>
      <c r="AD63" s="587"/>
      <c r="AE63" s="587"/>
      <c r="AF63" s="587"/>
      <c r="AG63" s="587"/>
      <c r="AH63" s="587"/>
      <c r="AI63" s="587"/>
      <c r="AJ63" s="587"/>
      <c r="AK63" s="587"/>
      <c r="AL63" s="587"/>
      <c r="AM63" s="587"/>
      <c r="AN63" s="587"/>
      <c r="AO63" s="587"/>
      <c r="AP63" s="587"/>
      <c r="AQ63" s="587"/>
    </row>
    <row r="64" spans="1:43" s="196" customFormat="1" ht="13.15" customHeight="1" x14ac:dyDescent="0.2">
      <c r="A64" s="587"/>
      <c r="B64" s="34"/>
      <c r="C64" s="913"/>
      <c r="D64" s="918"/>
      <c r="E64" s="868"/>
      <c r="F64" s="1187" t="e">
        <f t="shared" ref="F64:G64" si="18">SUM(F62:F63)</f>
        <v>#REF!</v>
      </c>
      <c r="G64" s="1187">
        <f t="shared" si="18"/>
        <v>0</v>
      </c>
      <c r="H64" s="1187">
        <f t="shared" ref="H64:L64" si="19">SUM(H62:H63)</f>
        <v>0</v>
      </c>
      <c r="I64" s="1187">
        <f t="shared" si="19"/>
        <v>0</v>
      </c>
      <c r="J64" s="1187">
        <f t="shared" si="19"/>
        <v>0</v>
      </c>
      <c r="K64" s="1187">
        <f t="shared" si="19"/>
        <v>0</v>
      </c>
      <c r="L64" s="1187">
        <f t="shared" si="19"/>
        <v>0</v>
      </c>
      <c r="M64" s="913"/>
      <c r="N64" s="35"/>
      <c r="O64" s="587"/>
      <c r="P64" s="587"/>
      <c r="Q64" s="587"/>
      <c r="R64" s="587"/>
      <c r="S64" s="587"/>
      <c r="T64" s="587"/>
      <c r="U64" s="587"/>
      <c r="V64" s="587"/>
      <c r="W64" s="587"/>
      <c r="X64" s="587"/>
      <c r="Y64" s="587"/>
      <c r="Z64" s="587"/>
      <c r="AA64" s="587"/>
      <c r="AB64" s="587"/>
      <c r="AC64" s="587"/>
      <c r="AD64" s="587"/>
      <c r="AE64" s="587"/>
      <c r="AF64" s="587"/>
      <c r="AG64" s="587"/>
      <c r="AH64" s="587"/>
      <c r="AI64" s="587"/>
      <c r="AJ64" s="587"/>
      <c r="AK64" s="587"/>
      <c r="AL64" s="587"/>
      <c r="AM64" s="587"/>
      <c r="AN64" s="587"/>
      <c r="AO64" s="587"/>
      <c r="AP64" s="587"/>
      <c r="AQ64" s="587"/>
    </row>
    <row r="65" spans="1:43" s="196" customFormat="1" ht="13.15" customHeight="1" x14ac:dyDescent="0.2">
      <c r="A65" s="587"/>
      <c r="B65" s="34"/>
      <c r="C65" s="913"/>
      <c r="D65" s="1186" t="str">
        <f>'geg ll'!D27</f>
        <v>Naam SBO 7</v>
      </c>
      <c r="E65" s="868"/>
      <c r="F65" s="1188"/>
      <c r="G65" s="934"/>
      <c r="H65" s="934"/>
      <c r="I65" s="934"/>
      <c r="J65" s="934"/>
      <c r="K65" s="934"/>
      <c r="L65" s="934"/>
      <c r="M65" s="913"/>
      <c r="N65" s="35"/>
      <c r="O65" s="587"/>
      <c r="P65" s="587"/>
      <c r="Q65" s="587"/>
      <c r="R65" s="587"/>
      <c r="S65" s="587"/>
      <c r="T65" s="587"/>
      <c r="U65" s="587"/>
      <c r="V65" s="587"/>
      <c r="W65" s="587"/>
      <c r="X65" s="587"/>
      <c r="Y65" s="587"/>
      <c r="Z65" s="587"/>
      <c r="AA65" s="587"/>
      <c r="AB65" s="587"/>
      <c r="AC65" s="587"/>
      <c r="AD65" s="587"/>
      <c r="AE65" s="587"/>
      <c r="AF65" s="587"/>
      <c r="AG65" s="587"/>
      <c r="AH65" s="587"/>
      <c r="AI65" s="587"/>
      <c r="AJ65" s="587"/>
      <c r="AK65" s="587"/>
      <c r="AL65" s="587"/>
      <c r="AM65" s="587"/>
      <c r="AN65" s="587"/>
      <c r="AO65" s="587"/>
      <c r="AP65" s="587"/>
      <c r="AQ65" s="587"/>
    </row>
    <row r="66" spans="1:43" s="196" customFormat="1" ht="13.15" customHeight="1" x14ac:dyDescent="0.2">
      <c r="A66" s="587"/>
      <c r="B66" s="34"/>
      <c r="C66" s="913"/>
      <c r="D66" s="868" t="s">
        <v>15</v>
      </c>
      <c r="E66" s="868"/>
      <c r="F66" s="1182" t="e">
        <f>ROUND(('geg ll'!#REF!-'geg ll'!#REF!)*IF('geg ll'!#REF!="ja",tab!#REF!,tab!#REF!+'geg ll'!#REF!*tab!#REF!),0)</f>
        <v>#REF!</v>
      </c>
      <c r="G66" s="1182">
        <f>ROUND(('geg ll'!G66-'geg ll'!G27)*tab!$D$49,0)</f>
        <v>0</v>
      </c>
      <c r="H66" s="1182">
        <f>ROUND(('geg ll'!H66-'geg ll'!H27)*tab!$D$49,0)</f>
        <v>0</v>
      </c>
      <c r="I66" s="1182">
        <f>ROUND(('geg ll'!I66-'geg ll'!I27)*tab!$D$49,0)</f>
        <v>0</v>
      </c>
      <c r="J66" s="1182">
        <f>ROUND(('geg ll'!J66-'geg ll'!J27)*tab!$D$49,0)</f>
        <v>0</v>
      </c>
      <c r="K66" s="1182">
        <f>ROUND(('geg ll'!K66-'geg ll'!K27)*tab!$D$49,0)</f>
        <v>0</v>
      </c>
      <c r="L66" s="1182">
        <f>ROUND(('geg ll'!L66-'geg ll'!L27)*tab!$D$49,0)</f>
        <v>0</v>
      </c>
      <c r="M66" s="913"/>
      <c r="N66" s="35"/>
      <c r="O66" s="587"/>
      <c r="P66" s="587"/>
      <c r="Q66" s="587"/>
      <c r="R66" s="587"/>
      <c r="S66" s="587"/>
      <c r="T66" s="587"/>
      <c r="U66" s="587"/>
      <c r="V66" s="587"/>
      <c r="W66" s="587"/>
      <c r="X66" s="587"/>
      <c r="Y66" s="587"/>
      <c r="Z66" s="587"/>
      <c r="AA66" s="587"/>
      <c r="AB66" s="587"/>
      <c r="AC66" s="587"/>
      <c r="AD66" s="587"/>
      <c r="AE66" s="587"/>
      <c r="AF66" s="587"/>
      <c r="AG66" s="587"/>
      <c r="AH66" s="587"/>
      <c r="AI66" s="587"/>
      <c r="AJ66" s="587"/>
      <c r="AK66" s="587"/>
      <c r="AL66" s="587"/>
      <c r="AM66" s="587"/>
      <c r="AN66" s="587"/>
      <c r="AO66" s="587"/>
      <c r="AP66" s="587"/>
      <c r="AQ66" s="587"/>
    </row>
    <row r="67" spans="1:43" s="196" customFormat="1" ht="13.15" customHeight="1" x14ac:dyDescent="0.2">
      <c r="A67" s="587"/>
      <c r="B67" s="34"/>
      <c r="C67" s="913"/>
      <c r="D67" s="868" t="s">
        <v>662</v>
      </c>
      <c r="E67" s="868"/>
      <c r="F67" s="1182" t="e">
        <f>ROUND(('geg ll'!#REF!-'geg ll'!#REF!)*IF('geg ll'!#REF!="ja",tab!#REF!,tab!#REF!+'geg ll'!#REF!*tab!#REF!),0)</f>
        <v>#REF!</v>
      </c>
      <c r="G67" s="1182">
        <f>ROUND(('geg ll'!G66-'geg ll'!G48)*tab!$D$50,0)</f>
        <v>0</v>
      </c>
      <c r="H67" s="1182">
        <f>ROUND(('geg ll'!H66-'geg ll'!H48)*tab!$D$50,0)</f>
        <v>0</v>
      </c>
      <c r="I67" s="1182">
        <f>ROUND(('geg ll'!I66-'geg ll'!I48)*tab!$D$50,0)</f>
        <v>0</v>
      </c>
      <c r="J67" s="1182">
        <f>ROUND(('geg ll'!J66-'geg ll'!J48)*tab!$D$50,0)</f>
        <v>0</v>
      </c>
      <c r="K67" s="1182">
        <f>ROUND(('geg ll'!K66-'geg ll'!K48)*tab!$D$50,0)</f>
        <v>0</v>
      </c>
      <c r="L67" s="1182">
        <f>ROUND(('geg ll'!L66-'geg ll'!L48)*tab!$D$50,0)</f>
        <v>0</v>
      </c>
      <c r="M67" s="913"/>
      <c r="N67" s="35"/>
      <c r="O67" s="587"/>
      <c r="P67" s="587"/>
      <c r="Q67" s="587"/>
      <c r="R67" s="587"/>
      <c r="S67" s="587"/>
      <c r="T67" s="587"/>
      <c r="U67" s="587"/>
      <c r="V67" s="587"/>
      <c r="W67" s="587"/>
      <c r="X67" s="587"/>
      <c r="Y67" s="587"/>
      <c r="Z67" s="587"/>
      <c r="AA67" s="587"/>
      <c r="AB67" s="587"/>
      <c r="AC67" s="587"/>
      <c r="AD67" s="587"/>
      <c r="AE67" s="587"/>
      <c r="AF67" s="587"/>
      <c r="AG67" s="587"/>
      <c r="AH67" s="587"/>
      <c r="AI67" s="587"/>
      <c r="AJ67" s="587"/>
      <c r="AK67" s="587"/>
      <c r="AL67" s="587"/>
      <c r="AM67" s="587"/>
      <c r="AN67" s="587"/>
      <c r="AO67" s="587"/>
      <c r="AP67" s="587"/>
      <c r="AQ67" s="587"/>
    </row>
    <row r="68" spans="1:43" s="196" customFormat="1" ht="13.15" customHeight="1" x14ac:dyDescent="0.2">
      <c r="A68" s="587"/>
      <c r="B68" s="34"/>
      <c r="C68" s="913"/>
      <c r="D68" s="918"/>
      <c r="E68" s="868"/>
      <c r="F68" s="1187" t="e">
        <f t="shared" ref="F68:G68" si="20">SUM(F66:F67)</f>
        <v>#REF!</v>
      </c>
      <c r="G68" s="1187">
        <f t="shared" si="20"/>
        <v>0</v>
      </c>
      <c r="H68" s="1187">
        <f t="shared" ref="H68:L68" si="21">SUM(H66:H67)</f>
        <v>0</v>
      </c>
      <c r="I68" s="1187">
        <f t="shared" si="21"/>
        <v>0</v>
      </c>
      <c r="J68" s="1187">
        <f t="shared" si="21"/>
        <v>0</v>
      </c>
      <c r="K68" s="1187">
        <f t="shared" si="21"/>
        <v>0</v>
      </c>
      <c r="L68" s="1187">
        <f t="shared" si="21"/>
        <v>0</v>
      </c>
      <c r="M68" s="913"/>
      <c r="N68" s="35"/>
      <c r="O68" s="587"/>
      <c r="P68" s="587"/>
      <c r="Q68" s="587"/>
      <c r="R68" s="587"/>
      <c r="S68" s="587"/>
      <c r="T68" s="587"/>
      <c r="U68" s="587"/>
      <c r="V68" s="587"/>
      <c r="W68" s="587"/>
      <c r="X68" s="587"/>
      <c r="Y68" s="587"/>
      <c r="Z68" s="587"/>
      <c r="AA68" s="587"/>
      <c r="AB68" s="587"/>
      <c r="AC68" s="587"/>
      <c r="AD68" s="587"/>
      <c r="AE68" s="587"/>
      <c r="AF68" s="587"/>
      <c r="AG68" s="587"/>
      <c r="AH68" s="587"/>
      <c r="AI68" s="587"/>
      <c r="AJ68" s="587"/>
      <c r="AK68" s="587"/>
      <c r="AL68" s="587"/>
      <c r="AM68" s="587"/>
      <c r="AN68" s="587"/>
      <c r="AO68" s="587"/>
      <c r="AP68" s="587"/>
      <c r="AQ68" s="587"/>
    </row>
    <row r="69" spans="1:43" s="196" customFormat="1" ht="13.15" customHeight="1" x14ac:dyDescent="0.2">
      <c r="A69" s="587"/>
      <c r="B69" s="34"/>
      <c r="C69" s="913"/>
      <c r="D69" s="1186" t="str">
        <f>'geg ll'!D28</f>
        <v>Naam SBO 8</v>
      </c>
      <c r="E69" s="868"/>
      <c r="F69" s="1188"/>
      <c r="G69" s="934"/>
      <c r="H69" s="934"/>
      <c r="I69" s="934"/>
      <c r="J69" s="934"/>
      <c r="K69" s="934"/>
      <c r="L69" s="934"/>
      <c r="M69" s="913"/>
      <c r="N69" s="35"/>
      <c r="O69" s="587"/>
      <c r="P69" s="587"/>
      <c r="Q69" s="587"/>
      <c r="R69" s="587"/>
      <c r="S69" s="587"/>
      <c r="T69" s="587"/>
      <c r="U69" s="587"/>
      <c r="V69" s="587"/>
      <c r="W69" s="587"/>
      <c r="X69" s="587"/>
      <c r="Y69" s="587"/>
      <c r="Z69" s="587"/>
      <c r="AA69" s="587"/>
      <c r="AB69" s="587"/>
      <c r="AC69" s="587"/>
      <c r="AD69" s="587"/>
      <c r="AE69" s="587"/>
      <c r="AF69" s="587"/>
      <c r="AG69" s="587"/>
      <c r="AH69" s="587"/>
      <c r="AI69" s="587"/>
      <c r="AJ69" s="587"/>
      <c r="AK69" s="587"/>
      <c r="AL69" s="587"/>
      <c r="AM69" s="587"/>
      <c r="AN69" s="587"/>
      <c r="AO69" s="587"/>
      <c r="AP69" s="587"/>
      <c r="AQ69" s="587"/>
    </row>
    <row r="70" spans="1:43" s="196" customFormat="1" ht="13.15" customHeight="1" x14ac:dyDescent="0.2">
      <c r="A70" s="587"/>
      <c r="B70" s="34"/>
      <c r="C70" s="913"/>
      <c r="D70" s="868" t="s">
        <v>15</v>
      </c>
      <c r="E70" s="868"/>
      <c r="F70" s="1182" t="e">
        <f>ROUND(('geg ll'!#REF!-'geg ll'!#REF!)*IF('geg ll'!#REF!="ja",tab!#REF!,tab!#REF!+'geg ll'!#REF!*tab!#REF!),0)</f>
        <v>#REF!</v>
      </c>
      <c r="G70" s="1182">
        <f>ROUND(('geg ll'!G67-'geg ll'!G28)*tab!$D$49,0)</f>
        <v>0</v>
      </c>
      <c r="H70" s="1182">
        <f>ROUND(('geg ll'!H67-'geg ll'!H28)*tab!$D$49,0)</f>
        <v>0</v>
      </c>
      <c r="I70" s="1182">
        <f>ROUND(('geg ll'!I67-'geg ll'!I28)*tab!$D$49,0)</f>
        <v>0</v>
      </c>
      <c r="J70" s="1182">
        <f>ROUND(('geg ll'!J67-'geg ll'!J28)*tab!$D$49,0)</f>
        <v>0</v>
      </c>
      <c r="K70" s="1182">
        <f>ROUND(('geg ll'!K67-'geg ll'!K28)*tab!$D$49,0)</f>
        <v>0</v>
      </c>
      <c r="L70" s="1182">
        <f>ROUND(('geg ll'!L67-'geg ll'!L28)*tab!$D$49,0)</f>
        <v>0</v>
      </c>
      <c r="M70" s="913"/>
      <c r="N70" s="35"/>
      <c r="O70" s="587"/>
      <c r="P70" s="587"/>
      <c r="Q70" s="587"/>
      <c r="R70" s="587"/>
      <c r="S70" s="587"/>
      <c r="T70" s="587"/>
      <c r="U70" s="587"/>
      <c r="V70" s="587"/>
      <c r="W70" s="587"/>
      <c r="X70" s="587"/>
      <c r="Y70" s="587"/>
      <c r="Z70" s="587"/>
      <c r="AA70" s="587"/>
      <c r="AB70" s="587"/>
      <c r="AC70" s="587"/>
      <c r="AD70" s="587"/>
      <c r="AE70" s="587"/>
      <c r="AF70" s="587"/>
      <c r="AG70" s="587"/>
      <c r="AH70" s="587"/>
      <c r="AI70" s="587"/>
      <c r="AJ70" s="587"/>
      <c r="AK70" s="587"/>
      <c r="AL70" s="587"/>
      <c r="AM70" s="587"/>
      <c r="AN70" s="587"/>
      <c r="AO70" s="587"/>
      <c r="AP70" s="587"/>
      <c r="AQ70" s="587"/>
    </row>
    <row r="71" spans="1:43" s="196" customFormat="1" ht="13.15" customHeight="1" x14ac:dyDescent="0.2">
      <c r="A71" s="587"/>
      <c r="B71" s="34"/>
      <c r="C71" s="913"/>
      <c r="D71" s="868" t="s">
        <v>662</v>
      </c>
      <c r="E71" s="868"/>
      <c r="F71" s="1182" t="e">
        <f>ROUND(('geg ll'!#REF!-'geg ll'!#REF!)*IF('geg ll'!#REF!="ja",tab!#REF!,tab!#REF!+'geg ll'!#REF!*tab!#REF!),0)</f>
        <v>#REF!</v>
      </c>
      <c r="G71" s="1182">
        <f>ROUND(('geg ll'!G67-'geg ll'!G49)*tab!$D$50,0)</f>
        <v>0</v>
      </c>
      <c r="H71" s="1182">
        <f>ROUND(('geg ll'!H67-'geg ll'!H49)*tab!$D$50,0)</f>
        <v>0</v>
      </c>
      <c r="I71" s="1182">
        <f>ROUND(('geg ll'!I67-'geg ll'!I49)*tab!$D$50,0)</f>
        <v>0</v>
      </c>
      <c r="J71" s="1182">
        <f>ROUND(('geg ll'!J67-'geg ll'!J49)*tab!$D$50,0)</f>
        <v>0</v>
      </c>
      <c r="K71" s="1182">
        <f>ROUND(('geg ll'!K67-'geg ll'!K49)*tab!$D$50,0)</f>
        <v>0</v>
      </c>
      <c r="L71" s="1182">
        <f>ROUND(('geg ll'!L67-'geg ll'!L49)*tab!$D$50,0)</f>
        <v>0</v>
      </c>
      <c r="M71" s="913"/>
      <c r="N71" s="35"/>
      <c r="O71" s="587"/>
      <c r="P71" s="587"/>
      <c r="Q71" s="587"/>
      <c r="R71" s="587"/>
      <c r="S71" s="587"/>
      <c r="T71" s="587"/>
      <c r="U71" s="587"/>
      <c r="V71" s="587"/>
      <c r="W71" s="587"/>
      <c r="X71" s="587"/>
      <c r="Y71" s="587"/>
      <c r="Z71" s="587"/>
      <c r="AA71" s="587"/>
      <c r="AB71" s="587"/>
      <c r="AC71" s="587"/>
      <c r="AD71" s="587"/>
      <c r="AE71" s="587"/>
      <c r="AF71" s="587"/>
      <c r="AG71" s="587"/>
      <c r="AH71" s="587"/>
      <c r="AI71" s="587"/>
      <c r="AJ71" s="587"/>
      <c r="AK71" s="587"/>
      <c r="AL71" s="587"/>
      <c r="AM71" s="587"/>
      <c r="AN71" s="587"/>
      <c r="AO71" s="587"/>
      <c r="AP71" s="587"/>
      <c r="AQ71" s="587"/>
    </row>
    <row r="72" spans="1:43" s="196" customFormat="1" ht="13.15" customHeight="1" x14ac:dyDescent="0.2">
      <c r="A72" s="587"/>
      <c r="B72" s="34"/>
      <c r="C72" s="913"/>
      <c r="D72" s="918"/>
      <c r="E72" s="868"/>
      <c r="F72" s="1187" t="e">
        <f t="shared" ref="F72:G72" si="22">SUM(F70:F71)</f>
        <v>#REF!</v>
      </c>
      <c r="G72" s="1187">
        <f t="shared" si="22"/>
        <v>0</v>
      </c>
      <c r="H72" s="1187">
        <f t="shared" ref="H72:L72" si="23">SUM(H70:H71)</f>
        <v>0</v>
      </c>
      <c r="I72" s="1187">
        <f t="shared" si="23"/>
        <v>0</v>
      </c>
      <c r="J72" s="1187">
        <f t="shared" si="23"/>
        <v>0</v>
      </c>
      <c r="K72" s="1187">
        <f t="shared" si="23"/>
        <v>0</v>
      </c>
      <c r="L72" s="1187">
        <f t="shared" si="23"/>
        <v>0</v>
      </c>
      <c r="M72" s="913"/>
      <c r="N72" s="35"/>
      <c r="O72" s="587"/>
      <c r="P72" s="587"/>
      <c r="Q72" s="587"/>
      <c r="R72" s="587"/>
      <c r="S72" s="587"/>
      <c r="T72" s="587"/>
      <c r="U72" s="587"/>
      <c r="V72" s="587"/>
      <c r="W72" s="587"/>
      <c r="X72" s="587"/>
      <c r="Y72" s="587"/>
      <c r="Z72" s="587"/>
      <c r="AA72" s="587"/>
      <c r="AB72" s="587"/>
      <c r="AC72" s="587"/>
      <c r="AD72" s="587"/>
      <c r="AE72" s="587"/>
      <c r="AF72" s="587"/>
      <c r="AG72" s="587"/>
      <c r="AH72" s="587"/>
      <c r="AI72" s="587"/>
      <c r="AJ72" s="587"/>
      <c r="AK72" s="587"/>
      <c r="AL72" s="587"/>
      <c r="AM72" s="587"/>
      <c r="AN72" s="587"/>
      <c r="AO72" s="587"/>
      <c r="AP72" s="587"/>
      <c r="AQ72" s="587"/>
    </row>
    <row r="73" spans="1:43" s="196" customFormat="1" ht="13.15" customHeight="1" x14ac:dyDescent="0.2">
      <c r="A73" s="587"/>
      <c r="B73" s="34"/>
      <c r="C73" s="913"/>
      <c r="D73" s="1186" t="str">
        <f>'geg ll'!D29</f>
        <v>Naam SBO 9</v>
      </c>
      <c r="E73" s="868"/>
      <c r="F73" s="1188"/>
      <c r="G73" s="934"/>
      <c r="H73" s="934"/>
      <c r="I73" s="934"/>
      <c r="J73" s="934"/>
      <c r="K73" s="934"/>
      <c r="L73" s="934"/>
      <c r="M73" s="913"/>
      <c r="N73" s="35"/>
      <c r="O73" s="587"/>
      <c r="P73" s="587"/>
      <c r="Q73" s="587"/>
      <c r="R73" s="587"/>
      <c r="S73" s="587"/>
      <c r="T73" s="587"/>
      <c r="U73" s="587"/>
      <c r="V73" s="587"/>
      <c r="W73" s="587"/>
      <c r="X73" s="587"/>
      <c r="Y73" s="587"/>
      <c r="Z73" s="587"/>
      <c r="AA73" s="587"/>
      <c r="AB73" s="587"/>
      <c r="AC73" s="587"/>
      <c r="AD73" s="587"/>
      <c r="AE73" s="587"/>
      <c r="AF73" s="587"/>
      <c r="AG73" s="587"/>
      <c r="AH73" s="587"/>
      <c r="AI73" s="587"/>
      <c r="AJ73" s="587"/>
      <c r="AK73" s="587"/>
      <c r="AL73" s="587"/>
      <c r="AM73" s="587"/>
      <c r="AN73" s="587"/>
      <c r="AO73" s="587"/>
      <c r="AP73" s="587"/>
      <c r="AQ73" s="587"/>
    </row>
    <row r="74" spans="1:43" s="196" customFormat="1" ht="13.15" customHeight="1" x14ac:dyDescent="0.2">
      <c r="A74" s="587"/>
      <c r="B74" s="34"/>
      <c r="C74" s="913"/>
      <c r="D74" s="868" t="s">
        <v>15</v>
      </c>
      <c r="E74" s="868"/>
      <c r="F74" s="1182" t="e">
        <f>ROUND(('geg ll'!#REF!-'geg ll'!#REF!)*IF('geg ll'!#REF!="ja",tab!#REF!,tab!#REF!+'geg ll'!#REF!*tab!#REF!),0)</f>
        <v>#REF!</v>
      </c>
      <c r="G74" s="1182">
        <f>ROUND(('geg ll'!G68-'geg ll'!G29)*tab!$D$49,0)</f>
        <v>0</v>
      </c>
      <c r="H74" s="1182">
        <f>ROUND(('geg ll'!H68-'geg ll'!H29)*tab!$D$49,0)</f>
        <v>0</v>
      </c>
      <c r="I74" s="1182">
        <f>ROUND(('geg ll'!I68-'geg ll'!I29)*tab!$D$49,0)</f>
        <v>0</v>
      </c>
      <c r="J74" s="1182">
        <f>ROUND(('geg ll'!J68-'geg ll'!J29)*tab!$D$49,0)</f>
        <v>0</v>
      </c>
      <c r="K74" s="1182">
        <f>ROUND(('geg ll'!K68-'geg ll'!K29)*tab!$D$49,0)</f>
        <v>0</v>
      </c>
      <c r="L74" s="1182">
        <f>ROUND(('geg ll'!L68-'geg ll'!L29)*tab!$D$49,0)</f>
        <v>0</v>
      </c>
      <c r="M74" s="913"/>
      <c r="N74" s="35"/>
      <c r="O74" s="587"/>
      <c r="P74" s="587"/>
      <c r="Q74" s="587"/>
      <c r="R74" s="587"/>
      <c r="S74" s="587"/>
      <c r="T74" s="587"/>
      <c r="U74" s="587"/>
      <c r="V74" s="587"/>
      <c r="W74" s="587"/>
      <c r="X74" s="587"/>
      <c r="Y74" s="587"/>
      <c r="Z74" s="587"/>
      <c r="AA74" s="587"/>
      <c r="AB74" s="587"/>
      <c r="AC74" s="587"/>
      <c r="AD74" s="587"/>
      <c r="AE74" s="587"/>
      <c r="AF74" s="587"/>
      <c r="AG74" s="587"/>
      <c r="AH74" s="587"/>
      <c r="AI74" s="587"/>
      <c r="AJ74" s="587"/>
      <c r="AK74" s="587"/>
      <c r="AL74" s="587"/>
      <c r="AM74" s="587"/>
      <c r="AN74" s="587"/>
      <c r="AO74" s="587"/>
      <c r="AP74" s="587"/>
      <c r="AQ74" s="587"/>
    </row>
    <row r="75" spans="1:43" s="196" customFormat="1" ht="13.15" customHeight="1" x14ac:dyDescent="0.2">
      <c r="A75" s="587"/>
      <c r="B75" s="34"/>
      <c r="C75" s="913"/>
      <c r="D75" s="868" t="s">
        <v>662</v>
      </c>
      <c r="E75" s="868"/>
      <c r="F75" s="1182" t="e">
        <f>ROUND(('geg ll'!#REF!-'geg ll'!#REF!)*IF('geg ll'!#REF!="ja",tab!#REF!,tab!#REF!+'geg ll'!#REF!*tab!#REF!),0)</f>
        <v>#REF!</v>
      </c>
      <c r="G75" s="1182">
        <f>ROUND(('geg ll'!G68-'geg ll'!G50)*tab!$D$50,0)</f>
        <v>0</v>
      </c>
      <c r="H75" s="1182">
        <f>ROUND(('geg ll'!H68-'geg ll'!H50)*tab!$D$50,0)</f>
        <v>0</v>
      </c>
      <c r="I75" s="1182">
        <f>ROUND(('geg ll'!I68-'geg ll'!I50)*tab!$D$50,0)</f>
        <v>0</v>
      </c>
      <c r="J75" s="1182">
        <f>ROUND(('geg ll'!J68-'geg ll'!J50)*tab!$D$50,0)</f>
        <v>0</v>
      </c>
      <c r="K75" s="1182">
        <f>ROUND(('geg ll'!K68-'geg ll'!K50)*tab!$D$50,0)</f>
        <v>0</v>
      </c>
      <c r="L75" s="1182">
        <f>ROUND(('geg ll'!L68-'geg ll'!L50)*tab!$D$50,0)</f>
        <v>0</v>
      </c>
      <c r="M75" s="913"/>
      <c r="N75" s="35"/>
      <c r="O75" s="587"/>
      <c r="P75" s="587"/>
      <c r="Q75" s="587"/>
      <c r="R75" s="587"/>
      <c r="S75" s="587"/>
      <c r="T75" s="587"/>
      <c r="U75" s="587"/>
      <c r="V75" s="587"/>
      <c r="W75" s="587"/>
      <c r="X75" s="587"/>
      <c r="Y75" s="587"/>
      <c r="Z75" s="587"/>
      <c r="AA75" s="587"/>
      <c r="AB75" s="587"/>
      <c r="AC75" s="587"/>
      <c r="AD75" s="587"/>
      <c r="AE75" s="587"/>
      <c r="AF75" s="587"/>
      <c r="AG75" s="587"/>
      <c r="AH75" s="587"/>
      <c r="AI75" s="587"/>
      <c r="AJ75" s="587"/>
      <c r="AK75" s="587"/>
      <c r="AL75" s="587"/>
      <c r="AM75" s="587"/>
      <c r="AN75" s="587"/>
      <c r="AO75" s="587"/>
      <c r="AP75" s="587"/>
      <c r="AQ75" s="587"/>
    </row>
    <row r="76" spans="1:43" s="196" customFormat="1" ht="13.15" customHeight="1" x14ac:dyDescent="0.2">
      <c r="A76" s="587"/>
      <c r="B76" s="34"/>
      <c r="C76" s="913"/>
      <c r="D76" s="918"/>
      <c r="E76" s="868"/>
      <c r="F76" s="1187" t="e">
        <f t="shared" ref="F76:G76" si="24">SUM(F74:F75)</f>
        <v>#REF!</v>
      </c>
      <c r="G76" s="1187">
        <f t="shared" si="24"/>
        <v>0</v>
      </c>
      <c r="H76" s="1187">
        <f t="shared" ref="H76:L76" si="25">SUM(H74:H75)</f>
        <v>0</v>
      </c>
      <c r="I76" s="1187">
        <f t="shared" si="25"/>
        <v>0</v>
      </c>
      <c r="J76" s="1187">
        <f t="shared" si="25"/>
        <v>0</v>
      </c>
      <c r="K76" s="1187">
        <f t="shared" si="25"/>
        <v>0</v>
      </c>
      <c r="L76" s="1187">
        <f t="shared" si="25"/>
        <v>0</v>
      </c>
      <c r="M76" s="913"/>
      <c r="N76" s="35"/>
      <c r="O76" s="587"/>
      <c r="P76" s="587"/>
      <c r="Q76" s="587"/>
      <c r="R76" s="587"/>
      <c r="S76" s="587"/>
      <c r="T76" s="587"/>
      <c r="U76" s="587"/>
      <c r="V76" s="587"/>
      <c r="W76" s="587"/>
      <c r="X76" s="587"/>
      <c r="Y76" s="587"/>
      <c r="Z76" s="587"/>
      <c r="AA76" s="587"/>
      <c r="AB76" s="587"/>
      <c r="AC76" s="587"/>
      <c r="AD76" s="587"/>
      <c r="AE76" s="587"/>
      <c r="AF76" s="587"/>
      <c r="AG76" s="587"/>
      <c r="AH76" s="587"/>
      <c r="AI76" s="587"/>
      <c r="AJ76" s="587"/>
      <c r="AK76" s="587"/>
      <c r="AL76" s="587"/>
      <c r="AM76" s="587"/>
      <c r="AN76" s="587"/>
      <c r="AO76" s="587"/>
      <c r="AP76" s="587"/>
      <c r="AQ76" s="587"/>
    </row>
    <row r="77" spans="1:43" s="196" customFormat="1" ht="13.15" customHeight="1" x14ac:dyDescent="0.2">
      <c r="A77" s="587"/>
      <c r="B77" s="34"/>
      <c r="C77" s="913"/>
      <c r="D77" s="1186" t="str">
        <f>'geg ll'!D30</f>
        <v>Naam SBO 10</v>
      </c>
      <c r="E77" s="868"/>
      <c r="F77" s="934"/>
      <c r="G77" s="934"/>
      <c r="H77" s="934"/>
      <c r="I77" s="934"/>
      <c r="J77" s="934"/>
      <c r="K77" s="934"/>
      <c r="L77" s="934"/>
      <c r="M77" s="913"/>
      <c r="N77" s="35"/>
      <c r="O77" s="587"/>
      <c r="P77" s="587"/>
      <c r="Q77" s="587"/>
      <c r="R77" s="587"/>
      <c r="S77" s="587"/>
      <c r="T77" s="587"/>
      <c r="U77" s="587"/>
      <c r="V77" s="587"/>
      <c r="W77" s="587"/>
      <c r="X77" s="587"/>
      <c r="Y77" s="587"/>
      <c r="Z77" s="587"/>
      <c r="AA77" s="587"/>
      <c r="AB77" s="587"/>
      <c r="AC77" s="587"/>
      <c r="AD77" s="587"/>
      <c r="AE77" s="587"/>
      <c r="AF77" s="587"/>
      <c r="AG77" s="587"/>
      <c r="AH77" s="587"/>
      <c r="AI77" s="587"/>
      <c r="AJ77" s="587"/>
      <c r="AK77" s="587"/>
      <c r="AL77" s="587"/>
      <c r="AM77" s="587"/>
      <c r="AN77" s="587"/>
      <c r="AO77" s="587"/>
      <c r="AP77" s="587"/>
      <c r="AQ77" s="587"/>
    </row>
    <row r="78" spans="1:43" s="196" customFormat="1" ht="13.15" customHeight="1" x14ac:dyDescent="0.2">
      <c r="A78" s="587"/>
      <c r="B78" s="34"/>
      <c r="C78" s="913"/>
      <c r="D78" s="868" t="s">
        <v>15</v>
      </c>
      <c r="E78" s="868"/>
      <c r="F78" s="1182" t="e">
        <f>ROUND(('geg ll'!#REF!-'geg ll'!#REF!)*IF('geg ll'!#REF!="ja",tab!#REF!,tab!#REF!+'geg ll'!#REF!*tab!#REF!),0)</f>
        <v>#REF!</v>
      </c>
      <c r="G78" s="1182">
        <f>ROUND(('geg ll'!G69-'geg ll'!G30)*tab!$D$49,0)</f>
        <v>0</v>
      </c>
      <c r="H78" s="1182">
        <f>ROUND(('geg ll'!H69-'geg ll'!H30)*tab!$D$49,0)</f>
        <v>0</v>
      </c>
      <c r="I78" s="1182">
        <f>ROUND(('geg ll'!I69-'geg ll'!I30)*tab!$D$49,0)</f>
        <v>0</v>
      </c>
      <c r="J78" s="1182">
        <f>ROUND(('geg ll'!J69-'geg ll'!J30)*tab!$D$49,0)</f>
        <v>0</v>
      </c>
      <c r="K78" s="1182">
        <f>ROUND(('geg ll'!K69-'geg ll'!K30)*tab!$D$49,0)</f>
        <v>0</v>
      </c>
      <c r="L78" s="1182">
        <f>ROUND(('geg ll'!L69-'geg ll'!L30)*tab!$D$49,0)</f>
        <v>0</v>
      </c>
      <c r="M78" s="913"/>
      <c r="N78" s="35"/>
      <c r="O78" s="587"/>
      <c r="P78" s="587"/>
      <c r="Q78" s="587"/>
      <c r="R78" s="587"/>
      <c r="S78" s="587"/>
      <c r="T78" s="587"/>
      <c r="U78" s="587"/>
      <c r="V78" s="587"/>
      <c r="W78" s="587"/>
      <c r="X78" s="587"/>
      <c r="Y78" s="587"/>
      <c r="Z78" s="587"/>
      <c r="AA78" s="587"/>
      <c r="AB78" s="587"/>
      <c r="AC78" s="587"/>
      <c r="AD78" s="587"/>
      <c r="AE78" s="587"/>
      <c r="AF78" s="587"/>
      <c r="AG78" s="587"/>
      <c r="AH78" s="587"/>
      <c r="AI78" s="587"/>
      <c r="AJ78" s="587"/>
      <c r="AK78" s="587"/>
      <c r="AL78" s="587"/>
      <c r="AM78" s="587"/>
      <c r="AN78" s="587"/>
      <c r="AO78" s="587"/>
      <c r="AP78" s="587"/>
      <c r="AQ78" s="587"/>
    </row>
    <row r="79" spans="1:43" s="196" customFormat="1" ht="13.15" customHeight="1" x14ac:dyDescent="0.2">
      <c r="A79" s="587"/>
      <c r="B79" s="34"/>
      <c r="C79" s="913"/>
      <c r="D79" s="868" t="s">
        <v>662</v>
      </c>
      <c r="E79" s="868"/>
      <c r="F79" s="1182" t="e">
        <f>ROUND(('geg ll'!#REF!-'geg ll'!#REF!)*IF('geg ll'!#REF!="ja",tab!#REF!,tab!#REF!+'geg ll'!#REF!*tab!#REF!),0)</f>
        <v>#REF!</v>
      </c>
      <c r="G79" s="1182">
        <f>ROUND(('geg ll'!G69-'geg ll'!G51)*tab!$D$50,0)</f>
        <v>0</v>
      </c>
      <c r="H79" s="1182">
        <f>ROUND(('geg ll'!H69-'geg ll'!H51)*tab!$D$50,0)</f>
        <v>0</v>
      </c>
      <c r="I79" s="1182">
        <f>ROUND(('geg ll'!I69-'geg ll'!I51)*tab!$D$50,0)</f>
        <v>0</v>
      </c>
      <c r="J79" s="1182">
        <f>ROUND(('geg ll'!J69-'geg ll'!J51)*tab!$D$50,0)</f>
        <v>0</v>
      </c>
      <c r="K79" s="1182">
        <f>ROUND(('geg ll'!K69-'geg ll'!K51)*tab!$D$50,0)</f>
        <v>0</v>
      </c>
      <c r="L79" s="1182">
        <f>ROUND(('geg ll'!L69-'geg ll'!L51)*tab!$D$50,0)</f>
        <v>0</v>
      </c>
      <c r="M79" s="913"/>
      <c r="N79" s="35"/>
      <c r="O79" s="587"/>
      <c r="P79" s="587"/>
      <c r="Q79" s="587"/>
      <c r="R79" s="587"/>
      <c r="S79" s="587"/>
      <c r="T79" s="587"/>
      <c r="U79" s="587"/>
      <c r="V79" s="587"/>
      <c r="W79" s="587"/>
      <c r="X79" s="587"/>
      <c r="Y79" s="587"/>
      <c r="Z79" s="587"/>
      <c r="AA79" s="587"/>
      <c r="AB79" s="587"/>
      <c r="AC79" s="587"/>
      <c r="AD79" s="587"/>
      <c r="AE79" s="587"/>
      <c r="AF79" s="587"/>
      <c r="AG79" s="587"/>
      <c r="AH79" s="587"/>
      <c r="AI79" s="587"/>
      <c r="AJ79" s="587"/>
      <c r="AK79" s="587"/>
      <c r="AL79" s="587"/>
      <c r="AM79" s="587"/>
      <c r="AN79" s="587"/>
      <c r="AO79" s="587"/>
      <c r="AP79" s="587"/>
      <c r="AQ79" s="587"/>
    </row>
    <row r="80" spans="1:43" s="196" customFormat="1" ht="13.15" customHeight="1" x14ac:dyDescent="0.2">
      <c r="A80" s="587"/>
      <c r="B80" s="34"/>
      <c r="C80" s="913"/>
      <c r="D80" s="918"/>
      <c r="E80" s="868"/>
      <c r="F80" s="1187" t="e">
        <f t="shared" ref="F80:G80" si="26">SUM(F78:F79)</f>
        <v>#REF!</v>
      </c>
      <c r="G80" s="1187">
        <f t="shared" si="26"/>
        <v>0</v>
      </c>
      <c r="H80" s="1187">
        <f t="shared" ref="H80:L80" si="27">SUM(H78:H79)</f>
        <v>0</v>
      </c>
      <c r="I80" s="1187">
        <f t="shared" si="27"/>
        <v>0</v>
      </c>
      <c r="J80" s="1187">
        <f t="shared" si="27"/>
        <v>0</v>
      </c>
      <c r="K80" s="1187">
        <f t="shared" si="27"/>
        <v>0</v>
      </c>
      <c r="L80" s="1187">
        <f t="shared" si="27"/>
        <v>0</v>
      </c>
      <c r="M80" s="913"/>
      <c r="N80" s="35"/>
      <c r="O80" s="587"/>
      <c r="P80" s="587"/>
      <c r="Q80" s="587"/>
      <c r="R80" s="587"/>
      <c r="S80" s="587"/>
      <c r="T80" s="587"/>
      <c r="U80" s="587"/>
      <c r="V80" s="587"/>
      <c r="W80" s="587"/>
      <c r="X80" s="587"/>
      <c r="Y80" s="587"/>
      <c r="Z80" s="587"/>
      <c r="AA80" s="587"/>
      <c r="AB80" s="587"/>
      <c r="AC80" s="587"/>
      <c r="AD80" s="587"/>
      <c r="AE80" s="587"/>
      <c r="AF80" s="587"/>
      <c r="AG80" s="587"/>
      <c r="AH80" s="587"/>
      <c r="AI80" s="587"/>
      <c r="AJ80" s="587"/>
      <c r="AK80" s="587"/>
      <c r="AL80" s="587"/>
      <c r="AM80" s="587"/>
      <c r="AN80" s="587"/>
      <c r="AO80" s="587"/>
      <c r="AP80" s="587"/>
      <c r="AQ80" s="587"/>
    </row>
    <row r="81" spans="1:43" s="196" customFormat="1" ht="13.15" customHeight="1" x14ac:dyDescent="0.2">
      <c r="A81" s="587"/>
      <c r="B81" s="34"/>
      <c r="C81" s="913"/>
      <c r="D81" s="1186" t="str">
        <f>'geg ll'!D31</f>
        <v>Naam SBO 11</v>
      </c>
      <c r="E81" s="868"/>
      <c r="F81" s="934"/>
      <c r="G81" s="934"/>
      <c r="H81" s="934"/>
      <c r="I81" s="934"/>
      <c r="J81" s="934"/>
      <c r="K81" s="934"/>
      <c r="L81" s="934"/>
      <c r="M81" s="913"/>
      <c r="N81" s="35"/>
      <c r="O81" s="587"/>
      <c r="P81" s="587"/>
      <c r="Q81" s="587"/>
      <c r="R81" s="587"/>
      <c r="S81" s="587"/>
      <c r="T81" s="587"/>
      <c r="U81" s="587"/>
      <c r="V81" s="587"/>
      <c r="W81" s="587"/>
      <c r="X81" s="587"/>
      <c r="Y81" s="587"/>
      <c r="Z81" s="587"/>
      <c r="AA81" s="587"/>
      <c r="AB81" s="587"/>
      <c r="AC81" s="587"/>
      <c r="AD81" s="587"/>
      <c r="AE81" s="587"/>
      <c r="AF81" s="587"/>
      <c r="AG81" s="587"/>
      <c r="AH81" s="587"/>
      <c r="AI81" s="587"/>
      <c r="AJ81" s="587"/>
      <c r="AK81" s="587"/>
      <c r="AL81" s="587"/>
      <c r="AM81" s="587"/>
      <c r="AN81" s="587"/>
      <c r="AO81" s="587"/>
      <c r="AP81" s="587"/>
      <c r="AQ81" s="587"/>
    </row>
    <row r="82" spans="1:43" s="196" customFormat="1" ht="13.15" customHeight="1" x14ac:dyDescent="0.2">
      <c r="A82" s="587"/>
      <c r="B82" s="34"/>
      <c r="C82" s="913"/>
      <c r="D82" s="868" t="s">
        <v>15</v>
      </c>
      <c r="E82" s="868"/>
      <c r="F82" s="1182" t="e">
        <f>ROUND(('geg ll'!#REF!-'geg ll'!#REF!)*IF('geg ll'!#REF!="ja",tab!#REF!,tab!#REF!+'geg ll'!#REF!*tab!#REF!),0)</f>
        <v>#REF!</v>
      </c>
      <c r="G82" s="1182">
        <f>ROUND(('geg ll'!G70-'geg ll'!G31)*tab!$D$49,0)</f>
        <v>0</v>
      </c>
      <c r="H82" s="1182">
        <f>ROUND(('geg ll'!H70-'geg ll'!H31)*tab!$D$49,0)</f>
        <v>0</v>
      </c>
      <c r="I82" s="1182">
        <f>ROUND(('geg ll'!I70-'geg ll'!I31)*tab!$D$49,0)</f>
        <v>0</v>
      </c>
      <c r="J82" s="1182">
        <f>ROUND(('geg ll'!J70-'geg ll'!J31)*tab!$D$49,0)</f>
        <v>0</v>
      </c>
      <c r="K82" s="1182">
        <f>ROUND(('geg ll'!K70-'geg ll'!K31)*tab!$D$49,0)</f>
        <v>0</v>
      </c>
      <c r="L82" s="1182">
        <f>ROUND(('geg ll'!L70-'geg ll'!L31)*tab!$D$49,0)</f>
        <v>0</v>
      </c>
      <c r="M82" s="913"/>
      <c r="N82" s="35"/>
      <c r="O82" s="587"/>
      <c r="P82" s="587"/>
      <c r="Q82" s="587"/>
      <c r="R82" s="587"/>
      <c r="S82" s="587"/>
      <c r="T82" s="587"/>
      <c r="U82" s="587"/>
      <c r="V82" s="587"/>
      <c r="W82" s="587"/>
      <c r="X82" s="587"/>
      <c r="Y82" s="587"/>
      <c r="Z82" s="587"/>
      <c r="AA82" s="587"/>
      <c r="AB82" s="587"/>
      <c r="AC82" s="587"/>
      <c r="AD82" s="587"/>
      <c r="AE82" s="587"/>
      <c r="AF82" s="587"/>
      <c r="AG82" s="587"/>
      <c r="AH82" s="587"/>
      <c r="AI82" s="587"/>
      <c r="AJ82" s="587"/>
      <c r="AK82" s="587"/>
      <c r="AL82" s="587"/>
      <c r="AM82" s="587"/>
      <c r="AN82" s="587"/>
      <c r="AO82" s="587"/>
      <c r="AP82" s="587"/>
      <c r="AQ82" s="587"/>
    </row>
    <row r="83" spans="1:43" s="196" customFormat="1" ht="13.15" customHeight="1" x14ac:dyDescent="0.2">
      <c r="A83" s="587"/>
      <c r="B83" s="34"/>
      <c r="C83" s="913"/>
      <c r="D83" s="868" t="s">
        <v>662</v>
      </c>
      <c r="E83" s="868"/>
      <c r="F83" s="1182" t="e">
        <f>ROUND(('geg ll'!#REF!-'geg ll'!#REF!)*IF('geg ll'!#REF!="ja",tab!#REF!,tab!#REF!+'geg ll'!#REF!*tab!#REF!),0)</f>
        <v>#REF!</v>
      </c>
      <c r="G83" s="1182">
        <f>ROUND(('geg ll'!G70-'geg ll'!G52)*tab!$D$50,0)</f>
        <v>0</v>
      </c>
      <c r="H83" s="1182">
        <f>ROUND(('geg ll'!H70-'geg ll'!H52)*tab!$D$50,0)</f>
        <v>0</v>
      </c>
      <c r="I83" s="1182">
        <f>ROUND(('geg ll'!I70-'geg ll'!I52)*tab!$D$50,0)</f>
        <v>0</v>
      </c>
      <c r="J83" s="1182">
        <f>ROUND(('geg ll'!J70-'geg ll'!J52)*tab!$D$50,0)</f>
        <v>0</v>
      </c>
      <c r="K83" s="1182">
        <f>ROUND(('geg ll'!K70-'geg ll'!K52)*tab!$D$50,0)</f>
        <v>0</v>
      </c>
      <c r="L83" s="1182">
        <f>ROUND(('geg ll'!L70-'geg ll'!L52)*tab!$D$50,0)</f>
        <v>0</v>
      </c>
      <c r="M83" s="913"/>
      <c r="N83" s="35"/>
      <c r="O83" s="587"/>
      <c r="P83" s="587"/>
      <c r="Q83" s="587"/>
      <c r="R83" s="587"/>
      <c r="S83" s="587"/>
      <c r="T83" s="587"/>
      <c r="U83" s="587"/>
      <c r="V83" s="587"/>
      <c r="W83" s="587"/>
      <c r="X83" s="587"/>
      <c r="Y83" s="587"/>
      <c r="Z83" s="587"/>
      <c r="AA83" s="587"/>
      <c r="AB83" s="587"/>
      <c r="AC83" s="587"/>
      <c r="AD83" s="587"/>
      <c r="AE83" s="587"/>
      <c r="AF83" s="587"/>
      <c r="AG83" s="587"/>
      <c r="AH83" s="587"/>
      <c r="AI83" s="587"/>
      <c r="AJ83" s="587"/>
      <c r="AK83" s="587"/>
      <c r="AL83" s="587"/>
      <c r="AM83" s="587"/>
      <c r="AN83" s="587"/>
      <c r="AO83" s="587"/>
      <c r="AP83" s="587"/>
      <c r="AQ83" s="587"/>
    </row>
    <row r="84" spans="1:43" s="196" customFormat="1" ht="13.15" customHeight="1" x14ac:dyDescent="0.2">
      <c r="A84" s="587"/>
      <c r="B84" s="34"/>
      <c r="C84" s="913"/>
      <c r="D84" s="918"/>
      <c r="E84" s="868"/>
      <c r="F84" s="1187" t="e">
        <f t="shared" ref="F84:G84" si="28">SUM(F82:F83)</f>
        <v>#REF!</v>
      </c>
      <c r="G84" s="1187">
        <f t="shared" si="28"/>
        <v>0</v>
      </c>
      <c r="H84" s="1187">
        <f t="shared" ref="H84:L84" si="29">SUM(H82:H83)</f>
        <v>0</v>
      </c>
      <c r="I84" s="1187">
        <f t="shared" si="29"/>
        <v>0</v>
      </c>
      <c r="J84" s="1187">
        <f t="shared" si="29"/>
        <v>0</v>
      </c>
      <c r="K84" s="1187">
        <f t="shared" si="29"/>
        <v>0</v>
      </c>
      <c r="L84" s="1187">
        <f t="shared" si="29"/>
        <v>0</v>
      </c>
      <c r="M84" s="913"/>
      <c r="N84" s="35"/>
      <c r="O84" s="587"/>
      <c r="P84" s="587"/>
      <c r="Q84" s="587"/>
      <c r="R84" s="587"/>
      <c r="S84" s="587"/>
      <c r="T84" s="587"/>
      <c r="U84" s="587"/>
      <c r="V84" s="587"/>
      <c r="W84" s="587"/>
      <c r="X84" s="587"/>
      <c r="Y84" s="587"/>
      <c r="Z84" s="587"/>
      <c r="AA84" s="587"/>
      <c r="AB84" s="587"/>
      <c r="AC84" s="587"/>
      <c r="AD84" s="587"/>
      <c r="AE84" s="587"/>
      <c r="AF84" s="587"/>
      <c r="AG84" s="587"/>
      <c r="AH84" s="587"/>
      <c r="AI84" s="587"/>
      <c r="AJ84" s="587"/>
      <c r="AK84" s="587"/>
      <c r="AL84" s="587"/>
      <c r="AM84" s="587"/>
      <c r="AN84" s="587"/>
      <c r="AO84" s="587"/>
      <c r="AP84" s="587"/>
      <c r="AQ84" s="587"/>
    </row>
    <row r="85" spans="1:43" s="196" customFormat="1" ht="13.15" customHeight="1" x14ac:dyDescent="0.2">
      <c r="A85" s="587"/>
      <c r="B85" s="34"/>
      <c r="C85" s="913"/>
      <c r="D85" s="1186" t="str">
        <f>'geg ll'!D32</f>
        <v>Naam SBO 12</v>
      </c>
      <c r="E85" s="868"/>
      <c r="F85" s="934"/>
      <c r="G85" s="934"/>
      <c r="H85" s="934"/>
      <c r="I85" s="934"/>
      <c r="J85" s="934"/>
      <c r="K85" s="934"/>
      <c r="L85" s="934"/>
      <c r="M85" s="913"/>
      <c r="N85" s="35"/>
      <c r="O85" s="587"/>
      <c r="P85" s="587"/>
      <c r="Q85" s="587"/>
      <c r="R85" s="587"/>
      <c r="S85" s="587"/>
      <c r="T85" s="587"/>
      <c r="U85" s="587"/>
      <c r="V85" s="587"/>
      <c r="W85" s="587"/>
      <c r="X85" s="587"/>
      <c r="Y85" s="587"/>
      <c r="Z85" s="587"/>
      <c r="AA85" s="587"/>
      <c r="AB85" s="587"/>
      <c r="AC85" s="587"/>
      <c r="AD85" s="587"/>
      <c r="AE85" s="587"/>
      <c r="AF85" s="587"/>
      <c r="AG85" s="587"/>
      <c r="AH85" s="587"/>
      <c r="AI85" s="587"/>
      <c r="AJ85" s="587"/>
      <c r="AK85" s="587"/>
      <c r="AL85" s="587"/>
      <c r="AM85" s="587"/>
      <c r="AN85" s="587"/>
      <c r="AO85" s="587"/>
      <c r="AP85" s="587"/>
      <c r="AQ85" s="587"/>
    </row>
    <row r="86" spans="1:43" s="196" customFormat="1" ht="13.15" customHeight="1" x14ac:dyDescent="0.2">
      <c r="A86" s="587"/>
      <c r="B86" s="34"/>
      <c r="C86" s="913"/>
      <c r="D86" s="868" t="s">
        <v>15</v>
      </c>
      <c r="E86" s="868"/>
      <c r="F86" s="1182" t="e">
        <f>ROUND(('geg ll'!#REF!-'geg ll'!#REF!)*IF('geg ll'!#REF!="ja",tab!#REF!,tab!#REF!+'geg ll'!#REF!*tab!#REF!),0)</f>
        <v>#REF!</v>
      </c>
      <c r="G86" s="1182">
        <f>ROUND(('geg ll'!G71-'geg ll'!G32)*tab!$D$49,0)</f>
        <v>0</v>
      </c>
      <c r="H86" s="1182">
        <f>ROUND(('geg ll'!H71-'geg ll'!H32)*tab!$D$49,0)</f>
        <v>0</v>
      </c>
      <c r="I86" s="1182">
        <f>ROUND(('geg ll'!I71-'geg ll'!I32)*tab!$D$49,0)</f>
        <v>0</v>
      </c>
      <c r="J86" s="1182">
        <f>ROUND(('geg ll'!J71-'geg ll'!J32)*tab!$D$49,0)</f>
        <v>0</v>
      </c>
      <c r="K86" s="1182">
        <f>ROUND(('geg ll'!K71-'geg ll'!K32)*tab!$D$49,0)</f>
        <v>0</v>
      </c>
      <c r="L86" s="1182">
        <f>ROUND(('geg ll'!L71-'geg ll'!L32)*tab!$D$49,0)</f>
        <v>0</v>
      </c>
      <c r="M86" s="913"/>
      <c r="N86" s="35"/>
      <c r="O86" s="587"/>
      <c r="P86" s="587"/>
      <c r="Q86" s="587"/>
      <c r="R86" s="587"/>
      <c r="S86" s="587"/>
      <c r="T86" s="587"/>
      <c r="U86" s="587"/>
      <c r="V86" s="587"/>
      <c r="W86" s="587"/>
      <c r="X86" s="587"/>
      <c r="Y86" s="587"/>
      <c r="Z86" s="587"/>
      <c r="AA86" s="587"/>
      <c r="AB86" s="587"/>
      <c r="AC86" s="587"/>
      <c r="AD86" s="587"/>
      <c r="AE86" s="587"/>
      <c r="AF86" s="587"/>
      <c r="AG86" s="587"/>
      <c r="AH86" s="587"/>
      <c r="AI86" s="587"/>
      <c r="AJ86" s="587"/>
      <c r="AK86" s="587"/>
      <c r="AL86" s="587"/>
      <c r="AM86" s="587"/>
      <c r="AN86" s="587"/>
      <c r="AO86" s="587"/>
      <c r="AP86" s="587"/>
      <c r="AQ86" s="587"/>
    </row>
    <row r="87" spans="1:43" s="196" customFormat="1" ht="13.15" customHeight="1" x14ac:dyDescent="0.2">
      <c r="A87" s="587"/>
      <c r="B87" s="34"/>
      <c r="C87" s="913"/>
      <c r="D87" s="868" t="s">
        <v>662</v>
      </c>
      <c r="E87" s="868"/>
      <c r="F87" s="1182" t="e">
        <f>ROUND(('geg ll'!#REF!-'geg ll'!#REF!)*IF('geg ll'!#REF!="ja",tab!#REF!,tab!#REF!+'geg ll'!#REF!*tab!#REF!),0)</f>
        <v>#REF!</v>
      </c>
      <c r="G87" s="1182">
        <f>ROUND(('geg ll'!G71-'geg ll'!G53)*tab!$D$50,0)</f>
        <v>0</v>
      </c>
      <c r="H87" s="1182">
        <f>ROUND(('geg ll'!H71-'geg ll'!H53)*tab!$D$50,0)</f>
        <v>0</v>
      </c>
      <c r="I87" s="1182">
        <f>ROUND(('geg ll'!I71-'geg ll'!I53)*tab!$D$50,0)</f>
        <v>0</v>
      </c>
      <c r="J87" s="1182">
        <f>ROUND(('geg ll'!J71-'geg ll'!J53)*tab!$D$50,0)</f>
        <v>0</v>
      </c>
      <c r="K87" s="1182">
        <f>ROUND(('geg ll'!K71-'geg ll'!K53)*tab!$D$50,0)</f>
        <v>0</v>
      </c>
      <c r="L87" s="1182">
        <f>ROUND(('geg ll'!L71-'geg ll'!L53)*tab!$D$50,0)</f>
        <v>0</v>
      </c>
      <c r="M87" s="913"/>
      <c r="N87" s="35"/>
      <c r="O87" s="587"/>
      <c r="P87" s="587"/>
      <c r="Q87" s="587"/>
      <c r="R87" s="587"/>
      <c r="S87" s="587"/>
      <c r="T87" s="587"/>
      <c r="U87" s="587"/>
      <c r="V87" s="587"/>
      <c r="W87" s="587"/>
      <c r="X87" s="587"/>
      <c r="Y87" s="587"/>
      <c r="Z87" s="587"/>
      <c r="AA87" s="587"/>
      <c r="AB87" s="587"/>
      <c r="AC87" s="587"/>
      <c r="AD87" s="587"/>
      <c r="AE87" s="587"/>
      <c r="AF87" s="587"/>
      <c r="AG87" s="587"/>
      <c r="AH87" s="587"/>
      <c r="AI87" s="587"/>
      <c r="AJ87" s="587"/>
      <c r="AK87" s="587"/>
      <c r="AL87" s="587"/>
      <c r="AM87" s="587"/>
      <c r="AN87" s="587"/>
      <c r="AO87" s="587"/>
      <c r="AP87" s="587"/>
      <c r="AQ87" s="587"/>
    </row>
    <row r="88" spans="1:43" s="196" customFormat="1" ht="13.15" customHeight="1" x14ac:dyDescent="0.2">
      <c r="A88" s="587"/>
      <c r="B88" s="34"/>
      <c r="C88" s="913"/>
      <c r="D88" s="918"/>
      <c r="E88" s="868"/>
      <c r="F88" s="1187" t="e">
        <f t="shared" ref="F88:G88" si="30">SUM(F86:F87)</f>
        <v>#REF!</v>
      </c>
      <c r="G88" s="1187">
        <f t="shared" si="30"/>
        <v>0</v>
      </c>
      <c r="H88" s="1187">
        <f t="shared" ref="H88:L88" si="31">SUM(H86:H87)</f>
        <v>0</v>
      </c>
      <c r="I88" s="1187">
        <f t="shared" si="31"/>
        <v>0</v>
      </c>
      <c r="J88" s="1187">
        <f t="shared" si="31"/>
        <v>0</v>
      </c>
      <c r="K88" s="1187">
        <f t="shared" si="31"/>
        <v>0</v>
      </c>
      <c r="L88" s="1187">
        <f t="shared" si="31"/>
        <v>0</v>
      </c>
      <c r="M88" s="913"/>
      <c r="N88" s="35"/>
      <c r="O88" s="587"/>
      <c r="P88" s="587"/>
      <c r="Q88" s="587"/>
      <c r="R88" s="587"/>
      <c r="S88" s="587"/>
      <c r="T88" s="587"/>
      <c r="U88" s="587"/>
      <c r="V88" s="587"/>
      <c r="W88" s="587"/>
      <c r="X88" s="587"/>
      <c r="Y88" s="587"/>
      <c r="Z88" s="587"/>
      <c r="AA88" s="587"/>
      <c r="AB88" s="587"/>
      <c r="AC88" s="587"/>
      <c r="AD88" s="587"/>
      <c r="AE88" s="587"/>
      <c r="AF88" s="587"/>
      <c r="AG88" s="587"/>
      <c r="AH88" s="587"/>
      <c r="AI88" s="587"/>
      <c r="AJ88" s="587"/>
      <c r="AK88" s="587"/>
      <c r="AL88" s="587"/>
      <c r="AM88" s="587"/>
      <c r="AN88" s="587"/>
      <c r="AO88" s="587"/>
      <c r="AP88" s="587"/>
      <c r="AQ88" s="587"/>
    </row>
    <row r="89" spans="1:43" s="196" customFormat="1" ht="13.15" customHeight="1" x14ac:dyDescent="0.2">
      <c r="A89" s="587"/>
      <c r="B89" s="34"/>
      <c r="C89" s="913"/>
      <c r="D89" s="1186" t="str">
        <f>'geg ll'!D33</f>
        <v>Naam SBO 13</v>
      </c>
      <c r="E89" s="868"/>
      <c r="F89" s="934"/>
      <c r="G89" s="934"/>
      <c r="H89" s="934"/>
      <c r="I89" s="934"/>
      <c r="J89" s="934"/>
      <c r="K89" s="934"/>
      <c r="L89" s="934"/>
      <c r="M89" s="913"/>
      <c r="N89" s="35"/>
      <c r="O89" s="587"/>
      <c r="P89" s="587"/>
      <c r="Q89" s="587"/>
      <c r="R89" s="587"/>
      <c r="S89" s="587"/>
      <c r="T89" s="587"/>
      <c r="U89" s="587"/>
      <c r="V89" s="587"/>
      <c r="W89" s="587"/>
      <c r="X89" s="587"/>
      <c r="Y89" s="587"/>
      <c r="Z89" s="587"/>
      <c r="AA89" s="587"/>
      <c r="AB89" s="587"/>
      <c r="AC89" s="587"/>
      <c r="AD89" s="587"/>
      <c r="AE89" s="587"/>
      <c r="AF89" s="587"/>
      <c r="AG89" s="587"/>
      <c r="AH89" s="587"/>
      <c r="AI89" s="587"/>
      <c r="AJ89" s="587"/>
      <c r="AK89" s="587"/>
      <c r="AL89" s="587"/>
      <c r="AM89" s="587"/>
      <c r="AN89" s="587"/>
      <c r="AO89" s="587"/>
      <c r="AP89" s="587"/>
      <c r="AQ89" s="587"/>
    </row>
    <row r="90" spans="1:43" s="196" customFormat="1" ht="13.15" customHeight="1" x14ac:dyDescent="0.2">
      <c r="A90" s="587"/>
      <c r="B90" s="34"/>
      <c r="C90" s="913"/>
      <c r="D90" s="868" t="s">
        <v>15</v>
      </c>
      <c r="E90" s="868"/>
      <c r="F90" s="1182" t="e">
        <f>ROUND(('geg ll'!#REF!-'geg ll'!#REF!)*IF('geg ll'!#REF!="ja",tab!#REF!,tab!#REF!+'geg ll'!#REF!*tab!#REF!),0)</f>
        <v>#REF!</v>
      </c>
      <c r="G90" s="1182">
        <f>ROUND(('geg ll'!G72-'geg ll'!G33)*tab!$D$49,0)</f>
        <v>0</v>
      </c>
      <c r="H90" s="1182">
        <f>ROUND(('geg ll'!H72-'geg ll'!H33)*tab!$D$49,0)</f>
        <v>0</v>
      </c>
      <c r="I90" s="1182">
        <f>ROUND(('geg ll'!I72-'geg ll'!I33)*tab!$D$49,0)</f>
        <v>0</v>
      </c>
      <c r="J90" s="1182">
        <f>ROUND(('geg ll'!J72-'geg ll'!J33)*tab!$D$49,0)</f>
        <v>0</v>
      </c>
      <c r="K90" s="1182">
        <f>ROUND(('geg ll'!K72-'geg ll'!K33)*tab!$D$49,0)</f>
        <v>0</v>
      </c>
      <c r="L90" s="1182">
        <f>ROUND(('geg ll'!L72-'geg ll'!L33)*tab!$D$49,0)</f>
        <v>0</v>
      </c>
      <c r="M90" s="913"/>
      <c r="N90" s="35"/>
      <c r="O90" s="587"/>
      <c r="P90" s="587"/>
      <c r="Q90" s="587"/>
      <c r="R90" s="587"/>
      <c r="S90" s="587"/>
      <c r="T90" s="587"/>
      <c r="U90" s="587"/>
      <c r="V90" s="587"/>
      <c r="W90" s="587"/>
      <c r="X90" s="587"/>
      <c r="Y90" s="587"/>
      <c r="Z90" s="587"/>
      <c r="AA90" s="587"/>
      <c r="AB90" s="587"/>
      <c r="AC90" s="587"/>
      <c r="AD90" s="587"/>
      <c r="AE90" s="587"/>
      <c r="AF90" s="587"/>
      <c r="AG90" s="587"/>
      <c r="AH90" s="587"/>
      <c r="AI90" s="587"/>
      <c r="AJ90" s="587"/>
      <c r="AK90" s="587"/>
      <c r="AL90" s="587"/>
      <c r="AM90" s="587"/>
      <c r="AN90" s="587"/>
      <c r="AO90" s="587"/>
      <c r="AP90" s="587"/>
      <c r="AQ90" s="587"/>
    </row>
    <row r="91" spans="1:43" s="196" customFormat="1" ht="13.15" customHeight="1" x14ac:dyDescent="0.2">
      <c r="A91" s="587"/>
      <c r="B91" s="34"/>
      <c r="C91" s="913"/>
      <c r="D91" s="868" t="s">
        <v>662</v>
      </c>
      <c r="E91" s="868"/>
      <c r="F91" s="1182" t="e">
        <f>ROUND(('geg ll'!#REF!-'geg ll'!#REF!)*IF('geg ll'!#REF!="ja",tab!#REF!,tab!#REF!+'geg ll'!#REF!*tab!#REF!),0)</f>
        <v>#REF!</v>
      </c>
      <c r="G91" s="1182">
        <f>ROUND(('geg ll'!G72-'geg ll'!G54)*tab!$D$50,0)</f>
        <v>0</v>
      </c>
      <c r="H91" s="1182">
        <f>ROUND(('geg ll'!H72-'geg ll'!H54)*tab!$D$50,0)</f>
        <v>0</v>
      </c>
      <c r="I91" s="1182">
        <f>ROUND(('geg ll'!I72-'geg ll'!I54)*tab!$D$50,0)</f>
        <v>0</v>
      </c>
      <c r="J91" s="1182">
        <f>ROUND(('geg ll'!J72-'geg ll'!J54)*tab!$D$50,0)</f>
        <v>0</v>
      </c>
      <c r="K91" s="1182">
        <f>ROUND(('geg ll'!K72-'geg ll'!K54)*tab!$D$50,0)</f>
        <v>0</v>
      </c>
      <c r="L91" s="1182">
        <f>ROUND(('geg ll'!L72-'geg ll'!L54)*tab!$D$50,0)</f>
        <v>0</v>
      </c>
      <c r="M91" s="913"/>
      <c r="N91" s="35"/>
      <c r="O91" s="587"/>
      <c r="P91" s="587"/>
      <c r="Q91" s="587"/>
      <c r="R91" s="587"/>
      <c r="S91" s="587"/>
      <c r="T91" s="587"/>
      <c r="U91" s="587"/>
      <c r="V91" s="587"/>
      <c r="W91" s="587"/>
      <c r="X91" s="587"/>
      <c r="Y91" s="587"/>
      <c r="Z91" s="587"/>
      <c r="AA91" s="587"/>
      <c r="AB91" s="587"/>
      <c r="AC91" s="587"/>
      <c r="AD91" s="587"/>
      <c r="AE91" s="587"/>
      <c r="AF91" s="587"/>
      <c r="AG91" s="587"/>
      <c r="AH91" s="587"/>
      <c r="AI91" s="587"/>
      <c r="AJ91" s="587"/>
      <c r="AK91" s="587"/>
      <c r="AL91" s="587"/>
      <c r="AM91" s="587"/>
      <c r="AN91" s="587"/>
      <c r="AO91" s="587"/>
      <c r="AP91" s="587"/>
      <c r="AQ91" s="587"/>
    </row>
    <row r="92" spans="1:43" s="196" customFormat="1" ht="13.15" customHeight="1" x14ac:dyDescent="0.2">
      <c r="A92" s="587"/>
      <c r="B92" s="34"/>
      <c r="C92" s="913"/>
      <c r="D92" s="918"/>
      <c r="E92" s="868"/>
      <c r="F92" s="1187" t="e">
        <f t="shared" ref="F92:G92" si="32">SUM(F90:F91)</f>
        <v>#REF!</v>
      </c>
      <c r="G92" s="1187">
        <f t="shared" si="32"/>
        <v>0</v>
      </c>
      <c r="H92" s="1187">
        <f t="shared" ref="H92:L92" si="33">SUM(H90:H91)</f>
        <v>0</v>
      </c>
      <c r="I92" s="1187">
        <f t="shared" si="33"/>
        <v>0</v>
      </c>
      <c r="J92" s="1187">
        <f t="shared" si="33"/>
        <v>0</v>
      </c>
      <c r="K92" s="1187">
        <f t="shared" si="33"/>
        <v>0</v>
      </c>
      <c r="L92" s="1187">
        <f t="shared" si="33"/>
        <v>0</v>
      </c>
      <c r="M92" s="913"/>
      <c r="N92" s="35"/>
      <c r="O92" s="587"/>
      <c r="P92" s="587"/>
      <c r="Q92" s="587"/>
      <c r="R92" s="587"/>
      <c r="S92" s="587"/>
      <c r="T92" s="587"/>
      <c r="U92" s="587"/>
      <c r="V92" s="587"/>
      <c r="W92" s="587"/>
      <c r="X92" s="587"/>
      <c r="Y92" s="587"/>
      <c r="Z92" s="587"/>
      <c r="AA92" s="587"/>
      <c r="AB92" s="587"/>
      <c r="AC92" s="587"/>
      <c r="AD92" s="587"/>
      <c r="AE92" s="587"/>
      <c r="AF92" s="587"/>
      <c r="AG92" s="587"/>
      <c r="AH92" s="587"/>
      <c r="AI92" s="587"/>
      <c r="AJ92" s="587"/>
      <c r="AK92" s="587"/>
      <c r="AL92" s="587"/>
      <c r="AM92" s="587"/>
      <c r="AN92" s="587"/>
      <c r="AO92" s="587"/>
      <c r="AP92" s="587"/>
      <c r="AQ92" s="587"/>
    </row>
    <row r="93" spans="1:43" s="196" customFormat="1" ht="13.15" customHeight="1" x14ac:dyDescent="0.2">
      <c r="A93" s="587"/>
      <c r="B93" s="34"/>
      <c r="C93" s="913"/>
      <c r="D93" s="1186" t="str">
        <f>'geg ll'!D34</f>
        <v>Naam SBO 14</v>
      </c>
      <c r="E93" s="868"/>
      <c r="F93" s="934"/>
      <c r="G93" s="934"/>
      <c r="H93" s="934"/>
      <c r="I93" s="934"/>
      <c r="J93" s="934"/>
      <c r="K93" s="934"/>
      <c r="L93" s="934"/>
      <c r="M93" s="913"/>
      <c r="N93" s="35"/>
      <c r="O93" s="587"/>
      <c r="P93" s="587"/>
      <c r="Q93" s="587"/>
      <c r="R93" s="587"/>
      <c r="S93" s="587"/>
      <c r="T93" s="587"/>
      <c r="U93" s="587"/>
      <c r="V93" s="587"/>
      <c r="W93" s="587"/>
      <c r="X93" s="587"/>
      <c r="Y93" s="587"/>
      <c r="Z93" s="587"/>
      <c r="AA93" s="587"/>
      <c r="AB93" s="587"/>
      <c r="AC93" s="587"/>
      <c r="AD93" s="587"/>
      <c r="AE93" s="587"/>
      <c r="AF93" s="587"/>
      <c r="AG93" s="587"/>
      <c r="AH93" s="587"/>
      <c r="AI93" s="587"/>
      <c r="AJ93" s="587"/>
      <c r="AK93" s="587"/>
      <c r="AL93" s="587"/>
      <c r="AM93" s="587"/>
      <c r="AN93" s="587"/>
      <c r="AO93" s="587"/>
      <c r="AP93" s="587"/>
      <c r="AQ93" s="587"/>
    </row>
    <row r="94" spans="1:43" s="196" customFormat="1" ht="13.15" customHeight="1" x14ac:dyDescent="0.2">
      <c r="A94" s="587"/>
      <c r="B94" s="34"/>
      <c r="C94" s="913"/>
      <c r="D94" s="868" t="s">
        <v>15</v>
      </c>
      <c r="E94" s="868"/>
      <c r="F94" s="1182" t="e">
        <f>ROUND(('geg ll'!#REF!-'geg ll'!#REF!)*IF('geg ll'!#REF!="ja",tab!#REF!,tab!#REF!+'geg ll'!#REF!*tab!#REF!),0)</f>
        <v>#REF!</v>
      </c>
      <c r="G94" s="1182">
        <f>ROUND(('geg ll'!G73-'geg ll'!G34)*tab!$D$49,0)</f>
        <v>0</v>
      </c>
      <c r="H94" s="1182">
        <f>ROUND(('geg ll'!H73-'geg ll'!H34)*tab!$D$49,0)</f>
        <v>0</v>
      </c>
      <c r="I94" s="1182">
        <f>ROUND(('geg ll'!I73-'geg ll'!I34)*tab!$D$49,0)</f>
        <v>0</v>
      </c>
      <c r="J94" s="1182">
        <f>ROUND(('geg ll'!J73-'geg ll'!J34)*tab!$D$49,0)</f>
        <v>0</v>
      </c>
      <c r="K94" s="1182">
        <f>ROUND(('geg ll'!K73-'geg ll'!K34)*tab!$D$49,0)</f>
        <v>0</v>
      </c>
      <c r="L94" s="1182">
        <f>ROUND(('geg ll'!L73-'geg ll'!L34)*tab!$D$49,0)</f>
        <v>0</v>
      </c>
      <c r="M94" s="913"/>
      <c r="N94" s="35"/>
      <c r="O94" s="587"/>
      <c r="P94" s="587"/>
      <c r="Q94" s="587"/>
      <c r="R94" s="587"/>
      <c r="S94" s="587"/>
      <c r="T94" s="587"/>
      <c r="U94" s="587"/>
      <c r="V94" s="587"/>
      <c r="W94" s="587"/>
      <c r="X94" s="587"/>
      <c r="Y94" s="587"/>
      <c r="Z94" s="587"/>
      <c r="AA94" s="587"/>
      <c r="AB94" s="587"/>
      <c r="AC94" s="587"/>
      <c r="AD94" s="587"/>
      <c r="AE94" s="587"/>
      <c r="AF94" s="587"/>
      <c r="AG94" s="587"/>
      <c r="AH94" s="587"/>
      <c r="AI94" s="587"/>
      <c r="AJ94" s="587"/>
      <c r="AK94" s="587"/>
      <c r="AL94" s="587"/>
      <c r="AM94" s="587"/>
      <c r="AN94" s="587"/>
      <c r="AO94" s="587"/>
      <c r="AP94" s="587"/>
      <c r="AQ94" s="587"/>
    </row>
    <row r="95" spans="1:43" s="196" customFormat="1" ht="13.15" customHeight="1" x14ac:dyDescent="0.2">
      <c r="A95" s="587"/>
      <c r="B95" s="34"/>
      <c r="C95" s="913"/>
      <c r="D95" s="868" t="s">
        <v>662</v>
      </c>
      <c r="E95" s="868"/>
      <c r="F95" s="1182" t="e">
        <f>ROUND(('geg ll'!#REF!-'geg ll'!#REF!)*IF('geg ll'!#REF!="ja",tab!#REF!,tab!#REF!+'geg ll'!#REF!*tab!#REF!),0)</f>
        <v>#REF!</v>
      </c>
      <c r="G95" s="1182">
        <f>ROUND(('geg ll'!G73-'geg ll'!G55)*tab!$D$50,0)</f>
        <v>0</v>
      </c>
      <c r="H95" s="1182">
        <f>ROUND(('geg ll'!H73-'geg ll'!H55)*tab!$D$50,0)</f>
        <v>0</v>
      </c>
      <c r="I95" s="1182">
        <f>ROUND(('geg ll'!I73-'geg ll'!I55)*tab!$D$50,0)</f>
        <v>0</v>
      </c>
      <c r="J95" s="1182">
        <f>ROUND(('geg ll'!J73-'geg ll'!J55)*tab!$D$50,0)</f>
        <v>0</v>
      </c>
      <c r="K95" s="1182">
        <f>ROUND(('geg ll'!K73-'geg ll'!K55)*tab!$D$50,0)</f>
        <v>0</v>
      </c>
      <c r="L95" s="1182">
        <f>ROUND(('geg ll'!L73-'geg ll'!L55)*tab!$D$50,0)</f>
        <v>0</v>
      </c>
      <c r="M95" s="913"/>
      <c r="N95" s="35"/>
      <c r="O95" s="587"/>
      <c r="P95" s="587"/>
      <c r="Q95" s="587"/>
      <c r="R95" s="587"/>
      <c r="S95" s="587"/>
      <c r="T95" s="587"/>
      <c r="U95" s="587"/>
      <c r="V95" s="587"/>
      <c r="W95" s="587"/>
      <c r="X95" s="587"/>
      <c r="Y95" s="587"/>
      <c r="Z95" s="587"/>
      <c r="AA95" s="587"/>
      <c r="AB95" s="587"/>
      <c r="AC95" s="587"/>
      <c r="AD95" s="587"/>
      <c r="AE95" s="587"/>
      <c r="AF95" s="587"/>
      <c r="AG95" s="587"/>
      <c r="AH95" s="587"/>
      <c r="AI95" s="587"/>
      <c r="AJ95" s="587"/>
      <c r="AK95" s="587"/>
      <c r="AL95" s="587"/>
      <c r="AM95" s="587"/>
      <c r="AN95" s="587"/>
      <c r="AO95" s="587"/>
      <c r="AP95" s="587"/>
      <c r="AQ95" s="587"/>
    </row>
    <row r="96" spans="1:43" s="196" customFormat="1" ht="13.15" customHeight="1" x14ac:dyDescent="0.2">
      <c r="A96" s="587"/>
      <c r="B96" s="34"/>
      <c r="C96" s="913"/>
      <c r="D96" s="918"/>
      <c r="E96" s="868"/>
      <c r="F96" s="1187" t="e">
        <f t="shared" ref="F96:G96" si="34">SUM(F94:F95)</f>
        <v>#REF!</v>
      </c>
      <c r="G96" s="1187">
        <f t="shared" si="34"/>
        <v>0</v>
      </c>
      <c r="H96" s="1187">
        <f t="shared" ref="H96:L96" si="35">SUM(H94:H95)</f>
        <v>0</v>
      </c>
      <c r="I96" s="1187">
        <f t="shared" si="35"/>
        <v>0</v>
      </c>
      <c r="J96" s="1187">
        <f t="shared" si="35"/>
        <v>0</v>
      </c>
      <c r="K96" s="1187">
        <f t="shared" si="35"/>
        <v>0</v>
      </c>
      <c r="L96" s="1187">
        <f t="shared" si="35"/>
        <v>0</v>
      </c>
      <c r="M96" s="913"/>
      <c r="N96" s="35"/>
      <c r="O96" s="587"/>
      <c r="P96" s="587"/>
      <c r="Q96" s="587"/>
      <c r="R96" s="587"/>
      <c r="S96" s="587"/>
      <c r="T96" s="587"/>
      <c r="U96" s="587"/>
      <c r="V96" s="587"/>
      <c r="W96" s="587"/>
      <c r="X96" s="587"/>
      <c r="Y96" s="587"/>
      <c r="Z96" s="587"/>
      <c r="AA96" s="587"/>
      <c r="AB96" s="587"/>
      <c r="AC96" s="587"/>
      <c r="AD96" s="587"/>
      <c r="AE96" s="587"/>
      <c r="AF96" s="587"/>
      <c r="AG96" s="587"/>
      <c r="AH96" s="587"/>
      <c r="AI96" s="587"/>
      <c r="AJ96" s="587"/>
      <c r="AK96" s="587"/>
      <c r="AL96" s="587"/>
      <c r="AM96" s="587"/>
      <c r="AN96" s="587"/>
      <c r="AO96" s="587"/>
      <c r="AP96" s="587"/>
      <c r="AQ96" s="587"/>
    </row>
    <row r="97" spans="1:43" s="196" customFormat="1" ht="13.15" customHeight="1" x14ac:dyDescent="0.2">
      <c r="A97" s="587"/>
      <c r="B97" s="34"/>
      <c r="C97" s="913"/>
      <c r="D97" s="1186" t="str">
        <f>'geg ll'!D35</f>
        <v>Naam SBO 15</v>
      </c>
      <c r="E97" s="868"/>
      <c r="F97" s="934"/>
      <c r="G97" s="934"/>
      <c r="H97" s="934"/>
      <c r="I97" s="934"/>
      <c r="J97" s="934"/>
      <c r="K97" s="934"/>
      <c r="L97" s="934"/>
      <c r="M97" s="913"/>
      <c r="N97" s="35"/>
      <c r="O97" s="587"/>
      <c r="P97" s="587"/>
      <c r="Q97" s="587"/>
      <c r="R97" s="587"/>
      <c r="S97" s="587"/>
      <c r="T97" s="587"/>
      <c r="U97" s="587"/>
      <c r="V97" s="587"/>
      <c r="W97" s="587"/>
      <c r="X97" s="587"/>
      <c r="Y97" s="587"/>
      <c r="Z97" s="587"/>
      <c r="AA97" s="587"/>
      <c r="AB97" s="587"/>
      <c r="AC97" s="587"/>
      <c r="AD97" s="587"/>
      <c r="AE97" s="587"/>
      <c r="AF97" s="587"/>
      <c r="AG97" s="587"/>
      <c r="AH97" s="587"/>
      <c r="AI97" s="587"/>
      <c r="AJ97" s="587"/>
      <c r="AK97" s="587"/>
      <c r="AL97" s="587"/>
      <c r="AM97" s="587"/>
      <c r="AN97" s="587"/>
      <c r="AO97" s="587"/>
      <c r="AP97" s="587"/>
      <c r="AQ97" s="587"/>
    </row>
    <row r="98" spans="1:43" s="196" customFormat="1" ht="13.15" customHeight="1" x14ac:dyDescent="0.2">
      <c r="A98" s="587"/>
      <c r="B98" s="34"/>
      <c r="C98" s="913"/>
      <c r="D98" s="868" t="s">
        <v>15</v>
      </c>
      <c r="E98" s="868"/>
      <c r="F98" s="1182" t="e">
        <f>ROUND(('geg ll'!#REF!-'geg ll'!#REF!)*IF('geg ll'!#REF!="ja",tab!#REF!,tab!#REF!+'geg ll'!#REF!*tab!#REF!),0)</f>
        <v>#REF!</v>
      </c>
      <c r="G98" s="1182">
        <f>ROUND(('geg ll'!G74-'geg ll'!G35)*tab!$D$49,0)</f>
        <v>0</v>
      </c>
      <c r="H98" s="1182">
        <f>ROUND(('geg ll'!H74-'geg ll'!H35)*tab!$D$49,0)</f>
        <v>0</v>
      </c>
      <c r="I98" s="1182">
        <f>ROUND(('geg ll'!I74-'geg ll'!I35)*tab!$D$49,0)</f>
        <v>0</v>
      </c>
      <c r="J98" s="1182">
        <f>ROUND(('geg ll'!J74-'geg ll'!J35)*tab!$D$49,0)</f>
        <v>0</v>
      </c>
      <c r="K98" s="1182">
        <f>ROUND(('geg ll'!K74-'geg ll'!K35)*tab!$D$49,0)</f>
        <v>0</v>
      </c>
      <c r="L98" s="1182">
        <f>ROUND(('geg ll'!L74-'geg ll'!L35)*tab!$D$49,0)</f>
        <v>0</v>
      </c>
      <c r="M98" s="913"/>
      <c r="N98" s="35"/>
      <c r="O98" s="587"/>
      <c r="P98" s="587"/>
      <c r="Q98" s="587"/>
      <c r="R98" s="587"/>
      <c r="S98" s="587"/>
      <c r="T98" s="587"/>
      <c r="U98" s="587"/>
      <c r="V98" s="587"/>
      <c r="W98" s="587"/>
      <c r="X98" s="587"/>
      <c r="Y98" s="587"/>
      <c r="Z98" s="587"/>
      <c r="AA98" s="587"/>
      <c r="AB98" s="587"/>
      <c r="AC98" s="587"/>
      <c r="AD98" s="587"/>
      <c r="AE98" s="587"/>
      <c r="AF98" s="587"/>
      <c r="AG98" s="587"/>
      <c r="AH98" s="587"/>
      <c r="AI98" s="587"/>
      <c r="AJ98" s="587"/>
      <c r="AK98" s="587"/>
      <c r="AL98" s="587"/>
      <c r="AM98" s="587"/>
      <c r="AN98" s="587"/>
      <c r="AO98" s="587"/>
      <c r="AP98" s="587"/>
      <c r="AQ98" s="587"/>
    </row>
    <row r="99" spans="1:43" s="196" customFormat="1" ht="13.15" customHeight="1" x14ac:dyDescent="0.2">
      <c r="A99" s="587"/>
      <c r="B99" s="34"/>
      <c r="C99" s="913"/>
      <c r="D99" s="868" t="s">
        <v>662</v>
      </c>
      <c r="E99" s="868"/>
      <c r="F99" s="1182" t="e">
        <f>ROUND(('geg ll'!#REF!-'geg ll'!#REF!)*IF('geg ll'!#REF!="ja",tab!#REF!,tab!#REF!+'geg ll'!#REF!*tab!#REF!),0)</f>
        <v>#REF!</v>
      </c>
      <c r="G99" s="1182">
        <f>ROUND(('geg ll'!G74-'geg ll'!G56)*tab!$DC$50,0)</f>
        <v>0</v>
      </c>
      <c r="H99" s="1182">
        <f>ROUND(('geg ll'!H74-'geg ll'!H56)*tab!$DC$50,0)</f>
        <v>0</v>
      </c>
      <c r="I99" s="1182">
        <f>ROUND(('geg ll'!I74-'geg ll'!I56)*tab!$DC$50,0)</f>
        <v>0</v>
      </c>
      <c r="J99" s="1182">
        <f>ROUND(('geg ll'!J74-'geg ll'!J56)*tab!$DC$50,0)</f>
        <v>0</v>
      </c>
      <c r="K99" s="1182">
        <f>ROUND(('geg ll'!K74-'geg ll'!K56)*tab!$DC$50,0)</f>
        <v>0</v>
      </c>
      <c r="L99" s="1182">
        <f>ROUND(('geg ll'!L74-'geg ll'!L56)*tab!$DC$50,0)</f>
        <v>0</v>
      </c>
      <c r="M99" s="913"/>
      <c r="N99" s="35"/>
      <c r="O99" s="587"/>
      <c r="P99" s="587"/>
      <c r="Q99" s="587"/>
      <c r="R99" s="587"/>
      <c r="S99" s="587"/>
      <c r="T99" s="587"/>
      <c r="U99" s="587"/>
      <c r="V99" s="587"/>
      <c r="W99" s="587"/>
      <c r="X99" s="587"/>
      <c r="Y99" s="587"/>
      <c r="Z99" s="587"/>
      <c r="AA99" s="587"/>
      <c r="AB99" s="587"/>
      <c r="AC99" s="587"/>
      <c r="AD99" s="587"/>
      <c r="AE99" s="587"/>
      <c r="AF99" s="587"/>
      <c r="AG99" s="587"/>
      <c r="AH99" s="587"/>
      <c r="AI99" s="587"/>
      <c r="AJ99" s="587"/>
      <c r="AK99" s="587"/>
      <c r="AL99" s="587"/>
      <c r="AM99" s="587"/>
      <c r="AN99" s="587"/>
      <c r="AO99" s="587"/>
      <c r="AP99" s="587"/>
      <c r="AQ99" s="587"/>
    </row>
    <row r="100" spans="1:43" s="196" customFormat="1" ht="13.15" customHeight="1" x14ac:dyDescent="0.2">
      <c r="A100" s="587"/>
      <c r="B100" s="34"/>
      <c r="C100" s="913"/>
      <c r="D100" s="918"/>
      <c r="E100" s="868"/>
      <c r="F100" s="1187" t="e">
        <f t="shared" ref="F100:K100" si="36">SUM(F98:F99)</f>
        <v>#REF!</v>
      </c>
      <c r="G100" s="1187">
        <f t="shared" si="36"/>
        <v>0</v>
      </c>
      <c r="H100" s="1187">
        <f t="shared" si="36"/>
        <v>0</v>
      </c>
      <c r="I100" s="1187">
        <f t="shared" si="36"/>
        <v>0</v>
      </c>
      <c r="J100" s="1187">
        <f t="shared" si="36"/>
        <v>0</v>
      </c>
      <c r="K100" s="1187">
        <f t="shared" si="36"/>
        <v>0</v>
      </c>
      <c r="L100" s="1187">
        <f>SUM(L98:L99)</f>
        <v>0</v>
      </c>
      <c r="M100" s="913"/>
      <c r="N100" s="35"/>
      <c r="O100" s="587"/>
      <c r="P100" s="587"/>
      <c r="Q100" s="587"/>
      <c r="R100" s="587"/>
      <c r="S100" s="587"/>
      <c r="T100" s="587"/>
      <c r="U100" s="587"/>
      <c r="V100" s="587"/>
      <c r="W100" s="587"/>
      <c r="X100" s="587"/>
      <c r="Y100" s="587"/>
      <c r="Z100" s="587"/>
      <c r="AA100" s="587"/>
      <c r="AB100" s="587"/>
      <c r="AC100" s="587"/>
      <c r="AD100" s="587"/>
      <c r="AE100" s="587"/>
      <c r="AF100" s="587"/>
      <c r="AG100" s="587"/>
      <c r="AH100" s="587"/>
      <c r="AI100" s="587"/>
      <c r="AJ100" s="587"/>
      <c r="AK100" s="587"/>
      <c r="AL100" s="587"/>
      <c r="AM100" s="587"/>
      <c r="AN100" s="587"/>
      <c r="AO100" s="587"/>
      <c r="AP100" s="587"/>
      <c r="AQ100" s="587"/>
    </row>
    <row r="101" spans="1:43" s="196" customFormat="1" ht="13.15" customHeight="1" x14ac:dyDescent="0.2">
      <c r="A101" s="587"/>
      <c r="B101" s="34"/>
      <c r="C101" s="913"/>
      <c r="D101" s="918"/>
      <c r="E101" s="868"/>
      <c r="F101" s="1189"/>
      <c r="G101" s="963"/>
      <c r="H101" s="963"/>
      <c r="I101" s="963"/>
      <c r="J101" s="963"/>
      <c r="K101" s="963"/>
      <c r="L101" s="963"/>
      <c r="M101" s="913"/>
      <c r="N101" s="35"/>
      <c r="O101" s="587"/>
      <c r="P101" s="587"/>
      <c r="Q101" s="587"/>
      <c r="R101" s="587"/>
      <c r="S101" s="587"/>
      <c r="T101" s="587"/>
      <c r="U101" s="587"/>
      <c r="V101" s="587"/>
      <c r="W101" s="587"/>
      <c r="X101" s="587"/>
      <c r="Y101" s="587"/>
      <c r="Z101" s="587"/>
      <c r="AA101" s="587"/>
      <c r="AB101" s="587"/>
      <c r="AC101" s="587"/>
      <c r="AD101" s="587"/>
      <c r="AE101" s="587"/>
      <c r="AF101" s="587"/>
      <c r="AG101" s="587"/>
      <c r="AH101" s="587"/>
      <c r="AI101" s="587"/>
      <c r="AJ101" s="587"/>
      <c r="AK101" s="587"/>
      <c r="AL101" s="587"/>
      <c r="AM101" s="587"/>
      <c r="AN101" s="587"/>
      <c r="AO101" s="587"/>
      <c r="AP101" s="587"/>
      <c r="AQ101" s="587"/>
    </row>
    <row r="102" spans="1:43" s="196" customFormat="1" ht="13.15" customHeight="1" x14ac:dyDescent="0.2">
      <c r="A102" s="587"/>
      <c r="B102" s="34"/>
      <c r="C102" s="290"/>
      <c r="D102" s="65"/>
      <c r="E102" s="85"/>
      <c r="F102" s="359"/>
      <c r="G102" s="359"/>
      <c r="H102" s="359"/>
      <c r="I102" s="359"/>
      <c r="J102" s="359"/>
      <c r="K102" s="359"/>
      <c r="L102" s="359"/>
      <c r="M102" s="290"/>
      <c r="N102" s="35"/>
      <c r="O102" s="587"/>
      <c r="P102" s="587"/>
      <c r="Q102" s="587"/>
      <c r="R102" s="587"/>
      <c r="S102" s="587"/>
      <c r="T102" s="587"/>
      <c r="U102" s="587"/>
      <c r="V102" s="587"/>
      <c r="W102" s="587"/>
      <c r="X102" s="587"/>
      <c r="Y102" s="587"/>
      <c r="Z102" s="587"/>
      <c r="AA102" s="587"/>
      <c r="AB102" s="587"/>
      <c r="AC102" s="587"/>
      <c r="AD102" s="587"/>
      <c r="AE102" s="587"/>
      <c r="AF102" s="587"/>
      <c r="AG102" s="587"/>
      <c r="AH102" s="587"/>
      <c r="AI102" s="587"/>
      <c r="AJ102" s="587"/>
      <c r="AK102" s="587"/>
      <c r="AL102" s="587"/>
      <c r="AM102" s="587"/>
      <c r="AN102" s="587"/>
      <c r="AO102" s="587"/>
      <c r="AP102" s="587"/>
      <c r="AQ102" s="587"/>
    </row>
    <row r="103" spans="1:43" s="196" customFormat="1" ht="13.15" customHeight="1" x14ac:dyDescent="0.2">
      <c r="A103" s="587"/>
      <c r="B103" s="34"/>
      <c r="C103" s="913"/>
      <c r="D103" s="918"/>
      <c r="E103" s="868"/>
      <c r="F103" s="1189"/>
      <c r="G103" s="963"/>
      <c r="H103" s="963"/>
      <c r="I103" s="963"/>
      <c r="J103" s="963"/>
      <c r="K103" s="963"/>
      <c r="L103" s="963"/>
      <c r="M103" s="913"/>
      <c r="N103" s="35"/>
      <c r="O103" s="587"/>
      <c r="P103" s="587"/>
      <c r="Q103" s="587"/>
      <c r="R103" s="587"/>
      <c r="S103" s="587"/>
      <c r="T103" s="587"/>
      <c r="U103" s="587"/>
      <c r="V103" s="587"/>
      <c r="W103" s="587"/>
      <c r="X103" s="587"/>
      <c r="Y103" s="587"/>
      <c r="Z103" s="587"/>
      <c r="AA103" s="587"/>
      <c r="AB103" s="587"/>
      <c r="AC103" s="587"/>
      <c r="AD103" s="587"/>
      <c r="AE103" s="587"/>
      <c r="AF103" s="587"/>
      <c r="AG103" s="587"/>
      <c r="AH103" s="587"/>
      <c r="AI103" s="587"/>
      <c r="AJ103" s="587"/>
      <c r="AK103" s="587"/>
      <c r="AL103" s="587"/>
      <c r="AM103" s="587"/>
      <c r="AN103" s="587"/>
      <c r="AO103" s="587"/>
      <c r="AP103" s="587"/>
      <c r="AQ103" s="587"/>
    </row>
    <row r="104" spans="1:43" ht="13.15" customHeight="1" x14ac:dyDescent="0.2">
      <c r="B104" s="84"/>
      <c r="C104" s="868"/>
      <c r="D104" s="918" t="s">
        <v>278</v>
      </c>
      <c r="E104" s="868"/>
      <c r="F104" s="1188"/>
      <c r="G104" s="934"/>
      <c r="H104" s="934"/>
      <c r="I104" s="934"/>
      <c r="J104" s="934"/>
      <c r="K104" s="934"/>
      <c r="L104" s="934"/>
      <c r="M104" s="868"/>
      <c r="N104" s="86"/>
    </row>
    <row r="105" spans="1:43" ht="13.15" customHeight="1" x14ac:dyDescent="0.2">
      <c r="B105" s="84"/>
      <c r="C105" s="868"/>
      <c r="D105" s="868" t="s">
        <v>15</v>
      </c>
      <c r="E105" s="868"/>
      <c r="F105" s="1183" t="e">
        <f t="shared" ref="F105:I107" si="37">F42+F46+F50+F54+F58+F62+F66+F70+F74+F78+F82+F86+F90+F94+F98</f>
        <v>#REF!</v>
      </c>
      <c r="G105" s="1183">
        <f t="shared" si="37"/>
        <v>100020</v>
      </c>
      <c r="H105" s="1183">
        <f t="shared" si="37"/>
        <v>100020</v>
      </c>
      <c r="I105" s="1183">
        <f t="shared" si="37"/>
        <v>100020</v>
      </c>
      <c r="J105" s="1183">
        <f t="shared" ref="J105:K107" si="38">J42+J46+J50+J54+J58+J62+J66+J70+J74+J78+J82+J86+J90+J94+J98</f>
        <v>100020</v>
      </c>
      <c r="K105" s="1183">
        <f t="shared" si="38"/>
        <v>100020</v>
      </c>
      <c r="L105" s="1183">
        <f>L42+L46+L50+L54+L58+L62+L66+L70+L74+L78+L82+L86+L90+L94+L98</f>
        <v>100020</v>
      </c>
      <c r="M105" s="868"/>
      <c r="N105" s="86"/>
    </row>
    <row r="106" spans="1:43" ht="13.15" customHeight="1" x14ac:dyDescent="0.2">
      <c r="B106" s="84"/>
      <c r="C106" s="868"/>
      <c r="D106" s="868" t="s">
        <v>662</v>
      </c>
      <c r="E106" s="868"/>
      <c r="F106" s="1183" t="e">
        <f t="shared" si="37"/>
        <v>#REF!</v>
      </c>
      <c r="G106" s="1183">
        <f t="shared" si="37"/>
        <v>-252540</v>
      </c>
      <c r="H106" s="1183">
        <f t="shared" si="37"/>
        <v>-252540</v>
      </c>
      <c r="I106" s="1183">
        <f t="shared" si="37"/>
        <v>-252540</v>
      </c>
      <c r="J106" s="1183">
        <f t="shared" si="38"/>
        <v>-252540</v>
      </c>
      <c r="K106" s="1183">
        <f t="shared" si="38"/>
        <v>-252540</v>
      </c>
      <c r="L106" s="1183">
        <f>L43+L47+L51+L55+L59+L63+L67+L71+L75+L79+L83+L87+L91+L95+L99</f>
        <v>-252540</v>
      </c>
      <c r="M106" s="868"/>
      <c r="N106" s="86"/>
    </row>
    <row r="107" spans="1:43" ht="13.15" customHeight="1" x14ac:dyDescent="0.2">
      <c r="B107" s="84"/>
      <c r="C107" s="913"/>
      <c r="D107" s="918" t="s">
        <v>149</v>
      </c>
      <c r="E107" s="913"/>
      <c r="F107" s="1187" t="e">
        <f t="shared" si="37"/>
        <v>#REF!</v>
      </c>
      <c r="G107" s="1187">
        <f t="shared" si="37"/>
        <v>-152520</v>
      </c>
      <c r="H107" s="1187">
        <f t="shared" si="37"/>
        <v>-152520</v>
      </c>
      <c r="I107" s="1187">
        <f t="shared" si="37"/>
        <v>-152520</v>
      </c>
      <c r="J107" s="1187">
        <f t="shared" si="38"/>
        <v>-152520</v>
      </c>
      <c r="K107" s="1187">
        <f t="shared" si="38"/>
        <v>-152520</v>
      </c>
      <c r="L107" s="1187">
        <f>L44+L48+L52+L56+L60+L64+L68+L72+L76+L80+L84+L88+L92+L96+L100</f>
        <v>-152520</v>
      </c>
      <c r="M107" s="913"/>
      <c r="N107" s="86"/>
    </row>
    <row r="108" spans="1:43" ht="13.15" customHeight="1" x14ac:dyDescent="0.2">
      <c r="B108" s="84"/>
      <c r="C108" s="868"/>
      <c r="D108" s="918"/>
      <c r="E108" s="868"/>
      <c r="F108" s="1188"/>
      <c r="G108" s="934"/>
      <c r="H108" s="934"/>
      <c r="I108" s="934"/>
      <c r="J108" s="934"/>
      <c r="K108" s="934"/>
      <c r="L108" s="934"/>
      <c r="M108" s="868"/>
      <c r="N108" s="86"/>
    </row>
    <row r="109" spans="1:43" ht="13.15" customHeight="1" x14ac:dyDescent="0.2">
      <c r="B109" s="84"/>
      <c r="C109" s="85"/>
      <c r="D109" s="65"/>
      <c r="E109" s="85"/>
      <c r="F109" s="140"/>
      <c r="G109" s="140"/>
      <c r="H109" s="140"/>
      <c r="I109" s="140"/>
      <c r="J109" s="140"/>
      <c r="K109" s="140"/>
      <c r="L109" s="140"/>
      <c r="M109" s="85"/>
      <c r="N109" s="86"/>
    </row>
    <row r="110" spans="1:43" ht="13.15" customHeight="1" x14ac:dyDescent="0.2">
      <c r="B110" s="94"/>
      <c r="C110" s="91"/>
      <c r="D110" s="91"/>
      <c r="E110" s="91"/>
      <c r="F110" s="153"/>
      <c r="G110" s="153"/>
      <c r="H110" s="153"/>
      <c r="I110" s="153"/>
      <c r="J110" s="153"/>
      <c r="K110" s="153"/>
      <c r="L110" s="153"/>
      <c r="M110" s="91"/>
      <c r="N110" s="93"/>
    </row>
    <row r="111" spans="1:43" ht="13.15" customHeight="1" x14ac:dyDescent="0.2">
      <c r="B111" s="80"/>
      <c r="C111" s="81"/>
      <c r="D111" s="81"/>
      <c r="E111" s="81"/>
      <c r="F111" s="146"/>
      <c r="G111" s="146"/>
      <c r="H111" s="146"/>
      <c r="I111" s="146"/>
      <c r="J111" s="146"/>
      <c r="K111" s="146"/>
      <c r="L111" s="146"/>
      <c r="M111" s="81"/>
      <c r="N111" s="83"/>
    </row>
    <row r="112" spans="1:43" ht="13.15" customHeight="1" x14ac:dyDescent="0.2">
      <c r="B112" s="84"/>
      <c r="C112" s="85"/>
      <c r="D112" s="85"/>
      <c r="E112" s="85"/>
      <c r="F112" s="140"/>
      <c r="G112" s="140"/>
      <c r="H112" s="140"/>
      <c r="I112" s="140"/>
      <c r="J112" s="140"/>
      <c r="K112" s="140"/>
      <c r="L112" s="140"/>
      <c r="M112" s="85"/>
      <c r="N112" s="469"/>
    </row>
    <row r="113" spans="2:14" ht="13.15" customHeight="1" x14ac:dyDescent="0.2">
      <c r="B113" s="84"/>
      <c r="C113" s="85"/>
      <c r="D113" s="85"/>
      <c r="E113" s="85"/>
      <c r="F113" s="140"/>
      <c r="G113" s="140"/>
      <c r="H113" s="140"/>
      <c r="I113" s="140"/>
      <c r="J113" s="140"/>
      <c r="K113" s="140"/>
      <c r="L113" s="140"/>
      <c r="M113" s="85"/>
      <c r="N113" s="86"/>
    </row>
    <row r="114" spans="2:14" ht="13.15" customHeight="1" x14ac:dyDescent="0.2">
      <c r="B114" s="84"/>
      <c r="C114" s="85"/>
      <c r="D114" s="588" t="s">
        <v>238</v>
      </c>
      <c r="E114" s="589"/>
      <c r="F114" s="613" t="e">
        <f>tab!#REF!</f>
        <v>#REF!</v>
      </c>
      <c r="G114" s="613">
        <f>tab!D4</f>
        <v>2018</v>
      </c>
      <c r="H114" s="613">
        <f>tab!E4</f>
        <v>2019</v>
      </c>
      <c r="I114" s="613">
        <f>tab!F4</f>
        <v>2020</v>
      </c>
      <c r="J114" s="613">
        <f>tab!G4</f>
        <v>2021</v>
      </c>
      <c r="K114" s="613">
        <f>tab!H4</f>
        <v>2022</v>
      </c>
      <c r="L114" s="613">
        <f>tab!I4</f>
        <v>2023</v>
      </c>
      <c r="M114" s="85"/>
      <c r="N114" s="86"/>
    </row>
    <row r="115" spans="2:14" ht="13.15" customHeight="1" x14ac:dyDescent="0.2">
      <c r="B115" s="84"/>
      <c r="C115" s="85"/>
      <c r="D115" s="316"/>
      <c r="E115" s="316"/>
      <c r="F115" s="321"/>
      <c r="G115" s="321"/>
      <c r="H115" s="321"/>
      <c r="I115" s="321"/>
      <c r="J115" s="321"/>
      <c r="K115" s="321"/>
      <c r="L115" s="321"/>
      <c r="M115" s="85"/>
      <c r="N115" s="86"/>
    </row>
    <row r="116" spans="2:14" ht="13.15" customHeight="1" x14ac:dyDescent="0.2">
      <c r="B116" s="84"/>
      <c r="C116" s="868"/>
      <c r="D116" s="868"/>
      <c r="E116" s="868"/>
      <c r="F116" s="1185"/>
      <c r="G116" s="960"/>
      <c r="H116" s="960"/>
      <c r="I116" s="960"/>
      <c r="J116" s="960"/>
      <c r="K116" s="960"/>
      <c r="L116" s="960"/>
      <c r="M116" s="868"/>
      <c r="N116" s="86"/>
    </row>
    <row r="117" spans="2:14" ht="13.15" customHeight="1" x14ac:dyDescent="0.2">
      <c r="B117" s="84"/>
      <c r="C117" s="868"/>
      <c r="D117" s="912" t="s">
        <v>297</v>
      </c>
      <c r="E117" s="868"/>
      <c r="F117" s="1185"/>
      <c r="G117" s="960"/>
      <c r="H117" s="960"/>
      <c r="I117" s="960"/>
      <c r="J117" s="960"/>
      <c r="K117" s="960"/>
      <c r="L117" s="960"/>
      <c r="M117" s="868"/>
      <c r="N117" s="86"/>
    </row>
    <row r="118" spans="2:14" ht="13.15" customHeight="1" x14ac:dyDescent="0.2">
      <c r="B118" s="84"/>
      <c r="C118" s="868"/>
      <c r="D118" s="868"/>
      <c r="E118" s="868"/>
      <c r="F118" s="1185"/>
      <c r="G118" s="960"/>
      <c r="H118" s="960"/>
      <c r="I118" s="960"/>
      <c r="J118" s="960"/>
      <c r="K118" s="960"/>
      <c r="L118" s="960"/>
      <c r="M118" s="868"/>
      <c r="N118" s="86"/>
    </row>
    <row r="119" spans="2:14" ht="13.15" customHeight="1" x14ac:dyDescent="0.2">
      <c r="B119" s="84"/>
      <c r="C119" s="868"/>
      <c r="D119" s="1186" t="str">
        <f>+D41</f>
        <v>01LR</v>
      </c>
      <c r="E119" s="868"/>
      <c r="F119" s="1188"/>
      <c r="G119" s="934"/>
      <c r="H119" s="934"/>
      <c r="I119" s="934"/>
      <c r="J119" s="934"/>
      <c r="K119" s="934"/>
      <c r="L119" s="934"/>
      <c r="M119" s="868"/>
      <c r="N119" s="86"/>
    </row>
    <row r="120" spans="2:14" ht="13.15" customHeight="1" x14ac:dyDescent="0.2">
      <c r="B120" s="84"/>
      <c r="C120" s="868"/>
      <c r="D120" s="868" t="s">
        <v>15</v>
      </c>
      <c r="E120" s="868"/>
      <c r="F120" s="1182" t="e">
        <f>IF('geg ll'!#REF!="ja",ROUND(('geg ll'!#REF!-'geg ll'!#REF!)*tab!$C$55,0),0)</f>
        <v>#REF!</v>
      </c>
      <c r="G120" s="1182">
        <f>IF('geg ll'!G$95="ja",ROUND(('geg ll'!G60-'geg ll'!G21)*tab!$D$55,0),0)</f>
        <v>8060</v>
      </c>
      <c r="H120" s="1182">
        <f>IF('geg ll'!H$95="ja",ROUND(('geg ll'!H60-'geg ll'!H21)*tab!$E$55,0),0)</f>
        <v>8180</v>
      </c>
      <c r="I120" s="1182">
        <f>IF('geg ll'!I$95="ja",ROUND(('geg ll'!I60-'geg ll'!I21)*tab!$E$55,0),0)</f>
        <v>8180</v>
      </c>
      <c r="J120" s="1182">
        <f>IF('geg ll'!J$95="ja",ROUND(('geg ll'!J60-'geg ll'!J21)*tab!$E$55,0),0)</f>
        <v>8180</v>
      </c>
      <c r="K120" s="1182">
        <f>IF('geg ll'!K$95="ja",ROUND(('geg ll'!K60-'geg ll'!K21)*tab!$E$55,0),0)</f>
        <v>8180</v>
      </c>
      <c r="L120" s="1182">
        <f>IF('geg ll'!L$95="ja",ROUND(('geg ll'!L60-'geg ll'!L21)*tab!$E$55,0),0)</f>
        <v>8180</v>
      </c>
      <c r="M120" s="868"/>
      <c r="N120" s="86"/>
    </row>
    <row r="121" spans="2:14" ht="13.15" customHeight="1" x14ac:dyDescent="0.2">
      <c r="B121" s="84"/>
      <c r="C121" s="868"/>
      <c r="D121" s="868" t="s">
        <v>662</v>
      </c>
      <c r="E121" s="868"/>
      <c r="F121" s="1182" t="e">
        <f>IF('geg ll'!#REF!="ja",ROUND(('geg ll'!#REF!-'geg ll'!#REF!)*tab!$C$56,0),ROUND(('geg ll'!#REF!-'geg ll'!#REF!)*tab!$C$56,0))</f>
        <v>#REF!</v>
      </c>
      <c r="G121" s="1182">
        <f>IF('geg ll'!G$95="ja",ROUND(('geg ll'!G60-'geg ll'!G42)*tab!$D$56,0),ROUND(('geg ll'!G21-'geg ll'!G42)*tab!$D$56,0))</f>
        <v>-3242</v>
      </c>
      <c r="H121" s="1182">
        <f>IF('geg ll'!H$95="ja",ROUND(('geg ll'!H60-'geg ll'!H42)*tab!$E$56,0),ROUND(('geg ll'!H21-'geg ll'!H42)*tab!$E$56,0))</f>
        <v>-3290</v>
      </c>
      <c r="I121" s="1182">
        <f>IF('geg ll'!I$95="ja",ROUND(('geg ll'!I60-'geg ll'!I42)*tab!$E$56,0),ROUND(('geg ll'!I21-'geg ll'!I42)*tab!$E$56,0))</f>
        <v>-3290</v>
      </c>
      <c r="J121" s="1182">
        <f>IF('geg ll'!J$95="ja",ROUND(('geg ll'!J60-'geg ll'!J42)*tab!$E$56,0),ROUND(('geg ll'!J21-'geg ll'!J42)*tab!$E$56,0))</f>
        <v>-3290</v>
      </c>
      <c r="K121" s="1182">
        <f>IF('geg ll'!K$95="ja",ROUND(('geg ll'!K60-'geg ll'!K42)*tab!$E$56,0),ROUND(('geg ll'!K21-'geg ll'!K42)*tab!$E$56,0))</f>
        <v>-3290</v>
      </c>
      <c r="L121" s="1182">
        <f>IF('geg ll'!L$95="ja",ROUND(('geg ll'!L60-'geg ll'!L42)*tab!$E$56,0),ROUND(('geg ll'!L21-'geg ll'!L42)*tab!$E$56,0))</f>
        <v>-3290</v>
      </c>
      <c r="M121" s="868"/>
      <c r="N121" s="86"/>
    </row>
    <row r="122" spans="2:14" ht="13.15" customHeight="1" x14ac:dyDescent="0.2">
      <c r="B122" s="84"/>
      <c r="C122" s="868"/>
      <c r="D122" s="868" t="s">
        <v>150</v>
      </c>
      <c r="E122" s="868"/>
      <c r="F122" s="1182" t="e">
        <f>+F200*'geg ll'!#REF!/'geg ll'!#REF!</f>
        <v>#REF!</v>
      </c>
      <c r="G122" s="1182">
        <f>+G200*'geg ll'!G21/'geg ll'!G$36</f>
        <v>45024.634181818183</v>
      </c>
      <c r="H122" s="1182">
        <f>+H200*'geg ll'!H21/'geg ll'!H$36</f>
        <v>45700.003694545456</v>
      </c>
      <c r="I122" s="1182">
        <f>+I200*'geg ll'!I21/'geg ll'!I$36</f>
        <v>45700.003694545456</v>
      </c>
      <c r="J122" s="1182">
        <f>+J200*'geg ll'!J21/'geg ll'!J$36</f>
        <v>45700.003694545456</v>
      </c>
      <c r="K122" s="1182">
        <f>+K200*'geg ll'!K21/'geg ll'!K$36</f>
        <v>45700.003694545456</v>
      </c>
      <c r="L122" s="1182">
        <f>+L200*'geg ll'!L21/'geg ll'!L$36</f>
        <v>45700.003694545456</v>
      </c>
      <c r="M122" s="868"/>
      <c r="N122" s="86"/>
    </row>
    <row r="123" spans="2:14" ht="13.15" customHeight="1" x14ac:dyDescent="0.2">
      <c r="B123" s="84"/>
      <c r="C123" s="918"/>
      <c r="D123" s="918"/>
      <c r="E123" s="918"/>
      <c r="F123" s="1187" t="e">
        <f t="shared" ref="F123:K123" si="39">IF(F121&gt;F122,F122+F120,F121+F120)</f>
        <v>#REF!</v>
      </c>
      <c r="G123" s="1187">
        <f t="shared" si="39"/>
        <v>4818</v>
      </c>
      <c r="H123" s="1187">
        <f t="shared" si="39"/>
        <v>4890</v>
      </c>
      <c r="I123" s="1187">
        <f t="shared" si="39"/>
        <v>4890</v>
      </c>
      <c r="J123" s="1187">
        <f t="shared" si="39"/>
        <v>4890</v>
      </c>
      <c r="K123" s="1187">
        <f t="shared" si="39"/>
        <v>4890</v>
      </c>
      <c r="L123" s="1187">
        <f>IF(L121&gt;L122,L122+L120,L121+L120)</f>
        <v>4890</v>
      </c>
      <c r="M123" s="918"/>
      <c r="N123" s="86"/>
    </row>
    <row r="124" spans="2:14" ht="13.15" customHeight="1" x14ac:dyDescent="0.2">
      <c r="B124" s="84"/>
      <c r="C124" s="868"/>
      <c r="D124" s="1186" t="str">
        <f>+D45</f>
        <v>20GF</v>
      </c>
      <c r="E124" s="868"/>
      <c r="F124" s="1188"/>
      <c r="G124" s="934"/>
      <c r="H124" s="934"/>
      <c r="I124" s="934"/>
      <c r="J124" s="934"/>
      <c r="K124" s="934"/>
      <c r="L124" s="934"/>
      <c r="M124" s="868"/>
      <c r="N124" s="86"/>
    </row>
    <row r="125" spans="2:14" ht="13.15" customHeight="1" x14ac:dyDescent="0.2">
      <c r="B125" s="84"/>
      <c r="C125" s="868"/>
      <c r="D125" s="868" t="s">
        <v>15</v>
      </c>
      <c r="E125" s="868"/>
      <c r="F125" s="1182" t="e">
        <f>IF('geg ll'!#REF!="ja",ROUND(('geg ll'!#REF!-'geg ll'!#REF!)*tab!$D$55,0),0)</f>
        <v>#REF!</v>
      </c>
      <c r="G125" s="1182">
        <f>IF('geg ll'!G$95="ja",ROUND(('geg ll'!G61-'geg ll'!G22)*tab!$D$55,0),0)</f>
        <v>8060</v>
      </c>
      <c r="H125" s="1182">
        <f>IF('geg ll'!H$95="ja",ROUND(('geg ll'!H61-'geg ll'!H22)*tab!$E$55,0),0)</f>
        <v>8180</v>
      </c>
      <c r="I125" s="1182">
        <f>IF('geg ll'!I$95="ja",ROUND(('geg ll'!I61-'geg ll'!I22)*tab!$E$55,0),0)</f>
        <v>8180</v>
      </c>
      <c r="J125" s="1182">
        <f>IF('geg ll'!J$95="ja",ROUND(('geg ll'!J61-'geg ll'!J22)*tab!$E$55,0),0)</f>
        <v>8180</v>
      </c>
      <c r="K125" s="1182">
        <f>IF('geg ll'!K$95="ja",ROUND(('geg ll'!K61-'geg ll'!K22)*tab!$E$55,0),0)</f>
        <v>8180</v>
      </c>
      <c r="L125" s="1182">
        <f>IF('geg ll'!L$95="ja",ROUND(('geg ll'!L61-'geg ll'!L22)*tab!$E$55,0),0)</f>
        <v>8180</v>
      </c>
      <c r="M125" s="868"/>
      <c r="N125" s="86"/>
    </row>
    <row r="126" spans="2:14" ht="13.15" customHeight="1" x14ac:dyDescent="0.2">
      <c r="B126" s="84"/>
      <c r="C126" s="868"/>
      <c r="D126" s="868" t="s">
        <v>662</v>
      </c>
      <c r="E126" s="868"/>
      <c r="F126" s="1182" t="e">
        <f>IF('geg ll'!#REF!="ja",ROUND(('geg ll'!#REF!-'geg ll'!#REF!)*tab!$D$56,0),ROUND(('geg ll'!#REF!-'geg ll'!#REF!)*tab!$D$56,0))</f>
        <v>#REF!</v>
      </c>
      <c r="G126" s="1182">
        <f>IF('geg ll'!G$95="ja",ROUND(('geg ll'!G61-'geg ll'!G43)*tab!$D$56,0),ROUND(('geg ll'!G22-'geg ll'!G43)*tab!$D$56,0))</f>
        <v>-5432</v>
      </c>
      <c r="H126" s="1182">
        <f>IF('geg ll'!H$95="ja",ROUND(('geg ll'!H61-'geg ll'!H43)*tab!$E$56,0),ROUND(('geg ll'!H22-'geg ll'!H43)*tab!$E$56,0))</f>
        <v>-5514</v>
      </c>
      <c r="I126" s="1182">
        <f>IF('geg ll'!I$95="ja",ROUND(('geg ll'!I61-'geg ll'!I43)*tab!$E$56,0),ROUND(('geg ll'!I22-'geg ll'!I43)*tab!$E$56,0))</f>
        <v>-5514</v>
      </c>
      <c r="J126" s="1182">
        <f>IF('geg ll'!J$95="ja",ROUND(('geg ll'!J61-'geg ll'!J43)*tab!$E$56,0),ROUND(('geg ll'!J22-'geg ll'!J43)*tab!$E$56,0))</f>
        <v>-5514</v>
      </c>
      <c r="K126" s="1182">
        <f>IF('geg ll'!K$95="ja",ROUND(('geg ll'!K61-'geg ll'!K43)*tab!$E$56,0),ROUND(('geg ll'!K22-'geg ll'!K43)*tab!$E$56,0))</f>
        <v>-5514</v>
      </c>
      <c r="L126" s="1182">
        <f>IF('geg ll'!L$95="ja",ROUND(('geg ll'!L61-'geg ll'!L43)*tab!$E$56,0),ROUND(('geg ll'!L22-'geg ll'!L43)*tab!$E$56,0))</f>
        <v>-5514</v>
      </c>
      <c r="M126" s="868"/>
      <c r="N126" s="86"/>
    </row>
    <row r="127" spans="2:14" ht="13.15" customHeight="1" x14ac:dyDescent="0.2">
      <c r="B127" s="84"/>
      <c r="C127" s="868"/>
      <c r="D127" s="868" t="s">
        <v>150</v>
      </c>
      <c r="E127" s="868"/>
      <c r="F127" s="1182" t="e">
        <f>+F200*'geg ll'!#REF!/'geg ll'!#REF!</f>
        <v>#REF!</v>
      </c>
      <c r="G127" s="1182">
        <f>+G200*'geg ll'!G22/'geg ll'!G$36</f>
        <v>62846.885212121204</v>
      </c>
      <c r="H127" s="1182">
        <f>+H200*'geg ll'!H22/'geg ll'!H$36</f>
        <v>63789.588490303031</v>
      </c>
      <c r="I127" s="1182">
        <f>+I200*'geg ll'!I22/'geg ll'!I$36</f>
        <v>63789.588490303031</v>
      </c>
      <c r="J127" s="1182">
        <f>+J200*'geg ll'!J22/'geg ll'!J$36</f>
        <v>63789.588490303031</v>
      </c>
      <c r="K127" s="1182">
        <f>+K200*'geg ll'!K22/'geg ll'!K$36</f>
        <v>63789.588490303031</v>
      </c>
      <c r="L127" s="1182">
        <f>+L200*'geg ll'!L22/'geg ll'!L$36</f>
        <v>63789.588490303031</v>
      </c>
      <c r="M127" s="868"/>
      <c r="N127" s="86"/>
    </row>
    <row r="128" spans="2:14" ht="13.15" customHeight="1" x14ac:dyDescent="0.2">
      <c r="B128" s="84"/>
      <c r="C128" s="918"/>
      <c r="D128" s="918"/>
      <c r="E128" s="918"/>
      <c r="F128" s="1187" t="e">
        <f t="shared" ref="F128:K128" si="40">IF(F126&gt;F127,F127+F125,F126+F125)</f>
        <v>#REF!</v>
      </c>
      <c r="G128" s="1187">
        <f t="shared" si="40"/>
        <v>2628</v>
      </c>
      <c r="H128" s="1187">
        <f t="shared" si="40"/>
        <v>2666</v>
      </c>
      <c r="I128" s="1187">
        <f t="shared" si="40"/>
        <v>2666</v>
      </c>
      <c r="J128" s="1187">
        <f t="shared" si="40"/>
        <v>2666</v>
      </c>
      <c r="K128" s="1187">
        <f t="shared" si="40"/>
        <v>2666</v>
      </c>
      <c r="L128" s="1187">
        <f>IF(L126&gt;L127,L127+L125,L126+L125)</f>
        <v>2666</v>
      </c>
      <c r="M128" s="918"/>
      <c r="N128" s="86"/>
    </row>
    <row r="129" spans="2:14" ht="13.15" customHeight="1" x14ac:dyDescent="0.2">
      <c r="B129" s="84"/>
      <c r="C129" s="868"/>
      <c r="D129" s="1186" t="str">
        <f>+D49</f>
        <v>19XX</v>
      </c>
      <c r="E129" s="868"/>
      <c r="F129" s="1188"/>
      <c r="G129" s="934"/>
      <c r="H129" s="934"/>
      <c r="I129" s="934"/>
      <c r="J129" s="934"/>
      <c r="K129" s="934"/>
      <c r="L129" s="934"/>
      <c r="M129" s="868"/>
      <c r="N129" s="86"/>
    </row>
    <row r="130" spans="2:14" ht="13.15" customHeight="1" x14ac:dyDescent="0.2">
      <c r="B130" s="84"/>
      <c r="C130" s="868"/>
      <c r="D130" s="868" t="s">
        <v>15</v>
      </c>
      <c r="E130" s="868"/>
      <c r="F130" s="1182" t="e">
        <f>IF('geg ll'!#REF!="ja",ROUND(('geg ll'!#REF!-'geg ll'!#REF!)*tab!$D$55,0),0)</f>
        <v>#REF!</v>
      </c>
      <c r="G130" s="1182">
        <f>IF('geg ll'!G$95="ja",ROUND(('geg ll'!G62-'geg ll'!G23)*tab!$D$55,0),0)</f>
        <v>8060</v>
      </c>
      <c r="H130" s="1182">
        <f>IF('geg ll'!H$95="ja",ROUND(('geg ll'!H62-'geg ll'!H23)*tab!$E$55,0),0)</f>
        <v>8180</v>
      </c>
      <c r="I130" s="1182">
        <f>IF('geg ll'!I$95="ja",ROUND(('geg ll'!I62-'geg ll'!I23)*tab!$E$55,0),0)</f>
        <v>8180</v>
      </c>
      <c r="J130" s="1182">
        <f>IF('geg ll'!J$95="ja",ROUND(('geg ll'!J62-'geg ll'!J23)*tab!$E$55,0),0)</f>
        <v>8180</v>
      </c>
      <c r="K130" s="1182">
        <f>IF('geg ll'!K$95="ja",ROUND(('geg ll'!K62-'geg ll'!K23)*tab!$E$55,0),0)</f>
        <v>8180</v>
      </c>
      <c r="L130" s="1182">
        <f>IF('geg ll'!L$95="ja",ROUND(('geg ll'!L62-'geg ll'!L23)*tab!$E$55,0),0)</f>
        <v>8180</v>
      </c>
      <c r="M130" s="868"/>
      <c r="N130" s="86"/>
    </row>
    <row r="131" spans="2:14" ht="13.15" customHeight="1" x14ac:dyDescent="0.2">
      <c r="B131" s="84"/>
      <c r="C131" s="868"/>
      <c r="D131" s="868" t="s">
        <v>662</v>
      </c>
      <c r="E131" s="868"/>
      <c r="F131" s="1182" t="e">
        <f>IF('geg ll'!#REF!="ja",ROUND(('geg ll'!#REF!-'geg ll'!#REF!)*tab!$D$56,0),ROUND(('geg ll'!#REF!-'geg ll'!#REF!)*tab!$D$56,0))</f>
        <v>#REF!</v>
      </c>
      <c r="G131" s="1182">
        <f>IF('geg ll'!G$95="ja",ROUND(('geg ll'!G$62-'geg ll'!G$44)*tab!$D$56,0),ROUND(('geg ll'!G$23-'geg ll'!G$44)*tab!$D$56,0))</f>
        <v>-3472</v>
      </c>
      <c r="H131" s="1182">
        <f>IF('geg ll'!H$95="ja",ROUND(('geg ll'!H$62-'geg ll'!H$44)*tab!$E$56,0),ROUND(('geg ll'!H$23-'geg ll'!H$44)*tab!$E$56,0))</f>
        <v>-3525</v>
      </c>
      <c r="I131" s="1182">
        <f>IF('geg ll'!I$95="ja",ROUND(('geg ll'!I$62-'geg ll'!I$44)*tab!$E$56,0),ROUND(('geg ll'!I$23-'geg ll'!I$44)*tab!$E$56,0))</f>
        <v>-3525</v>
      </c>
      <c r="J131" s="1182">
        <f>IF('geg ll'!J$95="ja",ROUND(('geg ll'!J$62-'geg ll'!J$44)*tab!$E$56,0),ROUND(('geg ll'!J$23-'geg ll'!J$44)*tab!$E$56,0))</f>
        <v>-3525</v>
      </c>
      <c r="K131" s="1182">
        <f>IF('geg ll'!K$95="ja",ROUND(('geg ll'!K$62-'geg ll'!K$44)*tab!$E$56,0),ROUND(('geg ll'!K$23-'geg ll'!K$44)*tab!$E$56,0))</f>
        <v>-3525</v>
      </c>
      <c r="L131" s="1182">
        <f>IF('geg ll'!L$95="ja",ROUND(('geg ll'!L$62-'geg ll'!L$44)*tab!$E$56,0),ROUND(('geg ll'!L$23-'geg ll'!L$44)*tab!$E$56,0))</f>
        <v>-3525</v>
      </c>
      <c r="M131" s="868"/>
      <c r="N131" s="86"/>
    </row>
    <row r="132" spans="2:14" ht="13.15" customHeight="1" x14ac:dyDescent="0.2">
      <c r="B132" s="84"/>
      <c r="C132" s="868"/>
      <c r="D132" s="868" t="s">
        <v>150</v>
      </c>
      <c r="E132" s="868"/>
      <c r="F132" s="1182" t="e">
        <f>+F200*'geg ll'!#REF!/'geg ll'!#REF!</f>
        <v>#REF!</v>
      </c>
      <c r="G132" s="1182">
        <f>+G200*'geg ll'!G23/'geg ll'!G$36</f>
        <v>46900.660606060606</v>
      </c>
      <c r="H132" s="1182">
        <f>+H200*'geg ll'!H23/'geg ll'!H$36</f>
        <v>47604.170515151513</v>
      </c>
      <c r="I132" s="1182">
        <f>+I200*'geg ll'!I23/'geg ll'!I$36</f>
        <v>47604.170515151513</v>
      </c>
      <c r="J132" s="1182">
        <f>+J200*'geg ll'!J23/'geg ll'!J$36</f>
        <v>47604.170515151513</v>
      </c>
      <c r="K132" s="1182">
        <f>+K200*'geg ll'!K23/'geg ll'!K$36</f>
        <v>47604.170515151513</v>
      </c>
      <c r="L132" s="1182">
        <f>+L200*'geg ll'!L23/'geg ll'!L$36</f>
        <v>47604.170515151513</v>
      </c>
      <c r="M132" s="868"/>
      <c r="N132" s="86"/>
    </row>
    <row r="133" spans="2:14" ht="13.15" customHeight="1" x14ac:dyDescent="0.2">
      <c r="B133" s="84"/>
      <c r="C133" s="918"/>
      <c r="D133" s="918"/>
      <c r="E133" s="918"/>
      <c r="F133" s="1187" t="e">
        <f t="shared" ref="F133:K133" si="41">IF(F131&gt;F132,F132+F130,F131+F130)</f>
        <v>#REF!</v>
      </c>
      <c r="G133" s="1187">
        <f t="shared" si="41"/>
        <v>4588</v>
      </c>
      <c r="H133" s="1187">
        <f t="shared" si="41"/>
        <v>4655</v>
      </c>
      <c r="I133" s="1187">
        <f t="shared" si="41"/>
        <v>4655</v>
      </c>
      <c r="J133" s="1187">
        <f t="shared" si="41"/>
        <v>4655</v>
      </c>
      <c r="K133" s="1187">
        <f t="shared" si="41"/>
        <v>4655</v>
      </c>
      <c r="L133" s="1187">
        <f>IF(L131&gt;L132,L132+L130,L131+L130)</f>
        <v>4655</v>
      </c>
      <c r="M133" s="918"/>
      <c r="N133" s="86"/>
    </row>
    <row r="134" spans="2:14" ht="13.15" customHeight="1" x14ac:dyDescent="0.2">
      <c r="B134" s="84"/>
      <c r="C134" s="868"/>
      <c r="D134" s="1186" t="str">
        <f>+D53</f>
        <v>Naam SBO 4</v>
      </c>
      <c r="E134" s="868"/>
      <c r="F134" s="1188"/>
      <c r="G134" s="934"/>
      <c r="H134" s="934"/>
      <c r="I134" s="934"/>
      <c r="J134" s="934"/>
      <c r="K134" s="934"/>
      <c r="L134" s="934"/>
      <c r="M134" s="868"/>
      <c r="N134" s="86"/>
    </row>
    <row r="135" spans="2:14" ht="13.15" customHeight="1" x14ac:dyDescent="0.2">
      <c r="B135" s="84"/>
      <c r="C135" s="868"/>
      <c r="D135" s="868" t="s">
        <v>15</v>
      </c>
      <c r="E135" s="868"/>
      <c r="F135" s="1182" t="e">
        <f>IF('geg ll'!#REF!="ja",ROUND(('geg ll'!#REF!-'geg ll'!#REF!)*tab!$D$55,0),0)</f>
        <v>#REF!</v>
      </c>
      <c r="G135" s="1182">
        <f>IF('geg ll'!G$95="ja",ROUND(('geg ll'!G63-'geg ll'!G24)*tab!$D$55,0),0)</f>
        <v>0</v>
      </c>
      <c r="H135" s="1182">
        <f>IF('geg ll'!H$95="ja",ROUND(('geg ll'!H63-'geg ll'!H24)*tab!$E$55,0),0)</f>
        <v>0</v>
      </c>
      <c r="I135" s="1182">
        <f>IF('geg ll'!I$95="ja",ROUND(('geg ll'!I63-'geg ll'!I24)*tab!$E$55,0),0)</f>
        <v>0</v>
      </c>
      <c r="J135" s="1182">
        <f>IF('geg ll'!J$95="ja",ROUND(('geg ll'!J63-'geg ll'!J24)*tab!$E$55,0),0)</f>
        <v>0</v>
      </c>
      <c r="K135" s="1182">
        <f>IF('geg ll'!K$95="ja",ROUND(('geg ll'!K63-'geg ll'!K24)*tab!$E$55,0),0)</f>
        <v>0</v>
      </c>
      <c r="L135" s="1182">
        <f>IF('geg ll'!L$95="ja",ROUND(('geg ll'!L63-'geg ll'!L24)*tab!$E$55,0),0)</f>
        <v>0</v>
      </c>
      <c r="M135" s="868"/>
      <c r="N135" s="86"/>
    </row>
    <row r="136" spans="2:14" ht="13.15" customHeight="1" x14ac:dyDescent="0.2">
      <c r="B136" s="84"/>
      <c r="C136" s="868"/>
      <c r="D136" s="868" t="s">
        <v>662</v>
      </c>
      <c r="E136" s="868"/>
      <c r="F136" s="1182" t="e">
        <f>IF('geg ll'!#REF!="ja",ROUND(('geg ll'!#REF!-'geg ll'!#REF!)*tab!$D$56,0),ROUND(('geg ll'!#REF!-'geg ll'!#REF!)*tab!$D$56,0))</f>
        <v>#REF!</v>
      </c>
      <c r="G136" s="1182">
        <f>IF('geg ll'!G$95="ja",ROUND(('geg ll'!G$63-'geg ll'!G$45)*tab!$D$56,0),ROUND(('geg ll'!G$24-'geg ll'!G$45)*tab!$D$56,0))</f>
        <v>0</v>
      </c>
      <c r="H136" s="1182">
        <f>IF('geg ll'!H$95="ja",ROUND(('geg ll'!H$63-'geg ll'!H$45)*tab!$E$56,0),ROUND(('geg ll'!H$24-'geg ll'!H$45)*tab!$E$56,0))</f>
        <v>0</v>
      </c>
      <c r="I136" s="1182">
        <f>IF('geg ll'!I$95="ja",ROUND(('geg ll'!I$63-'geg ll'!I$45)*tab!$E$56,0),ROUND(('geg ll'!I$24-'geg ll'!I$45)*tab!$E$56,0))</f>
        <v>0</v>
      </c>
      <c r="J136" s="1182">
        <f>IF('geg ll'!J$95="ja",ROUND(('geg ll'!J$63-'geg ll'!J$45)*tab!$E$56,0),ROUND(('geg ll'!J$24-'geg ll'!J$45)*tab!$E$56,0))</f>
        <v>0</v>
      </c>
      <c r="K136" s="1182">
        <f>IF('geg ll'!K$95="ja",ROUND(('geg ll'!K$63-'geg ll'!K$45)*tab!$E$56,0),ROUND(('geg ll'!K$24-'geg ll'!K$45)*tab!$E$56,0))</f>
        <v>0</v>
      </c>
      <c r="L136" s="1182">
        <f>IF('geg ll'!L$95="ja",ROUND(('geg ll'!L$63-'geg ll'!L$45)*tab!$E$56,0),ROUND(('geg ll'!L$24-'geg ll'!L$45)*tab!$E$56,0))</f>
        <v>0</v>
      </c>
      <c r="M136" s="868"/>
      <c r="N136" s="86"/>
    </row>
    <row r="137" spans="2:14" ht="13.15" customHeight="1" x14ac:dyDescent="0.2">
      <c r="B137" s="84"/>
      <c r="C137" s="868"/>
      <c r="D137" s="868" t="s">
        <v>150</v>
      </c>
      <c r="E137" s="868"/>
      <c r="F137" s="1182" t="e">
        <f>+F200*'geg ll'!#REF!/'geg ll'!#REF!</f>
        <v>#REF!</v>
      </c>
      <c r="G137" s="1182">
        <f>+G200*'geg ll'!G24/'geg ll'!G$36</f>
        <v>0</v>
      </c>
      <c r="H137" s="1182">
        <f>+H200*'geg ll'!H24/'geg ll'!H$36</f>
        <v>0</v>
      </c>
      <c r="I137" s="1182">
        <f>+I200*'geg ll'!I24/'geg ll'!I$36</f>
        <v>0</v>
      </c>
      <c r="J137" s="1182">
        <f>+J200*'geg ll'!J24/'geg ll'!J$36</f>
        <v>0</v>
      </c>
      <c r="K137" s="1182">
        <f>+K200*'geg ll'!K24/'geg ll'!K$36</f>
        <v>0</v>
      </c>
      <c r="L137" s="1182">
        <f>+L200*'geg ll'!L24/'geg ll'!L$36</f>
        <v>0</v>
      </c>
      <c r="M137" s="868"/>
      <c r="N137" s="86"/>
    </row>
    <row r="138" spans="2:14" ht="13.15" customHeight="1" x14ac:dyDescent="0.2">
      <c r="B138" s="84"/>
      <c r="C138" s="918"/>
      <c r="D138" s="918"/>
      <c r="E138" s="918"/>
      <c r="F138" s="1187" t="e">
        <f t="shared" ref="F138:K138" si="42">IF(F136&gt;F137,F137+F135,F136+F135)</f>
        <v>#REF!</v>
      </c>
      <c r="G138" s="1187">
        <f t="shared" si="42"/>
        <v>0</v>
      </c>
      <c r="H138" s="1187">
        <f t="shared" si="42"/>
        <v>0</v>
      </c>
      <c r="I138" s="1187">
        <f t="shared" si="42"/>
        <v>0</v>
      </c>
      <c r="J138" s="1187">
        <f t="shared" si="42"/>
        <v>0</v>
      </c>
      <c r="K138" s="1187">
        <f t="shared" si="42"/>
        <v>0</v>
      </c>
      <c r="L138" s="1187">
        <f>IF(L136&gt;L137,L137+L135,L136+L135)</f>
        <v>0</v>
      </c>
      <c r="M138" s="918"/>
      <c r="N138" s="86"/>
    </row>
    <row r="139" spans="2:14" ht="13.15" customHeight="1" x14ac:dyDescent="0.2">
      <c r="B139" s="84"/>
      <c r="C139" s="868"/>
      <c r="D139" s="1186" t="str">
        <f>+D57</f>
        <v>Naam SBO 5</v>
      </c>
      <c r="E139" s="868"/>
      <c r="F139" s="1188"/>
      <c r="G139" s="934"/>
      <c r="H139" s="934"/>
      <c r="I139" s="934"/>
      <c r="J139" s="934"/>
      <c r="K139" s="934"/>
      <c r="L139" s="934"/>
      <c r="M139" s="868"/>
      <c r="N139" s="86"/>
    </row>
    <row r="140" spans="2:14" ht="13.15" customHeight="1" x14ac:dyDescent="0.2">
      <c r="B140" s="84"/>
      <c r="C140" s="868"/>
      <c r="D140" s="868" t="s">
        <v>15</v>
      </c>
      <c r="E140" s="868"/>
      <c r="F140" s="1182" t="e">
        <f>IF('geg ll'!#REF!="ja",ROUND(('geg ll'!#REF!-'geg ll'!#REF!)*tab!$D$55,0),0)</f>
        <v>#REF!</v>
      </c>
      <c r="G140" s="1182">
        <f>IF('geg ll'!G$95="ja",ROUND(('geg ll'!G64-'geg ll'!G25)*tab!$D$55,0),0)</f>
        <v>0</v>
      </c>
      <c r="H140" s="1182">
        <f>IF('geg ll'!H$95="ja",ROUND(('geg ll'!H64-'geg ll'!H25)*tab!$E$55,0),0)</f>
        <v>0</v>
      </c>
      <c r="I140" s="1182">
        <f>IF('geg ll'!I$95="ja",ROUND(('geg ll'!I64-'geg ll'!I25)*tab!$E$55,0),0)</f>
        <v>0</v>
      </c>
      <c r="J140" s="1182">
        <f>IF('geg ll'!J$95="ja",ROUND(('geg ll'!J64-'geg ll'!J25)*tab!$E$55,0),0)</f>
        <v>0</v>
      </c>
      <c r="K140" s="1182">
        <f>IF('geg ll'!K$95="ja",ROUND(('geg ll'!K64-'geg ll'!K25)*tab!$E$55,0),0)</f>
        <v>0</v>
      </c>
      <c r="L140" s="1182">
        <f>IF('geg ll'!L$95="ja",ROUND(('geg ll'!L64-'geg ll'!L25)*tab!$E$55,0),0)</f>
        <v>0</v>
      </c>
      <c r="M140" s="868"/>
      <c r="N140" s="86"/>
    </row>
    <row r="141" spans="2:14" ht="13.15" customHeight="1" x14ac:dyDescent="0.2">
      <c r="B141" s="84"/>
      <c r="C141" s="868"/>
      <c r="D141" s="868" t="s">
        <v>662</v>
      </c>
      <c r="E141" s="868"/>
      <c r="F141" s="1182" t="e">
        <f>IF('geg ll'!#REF!="ja",ROUND(('geg ll'!#REF!-'geg ll'!#REF!)*tab!$D$56,0),ROUND(('geg ll'!#REF!-'geg ll'!#REF!)*tab!$D$56,0))</f>
        <v>#REF!</v>
      </c>
      <c r="G141" s="1182">
        <f>IF('geg ll'!G$95="ja",ROUND(('geg ll'!G$64-'geg ll'!G$46)*tab!$D$56,0),ROUND(('geg ll'!G$25-'geg ll'!G$46)*tab!$D$56,0))</f>
        <v>0</v>
      </c>
      <c r="H141" s="1182">
        <f>IF('geg ll'!H$95="ja",ROUND(('geg ll'!H$64-'geg ll'!H$46)*tab!$E$56,0),ROUND(('geg ll'!H$25-'geg ll'!H$46)*tab!$E$56,0))</f>
        <v>0</v>
      </c>
      <c r="I141" s="1182">
        <f>IF('geg ll'!I$95="ja",ROUND(('geg ll'!I$64-'geg ll'!I$46)*tab!$E$56,0),ROUND(('geg ll'!I$25-'geg ll'!I$46)*tab!$E$56,0))</f>
        <v>0</v>
      </c>
      <c r="J141" s="1182">
        <f>IF('geg ll'!J$95="ja",ROUND(('geg ll'!J$64-'geg ll'!J$46)*tab!$E$56,0),ROUND(('geg ll'!J$25-'geg ll'!J$46)*tab!$E$56,0))</f>
        <v>0</v>
      </c>
      <c r="K141" s="1182">
        <f>IF('geg ll'!K$95="ja",ROUND(('geg ll'!K$64-'geg ll'!K$46)*tab!$E$56,0),ROUND(('geg ll'!K$25-'geg ll'!K$46)*tab!$E$56,0))</f>
        <v>0</v>
      </c>
      <c r="L141" s="1182">
        <f>IF('geg ll'!L$95="ja",ROUND(('geg ll'!L$64-'geg ll'!L$46)*tab!$E$56,0),ROUND(('geg ll'!L$25-'geg ll'!L$46)*tab!$E$56,0))</f>
        <v>0</v>
      </c>
      <c r="M141" s="868"/>
      <c r="N141" s="86"/>
    </row>
    <row r="142" spans="2:14" ht="13.15" customHeight="1" x14ac:dyDescent="0.2">
      <c r="B142" s="84"/>
      <c r="C142" s="868"/>
      <c r="D142" s="868" t="s">
        <v>150</v>
      </c>
      <c r="E142" s="868"/>
      <c r="F142" s="1182" t="e">
        <f>+F200*'geg ll'!#REF!/'geg ll'!#REF!</f>
        <v>#REF!</v>
      </c>
      <c r="G142" s="1182">
        <f>+G200*'geg ll'!G25/'geg ll'!G$36</f>
        <v>0</v>
      </c>
      <c r="H142" s="1182">
        <f>+H200*'geg ll'!H25/'geg ll'!H$36</f>
        <v>0</v>
      </c>
      <c r="I142" s="1182">
        <f>+I200*'geg ll'!I25/'geg ll'!I$36</f>
        <v>0</v>
      </c>
      <c r="J142" s="1182">
        <f>+J200*'geg ll'!J25/'geg ll'!J$36</f>
        <v>0</v>
      </c>
      <c r="K142" s="1182">
        <f>+K200*'geg ll'!K25/'geg ll'!K$36</f>
        <v>0</v>
      </c>
      <c r="L142" s="1182">
        <f>+L200*'geg ll'!L25/'geg ll'!L$36</f>
        <v>0</v>
      </c>
      <c r="M142" s="868"/>
      <c r="N142" s="86"/>
    </row>
    <row r="143" spans="2:14" ht="13.15" customHeight="1" x14ac:dyDescent="0.2">
      <c r="B143" s="84"/>
      <c r="C143" s="868"/>
      <c r="D143" s="918"/>
      <c r="E143" s="868"/>
      <c r="F143" s="1187" t="e">
        <f t="shared" ref="F143:K143" si="43">IF(F141&gt;F142,F142+F140,F141+F140)</f>
        <v>#REF!</v>
      </c>
      <c r="G143" s="1187">
        <f t="shared" si="43"/>
        <v>0</v>
      </c>
      <c r="H143" s="1187">
        <f t="shared" si="43"/>
        <v>0</v>
      </c>
      <c r="I143" s="1187">
        <f t="shared" si="43"/>
        <v>0</v>
      </c>
      <c r="J143" s="1187">
        <f t="shared" si="43"/>
        <v>0</v>
      </c>
      <c r="K143" s="1187">
        <f t="shared" si="43"/>
        <v>0</v>
      </c>
      <c r="L143" s="1187">
        <f>IF(L141&gt;L142,L142+L140,L141+L140)</f>
        <v>0</v>
      </c>
      <c r="M143" s="868"/>
      <c r="N143" s="86"/>
    </row>
    <row r="144" spans="2:14" ht="13.15" customHeight="1" x14ac:dyDescent="0.2">
      <c r="B144" s="84"/>
      <c r="C144" s="868"/>
      <c r="D144" s="1186" t="str">
        <f>+D61</f>
        <v>Naam SBO 6</v>
      </c>
      <c r="E144" s="868"/>
      <c r="F144" s="1188"/>
      <c r="G144" s="934"/>
      <c r="H144" s="934"/>
      <c r="I144" s="934"/>
      <c r="J144" s="934"/>
      <c r="K144" s="934"/>
      <c r="L144" s="934"/>
      <c r="M144" s="868"/>
      <c r="N144" s="86"/>
    </row>
    <row r="145" spans="2:14" ht="13.15" customHeight="1" x14ac:dyDescent="0.2">
      <c r="B145" s="84"/>
      <c r="C145" s="868"/>
      <c r="D145" s="868" t="s">
        <v>15</v>
      </c>
      <c r="E145" s="868"/>
      <c r="F145" s="1182" t="e">
        <f>IF('geg ll'!#REF!="ja",ROUND(('geg ll'!#REF!-'geg ll'!#REF!)*tab!$D$55,0),0)</f>
        <v>#REF!</v>
      </c>
      <c r="G145" s="1182">
        <f>IF('geg ll'!G$95="ja",ROUND(('geg ll'!G65-'geg ll'!G26)*tab!$D$55,0),0)</f>
        <v>0</v>
      </c>
      <c r="H145" s="1182">
        <f>IF('geg ll'!H$95="ja",ROUND(('geg ll'!H65-'geg ll'!H26)*tab!$E$55,0),0)</f>
        <v>0</v>
      </c>
      <c r="I145" s="1182">
        <f>IF('geg ll'!I$95="ja",ROUND(('geg ll'!I65-'geg ll'!I26)*tab!$E$55,0),0)</f>
        <v>0</v>
      </c>
      <c r="J145" s="1182">
        <f>IF('geg ll'!J$95="ja",ROUND(('geg ll'!J65-'geg ll'!J26)*tab!$E$55,0),0)</f>
        <v>0</v>
      </c>
      <c r="K145" s="1182">
        <f>IF('geg ll'!K$95="ja",ROUND(('geg ll'!K65-'geg ll'!K26)*tab!$E$55,0),0)</f>
        <v>0</v>
      </c>
      <c r="L145" s="1182">
        <f>IF('geg ll'!L$95="ja",ROUND(('geg ll'!L65-'geg ll'!L26)*tab!$E$55,0),0)</f>
        <v>0</v>
      </c>
      <c r="M145" s="868"/>
      <c r="N145" s="86"/>
    </row>
    <row r="146" spans="2:14" ht="13.15" customHeight="1" x14ac:dyDescent="0.2">
      <c r="B146" s="84"/>
      <c r="C146" s="868"/>
      <c r="D146" s="868" t="s">
        <v>662</v>
      </c>
      <c r="E146" s="868"/>
      <c r="F146" s="1182" t="e">
        <f>IF('geg ll'!#REF!="ja",ROUND(('geg ll'!#REF!-'geg ll'!#REF!)*tab!$D$56,0),ROUND(('geg ll'!#REF!-'geg ll'!#REF!)*tab!$D$56,0))</f>
        <v>#REF!</v>
      </c>
      <c r="G146" s="1182">
        <f>IF('geg ll'!G$95="ja",ROUND(('geg ll'!G$65-'geg ll'!G$47)*tab!$D$56,0),ROUND(('geg ll'!G$26-'geg ll'!G$47)*tab!$D$56,0))</f>
        <v>0</v>
      </c>
      <c r="H146" s="1182">
        <f>IF('geg ll'!H$95="ja",ROUND(('geg ll'!H$65-'geg ll'!H$47)*tab!$E$56,0),ROUND(('geg ll'!H$26-'geg ll'!H$47)*tab!$E$56,0))</f>
        <v>0</v>
      </c>
      <c r="I146" s="1182">
        <f>IF('geg ll'!I$95="ja",ROUND(('geg ll'!I$65-'geg ll'!I$47)*tab!$E$56,0),ROUND(('geg ll'!I$26-'geg ll'!I$47)*tab!$E$56,0))</f>
        <v>0</v>
      </c>
      <c r="J146" s="1182">
        <f>IF('geg ll'!J$95="ja",ROUND(('geg ll'!J$65-'geg ll'!J$47)*tab!$E$56,0),ROUND(('geg ll'!J$26-'geg ll'!J$47)*tab!$E$56,0))</f>
        <v>0</v>
      </c>
      <c r="K146" s="1182">
        <f>IF('geg ll'!K$95="ja",ROUND(('geg ll'!K$65-'geg ll'!K$47)*tab!$E$56,0),ROUND(('geg ll'!K$26-'geg ll'!K$47)*tab!$E$56,0))</f>
        <v>0</v>
      </c>
      <c r="L146" s="1182">
        <f>IF('geg ll'!L$95="ja",ROUND(('geg ll'!L$65-'geg ll'!L$47)*tab!$E$56,0),ROUND(('geg ll'!L$26-'geg ll'!L$47)*tab!$E$56,0))</f>
        <v>0</v>
      </c>
      <c r="M146" s="868"/>
      <c r="N146" s="86"/>
    </row>
    <row r="147" spans="2:14" ht="13.15" customHeight="1" x14ac:dyDescent="0.2">
      <c r="B147" s="84"/>
      <c r="C147" s="868"/>
      <c r="D147" s="868" t="s">
        <v>150</v>
      </c>
      <c r="E147" s="868"/>
      <c r="F147" s="1182" t="e">
        <f>+F200*'geg ll'!#REF!/'geg ll'!#REF!</f>
        <v>#REF!</v>
      </c>
      <c r="G147" s="1182">
        <f>+G200*'geg ll'!G26/'geg ll'!G$36</f>
        <v>0</v>
      </c>
      <c r="H147" s="1182">
        <f>+H200*'geg ll'!H26/'geg ll'!H$36</f>
        <v>0</v>
      </c>
      <c r="I147" s="1182">
        <f>+I200*'geg ll'!I26/'geg ll'!I$36</f>
        <v>0</v>
      </c>
      <c r="J147" s="1182">
        <f>+J200*'geg ll'!J26/'geg ll'!J$36</f>
        <v>0</v>
      </c>
      <c r="K147" s="1182">
        <f>+K200*'geg ll'!K26/'geg ll'!K$36</f>
        <v>0</v>
      </c>
      <c r="L147" s="1182">
        <f>+L200*'geg ll'!L26/'geg ll'!L$36</f>
        <v>0</v>
      </c>
      <c r="M147" s="868"/>
      <c r="N147" s="86"/>
    </row>
    <row r="148" spans="2:14" ht="13.15" customHeight="1" x14ac:dyDescent="0.2">
      <c r="B148" s="84"/>
      <c r="C148" s="868"/>
      <c r="D148" s="918"/>
      <c r="E148" s="868"/>
      <c r="F148" s="1187" t="e">
        <f t="shared" ref="F148:H148" si="44">IF(F146&gt;F147,F147+F145,F146+F145)</f>
        <v>#REF!</v>
      </c>
      <c r="G148" s="1187">
        <f t="shared" si="44"/>
        <v>0</v>
      </c>
      <c r="H148" s="1187">
        <f t="shared" si="44"/>
        <v>0</v>
      </c>
      <c r="I148" s="1187">
        <f t="shared" ref="I148:L148" si="45">IF(I146&gt;I147,I147+I145,I146+I145)</f>
        <v>0</v>
      </c>
      <c r="J148" s="1187">
        <f t="shared" si="45"/>
        <v>0</v>
      </c>
      <c r="K148" s="1187">
        <f t="shared" si="45"/>
        <v>0</v>
      </c>
      <c r="L148" s="1187">
        <f t="shared" si="45"/>
        <v>0</v>
      </c>
      <c r="M148" s="868"/>
      <c r="N148" s="86"/>
    </row>
    <row r="149" spans="2:14" ht="13.15" customHeight="1" x14ac:dyDescent="0.2">
      <c r="B149" s="84"/>
      <c r="C149" s="868"/>
      <c r="D149" s="1186" t="str">
        <f>+D65</f>
        <v>Naam SBO 7</v>
      </c>
      <c r="E149" s="868"/>
      <c r="F149" s="1188"/>
      <c r="G149" s="934"/>
      <c r="H149" s="934"/>
      <c r="I149" s="934"/>
      <c r="J149" s="934"/>
      <c r="K149" s="934"/>
      <c r="L149" s="934"/>
      <c r="M149" s="868"/>
      <c r="N149" s="86"/>
    </row>
    <row r="150" spans="2:14" ht="13.15" customHeight="1" x14ac:dyDescent="0.2">
      <c r="B150" s="84"/>
      <c r="C150" s="868"/>
      <c r="D150" s="868" t="s">
        <v>15</v>
      </c>
      <c r="E150" s="868"/>
      <c r="F150" s="1182" t="e">
        <f>IF('geg ll'!#REF!="ja",ROUND(('geg ll'!#REF!-'geg ll'!#REF!)*tab!$D$55,0),0)</f>
        <v>#REF!</v>
      </c>
      <c r="G150" s="1182">
        <f>IF('geg ll'!G$95="ja",ROUND(('geg ll'!G66-'geg ll'!G27)*tab!$D$55,0),0)</f>
        <v>0</v>
      </c>
      <c r="H150" s="1182">
        <f>IF('geg ll'!H$95="ja",ROUND(('geg ll'!H66-'geg ll'!H27)*tab!$E$55,0),0)</f>
        <v>0</v>
      </c>
      <c r="I150" s="1182">
        <f>IF('geg ll'!I$95="ja",ROUND(('geg ll'!I66-'geg ll'!I27)*tab!$E$55,0),0)</f>
        <v>0</v>
      </c>
      <c r="J150" s="1182">
        <f>IF('geg ll'!J$95="ja",ROUND(('geg ll'!J66-'geg ll'!J27)*tab!$E$55,0),0)</f>
        <v>0</v>
      </c>
      <c r="K150" s="1182">
        <f>IF('geg ll'!K$95="ja",ROUND(('geg ll'!K66-'geg ll'!K27)*tab!$E$55,0),0)</f>
        <v>0</v>
      </c>
      <c r="L150" s="1182">
        <f>IF('geg ll'!L$95="ja",ROUND(('geg ll'!L66-'geg ll'!L27)*tab!$E$55,0),0)</f>
        <v>0</v>
      </c>
      <c r="M150" s="868"/>
      <c r="N150" s="86"/>
    </row>
    <row r="151" spans="2:14" ht="13.15" customHeight="1" x14ac:dyDescent="0.2">
      <c r="B151" s="84"/>
      <c r="C151" s="868"/>
      <c r="D151" s="868" t="s">
        <v>662</v>
      </c>
      <c r="E151" s="868"/>
      <c r="F151" s="1182" t="e">
        <f>IF('geg ll'!#REF!="ja",ROUND(('geg ll'!#REF!-'geg ll'!#REF!)*tab!$D$56,0),ROUND(('geg ll'!#REF!-'geg ll'!#REF!)*tab!$D$56,0))</f>
        <v>#REF!</v>
      </c>
      <c r="G151" s="1182">
        <f>IF('geg ll'!G$95="ja",ROUND(('geg ll'!G$66-'geg ll'!G$48)*tab!$D$56,0),ROUND(('geg ll'!G$27-'geg ll'!G$48)*tab!$D$56,0))</f>
        <v>0</v>
      </c>
      <c r="H151" s="1182">
        <f>IF('geg ll'!H$95="ja",ROUND(('geg ll'!H$66-'geg ll'!H$48)*tab!$E$56,0),ROUND(('geg ll'!H$27-'geg ll'!H$48)*tab!$E$56,0))</f>
        <v>0</v>
      </c>
      <c r="I151" s="1182">
        <f>IF('geg ll'!I$95="ja",ROUND(('geg ll'!I$66-'geg ll'!I$48)*tab!$E$56,0),ROUND(('geg ll'!I$27-'geg ll'!I$48)*tab!$E$56,0))</f>
        <v>0</v>
      </c>
      <c r="J151" s="1182">
        <f>IF('geg ll'!J$95="ja",ROUND(('geg ll'!J$66-'geg ll'!J$48)*tab!$E$56,0),ROUND(('geg ll'!J$27-'geg ll'!J$48)*tab!$E$56,0))</f>
        <v>0</v>
      </c>
      <c r="K151" s="1182">
        <f>IF('geg ll'!K$95="ja",ROUND(('geg ll'!K$66-'geg ll'!K$48)*tab!$E$56,0),ROUND(('geg ll'!K$27-'geg ll'!K$48)*tab!$E$56,0))</f>
        <v>0</v>
      </c>
      <c r="L151" s="1182">
        <f>IF('geg ll'!L$95="ja",ROUND(('geg ll'!L$66-'geg ll'!L$48)*tab!$E$56,0),ROUND(('geg ll'!L$27-'geg ll'!L$48)*tab!$E$56,0))</f>
        <v>0</v>
      </c>
      <c r="M151" s="868"/>
      <c r="N151" s="86"/>
    </row>
    <row r="152" spans="2:14" ht="13.15" customHeight="1" x14ac:dyDescent="0.2">
      <c r="B152" s="84"/>
      <c r="C152" s="868"/>
      <c r="D152" s="868" t="s">
        <v>150</v>
      </c>
      <c r="E152" s="868"/>
      <c r="F152" s="1182" t="e">
        <f>+F200*'geg ll'!#REF!/'geg ll'!#REF!</f>
        <v>#REF!</v>
      </c>
      <c r="G152" s="1182">
        <f>+G200*'geg ll'!G27/'geg ll'!G$36</f>
        <v>0</v>
      </c>
      <c r="H152" s="1182">
        <f>+H200*'geg ll'!H27/'geg ll'!H$36</f>
        <v>0</v>
      </c>
      <c r="I152" s="1182">
        <f>+I200*'geg ll'!I27/'geg ll'!I$36</f>
        <v>0</v>
      </c>
      <c r="J152" s="1182">
        <f>+J200*'geg ll'!J27/'geg ll'!J$36</f>
        <v>0</v>
      </c>
      <c r="K152" s="1182">
        <f>+K200*'geg ll'!K27/'geg ll'!K$36</f>
        <v>0</v>
      </c>
      <c r="L152" s="1182">
        <f>+L200*'geg ll'!L27/'geg ll'!L$36</f>
        <v>0</v>
      </c>
      <c r="M152" s="868"/>
      <c r="N152" s="86"/>
    </row>
    <row r="153" spans="2:14" ht="13.15" customHeight="1" x14ac:dyDescent="0.2">
      <c r="B153" s="84"/>
      <c r="C153" s="868"/>
      <c r="D153" s="918"/>
      <c r="E153" s="868"/>
      <c r="F153" s="1187" t="e">
        <f t="shared" ref="F153:H153" si="46">IF(F151&gt;F152,F152+F150,F151+F150)</f>
        <v>#REF!</v>
      </c>
      <c r="G153" s="1187">
        <f t="shared" si="46"/>
        <v>0</v>
      </c>
      <c r="H153" s="1187">
        <f t="shared" si="46"/>
        <v>0</v>
      </c>
      <c r="I153" s="1187">
        <f t="shared" ref="I153:L153" si="47">IF(I151&gt;I152,I152+I150,I151+I150)</f>
        <v>0</v>
      </c>
      <c r="J153" s="1187">
        <f t="shared" si="47"/>
        <v>0</v>
      </c>
      <c r="K153" s="1187">
        <f t="shared" si="47"/>
        <v>0</v>
      </c>
      <c r="L153" s="1187">
        <f t="shared" si="47"/>
        <v>0</v>
      </c>
      <c r="M153" s="868"/>
      <c r="N153" s="86"/>
    </row>
    <row r="154" spans="2:14" ht="13.15" customHeight="1" x14ac:dyDescent="0.2">
      <c r="B154" s="84"/>
      <c r="C154" s="868"/>
      <c r="D154" s="1186" t="str">
        <f>+D69</f>
        <v>Naam SBO 8</v>
      </c>
      <c r="E154" s="868"/>
      <c r="F154" s="1188"/>
      <c r="G154" s="934"/>
      <c r="H154" s="934"/>
      <c r="I154" s="934"/>
      <c r="J154" s="934"/>
      <c r="K154" s="934"/>
      <c r="L154" s="934"/>
      <c r="M154" s="868"/>
      <c r="N154" s="86"/>
    </row>
    <row r="155" spans="2:14" ht="13.15" customHeight="1" x14ac:dyDescent="0.2">
      <c r="B155" s="84"/>
      <c r="C155" s="868"/>
      <c r="D155" s="868" t="s">
        <v>15</v>
      </c>
      <c r="E155" s="868"/>
      <c r="F155" s="1182" t="e">
        <f>IF('geg ll'!#REF!="ja",ROUND(('geg ll'!#REF!-'geg ll'!#REF!)*tab!$D$55,0),0)</f>
        <v>#REF!</v>
      </c>
      <c r="G155" s="1182">
        <f>IF('geg ll'!G$95="ja",ROUND(('geg ll'!G67-'geg ll'!G28)*tab!$D$55,0),0)</f>
        <v>0</v>
      </c>
      <c r="H155" s="1182">
        <f>IF('geg ll'!H$95="ja",ROUND(('geg ll'!H67-'geg ll'!H28)*tab!$E$55,0),0)</f>
        <v>0</v>
      </c>
      <c r="I155" s="1182">
        <f>IF('geg ll'!I$95="ja",ROUND(('geg ll'!I67-'geg ll'!I28)*tab!$E$55,0),0)</f>
        <v>0</v>
      </c>
      <c r="J155" s="1182">
        <f>IF('geg ll'!J$95="ja",ROUND(('geg ll'!J67-'geg ll'!J28)*tab!$E$55,0),0)</f>
        <v>0</v>
      </c>
      <c r="K155" s="1182">
        <f>IF('geg ll'!K$95="ja",ROUND(('geg ll'!K67-'geg ll'!K28)*tab!$E$55,0),0)</f>
        <v>0</v>
      </c>
      <c r="L155" s="1182">
        <f>IF('geg ll'!L$95="ja",ROUND(('geg ll'!L67-'geg ll'!L28)*tab!$E$55,0),0)</f>
        <v>0</v>
      </c>
      <c r="M155" s="868"/>
      <c r="N155" s="86"/>
    </row>
    <row r="156" spans="2:14" ht="13.15" customHeight="1" x14ac:dyDescent="0.2">
      <c r="B156" s="84"/>
      <c r="C156" s="868"/>
      <c r="D156" s="868" t="s">
        <v>662</v>
      </c>
      <c r="E156" s="868"/>
      <c r="F156" s="1182" t="e">
        <f>IF('geg ll'!#REF!="ja",ROUND(('geg ll'!#REF!-'geg ll'!#REF!)*tab!$D$56,0),ROUND(('geg ll'!#REF!-'geg ll'!#REF!)*tab!$D$56,0))</f>
        <v>#REF!</v>
      </c>
      <c r="G156" s="1182">
        <f>IF('geg ll'!G$95="ja",ROUND(('geg ll'!G$67-'geg ll'!G$49)*tab!$D$56,0),ROUND(('geg ll'!G$28-'geg ll'!G$49)*tab!$D$56,0))</f>
        <v>0</v>
      </c>
      <c r="H156" s="1182">
        <f>IF('geg ll'!H$95="ja",ROUND(('geg ll'!H$67-'geg ll'!H$49)*tab!$E$56,0),ROUND(('geg ll'!H$28-'geg ll'!H$49)*tab!$E$56,0))</f>
        <v>0</v>
      </c>
      <c r="I156" s="1182">
        <f>IF('geg ll'!I$95="ja",ROUND(('geg ll'!I$67-'geg ll'!I$49)*tab!$E$56,0),ROUND(('geg ll'!I$28-'geg ll'!I$49)*tab!$E$56,0))</f>
        <v>0</v>
      </c>
      <c r="J156" s="1182">
        <f>IF('geg ll'!J$95="ja",ROUND(('geg ll'!J$67-'geg ll'!J$49)*tab!$E$56,0),ROUND(('geg ll'!J$28-'geg ll'!J$49)*tab!$E$56,0))</f>
        <v>0</v>
      </c>
      <c r="K156" s="1182">
        <f>IF('geg ll'!K$95="ja",ROUND(('geg ll'!K$67-'geg ll'!K$49)*tab!$E$56,0),ROUND(('geg ll'!K$28-'geg ll'!K$49)*tab!$E$56,0))</f>
        <v>0</v>
      </c>
      <c r="L156" s="1182">
        <f>IF('geg ll'!L$95="ja",ROUND(('geg ll'!L$67-'geg ll'!L$49)*tab!$E$56,0),ROUND(('geg ll'!L$28-'geg ll'!L$49)*tab!$E$56,0))</f>
        <v>0</v>
      </c>
      <c r="M156" s="868"/>
      <c r="N156" s="86"/>
    </row>
    <row r="157" spans="2:14" ht="13.15" customHeight="1" x14ac:dyDescent="0.2">
      <c r="B157" s="84"/>
      <c r="C157" s="868"/>
      <c r="D157" s="868" t="s">
        <v>150</v>
      </c>
      <c r="E157" s="868"/>
      <c r="F157" s="1182" t="e">
        <f>+F200*'geg ll'!#REF!/'geg ll'!#REF!</f>
        <v>#REF!</v>
      </c>
      <c r="G157" s="1182">
        <f>+G200*'geg ll'!G28/'geg ll'!G$36</f>
        <v>0</v>
      </c>
      <c r="H157" s="1182">
        <f>+H200*'geg ll'!H28/'geg ll'!H$36</f>
        <v>0</v>
      </c>
      <c r="I157" s="1182">
        <f>+I200*'geg ll'!I28/'geg ll'!I$36</f>
        <v>0</v>
      </c>
      <c r="J157" s="1182">
        <f>+J200*'geg ll'!J28/'geg ll'!J$36</f>
        <v>0</v>
      </c>
      <c r="K157" s="1182">
        <f>+K200*'geg ll'!K28/'geg ll'!K$36</f>
        <v>0</v>
      </c>
      <c r="L157" s="1182">
        <f>+L200*'geg ll'!L28/'geg ll'!L$36</f>
        <v>0</v>
      </c>
      <c r="M157" s="868"/>
      <c r="N157" s="86"/>
    </row>
    <row r="158" spans="2:14" ht="13.15" customHeight="1" x14ac:dyDescent="0.2">
      <c r="B158" s="84"/>
      <c r="C158" s="868"/>
      <c r="D158" s="918"/>
      <c r="E158" s="868"/>
      <c r="F158" s="1187" t="e">
        <f t="shared" ref="F158:H158" si="48">IF(F156&gt;F157,F157+F155,F156+F155)</f>
        <v>#REF!</v>
      </c>
      <c r="G158" s="1187">
        <f t="shared" si="48"/>
        <v>0</v>
      </c>
      <c r="H158" s="1187">
        <f t="shared" si="48"/>
        <v>0</v>
      </c>
      <c r="I158" s="1187">
        <f t="shared" ref="I158:L158" si="49">IF(I156&gt;I157,I157+I155,I156+I155)</f>
        <v>0</v>
      </c>
      <c r="J158" s="1187">
        <f t="shared" si="49"/>
        <v>0</v>
      </c>
      <c r="K158" s="1187">
        <f t="shared" si="49"/>
        <v>0</v>
      </c>
      <c r="L158" s="1187">
        <f t="shared" si="49"/>
        <v>0</v>
      </c>
      <c r="M158" s="868"/>
      <c r="N158" s="86"/>
    </row>
    <row r="159" spans="2:14" ht="13.15" customHeight="1" x14ac:dyDescent="0.2">
      <c r="B159" s="84"/>
      <c r="C159" s="868"/>
      <c r="D159" s="1186" t="str">
        <f>+D73</f>
        <v>Naam SBO 9</v>
      </c>
      <c r="E159" s="868"/>
      <c r="F159" s="1188"/>
      <c r="G159" s="934"/>
      <c r="H159" s="934"/>
      <c r="I159" s="934"/>
      <c r="J159" s="934"/>
      <c r="K159" s="934"/>
      <c r="L159" s="934"/>
      <c r="M159" s="868"/>
      <c r="N159" s="86"/>
    </row>
    <row r="160" spans="2:14" ht="13.15" customHeight="1" x14ac:dyDescent="0.2">
      <c r="B160" s="84"/>
      <c r="C160" s="868"/>
      <c r="D160" s="868" t="s">
        <v>15</v>
      </c>
      <c r="E160" s="868"/>
      <c r="F160" s="1182" t="e">
        <f>IF('geg ll'!#REF!="ja",ROUND(('geg ll'!#REF!-'geg ll'!#REF!)*tab!$D$55,0),0)</f>
        <v>#REF!</v>
      </c>
      <c r="G160" s="1182">
        <f>IF('geg ll'!G$95="ja",ROUND(('geg ll'!G68-'geg ll'!G29)*tab!$D$55,0),0)</f>
        <v>0</v>
      </c>
      <c r="H160" s="1182">
        <f>IF('geg ll'!H$95="ja",ROUND(('geg ll'!H68-'geg ll'!H29)*tab!$E$55,0),0)</f>
        <v>0</v>
      </c>
      <c r="I160" s="1182">
        <f>IF('geg ll'!I$95="ja",ROUND(('geg ll'!I68-'geg ll'!I29)*tab!$E$55,0),0)</f>
        <v>0</v>
      </c>
      <c r="J160" s="1182">
        <f>IF('geg ll'!J$95="ja",ROUND(('geg ll'!J68-'geg ll'!J29)*tab!$E$55,0),0)</f>
        <v>0</v>
      </c>
      <c r="K160" s="1182">
        <f>IF('geg ll'!K$95="ja",ROUND(('geg ll'!K68-'geg ll'!K29)*tab!$E$55,0),0)</f>
        <v>0</v>
      </c>
      <c r="L160" s="1182">
        <f>IF('geg ll'!L$95="ja",ROUND(('geg ll'!L68-'geg ll'!L29)*tab!$E$55,0),0)</f>
        <v>0</v>
      </c>
      <c r="M160" s="868"/>
      <c r="N160" s="86"/>
    </row>
    <row r="161" spans="2:14" ht="13.15" customHeight="1" x14ac:dyDescent="0.2">
      <c r="B161" s="84"/>
      <c r="C161" s="868"/>
      <c r="D161" s="868" t="s">
        <v>662</v>
      </c>
      <c r="E161" s="868"/>
      <c r="F161" s="1182" t="e">
        <f>IF('geg ll'!#REF!="ja",ROUND(('geg ll'!#REF!-'geg ll'!#REF!)*tab!$D$56,0),ROUND(('geg ll'!#REF!-'geg ll'!#REF!)*tab!$D$56,0))</f>
        <v>#REF!</v>
      </c>
      <c r="G161" s="1182">
        <f>IF('geg ll'!G$95="ja",ROUND(('geg ll'!G$68-'geg ll'!G$50)*tab!$D$56,0),ROUND(('geg ll'!G$29-'geg ll'!G$50)*tab!$D$56,0))</f>
        <v>0</v>
      </c>
      <c r="H161" s="1182">
        <f>IF('geg ll'!H$95="ja",ROUND(('geg ll'!H$68-'geg ll'!H$50)*tab!$E$56,0),ROUND(('geg ll'!H$29-'geg ll'!H$50)*tab!$E$56,0))</f>
        <v>0</v>
      </c>
      <c r="I161" s="1182">
        <f>IF('geg ll'!I$95="ja",ROUND(('geg ll'!I$68-'geg ll'!I$50)*tab!$E$56,0),ROUND(('geg ll'!I$29-'geg ll'!I$50)*tab!$E$56,0))</f>
        <v>0</v>
      </c>
      <c r="J161" s="1182">
        <f>IF('geg ll'!J$95="ja",ROUND(('geg ll'!J$68-'geg ll'!J$50)*tab!$E$56,0),ROUND(('geg ll'!J$29-'geg ll'!J$50)*tab!$E$56,0))</f>
        <v>0</v>
      </c>
      <c r="K161" s="1182">
        <f>IF('geg ll'!K$95="ja",ROUND(('geg ll'!K$68-'geg ll'!K$50)*tab!$E$56,0),ROUND(('geg ll'!K$29-'geg ll'!K$50)*tab!$E$56,0))</f>
        <v>0</v>
      </c>
      <c r="L161" s="1182">
        <f>IF('geg ll'!L$95="ja",ROUND(('geg ll'!L$68-'geg ll'!L$50)*tab!$E$56,0),ROUND(('geg ll'!L$29-'geg ll'!L$50)*tab!$E$56,0))</f>
        <v>0</v>
      </c>
      <c r="M161" s="868"/>
      <c r="N161" s="86"/>
    </row>
    <row r="162" spans="2:14" ht="13.15" customHeight="1" x14ac:dyDescent="0.2">
      <c r="B162" s="84"/>
      <c r="C162" s="868"/>
      <c r="D162" s="868" t="s">
        <v>150</v>
      </c>
      <c r="E162" s="868"/>
      <c r="F162" s="1182" t="e">
        <f>+F200*'geg ll'!#REF!/'geg ll'!#REF!</f>
        <v>#REF!</v>
      </c>
      <c r="G162" s="1182">
        <f>+G200*'geg ll'!G29/'geg ll'!G$36</f>
        <v>0</v>
      </c>
      <c r="H162" s="1182">
        <f>+H200*'geg ll'!H29/'geg ll'!H$36</f>
        <v>0</v>
      </c>
      <c r="I162" s="1182">
        <f>+I200*'geg ll'!I29/'geg ll'!I$36</f>
        <v>0</v>
      </c>
      <c r="J162" s="1182">
        <f>+J200*'geg ll'!J29/'geg ll'!J$36</f>
        <v>0</v>
      </c>
      <c r="K162" s="1182">
        <f>+K200*'geg ll'!K29/'geg ll'!K$36</f>
        <v>0</v>
      </c>
      <c r="L162" s="1182">
        <f>+L200*'geg ll'!L29/'geg ll'!L$36</f>
        <v>0</v>
      </c>
      <c r="M162" s="868"/>
      <c r="N162" s="86"/>
    </row>
    <row r="163" spans="2:14" ht="13.15" customHeight="1" x14ac:dyDescent="0.2">
      <c r="B163" s="84"/>
      <c r="C163" s="868"/>
      <c r="D163" s="918"/>
      <c r="E163" s="868"/>
      <c r="F163" s="1187" t="e">
        <f t="shared" ref="F163:H163" si="50">IF(F161&gt;F162,F162+F160,F161+F160)</f>
        <v>#REF!</v>
      </c>
      <c r="G163" s="1187">
        <f t="shared" si="50"/>
        <v>0</v>
      </c>
      <c r="H163" s="1187">
        <f t="shared" si="50"/>
        <v>0</v>
      </c>
      <c r="I163" s="1187">
        <f t="shared" ref="I163:L163" si="51">IF(I161&gt;I162,I162+I160,I161+I160)</f>
        <v>0</v>
      </c>
      <c r="J163" s="1187">
        <f t="shared" si="51"/>
        <v>0</v>
      </c>
      <c r="K163" s="1187">
        <f t="shared" si="51"/>
        <v>0</v>
      </c>
      <c r="L163" s="1187">
        <f t="shared" si="51"/>
        <v>0</v>
      </c>
      <c r="M163" s="868"/>
      <c r="N163" s="86"/>
    </row>
    <row r="164" spans="2:14" ht="13.15" customHeight="1" x14ac:dyDescent="0.2">
      <c r="B164" s="84"/>
      <c r="C164" s="868"/>
      <c r="D164" s="1186" t="str">
        <f>+D77</f>
        <v>Naam SBO 10</v>
      </c>
      <c r="E164" s="868"/>
      <c r="F164" s="1188"/>
      <c r="G164" s="934"/>
      <c r="H164" s="934"/>
      <c r="I164" s="934"/>
      <c r="J164" s="934"/>
      <c r="K164" s="934"/>
      <c r="L164" s="934"/>
      <c r="M164" s="868"/>
      <c r="N164" s="86"/>
    </row>
    <row r="165" spans="2:14" ht="13.15" customHeight="1" x14ac:dyDescent="0.2">
      <c r="B165" s="84"/>
      <c r="C165" s="868"/>
      <c r="D165" s="868" t="s">
        <v>15</v>
      </c>
      <c r="E165" s="868"/>
      <c r="F165" s="1182" t="e">
        <f>IF('geg ll'!#REF!="ja",ROUND(('geg ll'!#REF!-'geg ll'!#REF!)*tab!$D$55,0),0)</f>
        <v>#REF!</v>
      </c>
      <c r="G165" s="1182">
        <f>IF('geg ll'!G$95="ja",ROUND(('geg ll'!G69-'geg ll'!G30)*tab!$D$55,0),0)</f>
        <v>0</v>
      </c>
      <c r="H165" s="1182">
        <f>IF('geg ll'!H$95="ja",ROUND(('geg ll'!H69-'geg ll'!H30)*tab!$E$55,0),0)</f>
        <v>0</v>
      </c>
      <c r="I165" s="1182">
        <f>IF('geg ll'!I$95="ja",ROUND(('geg ll'!I69-'geg ll'!I30)*tab!$E$55,0),0)</f>
        <v>0</v>
      </c>
      <c r="J165" s="1182">
        <f>IF('geg ll'!J$95="ja",ROUND(('geg ll'!J69-'geg ll'!J30)*tab!$E$55,0),0)</f>
        <v>0</v>
      </c>
      <c r="K165" s="1182">
        <f>IF('geg ll'!K$95="ja",ROUND(('geg ll'!K69-'geg ll'!K30)*tab!$E$55,0),0)</f>
        <v>0</v>
      </c>
      <c r="L165" s="1182">
        <f>IF('geg ll'!L$95="ja",ROUND(('geg ll'!L69-'geg ll'!L30)*tab!$E$55,0),0)</f>
        <v>0</v>
      </c>
      <c r="M165" s="868"/>
      <c r="N165" s="86"/>
    </row>
    <row r="166" spans="2:14" ht="13.15" customHeight="1" x14ac:dyDescent="0.2">
      <c r="B166" s="84"/>
      <c r="C166" s="868"/>
      <c r="D166" s="868" t="s">
        <v>662</v>
      </c>
      <c r="E166" s="868"/>
      <c r="F166" s="1182" t="e">
        <f>IF('geg ll'!#REF!="ja",ROUND(('geg ll'!#REF!-'geg ll'!#REF!)*tab!$D$56,0),ROUND(('geg ll'!#REF!-'geg ll'!#REF!)*tab!$D$56,0))</f>
        <v>#REF!</v>
      </c>
      <c r="G166" s="1182">
        <f>IF('geg ll'!G$95="ja",ROUND(('geg ll'!G$69-'geg ll'!G$51)*tab!$D$56,0),ROUND(('geg ll'!G$30-'geg ll'!G$51)*tab!$D$56,0))</f>
        <v>0</v>
      </c>
      <c r="H166" s="1182">
        <f>IF('geg ll'!H$95="ja",ROUND(('geg ll'!H$69-'geg ll'!H$51)*tab!$E$56,0),ROUND(('geg ll'!H$30-'geg ll'!H$51)*tab!$E$56,0))</f>
        <v>0</v>
      </c>
      <c r="I166" s="1182">
        <f>IF('geg ll'!I$95="ja",ROUND(('geg ll'!I$69-'geg ll'!I$51)*tab!$E$56,0),ROUND(('geg ll'!I$30-'geg ll'!I$51)*tab!$E$56,0))</f>
        <v>0</v>
      </c>
      <c r="J166" s="1182">
        <f>IF('geg ll'!J$95="ja",ROUND(('geg ll'!J$69-'geg ll'!J$51)*tab!$E$56,0),ROUND(('geg ll'!J$30-'geg ll'!J$51)*tab!$E$56,0))</f>
        <v>0</v>
      </c>
      <c r="K166" s="1182">
        <f>IF('geg ll'!K$95="ja",ROUND(('geg ll'!K$69-'geg ll'!K$51)*tab!$E$56,0),ROUND(('geg ll'!K$30-'geg ll'!K$51)*tab!$E$56,0))</f>
        <v>0</v>
      </c>
      <c r="L166" s="1182">
        <f>IF('geg ll'!L$95="ja",ROUND(('geg ll'!L$69-'geg ll'!L$51)*tab!$E$56,0),ROUND(('geg ll'!L$30-'geg ll'!L$51)*tab!$E$56,0))</f>
        <v>0</v>
      </c>
      <c r="M166" s="868"/>
      <c r="N166" s="86"/>
    </row>
    <row r="167" spans="2:14" ht="13.15" customHeight="1" x14ac:dyDescent="0.2">
      <c r="B167" s="84"/>
      <c r="C167" s="868"/>
      <c r="D167" s="868" t="s">
        <v>150</v>
      </c>
      <c r="E167" s="868"/>
      <c r="F167" s="1182" t="e">
        <f>+F200*'geg ll'!#REF!/'geg ll'!#REF!</f>
        <v>#REF!</v>
      </c>
      <c r="G167" s="1182">
        <f>+G200*'geg ll'!G30/'geg ll'!G$36</f>
        <v>0</v>
      </c>
      <c r="H167" s="1182">
        <f>+H200*'geg ll'!H30/'geg ll'!H$36</f>
        <v>0</v>
      </c>
      <c r="I167" s="1182">
        <f>+I200*'geg ll'!I30/'geg ll'!I$36</f>
        <v>0</v>
      </c>
      <c r="J167" s="1182">
        <f>+J200*'geg ll'!J30/'geg ll'!J$36</f>
        <v>0</v>
      </c>
      <c r="K167" s="1182">
        <f>+K200*'geg ll'!K30/'geg ll'!K$36</f>
        <v>0</v>
      </c>
      <c r="L167" s="1182">
        <f>+L200*'geg ll'!L30/'geg ll'!L$36</f>
        <v>0</v>
      </c>
      <c r="M167" s="868"/>
      <c r="N167" s="86"/>
    </row>
    <row r="168" spans="2:14" ht="13.15" customHeight="1" x14ac:dyDescent="0.2">
      <c r="B168" s="84"/>
      <c r="C168" s="868"/>
      <c r="D168" s="918"/>
      <c r="E168" s="868"/>
      <c r="F168" s="1187" t="e">
        <f t="shared" ref="F168:H168" si="52">IF(F166&gt;F167,F167+F165,F166+F165)</f>
        <v>#REF!</v>
      </c>
      <c r="G168" s="1187">
        <f t="shared" si="52"/>
        <v>0</v>
      </c>
      <c r="H168" s="1187">
        <f t="shared" si="52"/>
        <v>0</v>
      </c>
      <c r="I168" s="1187">
        <f t="shared" ref="I168:L168" si="53">IF(I166&gt;I167,I167+I165,I166+I165)</f>
        <v>0</v>
      </c>
      <c r="J168" s="1187">
        <f t="shared" si="53"/>
        <v>0</v>
      </c>
      <c r="K168" s="1187">
        <f t="shared" si="53"/>
        <v>0</v>
      </c>
      <c r="L168" s="1187">
        <f t="shared" si="53"/>
        <v>0</v>
      </c>
      <c r="M168" s="868"/>
      <c r="N168" s="86"/>
    </row>
    <row r="169" spans="2:14" ht="13.15" customHeight="1" x14ac:dyDescent="0.2">
      <c r="B169" s="84"/>
      <c r="C169" s="868"/>
      <c r="D169" s="1186" t="str">
        <f>+D81</f>
        <v>Naam SBO 11</v>
      </c>
      <c r="E169" s="868"/>
      <c r="F169" s="1188"/>
      <c r="G169" s="934"/>
      <c r="H169" s="934"/>
      <c r="I169" s="934"/>
      <c r="J169" s="934"/>
      <c r="K169" s="934"/>
      <c r="L169" s="934"/>
      <c r="M169" s="868"/>
      <c r="N169" s="86"/>
    </row>
    <row r="170" spans="2:14" ht="13.15" customHeight="1" x14ac:dyDescent="0.2">
      <c r="B170" s="84"/>
      <c r="C170" s="868"/>
      <c r="D170" s="868" t="s">
        <v>15</v>
      </c>
      <c r="E170" s="868"/>
      <c r="F170" s="1182" t="e">
        <f>IF('geg ll'!#REF!="ja",ROUND(('geg ll'!#REF!-'geg ll'!#REF!)*tab!$D$55,0),0)</f>
        <v>#REF!</v>
      </c>
      <c r="G170" s="1182">
        <f>IF('geg ll'!G$95="ja",ROUND(('geg ll'!G70-'geg ll'!G31)*tab!$D$55,0),0)</f>
        <v>0</v>
      </c>
      <c r="H170" s="1182">
        <f>IF('geg ll'!H$95="ja",ROUND(('geg ll'!H70-'geg ll'!H31)*tab!$E$55,0),0)</f>
        <v>0</v>
      </c>
      <c r="I170" s="1182">
        <f>IF('geg ll'!I$95="ja",ROUND(('geg ll'!I70-'geg ll'!I31)*tab!$E$55,0),0)</f>
        <v>0</v>
      </c>
      <c r="J170" s="1182">
        <f>IF('geg ll'!J$95="ja",ROUND(('geg ll'!J70-'geg ll'!J31)*tab!$E$55,0),0)</f>
        <v>0</v>
      </c>
      <c r="K170" s="1182">
        <f>IF('geg ll'!K$95="ja",ROUND(('geg ll'!K70-'geg ll'!K31)*tab!$E$55,0),0)</f>
        <v>0</v>
      </c>
      <c r="L170" s="1182">
        <f>IF('geg ll'!L$95="ja",ROUND(('geg ll'!L70-'geg ll'!L31)*tab!$E$55,0),0)</f>
        <v>0</v>
      </c>
      <c r="M170" s="868"/>
      <c r="N170" s="86"/>
    </row>
    <row r="171" spans="2:14" ht="13.15" customHeight="1" x14ac:dyDescent="0.2">
      <c r="B171" s="84"/>
      <c r="C171" s="868"/>
      <c r="D171" s="868" t="s">
        <v>662</v>
      </c>
      <c r="E171" s="868"/>
      <c r="F171" s="1182" t="e">
        <f>IF('geg ll'!#REF!="ja",ROUND(('geg ll'!#REF!-'geg ll'!#REF!)*tab!$D$56,0),ROUND(('geg ll'!#REF!-'geg ll'!#REF!)*tab!$D$56,0))</f>
        <v>#REF!</v>
      </c>
      <c r="G171" s="1182">
        <f>IF('geg ll'!G$95="ja",ROUND(('geg ll'!G$70-'geg ll'!G$52)*tab!$D$56,0),ROUND(('geg ll'!G$31-'geg ll'!G$52)*tab!$D$56,0))</f>
        <v>0</v>
      </c>
      <c r="H171" s="1182">
        <f>IF('geg ll'!H$95="ja",ROUND(('geg ll'!H$70-'geg ll'!H$52)*tab!$E$56,0),ROUND(('geg ll'!H$31-'geg ll'!H$52)*tab!$E$56,0))</f>
        <v>0</v>
      </c>
      <c r="I171" s="1182">
        <f>IF('geg ll'!I$95="ja",ROUND(('geg ll'!I$70-'geg ll'!I$52)*tab!$E$56,0),ROUND(('geg ll'!I$31-'geg ll'!I$52)*tab!$E$56,0))</f>
        <v>0</v>
      </c>
      <c r="J171" s="1182">
        <f>IF('geg ll'!J$95="ja",ROUND(('geg ll'!J$70-'geg ll'!J$52)*tab!$E$56,0),ROUND(('geg ll'!J$31-'geg ll'!J$52)*tab!$E$56,0))</f>
        <v>0</v>
      </c>
      <c r="K171" s="1182">
        <f>IF('geg ll'!K$95="ja",ROUND(('geg ll'!K$70-'geg ll'!K$52)*tab!$E$56,0),ROUND(('geg ll'!K$31-'geg ll'!K$52)*tab!$E$56,0))</f>
        <v>0</v>
      </c>
      <c r="L171" s="1182">
        <f>IF('geg ll'!L$95="ja",ROUND(('geg ll'!L$70-'geg ll'!L$52)*tab!$E$56,0),ROUND(('geg ll'!L$31-'geg ll'!L$52)*tab!$E$56,0))</f>
        <v>0</v>
      </c>
      <c r="M171" s="868"/>
      <c r="N171" s="86"/>
    </row>
    <row r="172" spans="2:14" ht="13.15" customHeight="1" x14ac:dyDescent="0.2">
      <c r="B172" s="84"/>
      <c r="C172" s="868"/>
      <c r="D172" s="868" t="s">
        <v>150</v>
      </c>
      <c r="E172" s="868"/>
      <c r="F172" s="1182" t="e">
        <f>+F200*'geg ll'!#REF!/'geg ll'!#REF!</f>
        <v>#REF!</v>
      </c>
      <c r="G172" s="1182">
        <f>+G200*'geg ll'!G31/'geg ll'!G$36</f>
        <v>0</v>
      </c>
      <c r="H172" s="1182">
        <f>+H200*'geg ll'!H31/'geg ll'!H$36</f>
        <v>0</v>
      </c>
      <c r="I172" s="1182">
        <f>+I200*'geg ll'!I31/'geg ll'!I$36</f>
        <v>0</v>
      </c>
      <c r="J172" s="1182">
        <f>+J200*'geg ll'!J31/'geg ll'!J$36</f>
        <v>0</v>
      </c>
      <c r="K172" s="1182">
        <f>+K200*'geg ll'!K31/'geg ll'!K$36</f>
        <v>0</v>
      </c>
      <c r="L172" s="1182">
        <f>+L200*'geg ll'!L31/'geg ll'!L$36</f>
        <v>0</v>
      </c>
      <c r="M172" s="868"/>
      <c r="N172" s="86"/>
    </row>
    <row r="173" spans="2:14" ht="13.15" customHeight="1" x14ac:dyDescent="0.2">
      <c r="B173" s="84"/>
      <c r="C173" s="868"/>
      <c r="D173" s="918"/>
      <c r="E173" s="868"/>
      <c r="F173" s="1187" t="e">
        <f t="shared" ref="F173:H173" si="54">IF(F171&gt;F172,F172+F170,F171+F170)</f>
        <v>#REF!</v>
      </c>
      <c r="G173" s="1187">
        <f t="shared" si="54"/>
        <v>0</v>
      </c>
      <c r="H173" s="1187">
        <f t="shared" si="54"/>
        <v>0</v>
      </c>
      <c r="I173" s="1187">
        <f t="shared" ref="I173:L173" si="55">IF(I171&gt;I172,I172+I170,I171+I170)</f>
        <v>0</v>
      </c>
      <c r="J173" s="1187">
        <f t="shared" si="55"/>
        <v>0</v>
      </c>
      <c r="K173" s="1187">
        <f t="shared" si="55"/>
        <v>0</v>
      </c>
      <c r="L173" s="1187">
        <f t="shared" si="55"/>
        <v>0</v>
      </c>
      <c r="M173" s="868"/>
      <c r="N173" s="86"/>
    </row>
    <row r="174" spans="2:14" ht="13.15" customHeight="1" x14ac:dyDescent="0.2">
      <c r="B174" s="84"/>
      <c r="C174" s="868"/>
      <c r="D174" s="1186" t="str">
        <f>+D85</f>
        <v>Naam SBO 12</v>
      </c>
      <c r="E174" s="868"/>
      <c r="F174" s="1188"/>
      <c r="G174" s="934"/>
      <c r="H174" s="934"/>
      <c r="I174" s="934"/>
      <c r="J174" s="934"/>
      <c r="K174" s="934"/>
      <c r="L174" s="934"/>
      <c r="M174" s="868"/>
      <c r="N174" s="86"/>
    </row>
    <row r="175" spans="2:14" ht="13.15" customHeight="1" x14ac:dyDescent="0.2">
      <c r="B175" s="84"/>
      <c r="C175" s="868"/>
      <c r="D175" s="868" t="s">
        <v>15</v>
      </c>
      <c r="E175" s="868"/>
      <c r="F175" s="1182" t="e">
        <f>IF('geg ll'!#REF!="ja",ROUND(('geg ll'!#REF!-'geg ll'!#REF!)*tab!$D$55,0),0)</f>
        <v>#REF!</v>
      </c>
      <c r="G175" s="1182">
        <f>IF('geg ll'!G$95="ja",ROUND(('geg ll'!G71-'geg ll'!G32)*tab!$D$55,0),0)</f>
        <v>0</v>
      </c>
      <c r="H175" s="1182">
        <f>IF('geg ll'!H$95="ja",ROUND(('geg ll'!H71-'geg ll'!H32)*tab!$E$55,0),0)</f>
        <v>0</v>
      </c>
      <c r="I175" s="1182">
        <f>IF('geg ll'!I$95="ja",ROUND(('geg ll'!I71-'geg ll'!I32)*tab!$E$55,0),0)</f>
        <v>0</v>
      </c>
      <c r="J175" s="1182">
        <f>IF('geg ll'!J$95="ja",ROUND(('geg ll'!J71-'geg ll'!J32)*tab!$E$55,0),0)</f>
        <v>0</v>
      </c>
      <c r="K175" s="1182">
        <f>IF('geg ll'!K$95="ja",ROUND(('geg ll'!K71-'geg ll'!K32)*tab!$E$55,0),0)</f>
        <v>0</v>
      </c>
      <c r="L175" s="1182">
        <f>IF('geg ll'!L$95="ja",ROUND(('geg ll'!L71-'geg ll'!L32)*tab!$E$55,0),0)</f>
        <v>0</v>
      </c>
      <c r="M175" s="868"/>
      <c r="N175" s="86"/>
    </row>
    <row r="176" spans="2:14" ht="13.15" customHeight="1" x14ac:dyDescent="0.2">
      <c r="B176" s="84"/>
      <c r="C176" s="868"/>
      <c r="D176" s="868" t="s">
        <v>662</v>
      </c>
      <c r="E176" s="868"/>
      <c r="F176" s="1182" t="e">
        <f>IF('geg ll'!#REF!="ja",ROUND(('geg ll'!#REF!-'geg ll'!#REF!)*tab!$D$56,0),ROUND(('geg ll'!#REF!-'geg ll'!#REF!)*tab!$D$56,0))</f>
        <v>#REF!</v>
      </c>
      <c r="G176" s="1182">
        <f>IF('geg ll'!G$95="ja",ROUND(('geg ll'!G$71-'geg ll'!G$53)*tab!$D$56,0),ROUND(('geg ll'!G$32-'geg ll'!G$53)*tab!$D$56,0))</f>
        <v>0</v>
      </c>
      <c r="H176" s="1182">
        <f>IF('geg ll'!H$95="ja",ROUND(('geg ll'!H$71-'geg ll'!H$53)*tab!$E$56,0),ROUND(('geg ll'!H$32-'geg ll'!H$53)*tab!$E$56,0))</f>
        <v>0</v>
      </c>
      <c r="I176" s="1182">
        <f>IF('geg ll'!I$95="ja",ROUND(('geg ll'!I$71-'geg ll'!I$53)*tab!$E$56,0),ROUND(('geg ll'!I$32-'geg ll'!I$53)*tab!$E$56,0))</f>
        <v>0</v>
      </c>
      <c r="J176" s="1182">
        <f>IF('geg ll'!J$95="ja",ROUND(('geg ll'!J$71-'geg ll'!J$53)*tab!$E$56,0),ROUND(('geg ll'!J$32-'geg ll'!J$53)*tab!$E$56,0))</f>
        <v>0</v>
      </c>
      <c r="K176" s="1182">
        <f>IF('geg ll'!K$95="ja",ROUND(('geg ll'!K$71-'geg ll'!K$53)*tab!$E$56,0),ROUND(('geg ll'!K$32-'geg ll'!K$53)*tab!$E$56,0))</f>
        <v>0</v>
      </c>
      <c r="L176" s="1182">
        <f>IF('geg ll'!L$95="ja",ROUND(('geg ll'!L$71-'geg ll'!L$53)*tab!$E$56,0),ROUND(('geg ll'!L$32-'geg ll'!L$53)*tab!$E$56,0))</f>
        <v>0</v>
      </c>
      <c r="M176" s="868"/>
      <c r="N176" s="86"/>
    </row>
    <row r="177" spans="2:14" ht="13.15" customHeight="1" x14ac:dyDescent="0.2">
      <c r="B177" s="84"/>
      <c r="C177" s="868"/>
      <c r="D177" s="868" t="s">
        <v>150</v>
      </c>
      <c r="E177" s="868"/>
      <c r="F177" s="1182" t="e">
        <f>+F200*'geg ll'!#REF!/'geg ll'!#REF!</f>
        <v>#REF!</v>
      </c>
      <c r="G177" s="1182">
        <f>+G200*'geg ll'!G32/'geg ll'!G$36</f>
        <v>0</v>
      </c>
      <c r="H177" s="1182">
        <f>+H200*'geg ll'!H32/'geg ll'!H$36</f>
        <v>0</v>
      </c>
      <c r="I177" s="1182">
        <f>+I200*'geg ll'!I32/'geg ll'!I$36</f>
        <v>0</v>
      </c>
      <c r="J177" s="1182">
        <f>+J200*'geg ll'!J32/'geg ll'!J$36</f>
        <v>0</v>
      </c>
      <c r="K177" s="1182">
        <f>+K200*'geg ll'!K32/'geg ll'!K$36</f>
        <v>0</v>
      </c>
      <c r="L177" s="1182">
        <f>+L200*'geg ll'!L32/'geg ll'!L$36</f>
        <v>0</v>
      </c>
      <c r="M177" s="868"/>
      <c r="N177" s="86"/>
    </row>
    <row r="178" spans="2:14" ht="13.15" customHeight="1" x14ac:dyDescent="0.2">
      <c r="B178" s="84"/>
      <c r="C178" s="868"/>
      <c r="D178" s="918"/>
      <c r="E178" s="868"/>
      <c r="F178" s="1187" t="e">
        <f t="shared" ref="F178:H178" si="56">IF(F176&gt;F177,F177+F175,F176+F175)</f>
        <v>#REF!</v>
      </c>
      <c r="G178" s="1187">
        <f t="shared" si="56"/>
        <v>0</v>
      </c>
      <c r="H178" s="1187">
        <f t="shared" si="56"/>
        <v>0</v>
      </c>
      <c r="I178" s="1187">
        <f t="shared" ref="I178:L178" si="57">IF(I176&gt;I177,I177+I175,I176+I175)</f>
        <v>0</v>
      </c>
      <c r="J178" s="1187">
        <f t="shared" si="57"/>
        <v>0</v>
      </c>
      <c r="K178" s="1187">
        <f t="shared" si="57"/>
        <v>0</v>
      </c>
      <c r="L178" s="1187">
        <f t="shared" si="57"/>
        <v>0</v>
      </c>
      <c r="M178" s="868"/>
      <c r="N178" s="86"/>
    </row>
    <row r="179" spans="2:14" ht="13.15" customHeight="1" x14ac:dyDescent="0.2">
      <c r="B179" s="84"/>
      <c r="C179" s="868"/>
      <c r="D179" s="1186" t="str">
        <f>+D89</f>
        <v>Naam SBO 13</v>
      </c>
      <c r="E179" s="868"/>
      <c r="F179" s="1188"/>
      <c r="G179" s="934"/>
      <c r="H179" s="934"/>
      <c r="I179" s="934"/>
      <c r="J179" s="934"/>
      <c r="K179" s="934"/>
      <c r="L179" s="934"/>
      <c r="M179" s="868"/>
      <c r="N179" s="86"/>
    </row>
    <row r="180" spans="2:14" ht="13.15" customHeight="1" x14ac:dyDescent="0.2">
      <c r="B180" s="84"/>
      <c r="C180" s="868"/>
      <c r="D180" s="868" t="s">
        <v>15</v>
      </c>
      <c r="E180" s="868"/>
      <c r="F180" s="1182" t="e">
        <f>IF('geg ll'!#REF!="ja",ROUND(('geg ll'!#REF!-'geg ll'!#REF!)*tab!$D$55,0),0)</f>
        <v>#REF!</v>
      </c>
      <c r="G180" s="1182">
        <f>IF('geg ll'!G$95="ja",ROUND(('geg ll'!G72-'geg ll'!G33)*tab!$D$55,0),0)</f>
        <v>0</v>
      </c>
      <c r="H180" s="1182">
        <f>IF('geg ll'!H$95="ja",ROUND(('geg ll'!H72-'geg ll'!H33)*tab!$E$55,0),0)</f>
        <v>0</v>
      </c>
      <c r="I180" s="1182">
        <f>IF('geg ll'!I$95="ja",ROUND(('geg ll'!I72-'geg ll'!I33)*tab!$E$55,0),0)</f>
        <v>0</v>
      </c>
      <c r="J180" s="1182">
        <f>IF('geg ll'!J$95="ja",ROUND(('geg ll'!J72-'geg ll'!J33)*tab!$E$55,0),0)</f>
        <v>0</v>
      </c>
      <c r="K180" s="1182">
        <f>IF('geg ll'!K$95="ja",ROUND(('geg ll'!K72-'geg ll'!K33)*tab!$E$55,0),0)</f>
        <v>0</v>
      </c>
      <c r="L180" s="1182">
        <f>IF('geg ll'!L$95="ja",ROUND(('geg ll'!L72-'geg ll'!L33)*tab!$E$55,0),0)</f>
        <v>0</v>
      </c>
      <c r="M180" s="868"/>
      <c r="N180" s="86"/>
    </row>
    <row r="181" spans="2:14" ht="13.15" customHeight="1" x14ac:dyDescent="0.2">
      <c r="B181" s="84"/>
      <c r="C181" s="868"/>
      <c r="D181" s="868" t="s">
        <v>662</v>
      </c>
      <c r="E181" s="868"/>
      <c r="F181" s="1182" t="e">
        <f>IF('geg ll'!#REF!="ja",ROUND(('geg ll'!#REF!-'geg ll'!#REF!)*tab!$D$56,0),ROUND(('geg ll'!#REF!-'geg ll'!#REF!)*tab!$D$56,0))</f>
        <v>#REF!</v>
      </c>
      <c r="G181" s="1182">
        <f>IF('geg ll'!G$95="ja",ROUND(('geg ll'!G$72-'geg ll'!G$54)*tab!$D$56,0),ROUND(('geg ll'!G$33-'geg ll'!G$54)*tab!$D$56,0))</f>
        <v>0</v>
      </c>
      <c r="H181" s="1182">
        <f>IF('geg ll'!H$95="ja",ROUND(('geg ll'!H$72-'geg ll'!H$54)*tab!$E$56,0),ROUND(('geg ll'!H$33-'geg ll'!H$54)*tab!$E$56,0))</f>
        <v>0</v>
      </c>
      <c r="I181" s="1182">
        <f>IF('geg ll'!I$95="ja",ROUND(('geg ll'!I$72-'geg ll'!I$54)*tab!$E$56,0),ROUND(('geg ll'!I$33-'geg ll'!I$54)*tab!$E$56,0))</f>
        <v>0</v>
      </c>
      <c r="J181" s="1182">
        <f>IF('geg ll'!J$95="ja",ROUND(('geg ll'!J$72-'geg ll'!J$54)*tab!$E$56,0),ROUND(('geg ll'!J$33-'geg ll'!J$54)*tab!$E$56,0))</f>
        <v>0</v>
      </c>
      <c r="K181" s="1182">
        <f>IF('geg ll'!K$95="ja",ROUND(('geg ll'!K$72-'geg ll'!K$54)*tab!$E$56,0),ROUND(('geg ll'!K$33-'geg ll'!K$54)*tab!$E$56,0))</f>
        <v>0</v>
      </c>
      <c r="L181" s="1182">
        <f>IF('geg ll'!L$95="ja",ROUND(('geg ll'!L$72-'geg ll'!L$54)*tab!$E$56,0),ROUND(('geg ll'!L$33-'geg ll'!L$54)*tab!$E$56,0))</f>
        <v>0</v>
      </c>
      <c r="M181" s="868"/>
      <c r="N181" s="86"/>
    </row>
    <row r="182" spans="2:14" ht="13.15" customHeight="1" x14ac:dyDescent="0.2">
      <c r="B182" s="84"/>
      <c r="C182" s="868"/>
      <c r="D182" s="868" t="s">
        <v>150</v>
      </c>
      <c r="E182" s="868"/>
      <c r="F182" s="1182" t="e">
        <f>+F200*'geg ll'!#REF!/'geg ll'!#REF!</f>
        <v>#REF!</v>
      </c>
      <c r="G182" s="1182">
        <f>+G200*'geg ll'!G33/'geg ll'!G$36</f>
        <v>0</v>
      </c>
      <c r="H182" s="1182">
        <f>+H200*'geg ll'!H33/'geg ll'!H$36</f>
        <v>0</v>
      </c>
      <c r="I182" s="1182">
        <f>+I200*'geg ll'!I33/'geg ll'!I$36</f>
        <v>0</v>
      </c>
      <c r="J182" s="1182">
        <f>+J200*'geg ll'!J33/'geg ll'!J$36</f>
        <v>0</v>
      </c>
      <c r="K182" s="1182">
        <f>+K200*'geg ll'!K33/'geg ll'!K$36</f>
        <v>0</v>
      </c>
      <c r="L182" s="1182">
        <f>+L200*'geg ll'!L33/'geg ll'!L$36</f>
        <v>0</v>
      </c>
      <c r="M182" s="868"/>
      <c r="N182" s="86"/>
    </row>
    <row r="183" spans="2:14" ht="13.15" customHeight="1" x14ac:dyDescent="0.2">
      <c r="B183" s="84"/>
      <c r="C183" s="868"/>
      <c r="D183" s="918"/>
      <c r="E183" s="868"/>
      <c r="F183" s="1187" t="e">
        <f t="shared" ref="F183:H183" si="58">IF(F181&gt;F182,F182+F180,F181+F180)</f>
        <v>#REF!</v>
      </c>
      <c r="G183" s="1187">
        <f t="shared" si="58"/>
        <v>0</v>
      </c>
      <c r="H183" s="1187">
        <f t="shared" si="58"/>
        <v>0</v>
      </c>
      <c r="I183" s="1187">
        <f t="shared" ref="I183:L183" si="59">IF(I181&gt;I182,I182+I180,I181+I180)</f>
        <v>0</v>
      </c>
      <c r="J183" s="1187">
        <f t="shared" si="59"/>
        <v>0</v>
      </c>
      <c r="K183" s="1187">
        <f t="shared" si="59"/>
        <v>0</v>
      </c>
      <c r="L183" s="1187">
        <f t="shared" si="59"/>
        <v>0</v>
      </c>
      <c r="M183" s="868"/>
      <c r="N183" s="86"/>
    </row>
    <row r="184" spans="2:14" ht="13.15" customHeight="1" x14ac:dyDescent="0.2">
      <c r="B184" s="84"/>
      <c r="C184" s="868"/>
      <c r="D184" s="1186" t="str">
        <f>+D93</f>
        <v>Naam SBO 14</v>
      </c>
      <c r="E184" s="868"/>
      <c r="F184" s="1188"/>
      <c r="G184" s="934"/>
      <c r="H184" s="934"/>
      <c r="I184" s="934"/>
      <c r="J184" s="934"/>
      <c r="K184" s="934"/>
      <c r="L184" s="934"/>
      <c r="M184" s="868"/>
      <c r="N184" s="86"/>
    </row>
    <row r="185" spans="2:14" ht="13.15" customHeight="1" x14ac:dyDescent="0.2">
      <c r="B185" s="84"/>
      <c r="C185" s="868"/>
      <c r="D185" s="868" t="s">
        <v>15</v>
      </c>
      <c r="E185" s="868"/>
      <c r="F185" s="1182" t="e">
        <f>IF('geg ll'!#REF!="ja",ROUND(('geg ll'!#REF!-'geg ll'!#REF!)*tab!$D$55,0),0)</f>
        <v>#REF!</v>
      </c>
      <c r="G185" s="1182">
        <f>IF('geg ll'!G$95="ja",ROUND(('geg ll'!G73-'geg ll'!G34)*tab!$D$55,0),0)</f>
        <v>0</v>
      </c>
      <c r="H185" s="1182">
        <f>IF('geg ll'!H$95="ja",ROUND(('geg ll'!H73-'geg ll'!H34)*tab!$E$55,0),0)</f>
        <v>0</v>
      </c>
      <c r="I185" s="1182">
        <f>IF('geg ll'!I$95="ja",ROUND(('geg ll'!I73-'geg ll'!I34)*tab!$E$55,0),0)</f>
        <v>0</v>
      </c>
      <c r="J185" s="1182">
        <f>IF('geg ll'!J$95="ja",ROUND(('geg ll'!J73-'geg ll'!J34)*tab!$E$55,0),0)</f>
        <v>0</v>
      </c>
      <c r="K185" s="1182">
        <f>IF('geg ll'!K$95="ja",ROUND(('geg ll'!K73-'geg ll'!K34)*tab!$E$55,0),0)</f>
        <v>0</v>
      </c>
      <c r="L185" s="1182">
        <f>IF('geg ll'!L$95="ja",ROUND(('geg ll'!L73-'geg ll'!L34)*tab!$E$55,0),0)</f>
        <v>0</v>
      </c>
      <c r="M185" s="868"/>
      <c r="N185" s="86"/>
    </row>
    <row r="186" spans="2:14" ht="13.15" customHeight="1" x14ac:dyDescent="0.2">
      <c r="B186" s="84"/>
      <c r="C186" s="868"/>
      <c r="D186" s="868" t="s">
        <v>662</v>
      </c>
      <c r="E186" s="868"/>
      <c r="F186" s="1182" t="e">
        <f>IF('geg ll'!#REF!="ja",ROUND(('geg ll'!#REF!-'geg ll'!#REF!)*tab!$D$56,0),ROUND(('geg ll'!#REF!-'geg ll'!#REF!)*tab!$D$56,0))</f>
        <v>#REF!</v>
      </c>
      <c r="G186" s="1182">
        <f>IF('geg ll'!G$95="ja",ROUND(('geg ll'!G$73-'geg ll'!G$55)*tab!$D$56,0),ROUND(('geg ll'!G$34-'geg ll'!G$55)*tab!$D$56,0))</f>
        <v>0</v>
      </c>
      <c r="H186" s="1182">
        <f>IF('geg ll'!H$95="ja",ROUND(('geg ll'!H$73-'geg ll'!H$55)*tab!$E$56,0),ROUND(('geg ll'!H$34-'geg ll'!H$55)*tab!$E$56,0))</f>
        <v>0</v>
      </c>
      <c r="I186" s="1182">
        <f>IF('geg ll'!I$95="ja",ROUND(('geg ll'!I$73-'geg ll'!I$55)*tab!$E$56,0),ROUND(('geg ll'!I$34-'geg ll'!I$55)*tab!$E$56,0))</f>
        <v>0</v>
      </c>
      <c r="J186" s="1182">
        <f>IF('geg ll'!J$95="ja",ROUND(('geg ll'!J$73-'geg ll'!J$55)*tab!$E$56,0),ROUND(('geg ll'!J$34-'geg ll'!J$55)*tab!$E$56,0))</f>
        <v>0</v>
      </c>
      <c r="K186" s="1182">
        <f>IF('geg ll'!K$95="ja",ROUND(('geg ll'!K$73-'geg ll'!K$55)*tab!$E$56,0),ROUND(('geg ll'!K$34-'geg ll'!K$55)*tab!$E$56,0))</f>
        <v>0</v>
      </c>
      <c r="L186" s="1182">
        <f>IF('geg ll'!L$95="ja",ROUND(('geg ll'!L$73-'geg ll'!L$55)*tab!$E$56,0),ROUND(('geg ll'!L$34-'geg ll'!L$55)*tab!$E$56,0))</f>
        <v>0</v>
      </c>
      <c r="M186" s="868"/>
      <c r="N186" s="86"/>
    </row>
    <row r="187" spans="2:14" ht="13.15" customHeight="1" x14ac:dyDescent="0.2">
      <c r="B187" s="84"/>
      <c r="C187" s="868"/>
      <c r="D187" s="868" t="s">
        <v>150</v>
      </c>
      <c r="E187" s="868"/>
      <c r="F187" s="1182" t="e">
        <f>+F200*'geg ll'!#REF!/'geg ll'!#REF!</f>
        <v>#REF!</v>
      </c>
      <c r="G187" s="1182">
        <f>+G200*'geg ll'!G34/'geg ll'!G$36</f>
        <v>0</v>
      </c>
      <c r="H187" s="1182">
        <f>+H200*'geg ll'!H34/'geg ll'!H$36</f>
        <v>0</v>
      </c>
      <c r="I187" s="1182">
        <f>+I200*'geg ll'!I34/'geg ll'!I$36</f>
        <v>0</v>
      </c>
      <c r="J187" s="1182">
        <f>+J200*'geg ll'!J34/'geg ll'!J$36</f>
        <v>0</v>
      </c>
      <c r="K187" s="1182">
        <f>+K200*'geg ll'!K34/'geg ll'!K$36</f>
        <v>0</v>
      </c>
      <c r="L187" s="1182">
        <f>+L200*'geg ll'!L34/'geg ll'!L$36</f>
        <v>0</v>
      </c>
      <c r="M187" s="868"/>
      <c r="N187" s="86"/>
    </row>
    <row r="188" spans="2:14" ht="13.15" customHeight="1" x14ac:dyDescent="0.2">
      <c r="B188" s="84"/>
      <c r="C188" s="868"/>
      <c r="D188" s="918"/>
      <c r="E188" s="868"/>
      <c r="F188" s="1187" t="e">
        <f t="shared" ref="F188:H188" si="60">IF(F186&gt;F187,F187+F185,F186+F185)</f>
        <v>#REF!</v>
      </c>
      <c r="G188" s="1187">
        <f t="shared" si="60"/>
        <v>0</v>
      </c>
      <c r="H188" s="1187">
        <f t="shared" si="60"/>
        <v>0</v>
      </c>
      <c r="I188" s="1187">
        <f t="shared" ref="I188:L188" si="61">IF(I186&gt;I187,I187+I185,I186+I185)</f>
        <v>0</v>
      </c>
      <c r="J188" s="1187">
        <f t="shared" si="61"/>
        <v>0</v>
      </c>
      <c r="K188" s="1187">
        <f t="shared" si="61"/>
        <v>0</v>
      </c>
      <c r="L188" s="1187">
        <f t="shared" si="61"/>
        <v>0</v>
      </c>
      <c r="M188" s="868"/>
      <c r="N188" s="86"/>
    </row>
    <row r="189" spans="2:14" ht="13.15" customHeight="1" x14ac:dyDescent="0.2">
      <c r="B189" s="84"/>
      <c r="C189" s="868"/>
      <c r="D189" s="1186" t="str">
        <f>+D97</f>
        <v>Naam SBO 15</v>
      </c>
      <c r="E189" s="868"/>
      <c r="F189" s="1188"/>
      <c r="G189" s="934"/>
      <c r="H189" s="934"/>
      <c r="I189" s="934"/>
      <c r="J189" s="934"/>
      <c r="K189" s="934"/>
      <c r="L189" s="934"/>
      <c r="M189" s="868"/>
      <c r="N189" s="86"/>
    </row>
    <row r="190" spans="2:14" ht="13.15" customHeight="1" x14ac:dyDescent="0.2">
      <c r="B190" s="84"/>
      <c r="C190" s="868"/>
      <c r="D190" s="868" t="s">
        <v>15</v>
      </c>
      <c r="E190" s="868"/>
      <c r="F190" s="1182" t="e">
        <f>IF('geg ll'!#REF!="ja",ROUND(('geg ll'!#REF!-'geg ll'!#REF!)*tab!$D$55,0),0)</f>
        <v>#REF!</v>
      </c>
      <c r="G190" s="1182">
        <f>IF('geg ll'!G$95="ja",ROUND(('geg ll'!G74-'geg ll'!G35)*tab!$D$55,0),0)</f>
        <v>0</v>
      </c>
      <c r="H190" s="1182">
        <f>IF('geg ll'!H$95="ja",ROUND(('geg ll'!H74-'geg ll'!H35)*tab!$E$55,0),0)</f>
        <v>0</v>
      </c>
      <c r="I190" s="1182">
        <f>IF('geg ll'!I$95="ja",ROUND(('geg ll'!I74-'geg ll'!I35)*tab!$E$55,0),0)</f>
        <v>0</v>
      </c>
      <c r="J190" s="1182">
        <f>IF('geg ll'!J$95="ja",ROUND(('geg ll'!J74-'geg ll'!J35)*tab!$E$55,0),0)</f>
        <v>0</v>
      </c>
      <c r="K190" s="1182">
        <f>IF('geg ll'!K$95="ja",ROUND(('geg ll'!K74-'geg ll'!K35)*tab!$E$55,0),0)</f>
        <v>0</v>
      </c>
      <c r="L190" s="1182">
        <f>IF('geg ll'!L$95="ja",ROUND(('geg ll'!L74-'geg ll'!L35)*tab!$E$55,0),0)</f>
        <v>0</v>
      </c>
      <c r="M190" s="868"/>
      <c r="N190" s="86"/>
    </row>
    <row r="191" spans="2:14" ht="13.15" customHeight="1" x14ac:dyDescent="0.2">
      <c r="B191" s="84"/>
      <c r="C191" s="868"/>
      <c r="D191" s="868" t="s">
        <v>662</v>
      </c>
      <c r="E191" s="868"/>
      <c r="F191" s="1182" t="e">
        <f>IF('geg ll'!#REF!="ja",ROUND(('geg ll'!#REF!-'geg ll'!#REF!)*tab!$D$56,0),ROUND(('geg ll'!#REF!-'geg ll'!#REF!)*tab!$D$56,0))</f>
        <v>#REF!</v>
      </c>
      <c r="G191" s="1182">
        <f>IF('geg ll'!G$95="ja",ROUND(('geg ll'!G$74-'geg ll'!G$56)*tab!$D$56,0),ROUND(('geg ll'!G$35-'geg ll'!G$56)*tab!$D$56,0))</f>
        <v>0</v>
      </c>
      <c r="H191" s="1182">
        <f>IF('geg ll'!H$95="ja",ROUND(('geg ll'!H$74-'geg ll'!H$56)*tab!$E$56,0),ROUND(('geg ll'!H$35-'geg ll'!H$56)*tab!$E$56,0))</f>
        <v>0</v>
      </c>
      <c r="I191" s="1182">
        <f>IF('geg ll'!I$95="ja",ROUND(('geg ll'!I$74-'geg ll'!I$56)*tab!$E$56,0),ROUND(('geg ll'!I$35-'geg ll'!I$56)*tab!$E$56,0))</f>
        <v>0</v>
      </c>
      <c r="J191" s="1182">
        <f>IF('geg ll'!J$95="ja",ROUND(('geg ll'!J$74-'geg ll'!J$56)*tab!$E$56,0),ROUND(('geg ll'!J$35-'geg ll'!J$56)*tab!$E$56,0))</f>
        <v>0</v>
      </c>
      <c r="K191" s="1182">
        <f>IF('geg ll'!K$95="ja",ROUND(('geg ll'!K$74-'geg ll'!K$56)*tab!$E$56,0),ROUND(('geg ll'!K$35-'geg ll'!K$56)*tab!$E$56,0))</f>
        <v>0</v>
      </c>
      <c r="L191" s="1182">
        <f>IF('geg ll'!L$95="ja",ROUND(('geg ll'!L$74-'geg ll'!L$56)*tab!$E$56,0),ROUND(('geg ll'!L$35-'geg ll'!L$56)*tab!$E$56,0))</f>
        <v>0</v>
      </c>
      <c r="M191" s="868"/>
      <c r="N191" s="86"/>
    </row>
    <row r="192" spans="2:14" ht="13.15" customHeight="1" x14ac:dyDescent="0.2">
      <c r="B192" s="84"/>
      <c r="C192" s="868"/>
      <c r="D192" s="868" t="s">
        <v>150</v>
      </c>
      <c r="E192" s="868"/>
      <c r="F192" s="1182" t="e">
        <f>+F200*'geg ll'!#REF!/'geg ll'!#REF!</f>
        <v>#REF!</v>
      </c>
      <c r="G192" s="1182">
        <f>+G200*'geg ll'!G35/'geg ll'!G$36</f>
        <v>0</v>
      </c>
      <c r="H192" s="1182">
        <f>+H200*'geg ll'!H35/'geg ll'!H$36</f>
        <v>0</v>
      </c>
      <c r="I192" s="1182">
        <f>+I200*'geg ll'!I35/'geg ll'!I$36</f>
        <v>0</v>
      </c>
      <c r="J192" s="1182">
        <f>+J200*'geg ll'!J35/'geg ll'!J$36</f>
        <v>0</v>
      </c>
      <c r="K192" s="1182">
        <f>+K200*'geg ll'!K35/'geg ll'!K$36</f>
        <v>0</v>
      </c>
      <c r="L192" s="1182">
        <f>+L200*'geg ll'!L35/'geg ll'!L$36</f>
        <v>0</v>
      </c>
      <c r="M192" s="868"/>
      <c r="N192" s="86"/>
    </row>
    <row r="193" spans="2:16" ht="13.15" customHeight="1" x14ac:dyDescent="0.2">
      <c r="B193" s="84"/>
      <c r="C193" s="868"/>
      <c r="D193" s="918"/>
      <c r="E193" s="868"/>
      <c r="F193" s="1187" t="e">
        <f t="shared" ref="F193:K193" si="62">IF(F191&gt;F192,F192+F190,F191+F190)</f>
        <v>#REF!</v>
      </c>
      <c r="G193" s="1187">
        <f t="shared" si="62"/>
        <v>0</v>
      </c>
      <c r="H193" s="1187">
        <f t="shared" si="62"/>
        <v>0</v>
      </c>
      <c r="I193" s="1187">
        <f t="shared" si="62"/>
        <v>0</v>
      </c>
      <c r="J193" s="1187">
        <f t="shared" si="62"/>
        <v>0</v>
      </c>
      <c r="K193" s="1187">
        <f t="shared" si="62"/>
        <v>0</v>
      </c>
      <c r="L193" s="1187">
        <f>IF(L191&gt;L192,L192+L190,L191+L190)</f>
        <v>0</v>
      </c>
      <c r="M193" s="868"/>
      <c r="N193" s="86"/>
    </row>
    <row r="194" spans="2:16" ht="13.15" customHeight="1" x14ac:dyDescent="0.2">
      <c r="B194" s="84"/>
      <c r="C194" s="868"/>
      <c r="D194" s="868"/>
      <c r="E194" s="868"/>
      <c r="F194" s="934"/>
      <c r="G194" s="934"/>
      <c r="H194" s="934"/>
      <c r="I194" s="934"/>
      <c r="J194" s="934"/>
      <c r="K194" s="934"/>
      <c r="L194" s="934"/>
      <c r="M194" s="868"/>
      <c r="N194" s="86"/>
    </row>
    <row r="195" spans="2:16" ht="13.15" customHeight="1" x14ac:dyDescent="0.2">
      <c r="B195" s="84"/>
      <c r="C195" s="85"/>
      <c r="D195" s="85"/>
      <c r="E195" s="85"/>
      <c r="F195" s="140"/>
      <c r="G195" s="140"/>
      <c r="H195" s="140"/>
      <c r="I195" s="140"/>
      <c r="J195" s="140"/>
      <c r="K195" s="140"/>
      <c r="L195" s="140"/>
      <c r="M195" s="85"/>
      <c r="N195" s="86"/>
    </row>
    <row r="196" spans="2:16" ht="13.15" customHeight="1" x14ac:dyDescent="0.2">
      <c r="B196" s="84"/>
      <c r="C196" s="868"/>
      <c r="D196" s="868"/>
      <c r="E196" s="868"/>
      <c r="F196" s="934"/>
      <c r="G196" s="934"/>
      <c r="H196" s="934"/>
      <c r="I196" s="934"/>
      <c r="J196" s="934"/>
      <c r="K196" s="934"/>
      <c r="L196" s="934"/>
      <c r="M196" s="868"/>
      <c r="N196" s="86"/>
    </row>
    <row r="197" spans="2:16" ht="13.15" customHeight="1" x14ac:dyDescent="0.2">
      <c r="B197" s="84"/>
      <c r="C197" s="868"/>
      <c r="D197" s="918" t="s">
        <v>278</v>
      </c>
      <c r="E197" s="868"/>
      <c r="F197" s="1190" t="s">
        <v>199</v>
      </c>
      <c r="G197" s="934"/>
      <c r="H197" s="934"/>
      <c r="I197" s="934"/>
      <c r="J197" s="934"/>
      <c r="K197" s="934"/>
      <c r="L197" s="934"/>
      <c r="M197" s="868"/>
      <c r="N197" s="86"/>
    </row>
    <row r="198" spans="2:16" ht="13.15" customHeight="1" x14ac:dyDescent="0.2">
      <c r="B198" s="84"/>
      <c r="C198" s="868"/>
      <c r="D198" s="868" t="s">
        <v>15</v>
      </c>
      <c r="E198" s="868"/>
      <c r="F198" s="1183" t="e">
        <f>5/12*IF('geg ll'!#REF!="ja",ROUND(('geg ll'!#REF!-'geg ll'!#REF!)*tab!$C$55,2),0)</f>
        <v>#REF!</v>
      </c>
      <c r="G198" s="1183">
        <f>IF('geg ll'!G95="ja",ROUND(('geg ll'!G75-'geg ll'!G36)*tab!$D$55,2),0)</f>
        <v>24180</v>
      </c>
      <c r="H198" s="1183">
        <f>IF('geg ll'!H95="ja",ROUND(('geg ll'!H75-'geg ll'!H36)*tab!$E$55,2),0)</f>
        <v>24540</v>
      </c>
      <c r="I198" s="1183">
        <f>IF('geg ll'!I95="ja",ROUND(('geg ll'!I75-'geg ll'!I36)*tab!$E$55,2),0)</f>
        <v>24540</v>
      </c>
      <c r="J198" s="1183">
        <f>IF('geg ll'!J95="ja",ROUND(('geg ll'!J75-'geg ll'!J36)*tab!$E$55,2),0)</f>
        <v>24540</v>
      </c>
      <c r="K198" s="1183">
        <f>IF('geg ll'!K95="ja",ROUND(('geg ll'!K75-'geg ll'!K36)*tab!$E$55,2),0)</f>
        <v>24540</v>
      </c>
      <c r="L198" s="1183">
        <f>IF('geg ll'!L95="ja",ROUND(('geg ll'!L75-'geg ll'!L36)*tab!$E$55,2),0)</f>
        <v>24540</v>
      </c>
      <c r="M198" s="868"/>
      <c r="N198" s="86"/>
    </row>
    <row r="199" spans="2:16" ht="13.15" customHeight="1" x14ac:dyDescent="0.2">
      <c r="B199" s="84"/>
      <c r="C199" s="868"/>
      <c r="D199" s="868" t="s">
        <v>662</v>
      </c>
      <c r="E199" s="868"/>
      <c r="F199" s="1183" t="e">
        <f>5/12*IF('geg ll'!#REF!="ja",ROUND(('geg ll'!#REF!-'geg ll'!#REF!)*tab!$C$56,2),ROUND(('geg ll'!#REF!-'geg ll'!#REF!)*tab!$C$56,2))</f>
        <v>#REF!</v>
      </c>
      <c r="G199" s="1183">
        <f>IF('geg ll'!G95="ja",ROUND(('geg ll'!G75-'geg ll'!G40)*tab!$D$56,2),ROUND(('geg ll'!G36-'geg ll'!G40)*tab!$D$56,2))</f>
        <v>-12146.54</v>
      </c>
      <c r="H199" s="1183">
        <f>IF('geg ll'!H95="ja",ROUND(('geg ll'!H75-'geg ll'!H40)*tab!$E$56,2),ROUND(('geg ll'!H36-'geg ll'!H40)*tab!$E$56,2))</f>
        <v>-12328.74</v>
      </c>
      <c r="I199" s="1183">
        <f>IF('geg ll'!I95="ja",ROUND(('geg ll'!I75-'geg ll'!I40)*tab!$E$56,2),ROUND(('geg ll'!I36-'geg ll'!I40)*tab!$E$56,2))</f>
        <v>-12328.74</v>
      </c>
      <c r="J199" s="1183">
        <f>IF('geg ll'!J95="ja",ROUND(('geg ll'!J75-'geg ll'!J40)*tab!$E$56,2),ROUND(('geg ll'!J36-'geg ll'!J40)*tab!$E$56,2))</f>
        <v>-12328.74</v>
      </c>
      <c r="K199" s="1183">
        <f>IF('geg ll'!K95="ja",ROUND(('geg ll'!K75-'geg ll'!K40)*tab!$E$56,2),ROUND(('geg ll'!K36-'geg ll'!K40)*tab!$E$56,2))</f>
        <v>-12328.74</v>
      </c>
      <c r="L199" s="1183">
        <f>IF('geg ll'!L95="ja",ROUND(('geg ll'!L75-'geg ll'!L40)*tab!$E$56,2),ROUND(('geg ll'!L36-'geg ll'!L40)*tab!$E$56,2))</f>
        <v>-12328.74</v>
      </c>
      <c r="M199" s="868"/>
      <c r="N199" s="86"/>
    </row>
    <row r="200" spans="2:16" ht="13.15" customHeight="1" x14ac:dyDescent="0.2">
      <c r="B200" s="84"/>
      <c r="C200" s="868"/>
      <c r="D200" s="868" t="s">
        <v>32</v>
      </c>
      <c r="E200" s="868"/>
      <c r="F200" s="1183" t="e">
        <f>5/12*'geg ll'!#REF!*tab!$C$57</f>
        <v>#REF!</v>
      </c>
      <c r="G200" s="1183">
        <f>+'geg ll'!G17*tab!$D$57</f>
        <v>154772.18</v>
      </c>
      <c r="H200" s="1183">
        <f>+'geg ll'!H17*tab!$E$57</f>
        <v>157093.76269999999</v>
      </c>
      <c r="I200" s="1183">
        <f>+'geg ll'!I17*tab!$E$57</f>
        <v>157093.76269999999</v>
      </c>
      <c r="J200" s="1183">
        <f>+'geg ll'!J17*tab!$E$57</f>
        <v>157093.76269999999</v>
      </c>
      <c r="K200" s="1183">
        <f>+'geg ll'!K17*tab!$E$57</f>
        <v>157093.76269999999</v>
      </c>
      <c r="L200" s="1183">
        <f>+'geg ll'!L17*tab!$E$57</f>
        <v>157093.76269999999</v>
      </c>
      <c r="M200" s="868"/>
      <c r="N200" s="86"/>
    </row>
    <row r="201" spans="2:16" ht="13.15" customHeight="1" x14ac:dyDescent="0.2">
      <c r="B201" s="84"/>
      <c r="C201" s="918"/>
      <c r="D201" s="918" t="s">
        <v>149</v>
      </c>
      <c r="E201" s="918"/>
      <c r="F201" s="1187" t="e">
        <f t="shared" ref="F201:K201" si="63">IF(F199&gt;F200,F198+F200,F198+F199)</f>
        <v>#REF!</v>
      </c>
      <c r="G201" s="1187">
        <f t="shared" si="63"/>
        <v>12033.46</v>
      </c>
      <c r="H201" s="1187">
        <f t="shared" si="63"/>
        <v>12211.26</v>
      </c>
      <c r="I201" s="1187">
        <f t="shared" si="63"/>
        <v>12211.26</v>
      </c>
      <c r="J201" s="1187">
        <f t="shared" si="63"/>
        <v>12211.26</v>
      </c>
      <c r="K201" s="1187">
        <f t="shared" si="63"/>
        <v>12211.26</v>
      </c>
      <c r="L201" s="1187">
        <f>IF(L199&gt;L200,L198+L200,L198+L199)</f>
        <v>12211.26</v>
      </c>
      <c r="M201" s="918"/>
      <c r="N201" s="86"/>
    </row>
    <row r="202" spans="2:16" ht="13.15" customHeight="1" x14ac:dyDescent="0.2">
      <c r="B202" s="84"/>
      <c r="C202" s="868"/>
      <c r="D202" s="868"/>
      <c r="E202" s="868"/>
      <c r="F202" s="1185"/>
      <c r="G202" s="960"/>
      <c r="H202" s="960"/>
      <c r="I202" s="960"/>
      <c r="J202" s="960"/>
      <c r="K202" s="960"/>
      <c r="L202" s="960"/>
      <c r="M202" s="868"/>
      <c r="N202" s="86"/>
    </row>
    <row r="203" spans="2:16" ht="13.15" customHeight="1" x14ac:dyDescent="0.2">
      <c r="B203" s="84"/>
      <c r="C203" s="85"/>
      <c r="D203" s="85"/>
      <c r="E203" s="85"/>
      <c r="F203" s="140"/>
      <c r="G203" s="140"/>
      <c r="H203" s="140"/>
      <c r="I203" s="140"/>
      <c r="J203" s="140"/>
      <c r="K203" s="140"/>
      <c r="L203" s="140"/>
      <c r="M203" s="85"/>
      <c r="N203" s="86"/>
    </row>
    <row r="204" spans="2:16" ht="13.15" customHeight="1" x14ac:dyDescent="0.25">
      <c r="B204" s="94"/>
      <c r="C204" s="91"/>
      <c r="D204" s="91"/>
      <c r="E204" s="91"/>
      <c r="F204" s="153"/>
      <c r="G204" s="262"/>
      <c r="H204" s="262"/>
      <c r="I204" s="262"/>
      <c r="J204" s="262"/>
      <c r="K204" s="262"/>
      <c r="L204" s="262"/>
      <c r="M204" s="36" t="s">
        <v>411</v>
      </c>
      <c r="N204" s="93"/>
      <c r="O204" s="429"/>
      <c r="P204" s="429"/>
    </row>
    <row r="205" spans="2:16" s="547" customFormat="1" ht="13.15" customHeight="1" x14ac:dyDescent="0.2">
      <c r="B205" s="429"/>
      <c r="C205" s="429"/>
      <c r="D205" s="429"/>
      <c r="E205" s="429"/>
      <c r="F205" s="450"/>
      <c r="G205" s="602"/>
      <c r="H205" s="602"/>
      <c r="I205" s="602"/>
      <c r="J205" s="602"/>
      <c r="K205" s="602"/>
      <c r="L205" s="602"/>
      <c r="M205" s="429"/>
      <c r="N205" s="429"/>
      <c r="O205" s="429"/>
      <c r="P205" s="429"/>
    </row>
    <row r="206" spans="2:16" s="547" customFormat="1" ht="13.15" customHeight="1" x14ac:dyDescent="0.2">
      <c r="B206" s="429"/>
      <c r="C206" s="429"/>
      <c r="D206" s="429"/>
      <c r="E206" s="429"/>
      <c r="F206" s="450"/>
      <c r="G206" s="450"/>
      <c r="H206" s="450"/>
      <c r="I206" s="450"/>
      <c r="J206" s="450"/>
      <c r="K206" s="450"/>
      <c r="L206" s="450"/>
      <c r="M206" s="429"/>
      <c r="N206" s="429"/>
      <c r="O206" s="429"/>
      <c r="P206" s="429"/>
    </row>
    <row r="207" spans="2:16" s="547" customFormat="1" ht="13.15" customHeight="1" x14ac:dyDescent="0.2">
      <c r="B207" s="429"/>
      <c r="C207" s="429"/>
      <c r="D207" s="429"/>
      <c r="E207" s="429"/>
      <c r="F207" s="450"/>
      <c r="G207" s="450"/>
      <c r="H207" s="450"/>
      <c r="I207" s="450"/>
      <c r="J207" s="450"/>
      <c r="K207" s="450"/>
      <c r="L207" s="450"/>
      <c r="M207" s="429"/>
      <c r="N207" s="429"/>
      <c r="O207" s="429"/>
      <c r="P207" s="429"/>
    </row>
    <row r="208" spans="2:16" s="547" customFormat="1" ht="13.15" customHeight="1" x14ac:dyDescent="0.2">
      <c r="B208" s="429"/>
      <c r="C208" s="429"/>
      <c r="D208" s="429"/>
      <c r="E208" s="429"/>
      <c r="F208" s="450"/>
      <c r="G208" s="450"/>
      <c r="H208" s="450"/>
      <c r="I208" s="450"/>
      <c r="J208" s="450"/>
      <c r="K208" s="450"/>
      <c r="L208" s="450"/>
      <c r="M208" s="429"/>
      <c r="N208" s="429"/>
      <c r="O208" s="429"/>
      <c r="P208" s="429"/>
    </row>
    <row r="209" spans="2:16" s="547" customFormat="1" ht="13.15" customHeight="1" x14ac:dyDescent="0.2">
      <c r="B209" s="429"/>
      <c r="C209" s="429"/>
      <c r="D209" s="429"/>
      <c r="E209" s="429"/>
      <c r="F209" s="450"/>
      <c r="G209" s="450"/>
      <c r="H209" s="450"/>
      <c r="I209" s="450"/>
      <c r="J209" s="450"/>
      <c r="K209" s="450"/>
      <c r="L209" s="450"/>
      <c r="M209" s="429"/>
      <c r="N209" s="429"/>
      <c r="O209" s="429"/>
      <c r="P209" s="429"/>
    </row>
    <row r="210" spans="2:16" s="547" customFormat="1" ht="13.15" customHeight="1" x14ac:dyDescent="0.2">
      <c r="B210" s="429"/>
      <c r="C210" s="429"/>
      <c r="D210" s="429"/>
      <c r="E210" s="429"/>
      <c r="F210" s="450"/>
      <c r="G210" s="450"/>
      <c r="H210" s="450"/>
      <c r="I210" s="450"/>
      <c r="J210" s="450"/>
      <c r="K210" s="450"/>
      <c r="L210" s="450"/>
      <c r="M210" s="429"/>
      <c r="N210" s="429"/>
      <c r="O210" s="429"/>
      <c r="P210" s="429"/>
    </row>
    <row r="211" spans="2:16" s="547" customFormat="1" ht="13.15" customHeight="1" x14ac:dyDescent="0.2">
      <c r="B211" s="429"/>
      <c r="C211" s="429"/>
      <c r="D211" s="429"/>
      <c r="E211" s="429"/>
      <c r="F211" s="450"/>
      <c r="G211" s="450"/>
      <c r="H211" s="450"/>
      <c r="I211" s="450"/>
      <c r="J211" s="450"/>
      <c r="K211" s="450"/>
      <c r="L211" s="450"/>
      <c r="M211" s="429"/>
      <c r="N211" s="429"/>
      <c r="O211" s="429"/>
      <c r="P211" s="429"/>
    </row>
    <row r="212" spans="2:16" s="547" customFormat="1" ht="13.15" customHeight="1" x14ac:dyDescent="0.2">
      <c r="B212" s="429"/>
      <c r="C212" s="429"/>
      <c r="D212" s="429"/>
      <c r="E212" s="429"/>
      <c r="F212" s="450"/>
      <c r="G212" s="450"/>
      <c r="H212" s="450"/>
      <c r="I212" s="450"/>
      <c r="J212" s="450"/>
      <c r="K212" s="450"/>
      <c r="L212" s="450"/>
      <c r="M212" s="429"/>
      <c r="N212" s="429"/>
      <c r="O212" s="429"/>
      <c r="P212" s="429"/>
    </row>
    <row r="213" spans="2:16" s="547" customFormat="1" ht="13.15" customHeight="1" x14ac:dyDescent="0.2">
      <c r="B213" s="429"/>
      <c r="C213" s="429"/>
      <c r="D213" s="429"/>
      <c r="E213" s="429"/>
      <c r="F213" s="450"/>
      <c r="G213" s="450"/>
      <c r="H213" s="450"/>
      <c r="I213" s="450"/>
      <c r="J213" s="450"/>
      <c r="K213" s="450"/>
      <c r="L213" s="450"/>
      <c r="M213" s="429"/>
      <c r="N213" s="429"/>
      <c r="O213" s="429"/>
      <c r="P213" s="429"/>
    </row>
    <row r="214" spans="2:16" s="547" customFormat="1" ht="13.15" customHeight="1" x14ac:dyDescent="0.2">
      <c r="B214" s="429"/>
      <c r="C214" s="429"/>
      <c r="D214" s="429"/>
      <c r="E214" s="429"/>
      <c r="F214" s="450"/>
      <c r="G214" s="450"/>
      <c r="H214" s="450"/>
      <c r="I214" s="450"/>
      <c r="J214" s="450"/>
      <c r="K214" s="450"/>
      <c r="L214" s="450"/>
      <c r="M214" s="429"/>
      <c r="N214" s="429"/>
      <c r="O214" s="429"/>
      <c r="P214" s="429"/>
    </row>
    <row r="215" spans="2:16" s="547" customFormat="1" ht="13.15" customHeight="1" x14ac:dyDescent="0.2">
      <c r="B215" s="429"/>
      <c r="C215" s="429"/>
      <c r="D215" s="429"/>
      <c r="E215" s="429"/>
      <c r="F215" s="450"/>
      <c r="G215" s="450"/>
      <c r="H215" s="450"/>
      <c r="I215" s="450"/>
      <c r="J215" s="450"/>
      <c r="K215" s="450"/>
      <c r="L215" s="450"/>
      <c r="M215" s="429"/>
      <c r="N215" s="429"/>
      <c r="O215" s="429"/>
      <c r="P215" s="429"/>
    </row>
    <row r="216" spans="2:16" s="547" customFormat="1" ht="13.15" customHeight="1" x14ac:dyDescent="0.2">
      <c r="B216" s="429"/>
      <c r="C216" s="429"/>
      <c r="D216" s="429"/>
      <c r="E216" s="429"/>
      <c r="F216" s="450"/>
      <c r="G216" s="450"/>
      <c r="H216" s="450"/>
      <c r="I216" s="450"/>
      <c r="J216" s="450"/>
      <c r="K216" s="450"/>
      <c r="L216" s="450"/>
      <c r="M216" s="429"/>
      <c r="N216" s="429"/>
      <c r="O216" s="429"/>
      <c r="P216" s="429"/>
    </row>
    <row r="217" spans="2:16" s="547" customFormat="1" ht="13.15" customHeight="1" x14ac:dyDescent="0.2">
      <c r="B217" s="429"/>
      <c r="C217" s="429"/>
      <c r="D217" s="429"/>
      <c r="E217" s="429"/>
      <c r="F217" s="450"/>
      <c r="G217" s="450"/>
      <c r="H217" s="450"/>
      <c r="I217" s="450"/>
      <c r="J217" s="450"/>
      <c r="K217" s="450"/>
      <c r="L217" s="450"/>
      <c r="M217" s="429"/>
      <c r="N217" s="429"/>
      <c r="O217" s="429"/>
      <c r="P217" s="429"/>
    </row>
    <row r="218" spans="2:16" s="547" customFormat="1" ht="13.15" customHeight="1" x14ac:dyDescent="0.2">
      <c r="B218" s="429"/>
      <c r="C218" s="429"/>
      <c r="D218" s="429"/>
      <c r="E218" s="429"/>
      <c r="F218" s="450"/>
      <c r="G218" s="450"/>
      <c r="H218" s="450"/>
      <c r="I218" s="450"/>
      <c r="J218" s="450"/>
      <c r="K218" s="450"/>
      <c r="L218" s="450"/>
      <c r="M218" s="429"/>
      <c r="N218" s="429"/>
      <c r="O218" s="429"/>
      <c r="P218" s="429"/>
    </row>
    <row r="219" spans="2:16" s="547" customFormat="1" ht="13.15" customHeight="1" x14ac:dyDescent="0.2">
      <c r="B219" s="429"/>
      <c r="C219" s="429"/>
      <c r="D219" s="429"/>
      <c r="E219" s="429"/>
      <c r="F219" s="450"/>
      <c r="G219" s="450"/>
      <c r="H219" s="450"/>
      <c r="I219" s="450"/>
      <c r="J219" s="450"/>
      <c r="K219" s="450"/>
      <c r="L219" s="450"/>
      <c r="M219" s="429"/>
      <c r="N219" s="429"/>
      <c r="O219" s="429"/>
      <c r="P219" s="429"/>
    </row>
    <row r="220" spans="2:16" s="547" customFormat="1" ht="13.15" customHeight="1" x14ac:dyDescent="0.2">
      <c r="B220" s="429"/>
      <c r="C220" s="429"/>
      <c r="D220" s="429"/>
      <c r="E220" s="429"/>
      <c r="F220" s="450"/>
      <c r="G220" s="450"/>
      <c r="H220" s="450"/>
      <c r="I220" s="450"/>
      <c r="J220" s="450"/>
      <c r="K220" s="450"/>
      <c r="L220" s="450"/>
      <c r="M220" s="429"/>
      <c r="N220" s="429"/>
      <c r="O220" s="429"/>
      <c r="P220" s="429"/>
    </row>
    <row r="221" spans="2:16" s="547" customFormat="1" ht="13.15" customHeight="1" x14ac:dyDescent="0.2">
      <c r="B221" s="429"/>
      <c r="C221" s="429"/>
      <c r="D221" s="429"/>
      <c r="E221" s="429"/>
      <c r="F221" s="450"/>
      <c r="G221" s="450"/>
      <c r="H221" s="450"/>
      <c r="I221" s="450"/>
      <c r="J221" s="450"/>
      <c r="K221" s="450"/>
      <c r="L221" s="450"/>
      <c r="M221" s="429"/>
      <c r="N221" s="429"/>
      <c r="O221" s="429"/>
      <c r="P221" s="429"/>
    </row>
    <row r="222" spans="2:16" s="547" customFormat="1" ht="13.15" customHeight="1" x14ac:dyDescent="0.2">
      <c r="B222" s="429"/>
      <c r="C222" s="429"/>
      <c r="D222" s="429"/>
      <c r="E222" s="429"/>
      <c r="F222" s="450"/>
      <c r="G222" s="450"/>
      <c r="H222" s="450"/>
      <c r="I222" s="450"/>
      <c r="J222" s="450"/>
      <c r="K222" s="450"/>
      <c r="L222" s="450"/>
      <c r="M222" s="429"/>
      <c r="N222" s="429"/>
      <c r="O222" s="429"/>
      <c r="P222" s="429"/>
    </row>
    <row r="223" spans="2:16" s="547" customFormat="1" ht="13.15" customHeight="1" x14ac:dyDescent="0.2">
      <c r="B223" s="429"/>
      <c r="C223" s="429"/>
      <c r="D223" s="429"/>
      <c r="E223" s="429"/>
      <c r="F223" s="450"/>
      <c r="G223" s="450"/>
      <c r="H223" s="450"/>
      <c r="I223" s="450"/>
      <c r="J223" s="450"/>
      <c r="K223" s="450"/>
      <c r="L223" s="450"/>
      <c r="M223" s="429"/>
      <c r="N223" s="429"/>
      <c r="O223" s="429"/>
      <c r="P223" s="429"/>
    </row>
    <row r="224" spans="2:16" s="547" customFormat="1" ht="13.15" customHeight="1" x14ac:dyDescent="0.2">
      <c r="B224" s="429"/>
      <c r="C224" s="429"/>
      <c r="D224" s="429"/>
      <c r="E224" s="429"/>
      <c r="F224" s="450"/>
      <c r="G224" s="450"/>
      <c r="H224" s="450"/>
      <c r="I224" s="450"/>
      <c r="J224" s="450"/>
      <c r="K224" s="450"/>
      <c r="L224" s="450"/>
      <c r="M224" s="429"/>
      <c r="N224" s="429"/>
      <c r="O224" s="429"/>
      <c r="P224" s="429"/>
    </row>
    <row r="225" spans="2:16" s="547" customFormat="1" ht="13.15" customHeight="1" x14ac:dyDescent="0.2">
      <c r="B225" s="429"/>
      <c r="C225" s="429"/>
      <c r="D225" s="429"/>
      <c r="E225" s="429"/>
      <c r="F225" s="450"/>
      <c r="G225" s="450"/>
      <c r="H225" s="450"/>
      <c r="I225" s="450"/>
      <c r="J225" s="450"/>
      <c r="K225" s="450"/>
      <c r="L225" s="450"/>
      <c r="M225" s="429"/>
      <c r="N225" s="429"/>
      <c r="O225" s="429"/>
      <c r="P225" s="429"/>
    </row>
    <row r="226" spans="2:16" s="547" customFormat="1" ht="13.15" customHeight="1" x14ac:dyDescent="0.2">
      <c r="B226" s="429"/>
      <c r="C226" s="429"/>
      <c r="D226" s="429"/>
      <c r="E226" s="429"/>
      <c r="F226" s="450"/>
      <c r="G226" s="450"/>
      <c r="H226" s="450"/>
      <c r="I226" s="450"/>
      <c r="J226" s="450"/>
      <c r="K226" s="450"/>
      <c r="L226" s="450"/>
      <c r="M226" s="429"/>
      <c r="N226" s="429"/>
      <c r="O226" s="429"/>
      <c r="P226" s="429"/>
    </row>
    <row r="227" spans="2:16" s="547" customFormat="1" ht="13.15" customHeight="1" x14ac:dyDescent="0.2">
      <c r="B227" s="429"/>
      <c r="C227" s="429"/>
      <c r="D227" s="429"/>
      <c r="E227" s="429"/>
      <c r="F227" s="450"/>
      <c r="G227" s="450"/>
      <c r="H227" s="450"/>
      <c r="I227" s="450"/>
      <c r="J227" s="450"/>
      <c r="K227" s="450"/>
      <c r="L227" s="450"/>
      <c r="M227" s="429"/>
      <c r="N227" s="429"/>
      <c r="O227" s="429"/>
      <c r="P227" s="429"/>
    </row>
    <row r="228" spans="2:16" s="547" customFormat="1" ht="13.15" customHeight="1" x14ac:dyDescent="0.2">
      <c r="B228" s="429"/>
      <c r="C228" s="429"/>
      <c r="D228" s="429"/>
      <c r="E228" s="429"/>
      <c r="F228" s="450"/>
      <c r="G228" s="450"/>
      <c r="H228" s="450"/>
      <c r="I228" s="450"/>
      <c r="J228" s="450"/>
      <c r="K228" s="450"/>
      <c r="L228" s="450"/>
      <c r="M228" s="429"/>
      <c r="N228" s="429"/>
      <c r="O228" s="429"/>
      <c r="P228" s="429"/>
    </row>
    <row r="229" spans="2:16" s="547" customFormat="1" ht="13.15" customHeight="1" x14ac:dyDescent="0.2">
      <c r="B229" s="429"/>
      <c r="C229" s="429"/>
      <c r="D229" s="429"/>
      <c r="E229" s="429"/>
      <c r="F229" s="450"/>
      <c r="G229" s="450"/>
      <c r="H229" s="450"/>
      <c r="I229" s="450"/>
      <c r="J229" s="450"/>
      <c r="K229" s="450"/>
      <c r="L229" s="450"/>
      <c r="M229" s="429"/>
      <c r="N229" s="429"/>
      <c r="O229" s="429"/>
      <c r="P229" s="429"/>
    </row>
    <row r="230" spans="2:16" s="547" customFormat="1" ht="13.15" customHeight="1" x14ac:dyDescent="0.2">
      <c r="B230" s="429"/>
      <c r="C230" s="429"/>
      <c r="D230" s="429"/>
      <c r="E230" s="429"/>
      <c r="F230" s="450"/>
      <c r="G230" s="450"/>
      <c r="H230" s="450"/>
      <c r="I230" s="450"/>
      <c r="J230" s="450"/>
      <c r="K230" s="450"/>
      <c r="L230" s="450"/>
      <c r="M230" s="429"/>
      <c r="N230" s="429"/>
      <c r="O230" s="429"/>
      <c r="P230" s="429"/>
    </row>
    <row r="231" spans="2:16" s="547" customFormat="1" ht="13.15" customHeight="1" x14ac:dyDescent="0.2">
      <c r="B231" s="429"/>
      <c r="C231" s="429"/>
      <c r="D231" s="429"/>
      <c r="E231" s="429"/>
      <c r="F231" s="450"/>
      <c r="G231" s="450"/>
      <c r="H231" s="450"/>
      <c r="I231" s="450"/>
      <c r="J231" s="450"/>
      <c r="K231" s="450"/>
      <c r="L231" s="450"/>
      <c r="M231" s="429"/>
      <c r="N231" s="429"/>
      <c r="O231" s="429"/>
      <c r="P231" s="429"/>
    </row>
    <row r="232" spans="2:16" s="547" customFormat="1" ht="13.15" customHeight="1" x14ac:dyDescent="0.2">
      <c r="B232" s="429"/>
      <c r="C232" s="429"/>
      <c r="D232" s="429"/>
      <c r="E232" s="429"/>
      <c r="F232" s="450"/>
      <c r="G232" s="450"/>
      <c r="H232" s="450"/>
      <c r="I232" s="450"/>
      <c r="J232" s="450"/>
      <c r="K232" s="450"/>
      <c r="L232" s="450"/>
      <c r="M232" s="429"/>
      <c r="N232" s="429"/>
      <c r="O232" s="429"/>
      <c r="P232" s="429"/>
    </row>
    <row r="233" spans="2:16" s="547" customFormat="1" ht="13.15" customHeight="1" x14ac:dyDescent="0.2">
      <c r="B233" s="429"/>
      <c r="C233" s="429"/>
      <c r="D233" s="429"/>
      <c r="E233" s="429"/>
      <c r="F233" s="450"/>
      <c r="G233" s="450"/>
      <c r="H233" s="450"/>
      <c r="I233" s="450"/>
      <c r="J233" s="450"/>
      <c r="K233" s="450"/>
      <c r="L233" s="450"/>
      <c r="M233" s="429"/>
      <c r="N233" s="429"/>
      <c r="O233" s="429"/>
      <c r="P233" s="429"/>
    </row>
    <row r="234" spans="2:16" s="547" customFormat="1" ht="13.15" customHeight="1" x14ac:dyDescent="0.2">
      <c r="B234" s="429"/>
      <c r="C234" s="429"/>
      <c r="D234" s="429"/>
      <c r="E234" s="429"/>
      <c r="F234" s="450"/>
      <c r="G234" s="450"/>
      <c r="H234" s="450"/>
      <c r="I234" s="450"/>
      <c r="J234" s="450"/>
      <c r="K234" s="450"/>
      <c r="L234" s="450"/>
      <c r="M234" s="429"/>
      <c r="N234" s="429"/>
      <c r="O234" s="429"/>
      <c r="P234" s="429"/>
    </row>
    <row r="235" spans="2:16" s="547" customFormat="1" ht="13.15" customHeight="1" x14ac:dyDescent="0.2">
      <c r="B235" s="429"/>
      <c r="C235" s="429"/>
      <c r="D235" s="429"/>
      <c r="E235" s="429"/>
      <c r="F235" s="450"/>
      <c r="G235" s="450"/>
      <c r="H235" s="450"/>
      <c r="I235" s="450"/>
      <c r="J235" s="450"/>
      <c r="K235" s="450"/>
      <c r="L235" s="450"/>
      <c r="M235" s="429"/>
      <c r="N235" s="429"/>
      <c r="O235" s="429"/>
      <c r="P235" s="429"/>
    </row>
    <row r="236" spans="2:16" s="547" customFormat="1" ht="13.15" customHeight="1" x14ac:dyDescent="0.2">
      <c r="B236" s="429"/>
      <c r="C236" s="429"/>
      <c r="D236" s="429"/>
      <c r="E236" s="429"/>
      <c r="F236" s="450"/>
      <c r="G236" s="450"/>
      <c r="H236" s="450"/>
      <c r="I236" s="450"/>
      <c r="J236" s="450"/>
      <c r="K236" s="450"/>
      <c r="L236" s="450"/>
      <c r="M236" s="429"/>
      <c r="N236" s="429"/>
      <c r="O236" s="429"/>
      <c r="P236" s="429"/>
    </row>
    <row r="237" spans="2:16" s="547" customFormat="1" ht="13.15" customHeight="1" x14ac:dyDescent="0.2">
      <c r="B237" s="429"/>
      <c r="C237" s="429"/>
      <c r="D237" s="429"/>
      <c r="E237" s="429"/>
      <c r="F237" s="450"/>
      <c r="G237" s="450"/>
      <c r="H237" s="450"/>
      <c r="I237" s="450"/>
      <c r="J237" s="450"/>
      <c r="K237" s="450"/>
      <c r="L237" s="450"/>
      <c r="M237" s="429"/>
      <c r="N237" s="429"/>
      <c r="O237" s="429"/>
      <c r="P237" s="429"/>
    </row>
    <row r="238" spans="2:16" s="547" customFormat="1" ht="13.15" customHeight="1" x14ac:dyDescent="0.2">
      <c r="B238" s="429"/>
      <c r="C238" s="429"/>
      <c r="D238" s="429"/>
      <c r="E238" s="429"/>
      <c r="F238" s="450"/>
      <c r="G238" s="450"/>
      <c r="H238" s="450"/>
      <c r="I238" s="450"/>
      <c r="J238" s="450"/>
      <c r="K238" s="450"/>
      <c r="L238" s="450"/>
      <c r="M238" s="429"/>
      <c r="N238" s="429"/>
      <c r="O238" s="429"/>
      <c r="P238" s="429"/>
    </row>
    <row r="239" spans="2:16" s="547" customFormat="1" ht="13.15" customHeight="1" x14ac:dyDescent="0.2">
      <c r="B239" s="429"/>
      <c r="C239" s="429"/>
      <c r="D239" s="429"/>
      <c r="E239" s="429"/>
      <c r="F239" s="450"/>
      <c r="G239" s="450"/>
      <c r="H239" s="450"/>
      <c r="I239" s="450"/>
      <c r="J239" s="450"/>
      <c r="K239" s="450"/>
      <c r="L239" s="450"/>
      <c r="M239" s="429"/>
      <c r="N239" s="429"/>
      <c r="O239" s="429"/>
      <c r="P239" s="429"/>
    </row>
    <row r="240" spans="2:16" s="547" customFormat="1" ht="13.15" customHeight="1" x14ac:dyDescent="0.2">
      <c r="B240" s="429"/>
      <c r="C240" s="429"/>
      <c r="D240" s="429"/>
      <c r="E240" s="429"/>
      <c r="F240" s="450"/>
      <c r="G240" s="450"/>
      <c r="H240" s="450"/>
      <c r="I240" s="450"/>
      <c r="J240" s="450"/>
      <c r="K240" s="450"/>
      <c r="L240" s="450"/>
      <c r="M240" s="429"/>
      <c r="N240" s="429"/>
      <c r="O240" s="429"/>
      <c r="P240" s="429"/>
    </row>
    <row r="241" spans="2:16" s="547" customFormat="1" ht="13.15" customHeight="1" x14ac:dyDescent="0.2">
      <c r="B241" s="429"/>
      <c r="C241" s="429"/>
      <c r="D241" s="429"/>
      <c r="E241" s="429"/>
      <c r="F241" s="450"/>
      <c r="G241" s="450"/>
      <c r="H241" s="450"/>
      <c r="I241" s="450"/>
      <c r="J241" s="450"/>
      <c r="K241" s="450"/>
      <c r="L241" s="450"/>
      <c r="M241" s="429"/>
      <c r="N241" s="429"/>
      <c r="O241" s="429"/>
      <c r="P241" s="429"/>
    </row>
    <row r="242" spans="2:16" s="547" customFormat="1" ht="13.15" customHeight="1" x14ac:dyDescent="0.2">
      <c r="B242" s="429"/>
      <c r="C242" s="429"/>
      <c r="D242" s="429"/>
      <c r="E242" s="429"/>
      <c r="F242" s="450"/>
      <c r="G242" s="450"/>
      <c r="H242" s="450"/>
      <c r="I242" s="450"/>
      <c r="J242" s="450"/>
      <c r="K242" s="450"/>
      <c r="L242" s="450"/>
      <c r="M242" s="429"/>
      <c r="N242" s="429"/>
      <c r="O242" s="429"/>
      <c r="P242" s="429"/>
    </row>
    <row r="243" spans="2:16" s="547" customFormat="1" ht="13.15" customHeight="1" x14ac:dyDescent="0.2">
      <c r="B243" s="429"/>
      <c r="C243" s="429"/>
      <c r="D243" s="429"/>
      <c r="E243" s="429"/>
      <c r="F243" s="450"/>
      <c r="G243" s="450"/>
      <c r="H243" s="450"/>
      <c r="I243" s="450"/>
      <c r="J243" s="450"/>
      <c r="K243" s="450"/>
      <c r="L243" s="450"/>
      <c r="M243" s="429"/>
      <c r="N243" s="429"/>
      <c r="O243" s="429"/>
      <c r="P243" s="429"/>
    </row>
    <row r="244" spans="2:16" s="547" customFormat="1" ht="13.15" customHeight="1" x14ac:dyDescent="0.2">
      <c r="B244" s="429"/>
      <c r="C244" s="429"/>
      <c r="D244" s="429"/>
      <c r="E244" s="429"/>
      <c r="F244" s="450"/>
      <c r="G244" s="450"/>
      <c r="H244" s="450"/>
      <c r="I244" s="450"/>
      <c r="J244" s="450"/>
      <c r="K244" s="450"/>
      <c r="L244" s="450"/>
      <c r="M244" s="429"/>
      <c r="N244" s="429"/>
      <c r="O244" s="429"/>
      <c r="P244" s="429"/>
    </row>
    <row r="245" spans="2:16" s="547" customFormat="1" ht="13.15" customHeight="1" x14ac:dyDescent="0.2">
      <c r="B245" s="429"/>
      <c r="C245" s="429"/>
      <c r="D245" s="429"/>
      <c r="E245" s="429"/>
      <c r="F245" s="450"/>
      <c r="G245" s="450"/>
      <c r="H245" s="450"/>
      <c r="I245" s="450"/>
      <c r="J245" s="450"/>
      <c r="K245" s="450"/>
      <c r="L245" s="450"/>
      <c r="M245" s="429"/>
      <c r="N245" s="429"/>
      <c r="O245" s="429"/>
      <c r="P245" s="429"/>
    </row>
    <row r="246" spans="2:16" s="547" customFormat="1" ht="13.15" customHeight="1" x14ac:dyDescent="0.2">
      <c r="B246" s="429"/>
      <c r="C246" s="429"/>
      <c r="D246" s="429"/>
      <c r="E246" s="429"/>
      <c r="F246" s="450"/>
      <c r="G246" s="450"/>
      <c r="H246" s="450"/>
      <c r="I246" s="450"/>
      <c r="J246" s="450"/>
      <c r="K246" s="450"/>
      <c r="L246" s="450"/>
      <c r="M246" s="429"/>
      <c r="N246" s="429"/>
      <c r="O246" s="429"/>
      <c r="P246" s="429"/>
    </row>
    <row r="247" spans="2:16" s="547" customFormat="1" ht="13.15" customHeight="1" x14ac:dyDescent="0.2">
      <c r="B247" s="429"/>
      <c r="C247" s="429"/>
      <c r="D247" s="429"/>
      <c r="E247" s="429"/>
      <c r="F247" s="450"/>
      <c r="G247" s="450"/>
      <c r="H247" s="450"/>
      <c r="I247" s="450"/>
      <c r="J247" s="450"/>
      <c r="K247" s="450"/>
      <c r="L247" s="450"/>
      <c r="M247" s="429"/>
      <c r="N247" s="429"/>
      <c r="O247" s="429"/>
      <c r="P247" s="429"/>
    </row>
    <row r="248" spans="2:16" s="547" customFormat="1" ht="13.15" customHeight="1" x14ac:dyDescent="0.2">
      <c r="B248" s="429"/>
      <c r="C248" s="429"/>
      <c r="D248" s="429"/>
      <c r="E248" s="429"/>
      <c r="F248" s="450"/>
      <c r="G248" s="450"/>
      <c r="H248" s="450"/>
      <c r="I248" s="450"/>
      <c r="J248" s="450"/>
      <c r="K248" s="450"/>
      <c r="L248" s="450"/>
      <c r="M248" s="429"/>
      <c r="N248" s="429"/>
      <c r="O248" s="429"/>
      <c r="P248" s="429"/>
    </row>
    <row r="249" spans="2:16" s="547" customFormat="1" ht="13.15" customHeight="1" x14ac:dyDescent="0.2">
      <c r="B249" s="429"/>
      <c r="C249" s="429"/>
      <c r="D249" s="429"/>
      <c r="E249" s="429"/>
      <c r="F249" s="450"/>
      <c r="G249" s="450"/>
      <c r="H249" s="450"/>
      <c r="I249" s="450"/>
      <c r="J249" s="450"/>
      <c r="K249" s="450"/>
      <c r="L249" s="450"/>
      <c r="M249" s="429"/>
      <c r="N249" s="429"/>
      <c r="O249" s="429"/>
      <c r="P249" s="429"/>
    </row>
    <row r="250" spans="2:16" s="547" customFormat="1" ht="13.15" customHeight="1" x14ac:dyDescent="0.2">
      <c r="B250" s="429"/>
      <c r="C250" s="429"/>
      <c r="D250" s="429"/>
      <c r="E250" s="429"/>
      <c r="F250" s="450"/>
      <c r="G250" s="450"/>
      <c r="H250" s="450"/>
      <c r="I250" s="450"/>
      <c r="J250" s="450"/>
      <c r="K250" s="450"/>
      <c r="L250" s="450"/>
      <c r="M250" s="429"/>
      <c r="N250" s="429"/>
      <c r="O250" s="429"/>
      <c r="P250" s="429"/>
    </row>
    <row r="251" spans="2:16" s="547" customFormat="1" ht="13.15" customHeight="1" x14ac:dyDescent="0.2">
      <c r="B251" s="429"/>
      <c r="C251" s="429"/>
      <c r="D251" s="429"/>
      <c r="E251" s="429"/>
      <c r="F251" s="450"/>
      <c r="G251" s="450"/>
      <c r="H251" s="450"/>
      <c r="I251" s="450"/>
      <c r="J251" s="450"/>
      <c r="K251" s="450"/>
      <c r="L251" s="450"/>
      <c r="M251" s="429"/>
      <c r="N251" s="429"/>
      <c r="O251" s="429"/>
      <c r="P251" s="429"/>
    </row>
    <row r="252" spans="2:16" s="547" customFormat="1" ht="13.15" customHeight="1" x14ac:dyDescent="0.2">
      <c r="B252" s="429"/>
      <c r="C252" s="429"/>
      <c r="D252" s="429"/>
      <c r="E252" s="429"/>
      <c r="F252" s="450"/>
      <c r="G252" s="450"/>
      <c r="H252" s="450"/>
      <c r="I252" s="450"/>
      <c r="J252" s="450"/>
      <c r="K252" s="450"/>
      <c r="L252" s="450"/>
      <c r="M252" s="429"/>
      <c r="N252" s="429"/>
      <c r="O252" s="429"/>
      <c r="P252" s="429"/>
    </row>
    <row r="253" spans="2:16" s="547" customFormat="1" ht="13.15" customHeight="1" x14ac:dyDescent="0.2">
      <c r="B253" s="429"/>
      <c r="C253" s="429"/>
      <c r="D253" s="429"/>
      <c r="E253" s="429"/>
      <c r="F253" s="450"/>
      <c r="G253" s="450"/>
      <c r="H253" s="450"/>
      <c r="I253" s="450"/>
      <c r="J253" s="450"/>
      <c r="K253" s="450"/>
      <c r="L253" s="450"/>
      <c r="M253" s="429"/>
      <c r="N253" s="429"/>
      <c r="O253" s="429"/>
      <c r="P253" s="429"/>
    </row>
    <row r="254" spans="2:16" s="547" customFormat="1" ht="13.15" customHeight="1" x14ac:dyDescent="0.2">
      <c r="B254" s="429"/>
      <c r="C254" s="429"/>
      <c r="D254" s="429"/>
      <c r="E254" s="429"/>
      <c r="F254" s="450"/>
      <c r="G254" s="450"/>
      <c r="H254" s="450"/>
      <c r="I254" s="450"/>
      <c r="J254" s="450"/>
      <c r="K254" s="450"/>
      <c r="L254" s="450"/>
      <c r="M254" s="429"/>
      <c r="N254" s="429"/>
      <c r="O254" s="429"/>
      <c r="P254" s="429"/>
    </row>
    <row r="255" spans="2:16" s="547" customFormat="1" ht="13.15" customHeight="1" x14ac:dyDescent="0.2">
      <c r="B255" s="429"/>
      <c r="C255" s="429"/>
      <c r="D255" s="429"/>
      <c r="E255" s="429"/>
      <c r="F255" s="450"/>
      <c r="G255" s="450"/>
      <c r="H255" s="450"/>
      <c r="I255" s="450"/>
      <c r="J255" s="450"/>
      <c r="K255" s="450"/>
      <c r="L255" s="450"/>
      <c r="M255" s="429"/>
      <c r="N255" s="429"/>
      <c r="O255" s="429"/>
      <c r="P255" s="429"/>
    </row>
    <row r="256" spans="2:16" s="547" customFormat="1" ht="13.15" customHeight="1" x14ac:dyDescent="0.2">
      <c r="B256" s="429"/>
      <c r="C256" s="429"/>
      <c r="D256" s="429"/>
      <c r="E256" s="429"/>
      <c r="F256" s="450"/>
      <c r="G256" s="450"/>
      <c r="H256" s="450"/>
      <c r="I256" s="450"/>
      <c r="J256" s="450"/>
      <c r="K256" s="450"/>
      <c r="L256" s="450"/>
      <c r="M256" s="429"/>
      <c r="N256" s="429"/>
      <c r="O256" s="429"/>
      <c r="P256" s="429"/>
    </row>
    <row r="257" spans="2:16" s="547" customFormat="1" ht="13.15" customHeight="1" x14ac:dyDescent="0.2">
      <c r="B257" s="429"/>
      <c r="C257" s="429"/>
      <c r="D257" s="429"/>
      <c r="E257" s="429"/>
      <c r="F257" s="450"/>
      <c r="G257" s="450"/>
      <c r="H257" s="450"/>
      <c r="I257" s="450"/>
      <c r="J257" s="450"/>
      <c r="K257" s="450"/>
      <c r="L257" s="450"/>
      <c r="M257" s="429"/>
      <c r="N257" s="429"/>
      <c r="O257" s="429"/>
      <c r="P257" s="429"/>
    </row>
    <row r="258" spans="2:16" s="547" customFormat="1" ht="13.15" customHeight="1" x14ac:dyDescent="0.2">
      <c r="B258" s="429"/>
      <c r="C258" s="429"/>
      <c r="D258" s="429"/>
      <c r="E258" s="429"/>
      <c r="F258" s="450"/>
      <c r="G258" s="450"/>
      <c r="H258" s="450"/>
      <c r="I258" s="450"/>
      <c r="J258" s="450"/>
      <c r="K258" s="450"/>
      <c r="L258" s="450"/>
      <c r="M258" s="429"/>
      <c r="N258" s="429"/>
      <c r="O258" s="429"/>
      <c r="P258" s="429"/>
    </row>
    <row r="259" spans="2:16" s="547" customFormat="1" ht="13.15" customHeight="1" x14ac:dyDescent="0.2">
      <c r="B259" s="429"/>
      <c r="C259" s="429"/>
      <c r="D259" s="429"/>
      <c r="E259" s="429"/>
      <c r="F259" s="450"/>
      <c r="G259" s="450"/>
      <c r="H259" s="450"/>
      <c r="I259" s="450"/>
      <c r="J259" s="450"/>
      <c r="K259" s="450"/>
      <c r="L259" s="450"/>
      <c r="M259" s="429"/>
      <c r="N259" s="429"/>
      <c r="O259" s="429"/>
      <c r="P259" s="429"/>
    </row>
    <row r="260" spans="2:16" s="547" customFormat="1" ht="13.15" customHeight="1" x14ac:dyDescent="0.2">
      <c r="B260" s="429"/>
      <c r="C260" s="429"/>
      <c r="D260" s="429"/>
      <c r="E260" s="429"/>
      <c r="F260" s="450"/>
      <c r="G260" s="450"/>
      <c r="H260" s="450"/>
      <c r="I260" s="450"/>
      <c r="J260" s="450"/>
      <c r="K260" s="450"/>
      <c r="L260" s="450"/>
      <c r="M260" s="429"/>
      <c r="N260" s="429"/>
      <c r="O260" s="429"/>
      <c r="P260" s="429"/>
    </row>
    <row r="261" spans="2:16" s="547" customFormat="1" ht="13.15" customHeight="1" x14ac:dyDescent="0.2">
      <c r="B261" s="429"/>
      <c r="C261" s="429"/>
      <c r="D261" s="429"/>
      <c r="E261" s="429"/>
      <c r="F261" s="450"/>
      <c r="G261" s="450"/>
      <c r="H261" s="450"/>
      <c r="I261" s="450"/>
      <c r="J261" s="450"/>
      <c r="K261" s="450"/>
      <c r="L261" s="450"/>
      <c r="M261" s="429"/>
      <c r="N261" s="429"/>
      <c r="O261" s="429"/>
      <c r="P261" s="429"/>
    </row>
    <row r="262" spans="2:16" s="547" customFormat="1" ht="13.15" customHeight="1" x14ac:dyDescent="0.2">
      <c r="B262" s="429"/>
      <c r="C262" s="429"/>
      <c r="D262" s="429"/>
      <c r="E262" s="429"/>
      <c r="F262" s="450"/>
      <c r="G262" s="450"/>
      <c r="H262" s="450"/>
      <c r="I262" s="450"/>
      <c r="J262" s="450"/>
      <c r="K262" s="450"/>
      <c r="L262" s="450"/>
      <c r="M262" s="429"/>
      <c r="N262" s="429"/>
      <c r="O262" s="429"/>
      <c r="P262" s="429"/>
    </row>
    <row r="263" spans="2:16" s="547" customFormat="1" ht="13.15" customHeight="1" x14ac:dyDescent="0.2">
      <c r="B263" s="429"/>
      <c r="C263" s="429"/>
      <c r="D263" s="429"/>
      <c r="E263" s="429"/>
      <c r="F263" s="450"/>
      <c r="G263" s="450"/>
      <c r="H263" s="450"/>
      <c r="I263" s="450"/>
      <c r="J263" s="450"/>
      <c r="K263" s="450"/>
      <c r="L263" s="450"/>
      <c r="M263" s="429"/>
      <c r="N263" s="429"/>
      <c r="O263" s="429"/>
      <c r="P263" s="429"/>
    </row>
    <row r="264" spans="2:16" s="547" customFormat="1" ht="13.15" customHeight="1" x14ac:dyDescent="0.2">
      <c r="B264" s="429"/>
      <c r="C264" s="429"/>
      <c r="D264" s="429"/>
      <c r="E264" s="429"/>
      <c r="F264" s="450"/>
      <c r="G264" s="450"/>
      <c r="H264" s="450"/>
      <c r="I264" s="450"/>
      <c r="J264" s="450"/>
      <c r="K264" s="450"/>
      <c r="L264" s="450"/>
      <c r="M264" s="429"/>
      <c r="N264" s="429"/>
      <c r="O264" s="429"/>
      <c r="P264" s="429"/>
    </row>
    <row r="265" spans="2:16" s="547" customFormat="1" ht="13.15" customHeight="1" x14ac:dyDescent="0.2">
      <c r="B265" s="429"/>
      <c r="C265" s="429"/>
      <c r="D265" s="429"/>
      <c r="E265" s="429"/>
      <c r="F265" s="450"/>
      <c r="G265" s="450"/>
      <c r="H265" s="450"/>
      <c r="I265" s="450"/>
      <c r="J265" s="450"/>
      <c r="K265" s="450"/>
      <c r="L265" s="450"/>
      <c r="M265" s="429"/>
      <c r="N265" s="429"/>
      <c r="O265" s="429"/>
      <c r="P265" s="429"/>
    </row>
    <row r="266" spans="2:16" s="547" customFormat="1" ht="13.15" customHeight="1" x14ac:dyDescent="0.2">
      <c r="B266" s="429"/>
      <c r="C266" s="429"/>
      <c r="D266" s="429"/>
      <c r="E266" s="429"/>
      <c r="F266" s="450"/>
      <c r="G266" s="450"/>
      <c r="H266" s="450"/>
      <c r="I266" s="450"/>
      <c r="J266" s="450"/>
      <c r="K266" s="450"/>
      <c r="L266" s="450"/>
      <c r="M266" s="429"/>
      <c r="N266" s="429"/>
      <c r="O266" s="429"/>
      <c r="P266" s="429"/>
    </row>
    <row r="267" spans="2:16" s="547" customFormat="1" ht="13.15" customHeight="1" x14ac:dyDescent="0.2">
      <c r="B267" s="429"/>
      <c r="C267" s="429"/>
      <c r="D267" s="429"/>
      <c r="E267" s="429"/>
      <c r="F267" s="450"/>
      <c r="G267" s="450"/>
      <c r="H267" s="450"/>
      <c r="I267" s="450"/>
      <c r="J267" s="450"/>
      <c r="K267" s="450"/>
      <c r="L267" s="450"/>
      <c r="M267" s="429"/>
      <c r="N267" s="429"/>
      <c r="O267" s="429"/>
      <c r="P267" s="429"/>
    </row>
    <row r="268" spans="2:16" s="547" customFormat="1" ht="13.15" customHeight="1" x14ac:dyDescent="0.2">
      <c r="B268" s="429"/>
      <c r="C268" s="429"/>
      <c r="D268" s="429"/>
      <c r="E268" s="429"/>
      <c r="F268" s="450"/>
      <c r="G268" s="450"/>
      <c r="H268" s="450"/>
      <c r="I268" s="450"/>
      <c r="J268" s="450"/>
      <c r="K268" s="450"/>
      <c r="L268" s="450"/>
      <c r="M268" s="429"/>
      <c r="N268" s="429"/>
      <c r="O268" s="429"/>
      <c r="P268" s="429"/>
    </row>
    <row r="269" spans="2:16" s="547" customFormat="1" ht="13.15" customHeight="1" x14ac:dyDescent="0.2">
      <c r="B269" s="429"/>
      <c r="C269" s="429"/>
      <c r="D269" s="429"/>
      <c r="E269" s="429"/>
      <c r="F269" s="450"/>
      <c r="G269" s="450"/>
      <c r="H269" s="450"/>
      <c r="I269" s="450"/>
      <c r="J269" s="450"/>
      <c r="K269" s="450"/>
      <c r="L269" s="450"/>
      <c r="M269" s="429"/>
      <c r="N269" s="429"/>
      <c r="O269" s="429"/>
      <c r="P269" s="429"/>
    </row>
    <row r="270" spans="2:16" s="547" customFormat="1" ht="13.15" customHeight="1" x14ac:dyDescent="0.2">
      <c r="B270" s="429"/>
      <c r="C270" s="429"/>
      <c r="D270" s="429"/>
      <c r="E270" s="429"/>
      <c r="F270" s="450"/>
      <c r="G270" s="450"/>
      <c r="H270" s="450"/>
      <c r="I270" s="450"/>
      <c r="J270" s="450"/>
      <c r="K270" s="450"/>
      <c r="L270" s="450"/>
      <c r="M270" s="429"/>
      <c r="N270" s="429"/>
      <c r="O270" s="429"/>
      <c r="P270" s="429"/>
    </row>
    <row r="271" spans="2:16" s="547" customFormat="1" ht="13.15" customHeight="1" x14ac:dyDescent="0.2">
      <c r="B271" s="429"/>
      <c r="C271" s="429"/>
      <c r="D271" s="429"/>
      <c r="E271" s="429"/>
      <c r="F271" s="450"/>
      <c r="G271" s="450"/>
      <c r="H271" s="450"/>
      <c r="I271" s="450"/>
      <c r="J271" s="450"/>
      <c r="K271" s="450"/>
      <c r="L271" s="450"/>
      <c r="M271" s="429"/>
      <c r="N271" s="429"/>
      <c r="O271" s="429"/>
      <c r="P271" s="429"/>
    </row>
    <row r="272" spans="2:16" s="547" customFormat="1" ht="13.15" customHeight="1" x14ac:dyDescent="0.2">
      <c r="B272" s="429"/>
      <c r="C272" s="429"/>
      <c r="D272" s="429"/>
      <c r="E272" s="429"/>
      <c r="F272" s="450"/>
      <c r="G272" s="450"/>
      <c r="H272" s="450"/>
      <c r="I272" s="450"/>
      <c r="J272" s="450"/>
      <c r="K272" s="450"/>
      <c r="L272" s="450"/>
      <c r="M272" s="429"/>
      <c r="N272" s="429"/>
      <c r="O272" s="429"/>
      <c r="P272" s="429"/>
    </row>
    <row r="273" spans="2:16" s="547" customFormat="1" ht="13.15" customHeight="1" x14ac:dyDescent="0.2">
      <c r="B273" s="429"/>
      <c r="C273" s="429"/>
      <c r="D273" s="429"/>
      <c r="E273" s="429"/>
      <c r="F273" s="450"/>
      <c r="G273" s="450"/>
      <c r="H273" s="450"/>
      <c r="I273" s="450"/>
      <c r="J273" s="450"/>
      <c r="K273" s="450"/>
      <c r="L273" s="450"/>
      <c r="M273" s="429"/>
      <c r="N273" s="429"/>
      <c r="O273" s="429"/>
      <c r="P273" s="429"/>
    </row>
    <row r="274" spans="2:16" s="547" customFormat="1" ht="13.15" customHeight="1" x14ac:dyDescent="0.2">
      <c r="B274" s="429"/>
      <c r="C274" s="429"/>
      <c r="D274" s="429"/>
      <c r="E274" s="429"/>
      <c r="F274" s="450"/>
      <c r="G274" s="450"/>
      <c r="H274" s="450"/>
      <c r="I274" s="450"/>
      <c r="J274" s="450"/>
      <c r="K274" s="450"/>
      <c r="L274" s="450"/>
      <c r="M274" s="429"/>
      <c r="N274" s="429"/>
      <c r="O274" s="429"/>
      <c r="P274" s="429"/>
    </row>
    <row r="275" spans="2:16" s="547" customFormat="1" ht="13.15" customHeight="1" x14ac:dyDescent="0.2">
      <c r="B275" s="429"/>
      <c r="C275" s="429"/>
      <c r="D275" s="429"/>
      <c r="E275" s="429"/>
      <c r="F275" s="450"/>
      <c r="G275" s="450"/>
      <c r="H275" s="450"/>
      <c r="I275" s="450"/>
      <c r="J275" s="450"/>
      <c r="K275" s="450"/>
      <c r="L275" s="450"/>
      <c r="M275" s="429"/>
      <c r="N275" s="429"/>
      <c r="O275" s="429"/>
      <c r="P275" s="429"/>
    </row>
    <row r="276" spans="2:16" s="547" customFormat="1" ht="13.15" customHeight="1" x14ac:dyDescent="0.2">
      <c r="B276" s="429"/>
      <c r="C276" s="429"/>
      <c r="D276" s="429"/>
      <c r="E276" s="429"/>
      <c r="F276" s="450"/>
      <c r="G276" s="450"/>
      <c r="H276" s="450"/>
      <c r="I276" s="450"/>
      <c r="J276" s="450"/>
      <c r="K276" s="450"/>
      <c r="L276" s="450"/>
      <c r="M276" s="429"/>
      <c r="N276" s="429"/>
      <c r="O276" s="429"/>
      <c r="P276" s="429"/>
    </row>
    <row r="277" spans="2:16" s="547" customFormat="1" ht="13.15" customHeight="1" x14ac:dyDescent="0.2">
      <c r="B277" s="429"/>
      <c r="C277" s="429"/>
      <c r="D277" s="429"/>
      <c r="E277" s="429"/>
      <c r="F277" s="450"/>
      <c r="G277" s="450"/>
      <c r="H277" s="450"/>
      <c r="I277" s="450"/>
      <c r="J277" s="450"/>
      <c r="K277" s="450"/>
      <c r="L277" s="450"/>
      <c r="M277" s="429"/>
      <c r="N277" s="429"/>
      <c r="O277" s="429"/>
      <c r="P277" s="429"/>
    </row>
    <row r="278" spans="2:16" s="547" customFormat="1" ht="13.15" customHeight="1" x14ac:dyDescent="0.2">
      <c r="B278" s="429"/>
      <c r="C278" s="429"/>
      <c r="D278" s="429"/>
      <c r="E278" s="429"/>
      <c r="F278" s="450"/>
      <c r="G278" s="450"/>
      <c r="H278" s="450"/>
      <c r="I278" s="450"/>
      <c r="J278" s="450"/>
      <c r="K278" s="450"/>
      <c r="L278" s="450"/>
      <c r="M278" s="429"/>
      <c r="N278" s="429"/>
      <c r="O278" s="429"/>
      <c r="P278" s="429"/>
    </row>
    <row r="279" spans="2:16" s="547" customFormat="1" ht="13.15" customHeight="1" x14ac:dyDescent="0.2">
      <c r="B279" s="429"/>
      <c r="C279" s="429"/>
      <c r="D279" s="429"/>
      <c r="E279" s="429"/>
      <c r="F279" s="450"/>
      <c r="G279" s="450"/>
      <c r="H279" s="450"/>
      <c r="I279" s="450"/>
      <c r="J279" s="450"/>
      <c r="K279" s="450"/>
      <c r="L279" s="450"/>
      <c r="M279" s="429"/>
      <c r="N279" s="429"/>
      <c r="O279" s="429"/>
      <c r="P279" s="429"/>
    </row>
    <row r="280" spans="2:16" s="547" customFormat="1" ht="13.15" customHeight="1" x14ac:dyDescent="0.2">
      <c r="B280" s="429"/>
      <c r="C280" s="429"/>
      <c r="D280" s="429"/>
      <c r="E280" s="429"/>
      <c r="F280" s="450"/>
      <c r="G280" s="450"/>
      <c r="H280" s="450"/>
      <c r="I280" s="450"/>
      <c r="J280" s="450"/>
      <c r="K280" s="450"/>
      <c r="L280" s="450"/>
      <c r="M280" s="429"/>
      <c r="N280" s="429"/>
      <c r="O280" s="429"/>
      <c r="P280" s="429"/>
    </row>
    <row r="281" spans="2:16" s="547" customFormat="1" ht="13.15" customHeight="1" x14ac:dyDescent="0.2">
      <c r="B281" s="429"/>
      <c r="C281" s="429"/>
      <c r="D281" s="429"/>
      <c r="E281" s="429"/>
      <c r="F281" s="450"/>
      <c r="G281" s="450"/>
      <c r="H281" s="450"/>
      <c r="I281" s="450"/>
      <c r="J281" s="450"/>
      <c r="K281" s="450"/>
      <c r="L281" s="450"/>
      <c r="M281" s="429"/>
      <c r="N281" s="429"/>
      <c r="O281" s="429"/>
      <c r="P281" s="429"/>
    </row>
    <row r="282" spans="2:16" s="547" customFormat="1" ht="13.15" customHeight="1" x14ac:dyDescent="0.2">
      <c r="B282" s="429"/>
      <c r="C282" s="429"/>
      <c r="D282" s="429"/>
      <c r="E282" s="429"/>
      <c r="F282" s="450"/>
      <c r="G282" s="450"/>
      <c r="H282" s="450"/>
      <c r="I282" s="450"/>
      <c r="J282" s="450"/>
      <c r="K282" s="450"/>
      <c r="L282" s="450"/>
      <c r="M282" s="429"/>
      <c r="N282" s="429"/>
      <c r="O282" s="429"/>
      <c r="P282" s="429"/>
    </row>
    <row r="283" spans="2:16" s="547" customFormat="1" ht="13.15" customHeight="1" x14ac:dyDescent="0.2">
      <c r="B283" s="429"/>
      <c r="C283" s="429"/>
      <c r="D283" s="429"/>
      <c r="E283" s="429"/>
      <c r="F283" s="450"/>
      <c r="G283" s="450"/>
      <c r="H283" s="450"/>
      <c r="I283" s="450"/>
      <c r="J283" s="450"/>
      <c r="K283" s="450"/>
      <c r="L283" s="450"/>
      <c r="M283" s="429"/>
      <c r="N283" s="429"/>
      <c r="O283" s="429"/>
      <c r="P283" s="429"/>
    </row>
    <row r="284" spans="2:16" s="547" customFormat="1" ht="13.15" customHeight="1" x14ac:dyDescent="0.2">
      <c r="B284" s="429"/>
      <c r="C284" s="429"/>
      <c r="D284" s="429"/>
      <c r="E284" s="429"/>
      <c r="F284" s="450"/>
      <c r="G284" s="450"/>
      <c r="H284" s="450"/>
      <c r="I284" s="450"/>
      <c r="J284" s="450"/>
      <c r="K284" s="450"/>
      <c r="L284" s="450"/>
      <c r="M284" s="429"/>
      <c r="N284" s="429"/>
      <c r="O284" s="429"/>
      <c r="P284" s="429"/>
    </row>
    <row r="285" spans="2:16" s="547" customFormat="1" ht="13.15" customHeight="1" x14ac:dyDescent="0.2">
      <c r="B285" s="429"/>
      <c r="C285" s="429"/>
      <c r="D285" s="429"/>
      <c r="E285" s="429"/>
      <c r="F285" s="450"/>
      <c r="G285" s="450"/>
      <c r="H285" s="450"/>
      <c r="I285" s="450"/>
      <c r="J285" s="450"/>
      <c r="K285" s="450"/>
      <c r="L285" s="450"/>
      <c r="M285" s="429"/>
      <c r="N285" s="429"/>
      <c r="O285" s="429"/>
      <c r="P285" s="429"/>
    </row>
    <row r="286" spans="2:16" s="547" customFormat="1" ht="13.15" customHeight="1" x14ac:dyDescent="0.2">
      <c r="B286" s="429"/>
      <c r="C286" s="429"/>
      <c r="D286" s="429"/>
      <c r="E286" s="429"/>
      <c r="F286" s="450"/>
      <c r="G286" s="450"/>
      <c r="H286" s="450"/>
      <c r="I286" s="450"/>
      <c r="J286" s="450"/>
      <c r="K286" s="450"/>
      <c r="L286" s="450"/>
      <c r="M286" s="429"/>
      <c r="N286" s="429"/>
      <c r="O286" s="429"/>
      <c r="P286" s="429"/>
    </row>
    <row r="287" spans="2:16" s="547" customFormat="1" ht="13.15" customHeight="1" x14ac:dyDescent="0.2">
      <c r="B287" s="429"/>
      <c r="C287" s="429"/>
      <c r="D287" s="429"/>
      <c r="E287" s="429"/>
      <c r="F287" s="450"/>
      <c r="G287" s="450"/>
      <c r="H287" s="450"/>
      <c r="I287" s="450"/>
      <c r="J287" s="450"/>
      <c r="K287" s="450"/>
      <c r="L287" s="450"/>
      <c r="M287" s="429"/>
      <c r="N287" s="429"/>
      <c r="O287" s="429"/>
      <c r="P287" s="429"/>
    </row>
    <row r="288" spans="2:16" s="547" customFormat="1" ht="13.15" customHeight="1" x14ac:dyDescent="0.2">
      <c r="B288" s="429"/>
      <c r="C288" s="429"/>
      <c r="D288" s="429"/>
      <c r="E288" s="429"/>
      <c r="F288" s="450"/>
      <c r="G288" s="450"/>
      <c r="H288" s="450"/>
      <c r="I288" s="450"/>
      <c r="J288" s="450"/>
      <c r="K288" s="450"/>
      <c r="L288" s="450"/>
      <c r="M288" s="429"/>
      <c r="N288" s="429"/>
      <c r="O288" s="429"/>
      <c r="P288" s="429"/>
    </row>
    <row r="289" spans="2:16" s="547" customFormat="1" ht="13.15" customHeight="1" x14ac:dyDescent="0.2">
      <c r="B289" s="429"/>
      <c r="C289" s="429"/>
      <c r="D289" s="429"/>
      <c r="E289" s="429"/>
      <c r="F289" s="450"/>
      <c r="G289" s="450"/>
      <c r="H289" s="450"/>
      <c r="I289" s="450"/>
      <c r="J289" s="450"/>
      <c r="K289" s="450"/>
      <c r="L289" s="450"/>
      <c r="M289" s="429"/>
      <c r="N289" s="429"/>
      <c r="O289" s="429"/>
      <c r="P289" s="429"/>
    </row>
    <row r="290" spans="2:16" s="547" customFormat="1" ht="13.15" customHeight="1" x14ac:dyDescent="0.2">
      <c r="B290" s="429"/>
      <c r="C290" s="429"/>
      <c r="D290" s="429"/>
      <c r="E290" s="429"/>
      <c r="F290" s="450"/>
      <c r="G290" s="450"/>
      <c r="H290" s="450"/>
      <c r="I290" s="450"/>
      <c r="J290" s="450"/>
      <c r="K290" s="450"/>
      <c r="L290" s="450"/>
      <c r="M290" s="429"/>
      <c r="N290" s="429"/>
      <c r="O290" s="429"/>
      <c r="P290" s="429"/>
    </row>
    <row r="291" spans="2:16" s="547" customFormat="1" ht="13.15" customHeight="1" x14ac:dyDescent="0.2">
      <c r="B291" s="429"/>
      <c r="C291" s="429"/>
      <c r="D291" s="429"/>
      <c r="E291" s="429"/>
      <c r="F291" s="450"/>
      <c r="G291" s="450"/>
      <c r="H291" s="450"/>
      <c r="I291" s="450"/>
      <c r="J291" s="450"/>
      <c r="K291" s="450"/>
      <c r="L291" s="450"/>
      <c r="M291" s="429"/>
      <c r="N291" s="429"/>
      <c r="O291" s="429"/>
      <c r="P291" s="429"/>
    </row>
    <row r="292" spans="2:16" s="547" customFormat="1" ht="13.15" customHeight="1" x14ac:dyDescent="0.2">
      <c r="B292" s="429"/>
      <c r="C292" s="429"/>
      <c r="D292" s="429"/>
      <c r="E292" s="429"/>
      <c r="F292" s="450"/>
      <c r="G292" s="450"/>
      <c r="H292" s="450"/>
      <c r="I292" s="450"/>
      <c r="J292" s="450"/>
      <c r="K292" s="450"/>
      <c r="L292" s="450"/>
      <c r="M292" s="429"/>
      <c r="N292" s="429"/>
      <c r="O292" s="429"/>
      <c r="P292" s="429"/>
    </row>
    <row r="293" spans="2:16" s="547" customFormat="1" ht="13.15" customHeight="1" x14ac:dyDescent="0.2">
      <c r="B293" s="429"/>
      <c r="C293" s="429"/>
      <c r="D293" s="429"/>
      <c r="E293" s="429"/>
      <c r="F293" s="450"/>
      <c r="G293" s="450"/>
      <c r="H293" s="450"/>
      <c r="I293" s="450"/>
      <c r="J293" s="450"/>
      <c r="K293" s="450"/>
      <c r="L293" s="450"/>
      <c r="M293" s="429"/>
      <c r="N293" s="429"/>
      <c r="O293" s="429"/>
      <c r="P293" s="429"/>
    </row>
    <row r="294" spans="2:16" s="547" customFormat="1" ht="13.15" customHeight="1" x14ac:dyDescent="0.2">
      <c r="B294" s="429"/>
      <c r="C294" s="429"/>
      <c r="D294" s="429"/>
      <c r="E294" s="429"/>
      <c r="F294" s="450"/>
      <c r="G294" s="450"/>
      <c r="H294" s="450"/>
      <c r="I294" s="450"/>
      <c r="J294" s="450"/>
      <c r="K294" s="450"/>
      <c r="L294" s="450"/>
      <c r="M294" s="429"/>
      <c r="N294" s="429"/>
      <c r="O294" s="429"/>
      <c r="P294" s="429"/>
    </row>
    <row r="295" spans="2:16" s="547" customFormat="1" ht="13.15" customHeight="1" x14ac:dyDescent="0.2">
      <c r="B295" s="429"/>
      <c r="C295" s="429"/>
      <c r="D295" s="429"/>
      <c r="E295" s="429"/>
      <c r="F295" s="450"/>
      <c r="G295" s="450"/>
      <c r="H295" s="450"/>
      <c r="I295" s="450"/>
      <c r="J295" s="450"/>
      <c r="K295" s="450"/>
      <c r="L295" s="450"/>
      <c r="M295" s="429"/>
      <c r="N295" s="429"/>
      <c r="O295" s="429"/>
      <c r="P295" s="429"/>
    </row>
    <row r="296" spans="2:16" s="547" customFormat="1" ht="13.15" customHeight="1" x14ac:dyDescent="0.2">
      <c r="B296" s="429"/>
      <c r="C296" s="429"/>
      <c r="D296" s="429"/>
      <c r="E296" s="429"/>
      <c r="F296" s="450"/>
      <c r="G296" s="450"/>
      <c r="H296" s="450"/>
      <c r="I296" s="450"/>
      <c r="J296" s="450"/>
      <c r="K296" s="450"/>
      <c r="L296" s="450"/>
      <c r="M296" s="429"/>
      <c r="N296" s="429"/>
      <c r="O296" s="429"/>
      <c r="P296" s="429"/>
    </row>
    <row r="297" spans="2:16" s="547" customFormat="1" ht="13.15" customHeight="1" x14ac:dyDescent="0.2">
      <c r="B297" s="429"/>
      <c r="C297" s="429"/>
      <c r="D297" s="429"/>
      <c r="E297" s="429"/>
      <c r="F297" s="450"/>
      <c r="G297" s="450"/>
      <c r="H297" s="450"/>
      <c r="I297" s="450"/>
      <c r="J297" s="450"/>
      <c r="K297" s="450"/>
      <c r="L297" s="450"/>
      <c r="M297" s="429"/>
      <c r="N297" s="429"/>
      <c r="O297" s="429"/>
      <c r="P297" s="429"/>
    </row>
  </sheetData>
  <sheetProtection algorithmName="SHA-512" hashValue="buQSW3o0sM6s1JTlgKJThFrGAzgqCp7cM0N6wm8XPw8Bq5xEl7XONKxE3RY0ogM9CZpexzNcJ9XqPSz3gA+amg==" saltValue="cDjXZ+02I7SyNf288tssoA==" spinCount="100000" sheet="1" objects="1" scenarios="1"/>
  <phoneticPr fontId="0" type="noConversion"/>
  <pageMargins left="0.75" right="0.75" top="1" bottom="1" header="0.5" footer="0.5"/>
  <pageSetup paperSize="9" scale="45" orientation="portrait" r:id="rId1"/>
  <headerFooter alignWithMargins="0">
    <oddHeader>&amp;L&amp;"Arial,Vet"&amp;9&amp;F&amp;R&amp;"Arial,Vet"&amp;9&amp;A</oddHeader>
    <oddFooter>&amp;L&amp;"Arial,Vet"&amp;9keizer / goedhart&amp;C&amp;"Arial,Vet"&amp;9pagina &amp;P&amp;R&amp;"Arial,Vet"&amp;9&amp;D</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T834"/>
  <sheetViews>
    <sheetView showGridLines="0" zoomScale="85" zoomScaleNormal="85" zoomScaleSheetLayoutView="85" workbookViewId="0">
      <selection activeCell="B2" sqref="B2"/>
    </sheetView>
  </sheetViews>
  <sheetFormatPr defaultColWidth="9.140625" defaultRowHeight="13.15" customHeight="1" x14ac:dyDescent="0.2"/>
  <cols>
    <col min="1" max="1" width="3.7109375" style="475" customWidth="1"/>
    <col min="2" max="3" width="2.7109375" style="193" customWidth="1"/>
    <col min="4" max="4" width="35.85546875" style="193" customWidth="1"/>
    <col min="5" max="5" width="1.7109375" style="193" customWidth="1"/>
    <col min="6" max="6" width="10" style="193" customWidth="1"/>
    <col min="7" max="7" width="8.7109375" style="193" customWidth="1"/>
    <col min="8" max="8" width="1.7109375" style="193" customWidth="1"/>
    <col min="9" max="9" width="12.7109375" style="266" hidden="1" customWidth="1"/>
    <col min="10" max="15" width="12.7109375" style="266" customWidth="1"/>
    <col min="16" max="17" width="2.7109375" style="193" customWidth="1"/>
    <col min="18" max="18" width="9.140625" style="475"/>
    <col min="19" max="19" width="10" style="475" bestFit="1" customWidth="1"/>
    <col min="20" max="44" width="9.140625" style="475"/>
    <col min="45" max="16384" width="9.140625" style="193"/>
  </cols>
  <sheetData>
    <row r="1" spans="1:44" s="475" customFormat="1" ht="13.15" customHeight="1" x14ac:dyDescent="0.2">
      <c r="I1" s="605"/>
      <c r="J1" s="605"/>
      <c r="K1" s="605"/>
      <c r="L1" s="605"/>
      <c r="M1" s="605"/>
      <c r="N1" s="605"/>
      <c r="O1" s="605"/>
    </row>
    <row r="2" spans="1:44" ht="13.15" customHeight="1" x14ac:dyDescent="0.2">
      <c r="B2" s="23"/>
      <c r="C2" s="24"/>
      <c r="D2" s="24"/>
      <c r="E2" s="24"/>
      <c r="F2" s="24"/>
      <c r="G2" s="24"/>
      <c r="H2" s="24"/>
      <c r="I2" s="190"/>
      <c r="J2" s="190"/>
      <c r="K2" s="190"/>
      <c r="L2" s="190"/>
      <c r="M2" s="417"/>
      <c r="N2" s="418"/>
      <c r="O2" s="418"/>
      <c r="P2" s="419"/>
      <c r="Q2" s="420"/>
    </row>
    <row r="3" spans="1:44" ht="13.15" customHeight="1" x14ac:dyDescent="0.2">
      <c r="B3" s="26"/>
      <c r="C3" s="27"/>
      <c r="D3" s="28"/>
      <c r="E3" s="27"/>
      <c r="F3" s="28"/>
      <c r="G3" s="28"/>
      <c r="H3" s="27"/>
      <c r="I3" s="188"/>
      <c r="J3" s="188"/>
      <c r="K3" s="188"/>
      <c r="L3" s="188"/>
      <c r="M3" s="188"/>
      <c r="N3" s="188"/>
      <c r="O3" s="188"/>
      <c r="P3" s="27"/>
      <c r="Q3" s="30"/>
    </row>
    <row r="4" spans="1:44" s="195" customFormat="1" ht="18" customHeight="1" x14ac:dyDescent="0.3">
      <c r="A4" s="586"/>
      <c r="B4" s="200"/>
      <c r="C4" s="201" t="s">
        <v>577</v>
      </c>
      <c r="D4" s="201"/>
      <c r="E4" s="201"/>
      <c r="F4" s="201"/>
      <c r="G4" s="201"/>
      <c r="H4" s="201"/>
      <c r="I4" s="260"/>
      <c r="J4" s="260"/>
      <c r="K4" s="260"/>
      <c r="L4" s="260"/>
      <c r="M4" s="260"/>
      <c r="N4" s="260"/>
      <c r="O4" s="260"/>
      <c r="P4" s="201"/>
      <c r="Q4" s="203"/>
      <c r="R4" s="586"/>
      <c r="S4" s="586"/>
      <c r="T4" s="586"/>
      <c r="U4" s="586"/>
      <c r="V4" s="586"/>
      <c r="W4" s="586"/>
      <c r="X4" s="586"/>
      <c r="Y4" s="586"/>
      <c r="Z4" s="586"/>
      <c r="AA4" s="586"/>
      <c r="AB4" s="586"/>
      <c r="AC4" s="586"/>
      <c r="AD4" s="586"/>
      <c r="AE4" s="586"/>
      <c r="AF4" s="586"/>
      <c r="AG4" s="586"/>
      <c r="AH4" s="586"/>
      <c r="AI4" s="586"/>
      <c r="AJ4" s="586"/>
      <c r="AK4" s="586"/>
      <c r="AL4" s="586"/>
      <c r="AM4" s="586"/>
      <c r="AN4" s="586"/>
      <c r="AO4" s="586"/>
      <c r="AP4" s="586"/>
      <c r="AQ4" s="586"/>
      <c r="AR4" s="586"/>
    </row>
    <row r="5" spans="1:44" s="652" customFormat="1" ht="16.899999999999999" customHeight="1" x14ac:dyDescent="0.25">
      <c r="A5" s="669"/>
      <c r="B5" s="248"/>
      <c r="C5" s="684" t="str">
        <f>'geg ll'!G8</f>
        <v>Voorbeeld SWV PO Passend Onderwijs Noord-Kennemerland</v>
      </c>
      <c r="D5" s="249"/>
      <c r="E5" s="249"/>
      <c r="F5" s="249"/>
      <c r="G5" s="249"/>
      <c r="H5" s="249"/>
      <c r="I5" s="666"/>
      <c r="J5" s="666"/>
      <c r="K5" s="666"/>
      <c r="L5" s="666"/>
      <c r="M5" s="666"/>
      <c r="N5" s="666"/>
      <c r="O5" s="666"/>
      <c r="P5" s="249"/>
      <c r="Q5" s="258"/>
      <c r="R5" s="669"/>
      <c r="S5" s="669"/>
      <c r="T5" s="669"/>
      <c r="U5" s="669"/>
      <c r="V5" s="669"/>
      <c r="W5" s="669"/>
      <c r="X5" s="669"/>
      <c r="Y5" s="669"/>
      <c r="Z5" s="669"/>
      <c r="AA5" s="669"/>
      <c r="AB5" s="669"/>
      <c r="AC5" s="669"/>
      <c r="AD5" s="669"/>
      <c r="AE5" s="669"/>
      <c r="AF5" s="669"/>
      <c r="AG5" s="669"/>
      <c r="AH5" s="669"/>
      <c r="AI5" s="669"/>
      <c r="AJ5" s="669"/>
      <c r="AK5" s="669"/>
      <c r="AL5" s="669"/>
      <c r="AM5" s="669"/>
      <c r="AN5" s="669"/>
      <c r="AO5" s="669"/>
      <c r="AP5" s="669"/>
      <c r="AQ5" s="669"/>
      <c r="AR5" s="669"/>
    </row>
    <row r="6" spans="1:44" ht="13.15" customHeight="1" x14ac:dyDescent="0.2">
      <c r="B6" s="26"/>
      <c r="C6" s="27"/>
      <c r="D6" s="28"/>
      <c r="E6" s="85"/>
      <c r="F6" s="65"/>
      <c r="G6" s="65"/>
      <c r="H6" s="85"/>
      <c r="I6" s="188"/>
      <c r="J6" s="188"/>
      <c r="K6" s="188"/>
      <c r="L6" s="188"/>
      <c r="M6" s="188"/>
      <c r="N6" s="188"/>
      <c r="O6" s="188"/>
      <c r="P6" s="27"/>
      <c r="Q6" s="30"/>
    </row>
    <row r="7" spans="1:44" ht="13.15" customHeight="1" x14ac:dyDescent="0.2">
      <c r="B7" s="26"/>
      <c r="C7" s="27"/>
      <c r="D7" s="28"/>
      <c r="E7" s="85"/>
      <c r="F7" s="65"/>
      <c r="G7" s="65"/>
      <c r="H7" s="85"/>
      <c r="I7" s="310"/>
      <c r="J7" s="310"/>
      <c r="K7" s="310"/>
      <c r="L7" s="310"/>
      <c r="M7" s="310"/>
      <c r="N7" s="310"/>
      <c r="O7" s="310"/>
      <c r="P7" s="27"/>
      <c r="Q7" s="30"/>
    </row>
    <row r="8" spans="1:44" ht="13.15" customHeight="1" x14ac:dyDescent="0.2">
      <c r="B8" s="26"/>
      <c r="C8" s="27"/>
      <c r="D8" s="27"/>
      <c r="E8" s="315"/>
      <c r="F8" s="314"/>
      <c r="G8" s="588"/>
      <c r="H8" s="612" t="s">
        <v>221</v>
      </c>
      <c r="I8" s="590" t="e">
        <f>tab!#REF!</f>
        <v>#REF!</v>
      </c>
      <c r="J8" s="590" t="str">
        <f>tab!D2</f>
        <v>2018/19</v>
      </c>
      <c r="K8" s="590" t="str">
        <f>tab!E2</f>
        <v>2019/20</v>
      </c>
      <c r="L8" s="590" t="str">
        <f>tab!F2</f>
        <v>2020/21</v>
      </c>
      <c r="M8" s="590" t="str">
        <f>tab!G2</f>
        <v>2021/22</v>
      </c>
      <c r="N8" s="590" t="str">
        <f>tab!H2</f>
        <v>2022/23</v>
      </c>
      <c r="O8" s="590" t="str">
        <f>tab!I2</f>
        <v>2023/24</v>
      </c>
      <c r="P8" s="27"/>
      <c r="Q8" s="30"/>
    </row>
    <row r="9" spans="1:44" ht="13.15" customHeight="1" x14ac:dyDescent="0.2">
      <c r="B9" s="26"/>
      <c r="C9" s="27"/>
      <c r="D9" s="67"/>
      <c r="E9" s="85"/>
      <c r="F9" s="65"/>
      <c r="G9" s="65"/>
      <c r="H9" s="85"/>
      <c r="I9" s="310"/>
      <c r="J9" s="310"/>
      <c r="K9" s="310"/>
      <c r="L9" s="310"/>
      <c r="M9" s="310"/>
      <c r="N9" s="310"/>
      <c r="O9" s="310"/>
      <c r="P9" s="27"/>
      <c r="Q9" s="30"/>
    </row>
    <row r="10" spans="1:44" ht="13.15" customHeight="1" x14ac:dyDescent="0.2">
      <c r="B10" s="26"/>
      <c r="C10" s="904"/>
      <c r="D10" s="905"/>
      <c r="E10" s="904"/>
      <c r="F10" s="905"/>
      <c r="G10" s="905"/>
      <c r="H10" s="904"/>
      <c r="I10" s="1191"/>
      <c r="J10" s="934"/>
      <c r="K10" s="957"/>
      <c r="L10" s="957"/>
      <c r="M10" s="957"/>
      <c r="N10" s="957"/>
      <c r="O10" s="957"/>
      <c r="P10" s="904"/>
      <c r="Q10" s="489"/>
    </row>
    <row r="11" spans="1:44" ht="13.15" customHeight="1" x14ac:dyDescent="0.2">
      <c r="B11" s="26"/>
      <c r="C11" s="904"/>
      <c r="D11" s="912" t="s">
        <v>587</v>
      </c>
      <c r="E11" s="904"/>
      <c r="F11" s="905"/>
      <c r="G11" s="905"/>
      <c r="H11" s="904"/>
      <c r="I11" s="1192"/>
      <c r="J11" s="934"/>
      <c r="K11" s="957"/>
      <c r="L11" s="957"/>
      <c r="M11" s="957"/>
      <c r="N11" s="957"/>
      <c r="O11" s="957"/>
      <c r="P11" s="904"/>
      <c r="Q11" s="489"/>
    </row>
    <row r="12" spans="1:44" ht="13.15" customHeight="1" x14ac:dyDescent="0.2">
      <c r="B12" s="26"/>
      <c r="C12" s="904"/>
      <c r="D12" s="905"/>
      <c r="E12" s="904"/>
      <c r="F12" s="905"/>
      <c r="G12" s="905"/>
      <c r="H12" s="904"/>
      <c r="I12" s="1193"/>
      <c r="J12" s="961"/>
      <c r="K12" s="961"/>
      <c r="L12" s="961"/>
      <c r="M12" s="961"/>
      <c r="N12" s="961"/>
      <c r="O12" s="961"/>
      <c r="P12" s="904"/>
      <c r="Q12" s="489"/>
    </row>
    <row r="13" spans="1:44" ht="13.15" customHeight="1" x14ac:dyDescent="0.2">
      <c r="B13" s="26"/>
      <c r="C13" s="904"/>
      <c r="D13" s="905"/>
      <c r="E13" s="904"/>
      <c r="F13" s="905"/>
      <c r="G13" s="905"/>
      <c r="H13" s="904"/>
      <c r="I13" s="1181" t="e">
        <f>+tab!#REF!</f>
        <v>#REF!</v>
      </c>
      <c r="J13" s="920" t="str">
        <f>+tab!D2</f>
        <v>2018/19</v>
      </c>
      <c r="K13" s="920" t="str">
        <f>+tab!E2</f>
        <v>2019/20</v>
      </c>
      <c r="L13" s="920" t="str">
        <f>+tab!F2</f>
        <v>2020/21</v>
      </c>
      <c r="M13" s="920" t="str">
        <f>+tab!G2</f>
        <v>2021/22</v>
      </c>
      <c r="N13" s="920" t="str">
        <f>+tab!H2</f>
        <v>2022/23</v>
      </c>
      <c r="O13" s="920" t="str">
        <f>+tab!I2</f>
        <v>2023/24</v>
      </c>
      <c r="P13" s="904"/>
      <c r="Q13" s="489"/>
    </row>
    <row r="14" spans="1:44" ht="13.15" customHeight="1" x14ac:dyDescent="0.2">
      <c r="B14" s="26"/>
      <c r="C14" s="904"/>
      <c r="D14" s="904" t="s">
        <v>56</v>
      </c>
      <c r="E14" s="904"/>
      <c r="F14" s="904"/>
      <c r="G14" s="904"/>
      <c r="H14" s="904"/>
      <c r="I14" s="1182">
        <f t="shared" ref="I14:N14" si="0">+I234</f>
        <v>0</v>
      </c>
      <c r="J14" s="1182">
        <f t="shared" si="0"/>
        <v>4302379.26</v>
      </c>
      <c r="K14" s="1182">
        <f t="shared" si="0"/>
        <v>4302379.26</v>
      </c>
      <c r="L14" s="1182">
        <f t="shared" si="0"/>
        <v>4302379.26</v>
      </c>
      <c r="M14" s="1182">
        <f t="shared" si="0"/>
        <v>4302379.26</v>
      </c>
      <c r="N14" s="1182">
        <f t="shared" si="0"/>
        <v>4302379.26</v>
      </c>
      <c r="O14" s="1182">
        <f>+O234</f>
        <v>4302379.26</v>
      </c>
      <c r="P14" s="904"/>
      <c r="Q14" s="489"/>
    </row>
    <row r="15" spans="1:44" ht="13.15" customHeight="1" x14ac:dyDescent="0.2">
      <c r="B15" s="26"/>
      <c r="C15" s="904"/>
      <c r="D15" s="904" t="s">
        <v>57</v>
      </c>
      <c r="E15" s="904"/>
      <c r="F15" s="904"/>
      <c r="G15" s="904"/>
      <c r="H15" s="904"/>
      <c r="I15" s="1194" t="e">
        <f>+pers!#REF!</f>
        <v>#REF!</v>
      </c>
      <c r="J15" s="1194">
        <f>+pers!H31+pers!H36</f>
        <v>8575674.1869609598</v>
      </c>
      <c r="K15" s="1194">
        <f>+pers!I31+pers!I36</f>
        <v>8012417.3729999997</v>
      </c>
      <c r="L15" s="1194">
        <f>+pers!J31+pers!J36</f>
        <v>7449160.5599999996</v>
      </c>
      <c r="M15" s="1194">
        <f>+pers!K31+pers!K36</f>
        <v>7449160.5599999996</v>
      </c>
      <c r="N15" s="1194">
        <f>+pers!L31+pers!L36</f>
        <v>7449160.5599999996</v>
      </c>
      <c r="O15" s="1194">
        <f>+pers!M31+pers!M36</f>
        <v>7449160.5599999996</v>
      </c>
      <c r="P15" s="904"/>
      <c r="Q15" s="489"/>
    </row>
    <row r="16" spans="1:44" ht="13.15" customHeight="1" x14ac:dyDescent="0.2">
      <c r="B16" s="26"/>
      <c r="C16" s="904"/>
      <c r="D16" s="918" t="s">
        <v>22</v>
      </c>
      <c r="E16" s="904"/>
      <c r="F16" s="904"/>
      <c r="G16" s="904"/>
      <c r="H16" s="904"/>
      <c r="I16" s="1195" t="e">
        <f>IF(I14&gt;I15,(I14-I15),0)</f>
        <v>#REF!</v>
      </c>
      <c r="J16" s="1195">
        <f t="shared" ref="J16:N16" si="1">IF(J14&gt;J15,J14-J15,0)</f>
        <v>0</v>
      </c>
      <c r="K16" s="1195">
        <f t="shared" si="1"/>
        <v>0</v>
      </c>
      <c r="L16" s="1195">
        <f t="shared" si="1"/>
        <v>0</v>
      </c>
      <c r="M16" s="1195">
        <f t="shared" si="1"/>
        <v>0</v>
      </c>
      <c r="N16" s="1195">
        <f t="shared" si="1"/>
        <v>0</v>
      </c>
      <c r="O16" s="1195">
        <f>IF(O14&gt;O15,O14-O15,0)</f>
        <v>0</v>
      </c>
      <c r="P16" s="904"/>
      <c r="Q16" s="489"/>
    </row>
    <row r="17" spans="1:44" ht="13.15" customHeight="1" x14ac:dyDescent="0.2">
      <c r="B17" s="88"/>
      <c r="C17" s="918"/>
      <c r="D17" s="918" t="s">
        <v>73</v>
      </c>
      <c r="E17" s="918"/>
      <c r="F17" s="918"/>
      <c r="G17" s="918"/>
      <c r="H17" s="918"/>
      <c r="I17" s="1196" t="e">
        <f>ROUND(I16/#REF!,2)</f>
        <v>#REF!</v>
      </c>
      <c r="J17" s="1196">
        <f>ROUND(J16/'geg ll'!G137,2)</f>
        <v>0</v>
      </c>
      <c r="K17" s="1196">
        <f>ROUND(K16/'geg ll'!H137,2)</f>
        <v>0</v>
      </c>
      <c r="L17" s="1196">
        <f>ROUND(L16/'geg ll'!I137,2)</f>
        <v>0</v>
      </c>
      <c r="M17" s="1196">
        <f>ROUND(M16/'geg ll'!J137,2)</f>
        <v>0</v>
      </c>
      <c r="N17" s="1196">
        <f>ROUND(N16/'geg ll'!K137,2)</f>
        <v>0</v>
      </c>
      <c r="O17" s="1196">
        <f>ROUND(O16/'geg ll'!L137,2)</f>
        <v>0</v>
      </c>
      <c r="P17" s="918"/>
      <c r="Q17" s="964"/>
    </row>
    <row r="18" spans="1:44" ht="13.15" customHeight="1" x14ac:dyDescent="0.2">
      <c r="B18" s="26"/>
      <c r="C18" s="904"/>
      <c r="D18" s="904"/>
      <c r="E18" s="904"/>
      <c r="F18" s="904"/>
      <c r="G18" s="904"/>
      <c r="H18" s="904"/>
      <c r="I18" s="1192"/>
      <c r="J18" s="957"/>
      <c r="K18" s="957"/>
      <c r="L18" s="957"/>
      <c r="M18" s="957"/>
      <c r="N18" s="957"/>
      <c r="O18" s="957"/>
      <c r="P18" s="904"/>
      <c r="Q18" s="489"/>
    </row>
    <row r="19" spans="1:44" ht="13.15" customHeight="1" x14ac:dyDescent="0.2">
      <c r="B19" s="26"/>
      <c r="C19" s="904"/>
      <c r="D19" s="904"/>
      <c r="E19" s="904"/>
      <c r="F19" s="904"/>
      <c r="G19" s="904"/>
      <c r="H19" s="904"/>
      <c r="I19" s="1197" t="e">
        <f>I241</f>
        <v>#REF!</v>
      </c>
      <c r="J19" s="959">
        <f>tab!D4</f>
        <v>2018</v>
      </c>
      <c r="K19" s="920">
        <f t="shared" ref="K19:O19" si="2">+J19+1</f>
        <v>2019</v>
      </c>
      <c r="L19" s="920">
        <f t="shared" si="2"/>
        <v>2020</v>
      </c>
      <c r="M19" s="920">
        <f t="shared" si="2"/>
        <v>2021</v>
      </c>
      <c r="N19" s="920">
        <f t="shared" si="2"/>
        <v>2022</v>
      </c>
      <c r="O19" s="920">
        <f t="shared" si="2"/>
        <v>2023</v>
      </c>
      <c r="P19" s="904"/>
      <c r="Q19" s="489"/>
    </row>
    <row r="20" spans="1:44" s="196" customFormat="1" ht="13.15" customHeight="1" x14ac:dyDescent="0.2">
      <c r="A20" s="587"/>
      <c r="B20" s="26"/>
      <c r="C20" s="904"/>
      <c r="D20" s="904" t="s">
        <v>91</v>
      </c>
      <c r="E20" s="904"/>
      <c r="F20" s="904"/>
      <c r="G20" s="904"/>
      <c r="H20" s="904"/>
      <c r="I20" s="1182">
        <f t="shared" ref="I20:N20" si="3">I436</f>
        <v>0</v>
      </c>
      <c r="J20" s="1182">
        <f>J436</f>
        <v>357713</v>
      </c>
      <c r="K20" s="1182">
        <f t="shared" si="3"/>
        <v>363079</v>
      </c>
      <c r="L20" s="1182">
        <f t="shared" si="3"/>
        <v>363079</v>
      </c>
      <c r="M20" s="1182">
        <f t="shared" si="3"/>
        <v>363079</v>
      </c>
      <c r="N20" s="1182">
        <f t="shared" si="3"/>
        <v>363079</v>
      </c>
      <c r="O20" s="1182">
        <f>O436</f>
        <v>363079</v>
      </c>
      <c r="P20" s="904"/>
      <c r="Q20" s="489"/>
      <c r="R20" s="587"/>
      <c r="S20" s="587"/>
      <c r="T20" s="587"/>
      <c r="U20" s="587"/>
      <c r="V20" s="587"/>
      <c r="W20" s="587"/>
      <c r="X20" s="587"/>
      <c r="Y20" s="587"/>
      <c r="Z20" s="587"/>
      <c r="AA20" s="587"/>
      <c r="AB20" s="587"/>
      <c r="AC20" s="587"/>
      <c r="AD20" s="587"/>
      <c r="AE20" s="587"/>
      <c r="AF20" s="587"/>
      <c r="AG20" s="587"/>
      <c r="AH20" s="587"/>
      <c r="AI20" s="587"/>
      <c r="AJ20" s="587"/>
      <c r="AK20" s="587"/>
      <c r="AL20" s="587"/>
      <c r="AM20" s="587"/>
      <c r="AN20" s="587"/>
      <c r="AO20" s="587"/>
      <c r="AP20" s="587"/>
      <c r="AQ20" s="587"/>
      <c r="AR20" s="587"/>
    </row>
    <row r="21" spans="1:44" s="196" customFormat="1" ht="13.15" customHeight="1" x14ac:dyDescent="0.2">
      <c r="A21" s="587"/>
      <c r="B21" s="26"/>
      <c r="C21" s="904"/>
      <c r="D21" s="868" t="s">
        <v>621</v>
      </c>
      <c r="E21" s="904"/>
      <c r="F21" s="904"/>
      <c r="G21" s="904"/>
      <c r="H21" s="904"/>
      <c r="I21" s="1182" t="e">
        <f>+mat!#REF!</f>
        <v>#REF!</v>
      </c>
      <c r="J21" s="1182">
        <f>+mat!H25+mat!H30</f>
        <v>774645.67999999993</v>
      </c>
      <c r="K21" s="1182">
        <f>+mat!I25+mat!I30</f>
        <v>723221.52</v>
      </c>
      <c r="L21" s="1182">
        <f>+mat!J25+mat!J30</f>
        <v>660178</v>
      </c>
      <c r="M21" s="1182">
        <f>+mat!K25+mat!K30</f>
        <v>660178</v>
      </c>
      <c r="N21" s="1182">
        <f>+mat!L25+mat!L30</f>
        <v>660178</v>
      </c>
      <c r="O21" s="1182">
        <f>+mat!M25+mat!M30</f>
        <v>660178</v>
      </c>
      <c r="P21" s="904"/>
      <c r="Q21" s="489"/>
      <c r="R21" s="587"/>
      <c r="S21" s="587"/>
      <c r="T21" s="587"/>
      <c r="U21" s="587"/>
      <c r="V21" s="587"/>
      <c r="W21" s="587"/>
      <c r="X21" s="587"/>
      <c r="Y21" s="587"/>
      <c r="Z21" s="587"/>
      <c r="AA21" s="587"/>
      <c r="AB21" s="587"/>
      <c r="AC21" s="587"/>
      <c r="AD21" s="587"/>
      <c r="AE21" s="587"/>
      <c r="AF21" s="587"/>
      <c r="AG21" s="587"/>
      <c r="AH21" s="587"/>
      <c r="AI21" s="587"/>
      <c r="AJ21" s="587"/>
      <c r="AK21" s="587"/>
      <c r="AL21" s="587"/>
      <c r="AM21" s="587"/>
      <c r="AN21" s="587"/>
      <c r="AO21" s="587"/>
      <c r="AP21" s="587"/>
      <c r="AQ21" s="587"/>
      <c r="AR21" s="587"/>
    </row>
    <row r="22" spans="1:44" s="196" customFormat="1" ht="13.15" customHeight="1" x14ac:dyDescent="0.2">
      <c r="A22" s="587"/>
      <c r="B22" s="26"/>
      <c r="C22" s="904"/>
      <c r="D22" s="918" t="s">
        <v>23</v>
      </c>
      <c r="E22" s="913"/>
      <c r="F22" s="905"/>
      <c r="G22" s="905"/>
      <c r="H22" s="913"/>
      <c r="I22" s="1195" t="e">
        <f t="shared" ref="I22:N22" si="4">IF(I20&gt;I21,I20-I21,0)</f>
        <v>#REF!</v>
      </c>
      <c r="J22" s="1195">
        <f t="shared" si="4"/>
        <v>0</v>
      </c>
      <c r="K22" s="1195">
        <f t="shared" si="4"/>
        <v>0</v>
      </c>
      <c r="L22" s="1195">
        <f t="shared" si="4"/>
        <v>0</v>
      </c>
      <c r="M22" s="1195">
        <f t="shared" si="4"/>
        <v>0</v>
      </c>
      <c r="N22" s="1195">
        <f t="shared" si="4"/>
        <v>0</v>
      </c>
      <c r="O22" s="1195">
        <f>IF(O20&gt;O21,O20-O21,0)</f>
        <v>0</v>
      </c>
      <c r="P22" s="913"/>
      <c r="Q22" s="489"/>
      <c r="R22" s="587"/>
      <c r="S22" s="587"/>
      <c r="T22" s="587"/>
      <c r="U22" s="587"/>
      <c r="V22" s="587"/>
      <c r="W22" s="587"/>
      <c r="X22" s="587"/>
      <c r="Y22" s="587"/>
      <c r="Z22" s="587"/>
      <c r="AA22" s="587"/>
      <c r="AB22" s="587"/>
      <c r="AC22" s="587"/>
      <c r="AD22" s="587"/>
      <c r="AE22" s="587"/>
      <c r="AF22" s="587"/>
      <c r="AG22" s="587"/>
      <c r="AH22" s="587"/>
      <c r="AI22" s="587"/>
      <c r="AJ22" s="587"/>
      <c r="AK22" s="587"/>
      <c r="AL22" s="587"/>
      <c r="AM22" s="587"/>
      <c r="AN22" s="587"/>
      <c r="AO22" s="587"/>
      <c r="AP22" s="587"/>
      <c r="AQ22" s="587"/>
      <c r="AR22" s="587"/>
    </row>
    <row r="23" spans="1:44" s="196" customFormat="1" ht="13.15" customHeight="1" x14ac:dyDescent="0.2">
      <c r="A23" s="587"/>
      <c r="B23" s="26"/>
      <c r="C23" s="904"/>
      <c r="D23" s="918" t="s">
        <v>73</v>
      </c>
      <c r="E23" s="904"/>
      <c r="F23" s="904"/>
      <c r="G23" s="904"/>
      <c r="H23" s="904"/>
      <c r="I23" s="1196" t="e">
        <f>ROUND(I22/#REF!,2)</f>
        <v>#REF!</v>
      </c>
      <c r="J23" s="1196">
        <f>ROUND(J22/'geg ll'!G137,2)</f>
        <v>0</v>
      </c>
      <c r="K23" s="1196">
        <f>ROUND(K22/'geg ll'!H137,2)</f>
        <v>0</v>
      </c>
      <c r="L23" s="1196">
        <f>ROUND(L22/'geg ll'!I137,2)</f>
        <v>0</v>
      </c>
      <c r="M23" s="1196">
        <f>ROUND(M22/'geg ll'!J137,2)</f>
        <v>0</v>
      </c>
      <c r="N23" s="1196">
        <f>ROUND(N22/'geg ll'!K137,2)</f>
        <v>0</v>
      </c>
      <c r="O23" s="1196">
        <f>ROUND(O22/'geg ll'!L137,2)</f>
        <v>0</v>
      </c>
      <c r="P23" s="904"/>
      <c r="Q23" s="489"/>
      <c r="R23" s="587"/>
      <c r="S23" s="587"/>
      <c r="T23" s="587"/>
      <c r="U23" s="587"/>
      <c r="V23" s="587"/>
      <c r="W23" s="587"/>
      <c r="X23" s="587"/>
      <c r="Y23" s="587"/>
      <c r="Z23" s="587"/>
      <c r="AA23" s="587"/>
      <c r="AB23" s="587"/>
      <c r="AC23" s="587"/>
      <c r="AD23" s="587"/>
      <c r="AE23" s="587"/>
      <c r="AF23" s="587"/>
      <c r="AG23" s="587"/>
      <c r="AH23" s="587"/>
      <c r="AI23" s="587"/>
      <c r="AJ23" s="587"/>
      <c r="AK23" s="587"/>
      <c r="AL23" s="587"/>
      <c r="AM23" s="587"/>
      <c r="AN23" s="587"/>
      <c r="AO23" s="587"/>
      <c r="AP23" s="587"/>
      <c r="AQ23" s="587"/>
      <c r="AR23" s="587"/>
    </row>
    <row r="24" spans="1:44" s="196" customFormat="1" ht="13.15" customHeight="1" x14ac:dyDescent="0.2">
      <c r="A24" s="587"/>
      <c r="B24" s="26"/>
      <c r="C24" s="904"/>
      <c r="D24" s="904"/>
      <c r="E24" s="904"/>
      <c r="F24" s="904"/>
      <c r="G24" s="904"/>
      <c r="H24" s="904"/>
      <c r="I24" s="1192"/>
      <c r="J24" s="957"/>
      <c r="K24" s="957"/>
      <c r="L24" s="957"/>
      <c r="M24" s="957"/>
      <c r="N24" s="957"/>
      <c r="O24" s="957"/>
      <c r="P24" s="904"/>
      <c r="Q24" s="489"/>
      <c r="R24" s="587"/>
      <c r="S24" s="587"/>
      <c r="T24" s="587"/>
      <c r="U24" s="587"/>
      <c r="V24" s="587"/>
      <c r="W24" s="587"/>
      <c r="X24" s="587"/>
      <c r="Y24" s="587"/>
      <c r="Z24" s="587"/>
      <c r="AA24" s="587"/>
      <c r="AB24" s="587"/>
      <c r="AC24" s="587"/>
      <c r="AD24" s="587"/>
      <c r="AE24" s="587"/>
      <c r="AF24" s="587"/>
      <c r="AG24" s="587"/>
      <c r="AH24" s="587"/>
      <c r="AI24" s="587"/>
      <c r="AJ24" s="587"/>
      <c r="AK24" s="587"/>
      <c r="AL24" s="587"/>
      <c r="AM24" s="587"/>
      <c r="AN24" s="587"/>
      <c r="AO24" s="587"/>
      <c r="AP24" s="587"/>
      <c r="AQ24" s="587"/>
      <c r="AR24" s="587"/>
    </row>
    <row r="25" spans="1:44" s="196" customFormat="1" ht="13.15" customHeight="1" x14ac:dyDescent="0.2">
      <c r="A25" s="587"/>
      <c r="B25" s="26"/>
      <c r="C25" s="904"/>
      <c r="D25" s="904"/>
      <c r="E25" s="904"/>
      <c r="F25" s="904"/>
      <c r="G25" s="904"/>
      <c r="H25" s="904"/>
      <c r="I25" s="1193"/>
      <c r="J25" s="961"/>
      <c r="K25" s="961"/>
      <c r="L25" s="961"/>
      <c r="M25" s="961"/>
      <c r="N25" s="961"/>
      <c r="O25" s="961"/>
      <c r="P25" s="904"/>
      <c r="Q25" s="489"/>
      <c r="R25" s="587"/>
      <c r="S25" s="587"/>
      <c r="T25" s="587"/>
      <c r="U25" s="587"/>
      <c r="V25" s="587"/>
      <c r="W25" s="587"/>
      <c r="X25" s="587"/>
      <c r="Y25" s="587"/>
      <c r="Z25" s="587"/>
      <c r="AA25" s="587"/>
      <c r="AB25" s="587"/>
      <c r="AC25" s="587"/>
      <c r="AD25" s="587"/>
      <c r="AE25" s="587"/>
      <c r="AF25" s="587"/>
      <c r="AG25" s="587"/>
      <c r="AH25" s="587"/>
      <c r="AI25" s="587"/>
      <c r="AJ25" s="587"/>
      <c r="AK25" s="587"/>
      <c r="AL25" s="587"/>
      <c r="AM25" s="587"/>
      <c r="AN25" s="587"/>
      <c r="AO25" s="587"/>
      <c r="AP25" s="587"/>
      <c r="AQ25" s="587"/>
      <c r="AR25" s="587"/>
    </row>
    <row r="26" spans="1:44" s="196" customFormat="1" ht="13.15" customHeight="1" x14ac:dyDescent="0.2">
      <c r="A26" s="587"/>
      <c r="B26" s="26"/>
      <c r="C26" s="904"/>
      <c r="D26" s="904"/>
      <c r="E26" s="904"/>
      <c r="F26" s="904"/>
      <c r="G26" s="904"/>
      <c r="H26" s="904"/>
      <c r="I26" s="1181" t="e">
        <f>+tab!#REF!</f>
        <v>#REF!</v>
      </c>
      <c r="J26" s="920" t="str">
        <f>+tab!D2</f>
        <v>2018/19</v>
      </c>
      <c r="K26" s="920" t="str">
        <f>+tab!E2</f>
        <v>2019/20</v>
      </c>
      <c r="L26" s="920" t="str">
        <f>+tab!F2</f>
        <v>2020/21</v>
      </c>
      <c r="M26" s="920" t="str">
        <f>+tab!G2</f>
        <v>2021/22</v>
      </c>
      <c r="N26" s="920" t="str">
        <f>+tab!H2</f>
        <v>2022/23</v>
      </c>
      <c r="O26" s="920" t="str">
        <f>+tab!I2</f>
        <v>2023/24</v>
      </c>
      <c r="P26" s="904"/>
      <c r="Q26" s="489"/>
      <c r="R26" s="587"/>
      <c r="S26" s="587"/>
      <c r="T26" s="587"/>
      <c r="U26" s="587"/>
      <c r="V26" s="587"/>
      <c r="W26" s="587"/>
      <c r="X26" s="587"/>
      <c r="Y26" s="587"/>
      <c r="Z26" s="587"/>
      <c r="AA26" s="587"/>
      <c r="AB26" s="587"/>
      <c r="AC26" s="587"/>
      <c r="AD26" s="587"/>
      <c r="AE26" s="587"/>
      <c r="AF26" s="587"/>
      <c r="AG26" s="587"/>
      <c r="AH26" s="587"/>
      <c r="AI26" s="587"/>
      <c r="AJ26" s="587"/>
      <c r="AK26" s="587"/>
      <c r="AL26" s="587"/>
      <c r="AM26" s="587"/>
      <c r="AN26" s="587"/>
      <c r="AO26" s="587"/>
      <c r="AP26" s="587"/>
      <c r="AQ26" s="587"/>
      <c r="AR26" s="587"/>
    </row>
    <row r="27" spans="1:44" s="196" customFormat="1" ht="13.15" customHeight="1" x14ac:dyDescent="0.2">
      <c r="A27" s="587"/>
      <c r="B27" s="26"/>
      <c r="C27" s="904"/>
      <c r="D27" s="868" t="s">
        <v>99</v>
      </c>
      <c r="E27" s="904"/>
      <c r="F27" s="904"/>
      <c r="G27" s="904"/>
      <c r="H27" s="904"/>
      <c r="I27" s="1195" t="e">
        <f>+I16+5/12*I22+7/12*#REF!</f>
        <v>#REF!</v>
      </c>
      <c r="J27" s="1195">
        <f>+J16+5/12*J22+7/12*K22</f>
        <v>0</v>
      </c>
      <c r="K27" s="1195">
        <f>+K16+5/12*K22+7/12*L22</f>
        <v>0</v>
      </c>
      <c r="L27" s="1195">
        <f>+L16+L22</f>
        <v>0</v>
      </c>
      <c r="M27" s="1195">
        <f>+M16+M22</f>
        <v>0</v>
      </c>
      <c r="N27" s="1195">
        <f>+N16+N22</f>
        <v>0</v>
      </c>
      <c r="O27" s="1195">
        <f>+O16+O22</f>
        <v>0</v>
      </c>
      <c r="P27" s="904"/>
      <c r="Q27" s="489"/>
      <c r="R27" s="587"/>
      <c r="S27" s="587"/>
      <c r="T27" s="587"/>
      <c r="U27" s="587"/>
      <c r="V27" s="587"/>
      <c r="W27" s="587"/>
      <c r="X27" s="587"/>
      <c r="Y27" s="587"/>
      <c r="Z27" s="587"/>
      <c r="AA27" s="587"/>
      <c r="AB27" s="587"/>
      <c r="AC27" s="587"/>
      <c r="AD27" s="587"/>
      <c r="AE27" s="587"/>
      <c r="AF27" s="587"/>
      <c r="AG27" s="587"/>
      <c r="AH27" s="587"/>
      <c r="AI27" s="587"/>
      <c r="AJ27" s="587"/>
      <c r="AK27" s="587"/>
      <c r="AL27" s="587"/>
      <c r="AM27" s="587"/>
      <c r="AN27" s="587"/>
      <c r="AO27" s="587"/>
      <c r="AP27" s="587"/>
      <c r="AQ27" s="587"/>
      <c r="AR27" s="587"/>
    </row>
    <row r="28" spans="1:44" s="196" customFormat="1" ht="13.15" customHeight="1" x14ac:dyDescent="0.2">
      <c r="A28" s="587"/>
      <c r="B28" s="26"/>
      <c r="C28" s="904"/>
      <c r="D28" s="868" t="s">
        <v>73</v>
      </c>
      <c r="E28" s="904"/>
      <c r="F28" s="904"/>
      <c r="G28" s="904"/>
      <c r="H28" s="904"/>
      <c r="I28" s="1198" t="e">
        <f>ROUND(I27/#REF!,2)</f>
        <v>#REF!</v>
      </c>
      <c r="J28" s="1198">
        <f>ROUND(J27/'geg ll'!G137,2)</f>
        <v>0</v>
      </c>
      <c r="K28" s="1198">
        <f>ROUND(K27/'geg ll'!H137,2)</f>
        <v>0</v>
      </c>
      <c r="L28" s="1198">
        <f>ROUND(L27/'geg ll'!I137,2)</f>
        <v>0</v>
      </c>
      <c r="M28" s="1198">
        <f>ROUND(M27/'geg ll'!J137,2)</f>
        <v>0</v>
      </c>
      <c r="N28" s="1198">
        <f>ROUND(N27/'geg ll'!K137,2)</f>
        <v>0</v>
      </c>
      <c r="O28" s="1198">
        <f>ROUND(O27/'geg ll'!L137,2)</f>
        <v>0</v>
      </c>
      <c r="P28" s="904"/>
      <c r="Q28" s="489"/>
      <c r="R28" s="587"/>
      <c r="S28" s="587"/>
      <c r="T28" s="587"/>
      <c r="U28" s="587"/>
      <c r="V28" s="587"/>
      <c r="W28" s="587"/>
      <c r="X28" s="587"/>
      <c r="Y28" s="587"/>
      <c r="Z28" s="587"/>
      <c r="AA28" s="587"/>
      <c r="AB28" s="587"/>
      <c r="AC28" s="587"/>
      <c r="AD28" s="587"/>
      <c r="AE28" s="587"/>
      <c r="AF28" s="587"/>
      <c r="AG28" s="587"/>
      <c r="AH28" s="587"/>
      <c r="AI28" s="587"/>
      <c r="AJ28" s="587"/>
      <c r="AK28" s="587"/>
      <c r="AL28" s="587"/>
      <c r="AM28" s="587"/>
      <c r="AN28" s="587"/>
      <c r="AO28" s="587"/>
      <c r="AP28" s="587"/>
      <c r="AQ28" s="587"/>
      <c r="AR28" s="587"/>
    </row>
    <row r="29" spans="1:44" s="196" customFormat="1" ht="13.15" customHeight="1" x14ac:dyDescent="0.2">
      <c r="A29" s="587"/>
      <c r="B29" s="26"/>
      <c r="C29" s="904"/>
      <c r="D29" s="904"/>
      <c r="E29" s="904"/>
      <c r="F29" s="904"/>
      <c r="G29" s="904"/>
      <c r="H29" s="904"/>
      <c r="I29" s="1192"/>
      <c r="J29" s="957"/>
      <c r="K29" s="957"/>
      <c r="L29" s="957"/>
      <c r="M29" s="957"/>
      <c r="N29" s="957"/>
      <c r="O29" s="957"/>
      <c r="P29" s="904"/>
      <c r="Q29" s="489"/>
      <c r="R29" s="587"/>
      <c r="S29" s="587"/>
      <c r="T29" s="587"/>
      <c r="U29" s="587"/>
      <c r="V29" s="587"/>
      <c r="W29" s="587"/>
      <c r="X29" s="587"/>
      <c r="Y29" s="587"/>
      <c r="Z29" s="587"/>
      <c r="AA29" s="587"/>
      <c r="AB29" s="587"/>
      <c r="AC29" s="587"/>
      <c r="AD29" s="587"/>
      <c r="AE29" s="587"/>
      <c r="AF29" s="587"/>
      <c r="AG29" s="587"/>
      <c r="AH29" s="587"/>
      <c r="AI29" s="587"/>
      <c r="AJ29" s="587"/>
      <c r="AK29" s="587"/>
      <c r="AL29" s="587"/>
      <c r="AM29" s="587"/>
      <c r="AN29" s="587"/>
      <c r="AO29" s="587"/>
      <c r="AP29" s="587"/>
      <c r="AQ29" s="587"/>
      <c r="AR29" s="587"/>
    </row>
    <row r="30" spans="1:44" ht="13.15" customHeight="1" x14ac:dyDescent="0.2">
      <c r="B30" s="26"/>
      <c r="C30" s="904"/>
      <c r="D30" s="904"/>
      <c r="E30" s="904"/>
      <c r="F30" s="904"/>
      <c r="G30" s="904"/>
      <c r="H30" s="904"/>
      <c r="I30" s="1197" t="e">
        <f t="shared" ref="I30" si="5">I241</f>
        <v>#REF!</v>
      </c>
      <c r="J30" s="959">
        <f>tab!D4</f>
        <v>2018</v>
      </c>
      <c r="K30" s="959">
        <f>tab!E4</f>
        <v>2019</v>
      </c>
      <c r="L30" s="959">
        <f>tab!F4</f>
        <v>2020</v>
      </c>
      <c r="M30" s="959">
        <f>tab!G4</f>
        <v>2021</v>
      </c>
      <c r="N30" s="959">
        <f>tab!H4</f>
        <v>2022</v>
      </c>
      <c r="O30" s="959">
        <f>tab!I4</f>
        <v>2023</v>
      </c>
      <c r="P30" s="904"/>
      <c r="Q30" s="489"/>
    </row>
    <row r="31" spans="1:44" ht="13.15" customHeight="1" x14ac:dyDescent="0.2">
      <c r="B31" s="26"/>
      <c r="C31" s="904"/>
      <c r="D31" s="868" t="s">
        <v>100</v>
      </c>
      <c r="E31" s="904"/>
      <c r="F31" s="904"/>
      <c r="G31" s="904"/>
      <c r="H31" s="904"/>
      <c r="I31" s="1195" t="e">
        <f>7/12*I16+I22</f>
        <v>#REF!</v>
      </c>
      <c r="J31" s="1391">
        <v>0</v>
      </c>
      <c r="K31" s="1195">
        <f t="shared" ref="K31:O31" si="6">7/12*J16+5/12*K16+K22</f>
        <v>0</v>
      </c>
      <c r="L31" s="1195">
        <f t="shared" si="6"/>
        <v>0</v>
      </c>
      <c r="M31" s="1195">
        <f t="shared" si="6"/>
        <v>0</v>
      </c>
      <c r="N31" s="1195">
        <f t="shared" si="6"/>
        <v>0</v>
      </c>
      <c r="O31" s="1195">
        <f t="shared" si="6"/>
        <v>0</v>
      </c>
      <c r="P31" s="904"/>
      <c r="Q31" s="489"/>
    </row>
    <row r="32" spans="1:44" ht="13.15" customHeight="1" x14ac:dyDescent="0.2">
      <c r="B32" s="26"/>
      <c r="C32" s="904"/>
      <c r="D32" s="868" t="s">
        <v>73</v>
      </c>
      <c r="E32" s="904"/>
      <c r="F32" s="904"/>
      <c r="G32" s="904"/>
      <c r="H32" s="904"/>
      <c r="I32" s="1198" t="e">
        <f>ROUND(I31/#REF!,2)</f>
        <v>#REF!</v>
      </c>
      <c r="J32" s="1391">
        <v>0</v>
      </c>
      <c r="K32" s="1198">
        <f>ROUND(K31/'geg ll'!H137,2)</f>
        <v>0</v>
      </c>
      <c r="L32" s="1198">
        <f>ROUND(L31/'geg ll'!I137,2)</f>
        <v>0</v>
      </c>
      <c r="M32" s="1198">
        <f>ROUND(M31/'geg ll'!J137,2)</f>
        <v>0</v>
      </c>
      <c r="N32" s="1198">
        <f>ROUND(N31/'geg ll'!K137,2)</f>
        <v>0</v>
      </c>
      <c r="O32" s="1198">
        <f>ROUND(O31/'geg ll'!L137,2)</f>
        <v>0</v>
      </c>
      <c r="P32" s="904"/>
      <c r="Q32" s="489"/>
    </row>
    <row r="33" spans="2:32" ht="13.15" customHeight="1" x14ac:dyDescent="0.2">
      <c r="B33" s="26"/>
      <c r="C33" s="904"/>
      <c r="D33" s="904"/>
      <c r="E33" s="904"/>
      <c r="F33" s="904"/>
      <c r="G33" s="904"/>
      <c r="H33" s="904"/>
      <c r="I33" s="1199"/>
      <c r="J33" s="934"/>
      <c r="K33" s="934"/>
      <c r="L33" s="934"/>
      <c r="M33" s="934"/>
      <c r="N33" s="934"/>
      <c r="O33" s="934"/>
      <c r="P33" s="904"/>
      <c r="Q33" s="489"/>
    </row>
    <row r="34" spans="2:32" ht="13.15" customHeight="1" x14ac:dyDescent="0.2">
      <c r="B34" s="26"/>
      <c r="C34" s="188"/>
      <c r="D34" s="188"/>
      <c r="E34" s="188"/>
      <c r="F34" s="188"/>
      <c r="G34" s="188"/>
      <c r="H34" s="188"/>
      <c r="I34" s="188"/>
      <c r="J34" s="188"/>
      <c r="K34" s="188"/>
      <c r="L34" s="188"/>
      <c r="M34" s="188"/>
      <c r="N34" s="188"/>
      <c r="O34" s="188"/>
      <c r="P34" s="188"/>
      <c r="Q34" s="30"/>
    </row>
    <row r="35" spans="2:32" ht="13.15" customHeight="1" x14ac:dyDescent="0.2">
      <c r="B35" s="206"/>
      <c r="C35" s="192"/>
      <c r="D35" s="192"/>
      <c r="E35" s="192"/>
      <c r="F35" s="192"/>
      <c r="G35" s="192"/>
      <c r="H35" s="192"/>
      <c r="I35" s="192"/>
      <c r="J35" s="192"/>
      <c r="K35" s="192"/>
      <c r="L35" s="192"/>
      <c r="M35" s="192"/>
      <c r="N35" s="192"/>
      <c r="O35" s="192"/>
      <c r="P35" s="192"/>
      <c r="Q35" s="208"/>
    </row>
    <row r="36" spans="2:32" ht="13.15" customHeight="1" x14ac:dyDescent="0.2">
      <c r="B36" s="23"/>
      <c r="C36" s="190"/>
      <c r="D36" s="190"/>
      <c r="E36" s="190"/>
      <c r="F36" s="190"/>
      <c r="G36" s="190"/>
      <c r="H36" s="190"/>
      <c r="I36" s="190"/>
      <c r="J36" s="190"/>
      <c r="K36" s="190"/>
      <c r="L36" s="190"/>
      <c r="M36" s="190"/>
      <c r="N36" s="190"/>
      <c r="O36" s="190"/>
      <c r="P36" s="190"/>
      <c r="Q36" s="25"/>
    </row>
    <row r="37" spans="2:32" ht="13.15" customHeight="1" x14ac:dyDescent="0.2">
      <c r="B37" s="26"/>
      <c r="C37" s="188"/>
      <c r="D37" s="188"/>
      <c r="E37" s="188"/>
      <c r="F37" s="188"/>
      <c r="G37" s="188"/>
      <c r="H37" s="188"/>
      <c r="I37" s="188"/>
      <c r="J37" s="188"/>
      <c r="K37" s="188"/>
      <c r="L37" s="188"/>
      <c r="M37" s="188"/>
      <c r="N37" s="188"/>
      <c r="O37" s="188"/>
      <c r="P37" s="188"/>
      <c r="Q37" s="30"/>
    </row>
    <row r="38" spans="2:32" ht="13.15" customHeight="1" x14ac:dyDescent="0.2">
      <c r="B38" s="26"/>
      <c r="C38" s="188"/>
      <c r="D38" s="188"/>
      <c r="E38" s="188"/>
      <c r="F38" s="188"/>
      <c r="G38" s="188"/>
      <c r="H38" s="188"/>
      <c r="I38" s="188"/>
      <c r="J38" s="188"/>
      <c r="K38" s="188"/>
      <c r="L38" s="188"/>
      <c r="M38" s="188"/>
      <c r="N38" s="188"/>
      <c r="O38" s="188"/>
      <c r="P38" s="188"/>
      <c r="Q38" s="489"/>
    </row>
    <row r="39" spans="2:32" ht="13.15" customHeight="1" x14ac:dyDescent="0.2">
      <c r="B39" s="26"/>
      <c r="C39" s="188"/>
      <c r="D39" s="321"/>
      <c r="E39" s="321"/>
      <c r="F39" s="321"/>
      <c r="G39" s="321"/>
      <c r="H39" s="321"/>
      <c r="I39" s="590" t="e">
        <f t="shared" ref="I39:N39" si="7">+I8</f>
        <v>#REF!</v>
      </c>
      <c r="J39" s="590" t="str">
        <f t="shared" si="7"/>
        <v>2018/19</v>
      </c>
      <c r="K39" s="590" t="str">
        <f t="shared" si="7"/>
        <v>2019/20</v>
      </c>
      <c r="L39" s="590" t="str">
        <f t="shared" si="7"/>
        <v>2020/21</v>
      </c>
      <c r="M39" s="590" t="str">
        <f t="shared" si="7"/>
        <v>2021/22</v>
      </c>
      <c r="N39" s="590" t="str">
        <f t="shared" si="7"/>
        <v>2022/23</v>
      </c>
      <c r="O39" s="590" t="str">
        <f>+O8</f>
        <v>2023/24</v>
      </c>
      <c r="P39" s="188"/>
      <c r="Q39" s="30"/>
    </row>
    <row r="40" spans="2:32" ht="13.15" customHeight="1" x14ac:dyDescent="0.2">
      <c r="B40" s="26"/>
      <c r="C40" s="188"/>
      <c r="D40" s="321"/>
      <c r="E40" s="321"/>
      <c r="F40" s="321"/>
      <c r="G40" s="321"/>
      <c r="H40" s="321"/>
      <c r="I40" s="321"/>
      <c r="J40" s="321"/>
      <c r="K40" s="321"/>
      <c r="L40" s="321"/>
      <c r="M40" s="321"/>
      <c r="N40" s="321"/>
      <c r="O40" s="321"/>
      <c r="P40" s="188"/>
      <c r="Q40" s="30"/>
    </row>
    <row r="41" spans="2:32" ht="13.15" customHeight="1" x14ac:dyDescent="0.2">
      <c r="B41" s="26"/>
      <c r="C41" s="904"/>
      <c r="D41" s="966"/>
      <c r="E41" s="967"/>
      <c r="F41" s="966"/>
      <c r="G41" s="966"/>
      <c r="H41" s="967"/>
      <c r="I41" s="968"/>
      <c r="J41" s="968"/>
      <c r="K41" s="968"/>
      <c r="L41" s="968"/>
      <c r="M41" s="968"/>
      <c r="N41" s="968"/>
      <c r="O41" s="968"/>
      <c r="P41" s="904"/>
      <c r="Q41" s="489"/>
    </row>
    <row r="42" spans="2:32" ht="13.15" customHeight="1" x14ac:dyDescent="0.2">
      <c r="B42" s="26"/>
      <c r="C42" s="904"/>
      <c r="D42" s="912" t="s">
        <v>44</v>
      </c>
      <c r="E42" s="967"/>
      <c r="F42" s="966"/>
      <c r="G42" s="966"/>
      <c r="H42" s="967"/>
      <c r="I42" s="967"/>
      <c r="J42" s="967"/>
      <c r="K42" s="967"/>
      <c r="L42" s="967"/>
      <c r="M42" s="967"/>
      <c r="N42" s="967"/>
      <c r="O42" s="967"/>
      <c r="P42" s="904"/>
      <c r="Q42" s="489"/>
    </row>
    <row r="43" spans="2:32" ht="13.15" customHeight="1" x14ac:dyDescent="0.2">
      <c r="B43" s="26"/>
      <c r="C43" s="904"/>
      <c r="D43" s="969"/>
      <c r="E43" s="904"/>
      <c r="F43" s="969"/>
      <c r="G43" s="969"/>
      <c r="H43" s="904"/>
      <c r="I43" s="957"/>
      <c r="J43" s="957"/>
      <c r="K43" s="957"/>
      <c r="L43" s="957"/>
      <c r="M43" s="957"/>
      <c r="N43" s="957"/>
      <c r="O43" s="957"/>
      <c r="P43" s="904"/>
      <c r="Q43" s="489"/>
      <c r="AD43" s="484"/>
      <c r="AE43" s="484"/>
      <c r="AF43" s="484"/>
    </row>
    <row r="44" spans="2:32" ht="13.15" customHeight="1" x14ac:dyDescent="0.2">
      <c r="B44" s="26"/>
      <c r="C44" s="904"/>
      <c r="D44" s="1186" t="str">
        <f>'geg ll'!D151</f>
        <v>Naam SO 1</v>
      </c>
      <c r="E44" s="904"/>
      <c r="F44" s="904" t="s">
        <v>574</v>
      </c>
      <c r="G44" s="919" t="s">
        <v>121</v>
      </c>
      <c r="H44" s="904"/>
      <c r="I44" s="1200">
        <v>0</v>
      </c>
      <c r="J44" s="1200">
        <f>ROUND('geg ll'!G151*VLOOKUP($F44,categoriePers,4,FALSE),2)</f>
        <v>919939.26</v>
      </c>
      <c r="K44" s="1200">
        <f>ROUND('geg ll'!H151*VLOOKUP($F44,categoriePers,4,FALSE),2)</f>
        <v>919939.26</v>
      </c>
      <c r="L44" s="1200">
        <f>ROUND('geg ll'!I151*VLOOKUP($F44,categoriePers,4,FALSE),2)</f>
        <v>919939.26</v>
      </c>
      <c r="M44" s="1200">
        <f>ROUND('geg ll'!J151*VLOOKUP($F44,categoriePers,4,FALSE),2)</f>
        <v>919939.26</v>
      </c>
      <c r="N44" s="1200">
        <f>ROUND('geg ll'!K151*VLOOKUP($F44,categoriePers,4,FALSE),2)</f>
        <v>919939.26</v>
      </c>
      <c r="O44" s="1200">
        <f>ROUND('geg ll'!L151*VLOOKUP($F44,categoriePers,4,FALSE),2)</f>
        <v>919939.26</v>
      </c>
      <c r="P44" s="904"/>
      <c r="Q44" s="489"/>
    </row>
    <row r="45" spans="2:32" ht="13.15" customHeight="1" x14ac:dyDescent="0.2">
      <c r="B45" s="26"/>
      <c r="C45" s="904"/>
      <c r="D45" s="868" t="s">
        <v>35</v>
      </c>
      <c r="E45" s="904"/>
      <c r="F45" s="904" t="s">
        <v>575</v>
      </c>
      <c r="G45" s="919" t="s">
        <v>121</v>
      </c>
      <c r="H45" s="904"/>
      <c r="I45" s="1200">
        <v>0</v>
      </c>
      <c r="J45" s="1200">
        <f>ROUND('geg ll'!G152*VLOOKUP($F45,categoriePers,4,FALSE),2)</f>
        <v>273654.34000000003</v>
      </c>
      <c r="K45" s="1200">
        <f>ROUND('geg ll'!H152*VLOOKUP($F45,categoriePers,4,FALSE),2)</f>
        <v>273654.34000000003</v>
      </c>
      <c r="L45" s="1200">
        <f>ROUND('geg ll'!I152*VLOOKUP($F45,categoriePers,4,FALSE),2)</f>
        <v>273654.34000000003</v>
      </c>
      <c r="M45" s="1200">
        <f>ROUND('geg ll'!J152*VLOOKUP($F45,categoriePers,4,FALSE),2)</f>
        <v>273654.34000000003</v>
      </c>
      <c r="N45" s="1200">
        <f>ROUND('geg ll'!K152*VLOOKUP($F45,categoriePers,4,FALSE),2)</f>
        <v>273654.34000000003</v>
      </c>
      <c r="O45" s="1200">
        <f>ROUND('geg ll'!L152*VLOOKUP($F45,categoriePers,4,FALSE),2)</f>
        <v>273654.34000000003</v>
      </c>
      <c r="P45" s="904"/>
      <c r="Q45" s="489"/>
    </row>
    <row r="46" spans="2:32" ht="13.15" customHeight="1" x14ac:dyDescent="0.2">
      <c r="B46" s="26"/>
      <c r="C46" s="904"/>
      <c r="D46" s="868"/>
      <c r="E46" s="904"/>
      <c r="F46" s="904" t="s">
        <v>576</v>
      </c>
      <c r="G46" s="919" t="s">
        <v>121</v>
      </c>
      <c r="H46" s="904"/>
      <c r="I46" s="1200">
        <v>0</v>
      </c>
      <c r="J46" s="1200">
        <f>ROUND('geg ll'!G153*VLOOKUP($F46,categoriePers,4,FALSE),2)</f>
        <v>198402.66</v>
      </c>
      <c r="K46" s="1200">
        <f>ROUND('geg ll'!H153*VLOOKUP($F46,categoriePers,4,FALSE),2)</f>
        <v>198402.66</v>
      </c>
      <c r="L46" s="1200">
        <f>ROUND('geg ll'!I153*VLOOKUP($F46,categoriePers,4,FALSE),2)</f>
        <v>198402.66</v>
      </c>
      <c r="M46" s="1200">
        <f>ROUND('geg ll'!J153*VLOOKUP($F46,categoriePers,4,FALSE),2)</f>
        <v>198402.66</v>
      </c>
      <c r="N46" s="1200">
        <f>ROUND('geg ll'!K153*VLOOKUP($F46,categoriePers,4,FALSE),2)</f>
        <v>198402.66</v>
      </c>
      <c r="O46" s="1200">
        <f>ROUND('geg ll'!L153*VLOOKUP($F46,categoriePers,4,FALSE),2)</f>
        <v>198402.66</v>
      </c>
      <c r="P46" s="904"/>
      <c r="Q46" s="489"/>
    </row>
    <row r="47" spans="2:32" ht="13.15" customHeight="1" x14ac:dyDescent="0.2">
      <c r="B47" s="26"/>
      <c r="C47" s="904"/>
      <c r="D47" s="868"/>
      <c r="E47" s="904"/>
      <c r="F47" s="904" t="s">
        <v>574</v>
      </c>
      <c r="G47" s="919" t="s">
        <v>101</v>
      </c>
      <c r="H47" s="904"/>
      <c r="I47" s="1200">
        <v>0</v>
      </c>
      <c r="J47" s="1200">
        <f>ROUND('geg ll'!G154*VLOOKUP($F47,categoriePers8jreo,4,FALSE),0)</f>
        <v>1783242</v>
      </c>
      <c r="K47" s="1200">
        <f>ROUND('geg ll'!H154*VLOOKUP($F47,categoriePers8jreo,4,FALSE),0)</f>
        <v>1783242</v>
      </c>
      <c r="L47" s="1200">
        <f>ROUND('geg ll'!I154*VLOOKUP($F47,categoriePers8jreo,4,FALSE),0)</f>
        <v>1783242</v>
      </c>
      <c r="M47" s="1200">
        <f>ROUND('geg ll'!J154*VLOOKUP($F47,categoriePers8jreo,4,FALSE),0)</f>
        <v>1783242</v>
      </c>
      <c r="N47" s="1200">
        <f>ROUND('geg ll'!K154*VLOOKUP($F47,categoriePers8jreo,4,FALSE),0)</f>
        <v>1783242</v>
      </c>
      <c r="O47" s="1200">
        <f>ROUND('geg ll'!L154*VLOOKUP($F47,categoriePers8jreo,4,FALSE),0)</f>
        <v>1783242</v>
      </c>
      <c r="P47" s="904"/>
      <c r="Q47" s="489"/>
    </row>
    <row r="48" spans="2:32" ht="13.15" customHeight="1" x14ac:dyDescent="0.2">
      <c r="B48" s="26"/>
      <c r="C48" s="904"/>
      <c r="D48" s="868"/>
      <c r="E48" s="904"/>
      <c r="F48" s="904" t="s">
        <v>575</v>
      </c>
      <c r="G48" s="919" t="s">
        <v>101</v>
      </c>
      <c r="H48" s="904"/>
      <c r="I48" s="1200">
        <v>0</v>
      </c>
      <c r="J48" s="1200">
        <f>ROUND('geg ll'!G155*VLOOKUP($F48,categoriePers8jreo,4,FALSE),0)</f>
        <v>312609</v>
      </c>
      <c r="K48" s="1200">
        <f>ROUND('geg ll'!H155*VLOOKUP($F48,categoriePers8jreo,4,FALSE),0)</f>
        <v>312609</v>
      </c>
      <c r="L48" s="1200">
        <f>ROUND('geg ll'!I155*VLOOKUP($F48,categoriePers8jreo,4,FALSE),0)</f>
        <v>312609</v>
      </c>
      <c r="M48" s="1200">
        <f>ROUND('geg ll'!J155*VLOOKUP($F48,categoriePers8jreo,4,FALSE),0)</f>
        <v>312609</v>
      </c>
      <c r="N48" s="1200">
        <f>ROUND('geg ll'!K155*VLOOKUP($F48,categoriePers8jreo,4,FALSE),0)</f>
        <v>312609</v>
      </c>
      <c r="O48" s="1200">
        <f>ROUND('geg ll'!L155*VLOOKUP($F48,categoriePers8jreo,4,FALSE),0)</f>
        <v>312609</v>
      </c>
      <c r="P48" s="904"/>
      <c r="Q48" s="489"/>
    </row>
    <row r="49" spans="2:17" ht="13.15" customHeight="1" x14ac:dyDescent="0.2">
      <c r="B49" s="26"/>
      <c r="C49" s="904"/>
      <c r="D49" s="868"/>
      <c r="E49" s="904"/>
      <c r="F49" s="904" t="s">
        <v>576</v>
      </c>
      <c r="G49" s="919" t="s">
        <v>101</v>
      </c>
      <c r="H49" s="904"/>
      <c r="I49" s="1200">
        <v>0</v>
      </c>
      <c r="J49" s="1200">
        <f>ROUND('geg ll'!G156*VLOOKUP($F49,categoriePers8jreo,4,FALSE),0)</f>
        <v>814532</v>
      </c>
      <c r="K49" s="1200">
        <f>ROUND('geg ll'!H156*VLOOKUP($F49,categoriePers8jreo,4,FALSE),0)</f>
        <v>814532</v>
      </c>
      <c r="L49" s="1200">
        <f>ROUND('geg ll'!I156*VLOOKUP($F49,categoriePers8jreo,4,FALSE),0)</f>
        <v>814532</v>
      </c>
      <c r="M49" s="1200">
        <f>ROUND('geg ll'!J156*VLOOKUP($F49,categoriePers8jreo,4,FALSE),0)</f>
        <v>814532</v>
      </c>
      <c r="N49" s="1200">
        <f>ROUND('geg ll'!K156*VLOOKUP($F49,categoriePers8jreo,4,FALSE),0)</f>
        <v>814532</v>
      </c>
      <c r="O49" s="1200">
        <f>ROUND('geg ll'!L156*VLOOKUP($F49,categoriePers8jreo,4,FALSE),0)</f>
        <v>814532</v>
      </c>
      <c r="P49" s="904"/>
      <c r="Q49" s="489"/>
    </row>
    <row r="50" spans="2:17" ht="13.15" customHeight="1" x14ac:dyDescent="0.2">
      <c r="B50" s="26"/>
      <c r="C50" s="904"/>
      <c r="D50" s="1186" t="str">
        <f>'geg ll'!D158</f>
        <v>Naam SO 2</v>
      </c>
      <c r="E50" s="904"/>
      <c r="F50" s="904" t="s">
        <v>574</v>
      </c>
      <c r="G50" s="919" t="s">
        <v>121</v>
      </c>
      <c r="H50" s="904"/>
      <c r="I50" s="1200">
        <v>0</v>
      </c>
      <c r="J50" s="1200">
        <f>ROUND('geg ll'!G158*VLOOKUP($F50,categoriePers,4,FALSE),0)</f>
        <v>0</v>
      </c>
      <c r="K50" s="1200">
        <f>ROUND('geg ll'!H158*VLOOKUP($F50,categoriePers,4,FALSE),0)</f>
        <v>0</v>
      </c>
      <c r="L50" s="1200">
        <f>ROUND('geg ll'!I158*VLOOKUP($F50,categoriePers,4,FALSE),0)</f>
        <v>0</v>
      </c>
      <c r="M50" s="1200">
        <f>ROUND('geg ll'!J158*VLOOKUP($F50,categoriePers,4,FALSE),0)</f>
        <v>0</v>
      </c>
      <c r="N50" s="1200">
        <f>ROUND('geg ll'!K158*VLOOKUP($F50,categoriePers,4,FALSE),0)</f>
        <v>0</v>
      </c>
      <c r="O50" s="1200">
        <f>ROUND('geg ll'!L158*VLOOKUP($F50,categoriePers,4,FALSE),0)</f>
        <v>0</v>
      </c>
      <c r="P50" s="904"/>
      <c r="Q50" s="489"/>
    </row>
    <row r="51" spans="2:17" ht="13.15" customHeight="1" x14ac:dyDescent="0.2">
      <c r="B51" s="34"/>
      <c r="C51" s="913"/>
      <c r="D51" s="868" t="s">
        <v>35</v>
      </c>
      <c r="E51" s="904"/>
      <c r="F51" s="904" t="s">
        <v>575</v>
      </c>
      <c r="G51" s="919" t="s">
        <v>121</v>
      </c>
      <c r="H51" s="904"/>
      <c r="I51" s="1200">
        <v>0</v>
      </c>
      <c r="J51" s="1200">
        <f>ROUND('geg ll'!G159*VLOOKUP($F51,categoriePers,4,FALSE),0)</f>
        <v>0</v>
      </c>
      <c r="K51" s="1200">
        <f>ROUND('geg ll'!H159*VLOOKUP($F51,categoriePers,4,FALSE),0)</f>
        <v>0</v>
      </c>
      <c r="L51" s="1200">
        <f>ROUND('geg ll'!I159*VLOOKUP($F51,categoriePers,4,FALSE),0)</f>
        <v>0</v>
      </c>
      <c r="M51" s="1200">
        <f>ROUND('geg ll'!J159*VLOOKUP($F51,categoriePers,4,FALSE),0)</f>
        <v>0</v>
      </c>
      <c r="N51" s="1200">
        <f>ROUND('geg ll'!K159*VLOOKUP($F51,categoriePers,4,FALSE),0)</f>
        <v>0</v>
      </c>
      <c r="O51" s="1200">
        <f>ROUND('geg ll'!L159*VLOOKUP($F51,categoriePers,4,FALSE),0)</f>
        <v>0</v>
      </c>
      <c r="P51" s="913"/>
      <c r="Q51" s="965"/>
    </row>
    <row r="52" spans="2:17" ht="13.15" customHeight="1" x14ac:dyDescent="0.2">
      <c r="B52" s="34"/>
      <c r="C52" s="913"/>
      <c r="D52" s="868"/>
      <c r="E52" s="904"/>
      <c r="F52" s="904" t="s">
        <v>576</v>
      </c>
      <c r="G52" s="919" t="s">
        <v>121</v>
      </c>
      <c r="H52" s="904"/>
      <c r="I52" s="1200">
        <v>0</v>
      </c>
      <c r="J52" s="1200">
        <f>ROUND('geg ll'!G160*VLOOKUP($F52,categoriePers,4,FALSE),0)</f>
        <v>0</v>
      </c>
      <c r="K52" s="1200">
        <f>ROUND('geg ll'!H160*VLOOKUP($F52,categoriePers,4,FALSE),0)</f>
        <v>0</v>
      </c>
      <c r="L52" s="1200">
        <f>ROUND('geg ll'!I160*VLOOKUP($F52,categoriePers,4,FALSE),0)</f>
        <v>0</v>
      </c>
      <c r="M52" s="1200">
        <f>ROUND('geg ll'!J160*VLOOKUP($F52,categoriePers,4,FALSE),0)</f>
        <v>0</v>
      </c>
      <c r="N52" s="1200">
        <f>ROUND('geg ll'!K160*VLOOKUP($F52,categoriePers,4,FALSE),0)</f>
        <v>0</v>
      </c>
      <c r="O52" s="1200">
        <f>ROUND('geg ll'!L160*VLOOKUP($F52,categoriePers,4,FALSE),0)</f>
        <v>0</v>
      </c>
      <c r="P52" s="913"/>
      <c r="Q52" s="965"/>
    </row>
    <row r="53" spans="2:17" ht="13.15" customHeight="1" x14ac:dyDescent="0.2">
      <c r="B53" s="34"/>
      <c r="C53" s="913"/>
      <c r="D53" s="868"/>
      <c r="E53" s="904"/>
      <c r="F53" s="904" t="s">
        <v>574</v>
      </c>
      <c r="G53" s="919" t="s">
        <v>101</v>
      </c>
      <c r="H53" s="904"/>
      <c r="I53" s="1200">
        <v>0</v>
      </c>
      <c r="J53" s="1200">
        <f>ROUND('geg ll'!G161*VLOOKUP($F53,categoriePers8jreo,4,FALSE),0)</f>
        <v>0</v>
      </c>
      <c r="K53" s="1200">
        <f>ROUND('geg ll'!H161*VLOOKUP($F53,categoriePers8jreo,4,FALSE),0)</f>
        <v>0</v>
      </c>
      <c r="L53" s="1200">
        <f>ROUND('geg ll'!I161*VLOOKUP($F53,categoriePers8jreo,4,FALSE),0)</f>
        <v>0</v>
      </c>
      <c r="M53" s="1200">
        <f>ROUND('geg ll'!J161*VLOOKUP($F53,categoriePers8jreo,4,FALSE),0)</f>
        <v>0</v>
      </c>
      <c r="N53" s="1200">
        <f>ROUND('geg ll'!K161*VLOOKUP($F53,categoriePers8jreo,4,FALSE),0)</f>
        <v>0</v>
      </c>
      <c r="O53" s="1200">
        <f>ROUND('geg ll'!L161*VLOOKUP($F53,categoriePers8jreo,4,FALSE),0)</f>
        <v>0</v>
      </c>
      <c r="P53" s="913"/>
      <c r="Q53" s="965"/>
    </row>
    <row r="54" spans="2:17" ht="13.15" customHeight="1" x14ac:dyDescent="0.2">
      <c r="B54" s="34"/>
      <c r="C54" s="913"/>
      <c r="D54" s="868"/>
      <c r="E54" s="904"/>
      <c r="F54" s="904" t="s">
        <v>575</v>
      </c>
      <c r="G54" s="919" t="s">
        <v>101</v>
      </c>
      <c r="H54" s="904"/>
      <c r="I54" s="1200">
        <v>0</v>
      </c>
      <c r="J54" s="1200">
        <f>ROUND('geg ll'!G162*VLOOKUP($F54,categoriePers8jreo,4,FALSE),0)</f>
        <v>0</v>
      </c>
      <c r="K54" s="1200">
        <f>ROUND('geg ll'!H162*VLOOKUP($F54,categoriePers8jreo,4,FALSE),0)</f>
        <v>0</v>
      </c>
      <c r="L54" s="1200">
        <f>ROUND('geg ll'!I162*VLOOKUP($F54,categoriePers8jreo,4,FALSE),0)</f>
        <v>0</v>
      </c>
      <c r="M54" s="1200">
        <f>ROUND('geg ll'!J162*VLOOKUP($F54,categoriePers8jreo,4,FALSE),0)</f>
        <v>0</v>
      </c>
      <c r="N54" s="1200">
        <f>ROUND('geg ll'!K162*VLOOKUP($F54,categoriePers8jreo,4,FALSE),0)</f>
        <v>0</v>
      </c>
      <c r="O54" s="1200">
        <f>ROUND('geg ll'!L162*VLOOKUP($F54,categoriePers8jreo,4,FALSE),0)</f>
        <v>0</v>
      </c>
      <c r="P54" s="913"/>
      <c r="Q54" s="965"/>
    </row>
    <row r="55" spans="2:17" ht="13.15" customHeight="1" x14ac:dyDescent="0.2">
      <c r="B55" s="34"/>
      <c r="C55" s="913"/>
      <c r="D55" s="868"/>
      <c r="E55" s="904"/>
      <c r="F55" s="904" t="s">
        <v>576</v>
      </c>
      <c r="G55" s="919" t="s">
        <v>101</v>
      </c>
      <c r="H55" s="904"/>
      <c r="I55" s="1200">
        <v>0</v>
      </c>
      <c r="J55" s="1200">
        <f>ROUND('geg ll'!G163*VLOOKUP($F55,categoriePers8jreo,4,FALSE),0)</f>
        <v>0</v>
      </c>
      <c r="K55" s="1200">
        <f>ROUND('geg ll'!H163*VLOOKUP($F55,categoriePers8jreo,4,FALSE),0)</f>
        <v>0</v>
      </c>
      <c r="L55" s="1200">
        <f>ROUND('geg ll'!I163*VLOOKUP($F55,categoriePers8jreo,4,FALSE),0)</f>
        <v>0</v>
      </c>
      <c r="M55" s="1200">
        <f>ROUND('geg ll'!J163*VLOOKUP($F55,categoriePers8jreo,4,FALSE),0)</f>
        <v>0</v>
      </c>
      <c r="N55" s="1200">
        <f>ROUND('geg ll'!K163*VLOOKUP($F55,categoriePers8jreo,4,FALSE),0)</f>
        <v>0</v>
      </c>
      <c r="O55" s="1200">
        <f>ROUND('geg ll'!L163*VLOOKUP($F55,categoriePers8jreo,4,FALSE),0)</f>
        <v>0</v>
      </c>
      <c r="P55" s="913"/>
      <c r="Q55" s="965"/>
    </row>
    <row r="56" spans="2:17" ht="13.15" customHeight="1" x14ac:dyDescent="0.2">
      <c r="B56" s="34"/>
      <c r="C56" s="913"/>
      <c r="D56" s="1186" t="str">
        <f>'geg ll'!D165</f>
        <v>Naam SO 3</v>
      </c>
      <c r="E56" s="904"/>
      <c r="F56" s="904" t="s">
        <v>574</v>
      </c>
      <c r="G56" s="919" t="s">
        <v>121</v>
      </c>
      <c r="H56" s="904"/>
      <c r="I56" s="1200">
        <v>0</v>
      </c>
      <c r="J56" s="1200">
        <f>ROUND('geg ll'!G165*VLOOKUP($F56,categoriePers,4,FALSE),0)</f>
        <v>0</v>
      </c>
      <c r="K56" s="1200">
        <f>ROUND('geg ll'!H165*VLOOKUP($F56,categoriePers,4,FALSE),0)</f>
        <v>0</v>
      </c>
      <c r="L56" s="1200">
        <f>ROUND('geg ll'!I165*VLOOKUP($F56,categoriePers,4,FALSE),0)</f>
        <v>0</v>
      </c>
      <c r="M56" s="1200">
        <f>ROUND('geg ll'!J165*VLOOKUP($F56,categoriePers,4,FALSE),0)</f>
        <v>0</v>
      </c>
      <c r="N56" s="1200">
        <f>ROUND('geg ll'!K165*VLOOKUP($F56,categoriePers,4,FALSE),0)</f>
        <v>0</v>
      </c>
      <c r="O56" s="1200">
        <f>ROUND('geg ll'!L165*VLOOKUP($F56,categoriePers,4,FALSE),0)</f>
        <v>0</v>
      </c>
      <c r="P56" s="913"/>
      <c r="Q56" s="965"/>
    </row>
    <row r="57" spans="2:17" ht="13.15" customHeight="1" x14ac:dyDescent="0.2">
      <c r="B57" s="34"/>
      <c r="C57" s="913"/>
      <c r="D57" s="868" t="s">
        <v>35</v>
      </c>
      <c r="E57" s="904"/>
      <c r="F57" s="904" t="s">
        <v>575</v>
      </c>
      <c r="G57" s="919" t="s">
        <v>121</v>
      </c>
      <c r="H57" s="904"/>
      <c r="I57" s="1200">
        <v>0</v>
      </c>
      <c r="J57" s="1200">
        <f>ROUND('geg ll'!G166*VLOOKUP($F57,categoriePers,4,FALSE),0)</f>
        <v>0</v>
      </c>
      <c r="K57" s="1200">
        <f>ROUND('geg ll'!H166*VLOOKUP($F57,categoriePers,4,FALSE),0)</f>
        <v>0</v>
      </c>
      <c r="L57" s="1200">
        <f>ROUND('geg ll'!I166*VLOOKUP($F57,categoriePers,4,FALSE),0)</f>
        <v>0</v>
      </c>
      <c r="M57" s="1200">
        <f>ROUND('geg ll'!J166*VLOOKUP($F57,categoriePers,4,FALSE),0)</f>
        <v>0</v>
      </c>
      <c r="N57" s="1200">
        <f>ROUND('geg ll'!K166*VLOOKUP($F57,categoriePers,4,FALSE),0)</f>
        <v>0</v>
      </c>
      <c r="O57" s="1200">
        <f>ROUND('geg ll'!L166*VLOOKUP($F57,categoriePers,4,FALSE),0)</f>
        <v>0</v>
      </c>
      <c r="P57" s="913"/>
      <c r="Q57" s="965"/>
    </row>
    <row r="58" spans="2:17" ht="13.15" customHeight="1" x14ac:dyDescent="0.2">
      <c r="B58" s="34"/>
      <c r="C58" s="913"/>
      <c r="D58" s="868"/>
      <c r="E58" s="904"/>
      <c r="F58" s="904" t="s">
        <v>576</v>
      </c>
      <c r="G58" s="919" t="s">
        <v>121</v>
      </c>
      <c r="H58" s="904"/>
      <c r="I58" s="1200">
        <v>0</v>
      </c>
      <c r="J58" s="1200">
        <f>ROUND('geg ll'!G167*VLOOKUP($F58,categoriePers,4,FALSE),0)</f>
        <v>0</v>
      </c>
      <c r="K58" s="1200">
        <f>ROUND('geg ll'!H167*VLOOKUP($F58,categoriePers,4,FALSE),0)</f>
        <v>0</v>
      </c>
      <c r="L58" s="1200">
        <f>ROUND('geg ll'!I167*VLOOKUP($F58,categoriePers,4,FALSE),0)</f>
        <v>0</v>
      </c>
      <c r="M58" s="1200">
        <f>ROUND('geg ll'!J167*VLOOKUP($F58,categoriePers,4,FALSE),0)</f>
        <v>0</v>
      </c>
      <c r="N58" s="1200">
        <f>ROUND('geg ll'!K167*VLOOKUP($F58,categoriePers,4,FALSE),0)</f>
        <v>0</v>
      </c>
      <c r="O58" s="1200">
        <f>ROUND('geg ll'!L167*VLOOKUP($F58,categoriePers,4,FALSE),0)</f>
        <v>0</v>
      </c>
      <c r="P58" s="913"/>
      <c r="Q58" s="965"/>
    </row>
    <row r="59" spans="2:17" ht="13.15" customHeight="1" x14ac:dyDescent="0.2">
      <c r="B59" s="34"/>
      <c r="C59" s="913"/>
      <c r="D59" s="868"/>
      <c r="E59" s="904"/>
      <c r="F59" s="904" t="s">
        <v>574</v>
      </c>
      <c r="G59" s="919" t="s">
        <v>101</v>
      </c>
      <c r="H59" s="904"/>
      <c r="I59" s="1200">
        <v>0</v>
      </c>
      <c r="J59" s="1200">
        <f>ROUND('geg ll'!G168*VLOOKUP($F59,categoriePers8jreo,4,FALSE),0)</f>
        <v>0</v>
      </c>
      <c r="K59" s="1200">
        <f>ROUND('geg ll'!H168*VLOOKUP($F59,categoriePers8jreo,4,FALSE),0)</f>
        <v>0</v>
      </c>
      <c r="L59" s="1200">
        <f>ROUND('geg ll'!I168*VLOOKUP($F59,categoriePers8jreo,4,FALSE),0)</f>
        <v>0</v>
      </c>
      <c r="M59" s="1200">
        <f>ROUND('geg ll'!J168*VLOOKUP($F59,categoriePers8jreo,4,FALSE),0)</f>
        <v>0</v>
      </c>
      <c r="N59" s="1200">
        <f>ROUND('geg ll'!K168*VLOOKUP($F59,categoriePers8jreo,4,FALSE),0)</f>
        <v>0</v>
      </c>
      <c r="O59" s="1200">
        <f>ROUND('geg ll'!L168*VLOOKUP($F59,categoriePers8jreo,4,FALSE),0)</f>
        <v>0</v>
      </c>
      <c r="P59" s="913"/>
      <c r="Q59" s="965"/>
    </row>
    <row r="60" spans="2:17" ht="13.15" customHeight="1" x14ac:dyDescent="0.2">
      <c r="B60" s="34"/>
      <c r="C60" s="913"/>
      <c r="D60" s="868"/>
      <c r="E60" s="904"/>
      <c r="F60" s="904" t="s">
        <v>575</v>
      </c>
      <c r="G60" s="919" t="s">
        <v>101</v>
      </c>
      <c r="H60" s="904"/>
      <c r="I60" s="1200">
        <v>0</v>
      </c>
      <c r="J60" s="1200">
        <f>ROUND('geg ll'!G169*VLOOKUP($F60,categoriePers8jreo,4,FALSE),0)</f>
        <v>0</v>
      </c>
      <c r="K60" s="1200">
        <f>ROUND('geg ll'!H169*VLOOKUP($F60,categoriePers8jreo,4,FALSE),0)</f>
        <v>0</v>
      </c>
      <c r="L60" s="1200">
        <f>ROUND('geg ll'!I169*VLOOKUP($F60,categoriePers8jreo,4,FALSE),0)</f>
        <v>0</v>
      </c>
      <c r="M60" s="1200">
        <f>ROUND('geg ll'!J169*VLOOKUP($F60,categoriePers8jreo,4,FALSE),0)</f>
        <v>0</v>
      </c>
      <c r="N60" s="1200">
        <f>ROUND('geg ll'!K169*VLOOKUP($F60,categoriePers8jreo,4,FALSE),0)</f>
        <v>0</v>
      </c>
      <c r="O60" s="1200">
        <f>ROUND('geg ll'!L169*VLOOKUP($F60,categoriePers8jreo,4,FALSE),0)</f>
        <v>0</v>
      </c>
      <c r="P60" s="913"/>
      <c r="Q60" s="965"/>
    </row>
    <row r="61" spans="2:17" ht="13.15" customHeight="1" x14ac:dyDescent="0.2">
      <c r="B61" s="34"/>
      <c r="C61" s="913"/>
      <c r="D61" s="868"/>
      <c r="E61" s="904"/>
      <c r="F61" s="904" t="s">
        <v>576</v>
      </c>
      <c r="G61" s="919" t="s">
        <v>101</v>
      </c>
      <c r="H61" s="904"/>
      <c r="I61" s="1200">
        <v>0</v>
      </c>
      <c r="J61" s="1200">
        <f>ROUND('geg ll'!G170*VLOOKUP($F61,categoriePers8jreo,4,FALSE),0)</f>
        <v>0</v>
      </c>
      <c r="K61" s="1200">
        <f>ROUND('geg ll'!H170*VLOOKUP($F61,categoriePers8jreo,4,FALSE),0)</f>
        <v>0</v>
      </c>
      <c r="L61" s="1200">
        <f>ROUND('geg ll'!I170*VLOOKUP($F61,categoriePers8jreo,4,FALSE),0)</f>
        <v>0</v>
      </c>
      <c r="M61" s="1200">
        <f>ROUND('geg ll'!J170*VLOOKUP($F61,categoriePers8jreo,4,FALSE),0)</f>
        <v>0</v>
      </c>
      <c r="N61" s="1200">
        <f>ROUND('geg ll'!K170*VLOOKUP($F61,categoriePers8jreo,4,FALSE),0)</f>
        <v>0</v>
      </c>
      <c r="O61" s="1200">
        <f>ROUND('geg ll'!L170*VLOOKUP($F61,categoriePers8jreo,4,FALSE),0)</f>
        <v>0</v>
      </c>
      <c r="P61" s="913"/>
      <c r="Q61" s="965"/>
    </row>
    <row r="62" spans="2:17" ht="13.15" customHeight="1" x14ac:dyDescent="0.2">
      <c r="B62" s="26"/>
      <c r="C62" s="904"/>
      <c r="D62" s="1186" t="str">
        <f>'geg ll'!D172</f>
        <v>Naam SO 4</v>
      </c>
      <c r="E62" s="904"/>
      <c r="F62" s="904" t="s">
        <v>574</v>
      </c>
      <c r="G62" s="919" t="s">
        <v>121</v>
      </c>
      <c r="H62" s="904"/>
      <c r="I62" s="1200">
        <v>0</v>
      </c>
      <c r="J62" s="1200">
        <f>ROUND('geg ll'!G172*VLOOKUP($F62,categoriePers,4,FALSE),0)</f>
        <v>0</v>
      </c>
      <c r="K62" s="1200">
        <f>ROUND('geg ll'!H172*VLOOKUP($F62,categoriePers,4,FALSE),0)</f>
        <v>0</v>
      </c>
      <c r="L62" s="1200">
        <f>ROUND('geg ll'!I172*VLOOKUP($F62,categoriePers,4,FALSE),0)</f>
        <v>0</v>
      </c>
      <c r="M62" s="1200">
        <f>ROUND('geg ll'!J172*VLOOKUP($F62,categoriePers,4,FALSE),0)</f>
        <v>0</v>
      </c>
      <c r="N62" s="1200">
        <f>ROUND('geg ll'!K172*VLOOKUP($F62,categoriePers,4,FALSE),0)</f>
        <v>0</v>
      </c>
      <c r="O62" s="1200">
        <f>ROUND('geg ll'!L172*VLOOKUP($F62,categoriePers,4,FALSE),0)</f>
        <v>0</v>
      </c>
      <c r="P62" s="904"/>
      <c r="Q62" s="489"/>
    </row>
    <row r="63" spans="2:17" ht="13.15" customHeight="1" x14ac:dyDescent="0.2">
      <c r="B63" s="26"/>
      <c r="C63" s="904"/>
      <c r="D63" s="868" t="s">
        <v>35</v>
      </c>
      <c r="E63" s="904"/>
      <c r="F63" s="904" t="s">
        <v>575</v>
      </c>
      <c r="G63" s="919" t="s">
        <v>121</v>
      </c>
      <c r="H63" s="904"/>
      <c r="I63" s="1200">
        <v>0</v>
      </c>
      <c r="J63" s="1200">
        <f>ROUND('geg ll'!G173*VLOOKUP($F63,categoriePers,4,FALSE),0)</f>
        <v>0</v>
      </c>
      <c r="K63" s="1200">
        <f>ROUND('geg ll'!H173*VLOOKUP($F63,categoriePers,4,FALSE),0)</f>
        <v>0</v>
      </c>
      <c r="L63" s="1200">
        <f>ROUND('geg ll'!I173*VLOOKUP($F63,categoriePers,4,FALSE),0)</f>
        <v>0</v>
      </c>
      <c r="M63" s="1200">
        <f>ROUND('geg ll'!J173*VLOOKUP($F63,categoriePers,4,FALSE),0)</f>
        <v>0</v>
      </c>
      <c r="N63" s="1200">
        <f>ROUND('geg ll'!K173*VLOOKUP($F63,categoriePers,4,FALSE),0)</f>
        <v>0</v>
      </c>
      <c r="O63" s="1200">
        <f>ROUND('geg ll'!L173*VLOOKUP($F63,categoriePers,4,FALSE),0)</f>
        <v>0</v>
      </c>
      <c r="P63" s="904"/>
      <c r="Q63" s="489"/>
    </row>
    <row r="64" spans="2:17" ht="13.15" customHeight="1" x14ac:dyDescent="0.2">
      <c r="B64" s="26"/>
      <c r="C64" s="904"/>
      <c r="D64" s="868"/>
      <c r="E64" s="904"/>
      <c r="F64" s="904" t="s">
        <v>576</v>
      </c>
      <c r="G64" s="919" t="s">
        <v>121</v>
      </c>
      <c r="H64" s="904"/>
      <c r="I64" s="1200">
        <v>0</v>
      </c>
      <c r="J64" s="1200">
        <f>ROUND('geg ll'!G174*VLOOKUP($F64,categoriePers,4,FALSE),0)</f>
        <v>0</v>
      </c>
      <c r="K64" s="1200">
        <f>ROUND('geg ll'!H174*VLOOKUP($F64,categoriePers,4,FALSE),0)</f>
        <v>0</v>
      </c>
      <c r="L64" s="1200">
        <f>ROUND('geg ll'!I174*VLOOKUP($F64,categoriePers,4,FALSE),0)</f>
        <v>0</v>
      </c>
      <c r="M64" s="1200">
        <f>ROUND('geg ll'!J174*VLOOKUP($F64,categoriePers,4,FALSE),0)</f>
        <v>0</v>
      </c>
      <c r="N64" s="1200">
        <f>ROUND('geg ll'!K174*VLOOKUP($F64,categoriePers,4,FALSE),0)</f>
        <v>0</v>
      </c>
      <c r="O64" s="1200">
        <f>ROUND('geg ll'!L174*VLOOKUP($F64,categoriePers,4,FALSE),0)</f>
        <v>0</v>
      </c>
      <c r="P64" s="904"/>
      <c r="Q64" s="489"/>
    </row>
    <row r="65" spans="2:17" ht="13.15" customHeight="1" x14ac:dyDescent="0.2">
      <c r="B65" s="26"/>
      <c r="C65" s="904"/>
      <c r="D65" s="868"/>
      <c r="E65" s="904"/>
      <c r="F65" s="904" t="s">
        <v>574</v>
      </c>
      <c r="G65" s="919" t="s">
        <v>101</v>
      </c>
      <c r="H65" s="904"/>
      <c r="I65" s="1200">
        <v>0</v>
      </c>
      <c r="J65" s="1200">
        <f>ROUND('geg ll'!G175*VLOOKUP($F65,categoriePers8jreo,4,FALSE),0)</f>
        <v>0</v>
      </c>
      <c r="K65" s="1200">
        <f>ROUND('geg ll'!H175*VLOOKUP($F65,categoriePers8jreo,4,FALSE),0)</f>
        <v>0</v>
      </c>
      <c r="L65" s="1200">
        <f>ROUND('geg ll'!I175*VLOOKUP($F65,categoriePers8jreo,4,FALSE),0)</f>
        <v>0</v>
      </c>
      <c r="M65" s="1200">
        <f>ROUND('geg ll'!J175*VLOOKUP($F65,categoriePers8jreo,4,FALSE),0)</f>
        <v>0</v>
      </c>
      <c r="N65" s="1200">
        <f>ROUND('geg ll'!K175*VLOOKUP($F65,categoriePers8jreo,4,FALSE),0)</f>
        <v>0</v>
      </c>
      <c r="O65" s="1200">
        <f>ROUND('geg ll'!L175*VLOOKUP($F65,categoriePers8jreo,4,FALSE),0)</f>
        <v>0</v>
      </c>
      <c r="P65" s="904"/>
      <c r="Q65" s="489"/>
    </row>
    <row r="66" spans="2:17" ht="13.15" customHeight="1" x14ac:dyDescent="0.2">
      <c r="B66" s="26"/>
      <c r="C66" s="904"/>
      <c r="D66" s="868"/>
      <c r="E66" s="904"/>
      <c r="F66" s="904" t="s">
        <v>575</v>
      </c>
      <c r="G66" s="919" t="s">
        <v>101</v>
      </c>
      <c r="H66" s="904"/>
      <c r="I66" s="1200">
        <v>0</v>
      </c>
      <c r="J66" s="1200">
        <f>ROUND('geg ll'!G176*VLOOKUP($F66,categoriePers8jreo,4,FALSE),0)</f>
        <v>0</v>
      </c>
      <c r="K66" s="1200">
        <f>ROUND('geg ll'!H176*VLOOKUP($F66,categoriePers8jreo,4,FALSE),0)</f>
        <v>0</v>
      </c>
      <c r="L66" s="1200">
        <f>ROUND('geg ll'!I176*VLOOKUP($F66,categoriePers8jreo,4,FALSE),0)</f>
        <v>0</v>
      </c>
      <c r="M66" s="1200">
        <f>ROUND('geg ll'!J176*VLOOKUP($F66,categoriePers8jreo,4,FALSE),0)</f>
        <v>0</v>
      </c>
      <c r="N66" s="1200">
        <f>ROUND('geg ll'!K176*VLOOKUP($F66,categoriePers8jreo,4,FALSE),0)</f>
        <v>0</v>
      </c>
      <c r="O66" s="1200">
        <f>ROUND('geg ll'!L176*VLOOKUP($F66,categoriePers8jreo,4,FALSE),0)</f>
        <v>0</v>
      </c>
      <c r="P66" s="904"/>
      <c r="Q66" s="489"/>
    </row>
    <row r="67" spans="2:17" ht="13.15" customHeight="1" x14ac:dyDescent="0.2">
      <c r="B67" s="26"/>
      <c r="C67" s="904"/>
      <c r="D67" s="868"/>
      <c r="E67" s="904"/>
      <c r="F67" s="904" t="s">
        <v>576</v>
      </c>
      <c r="G67" s="919" t="s">
        <v>101</v>
      </c>
      <c r="H67" s="904"/>
      <c r="I67" s="1200">
        <v>0</v>
      </c>
      <c r="J67" s="1200">
        <f>ROUND('geg ll'!G177*VLOOKUP($F67,categoriePers8jreo,4,FALSE),0)</f>
        <v>0</v>
      </c>
      <c r="K67" s="1200">
        <f>ROUND('geg ll'!H177*VLOOKUP($F67,categoriePers8jreo,4,FALSE),0)</f>
        <v>0</v>
      </c>
      <c r="L67" s="1200">
        <f>ROUND('geg ll'!I177*VLOOKUP($F67,categoriePers8jreo,4,FALSE),0)</f>
        <v>0</v>
      </c>
      <c r="M67" s="1200">
        <f>ROUND('geg ll'!J177*VLOOKUP($F67,categoriePers8jreo,4,FALSE),0)</f>
        <v>0</v>
      </c>
      <c r="N67" s="1200">
        <f>ROUND('geg ll'!K177*VLOOKUP($F67,categoriePers8jreo,4,FALSE),0)</f>
        <v>0</v>
      </c>
      <c r="O67" s="1200">
        <f>ROUND('geg ll'!L177*VLOOKUP($F67,categoriePers8jreo,4,FALSE),0)</f>
        <v>0</v>
      </c>
      <c r="P67" s="904"/>
      <c r="Q67" s="489"/>
    </row>
    <row r="68" spans="2:17" ht="13.15" customHeight="1" x14ac:dyDescent="0.2">
      <c r="B68" s="26"/>
      <c r="C68" s="904"/>
      <c r="D68" s="1186" t="str">
        <f>'geg ll'!D179</f>
        <v>Naam SO 5</v>
      </c>
      <c r="E68" s="904"/>
      <c r="F68" s="904" t="s">
        <v>574</v>
      </c>
      <c r="G68" s="919" t="s">
        <v>121</v>
      </c>
      <c r="H68" s="904"/>
      <c r="I68" s="1200">
        <v>0</v>
      </c>
      <c r="J68" s="1200">
        <f>ROUND('geg ll'!G179*VLOOKUP($F68,categoriePers,4,FALSE),0)</f>
        <v>0</v>
      </c>
      <c r="K68" s="1200">
        <f>ROUND('geg ll'!H179*VLOOKUP($F68,categoriePers,4,FALSE),0)</f>
        <v>0</v>
      </c>
      <c r="L68" s="1200">
        <f>ROUND('geg ll'!I179*VLOOKUP($F68,categoriePers,4,FALSE),0)</f>
        <v>0</v>
      </c>
      <c r="M68" s="1200">
        <f>ROUND('geg ll'!J179*VLOOKUP($F68,categoriePers,4,FALSE),0)</f>
        <v>0</v>
      </c>
      <c r="N68" s="1200">
        <f>ROUND('geg ll'!K179*VLOOKUP($F68,categoriePers,4,FALSE),0)</f>
        <v>0</v>
      </c>
      <c r="O68" s="1200">
        <f>ROUND('geg ll'!L179*VLOOKUP($F68,categoriePers,4,FALSE),0)</f>
        <v>0</v>
      </c>
      <c r="P68" s="904"/>
      <c r="Q68" s="489"/>
    </row>
    <row r="69" spans="2:17" ht="13.15" customHeight="1" x14ac:dyDescent="0.2">
      <c r="B69" s="26"/>
      <c r="C69" s="904"/>
      <c r="D69" s="868" t="s">
        <v>35</v>
      </c>
      <c r="E69" s="904"/>
      <c r="F69" s="904" t="s">
        <v>575</v>
      </c>
      <c r="G69" s="919" t="s">
        <v>121</v>
      </c>
      <c r="H69" s="904"/>
      <c r="I69" s="1200">
        <v>0</v>
      </c>
      <c r="J69" s="1200">
        <f>ROUND('geg ll'!G180*VLOOKUP($F69,categoriePers,4,FALSE),0)</f>
        <v>0</v>
      </c>
      <c r="K69" s="1200">
        <f>ROUND('geg ll'!H180*VLOOKUP($F69,categoriePers,4,FALSE),0)</f>
        <v>0</v>
      </c>
      <c r="L69" s="1200">
        <f>ROUND('geg ll'!I180*VLOOKUP($F69,categoriePers,4,FALSE),0)</f>
        <v>0</v>
      </c>
      <c r="M69" s="1200">
        <f>ROUND('geg ll'!J180*VLOOKUP($F69,categoriePers,4,FALSE),0)</f>
        <v>0</v>
      </c>
      <c r="N69" s="1200">
        <f>ROUND('geg ll'!K180*VLOOKUP($F69,categoriePers,4,FALSE),0)</f>
        <v>0</v>
      </c>
      <c r="O69" s="1200">
        <f>ROUND('geg ll'!L180*VLOOKUP($F69,categoriePers,4,FALSE),0)</f>
        <v>0</v>
      </c>
      <c r="P69" s="904"/>
      <c r="Q69" s="489"/>
    </row>
    <row r="70" spans="2:17" ht="13.15" customHeight="1" x14ac:dyDescent="0.2">
      <c r="B70" s="26"/>
      <c r="C70" s="904"/>
      <c r="D70" s="868"/>
      <c r="E70" s="904"/>
      <c r="F70" s="904" t="s">
        <v>576</v>
      </c>
      <c r="G70" s="919" t="s">
        <v>121</v>
      </c>
      <c r="H70" s="904"/>
      <c r="I70" s="1200">
        <v>0</v>
      </c>
      <c r="J70" s="1200">
        <f>ROUND('geg ll'!G181*VLOOKUP($F70,categoriePers,4,FALSE),0)</f>
        <v>0</v>
      </c>
      <c r="K70" s="1200">
        <f>ROUND('geg ll'!H181*VLOOKUP($F70,categoriePers,4,FALSE),0)</f>
        <v>0</v>
      </c>
      <c r="L70" s="1200">
        <f>ROUND('geg ll'!I181*VLOOKUP($F70,categoriePers,4,FALSE),0)</f>
        <v>0</v>
      </c>
      <c r="M70" s="1200">
        <f>ROUND('geg ll'!J181*VLOOKUP($F70,categoriePers,4,FALSE),0)</f>
        <v>0</v>
      </c>
      <c r="N70" s="1200">
        <f>ROUND('geg ll'!K181*VLOOKUP($F70,categoriePers,4,FALSE),0)</f>
        <v>0</v>
      </c>
      <c r="O70" s="1200">
        <f>ROUND('geg ll'!L181*VLOOKUP($F70,categoriePers,4,FALSE),0)</f>
        <v>0</v>
      </c>
      <c r="P70" s="904"/>
      <c r="Q70" s="489"/>
    </row>
    <row r="71" spans="2:17" ht="13.15" customHeight="1" x14ac:dyDescent="0.2">
      <c r="B71" s="26"/>
      <c r="C71" s="904"/>
      <c r="D71" s="868"/>
      <c r="E71" s="904"/>
      <c r="F71" s="904" t="s">
        <v>574</v>
      </c>
      <c r="G71" s="919" t="s">
        <v>101</v>
      </c>
      <c r="H71" s="904"/>
      <c r="I71" s="1200">
        <v>0</v>
      </c>
      <c r="J71" s="1200">
        <f>ROUND('geg ll'!G182*VLOOKUP($F71,categoriePers8jreo,4,FALSE),0)</f>
        <v>0</v>
      </c>
      <c r="K71" s="1200">
        <f>ROUND('geg ll'!H182*VLOOKUP($F71,categoriePers8jreo,4,FALSE),0)</f>
        <v>0</v>
      </c>
      <c r="L71" s="1200">
        <f>ROUND('geg ll'!I182*VLOOKUP($F71,categoriePers8jreo,4,FALSE),0)</f>
        <v>0</v>
      </c>
      <c r="M71" s="1200">
        <f>ROUND('geg ll'!J182*VLOOKUP($F71,categoriePers8jreo,4,FALSE),0)</f>
        <v>0</v>
      </c>
      <c r="N71" s="1200">
        <f>ROUND('geg ll'!K182*VLOOKUP($F71,categoriePers8jreo,4,FALSE),0)</f>
        <v>0</v>
      </c>
      <c r="O71" s="1200">
        <f>ROUND('geg ll'!L182*VLOOKUP($F71,categoriePers8jreo,4,FALSE),0)</f>
        <v>0</v>
      </c>
      <c r="P71" s="904"/>
      <c r="Q71" s="489"/>
    </row>
    <row r="72" spans="2:17" ht="13.15" customHeight="1" x14ac:dyDescent="0.2">
      <c r="B72" s="26"/>
      <c r="C72" s="904"/>
      <c r="D72" s="868"/>
      <c r="E72" s="904"/>
      <c r="F72" s="904" t="s">
        <v>575</v>
      </c>
      <c r="G72" s="919" t="s">
        <v>101</v>
      </c>
      <c r="H72" s="904"/>
      <c r="I72" s="1200">
        <v>0</v>
      </c>
      <c r="J72" s="1200">
        <f>ROUND('geg ll'!G183*VLOOKUP($F72,categoriePers8jreo,4,FALSE),0)</f>
        <v>0</v>
      </c>
      <c r="K72" s="1200">
        <f>ROUND('geg ll'!H183*VLOOKUP($F72,categoriePers8jreo,4,FALSE),0)</f>
        <v>0</v>
      </c>
      <c r="L72" s="1200">
        <f>ROUND('geg ll'!I183*VLOOKUP($F72,categoriePers8jreo,4,FALSE),0)</f>
        <v>0</v>
      </c>
      <c r="M72" s="1200">
        <f>ROUND('geg ll'!J183*VLOOKUP($F72,categoriePers8jreo,4,FALSE),0)</f>
        <v>0</v>
      </c>
      <c r="N72" s="1200">
        <f>ROUND('geg ll'!K183*VLOOKUP($F72,categoriePers8jreo,4,FALSE),0)</f>
        <v>0</v>
      </c>
      <c r="O72" s="1200">
        <f>ROUND('geg ll'!L183*VLOOKUP($F72,categoriePers8jreo,4,FALSE),0)</f>
        <v>0</v>
      </c>
      <c r="P72" s="904"/>
      <c r="Q72" s="489"/>
    </row>
    <row r="73" spans="2:17" ht="13.15" customHeight="1" x14ac:dyDescent="0.2">
      <c r="B73" s="26"/>
      <c r="C73" s="904"/>
      <c r="D73" s="868"/>
      <c r="E73" s="904"/>
      <c r="F73" s="904" t="s">
        <v>576</v>
      </c>
      <c r="G73" s="919" t="s">
        <v>101</v>
      </c>
      <c r="H73" s="904"/>
      <c r="I73" s="1200">
        <v>0</v>
      </c>
      <c r="J73" s="1200">
        <f>ROUND('geg ll'!G184*VLOOKUP($F73,categoriePers8jreo,4,FALSE),0)</f>
        <v>0</v>
      </c>
      <c r="K73" s="1200">
        <f>ROUND('geg ll'!H184*VLOOKUP($F73,categoriePers8jreo,4,FALSE),0)</f>
        <v>0</v>
      </c>
      <c r="L73" s="1200">
        <f>ROUND('geg ll'!I184*VLOOKUP($F73,categoriePers8jreo,4,FALSE),0)</f>
        <v>0</v>
      </c>
      <c r="M73" s="1200">
        <f>ROUND('geg ll'!J184*VLOOKUP($F73,categoriePers8jreo,4,FALSE),0)</f>
        <v>0</v>
      </c>
      <c r="N73" s="1200">
        <f>ROUND('geg ll'!K184*VLOOKUP($F73,categoriePers8jreo,4,FALSE),0)</f>
        <v>0</v>
      </c>
      <c r="O73" s="1200">
        <f>ROUND('geg ll'!L184*VLOOKUP($F73,categoriePers8jreo,4,FALSE),0)</f>
        <v>0</v>
      </c>
      <c r="P73" s="904"/>
      <c r="Q73" s="489"/>
    </row>
    <row r="74" spans="2:17" ht="13.15" customHeight="1" x14ac:dyDescent="0.2">
      <c r="B74" s="26"/>
      <c r="C74" s="904"/>
      <c r="D74" s="1186" t="str">
        <f>'geg ll'!D186</f>
        <v>Naam SO 6</v>
      </c>
      <c r="E74" s="904"/>
      <c r="F74" s="904" t="s">
        <v>574</v>
      </c>
      <c r="G74" s="919" t="s">
        <v>121</v>
      </c>
      <c r="H74" s="904"/>
      <c r="I74" s="1200">
        <v>0</v>
      </c>
      <c r="J74" s="1200">
        <f>ROUND('geg ll'!G186*VLOOKUP($F74,categoriePers,4,FALSE),0)</f>
        <v>0</v>
      </c>
      <c r="K74" s="1200">
        <f>ROUND('geg ll'!H186*VLOOKUP($F74,categoriePers,4,FALSE),0)</f>
        <v>0</v>
      </c>
      <c r="L74" s="1200">
        <f>ROUND('geg ll'!I186*VLOOKUP($F74,categoriePers,4,FALSE),0)</f>
        <v>0</v>
      </c>
      <c r="M74" s="1200">
        <f>ROUND('geg ll'!J186*VLOOKUP($F74,categoriePers,4,FALSE),0)</f>
        <v>0</v>
      </c>
      <c r="N74" s="1200">
        <f>ROUND('geg ll'!K186*VLOOKUP($F74,categoriePers,4,FALSE),0)</f>
        <v>0</v>
      </c>
      <c r="O74" s="1200">
        <f>ROUND('geg ll'!L186*VLOOKUP($F74,categoriePers,4,FALSE),0)</f>
        <v>0</v>
      </c>
      <c r="P74" s="904"/>
      <c r="Q74" s="489"/>
    </row>
    <row r="75" spans="2:17" ht="13.15" customHeight="1" x14ac:dyDescent="0.2">
      <c r="B75" s="26"/>
      <c r="C75" s="904"/>
      <c r="D75" s="868" t="s">
        <v>35</v>
      </c>
      <c r="E75" s="904"/>
      <c r="F75" s="904" t="s">
        <v>575</v>
      </c>
      <c r="G75" s="919" t="s">
        <v>121</v>
      </c>
      <c r="H75" s="904"/>
      <c r="I75" s="1200">
        <v>0</v>
      </c>
      <c r="J75" s="1200">
        <f>ROUND('geg ll'!G187*VLOOKUP($F75,categoriePers,4,FALSE),0)</f>
        <v>0</v>
      </c>
      <c r="K75" s="1200">
        <f>ROUND('geg ll'!H187*VLOOKUP($F75,categoriePers,4,FALSE),0)</f>
        <v>0</v>
      </c>
      <c r="L75" s="1200">
        <f>ROUND('geg ll'!I187*VLOOKUP($F75,categoriePers,4,FALSE),0)</f>
        <v>0</v>
      </c>
      <c r="M75" s="1200">
        <f>ROUND('geg ll'!J187*VLOOKUP($F75,categoriePers,4,FALSE),0)</f>
        <v>0</v>
      </c>
      <c r="N75" s="1200">
        <f>ROUND('geg ll'!K187*VLOOKUP($F75,categoriePers,4,FALSE),0)</f>
        <v>0</v>
      </c>
      <c r="O75" s="1200">
        <f>ROUND('geg ll'!L187*VLOOKUP($F75,categoriePers,4,FALSE),0)</f>
        <v>0</v>
      </c>
      <c r="P75" s="904"/>
      <c r="Q75" s="489"/>
    </row>
    <row r="76" spans="2:17" ht="13.15" customHeight="1" x14ac:dyDescent="0.2">
      <c r="B76" s="26"/>
      <c r="C76" s="904"/>
      <c r="D76" s="868"/>
      <c r="E76" s="904"/>
      <c r="F76" s="904" t="s">
        <v>576</v>
      </c>
      <c r="G76" s="919" t="s">
        <v>121</v>
      </c>
      <c r="H76" s="904"/>
      <c r="I76" s="1200">
        <v>0</v>
      </c>
      <c r="J76" s="1200">
        <f>ROUND('geg ll'!G188*VLOOKUP($F76,categoriePers,4,FALSE),0)</f>
        <v>0</v>
      </c>
      <c r="K76" s="1200">
        <f>ROUND('geg ll'!H188*VLOOKUP($F76,categoriePers,4,FALSE),0)</f>
        <v>0</v>
      </c>
      <c r="L76" s="1200">
        <f>ROUND('geg ll'!I188*VLOOKUP($F76,categoriePers,4,FALSE),0)</f>
        <v>0</v>
      </c>
      <c r="M76" s="1200">
        <f>ROUND('geg ll'!J188*VLOOKUP($F76,categoriePers,4,FALSE),0)</f>
        <v>0</v>
      </c>
      <c r="N76" s="1200">
        <f>ROUND('geg ll'!K188*VLOOKUP($F76,categoriePers,4,FALSE),0)</f>
        <v>0</v>
      </c>
      <c r="O76" s="1200">
        <f>ROUND('geg ll'!L188*VLOOKUP($F76,categoriePers,4,FALSE),0)</f>
        <v>0</v>
      </c>
      <c r="P76" s="904"/>
      <c r="Q76" s="489"/>
    </row>
    <row r="77" spans="2:17" ht="13.15" customHeight="1" x14ac:dyDescent="0.2">
      <c r="B77" s="26"/>
      <c r="C77" s="904"/>
      <c r="D77" s="868"/>
      <c r="E77" s="904"/>
      <c r="F77" s="904" t="s">
        <v>574</v>
      </c>
      <c r="G77" s="919" t="s">
        <v>101</v>
      </c>
      <c r="H77" s="904"/>
      <c r="I77" s="1200">
        <v>0</v>
      </c>
      <c r="J77" s="1200">
        <f>ROUND('geg ll'!G189*VLOOKUP($F77,categoriePers8jreo,4,FALSE),0)</f>
        <v>0</v>
      </c>
      <c r="K77" s="1200">
        <f>ROUND('geg ll'!H189*VLOOKUP($F77,categoriePers8jreo,4,FALSE),0)</f>
        <v>0</v>
      </c>
      <c r="L77" s="1200">
        <f>ROUND('geg ll'!I189*VLOOKUP($F77,categoriePers8jreo,4,FALSE),0)</f>
        <v>0</v>
      </c>
      <c r="M77" s="1200">
        <f>ROUND('geg ll'!J189*VLOOKUP($F77,categoriePers8jreo,4,FALSE),0)</f>
        <v>0</v>
      </c>
      <c r="N77" s="1200">
        <f>ROUND('geg ll'!K189*VLOOKUP($F77,categoriePers8jreo,4,FALSE),0)</f>
        <v>0</v>
      </c>
      <c r="O77" s="1200">
        <f>ROUND('geg ll'!L189*VLOOKUP($F77,categoriePers8jreo,4,FALSE),0)</f>
        <v>0</v>
      </c>
      <c r="P77" s="904"/>
      <c r="Q77" s="489"/>
    </row>
    <row r="78" spans="2:17" ht="13.15" customHeight="1" x14ac:dyDescent="0.2">
      <c r="B78" s="26"/>
      <c r="C78" s="904"/>
      <c r="D78" s="868"/>
      <c r="E78" s="904"/>
      <c r="F78" s="904" t="s">
        <v>575</v>
      </c>
      <c r="G78" s="919" t="s">
        <v>101</v>
      </c>
      <c r="H78" s="904"/>
      <c r="I78" s="1200">
        <v>0</v>
      </c>
      <c r="J78" s="1200">
        <f>ROUND('geg ll'!G190*VLOOKUP($F78,categoriePers8jreo,4,FALSE),0)</f>
        <v>0</v>
      </c>
      <c r="K78" s="1200">
        <f>ROUND('geg ll'!H190*VLOOKUP($F78,categoriePers8jreo,4,FALSE),0)</f>
        <v>0</v>
      </c>
      <c r="L78" s="1200">
        <f>ROUND('geg ll'!I190*VLOOKUP($F78,categoriePers8jreo,4,FALSE),0)</f>
        <v>0</v>
      </c>
      <c r="M78" s="1200">
        <f>ROUND('geg ll'!J190*VLOOKUP($F78,categoriePers8jreo,4,FALSE),0)</f>
        <v>0</v>
      </c>
      <c r="N78" s="1200">
        <f>ROUND('geg ll'!K190*VLOOKUP($F78,categoriePers8jreo,4,FALSE),0)</f>
        <v>0</v>
      </c>
      <c r="O78" s="1200">
        <f>ROUND('geg ll'!L190*VLOOKUP($F78,categoriePers8jreo,4,FALSE),0)</f>
        <v>0</v>
      </c>
      <c r="P78" s="904"/>
      <c r="Q78" s="489"/>
    </row>
    <row r="79" spans="2:17" ht="13.15" customHeight="1" x14ac:dyDescent="0.2">
      <c r="B79" s="26"/>
      <c r="C79" s="904"/>
      <c r="D79" s="868"/>
      <c r="E79" s="904"/>
      <c r="F79" s="904" t="s">
        <v>576</v>
      </c>
      <c r="G79" s="919" t="s">
        <v>101</v>
      </c>
      <c r="H79" s="904"/>
      <c r="I79" s="1200">
        <v>0</v>
      </c>
      <c r="J79" s="1200">
        <f>ROUND('geg ll'!G191*VLOOKUP($F79,categoriePers8jreo,4,FALSE),0)</f>
        <v>0</v>
      </c>
      <c r="K79" s="1200">
        <f>ROUND('geg ll'!H191*VLOOKUP($F79,categoriePers8jreo,4,FALSE),0)</f>
        <v>0</v>
      </c>
      <c r="L79" s="1200">
        <f>ROUND('geg ll'!I191*VLOOKUP($F79,categoriePers8jreo,4,FALSE),0)</f>
        <v>0</v>
      </c>
      <c r="M79" s="1200">
        <f>ROUND('geg ll'!J191*VLOOKUP($F79,categoriePers8jreo,4,FALSE),0)</f>
        <v>0</v>
      </c>
      <c r="N79" s="1200">
        <f>ROUND('geg ll'!K191*VLOOKUP($F79,categoriePers8jreo,4,FALSE),0)</f>
        <v>0</v>
      </c>
      <c r="O79" s="1200">
        <f>ROUND('geg ll'!L191*VLOOKUP($F79,categoriePers8jreo,4,FALSE),0)</f>
        <v>0</v>
      </c>
      <c r="P79" s="904"/>
      <c r="Q79" s="489"/>
    </row>
    <row r="80" spans="2:17" ht="13.15" customHeight="1" x14ac:dyDescent="0.2">
      <c r="B80" s="26"/>
      <c r="C80" s="904"/>
      <c r="D80" s="1186" t="str">
        <f>'geg ll'!D193</f>
        <v>Naam SO 7</v>
      </c>
      <c r="E80" s="904"/>
      <c r="F80" s="904" t="s">
        <v>574</v>
      </c>
      <c r="G80" s="919" t="s">
        <v>121</v>
      </c>
      <c r="H80" s="904"/>
      <c r="I80" s="1200">
        <v>0</v>
      </c>
      <c r="J80" s="1200">
        <f>ROUND('geg ll'!G193*VLOOKUP($F80,categoriePers,4,FALSE),0)</f>
        <v>0</v>
      </c>
      <c r="K80" s="1200">
        <f>ROUND('geg ll'!H193*VLOOKUP($F80,categoriePers,4,FALSE),0)</f>
        <v>0</v>
      </c>
      <c r="L80" s="1200">
        <f>ROUND('geg ll'!I193*VLOOKUP($F80,categoriePers,4,FALSE),0)</f>
        <v>0</v>
      </c>
      <c r="M80" s="1200">
        <f>ROUND('geg ll'!J193*VLOOKUP($F80,categoriePers,4,FALSE),0)</f>
        <v>0</v>
      </c>
      <c r="N80" s="1200">
        <f>ROUND('geg ll'!K193*VLOOKUP($F80,categoriePers,4,FALSE),0)</f>
        <v>0</v>
      </c>
      <c r="O80" s="1200">
        <f>ROUND('geg ll'!L193*VLOOKUP($F80,categoriePers,4,FALSE),0)</f>
        <v>0</v>
      </c>
      <c r="P80" s="904"/>
      <c r="Q80" s="489"/>
    </row>
    <row r="81" spans="2:17" ht="13.15" customHeight="1" x14ac:dyDescent="0.2">
      <c r="B81" s="26"/>
      <c r="C81" s="904"/>
      <c r="D81" s="868" t="s">
        <v>35</v>
      </c>
      <c r="E81" s="904"/>
      <c r="F81" s="904" t="s">
        <v>575</v>
      </c>
      <c r="G81" s="919" t="s">
        <v>121</v>
      </c>
      <c r="H81" s="904"/>
      <c r="I81" s="1200">
        <v>0</v>
      </c>
      <c r="J81" s="1200">
        <f>ROUND('geg ll'!G194*VLOOKUP($F81,categoriePers,4,FALSE),0)</f>
        <v>0</v>
      </c>
      <c r="K81" s="1200">
        <f>ROUND('geg ll'!H194*VLOOKUP($F81,categoriePers,4,FALSE),0)</f>
        <v>0</v>
      </c>
      <c r="L81" s="1200">
        <f>ROUND('geg ll'!I194*VLOOKUP($F81,categoriePers,4,FALSE),0)</f>
        <v>0</v>
      </c>
      <c r="M81" s="1200">
        <f>ROUND('geg ll'!J194*VLOOKUP($F81,categoriePers,4,FALSE),0)</f>
        <v>0</v>
      </c>
      <c r="N81" s="1200">
        <f>ROUND('geg ll'!K194*VLOOKUP($F81,categoriePers,4,FALSE),0)</f>
        <v>0</v>
      </c>
      <c r="O81" s="1200">
        <f>ROUND('geg ll'!L194*VLOOKUP($F81,categoriePers,4,FALSE),0)</f>
        <v>0</v>
      </c>
      <c r="P81" s="904"/>
      <c r="Q81" s="489"/>
    </row>
    <row r="82" spans="2:17" ht="13.15" customHeight="1" x14ac:dyDescent="0.2">
      <c r="B82" s="26"/>
      <c r="C82" s="904"/>
      <c r="D82" s="868"/>
      <c r="E82" s="904"/>
      <c r="F82" s="904" t="s">
        <v>576</v>
      </c>
      <c r="G82" s="919" t="s">
        <v>121</v>
      </c>
      <c r="H82" s="904"/>
      <c r="I82" s="1200">
        <v>0</v>
      </c>
      <c r="J82" s="1200">
        <f>ROUND('geg ll'!G195*VLOOKUP($F82,categoriePers,4,FALSE),0)</f>
        <v>0</v>
      </c>
      <c r="K82" s="1200">
        <f>ROUND('geg ll'!H195*VLOOKUP($F82,categoriePers,4,FALSE),0)</f>
        <v>0</v>
      </c>
      <c r="L82" s="1200">
        <f>ROUND('geg ll'!I195*VLOOKUP($F82,categoriePers,4,FALSE),0)</f>
        <v>0</v>
      </c>
      <c r="M82" s="1200">
        <f>ROUND('geg ll'!J195*VLOOKUP($F82,categoriePers,4,FALSE),0)</f>
        <v>0</v>
      </c>
      <c r="N82" s="1200">
        <f>ROUND('geg ll'!K195*VLOOKUP($F82,categoriePers,4,FALSE),0)</f>
        <v>0</v>
      </c>
      <c r="O82" s="1200">
        <f>ROUND('geg ll'!L195*VLOOKUP($F82,categoriePers,4,FALSE),0)</f>
        <v>0</v>
      </c>
      <c r="P82" s="904"/>
      <c r="Q82" s="489"/>
    </row>
    <row r="83" spans="2:17" ht="13.15" customHeight="1" x14ac:dyDescent="0.2">
      <c r="B83" s="26"/>
      <c r="C83" s="904"/>
      <c r="D83" s="868"/>
      <c r="E83" s="904"/>
      <c r="F83" s="904" t="s">
        <v>574</v>
      </c>
      <c r="G83" s="919" t="s">
        <v>101</v>
      </c>
      <c r="H83" s="904"/>
      <c r="I83" s="1200">
        <v>0</v>
      </c>
      <c r="J83" s="1200">
        <f>ROUND('geg ll'!G196*VLOOKUP($F83,categoriePers8jreo,4,FALSE),0)</f>
        <v>0</v>
      </c>
      <c r="K83" s="1200">
        <f>ROUND('geg ll'!H196*VLOOKUP($F83,categoriePers8jreo,4,FALSE),0)</f>
        <v>0</v>
      </c>
      <c r="L83" s="1200">
        <f>ROUND('geg ll'!I196*VLOOKUP($F83,categoriePers8jreo,4,FALSE),0)</f>
        <v>0</v>
      </c>
      <c r="M83" s="1200">
        <f>ROUND('geg ll'!J196*VLOOKUP($F83,categoriePers8jreo,4,FALSE),0)</f>
        <v>0</v>
      </c>
      <c r="N83" s="1200">
        <f>ROUND('geg ll'!K196*VLOOKUP($F83,categoriePers8jreo,4,FALSE),0)</f>
        <v>0</v>
      </c>
      <c r="O83" s="1200">
        <f>ROUND('geg ll'!L196*VLOOKUP($F83,categoriePers8jreo,4,FALSE),0)</f>
        <v>0</v>
      </c>
      <c r="P83" s="904"/>
      <c r="Q83" s="489"/>
    </row>
    <row r="84" spans="2:17" ht="13.15" customHeight="1" x14ac:dyDescent="0.2">
      <c r="B84" s="26"/>
      <c r="C84" s="904"/>
      <c r="D84" s="868"/>
      <c r="E84" s="904"/>
      <c r="F84" s="904" t="s">
        <v>575</v>
      </c>
      <c r="G84" s="919" t="s">
        <v>101</v>
      </c>
      <c r="H84" s="904"/>
      <c r="I84" s="1200">
        <v>0</v>
      </c>
      <c r="J84" s="1200">
        <f>ROUND('geg ll'!G197*VLOOKUP($F84,categoriePers8jreo,4,FALSE),0)</f>
        <v>0</v>
      </c>
      <c r="K84" s="1200">
        <f>ROUND('geg ll'!H197*VLOOKUP($F84,categoriePers8jreo,4,FALSE),0)</f>
        <v>0</v>
      </c>
      <c r="L84" s="1200">
        <f>ROUND('geg ll'!I197*VLOOKUP($F84,categoriePers8jreo,4,FALSE),0)</f>
        <v>0</v>
      </c>
      <c r="M84" s="1200">
        <f>ROUND('geg ll'!J197*VLOOKUP($F84,categoriePers8jreo,4,FALSE),0)</f>
        <v>0</v>
      </c>
      <c r="N84" s="1200">
        <f>ROUND('geg ll'!K197*VLOOKUP($F84,categoriePers8jreo,4,FALSE),0)</f>
        <v>0</v>
      </c>
      <c r="O84" s="1200">
        <f>ROUND('geg ll'!L197*VLOOKUP($F84,categoriePers8jreo,4,FALSE),0)</f>
        <v>0</v>
      </c>
      <c r="P84" s="904"/>
      <c r="Q84" s="489"/>
    </row>
    <row r="85" spans="2:17" ht="13.15" customHeight="1" x14ac:dyDescent="0.2">
      <c r="B85" s="26"/>
      <c r="C85" s="904"/>
      <c r="D85" s="868"/>
      <c r="E85" s="904"/>
      <c r="F85" s="904" t="s">
        <v>576</v>
      </c>
      <c r="G85" s="919" t="s">
        <v>101</v>
      </c>
      <c r="H85" s="904"/>
      <c r="I85" s="1200">
        <v>0</v>
      </c>
      <c r="J85" s="1200">
        <f>ROUND('geg ll'!G198*VLOOKUP($F85,categoriePers8jreo,4,FALSE),0)</f>
        <v>0</v>
      </c>
      <c r="K85" s="1200">
        <f>ROUND('geg ll'!H198*VLOOKUP($F85,categoriePers8jreo,4,FALSE),0)</f>
        <v>0</v>
      </c>
      <c r="L85" s="1200">
        <f>ROUND('geg ll'!I198*VLOOKUP($F85,categoriePers8jreo,4,FALSE),0)</f>
        <v>0</v>
      </c>
      <c r="M85" s="1200">
        <f>ROUND('geg ll'!J198*VLOOKUP($F85,categoriePers8jreo,4,FALSE),0)</f>
        <v>0</v>
      </c>
      <c r="N85" s="1200">
        <f>ROUND('geg ll'!K198*VLOOKUP($F85,categoriePers8jreo,4,FALSE),0)</f>
        <v>0</v>
      </c>
      <c r="O85" s="1200">
        <f>ROUND('geg ll'!L198*VLOOKUP($F85,categoriePers8jreo,4,FALSE),0)</f>
        <v>0</v>
      </c>
      <c r="P85" s="904"/>
      <c r="Q85" s="489"/>
    </row>
    <row r="86" spans="2:17" ht="13.15" customHeight="1" x14ac:dyDescent="0.2">
      <c r="B86" s="26"/>
      <c r="C86" s="904"/>
      <c r="D86" s="1186" t="str">
        <f>'geg ll'!D200</f>
        <v>Naam SO 8</v>
      </c>
      <c r="E86" s="904"/>
      <c r="F86" s="904" t="s">
        <v>574</v>
      </c>
      <c r="G86" s="919" t="s">
        <v>121</v>
      </c>
      <c r="H86" s="904"/>
      <c r="I86" s="1200">
        <v>0</v>
      </c>
      <c r="J86" s="1200">
        <f>ROUND('geg ll'!G200*VLOOKUP($F86,categoriePers,4,FALSE),0)</f>
        <v>0</v>
      </c>
      <c r="K86" s="1200">
        <f>ROUND('geg ll'!H200*VLOOKUP($F86,categoriePers,4,FALSE),0)</f>
        <v>0</v>
      </c>
      <c r="L86" s="1200">
        <f>ROUND('geg ll'!I200*VLOOKUP($F86,categoriePers,4,FALSE),0)</f>
        <v>0</v>
      </c>
      <c r="M86" s="1200">
        <f>ROUND('geg ll'!J200*VLOOKUP($F86,categoriePers,4,FALSE),0)</f>
        <v>0</v>
      </c>
      <c r="N86" s="1200">
        <f>ROUND('geg ll'!K200*VLOOKUP($F86,categoriePers,4,FALSE),0)</f>
        <v>0</v>
      </c>
      <c r="O86" s="1200">
        <f>ROUND('geg ll'!L200*VLOOKUP($F86,categoriePers,4,FALSE),0)</f>
        <v>0</v>
      </c>
      <c r="P86" s="904"/>
      <c r="Q86" s="489"/>
    </row>
    <row r="87" spans="2:17" ht="13.15" customHeight="1" x14ac:dyDescent="0.2">
      <c r="B87" s="26"/>
      <c r="C87" s="904"/>
      <c r="D87" s="868" t="s">
        <v>35</v>
      </c>
      <c r="E87" s="904"/>
      <c r="F87" s="904" t="s">
        <v>575</v>
      </c>
      <c r="G87" s="919" t="s">
        <v>121</v>
      </c>
      <c r="H87" s="904"/>
      <c r="I87" s="1200">
        <v>0</v>
      </c>
      <c r="J87" s="1200">
        <f>ROUND('geg ll'!G201*VLOOKUP($F87,categoriePers,4,FALSE),0)</f>
        <v>0</v>
      </c>
      <c r="K87" s="1200">
        <f>ROUND('geg ll'!H201*VLOOKUP($F87,categoriePers,4,FALSE),0)</f>
        <v>0</v>
      </c>
      <c r="L87" s="1200">
        <f>ROUND('geg ll'!I201*VLOOKUP($F87,categoriePers,4,FALSE),0)</f>
        <v>0</v>
      </c>
      <c r="M87" s="1200">
        <f>ROUND('geg ll'!J201*VLOOKUP($F87,categoriePers,4,FALSE),0)</f>
        <v>0</v>
      </c>
      <c r="N87" s="1200">
        <f>ROUND('geg ll'!K201*VLOOKUP($F87,categoriePers,4,FALSE),0)</f>
        <v>0</v>
      </c>
      <c r="O87" s="1200">
        <f>ROUND('geg ll'!L201*VLOOKUP($F87,categoriePers,4,FALSE),0)</f>
        <v>0</v>
      </c>
      <c r="P87" s="904"/>
      <c r="Q87" s="489"/>
    </row>
    <row r="88" spans="2:17" ht="13.15" customHeight="1" x14ac:dyDescent="0.2">
      <c r="B88" s="26"/>
      <c r="C88" s="904"/>
      <c r="D88" s="868"/>
      <c r="E88" s="904"/>
      <c r="F88" s="904" t="s">
        <v>576</v>
      </c>
      <c r="G88" s="919" t="s">
        <v>121</v>
      </c>
      <c r="H88" s="904"/>
      <c r="I88" s="1200">
        <v>0</v>
      </c>
      <c r="J88" s="1200">
        <f>ROUND('geg ll'!G202*VLOOKUP($F88,categoriePers,4,FALSE),0)</f>
        <v>0</v>
      </c>
      <c r="K88" s="1200">
        <f>ROUND('geg ll'!H202*VLOOKUP($F88,categoriePers,4,FALSE),0)</f>
        <v>0</v>
      </c>
      <c r="L88" s="1200">
        <f>ROUND('geg ll'!I202*VLOOKUP($F88,categoriePers,4,FALSE),0)</f>
        <v>0</v>
      </c>
      <c r="M88" s="1200">
        <f>ROUND('geg ll'!J202*VLOOKUP($F88,categoriePers,4,FALSE),0)</f>
        <v>0</v>
      </c>
      <c r="N88" s="1200">
        <f>ROUND('geg ll'!K202*VLOOKUP($F88,categoriePers,4,FALSE),0)</f>
        <v>0</v>
      </c>
      <c r="O88" s="1200">
        <f>ROUND('geg ll'!L202*VLOOKUP($F88,categoriePers,4,FALSE),0)</f>
        <v>0</v>
      </c>
      <c r="P88" s="904"/>
      <c r="Q88" s="489"/>
    </row>
    <row r="89" spans="2:17" ht="13.15" customHeight="1" x14ac:dyDescent="0.2">
      <c r="B89" s="26"/>
      <c r="C89" s="904"/>
      <c r="D89" s="868"/>
      <c r="E89" s="904"/>
      <c r="F89" s="904" t="s">
        <v>574</v>
      </c>
      <c r="G89" s="919" t="s">
        <v>101</v>
      </c>
      <c r="H89" s="904"/>
      <c r="I89" s="1200">
        <v>0</v>
      </c>
      <c r="J89" s="1200">
        <f>ROUND('geg ll'!G203*VLOOKUP($F89,categoriePers8jreo,4,FALSE),0)</f>
        <v>0</v>
      </c>
      <c r="K89" s="1200">
        <f>ROUND('geg ll'!H203*VLOOKUP($F89,categoriePers8jreo,4,FALSE),0)</f>
        <v>0</v>
      </c>
      <c r="L89" s="1200">
        <f>ROUND('geg ll'!I203*VLOOKUP($F89,categoriePers8jreo,4,FALSE),0)</f>
        <v>0</v>
      </c>
      <c r="M89" s="1200">
        <f>ROUND('geg ll'!J203*VLOOKUP($F89,categoriePers8jreo,4,FALSE),0)</f>
        <v>0</v>
      </c>
      <c r="N89" s="1200">
        <f>ROUND('geg ll'!K203*VLOOKUP($F89,categoriePers8jreo,4,FALSE),0)</f>
        <v>0</v>
      </c>
      <c r="O89" s="1200">
        <f>ROUND('geg ll'!L203*VLOOKUP($F89,categoriePers8jreo,4,FALSE),0)</f>
        <v>0</v>
      </c>
      <c r="P89" s="904"/>
      <c r="Q89" s="489"/>
    </row>
    <row r="90" spans="2:17" ht="13.15" customHeight="1" x14ac:dyDescent="0.2">
      <c r="B90" s="26"/>
      <c r="C90" s="904"/>
      <c r="D90" s="868"/>
      <c r="E90" s="904"/>
      <c r="F90" s="904" t="s">
        <v>575</v>
      </c>
      <c r="G90" s="919" t="s">
        <v>101</v>
      </c>
      <c r="H90" s="904"/>
      <c r="I90" s="1200">
        <v>0</v>
      </c>
      <c r="J90" s="1200">
        <f>ROUND('geg ll'!G204*VLOOKUP($F90,categoriePers8jreo,4,FALSE),0)</f>
        <v>0</v>
      </c>
      <c r="K90" s="1200">
        <f>ROUND('geg ll'!H204*VLOOKUP($F90,categoriePers8jreo,4,FALSE),0)</f>
        <v>0</v>
      </c>
      <c r="L90" s="1200">
        <f>ROUND('geg ll'!I204*VLOOKUP($F90,categoriePers8jreo,4,FALSE),0)</f>
        <v>0</v>
      </c>
      <c r="M90" s="1200">
        <f>ROUND('geg ll'!J204*VLOOKUP($F90,categoriePers8jreo,4,FALSE),0)</f>
        <v>0</v>
      </c>
      <c r="N90" s="1200">
        <f>ROUND('geg ll'!K204*VLOOKUP($F90,categoriePers8jreo,4,FALSE),0)</f>
        <v>0</v>
      </c>
      <c r="O90" s="1200">
        <f>ROUND('geg ll'!L204*VLOOKUP($F90,categoriePers8jreo,4,FALSE),0)</f>
        <v>0</v>
      </c>
      <c r="P90" s="904"/>
      <c r="Q90" s="489"/>
    </row>
    <row r="91" spans="2:17" ht="13.15" customHeight="1" x14ac:dyDescent="0.2">
      <c r="B91" s="26"/>
      <c r="C91" s="904"/>
      <c r="D91" s="868"/>
      <c r="E91" s="904"/>
      <c r="F91" s="904" t="s">
        <v>576</v>
      </c>
      <c r="G91" s="919" t="s">
        <v>101</v>
      </c>
      <c r="H91" s="904"/>
      <c r="I91" s="1200">
        <v>0</v>
      </c>
      <c r="J91" s="1200">
        <f>ROUND('geg ll'!G205*VLOOKUP($F91,categoriePers8jreo,4,FALSE),0)</f>
        <v>0</v>
      </c>
      <c r="K91" s="1200">
        <f>ROUND('geg ll'!H205*VLOOKUP($F91,categoriePers8jreo,4,FALSE),0)</f>
        <v>0</v>
      </c>
      <c r="L91" s="1200">
        <f>ROUND('geg ll'!I205*VLOOKUP($F91,categoriePers8jreo,4,FALSE),0)</f>
        <v>0</v>
      </c>
      <c r="M91" s="1200">
        <f>ROUND('geg ll'!J205*VLOOKUP($F91,categoriePers8jreo,4,FALSE),0)</f>
        <v>0</v>
      </c>
      <c r="N91" s="1200">
        <f>ROUND('geg ll'!K205*VLOOKUP($F91,categoriePers8jreo,4,FALSE),0)</f>
        <v>0</v>
      </c>
      <c r="O91" s="1200">
        <f>ROUND('geg ll'!L205*VLOOKUP($F91,categoriePers8jreo,4,FALSE),0)</f>
        <v>0</v>
      </c>
      <c r="P91" s="904"/>
      <c r="Q91" s="489"/>
    </row>
    <row r="92" spans="2:17" ht="13.15" customHeight="1" x14ac:dyDescent="0.2">
      <c r="B92" s="26"/>
      <c r="C92" s="904"/>
      <c r="D92" s="1186" t="str">
        <f>'geg ll'!D207</f>
        <v>Naam SO 9</v>
      </c>
      <c r="E92" s="904"/>
      <c r="F92" s="904" t="s">
        <v>574</v>
      </c>
      <c r="G92" s="919" t="s">
        <v>121</v>
      </c>
      <c r="H92" s="904"/>
      <c r="I92" s="1200">
        <v>0</v>
      </c>
      <c r="J92" s="1200">
        <f>ROUND('geg ll'!G207*VLOOKUP($F92,categoriePers,4,FALSE),0)</f>
        <v>0</v>
      </c>
      <c r="K92" s="1200">
        <f>ROUND('geg ll'!H207*VLOOKUP($F92,categoriePers,4,FALSE),0)</f>
        <v>0</v>
      </c>
      <c r="L92" s="1200">
        <f>ROUND('geg ll'!I207*VLOOKUP($F92,categoriePers,4,FALSE),0)</f>
        <v>0</v>
      </c>
      <c r="M92" s="1200">
        <f>ROUND('geg ll'!J207*VLOOKUP($F92,categoriePers,4,FALSE),0)</f>
        <v>0</v>
      </c>
      <c r="N92" s="1200">
        <f>ROUND('geg ll'!K207*VLOOKUP($F92,categoriePers,4,FALSE),0)</f>
        <v>0</v>
      </c>
      <c r="O92" s="1200">
        <f>ROUND('geg ll'!L207*VLOOKUP($F92,categoriePers,4,FALSE),0)</f>
        <v>0</v>
      </c>
      <c r="P92" s="904"/>
      <c r="Q92" s="489"/>
    </row>
    <row r="93" spans="2:17" ht="13.15" customHeight="1" x14ac:dyDescent="0.2">
      <c r="B93" s="26"/>
      <c r="C93" s="904"/>
      <c r="D93" s="868" t="s">
        <v>35</v>
      </c>
      <c r="E93" s="904"/>
      <c r="F93" s="904" t="s">
        <v>575</v>
      </c>
      <c r="G93" s="919" t="s">
        <v>121</v>
      </c>
      <c r="H93" s="904"/>
      <c r="I93" s="1200">
        <v>0</v>
      </c>
      <c r="J93" s="1200">
        <f>ROUND('geg ll'!G208*VLOOKUP($F93,categoriePers,4,FALSE),0)</f>
        <v>0</v>
      </c>
      <c r="K93" s="1200">
        <f>ROUND('geg ll'!H208*VLOOKUP($F93,categoriePers,4,FALSE),0)</f>
        <v>0</v>
      </c>
      <c r="L93" s="1200">
        <f>ROUND('geg ll'!I208*VLOOKUP($F93,categoriePers,4,FALSE),0)</f>
        <v>0</v>
      </c>
      <c r="M93" s="1200">
        <f>ROUND('geg ll'!J208*VLOOKUP($F93,categoriePers,4,FALSE),0)</f>
        <v>0</v>
      </c>
      <c r="N93" s="1200">
        <f>ROUND('geg ll'!K208*VLOOKUP($F93,categoriePers,4,FALSE),0)</f>
        <v>0</v>
      </c>
      <c r="O93" s="1200">
        <f>ROUND('geg ll'!L208*VLOOKUP($F93,categoriePers,4,FALSE),0)</f>
        <v>0</v>
      </c>
      <c r="P93" s="904"/>
      <c r="Q93" s="489"/>
    </row>
    <row r="94" spans="2:17" ht="13.15" customHeight="1" x14ac:dyDescent="0.2">
      <c r="B94" s="26"/>
      <c r="C94" s="904"/>
      <c r="D94" s="868"/>
      <c r="E94" s="904"/>
      <c r="F94" s="904" t="s">
        <v>576</v>
      </c>
      <c r="G94" s="919" t="s">
        <v>121</v>
      </c>
      <c r="H94" s="904"/>
      <c r="I94" s="1200">
        <v>0</v>
      </c>
      <c r="J94" s="1200">
        <f>ROUND('geg ll'!G209*VLOOKUP($F94,categoriePers,4,FALSE),0)</f>
        <v>0</v>
      </c>
      <c r="K94" s="1200">
        <f>ROUND('geg ll'!H209*VLOOKUP($F94,categoriePers,4,FALSE),0)</f>
        <v>0</v>
      </c>
      <c r="L94" s="1200">
        <f>ROUND('geg ll'!I209*VLOOKUP($F94,categoriePers,4,FALSE),0)</f>
        <v>0</v>
      </c>
      <c r="M94" s="1200">
        <f>ROUND('geg ll'!J209*VLOOKUP($F94,categoriePers,4,FALSE),0)</f>
        <v>0</v>
      </c>
      <c r="N94" s="1200">
        <f>ROUND('geg ll'!K209*VLOOKUP($F94,categoriePers,4,FALSE),0)</f>
        <v>0</v>
      </c>
      <c r="O94" s="1200">
        <f>ROUND('geg ll'!L209*VLOOKUP($F94,categoriePers,4,FALSE),0)</f>
        <v>0</v>
      </c>
      <c r="P94" s="904"/>
      <c r="Q94" s="489"/>
    </row>
    <row r="95" spans="2:17" ht="13.15" customHeight="1" x14ac:dyDescent="0.2">
      <c r="B95" s="26"/>
      <c r="C95" s="904"/>
      <c r="D95" s="868"/>
      <c r="E95" s="904"/>
      <c r="F95" s="904" t="s">
        <v>574</v>
      </c>
      <c r="G95" s="919" t="s">
        <v>101</v>
      </c>
      <c r="H95" s="904"/>
      <c r="I95" s="1200">
        <v>0</v>
      </c>
      <c r="J95" s="1200">
        <f>ROUND('geg ll'!G210*VLOOKUP($F95,categoriePers8jreo,4,FALSE),0)</f>
        <v>0</v>
      </c>
      <c r="K95" s="1200">
        <f>ROUND('geg ll'!H210*VLOOKUP($F95,categoriePers8jreo,4,FALSE),0)</f>
        <v>0</v>
      </c>
      <c r="L95" s="1200">
        <f>ROUND('geg ll'!I210*VLOOKUP($F95,categoriePers8jreo,4,FALSE),0)</f>
        <v>0</v>
      </c>
      <c r="M95" s="1200">
        <f>ROUND('geg ll'!J210*VLOOKUP($F95,categoriePers8jreo,4,FALSE),0)</f>
        <v>0</v>
      </c>
      <c r="N95" s="1200">
        <f>ROUND('geg ll'!K210*VLOOKUP($F95,categoriePers8jreo,4,FALSE),0)</f>
        <v>0</v>
      </c>
      <c r="O95" s="1200">
        <f>ROUND('geg ll'!L210*VLOOKUP($F95,categoriePers8jreo,4,FALSE),0)</f>
        <v>0</v>
      </c>
      <c r="P95" s="904"/>
      <c r="Q95" s="489"/>
    </row>
    <row r="96" spans="2:17" ht="13.15" customHeight="1" x14ac:dyDescent="0.2">
      <c r="B96" s="26"/>
      <c r="C96" s="904"/>
      <c r="D96" s="868"/>
      <c r="E96" s="904"/>
      <c r="F96" s="904" t="s">
        <v>575</v>
      </c>
      <c r="G96" s="919" t="s">
        <v>101</v>
      </c>
      <c r="H96" s="904"/>
      <c r="I96" s="1200">
        <v>0</v>
      </c>
      <c r="J96" s="1200">
        <f>ROUND('geg ll'!G211*VLOOKUP($F96,categoriePers8jreo,4,FALSE),0)</f>
        <v>0</v>
      </c>
      <c r="K96" s="1200">
        <f>ROUND('geg ll'!H211*VLOOKUP($F96,categoriePers8jreo,4,FALSE),0)</f>
        <v>0</v>
      </c>
      <c r="L96" s="1200">
        <f>ROUND('geg ll'!I211*VLOOKUP($F96,categoriePers8jreo,4,FALSE),0)</f>
        <v>0</v>
      </c>
      <c r="M96" s="1200">
        <f>ROUND('geg ll'!J211*VLOOKUP($F96,categoriePers8jreo,4,FALSE),0)</f>
        <v>0</v>
      </c>
      <c r="N96" s="1200">
        <f>ROUND('geg ll'!K211*VLOOKUP($F96,categoriePers8jreo,4,FALSE),0)</f>
        <v>0</v>
      </c>
      <c r="O96" s="1200">
        <f>ROUND('geg ll'!L211*VLOOKUP($F96,categoriePers8jreo,4,FALSE),0)</f>
        <v>0</v>
      </c>
      <c r="P96" s="904"/>
      <c r="Q96" s="489"/>
    </row>
    <row r="97" spans="2:17" ht="13.15" customHeight="1" x14ac:dyDescent="0.2">
      <c r="B97" s="26"/>
      <c r="C97" s="904"/>
      <c r="D97" s="868"/>
      <c r="E97" s="904"/>
      <c r="F97" s="904" t="s">
        <v>576</v>
      </c>
      <c r="G97" s="919" t="s">
        <v>101</v>
      </c>
      <c r="H97" s="904"/>
      <c r="I97" s="1200">
        <v>0</v>
      </c>
      <c r="J97" s="1200">
        <f>ROUND('geg ll'!G212*VLOOKUP($F97,categoriePers8jreo,4,FALSE),0)</f>
        <v>0</v>
      </c>
      <c r="K97" s="1200">
        <f>ROUND('geg ll'!H212*VLOOKUP($F97,categoriePers8jreo,4,FALSE),0)</f>
        <v>0</v>
      </c>
      <c r="L97" s="1200">
        <f>ROUND('geg ll'!I212*VLOOKUP($F97,categoriePers8jreo,4,FALSE),0)</f>
        <v>0</v>
      </c>
      <c r="M97" s="1200">
        <f>ROUND('geg ll'!J212*VLOOKUP($F97,categoriePers8jreo,4,FALSE),0)</f>
        <v>0</v>
      </c>
      <c r="N97" s="1200">
        <f>ROUND('geg ll'!K212*VLOOKUP($F97,categoriePers8jreo,4,FALSE),0)</f>
        <v>0</v>
      </c>
      <c r="O97" s="1200">
        <f>ROUND('geg ll'!L212*VLOOKUP($F97,categoriePers8jreo,4,FALSE),0)</f>
        <v>0</v>
      </c>
      <c r="P97" s="904"/>
      <c r="Q97" s="489"/>
    </row>
    <row r="98" spans="2:17" ht="13.15" customHeight="1" x14ac:dyDescent="0.2">
      <c r="B98" s="26"/>
      <c r="C98" s="904"/>
      <c r="D98" s="1186" t="str">
        <f>'geg ll'!D214</f>
        <v>Naam SO 10</v>
      </c>
      <c r="E98" s="904"/>
      <c r="F98" s="904" t="s">
        <v>574</v>
      </c>
      <c r="G98" s="919" t="s">
        <v>121</v>
      </c>
      <c r="H98" s="904"/>
      <c r="I98" s="1200">
        <v>0</v>
      </c>
      <c r="J98" s="1200">
        <f>ROUND('geg ll'!G214*VLOOKUP($F98,categoriePers,4,FALSE),0)</f>
        <v>0</v>
      </c>
      <c r="K98" s="1200">
        <f>ROUND('geg ll'!H214*VLOOKUP($F98,categoriePers,4,FALSE),0)</f>
        <v>0</v>
      </c>
      <c r="L98" s="1200">
        <f>ROUND('geg ll'!I214*VLOOKUP($F98,categoriePers,4,FALSE),0)</f>
        <v>0</v>
      </c>
      <c r="M98" s="1200">
        <f>ROUND('geg ll'!J214*VLOOKUP($F98,categoriePers,4,FALSE),0)</f>
        <v>0</v>
      </c>
      <c r="N98" s="1200">
        <f>ROUND('geg ll'!K214*VLOOKUP($F98,categoriePers,4,FALSE),0)</f>
        <v>0</v>
      </c>
      <c r="O98" s="1200">
        <f>ROUND('geg ll'!L214*VLOOKUP($F98,categoriePers,4,FALSE),0)</f>
        <v>0</v>
      </c>
      <c r="P98" s="904"/>
      <c r="Q98" s="489"/>
    </row>
    <row r="99" spans="2:17" ht="13.15" customHeight="1" x14ac:dyDescent="0.2">
      <c r="B99" s="26"/>
      <c r="C99" s="904"/>
      <c r="D99" s="868" t="s">
        <v>35</v>
      </c>
      <c r="E99" s="904"/>
      <c r="F99" s="904" t="s">
        <v>575</v>
      </c>
      <c r="G99" s="919" t="s">
        <v>121</v>
      </c>
      <c r="H99" s="904"/>
      <c r="I99" s="1200">
        <v>0</v>
      </c>
      <c r="J99" s="1200">
        <f>ROUND('geg ll'!G215*VLOOKUP($F99,categoriePers,4,FALSE),0)</f>
        <v>0</v>
      </c>
      <c r="K99" s="1200">
        <f>ROUND('geg ll'!H215*VLOOKUP($F99,categoriePers,4,FALSE),0)</f>
        <v>0</v>
      </c>
      <c r="L99" s="1200">
        <f>ROUND('geg ll'!I215*VLOOKUP($F99,categoriePers,4,FALSE),0)</f>
        <v>0</v>
      </c>
      <c r="M99" s="1200">
        <f>ROUND('geg ll'!J215*VLOOKUP($F99,categoriePers,4,FALSE),0)</f>
        <v>0</v>
      </c>
      <c r="N99" s="1200">
        <f>ROUND('geg ll'!K215*VLOOKUP($F99,categoriePers,4,FALSE),0)</f>
        <v>0</v>
      </c>
      <c r="O99" s="1200">
        <f>ROUND('geg ll'!L215*VLOOKUP($F99,categoriePers,4,FALSE),0)</f>
        <v>0</v>
      </c>
      <c r="P99" s="904"/>
      <c r="Q99" s="489"/>
    </row>
    <row r="100" spans="2:17" ht="13.15" customHeight="1" x14ac:dyDescent="0.2">
      <c r="B100" s="26"/>
      <c r="C100" s="904"/>
      <c r="D100" s="868"/>
      <c r="E100" s="904"/>
      <c r="F100" s="904" t="s">
        <v>576</v>
      </c>
      <c r="G100" s="919" t="s">
        <v>121</v>
      </c>
      <c r="H100" s="904"/>
      <c r="I100" s="1200">
        <v>0</v>
      </c>
      <c r="J100" s="1200">
        <f>ROUND('geg ll'!G216*VLOOKUP($F100,categoriePers,4,FALSE),0)</f>
        <v>0</v>
      </c>
      <c r="K100" s="1200">
        <f>ROUND('geg ll'!H216*VLOOKUP($F100,categoriePers,4,FALSE),0)</f>
        <v>0</v>
      </c>
      <c r="L100" s="1200">
        <f>ROUND('geg ll'!I216*VLOOKUP($F100,categoriePers,4,FALSE),0)</f>
        <v>0</v>
      </c>
      <c r="M100" s="1200">
        <f>ROUND('geg ll'!J216*VLOOKUP($F100,categoriePers,4,FALSE),0)</f>
        <v>0</v>
      </c>
      <c r="N100" s="1200">
        <f>ROUND('geg ll'!K216*VLOOKUP($F100,categoriePers,4,FALSE),0)</f>
        <v>0</v>
      </c>
      <c r="O100" s="1200">
        <f>ROUND('geg ll'!L216*VLOOKUP($F100,categoriePers,4,FALSE),0)</f>
        <v>0</v>
      </c>
      <c r="P100" s="904"/>
      <c r="Q100" s="489"/>
    </row>
    <row r="101" spans="2:17" ht="13.15" customHeight="1" x14ac:dyDescent="0.2">
      <c r="B101" s="26"/>
      <c r="C101" s="904"/>
      <c r="D101" s="868"/>
      <c r="E101" s="904"/>
      <c r="F101" s="904" t="s">
        <v>574</v>
      </c>
      <c r="G101" s="919" t="s">
        <v>101</v>
      </c>
      <c r="H101" s="904"/>
      <c r="I101" s="1200">
        <v>0</v>
      </c>
      <c r="J101" s="1200">
        <f>ROUND('geg ll'!G217*VLOOKUP($F101,categoriePers8jreo,4,FALSE),0)</f>
        <v>0</v>
      </c>
      <c r="K101" s="1200">
        <f>ROUND('geg ll'!H217*VLOOKUP($F101,categoriePers8jreo,4,FALSE),0)</f>
        <v>0</v>
      </c>
      <c r="L101" s="1200">
        <f>ROUND('geg ll'!I217*VLOOKUP($F101,categoriePers8jreo,4,FALSE),0)</f>
        <v>0</v>
      </c>
      <c r="M101" s="1200">
        <f>ROUND('geg ll'!J217*VLOOKUP($F101,categoriePers8jreo,4,FALSE),0)</f>
        <v>0</v>
      </c>
      <c r="N101" s="1200">
        <f>ROUND('geg ll'!K217*VLOOKUP($F101,categoriePers8jreo,4,FALSE),0)</f>
        <v>0</v>
      </c>
      <c r="O101" s="1200">
        <f>ROUND('geg ll'!L217*VLOOKUP($F101,categoriePers8jreo,4,FALSE),0)</f>
        <v>0</v>
      </c>
      <c r="P101" s="904"/>
      <c r="Q101" s="489"/>
    </row>
    <row r="102" spans="2:17" ht="13.15" customHeight="1" x14ac:dyDescent="0.2">
      <c r="B102" s="26"/>
      <c r="C102" s="904"/>
      <c r="D102" s="868"/>
      <c r="E102" s="904"/>
      <c r="F102" s="904" t="s">
        <v>575</v>
      </c>
      <c r="G102" s="919" t="s">
        <v>101</v>
      </c>
      <c r="H102" s="904"/>
      <c r="I102" s="1200">
        <v>0</v>
      </c>
      <c r="J102" s="1200">
        <f>ROUND('geg ll'!G218*VLOOKUP($F102,categoriePers8jreo,4,FALSE),0)</f>
        <v>0</v>
      </c>
      <c r="K102" s="1200">
        <f>ROUND('geg ll'!H218*VLOOKUP($F102,categoriePers8jreo,4,FALSE),0)</f>
        <v>0</v>
      </c>
      <c r="L102" s="1200">
        <f>ROUND('geg ll'!I218*VLOOKUP($F102,categoriePers8jreo,4,FALSE),0)</f>
        <v>0</v>
      </c>
      <c r="M102" s="1200">
        <f>ROUND('geg ll'!J218*VLOOKUP($F102,categoriePers8jreo,4,FALSE),0)</f>
        <v>0</v>
      </c>
      <c r="N102" s="1200">
        <f>ROUND('geg ll'!K218*VLOOKUP($F102,categoriePers8jreo,4,FALSE),0)</f>
        <v>0</v>
      </c>
      <c r="O102" s="1200">
        <f>ROUND('geg ll'!L218*VLOOKUP($F102,categoriePers8jreo,4,FALSE),0)</f>
        <v>0</v>
      </c>
      <c r="P102" s="904"/>
      <c r="Q102" s="489"/>
    </row>
    <row r="103" spans="2:17" ht="13.15" customHeight="1" x14ac:dyDescent="0.2">
      <c r="B103" s="26"/>
      <c r="C103" s="904"/>
      <c r="D103" s="868"/>
      <c r="E103" s="904"/>
      <c r="F103" s="904" t="s">
        <v>576</v>
      </c>
      <c r="G103" s="919" t="s">
        <v>101</v>
      </c>
      <c r="H103" s="904"/>
      <c r="I103" s="1200">
        <v>0</v>
      </c>
      <c r="J103" s="1200">
        <f>ROUND('geg ll'!G219*VLOOKUP($F103,categoriePers8jreo,4,FALSE),0)</f>
        <v>0</v>
      </c>
      <c r="K103" s="1200">
        <f>ROUND('geg ll'!H219*VLOOKUP($F103,categoriePers8jreo,4,FALSE),0)</f>
        <v>0</v>
      </c>
      <c r="L103" s="1200">
        <f>ROUND('geg ll'!I219*VLOOKUP($F103,categoriePers8jreo,4,FALSE),0)</f>
        <v>0</v>
      </c>
      <c r="M103" s="1200">
        <f>ROUND('geg ll'!J219*VLOOKUP($F103,categoriePers8jreo,4,FALSE),0)</f>
        <v>0</v>
      </c>
      <c r="N103" s="1200">
        <f>ROUND('geg ll'!K219*VLOOKUP($F103,categoriePers8jreo,4,FALSE),0)</f>
        <v>0</v>
      </c>
      <c r="O103" s="1200">
        <f>ROUND('geg ll'!L219*VLOOKUP($F103,categoriePers8jreo,4,FALSE),0)</f>
        <v>0</v>
      </c>
      <c r="P103" s="904"/>
      <c r="Q103" s="489"/>
    </row>
    <row r="104" spans="2:17" ht="13.15" customHeight="1" x14ac:dyDescent="0.2">
      <c r="B104" s="26"/>
      <c r="C104" s="904"/>
      <c r="D104" s="1186" t="str">
        <f>'geg ll'!D221</f>
        <v>Naam SO 11</v>
      </c>
      <c r="E104" s="904"/>
      <c r="F104" s="904" t="s">
        <v>574</v>
      </c>
      <c r="G104" s="919" t="s">
        <v>121</v>
      </c>
      <c r="H104" s="904"/>
      <c r="I104" s="1200">
        <v>0</v>
      </c>
      <c r="J104" s="1200">
        <f>ROUND('geg ll'!G221*VLOOKUP($F104,categoriePers,4,FALSE),0)</f>
        <v>0</v>
      </c>
      <c r="K104" s="1200">
        <f>ROUND('geg ll'!H221*VLOOKUP($F104,categoriePers,4,FALSE),0)</f>
        <v>0</v>
      </c>
      <c r="L104" s="1200">
        <f>ROUND('geg ll'!I221*VLOOKUP($F104,categoriePers,4,FALSE),0)</f>
        <v>0</v>
      </c>
      <c r="M104" s="1200">
        <f>ROUND('geg ll'!J221*VLOOKUP($F104,categoriePers,4,FALSE),0)</f>
        <v>0</v>
      </c>
      <c r="N104" s="1200">
        <f>ROUND('geg ll'!K221*VLOOKUP($F104,categoriePers,4,FALSE),0)</f>
        <v>0</v>
      </c>
      <c r="O104" s="1200">
        <f>ROUND('geg ll'!L221*VLOOKUP($F104,categoriePers,4,FALSE),0)</f>
        <v>0</v>
      </c>
      <c r="P104" s="904"/>
      <c r="Q104" s="489"/>
    </row>
    <row r="105" spans="2:17" ht="13.15" customHeight="1" x14ac:dyDescent="0.2">
      <c r="B105" s="26"/>
      <c r="C105" s="904"/>
      <c r="D105" s="868" t="s">
        <v>35</v>
      </c>
      <c r="E105" s="904"/>
      <c r="F105" s="904" t="s">
        <v>575</v>
      </c>
      <c r="G105" s="919" t="s">
        <v>121</v>
      </c>
      <c r="H105" s="904"/>
      <c r="I105" s="1200">
        <v>0</v>
      </c>
      <c r="J105" s="1200">
        <f>ROUND('geg ll'!G222*VLOOKUP($F105,categoriePers,4,FALSE),0)</f>
        <v>0</v>
      </c>
      <c r="K105" s="1200">
        <f>ROUND('geg ll'!H222*VLOOKUP($F105,categoriePers,4,FALSE),0)</f>
        <v>0</v>
      </c>
      <c r="L105" s="1200">
        <f>ROUND('geg ll'!I222*VLOOKUP($F105,categoriePers,4,FALSE),0)</f>
        <v>0</v>
      </c>
      <c r="M105" s="1200">
        <f>ROUND('geg ll'!J222*VLOOKUP($F105,categoriePers,4,FALSE),0)</f>
        <v>0</v>
      </c>
      <c r="N105" s="1200">
        <f>ROUND('geg ll'!K222*VLOOKUP($F105,categoriePers,4,FALSE),0)</f>
        <v>0</v>
      </c>
      <c r="O105" s="1200">
        <f>ROUND('geg ll'!L222*VLOOKUP($F105,categoriePers,4,FALSE),0)</f>
        <v>0</v>
      </c>
      <c r="P105" s="904"/>
      <c r="Q105" s="489"/>
    </row>
    <row r="106" spans="2:17" ht="13.15" customHeight="1" x14ac:dyDescent="0.2">
      <c r="B106" s="26"/>
      <c r="C106" s="904"/>
      <c r="D106" s="868"/>
      <c r="E106" s="904"/>
      <c r="F106" s="904" t="s">
        <v>576</v>
      </c>
      <c r="G106" s="919" t="s">
        <v>121</v>
      </c>
      <c r="H106" s="904"/>
      <c r="I106" s="1200">
        <v>0</v>
      </c>
      <c r="J106" s="1200">
        <f>ROUND('geg ll'!G223*VLOOKUP($F106,categoriePers,4,FALSE),0)</f>
        <v>0</v>
      </c>
      <c r="K106" s="1200">
        <f>ROUND('geg ll'!H223*VLOOKUP($F106,categoriePers,4,FALSE),0)</f>
        <v>0</v>
      </c>
      <c r="L106" s="1200">
        <f>ROUND('geg ll'!I223*VLOOKUP($F106,categoriePers,4,FALSE),0)</f>
        <v>0</v>
      </c>
      <c r="M106" s="1200">
        <f>ROUND('geg ll'!J223*VLOOKUP($F106,categoriePers,4,FALSE),0)</f>
        <v>0</v>
      </c>
      <c r="N106" s="1200">
        <f>ROUND('geg ll'!K223*VLOOKUP($F106,categoriePers,4,FALSE),0)</f>
        <v>0</v>
      </c>
      <c r="O106" s="1200">
        <f>ROUND('geg ll'!L223*VLOOKUP($F106,categoriePers,4,FALSE),0)</f>
        <v>0</v>
      </c>
      <c r="P106" s="904"/>
      <c r="Q106" s="489"/>
    </row>
    <row r="107" spans="2:17" ht="13.15" customHeight="1" x14ac:dyDescent="0.2">
      <c r="B107" s="26"/>
      <c r="C107" s="904"/>
      <c r="D107" s="868"/>
      <c r="E107" s="904"/>
      <c r="F107" s="904" t="s">
        <v>574</v>
      </c>
      <c r="G107" s="919" t="s">
        <v>101</v>
      </c>
      <c r="H107" s="904"/>
      <c r="I107" s="1200">
        <v>0</v>
      </c>
      <c r="J107" s="1200">
        <f>ROUND('geg ll'!G224*VLOOKUP($F107,categoriePers8jreo,4,FALSE),0)</f>
        <v>0</v>
      </c>
      <c r="K107" s="1200">
        <f>ROUND('geg ll'!H224*VLOOKUP($F107,categoriePers8jreo,4,FALSE),0)</f>
        <v>0</v>
      </c>
      <c r="L107" s="1200">
        <f>ROUND('geg ll'!I224*VLOOKUP($F107,categoriePers8jreo,4,FALSE),0)</f>
        <v>0</v>
      </c>
      <c r="M107" s="1200">
        <f>ROUND('geg ll'!J224*VLOOKUP($F107,categoriePers8jreo,4,FALSE),0)</f>
        <v>0</v>
      </c>
      <c r="N107" s="1200">
        <f>ROUND('geg ll'!K224*VLOOKUP($F107,categoriePers8jreo,4,FALSE),0)</f>
        <v>0</v>
      </c>
      <c r="O107" s="1200">
        <f>ROUND('geg ll'!L224*VLOOKUP($F107,categoriePers8jreo,4,FALSE),0)</f>
        <v>0</v>
      </c>
      <c r="P107" s="904"/>
      <c r="Q107" s="489"/>
    </row>
    <row r="108" spans="2:17" ht="13.15" customHeight="1" x14ac:dyDescent="0.2">
      <c r="B108" s="26"/>
      <c r="C108" s="904"/>
      <c r="D108" s="868"/>
      <c r="E108" s="904"/>
      <c r="F108" s="904" t="s">
        <v>575</v>
      </c>
      <c r="G108" s="919" t="s">
        <v>101</v>
      </c>
      <c r="H108" s="904"/>
      <c r="I108" s="1200">
        <v>0</v>
      </c>
      <c r="J108" s="1200">
        <f>ROUND('geg ll'!G225*VLOOKUP($F108,categoriePers8jreo,4,FALSE),0)</f>
        <v>0</v>
      </c>
      <c r="K108" s="1200">
        <f>ROUND('geg ll'!H225*VLOOKUP($F108,categoriePers8jreo,4,FALSE),0)</f>
        <v>0</v>
      </c>
      <c r="L108" s="1200">
        <f>ROUND('geg ll'!I225*VLOOKUP($F108,categoriePers8jreo,4,FALSE),0)</f>
        <v>0</v>
      </c>
      <c r="M108" s="1200">
        <f>ROUND('geg ll'!J225*VLOOKUP($F108,categoriePers8jreo,4,FALSE),0)</f>
        <v>0</v>
      </c>
      <c r="N108" s="1200">
        <f>ROUND('geg ll'!K225*VLOOKUP($F108,categoriePers8jreo,4,FALSE),0)</f>
        <v>0</v>
      </c>
      <c r="O108" s="1200">
        <f>ROUND('geg ll'!L225*VLOOKUP($F108,categoriePers8jreo,4,FALSE),0)</f>
        <v>0</v>
      </c>
      <c r="P108" s="904"/>
      <c r="Q108" s="489"/>
    </row>
    <row r="109" spans="2:17" ht="13.15" customHeight="1" x14ac:dyDescent="0.2">
      <c r="B109" s="26"/>
      <c r="C109" s="904"/>
      <c r="D109" s="868"/>
      <c r="E109" s="904"/>
      <c r="F109" s="904" t="s">
        <v>576</v>
      </c>
      <c r="G109" s="919" t="s">
        <v>101</v>
      </c>
      <c r="H109" s="904"/>
      <c r="I109" s="1200">
        <v>0</v>
      </c>
      <c r="J109" s="1200">
        <f>ROUND('geg ll'!G226*VLOOKUP($F109,categoriePers8jreo,4,FALSE),0)</f>
        <v>0</v>
      </c>
      <c r="K109" s="1200">
        <f>ROUND('geg ll'!H226*VLOOKUP($F109,categoriePers8jreo,4,FALSE),0)</f>
        <v>0</v>
      </c>
      <c r="L109" s="1200">
        <f>ROUND('geg ll'!I226*VLOOKUP($F109,categoriePers8jreo,4,FALSE),0)</f>
        <v>0</v>
      </c>
      <c r="M109" s="1200">
        <f>ROUND('geg ll'!J226*VLOOKUP($F109,categoriePers8jreo,4,FALSE),0)</f>
        <v>0</v>
      </c>
      <c r="N109" s="1200">
        <f>ROUND('geg ll'!K226*VLOOKUP($F109,categoriePers8jreo,4,FALSE),0)</f>
        <v>0</v>
      </c>
      <c r="O109" s="1200">
        <f>ROUND('geg ll'!L226*VLOOKUP($F109,categoriePers8jreo,4,FALSE),0)</f>
        <v>0</v>
      </c>
      <c r="P109" s="904"/>
      <c r="Q109" s="489"/>
    </row>
    <row r="110" spans="2:17" ht="13.15" customHeight="1" x14ac:dyDescent="0.2">
      <c r="B110" s="26"/>
      <c r="C110" s="904"/>
      <c r="D110" s="1186" t="str">
        <f>'geg ll'!D228</f>
        <v>Naam SO 12</v>
      </c>
      <c r="E110" s="904"/>
      <c r="F110" s="904" t="s">
        <v>574</v>
      </c>
      <c r="G110" s="919" t="s">
        <v>121</v>
      </c>
      <c r="H110" s="904"/>
      <c r="I110" s="1200">
        <v>0</v>
      </c>
      <c r="J110" s="1200">
        <f>ROUND('geg ll'!G228*VLOOKUP($F110,categoriePers,4,FALSE),0)</f>
        <v>0</v>
      </c>
      <c r="K110" s="1200">
        <f>ROUND('geg ll'!H228*VLOOKUP($F110,categoriePers,4,FALSE),0)</f>
        <v>0</v>
      </c>
      <c r="L110" s="1200">
        <f>ROUND('geg ll'!I228*VLOOKUP($F110,categoriePers,4,FALSE),0)</f>
        <v>0</v>
      </c>
      <c r="M110" s="1200">
        <f>ROUND('geg ll'!J228*VLOOKUP($F110,categoriePers,4,FALSE),0)</f>
        <v>0</v>
      </c>
      <c r="N110" s="1200">
        <f>ROUND('geg ll'!K228*VLOOKUP($F110,categoriePers,4,FALSE),0)</f>
        <v>0</v>
      </c>
      <c r="O110" s="1200">
        <f>ROUND('geg ll'!L228*VLOOKUP($F110,categoriePers,4,FALSE),0)</f>
        <v>0</v>
      </c>
      <c r="P110" s="904"/>
      <c r="Q110" s="489"/>
    </row>
    <row r="111" spans="2:17" ht="13.15" customHeight="1" x14ac:dyDescent="0.2">
      <c r="B111" s="26"/>
      <c r="C111" s="904"/>
      <c r="D111" s="868" t="s">
        <v>35</v>
      </c>
      <c r="E111" s="904"/>
      <c r="F111" s="904" t="s">
        <v>575</v>
      </c>
      <c r="G111" s="919" t="s">
        <v>121</v>
      </c>
      <c r="H111" s="904"/>
      <c r="I111" s="1200">
        <v>0</v>
      </c>
      <c r="J111" s="1200">
        <f>ROUND('geg ll'!G229*VLOOKUP($F111,categoriePers,4,FALSE),0)</f>
        <v>0</v>
      </c>
      <c r="K111" s="1200">
        <f>ROUND('geg ll'!H229*VLOOKUP($F111,categoriePers,4,FALSE),0)</f>
        <v>0</v>
      </c>
      <c r="L111" s="1200">
        <f>ROUND('geg ll'!I229*VLOOKUP($F111,categoriePers,4,FALSE),0)</f>
        <v>0</v>
      </c>
      <c r="M111" s="1200">
        <f>ROUND('geg ll'!J229*VLOOKUP($F111,categoriePers,4,FALSE),0)</f>
        <v>0</v>
      </c>
      <c r="N111" s="1200">
        <f>ROUND('geg ll'!K229*VLOOKUP($F111,categoriePers,4,FALSE),0)</f>
        <v>0</v>
      </c>
      <c r="O111" s="1200">
        <f>ROUND('geg ll'!L229*VLOOKUP($F111,categoriePers,4,FALSE),0)</f>
        <v>0</v>
      </c>
      <c r="P111" s="904"/>
      <c r="Q111" s="489"/>
    </row>
    <row r="112" spans="2:17" ht="13.15" customHeight="1" x14ac:dyDescent="0.2">
      <c r="B112" s="26"/>
      <c r="C112" s="904"/>
      <c r="D112" s="868"/>
      <c r="E112" s="904"/>
      <c r="F112" s="904" t="s">
        <v>576</v>
      </c>
      <c r="G112" s="919" t="s">
        <v>121</v>
      </c>
      <c r="H112" s="904"/>
      <c r="I112" s="1200">
        <v>0</v>
      </c>
      <c r="J112" s="1200">
        <f>ROUND('geg ll'!G230*VLOOKUP($F112,categoriePers,4,FALSE),0)</f>
        <v>0</v>
      </c>
      <c r="K112" s="1200">
        <f>ROUND('geg ll'!H230*VLOOKUP($F112,categoriePers,4,FALSE),0)</f>
        <v>0</v>
      </c>
      <c r="L112" s="1200">
        <f>ROUND('geg ll'!I230*VLOOKUP($F112,categoriePers,4,FALSE),0)</f>
        <v>0</v>
      </c>
      <c r="M112" s="1200">
        <f>ROUND('geg ll'!J230*VLOOKUP($F112,categoriePers,4,FALSE),0)</f>
        <v>0</v>
      </c>
      <c r="N112" s="1200">
        <f>ROUND('geg ll'!K230*VLOOKUP($F112,categoriePers,4,FALSE),0)</f>
        <v>0</v>
      </c>
      <c r="O112" s="1200">
        <f>ROUND('geg ll'!L230*VLOOKUP($F112,categoriePers,4,FALSE),0)</f>
        <v>0</v>
      </c>
      <c r="P112" s="904"/>
      <c r="Q112" s="489"/>
    </row>
    <row r="113" spans="2:17" ht="13.15" customHeight="1" x14ac:dyDescent="0.2">
      <c r="B113" s="26"/>
      <c r="C113" s="904"/>
      <c r="D113" s="868"/>
      <c r="E113" s="904"/>
      <c r="F113" s="904" t="s">
        <v>574</v>
      </c>
      <c r="G113" s="919" t="s">
        <v>101</v>
      </c>
      <c r="H113" s="904"/>
      <c r="I113" s="1200">
        <v>0</v>
      </c>
      <c r="J113" s="1200">
        <f>ROUND('geg ll'!G231*VLOOKUP($F113,categoriePers8jreo,4,FALSE),0)</f>
        <v>0</v>
      </c>
      <c r="K113" s="1200">
        <f>ROUND('geg ll'!H231*VLOOKUP($F113,categoriePers8jreo,4,FALSE),0)</f>
        <v>0</v>
      </c>
      <c r="L113" s="1200">
        <f>ROUND('geg ll'!I231*VLOOKUP($F113,categoriePers8jreo,4,FALSE),0)</f>
        <v>0</v>
      </c>
      <c r="M113" s="1200">
        <f>ROUND('geg ll'!J231*VLOOKUP($F113,categoriePers8jreo,4,FALSE),0)</f>
        <v>0</v>
      </c>
      <c r="N113" s="1200">
        <f>ROUND('geg ll'!K231*VLOOKUP($F113,categoriePers8jreo,4,FALSE),0)</f>
        <v>0</v>
      </c>
      <c r="O113" s="1200">
        <f>ROUND('geg ll'!L231*VLOOKUP($F113,categoriePers8jreo,4,FALSE),0)</f>
        <v>0</v>
      </c>
      <c r="P113" s="904"/>
      <c r="Q113" s="489"/>
    </row>
    <row r="114" spans="2:17" ht="13.15" customHeight="1" x14ac:dyDescent="0.2">
      <c r="B114" s="26"/>
      <c r="C114" s="904"/>
      <c r="D114" s="868"/>
      <c r="E114" s="904"/>
      <c r="F114" s="904" t="s">
        <v>575</v>
      </c>
      <c r="G114" s="919" t="s">
        <v>101</v>
      </c>
      <c r="H114" s="904"/>
      <c r="I114" s="1200">
        <v>0</v>
      </c>
      <c r="J114" s="1200">
        <f>ROUND('geg ll'!G232*VLOOKUP($F114,categoriePers8jreo,4,FALSE),0)</f>
        <v>0</v>
      </c>
      <c r="K114" s="1200">
        <f>ROUND('geg ll'!H232*VLOOKUP($F114,categoriePers8jreo,4,FALSE),0)</f>
        <v>0</v>
      </c>
      <c r="L114" s="1200">
        <f>ROUND('geg ll'!I232*VLOOKUP($F114,categoriePers8jreo,4,FALSE),0)</f>
        <v>0</v>
      </c>
      <c r="M114" s="1200">
        <f>ROUND('geg ll'!J232*VLOOKUP($F114,categoriePers8jreo,4,FALSE),0)</f>
        <v>0</v>
      </c>
      <c r="N114" s="1200">
        <f>ROUND('geg ll'!K232*VLOOKUP($F114,categoriePers8jreo,4,FALSE),0)</f>
        <v>0</v>
      </c>
      <c r="O114" s="1200">
        <f>ROUND('geg ll'!L232*VLOOKUP($F114,categoriePers8jreo,4,FALSE),0)</f>
        <v>0</v>
      </c>
      <c r="P114" s="904"/>
      <c r="Q114" s="489"/>
    </row>
    <row r="115" spans="2:17" ht="13.15" customHeight="1" x14ac:dyDescent="0.2">
      <c r="B115" s="26"/>
      <c r="C115" s="904"/>
      <c r="D115" s="868"/>
      <c r="E115" s="904"/>
      <c r="F115" s="904" t="s">
        <v>576</v>
      </c>
      <c r="G115" s="919" t="s">
        <v>101</v>
      </c>
      <c r="H115" s="904"/>
      <c r="I115" s="1200">
        <v>0</v>
      </c>
      <c r="J115" s="1200">
        <f>ROUND('geg ll'!G233*VLOOKUP($F115,categoriePers8jreo,4,FALSE),0)</f>
        <v>0</v>
      </c>
      <c r="K115" s="1200">
        <f>ROUND('geg ll'!H233*VLOOKUP($F115,categoriePers8jreo,4,FALSE),0)</f>
        <v>0</v>
      </c>
      <c r="L115" s="1200">
        <f>ROUND('geg ll'!I233*VLOOKUP($F115,categoriePers8jreo,4,FALSE),0)</f>
        <v>0</v>
      </c>
      <c r="M115" s="1200">
        <f>ROUND('geg ll'!J233*VLOOKUP($F115,categoriePers8jreo,4,FALSE),0)</f>
        <v>0</v>
      </c>
      <c r="N115" s="1200">
        <f>ROUND('geg ll'!K233*VLOOKUP($F115,categoriePers8jreo,4,FALSE),0)</f>
        <v>0</v>
      </c>
      <c r="O115" s="1200">
        <f>ROUND('geg ll'!L233*VLOOKUP($F115,categoriePers8jreo,4,FALSE),0)</f>
        <v>0</v>
      </c>
      <c r="P115" s="904"/>
      <c r="Q115" s="489"/>
    </row>
    <row r="116" spans="2:17" ht="13.15" customHeight="1" x14ac:dyDescent="0.2">
      <c r="B116" s="26"/>
      <c r="C116" s="904"/>
      <c r="D116" s="1186" t="str">
        <f>'geg ll'!D235</f>
        <v>Naam SO 13</v>
      </c>
      <c r="E116" s="904"/>
      <c r="F116" s="904" t="s">
        <v>574</v>
      </c>
      <c r="G116" s="919" t="s">
        <v>121</v>
      </c>
      <c r="H116" s="904"/>
      <c r="I116" s="1200">
        <v>0</v>
      </c>
      <c r="J116" s="1200">
        <f>ROUND('geg ll'!G235*VLOOKUP($F116,categoriePers,4,FALSE),0)</f>
        <v>0</v>
      </c>
      <c r="K116" s="1200">
        <f>ROUND('geg ll'!H235*VLOOKUP($F116,categoriePers,4,FALSE),0)</f>
        <v>0</v>
      </c>
      <c r="L116" s="1200">
        <f>ROUND('geg ll'!I235*VLOOKUP($F116,categoriePers,4,FALSE),0)</f>
        <v>0</v>
      </c>
      <c r="M116" s="1200">
        <f>ROUND('geg ll'!J235*VLOOKUP($F116,categoriePers,4,FALSE),0)</f>
        <v>0</v>
      </c>
      <c r="N116" s="1200">
        <f>ROUND('geg ll'!K235*VLOOKUP($F116,categoriePers,4,FALSE),0)</f>
        <v>0</v>
      </c>
      <c r="O116" s="1200">
        <f>ROUND('geg ll'!L235*VLOOKUP($F116,categoriePers,4,FALSE),0)</f>
        <v>0</v>
      </c>
      <c r="P116" s="904"/>
      <c r="Q116" s="489"/>
    </row>
    <row r="117" spans="2:17" ht="13.15" customHeight="1" x14ac:dyDescent="0.2">
      <c r="B117" s="26"/>
      <c r="C117" s="904"/>
      <c r="D117" s="868" t="s">
        <v>35</v>
      </c>
      <c r="E117" s="904"/>
      <c r="F117" s="904" t="s">
        <v>575</v>
      </c>
      <c r="G117" s="919" t="s">
        <v>121</v>
      </c>
      <c r="H117" s="904"/>
      <c r="I117" s="1200">
        <v>0</v>
      </c>
      <c r="J117" s="1200">
        <f>ROUND('geg ll'!G236*VLOOKUP($F117,categoriePers,4,FALSE),0)</f>
        <v>0</v>
      </c>
      <c r="K117" s="1200">
        <f>ROUND('geg ll'!H236*VLOOKUP($F117,categoriePers,4,FALSE),0)</f>
        <v>0</v>
      </c>
      <c r="L117" s="1200">
        <f>ROUND('geg ll'!I236*VLOOKUP($F117,categoriePers,4,FALSE),0)</f>
        <v>0</v>
      </c>
      <c r="M117" s="1200">
        <f>ROUND('geg ll'!J236*VLOOKUP($F117,categoriePers,4,FALSE),0)</f>
        <v>0</v>
      </c>
      <c r="N117" s="1200">
        <f>ROUND('geg ll'!K236*VLOOKUP($F117,categoriePers,4,FALSE),0)</f>
        <v>0</v>
      </c>
      <c r="O117" s="1200">
        <f>ROUND('geg ll'!L236*VLOOKUP($F117,categoriePers,4,FALSE),0)</f>
        <v>0</v>
      </c>
      <c r="P117" s="904"/>
      <c r="Q117" s="489"/>
    </row>
    <row r="118" spans="2:17" ht="13.15" customHeight="1" x14ac:dyDescent="0.2">
      <c r="B118" s="26"/>
      <c r="C118" s="904"/>
      <c r="D118" s="868"/>
      <c r="E118" s="904"/>
      <c r="F118" s="904" t="s">
        <v>576</v>
      </c>
      <c r="G118" s="919" t="s">
        <v>121</v>
      </c>
      <c r="H118" s="904"/>
      <c r="I118" s="1200">
        <v>0</v>
      </c>
      <c r="J118" s="1200">
        <f>ROUND('geg ll'!G237*VLOOKUP($F118,categoriePers,4,FALSE),0)</f>
        <v>0</v>
      </c>
      <c r="K118" s="1200">
        <f>ROUND('geg ll'!H237*VLOOKUP($F118,categoriePers,4,FALSE),0)</f>
        <v>0</v>
      </c>
      <c r="L118" s="1200">
        <f>ROUND('geg ll'!I237*VLOOKUP($F118,categoriePers,4,FALSE),0)</f>
        <v>0</v>
      </c>
      <c r="M118" s="1200">
        <f>ROUND('geg ll'!J237*VLOOKUP($F118,categoriePers,4,FALSE),0)</f>
        <v>0</v>
      </c>
      <c r="N118" s="1200">
        <f>ROUND('geg ll'!K237*VLOOKUP($F118,categoriePers,4,FALSE),0)</f>
        <v>0</v>
      </c>
      <c r="O118" s="1200">
        <f>ROUND('geg ll'!L237*VLOOKUP($F118,categoriePers,4,FALSE),0)</f>
        <v>0</v>
      </c>
      <c r="P118" s="904"/>
      <c r="Q118" s="489"/>
    </row>
    <row r="119" spans="2:17" ht="13.15" customHeight="1" x14ac:dyDescent="0.2">
      <c r="B119" s="26"/>
      <c r="C119" s="904"/>
      <c r="D119" s="868"/>
      <c r="E119" s="904"/>
      <c r="F119" s="904" t="s">
        <v>574</v>
      </c>
      <c r="G119" s="919" t="s">
        <v>101</v>
      </c>
      <c r="H119" s="904"/>
      <c r="I119" s="1200">
        <v>0</v>
      </c>
      <c r="J119" s="1200">
        <f>ROUND('geg ll'!G238*VLOOKUP($F119,categoriePers8jreo,4,FALSE),0)</f>
        <v>0</v>
      </c>
      <c r="K119" s="1200">
        <f>ROUND('geg ll'!H238*VLOOKUP($F119,categoriePers8jreo,4,FALSE),0)</f>
        <v>0</v>
      </c>
      <c r="L119" s="1200">
        <f>ROUND('geg ll'!I238*VLOOKUP($F119,categoriePers8jreo,4,FALSE),0)</f>
        <v>0</v>
      </c>
      <c r="M119" s="1200">
        <f>ROUND('geg ll'!J238*VLOOKUP($F119,categoriePers8jreo,4,FALSE),0)</f>
        <v>0</v>
      </c>
      <c r="N119" s="1200">
        <f>ROUND('geg ll'!K238*VLOOKUP($F119,categoriePers8jreo,4,FALSE),0)</f>
        <v>0</v>
      </c>
      <c r="O119" s="1200">
        <f>ROUND('geg ll'!L238*VLOOKUP($F119,categoriePers8jreo,4,FALSE),0)</f>
        <v>0</v>
      </c>
      <c r="P119" s="904"/>
      <c r="Q119" s="489"/>
    </row>
    <row r="120" spans="2:17" ht="13.15" customHeight="1" x14ac:dyDescent="0.2">
      <c r="B120" s="26"/>
      <c r="C120" s="904"/>
      <c r="D120" s="868"/>
      <c r="E120" s="904"/>
      <c r="F120" s="904" t="s">
        <v>575</v>
      </c>
      <c r="G120" s="919" t="s">
        <v>101</v>
      </c>
      <c r="H120" s="904"/>
      <c r="I120" s="1200">
        <v>0</v>
      </c>
      <c r="J120" s="1200">
        <f>ROUND('geg ll'!G239*VLOOKUP($F120,categoriePers8jreo,4,FALSE),0)</f>
        <v>0</v>
      </c>
      <c r="K120" s="1200">
        <f>ROUND('geg ll'!H239*VLOOKUP($F120,categoriePers8jreo,4,FALSE),0)</f>
        <v>0</v>
      </c>
      <c r="L120" s="1200">
        <f>ROUND('geg ll'!I239*VLOOKUP($F120,categoriePers8jreo,4,FALSE),0)</f>
        <v>0</v>
      </c>
      <c r="M120" s="1200">
        <f>ROUND('geg ll'!J239*VLOOKUP($F120,categoriePers8jreo,4,FALSE),0)</f>
        <v>0</v>
      </c>
      <c r="N120" s="1200">
        <f>ROUND('geg ll'!K239*VLOOKUP($F120,categoriePers8jreo,4,FALSE),0)</f>
        <v>0</v>
      </c>
      <c r="O120" s="1200">
        <f>ROUND('geg ll'!L239*VLOOKUP($F120,categoriePers8jreo,4,FALSE),0)</f>
        <v>0</v>
      </c>
      <c r="P120" s="904"/>
      <c r="Q120" s="489"/>
    </row>
    <row r="121" spans="2:17" ht="13.15" customHeight="1" x14ac:dyDescent="0.2">
      <c r="B121" s="26"/>
      <c r="C121" s="904"/>
      <c r="D121" s="868"/>
      <c r="E121" s="904"/>
      <c r="F121" s="904" t="s">
        <v>576</v>
      </c>
      <c r="G121" s="919" t="s">
        <v>101</v>
      </c>
      <c r="H121" s="904"/>
      <c r="I121" s="1200">
        <v>0</v>
      </c>
      <c r="J121" s="1200">
        <f>ROUND('geg ll'!G240*VLOOKUP($F121,categoriePers8jreo,4,FALSE),0)</f>
        <v>0</v>
      </c>
      <c r="K121" s="1200">
        <f>ROUND('geg ll'!H240*VLOOKUP($F121,categoriePers8jreo,4,FALSE),0)</f>
        <v>0</v>
      </c>
      <c r="L121" s="1200">
        <f>ROUND('geg ll'!I240*VLOOKUP($F121,categoriePers8jreo,4,FALSE),0)</f>
        <v>0</v>
      </c>
      <c r="M121" s="1200">
        <f>ROUND('geg ll'!J240*VLOOKUP($F121,categoriePers8jreo,4,FALSE),0)</f>
        <v>0</v>
      </c>
      <c r="N121" s="1200">
        <f>ROUND('geg ll'!K240*VLOOKUP($F121,categoriePers8jreo,4,FALSE),0)</f>
        <v>0</v>
      </c>
      <c r="O121" s="1200">
        <f>ROUND('geg ll'!L240*VLOOKUP($F121,categoriePers8jreo,4,FALSE),0)</f>
        <v>0</v>
      </c>
      <c r="P121" s="904"/>
      <c r="Q121" s="489"/>
    </row>
    <row r="122" spans="2:17" ht="13.15" customHeight="1" x14ac:dyDescent="0.2">
      <c r="B122" s="26"/>
      <c r="C122" s="904"/>
      <c r="D122" s="1186" t="str">
        <f>'geg ll'!D242</f>
        <v>Naam SO 14</v>
      </c>
      <c r="E122" s="904"/>
      <c r="F122" s="904" t="s">
        <v>574</v>
      </c>
      <c r="G122" s="919" t="s">
        <v>121</v>
      </c>
      <c r="H122" s="904"/>
      <c r="I122" s="1200">
        <v>0</v>
      </c>
      <c r="J122" s="1200">
        <f>ROUND('geg ll'!G242*VLOOKUP($F122,categoriePers,4,FALSE),0)</f>
        <v>0</v>
      </c>
      <c r="K122" s="1200">
        <f>ROUND('geg ll'!H242*VLOOKUP($F122,categoriePers,4,FALSE),0)</f>
        <v>0</v>
      </c>
      <c r="L122" s="1200">
        <f>ROUND('geg ll'!I242*VLOOKUP($F122,categoriePers,4,FALSE),0)</f>
        <v>0</v>
      </c>
      <c r="M122" s="1200">
        <f>ROUND('geg ll'!J242*VLOOKUP($F122,categoriePers,4,FALSE),0)</f>
        <v>0</v>
      </c>
      <c r="N122" s="1200">
        <f>ROUND('geg ll'!K242*VLOOKUP($F122,categoriePers,4,FALSE),0)</f>
        <v>0</v>
      </c>
      <c r="O122" s="1200">
        <f>ROUND('geg ll'!L242*VLOOKUP($F122,categoriePers,4,FALSE),0)</f>
        <v>0</v>
      </c>
      <c r="P122" s="904"/>
      <c r="Q122" s="489"/>
    </row>
    <row r="123" spans="2:17" ht="13.15" customHeight="1" x14ac:dyDescent="0.2">
      <c r="B123" s="26"/>
      <c r="C123" s="904"/>
      <c r="D123" s="868" t="s">
        <v>35</v>
      </c>
      <c r="E123" s="904"/>
      <c r="F123" s="904" t="s">
        <v>575</v>
      </c>
      <c r="G123" s="919" t="s">
        <v>121</v>
      </c>
      <c r="H123" s="904"/>
      <c r="I123" s="1200">
        <v>0</v>
      </c>
      <c r="J123" s="1200">
        <f>ROUND('geg ll'!G243*VLOOKUP($F123,categoriePers,4,FALSE),0)</f>
        <v>0</v>
      </c>
      <c r="K123" s="1200">
        <f>ROUND('geg ll'!H243*VLOOKUP($F123,categoriePers,4,FALSE),0)</f>
        <v>0</v>
      </c>
      <c r="L123" s="1200">
        <f>ROUND('geg ll'!I243*VLOOKUP($F123,categoriePers,4,FALSE),0)</f>
        <v>0</v>
      </c>
      <c r="M123" s="1200">
        <f>ROUND('geg ll'!J243*VLOOKUP($F123,categoriePers,4,FALSE),0)</f>
        <v>0</v>
      </c>
      <c r="N123" s="1200">
        <f>ROUND('geg ll'!K243*VLOOKUP($F123,categoriePers,4,FALSE),0)</f>
        <v>0</v>
      </c>
      <c r="O123" s="1200">
        <f>ROUND('geg ll'!L243*VLOOKUP($F123,categoriePers,4,FALSE),0)</f>
        <v>0</v>
      </c>
      <c r="P123" s="904"/>
      <c r="Q123" s="489"/>
    </row>
    <row r="124" spans="2:17" ht="13.15" customHeight="1" x14ac:dyDescent="0.2">
      <c r="B124" s="26"/>
      <c r="C124" s="904"/>
      <c r="D124" s="868"/>
      <c r="E124" s="904"/>
      <c r="F124" s="904" t="s">
        <v>576</v>
      </c>
      <c r="G124" s="919" t="s">
        <v>121</v>
      </c>
      <c r="H124" s="904"/>
      <c r="I124" s="1200">
        <v>0</v>
      </c>
      <c r="J124" s="1200">
        <f>ROUND('geg ll'!G244*VLOOKUP($F124,categoriePers,4,FALSE),0)</f>
        <v>0</v>
      </c>
      <c r="K124" s="1200">
        <f>ROUND('geg ll'!H244*VLOOKUP($F124,categoriePers,4,FALSE),0)</f>
        <v>0</v>
      </c>
      <c r="L124" s="1200">
        <f>ROUND('geg ll'!I244*VLOOKUP($F124,categoriePers,4,FALSE),0)</f>
        <v>0</v>
      </c>
      <c r="M124" s="1200">
        <f>ROUND('geg ll'!J244*VLOOKUP($F124,categoriePers,4,FALSE),0)</f>
        <v>0</v>
      </c>
      <c r="N124" s="1200">
        <f>ROUND('geg ll'!K244*VLOOKUP($F124,categoriePers,4,FALSE),0)</f>
        <v>0</v>
      </c>
      <c r="O124" s="1200">
        <f>ROUND('geg ll'!L244*VLOOKUP($F124,categoriePers,4,FALSE),0)</f>
        <v>0</v>
      </c>
      <c r="P124" s="904"/>
      <c r="Q124" s="489"/>
    </row>
    <row r="125" spans="2:17" ht="13.15" customHeight="1" x14ac:dyDescent="0.2">
      <c r="B125" s="26"/>
      <c r="C125" s="904"/>
      <c r="D125" s="868"/>
      <c r="E125" s="904"/>
      <c r="F125" s="904" t="s">
        <v>574</v>
      </c>
      <c r="G125" s="919" t="s">
        <v>101</v>
      </c>
      <c r="H125" s="904"/>
      <c r="I125" s="1200">
        <v>0</v>
      </c>
      <c r="J125" s="1200">
        <f>ROUND('geg ll'!G245*VLOOKUP($F125,categoriePers8jreo,4,FALSE),0)</f>
        <v>0</v>
      </c>
      <c r="K125" s="1200">
        <f>ROUND('geg ll'!H245*VLOOKUP($F125,categoriePers8jreo,4,FALSE),0)</f>
        <v>0</v>
      </c>
      <c r="L125" s="1200">
        <f>ROUND('geg ll'!I245*VLOOKUP($F125,categoriePers8jreo,4,FALSE),0)</f>
        <v>0</v>
      </c>
      <c r="M125" s="1200">
        <f>ROUND('geg ll'!J245*VLOOKUP($F125,categoriePers8jreo,4,FALSE),0)</f>
        <v>0</v>
      </c>
      <c r="N125" s="1200">
        <f>ROUND('geg ll'!K245*VLOOKUP($F125,categoriePers8jreo,4,FALSE),0)</f>
        <v>0</v>
      </c>
      <c r="O125" s="1200">
        <f>ROUND('geg ll'!L245*VLOOKUP($F125,categoriePers8jreo,4,FALSE),0)</f>
        <v>0</v>
      </c>
      <c r="P125" s="904"/>
      <c r="Q125" s="489"/>
    </row>
    <row r="126" spans="2:17" ht="13.15" customHeight="1" x14ac:dyDescent="0.2">
      <c r="B126" s="26"/>
      <c r="C126" s="904"/>
      <c r="D126" s="868"/>
      <c r="E126" s="904"/>
      <c r="F126" s="904" t="s">
        <v>575</v>
      </c>
      <c r="G126" s="919" t="s">
        <v>101</v>
      </c>
      <c r="H126" s="904"/>
      <c r="I126" s="1200">
        <v>0</v>
      </c>
      <c r="J126" s="1200">
        <f>ROUND('geg ll'!G246*VLOOKUP($F126,categoriePers8jreo,4,FALSE),0)</f>
        <v>0</v>
      </c>
      <c r="K126" s="1200">
        <f>ROUND('geg ll'!H246*VLOOKUP($F126,categoriePers8jreo,4,FALSE),0)</f>
        <v>0</v>
      </c>
      <c r="L126" s="1200">
        <f>ROUND('geg ll'!I246*VLOOKUP($F126,categoriePers8jreo,4,FALSE),0)</f>
        <v>0</v>
      </c>
      <c r="M126" s="1200">
        <f>ROUND('geg ll'!J246*VLOOKUP($F126,categoriePers8jreo,4,FALSE),0)</f>
        <v>0</v>
      </c>
      <c r="N126" s="1200">
        <f>ROUND('geg ll'!K246*VLOOKUP($F126,categoriePers8jreo,4,FALSE),0)</f>
        <v>0</v>
      </c>
      <c r="O126" s="1200">
        <f>ROUND('geg ll'!L246*VLOOKUP($F126,categoriePers8jreo,4,FALSE),0)</f>
        <v>0</v>
      </c>
      <c r="P126" s="904"/>
      <c r="Q126" s="489"/>
    </row>
    <row r="127" spans="2:17" ht="13.15" customHeight="1" x14ac:dyDescent="0.2">
      <c r="B127" s="26"/>
      <c r="C127" s="904"/>
      <c r="D127" s="868"/>
      <c r="E127" s="904"/>
      <c r="F127" s="904" t="s">
        <v>576</v>
      </c>
      <c r="G127" s="919" t="s">
        <v>101</v>
      </c>
      <c r="H127" s="904"/>
      <c r="I127" s="1200">
        <v>0</v>
      </c>
      <c r="J127" s="1200">
        <f>ROUND('geg ll'!G247*VLOOKUP($F127,categoriePers8jreo,4,FALSE),0)</f>
        <v>0</v>
      </c>
      <c r="K127" s="1200">
        <f>ROUND('geg ll'!H247*VLOOKUP($F127,categoriePers8jreo,4,FALSE),0)</f>
        <v>0</v>
      </c>
      <c r="L127" s="1200">
        <f>ROUND('geg ll'!I247*VLOOKUP($F127,categoriePers8jreo,4,FALSE),0)</f>
        <v>0</v>
      </c>
      <c r="M127" s="1200">
        <f>ROUND('geg ll'!J247*VLOOKUP($F127,categoriePers8jreo,4,FALSE),0)</f>
        <v>0</v>
      </c>
      <c r="N127" s="1200">
        <f>ROUND('geg ll'!K247*VLOOKUP($F127,categoriePers8jreo,4,FALSE),0)</f>
        <v>0</v>
      </c>
      <c r="O127" s="1200">
        <f>ROUND('geg ll'!L247*VLOOKUP($F127,categoriePers8jreo,4,FALSE),0)</f>
        <v>0</v>
      </c>
      <c r="P127" s="904"/>
      <c r="Q127" s="489"/>
    </row>
    <row r="128" spans="2:17" ht="13.15" customHeight="1" x14ac:dyDescent="0.2">
      <c r="B128" s="26"/>
      <c r="C128" s="904"/>
      <c r="D128" s="1186" t="str">
        <f>'geg ll'!D249</f>
        <v>Naam SO 15</v>
      </c>
      <c r="E128" s="904"/>
      <c r="F128" s="904" t="s">
        <v>574</v>
      </c>
      <c r="G128" s="919" t="s">
        <v>121</v>
      </c>
      <c r="H128" s="904"/>
      <c r="I128" s="1200">
        <v>0</v>
      </c>
      <c r="J128" s="1200">
        <f>ROUND('geg ll'!G249*VLOOKUP($F128,categoriePers,4,FALSE),0)</f>
        <v>0</v>
      </c>
      <c r="K128" s="1200">
        <f>ROUND('geg ll'!H249*VLOOKUP($F128,categoriePers,4,FALSE),0)</f>
        <v>0</v>
      </c>
      <c r="L128" s="1200">
        <f>ROUND('geg ll'!I249*VLOOKUP($F128,categoriePers,4,FALSE),0)</f>
        <v>0</v>
      </c>
      <c r="M128" s="1200">
        <f>ROUND('geg ll'!J249*VLOOKUP($F128,categoriePers,4,FALSE),0)</f>
        <v>0</v>
      </c>
      <c r="N128" s="1200">
        <f>ROUND('geg ll'!K249*VLOOKUP($F128,categoriePers,4,FALSE),0)</f>
        <v>0</v>
      </c>
      <c r="O128" s="1200">
        <f>ROUND('geg ll'!L249*VLOOKUP($F128,categoriePers,4,FALSE),0)</f>
        <v>0</v>
      </c>
      <c r="P128" s="904"/>
      <c r="Q128" s="489"/>
    </row>
    <row r="129" spans="2:17" ht="13.15" customHeight="1" x14ac:dyDescent="0.2">
      <c r="B129" s="26"/>
      <c r="C129" s="904"/>
      <c r="D129" s="868" t="s">
        <v>35</v>
      </c>
      <c r="E129" s="904"/>
      <c r="F129" s="904" t="s">
        <v>575</v>
      </c>
      <c r="G129" s="919" t="s">
        <v>121</v>
      </c>
      <c r="H129" s="904"/>
      <c r="I129" s="1200">
        <v>0</v>
      </c>
      <c r="J129" s="1200">
        <f>ROUND('geg ll'!G250*VLOOKUP($F129,categoriePers,4,FALSE),0)</f>
        <v>0</v>
      </c>
      <c r="K129" s="1200">
        <f>ROUND('geg ll'!H250*VLOOKUP($F129,categoriePers,4,FALSE),0)</f>
        <v>0</v>
      </c>
      <c r="L129" s="1200">
        <f>ROUND('geg ll'!I250*VLOOKUP($F129,categoriePers,4,FALSE),0)</f>
        <v>0</v>
      </c>
      <c r="M129" s="1200">
        <f>ROUND('geg ll'!J250*VLOOKUP($F129,categoriePers,4,FALSE),0)</f>
        <v>0</v>
      </c>
      <c r="N129" s="1200">
        <f>ROUND('geg ll'!K250*VLOOKUP($F129,categoriePers,4,FALSE),0)</f>
        <v>0</v>
      </c>
      <c r="O129" s="1200">
        <f>ROUND('geg ll'!L250*VLOOKUP($F129,categoriePers,4,FALSE),0)</f>
        <v>0</v>
      </c>
      <c r="P129" s="904"/>
      <c r="Q129" s="489"/>
    </row>
    <row r="130" spans="2:17" ht="13.15" customHeight="1" x14ac:dyDescent="0.2">
      <c r="B130" s="26"/>
      <c r="C130" s="904"/>
      <c r="D130" s="868"/>
      <c r="E130" s="904"/>
      <c r="F130" s="904" t="s">
        <v>576</v>
      </c>
      <c r="G130" s="919" t="s">
        <v>121</v>
      </c>
      <c r="H130" s="904"/>
      <c r="I130" s="1200">
        <v>0</v>
      </c>
      <c r="J130" s="1200">
        <f>ROUND('geg ll'!G251*VLOOKUP($F130,categoriePers,4,FALSE),0)</f>
        <v>0</v>
      </c>
      <c r="K130" s="1200">
        <f>ROUND('geg ll'!H251*VLOOKUP($F130,categoriePers,4,FALSE),0)</f>
        <v>0</v>
      </c>
      <c r="L130" s="1200">
        <f>ROUND('geg ll'!I251*VLOOKUP($F130,categoriePers,4,FALSE),0)</f>
        <v>0</v>
      </c>
      <c r="M130" s="1200">
        <f>ROUND('geg ll'!J251*VLOOKUP($F130,categoriePers,4,FALSE),0)</f>
        <v>0</v>
      </c>
      <c r="N130" s="1200">
        <f>ROUND('geg ll'!K251*VLOOKUP($F130,categoriePers,4,FALSE),0)</f>
        <v>0</v>
      </c>
      <c r="O130" s="1200">
        <f>ROUND('geg ll'!L251*VLOOKUP($F130,categoriePers,4,FALSE),0)</f>
        <v>0</v>
      </c>
      <c r="P130" s="904"/>
      <c r="Q130" s="489"/>
    </row>
    <row r="131" spans="2:17" ht="13.15" customHeight="1" x14ac:dyDescent="0.2">
      <c r="B131" s="26"/>
      <c r="C131" s="904"/>
      <c r="D131" s="868"/>
      <c r="E131" s="904"/>
      <c r="F131" s="904" t="s">
        <v>574</v>
      </c>
      <c r="G131" s="919" t="s">
        <v>101</v>
      </c>
      <c r="H131" s="904"/>
      <c r="I131" s="1200">
        <v>0</v>
      </c>
      <c r="J131" s="1200">
        <f>ROUND('geg ll'!G252*VLOOKUP($F131,categoriePers8jreo,4,FALSE),0)</f>
        <v>0</v>
      </c>
      <c r="K131" s="1200">
        <f>ROUND('geg ll'!H252*VLOOKUP($F131,categoriePers8jreo,4,FALSE),0)</f>
        <v>0</v>
      </c>
      <c r="L131" s="1200">
        <f>ROUND('geg ll'!I252*VLOOKUP($F131,categoriePers8jreo,4,FALSE),0)</f>
        <v>0</v>
      </c>
      <c r="M131" s="1200">
        <f>ROUND('geg ll'!J252*VLOOKUP($F131,categoriePers8jreo,4,FALSE),0)</f>
        <v>0</v>
      </c>
      <c r="N131" s="1200">
        <f>ROUND('geg ll'!K252*VLOOKUP($F131,categoriePers8jreo,4,FALSE),0)</f>
        <v>0</v>
      </c>
      <c r="O131" s="1200">
        <f>ROUND('geg ll'!L252*VLOOKUP($F131,categoriePers8jreo,4,FALSE),0)</f>
        <v>0</v>
      </c>
      <c r="P131" s="904"/>
      <c r="Q131" s="489"/>
    </row>
    <row r="132" spans="2:17" ht="13.15" customHeight="1" x14ac:dyDescent="0.2">
      <c r="B132" s="26"/>
      <c r="C132" s="904"/>
      <c r="D132" s="868"/>
      <c r="E132" s="904"/>
      <c r="F132" s="904" t="s">
        <v>575</v>
      </c>
      <c r="G132" s="919" t="s">
        <v>101</v>
      </c>
      <c r="H132" s="904"/>
      <c r="I132" s="1200">
        <v>0</v>
      </c>
      <c r="J132" s="1200">
        <f>ROUND('geg ll'!G253*VLOOKUP($F132,categoriePers8jreo,4,FALSE),0)</f>
        <v>0</v>
      </c>
      <c r="K132" s="1200">
        <f>ROUND('geg ll'!H253*VLOOKUP($F132,categoriePers8jreo,4,FALSE),0)</f>
        <v>0</v>
      </c>
      <c r="L132" s="1200">
        <f>ROUND('geg ll'!I253*VLOOKUP($F132,categoriePers8jreo,4,FALSE),0)</f>
        <v>0</v>
      </c>
      <c r="M132" s="1200">
        <f>ROUND('geg ll'!J253*VLOOKUP($F132,categoriePers8jreo,4,FALSE),0)</f>
        <v>0</v>
      </c>
      <c r="N132" s="1200">
        <f>ROUND('geg ll'!K253*VLOOKUP($F132,categoriePers8jreo,4,FALSE),0)</f>
        <v>0</v>
      </c>
      <c r="O132" s="1200">
        <f>ROUND('geg ll'!L253*VLOOKUP($F132,categoriePers8jreo,4,FALSE),0)</f>
        <v>0</v>
      </c>
      <c r="P132" s="904"/>
      <c r="Q132" s="489"/>
    </row>
    <row r="133" spans="2:17" ht="13.15" customHeight="1" x14ac:dyDescent="0.2">
      <c r="B133" s="26"/>
      <c r="C133" s="904"/>
      <c r="D133" s="868"/>
      <c r="E133" s="904"/>
      <c r="F133" s="904" t="s">
        <v>576</v>
      </c>
      <c r="G133" s="919" t="s">
        <v>101</v>
      </c>
      <c r="H133" s="904"/>
      <c r="I133" s="1200">
        <v>0</v>
      </c>
      <c r="J133" s="1200">
        <f>ROUND('geg ll'!G254*VLOOKUP($F133,categoriePers8jreo,4,FALSE),0)</f>
        <v>0</v>
      </c>
      <c r="K133" s="1200">
        <f>ROUND('geg ll'!H254*VLOOKUP($F133,categoriePers8jreo,4,FALSE),0)</f>
        <v>0</v>
      </c>
      <c r="L133" s="1200">
        <f>ROUND('geg ll'!I254*VLOOKUP($F133,categoriePers8jreo,4,FALSE),0)</f>
        <v>0</v>
      </c>
      <c r="M133" s="1200">
        <f>ROUND('geg ll'!J254*VLOOKUP($F133,categoriePers8jreo,4,FALSE),0)</f>
        <v>0</v>
      </c>
      <c r="N133" s="1200">
        <f>ROUND('geg ll'!K254*VLOOKUP($F133,categoriePers8jreo,4,FALSE),0)</f>
        <v>0</v>
      </c>
      <c r="O133" s="1200">
        <f>ROUND('geg ll'!L254*VLOOKUP($F133,categoriePers8jreo,4,FALSE),0)</f>
        <v>0</v>
      </c>
      <c r="P133" s="904"/>
      <c r="Q133" s="489"/>
    </row>
    <row r="134" spans="2:17" ht="13.15" customHeight="1" x14ac:dyDescent="0.2">
      <c r="B134" s="26"/>
      <c r="C134" s="904"/>
      <c r="D134" s="868"/>
      <c r="E134" s="904"/>
      <c r="F134" s="904"/>
      <c r="G134" s="919"/>
      <c r="H134" s="904"/>
      <c r="I134" s="1046"/>
      <c r="J134" s="919"/>
      <c r="K134" s="919"/>
      <c r="L134" s="919"/>
      <c r="M134" s="919"/>
      <c r="N134" s="919"/>
      <c r="O134" s="919"/>
      <c r="P134" s="904"/>
      <c r="Q134" s="489"/>
    </row>
    <row r="135" spans="2:17" ht="13.15" customHeight="1" x14ac:dyDescent="0.2">
      <c r="B135" s="26"/>
      <c r="C135" s="27"/>
      <c r="D135" s="85"/>
      <c r="E135" s="27"/>
      <c r="F135" s="27"/>
      <c r="G135" s="78"/>
      <c r="H135" s="27"/>
      <c r="I135" s="78"/>
      <c r="J135" s="78"/>
      <c r="K135" s="78"/>
      <c r="L135" s="78"/>
      <c r="M135" s="78"/>
      <c r="N135" s="78"/>
      <c r="O135" s="78"/>
      <c r="P135" s="27"/>
      <c r="Q135" s="30"/>
    </row>
    <row r="136" spans="2:17" ht="13.15" customHeight="1" x14ac:dyDescent="0.2">
      <c r="B136" s="206"/>
      <c r="C136" s="191"/>
      <c r="D136" s="91"/>
      <c r="E136" s="191"/>
      <c r="F136" s="191"/>
      <c r="G136" s="92"/>
      <c r="H136" s="191"/>
      <c r="I136" s="92"/>
      <c r="J136" s="92"/>
      <c r="K136" s="92"/>
      <c r="L136" s="92"/>
      <c r="M136" s="92"/>
      <c r="N136" s="92"/>
      <c r="O136" s="92"/>
      <c r="P136" s="191"/>
      <c r="Q136" s="208"/>
    </row>
    <row r="137" spans="2:17" ht="13.15" customHeight="1" x14ac:dyDescent="0.2">
      <c r="B137" s="23"/>
      <c r="C137" s="24"/>
      <c r="D137" s="81"/>
      <c r="E137" s="24"/>
      <c r="F137" s="24"/>
      <c r="G137" s="82"/>
      <c r="H137" s="24"/>
      <c r="I137" s="82"/>
      <c r="J137" s="82"/>
      <c r="K137" s="82"/>
      <c r="L137" s="82"/>
      <c r="M137" s="82"/>
      <c r="N137" s="82"/>
      <c r="O137" s="82"/>
      <c r="P137" s="24"/>
      <c r="Q137" s="25"/>
    </row>
    <row r="138" spans="2:17" ht="13.15" customHeight="1" x14ac:dyDescent="0.2">
      <c r="B138" s="26"/>
      <c r="C138" s="27"/>
      <c r="D138" s="85"/>
      <c r="E138" s="27"/>
      <c r="F138" s="27"/>
      <c r="G138" s="78"/>
      <c r="H138" s="27"/>
      <c r="I138" s="78"/>
      <c r="J138" s="78"/>
      <c r="K138" s="78"/>
      <c r="L138" s="78"/>
      <c r="M138" s="78"/>
      <c r="N138" s="78"/>
      <c r="O138" s="78"/>
      <c r="P138" s="27"/>
      <c r="Q138" s="30"/>
    </row>
    <row r="139" spans="2:17" ht="13.15" customHeight="1" x14ac:dyDescent="0.2">
      <c r="B139" s="26"/>
      <c r="C139" s="27"/>
      <c r="D139" s="85"/>
      <c r="E139" s="27"/>
      <c r="F139" s="27"/>
      <c r="G139" s="78"/>
      <c r="H139" s="27"/>
      <c r="I139" s="615"/>
      <c r="J139" s="615"/>
      <c r="K139" s="615"/>
      <c r="L139" s="615"/>
      <c r="M139" s="615"/>
      <c r="N139" s="615"/>
      <c r="O139" s="615"/>
      <c r="P139" s="27"/>
      <c r="Q139" s="489"/>
    </row>
    <row r="140" spans="2:17" ht="13.15" customHeight="1" x14ac:dyDescent="0.2">
      <c r="B140" s="26"/>
      <c r="C140" s="27"/>
      <c r="D140" s="85"/>
      <c r="E140" s="27"/>
      <c r="F140" s="27"/>
      <c r="G140" s="78"/>
      <c r="H140" s="27"/>
      <c r="I140" s="590" t="e">
        <f t="shared" ref="I140:N140" si="8">I39</f>
        <v>#REF!</v>
      </c>
      <c r="J140" s="590" t="str">
        <f t="shared" si="8"/>
        <v>2018/19</v>
      </c>
      <c r="K140" s="590" t="str">
        <f t="shared" si="8"/>
        <v>2019/20</v>
      </c>
      <c r="L140" s="590" t="str">
        <f t="shared" si="8"/>
        <v>2020/21</v>
      </c>
      <c r="M140" s="590" t="str">
        <f t="shared" si="8"/>
        <v>2021/22</v>
      </c>
      <c r="N140" s="590" t="str">
        <f t="shared" si="8"/>
        <v>2022/23</v>
      </c>
      <c r="O140" s="590" t="str">
        <f>O39</f>
        <v>2023/24</v>
      </c>
      <c r="P140" s="27"/>
      <c r="Q140" s="30"/>
    </row>
    <row r="141" spans="2:17" ht="13.15" customHeight="1" x14ac:dyDescent="0.2">
      <c r="B141" s="26"/>
      <c r="C141" s="27"/>
      <c r="D141" s="85"/>
      <c r="E141" s="27"/>
      <c r="F141" s="27"/>
      <c r="G141" s="78"/>
      <c r="H141" s="27"/>
      <c r="I141" s="78"/>
      <c r="J141" s="78"/>
      <c r="K141" s="78"/>
      <c r="L141" s="78"/>
      <c r="M141" s="78"/>
      <c r="N141" s="78"/>
      <c r="O141" s="78"/>
      <c r="P141" s="27"/>
      <c r="Q141" s="30"/>
    </row>
    <row r="142" spans="2:17" ht="13.15" customHeight="1" x14ac:dyDescent="0.2">
      <c r="B142" s="26"/>
      <c r="C142" s="904"/>
      <c r="D142" s="868"/>
      <c r="E142" s="904"/>
      <c r="F142" s="904"/>
      <c r="G142" s="919"/>
      <c r="H142" s="904"/>
      <c r="I142" s="919"/>
      <c r="J142" s="919"/>
      <c r="K142" s="919"/>
      <c r="L142" s="919"/>
      <c r="M142" s="919"/>
      <c r="N142" s="919"/>
      <c r="O142" s="919"/>
      <c r="P142" s="904"/>
      <c r="Q142" s="489"/>
    </row>
    <row r="143" spans="2:17" ht="13.15" customHeight="1" x14ac:dyDescent="0.2">
      <c r="B143" s="26"/>
      <c r="C143" s="904"/>
      <c r="D143" s="1186" t="str">
        <f>+'geg ll'!D258</f>
        <v>Naam SO 16</v>
      </c>
      <c r="E143" s="904"/>
      <c r="F143" s="904" t="s">
        <v>574</v>
      </c>
      <c r="G143" s="919" t="s">
        <v>121</v>
      </c>
      <c r="H143" s="904"/>
      <c r="I143" s="1200">
        <v>0</v>
      </c>
      <c r="J143" s="1200">
        <f>ROUND('geg ll'!G258*VLOOKUP($F143,categoriePers,4,FALSE),0)</f>
        <v>0</v>
      </c>
      <c r="K143" s="1200">
        <f>ROUND('geg ll'!H258*VLOOKUP($F143,categoriePers,4,FALSE),0)</f>
        <v>0</v>
      </c>
      <c r="L143" s="1200">
        <f>ROUND('geg ll'!I258*VLOOKUP($F143,categoriePers,4,FALSE),0)</f>
        <v>0</v>
      </c>
      <c r="M143" s="1200">
        <f>ROUND('geg ll'!J258*VLOOKUP($F143,categoriePers,4,FALSE),0)</f>
        <v>0</v>
      </c>
      <c r="N143" s="1200">
        <f>ROUND('geg ll'!K258*VLOOKUP($F143,categoriePers,4,FALSE),0)</f>
        <v>0</v>
      </c>
      <c r="O143" s="1200">
        <f>ROUND('geg ll'!L258*VLOOKUP($F143,categoriePers,4,FALSE),0)</f>
        <v>0</v>
      </c>
      <c r="P143" s="904"/>
      <c r="Q143" s="489"/>
    </row>
    <row r="144" spans="2:17" ht="13.15" customHeight="1" x14ac:dyDescent="0.2">
      <c r="B144" s="26"/>
      <c r="C144" s="904"/>
      <c r="D144" s="868"/>
      <c r="E144" s="904"/>
      <c r="F144" s="904" t="s">
        <v>575</v>
      </c>
      <c r="G144" s="919" t="s">
        <v>121</v>
      </c>
      <c r="H144" s="904"/>
      <c r="I144" s="1200">
        <v>0</v>
      </c>
      <c r="J144" s="1200">
        <f>ROUND('geg ll'!G259*VLOOKUP($F144,categoriePers,4,FALSE),0)</f>
        <v>0</v>
      </c>
      <c r="K144" s="1200">
        <f>ROUND('geg ll'!H259*VLOOKUP($F144,categoriePers,4,FALSE),0)</f>
        <v>0</v>
      </c>
      <c r="L144" s="1200">
        <f>ROUND('geg ll'!I259*VLOOKUP($F144,categoriePers,4,FALSE),0)</f>
        <v>0</v>
      </c>
      <c r="M144" s="1200">
        <f>ROUND('geg ll'!J259*VLOOKUP($F144,categoriePers,4,FALSE),0)</f>
        <v>0</v>
      </c>
      <c r="N144" s="1200">
        <f>ROUND('geg ll'!K259*VLOOKUP($F144,categoriePers,4,FALSE),0)</f>
        <v>0</v>
      </c>
      <c r="O144" s="1200">
        <f>ROUND('geg ll'!L259*VLOOKUP($F144,categoriePers,4,FALSE),0)</f>
        <v>0</v>
      </c>
      <c r="P144" s="904"/>
      <c r="Q144" s="489"/>
    </row>
    <row r="145" spans="2:17" ht="13.15" customHeight="1" x14ac:dyDescent="0.2">
      <c r="B145" s="26"/>
      <c r="C145" s="904"/>
      <c r="D145" s="868"/>
      <c r="E145" s="904"/>
      <c r="F145" s="904" t="s">
        <v>576</v>
      </c>
      <c r="G145" s="919" t="s">
        <v>121</v>
      </c>
      <c r="H145" s="904"/>
      <c r="I145" s="1200">
        <v>0</v>
      </c>
      <c r="J145" s="1200">
        <f>ROUND('geg ll'!G260*VLOOKUP($F145,categoriePers,4,FALSE),0)</f>
        <v>0</v>
      </c>
      <c r="K145" s="1200">
        <f>ROUND('geg ll'!H260*VLOOKUP($F145,categoriePers,4,FALSE),0)</f>
        <v>0</v>
      </c>
      <c r="L145" s="1200">
        <f>ROUND('geg ll'!I260*VLOOKUP($F145,categoriePers,4,FALSE),0)</f>
        <v>0</v>
      </c>
      <c r="M145" s="1200">
        <f>ROUND('geg ll'!J260*VLOOKUP($F145,categoriePers,4,FALSE),0)</f>
        <v>0</v>
      </c>
      <c r="N145" s="1200">
        <f>ROUND('geg ll'!K260*VLOOKUP($F145,categoriePers,4,FALSE),0)</f>
        <v>0</v>
      </c>
      <c r="O145" s="1200">
        <f>ROUND('geg ll'!L260*VLOOKUP($F145,categoriePers,4,FALSE),0)</f>
        <v>0</v>
      </c>
      <c r="P145" s="904"/>
      <c r="Q145" s="489"/>
    </row>
    <row r="146" spans="2:17" ht="13.15" customHeight="1" x14ac:dyDescent="0.2">
      <c r="B146" s="26"/>
      <c r="C146" s="904"/>
      <c r="D146" s="868"/>
      <c r="E146" s="904"/>
      <c r="F146" s="904" t="s">
        <v>574</v>
      </c>
      <c r="G146" s="919" t="s">
        <v>101</v>
      </c>
      <c r="H146" s="904"/>
      <c r="I146" s="1200">
        <v>0</v>
      </c>
      <c r="J146" s="1200">
        <f>ROUND('geg ll'!G261*VLOOKUP($F146,categoriePers8jreo,4,FALSE),0)</f>
        <v>0</v>
      </c>
      <c r="K146" s="1200">
        <f>ROUND('geg ll'!H261*VLOOKUP($F146,categoriePers8jreo,4,FALSE),0)</f>
        <v>0</v>
      </c>
      <c r="L146" s="1200">
        <f>ROUND('geg ll'!I261*VLOOKUP($F146,categoriePers8jreo,4,FALSE),0)</f>
        <v>0</v>
      </c>
      <c r="M146" s="1200">
        <f>ROUND('geg ll'!J261*VLOOKUP($F146,categoriePers8jreo,4,FALSE),0)</f>
        <v>0</v>
      </c>
      <c r="N146" s="1200">
        <f>ROUND('geg ll'!K261*VLOOKUP($F146,categoriePers8jreo,4,FALSE),0)</f>
        <v>0</v>
      </c>
      <c r="O146" s="1200">
        <f>ROUND('geg ll'!L261*VLOOKUP($F146,categoriePers8jreo,4,FALSE),0)</f>
        <v>0</v>
      </c>
      <c r="P146" s="904"/>
      <c r="Q146" s="489"/>
    </row>
    <row r="147" spans="2:17" ht="13.15" customHeight="1" x14ac:dyDescent="0.2">
      <c r="B147" s="26"/>
      <c r="C147" s="904"/>
      <c r="D147" s="868"/>
      <c r="E147" s="904"/>
      <c r="F147" s="904" t="s">
        <v>575</v>
      </c>
      <c r="G147" s="919" t="s">
        <v>101</v>
      </c>
      <c r="H147" s="904"/>
      <c r="I147" s="1200">
        <v>0</v>
      </c>
      <c r="J147" s="1200">
        <f>ROUND('geg ll'!G262*VLOOKUP($F147,categoriePers8jreo,4,FALSE),0)</f>
        <v>0</v>
      </c>
      <c r="K147" s="1200">
        <f>ROUND('geg ll'!H262*VLOOKUP($F147,categoriePers8jreo,4,FALSE),0)</f>
        <v>0</v>
      </c>
      <c r="L147" s="1200">
        <f>ROUND('geg ll'!I262*VLOOKUP($F147,categoriePers8jreo,4,FALSE),0)</f>
        <v>0</v>
      </c>
      <c r="M147" s="1200">
        <f>ROUND('geg ll'!J262*VLOOKUP($F147,categoriePers8jreo,4,FALSE),0)</f>
        <v>0</v>
      </c>
      <c r="N147" s="1200">
        <f>ROUND('geg ll'!K262*VLOOKUP($F147,categoriePers8jreo,4,FALSE),0)</f>
        <v>0</v>
      </c>
      <c r="O147" s="1200">
        <f>ROUND('geg ll'!L262*VLOOKUP($F147,categoriePers8jreo,4,FALSE),0)</f>
        <v>0</v>
      </c>
      <c r="P147" s="904"/>
      <c r="Q147" s="489"/>
    </row>
    <row r="148" spans="2:17" ht="13.15" customHeight="1" x14ac:dyDescent="0.2">
      <c r="B148" s="26"/>
      <c r="C148" s="904"/>
      <c r="D148" s="868"/>
      <c r="E148" s="904"/>
      <c r="F148" s="904" t="s">
        <v>576</v>
      </c>
      <c r="G148" s="919" t="s">
        <v>101</v>
      </c>
      <c r="H148" s="904"/>
      <c r="I148" s="1200">
        <v>0</v>
      </c>
      <c r="J148" s="1200">
        <f>ROUND('geg ll'!G263*VLOOKUP($F148,categoriePers8jreo,4,FALSE),0)</f>
        <v>0</v>
      </c>
      <c r="K148" s="1200">
        <f>ROUND('geg ll'!H263*VLOOKUP($F148,categoriePers8jreo,4,FALSE),0)</f>
        <v>0</v>
      </c>
      <c r="L148" s="1200">
        <f>ROUND('geg ll'!I263*VLOOKUP($F148,categoriePers8jreo,4,FALSE),0)</f>
        <v>0</v>
      </c>
      <c r="M148" s="1200">
        <f>ROUND('geg ll'!J263*VLOOKUP($F148,categoriePers8jreo,4,FALSE),0)</f>
        <v>0</v>
      </c>
      <c r="N148" s="1200">
        <f>ROUND('geg ll'!K263*VLOOKUP($F148,categoriePers8jreo,4,FALSE),0)</f>
        <v>0</v>
      </c>
      <c r="O148" s="1200">
        <f>ROUND('geg ll'!L263*VLOOKUP($F148,categoriePers8jreo,4,FALSE),0)</f>
        <v>0</v>
      </c>
      <c r="P148" s="904"/>
      <c r="Q148" s="489"/>
    </row>
    <row r="149" spans="2:17" ht="13.15" customHeight="1" x14ac:dyDescent="0.2">
      <c r="B149" s="26"/>
      <c r="C149" s="904"/>
      <c r="D149" s="1186" t="str">
        <f>+'geg ll'!D265</f>
        <v>Naam SO 17</v>
      </c>
      <c r="E149" s="904"/>
      <c r="F149" s="904" t="s">
        <v>574</v>
      </c>
      <c r="G149" s="919" t="s">
        <v>121</v>
      </c>
      <c r="H149" s="904"/>
      <c r="I149" s="1200">
        <v>0</v>
      </c>
      <c r="J149" s="1200">
        <f>ROUND('geg ll'!G265*VLOOKUP($F149,categoriePers,4,FALSE),0)</f>
        <v>0</v>
      </c>
      <c r="K149" s="1200">
        <f>ROUND('geg ll'!H265*VLOOKUP($F149,categoriePers,4,FALSE),0)</f>
        <v>0</v>
      </c>
      <c r="L149" s="1200">
        <f>ROUND('geg ll'!I265*VLOOKUP($F149,categoriePers,4,FALSE),0)</f>
        <v>0</v>
      </c>
      <c r="M149" s="1200">
        <f>ROUND('geg ll'!J265*VLOOKUP($F149,categoriePers,4,FALSE),0)</f>
        <v>0</v>
      </c>
      <c r="N149" s="1200">
        <f>ROUND('geg ll'!K265*VLOOKUP($F149,categoriePers,4,FALSE),0)</f>
        <v>0</v>
      </c>
      <c r="O149" s="1200">
        <f>ROUND('geg ll'!L265*VLOOKUP($F149,categoriePers,4,FALSE),0)</f>
        <v>0</v>
      </c>
      <c r="P149" s="904"/>
      <c r="Q149" s="489"/>
    </row>
    <row r="150" spans="2:17" ht="13.15" customHeight="1" x14ac:dyDescent="0.2">
      <c r="B150" s="26"/>
      <c r="C150" s="904"/>
      <c r="D150" s="868"/>
      <c r="E150" s="904"/>
      <c r="F150" s="904" t="s">
        <v>575</v>
      </c>
      <c r="G150" s="919" t="s">
        <v>121</v>
      </c>
      <c r="H150" s="904"/>
      <c r="I150" s="1200">
        <v>0</v>
      </c>
      <c r="J150" s="1200">
        <f>ROUND('geg ll'!G266*VLOOKUP($F150,categoriePers,4,FALSE),0)</f>
        <v>0</v>
      </c>
      <c r="K150" s="1200">
        <f>ROUND('geg ll'!H266*VLOOKUP($F150,categoriePers,4,FALSE),0)</f>
        <v>0</v>
      </c>
      <c r="L150" s="1200">
        <f>ROUND('geg ll'!I266*VLOOKUP($F150,categoriePers,4,FALSE),0)</f>
        <v>0</v>
      </c>
      <c r="M150" s="1200">
        <f>ROUND('geg ll'!J266*VLOOKUP($F150,categoriePers,4,FALSE),0)</f>
        <v>0</v>
      </c>
      <c r="N150" s="1200">
        <f>ROUND('geg ll'!K266*VLOOKUP($F150,categoriePers,4,FALSE),0)</f>
        <v>0</v>
      </c>
      <c r="O150" s="1200">
        <f>ROUND('geg ll'!L266*VLOOKUP($F150,categoriePers,4,FALSE),0)</f>
        <v>0</v>
      </c>
      <c r="P150" s="904"/>
      <c r="Q150" s="489"/>
    </row>
    <row r="151" spans="2:17" ht="13.15" customHeight="1" x14ac:dyDescent="0.2">
      <c r="B151" s="26"/>
      <c r="C151" s="904"/>
      <c r="D151" s="868"/>
      <c r="E151" s="904"/>
      <c r="F151" s="904" t="s">
        <v>576</v>
      </c>
      <c r="G151" s="919" t="s">
        <v>121</v>
      </c>
      <c r="H151" s="904"/>
      <c r="I151" s="1200">
        <v>0</v>
      </c>
      <c r="J151" s="1200">
        <f>ROUND('geg ll'!G267*VLOOKUP($F151,categoriePers,4,FALSE),0)</f>
        <v>0</v>
      </c>
      <c r="K151" s="1200">
        <f>ROUND('geg ll'!H267*VLOOKUP($F151,categoriePers,4,FALSE),0)</f>
        <v>0</v>
      </c>
      <c r="L151" s="1200">
        <f>ROUND('geg ll'!I267*VLOOKUP($F151,categoriePers,4,FALSE),0)</f>
        <v>0</v>
      </c>
      <c r="M151" s="1200">
        <f>ROUND('geg ll'!J267*VLOOKUP($F151,categoriePers,4,FALSE),0)</f>
        <v>0</v>
      </c>
      <c r="N151" s="1200">
        <f>ROUND('geg ll'!K267*VLOOKUP($F151,categoriePers,4,FALSE),0)</f>
        <v>0</v>
      </c>
      <c r="O151" s="1200">
        <f>ROUND('geg ll'!L267*VLOOKUP($F151,categoriePers,4,FALSE),0)</f>
        <v>0</v>
      </c>
      <c r="P151" s="904"/>
      <c r="Q151" s="489"/>
    </row>
    <row r="152" spans="2:17" ht="13.15" customHeight="1" x14ac:dyDescent="0.2">
      <c r="B152" s="26"/>
      <c r="C152" s="904"/>
      <c r="D152" s="868"/>
      <c r="E152" s="904"/>
      <c r="F152" s="904" t="s">
        <v>574</v>
      </c>
      <c r="G152" s="919" t="s">
        <v>101</v>
      </c>
      <c r="H152" s="904"/>
      <c r="I152" s="1200">
        <v>0</v>
      </c>
      <c r="J152" s="1200">
        <f>ROUND('geg ll'!G268*VLOOKUP($F152,categoriePers8jreo,4,FALSE),0)</f>
        <v>0</v>
      </c>
      <c r="K152" s="1200">
        <f>ROUND('geg ll'!H268*VLOOKUP($F152,categoriePers8jreo,4,FALSE),0)</f>
        <v>0</v>
      </c>
      <c r="L152" s="1200">
        <f>ROUND('geg ll'!I268*VLOOKUP($F152,categoriePers8jreo,4,FALSE),0)</f>
        <v>0</v>
      </c>
      <c r="M152" s="1200">
        <f>ROUND('geg ll'!J268*VLOOKUP($F152,categoriePers8jreo,4,FALSE),0)</f>
        <v>0</v>
      </c>
      <c r="N152" s="1200">
        <f>ROUND('geg ll'!K268*VLOOKUP($F152,categoriePers8jreo,4,FALSE),0)</f>
        <v>0</v>
      </c>
      <c r="O152" s="1200">
        <f>ROUND('geg ll'!L268*VLOOKUP($F152,categoriePers8jreo,4,FALSE),0)</f>
        <v>0</v>
      </c>
      <c r="P152" s="904"/>
      <c r="Q152" s="489"/>
    </row>
    <row r="153" spans="2:17" ht="13.15" customHeight="1" x14ac:dyDescent="0.2">
      <c r="B153" s="26"/>
      <c r="C153" s="904"/>
      <c r="D153" s="868"/>
      <c r="E153" s="904"/>
      <c r="F153" s="904" t="s">
        <v>575</v>
      </c>
      <c r="G153" s="919" t="s">
        <v>101</v>
      </c>
      <c r="H153" s="904"/>
      <c r="I153" s="1200">
        <v>0</v>
      </c>
      <c r="J153" s="1200">
        <f>ROUND('geg ll'!G269*VLOOKUP($F153,categoriePers8jreo,4,FALSE),0)</f>
        <v>0</v>
      </c>
      <c r="K153" s="1200">
        <f>ROUND('geg ll'!H269*VLOOKUP($F153,categoriePers8jreo,4,FALSE),0)</f>
        <v>0</v>
      </c>
      <c r="L153" s="1200">
        <f>ROUND('geg ll'!I269*VLOOKUP($F153,categoriePers8jreo,4,FALSE),0)</f>
        <v>0</v>
      </c>
      <c r="M153" s="1200">
        <f>ROUND('geg ll'!J269*VLOOKUP($F153,categoriePers8jreo,4,FALSE),0)</f>
        <v>0</v>
      </c>
      <c r="N153" s="1200">
        <f>ROUND('geg ll'!K269*VLOOKUP($F153,categoriePers8jreo,4,FALSE),0)</f>
        <v>0</v>
      </c>
      <c r="O153" s="1200">
        <f>ROUND('geg ll'!L269*VLOOKUP($F153,categoriePers8jreo,4,FALSE),0)</f>
        <v>0</v>
      </c>
      <c r="P153" s="904"/>
      <c r="Q153" s="489"/>
    </row>
    <row r="154" spans="2:17" ht="13.15" customHeight="1" x14ac:dyDescent="0.2">
      <c r="B154" s="26"/>
      <c r="C154" s="904"/>
      <c r="D154" s="868"/>
      <c r="E154" s="904"/>
      <c r="F154" s="904" t="s">
        <v>576</v>
      </c>
      <c r="G154" s="919" t="s">
        <v>101</v>
      </c>
      <c r="H154" s="904"/>
      <c r="I154" s="1200">
        <v>0</v>
      </c>
      <c r="J154" s="1200">
        <f>ROUND('geg ll'!G270*VLOOKUP($F154,categoriePers8jreo,4,FALSE),0)</f>
        <v>0</v>
      </c>
      <c r="K154" s="1200">
        <f>ROUND('geg ll'!H270*VLOOKUP($F154,categoriePers8jreo,4,FALSE),0)</f>
        <v>0</v>
      </c>
      <c r="L154" s="1200">
        <f>ROUND('geg ll'!I270*VLOOKUP($F154,categoriePers8jreo,4,FALSE),0)</f>
        <v>0</v>
      </c>
      <c r="M154" s="1200">
        <f>ROUND('geg ll'!J270*VLOOKUP($F154,categoriePers8jreo,4,FALSE),0)</f>
        <v>0</v>
      </c>
      <c r="N154" s="1200">
        <f>ROUND('geg ll'!K270*VLOOKUP($F154,categoriePers8jreo,4,FALSE),0)</f>
        <v>0</v>
      </c>
      <c r="O154" s="1200">
        <f>ROUND('geg ll'!L270*VLOOKUP($F154,categoriePers8jreo,4,FALSE),0)</f>
        <v>0</v>
      </c>
      <c r="P154" s="904"/>
      <c r="Q154" s="489"/>
    </row>
    <row r="155" spans="2:17" ht="13.15" customHeight="1" x14ac:dyDescent="0.2">
      <c r="B155" s="26"/>
      <c r="C155" s="904"/>
      <c r="D155" s="1186" t="str">
        <f>+'geg ll'!D272</f>
        <v>Naam SO 18</v>
      </c>
      <c r="E155" s="904"/>
      <c r="F155" s="904" t="s">
        <v>574</v>
      </c>
      <c r="G155" s="919" t="s">
        <v>121</v>
      </c>
      <c r="H155" s="904"/>
      <c r="I155" s="1200">
        <v>0</v>
      </c>
      <c r="J155" s="1200">
        <f>ROUND('geg ll'!G272*VLOOKUP($F155,categoriePers,4,FALSE),0)</f>
        <v>0</v>
      </c>
      <c r="K155" s="1200">
        <f>ROUND('geg ll'!H272*VLOOKUP($F155,categoriePers,4,FALSE),0)</f>
        <v>0</v>
      </c>
      <c r="L155" s="1200">
        <f>ROUND('geg ll'!I272*VLOOKUP($F155,categoriePers,4,FALSE),0)</f>
        <v>0</v>
      </c>
      <c r="M155" s="1200">
        <f>ROUND('geg ll'!J272*VLOOKUP($F155,categoriePers,4,FALSE),0)</f>
        <v>0</v>
      </c>
      <c r="N155" s="1200">
        <f>ROUND('geg ll'!K272*VLOOKUP($F155,categoriePers,4,FALSE),0)</f>
        <v>0</v>
      </c>
      <c r="O155" s="1200">
        <f>ROUND('geg ll'!L272*VLOOKUP($F155,categoriePers,4,FALSE),0)</f>
        <v>0</v>
      </c>
      <c r="P155" s="904"/>
      <c r="Q155" s="489"/>
    </row>
    <row r="156" spans="2:17" ht="13.15" customHeight="1" x14ac:dyDescent="0.2">
      <c r="B156" s="26"/>
      <c r="C156" s="904"/>
      <c r="D156" s="868"/>
      <c r="E156" s="904"/>
      <c r="F156" s="904" t="s">
        <v>575</v>
      </c>
      <c r="G156" s="919" t="s">
        <v>121</v>
      </c>
      <c r="H156" s="904"/>
      <c r="I156" s="1200">
        <v>0</v>
      </c>
      <c r="J156" s="1200">
        <f>ROUND('geg ll'!G273*VLOOKUP($F156,categoriePers,4,FALSE),0)</f>
        <v>0</v>
      </c>
      <c r="K156" s="1200">
        <f>ROUND('geg ll'!H273*VLOOKUP($F156,categoriePers,4,FALSE),0)</f>
        <v>0</v>
      </c>
      <c r="L156" s="1200">
        <f>ROUND('geg ll'!I273*VLOOKUP($F156,categoriePers,4,FALSE),0)</f>
        <v>0</v>
      </c>
      <c r="M156" s="1200">
        <f>ROUND('geg ll'!J273*VLOOKUP($F156,categoriePers,4,FALSE),0)</f>
        <v>0</v>
      </c>
      <c r="N156" s="1200">
        <f>ROUND('geg ll'!K273*VLOOKUP($F156,categoriePers,4,FALSE),0)</f>
        <v>0</v>
      </c>
      <c r="O156" s="1200">
        <f>ROUND('geg ll'!L273*VLOOKUP($F156,categoriePers,4,FALSE),0)</f>
        <v>0</v>
      </c>
      <c r="P156" s="904"/>
      <c r="Q156" s="489"/>
    </row>
    <row r="157" spans="2:17" ht="13.15" customHeight="1" x14ac:dyDescent="0.2">
      <c r="B157" s="26"/>
      <c r="C157" s="904"/>
      <c r="D157" s="868"/>
      <c r="E157" s="904"/>
      <c r="F157" s="904" t="s">
        <v>576</v>
      </c>
      <c r="G157" s="919" t="s">
        <v>121</v>
      </c>
      <c r="H157" s="904"/>
      <c r="I157" s="1200">
        <v>0</v>
      </c>
      <c r="J157" s="1200">
        <f>ROUND('geg ll'!G274*VLOOKUP($F157,categoriePers,4,FALSE),0)</f>
        <v>0</v>
      </c>
      <c r="K157" s="1200">
        <f>ROUND('geg ll'!H274*VLOOKUP($F157,categoriePers,4,FALSE),0)</f>
        <v>0</v>
      </c>
      <c r="L157" s="1200">
        <f>ROUND('geg ll'!I274*VLOOKUP($F157,categoriePers,4,FALSE),0)</f>
        <v>0</v>
      </c>
      <c r="M157" s="1200">
        <f>ROUND('geg ll'!J274*VLOOKUP($F157,categoriePers,4,FALSE),0)</f>
        <v>0</v>
      </c>
      <c r="N157" s="1200">
        <f>ROUND('geg ll'!K274*VLOOKUP($F157,categoriePers,4,FALSE),0)</f>
        <v>0</v>
      </c>
      <c r="O157" s="1200">
        <f>ROUND('geg ll'!L274*VLOOKUP($F157,categoriePers,4,FALSE),0)</f>
        <v>0</v>
      </c>
      <c r="P157" s="904"/>
      <c r="Q157" s="489"/>
    </row>
    <row r="158" spans="2:17" ht="13.15" customHeight="1" x14ac:dyDescent="0.2">
      <c r="B158" s="26"/>
      <c r="C158" s="904"/>
      <c r="D158" s="868"/>
      <c r="E158" s="904"/>
      <c r="F158" s="904" t="s">
        <v>574</v>
      </c>
      <c r="G158" s="919" t="s">
        <v>101</v>
      </c>
      <c r="H158" s="904"/>
      <c r="I158" s="1200">
        <v>0</v>
      </c>
      <c r="J158" s="1200">
        <f>ROUND('geg ll'!G275*VLOOKUP($F158,categoriePers8jreo,4,FALSE),0)</f>
        <v>0</v>
      </c>
      <c r="K158" s="1200">
        <f>ROUND('geg ll'!H275*VLOOKUP($F158,categoriePers8jreo,4,FALSE),0)</f>
        <v>0</v>
      </c>
      <c r="L158" s="1200">
        <f>ROUND('geg ll'!I275*VLOOKUP($F158,categoriePers8jreo,4,FALSE),0)</f>
        <v>0</v>
      </c>
      <c r="M158" s="1200">
        <f>ROUND('geg ll'!J275*VLOOKUP($F158,categoriePers8jreo,4,FALSE),0)</f>
        <v>0</v>
      </c>
      <c r="N158" s="1200">
        <f>ROUND('geg ll'!K275*VLOOKUP($F158,categoriePers8jreo,4,FALSE),0)</f>
        <v>0</v>
      </c>
      <c r="O158" s="1200">
        <f>ROUND('geg ll'!L275*VLOOKUP($F158,categoriePers8jreo,4,FALSE),0)</f>
        <v>0</v>
      </c>
      <c r="P158" s="904"/>
      <c r="Q158" s="489"/>
    </row>
    <row r="159" spans="2:17" ht="13.15" customHeight="1" x14ac:dyDescent="0.2">
      <c r="B159" s="26"/>
      <c r="C159" s="904"/>
      <c r="D159" s="868"/>
      <c r="E159" s="904"/>
      <c r="F159" s="904" t="s">
        <v>575</v>
      </c>
      <c r="G159" s="919" t="s">
        <v>101</v>
      </c>
      <c r="H159" s="904"/>
      <c r="I159" s="1200">
        <v>0</v>
      </c>
      <c r="J159" s="1200">
        <f>ROUND('geg ll'!G276*VLOOKUP($F159,categoriePers8jreo,4,FALSE),0)</f>
        <v>0</v>
      </c>
      <c r="K159" s="1200">
        <f>ROUND('geg ll'!H276*VLOOKUP($F159,categoriePers8jreo,4,FALSE),0)</f>
        <v>0</v>
      </c>
      <c r="L159" s="1200">
        <f>ROUND('geg ll'!I276*VLOOKUP($F159,categoriePers8jreo,4,FALSE),0)</f>
        <v>0</v>
      </c>
      <c r="M159" s="1200">
        <f>ROUND('geg ll'!J276*VLOOKUP($F159,categoriePers8jreo,4,FALSE),0)</f>
        <v>0</v>
      </c>
      <c r="N159" s="1200">
        <f>ROUND('geg ll'!K276*VLOOKUP($F159,categoriePers8jreo,4,FALSE),0)</f>
        <v>0</v>
      </c>
      <c r="O159" s="1200">
        <f>ROUND('geg ll'!L276*VLOOKUP($F159,categoriePers8jreo,4,FALSE),0)</f>
        <v>0</v>
      </c>
      <c r="P159" s="904"/>
      <c r="Q159" s="489"/>
    </row>
    <row r="160" spans="2:17" ht="13.15" customHeight="1" x14ac:dyDescent="0.2">
      <c r="B160" s="26"/>
      <c r="C160" s="904"/>
      <c r="D160" s="868"/>
      <c r="E160" s="904"/>
      <c r="F160" s="904" t="s">
        <v>576</v>
      </c>
      <c r="G160" s="919" t="s">
        <v>101</v>
      </c>
      <c r="H160" s="904"/>
      <c r="I160" s="1200">
        <v>0</v>
      </c>
      <c r="J160" s="1200">
        <f>ROUND('geg ll'!G277*VLOOKUP($F160,categoriePers8jreo,4,FALSE),0)</f>
        <v>0</v>
      </c>
      <c r="K160" s="1200">
        <f>ROUND('geg ll'!H277*VLOOKUP($F160,categoriePers8jreo,4,FALSE),0)</f>
        <v>0</v>
      </c>
      <c r="L160" s="1200">
        <f>ROUND('geg ll'!I277*VLOOKUP($F160,categoriePers8jreo,4,FALSE),0)</f>
        <v>0</v>
      </c>
      <c r="M160" s="1200">
        <f>ROUND('geg ll'!J277*VLOOKUP($F160,categoriePers8jreo,4,FALSE),0)</f>
        <v>0</v>
      </c>
      <c r="N160" s="1200">
        <f>ROUND('geg ll'!K277*VLOOKUP($F160,categoriePers8jreo,4,FALSE),0)</f>
        <v>0</v>
      </c>
      <c r="O160" s="1200">
        <f>ROUND('geg ll'!L277*VLOOKUP($F160,categoriePers8jreo,4,FALSE),0)</f>
        <v>0</v>
      </c>
      <c r="P160" s="904"/>
      <c r="Q160" s="489"/>
    </row>
    <row r="161" spans="2:17" ht="13.15" customHeight="1" x14ac:dyDescent="0.2">
      <c r="B161" s="26"/>
      <c r="C161" s="904"/>
      <c r="D161" s="1186" t="str">
        <f>+'geg ll'!D279</f>
        <v>Naam SO 19</v>
      </c>
      <c r="E161" s="904"/>
      <c r="F161" s="904" t="s">
        <v>574</v>
      </c>
      <c r="G161" s="919" t="s">
        <v>121</v>
      </c>
      <c r="H161" s="904"/>
      <c r="I161" s="1200">
        <v>0</v>
      </c>
      <c r="J161" s="1200">
        <f>ROUND('geg ll'!G279*VLOOKUP($F161,categoriePers,4,FALSE),0)</f>
        <v>0</v>
      </c>
      <c r="K161" s="1200">
        <f>ROUND('geg ll'!H279*VLOOKUP($F161,categoriePers,4,FALSE),0)</f>
        <v>0</v>
      </c>
      <c r="L161" s="1200">
        <f>ROUND('geg ll'!I279*VLOOKUP($F161,categoriePers,4,FALSE),0)</f>
        <v>0</v>
      </c>
      <c r="M161" s="1200">
        <f>ROUND('geg ll'!J279*VLOOKUP($F161,categoriePers,4,FALSE),0)</f>
        <v>0</v>
      </c>
      <c r="N161" s="1200">
        <f>ROUND('geg ll'!K279*VLOOKUP($F161,categoriePers,4,FALSE),0)</f>
        <v>0</v>
      </c>
      <c r="O161" s="1200">
        <f>ROUND('geg ll'!L279*VLOOKUP($F161,categoriePers,4,FALSE),0)</f>
        <v>0</v>
      </c>
      <c r="P161" s="904"/>
      <c r="Q161" s="489"/>
    </row>
    <row r="162" spans="2:17" ht="13.15" customHeight="1" x14ac:dyDescent="0.2">
      <c r="B162" s="26"/>
      <c r="C162" s="904"/>
      <c r="D162" s="868"/>
      <c r="E162" s="904"/>
      <c r="F162" s="904" t="s">
        <v>575</v>
      </c>
      <c r="G162" s="919" t="s">
        <v>121</v>
      </c>
      <c r="H162" s="904"/>
      <c r="I162" s="1200">
        <v>0</v>
      </c>
      <c r="J162" s="1200">
        <f>ROUND('geg ll'!G280*VLOOKUP($F162,categoriePers,4,FALSE),0)</f>
        <v>0</v>
      </c>
      <c r="K162" s="1200">
        <f>ROUND('geg ll'!H280*VLOOKUP($F162,categoriePers,4,FALSE),0)</f>
        <v>0</v>
      </c>
      <c r="L162" s="1200">
        <f>ROUND('geg ll'!I280*VLOOKUP($F162,categoriePers,4,FALSE),0)</f>
        <v>0</v>
      </c>
      <c r="M162" s="1200">
        <f>ROUND('geg ll'!J280*VLOOKUP($F162,categoriePers,4,FALSE),0)</f>
        <v>0</v>
      </c>
      <c r="N162" s="1200">
        <f>ROUND('geg ll'!K280*VLOOKUP($F162,categoriePers,4,FALSE),0)</f>
        <v>0</v>
      </c>
      <c r="O162" s="1200">
        <f>ROUND('geg ll'!L280*VLOOKUP($F162,categoriePers,4,FALSE),0)</f>
        <v>0</v>
      </c>
      <c r="P162" s="904"/>
      <c r="Q162" s="489"/>
    </row>
    <row r="163" spans="2:17" ht="13.15" customHeight="1" x14ac:dyDescent="0.2">
      <c r="B163" s="26"/>
      <c r="C163" s="904"/>
      <c r="D163" s="868"/>
      <c r="E163" s="904"/>
      <c r="F163" s="904" t="s">
        <v>576</v>
      </c>
      <c r="G163" s="919" t="s">
        <v>121</v>
      </c>
      <c r="H163" s="904"/>
      <c r="I163" s="1200">
        <v>0</v>
      </c>
      <c r="J163" s="1200">
        <f>ROUND('geg ll'!G281*VLOOKUP($F163,categoriePers,4,FALSE),0)</f>
        <v>0</v>
      </c>
      <c r="K163" s="1200">
        <f>ROUND('geg ll'!H281*VLOOKUP($F163,categoriePers,4,FALSE),0)</f>
        <v>0</v>
      </c>
      <c r="L163" s="1200">
        <f>ROUND('geg ll'!I281*VLOOKUP($F163,categoriePers,4,FALSE),0)</f>
        <v>0</v>
      </c>
      <c r="M163" s="1200">
        <f>ROUND('geg ll'!J281*VLOOKUP($F163,categoriePers,4,FALSE),0)</f>
        <v>0</v>
      </c>
      <c r="N163" s="1200">
        <f>ROUND('geg ll'!K281*VLOOKUP($F163,categoriePers,4,FALSE),0)</f>
        <v>0</v>
      </c>
      <c r="O163" s="1200">
        <f>ROUND('geg ll'!L281*VLOOKUP($F163,categoriePers,4,FALSE),0)</f>
        <v>0</v>
      </c>
      <c r="P163" s="904"/>
      <c r="Q163" s="489"/>
    </row>
    <row r="164" spans="2:17" ht="13.15" customHeight="1" x14ac:dyDescent="0.2">
      <c r="B164" s="26"/>
      <c r="C164" s="904"/>
      <c r="D164" s="868"/>
      <c r="E164" s="904"/>
      <c r="F164" s="904" t="s">
        <v>574</v>
      </c>
      <c r="G164" s="919" t="s">
        <v>101</v>
      </c>
      <c r="H164" s="904"/>
      <c r="I164" s="1200">
        <v>0</v>
      </c>
      <c r="J164" s="1200">
        <f>ROUND('geg ll'!G282*VLOOKUP($F164,categoriePers8jreo,4,FALSE),0)</f>
        <v>0</v>
      </c>
      <c r="K164" s="1200">
        <f>ROUND('geg ll'!H282*VLOOKUP($F164,categoriePers8jreo,4,FALSE),0)</f>
        <v>0</v>
      </c>
      <c r="L164" s="1200">
        <f>ROUND('geg ll'!I282*VLOOKUP($F164,categoriePers8jreo,4,FALSE),0)</f>
        <v>0</v>
      </c>
      <c r="M164" s="1200">
        <f>ROUND('geg ll'!J282*VLOOKUP($F164,categoriePers8jreo,4,FALSE),0)</f>
        <v>0</v>
      </c>
      <c r="N164" s="1200">
        <f>ROUND('geg ll'!K282*VLOOKUP($F164,categoriePers8jreo,4,FALSE),0)</f>
        <v>0</v>
      </c>
      <c r="O164" s="1200">
        <f>ROUND('geg ll'!L282*VLOOKUP($F164,categoriePers8jreo,4,FALSE),0)</f>
        <v>0</v>
      </c>
      <c r="P164" s="904"/>
      <c r="Q164" s="489"/>
    </row>
    <row r="165" spans="2:17" ht="13.15" customHeight="1" x14ac:dyDescent="0.2">
      <c r="B165" s="26"/>
      <c r="C165" s="904"/>
      <c r="D165" s="868"/>
      <c r="E165" s="904"/>
      <c r="F165" s="904" t="s">
        <v>575</v>
      </c>
      <c r="G165" s="919" t="s">
        <v>101</v>
      </c>
      <c r="H165" s="904"/>
      <c r="I165" s="1200">
        <v>0</v>
      </c>
      <c r="J165" s="1200">
        <f>ROUND('geg ll'!G283*VLOOKUP($F165,categoriePers8jreo,4,FALSE),0)</f>
        <v>0</v>
      </c>
      <c r="K165" s="1200">
        <f>ROUND('geg ll'!H283*VLOOKUP($F165,categoriePers8jreo,4,FALSE),0)</f>
        <v>0</v>
      </c>
      <c r="L165" s="1200">
        <f>ROUND('geg ll'!I283*VLOOKUP($F165,categoriePers8jreo,4,FALSE),0)</f>
        <v>0</v>
      </c>
      <c r="M165" s="1200">
        <f>ROUND('geg ll'!J283*VLOOKUP($F165,categoriePers8jreo,4,FALSE),0)</f>
        <v>0</v>
      </c>
      <c r="N165" s="1200">
        <f>ROUND('geg ll'!K283*VLOOKUP($F165,categoriePers8jreo,4,FALSE),0)</f>
        <v>0</v>
      </c>
      <c r="O165" s="1200">
        <f>ROUND('geg ll'!L283*VLOOKUP($F165,categoriePers8jreo,4,FALSE),0)</f>
        <v>0</v>
      </c>
      <c r="P165" s="904"/>
      <c r="Q165" s="489"/>
    </row>
    <row r="166" spans="2:17" ht="13.15" customHeight="1" x14ac:dyDescent="0.2">
      <c r="B166" s="26"/>
      <c r="C166" s="904"/>
      <c r="D166" s="868"/>
      <c r="E166" s="904"/>
      <c r="F166" s="904" t="s">
        <v>576</v>
      </c>
      <c r="G166" s="919" t="s">
        <v>101</v>
      </c>
      <c r="H166" s="904"/>
      <c r="I166" s="1200">
        <v>0</v>
      </c>
      <c r="J166" s="1200">
        <f>ROUND('geg ll'!G284*VLOOKUP($F166,categoriePers8jreo,4,FALSE),0)</f>
        <v>0</v>
      </c>
      <c r="K166" s="1200">
        <f>ROUND('geg ll'!H284*VLOOKUP($F166,categoriePers8jreo,4,FALSE),0)</f>
        <v>0</v>
      </c>
      <c r="L166" s="1200">
        <f>ROUND('geg ll'!I284*VLOOKUP($F166,categoriePers8jreo,4,FALSE),0)</f>
        <v>0</v>
      </c>
      <c r="M166" s="1200">
        <f>ROUND('geg ll'!J284*VLOOKUP($F166,categoriePers8jreo,4,FALSE),0)</f>
        <v>0</v>
      </c>
      <c r="N166" s="1200">
        <f>ROUND('geg ll'!K284*VLOOKUP($F166,categoriePers8jreo,4,FALSE),0)</f>
        <v>0</v>
      </c>
      <c r="O166" s="1200">
        <f>ROUND('geg ll'!L284*VLOOKUP($F166,categoriePers8jreo,4,FALSE),0)</f>
        <v>0</v>
      </c>
      <c r="P166" s="904"/>
      <c r="Q166" s="489"/>
    </row>
    <row r="167" spans="2:17" ht="13.15" customHeight="1" x14ac:dyDescent="0.2">
      <c r="B167" s="26"/>
      <c r="C167" s="904"/>
      <c r="D167" s="1186" t="str">
        <f>+'geg ll'!D286</f>
        <v>Naam SO 20</v>
      </c>
      <c r="E167" s="904"/>
      <c r="F167" s="904" t="s">
        <v>574</v>
      </c>
      <c r="G167" s="919" t="s">
        <v>121</v>
      </c>
      <c r="H167" s="904"/>
      <c r="I167" s="1200">
        <v>0</v>
      </c>
      <c r="J167" s="1200">
        <f>ROUND('geg ll'!G286*VLOOKUP($F167,categoriePers,4,FALSE),0)</f>
        <v>0</v>
      </c>
      <c r="K167" s="1200">
        <f>ROUND('geg ll'!H286*VLOOKUP($F167,categoriePers,4,FALSE),0)</f>
        <v>0</v>
      </c>
      <c r="L167" s="1200">
        <f>ROUND('geg ll'!I286*VLOOKUP($F167,categoriePers,4,FALSE),0)</f>
        <v>0</v>
      </c>
      <c r="M167" s="1200">
        <f>ROUND('geg ll'!J286*VLOOKUP($F167,categoriePers,4,FALSE),0)</f>
        <v>0</v>
      </c>
      <c r="N167" s="1200">
        <f>ROUND('geg ll'!K286*VLOOKUP($F167,categoriePers,4,FALSE),0)</f>
        <v>0</v>
      </c>
      <c r="O167" s="1200">
        <f>ROUND('geg ll'!L286*VLOOKUP($F167,categoriePers,4,FALSE),0)</f>
        <v>0</v>
      </c>
      <c r="P167" s="904"/>
      <c r="Q167" s="489"/>
    </row>
    <row r="168" spans="2:17" ht="13.15" customHeight="1" x14ac:dyDescent="0.2">
      <c r="B168" s="26"/>
      <c r="C168" s="904"/>
      <c r="D168" s="868"/>
      <c r="E168" s="904"/>
      <c r="F168" s="904" t="s">
        <v>575</v>
      </c>
      <c r="G168" s="919" t="s">
        <v>121</v>
      </c>
      <c r="H168" s="904"/>
      <c r="I168" s="1200">
        <v>0</v>
      </c>
      <c r="J168" s="1200">
        <f>ROUND('geg ll'!G287*VLOOKUP($F168,categoriePers,4,FALSE),0)</f>
        <v>0</v>
      </c>
      <c r="K168" s="1200">
        <f>ROUND('geg ll'!H287*VLOOKUP($F168,categoriePers,4,FALSE),0)</f>
        <v>0</v>
      </c>
      <c r="L168" s="1200">
        <f>ROUND('geg ll'!I287*VLOOKUP($F168,categoriePers,4,FALSE),0)</f>
        <v>0</v>
      </c>
      <c r="M168" s="1200">
        <f>ROUND('geg ll'!J287*VLOOKUP($F168,categoriePers,4,FALSE),0)</f>
        <v>0</v>
      </c>
      <c r="N168" s="1200">
        <f>ROUND('geg ll'!K287*VLOOKUP($F168,categoriePers,4,FALSE),0)</f>
        <v>0</v>
      </c>
      <c r="O168" s="1200">
        <f>ROUND('geg ll'!L287*VLOOKUP($F168,categoriePers,4,FALSE),0)</f>
        <v>0</v>
      </c>
      <c r="P168" s="904"/>
      <c r="Q168" s="489"/>
    </row>
    <row r="169" spans="2:17" ht="13.15" customHeight="1" x14ac:dyDescent="0.2">
      <c r="B169" s="26"/>
      <c r="C169" s="904"/>
      <c r="D169" s="868"/>
      <c r="E169" s="904"/>
      <c r="F169" s="904" t="s">
        <v>576</v>
      </c>
      <c r="G169" s="919" t="s">
        <v>121</v>
      </c>
      <c r="H169" s="904"/>
      <c r="I169" s="1200">
        <v>0</v>
      </c>
      <c r="J169" s="1200">
        <f>ROUND('geg ll'!G288*VLOOKUP($F169,categoriePers,4,FALSE),0)</f>
        <v>0</v>
      </c>
      <c r="K169" s="1200">
        <f>ROUND('geg ll'!H288*VLOOKUP($F169,categoriePers,4,FALSE),0)</f>
        <v>0</v>
      </c>
      <c r="L169" s="1200">
        <f>ROUND('geg ll'!I288*VLOOKUP($F169,categoriePers,4,FALSE),0)</f>
        <v>0</v>
      </c>
      <c r="M169" s="1200">
        <f>ROUND('geg ll'!J288*VLOOKUP($F169,categoriePers,4,FALSE),0)</f>
        <v>0</v>
      </c>
      <c r="N169" s="1200">
        <f>ROUND('geg ll'!K288*VLOOKUP($F169,categoriePers,4,FALSE),0)</f>
        <v>0</v>
      </c>
      <c r="O169" s="1200">
        <f>ROUND('geg ll'!L288*VLOOKUP($F169,categoriePers,4,FALSE),0)</f>
        <v>0</v>
      </c>
      <c r="P169" s="904"/>
      <c r="Q169" s="489"/>
    </row>
    <row r="170" spans="2:17" ht="13.15" customHeight="1" x14ac:dyDescent="0.2">
      <c r="B170" s="26"/>
      <c r="C170" s="904"/>
      <c r="D170" s="868"/>
      <c r="E170" s="904"/>
      <c r="F170" s="904" t="s">
        <v>574</v>
      </c>
      <c r="G170" s="919" t="s">
        <v>101</v>
      </c>
      <c r="H170" s="904"/>
      <c r="I170" s="1200">
        <v>0</v>
      </c>
      <c r="J170" s="1200">
        <f>ROUND('geg ll'!G289*VLOOKUP($F170,categoriePers8jreo,4,FALSE),0)</f>
        <v>0</v>
      </c>
      <c r="K170" s="1200">
        <f>ROUND('geg ll'!H289*VLOOKUP($F170,categoriePers8jreo,4,FALSE),0)</f>
        <v>0</v>
      </c>
      <c r="L170" s="1200">
        <f>ROUND('geg ll'!I289*VLOOKUP($F170,categoriePers8jreo,4,FALSE),0)</f>
        <v>0</v>
      </c>
      <c r="M170" s="1200">
        <f>ROUND('geg ll'!J289*VLOOKUP($F170,categoriePers8jreo,4,FALSE),0)</f>
        <v>0</v>
      </c>
      <c r="N170" s="1200">
        <f>ROUND('geg ll'!K289*VLOOKUP($F170,categoriePers8jreo,4,FALSE),0)</f>
        <v>0</v>
      </c>
      <c r="O170" s="1200">
        <f>ROUND('geg ll'!L289*VLOOKUP($F170,categoriePers8jreo,4,FALSE),0)</f>
        <v>0</v>
      </c>
      <c r="P170" s="904"/>
      <c r="Q170" s="489"/>
    </row>
    <row r="171" spans="2:17" ht="13.15" customHeight="1" x14ac:dyDescent="0.2">
      <c r="B171" s="26"/>
      <c r="C171" s="904"/>
      <c r="D171" s="868"/>
      <c r="E171" s="904"/>
      <c r="F171" s="904" t="s">
        <v>575</v>
      </c>
      <c r="G171" s="919" t="s">
        <v>101</v>
      </c>
      <c r="H171" s="904"/>
      <c r="I171" s="1200">
        <v>0</v>
      </c>
      <c r="J171" s="1200">
        <f>ROUND('geg ll'!G290*VLOOKUP($F171,categoriePers8jreo,4,FALSE),0)</f>
        <v>0</v>
      </c>
      <c r="K171" s="1200">
        <f>ROUND('geg ll'!H290*VLOOKUP($F171,categoriePers8jreo,4,FALSE),0)</f>
        <v>0</v>
      </c>
      <c r="L171" s="1200">
        <f>ROUND('geg ll'!I290*VLOOKUP($F171,categoriePers8jreo,4,FALSE),0)</f>
        <v>0</v>
      </c>
      <c r="M171" s="1200">
        <f>ROUND('geg ll'!J290*VLOOKUP($F171,categoriePers8jreo,4,FALSE),0)</f>
        <v>0</v>
      </c>
      <c r="N171" s="1200">
        <f>ROUND('geg ll'!K290*VLOOKUP($F171,categoriePers8jreo,4,FALSE),0)</f>
        <v>0</v>
      </c>
      <c r="O171" s="1200">
        <f>ROUND('geg ll'!L290*VLOOKUP($F171,categoriePers8jreo,4,FALSE),0)</f>
        <v>0</v>
      </c>
      <c r="P171" s="904"/>
      <c r="Q171" s="489"/>
    </row>
    <row r="172" spans="2:17" ht="13.15" customHeight="1" x14ac:dyDescent="0.2">
      <c r="B172" s="26"/>
      <c r="C172" s="904"/>
      <c r="D172" s="868"/>
      <c r="E172" s="904"/>
      <c r="F172" s="904" t="s">
        <v>576</v>
      </c>
      <c r="G172" s="919" t="s">
        <v>101</v>
      </c>
      <c r="H172" s="904"/>
      <c r="I172" s="1200">
        <v>0</v>
      </c>
      <c r="J172" s="1200">
        <f>ROUND('geg ll'!G291*VLOOKUP($F172,categoriePers8jreo,4,FALSE),0)</f>
        <v>0</v>
      </c>
      <c r="K172" s="1200">
        <f>ROUND('geg ll'!H291*VLOOKUP($F172,categoriePers8jreo,4,FALSE),0)</f>
        <v>0</v>
      </c>
      <c r="L172" s="1200">
        <f>ROUND('geg ll'!I291*VLOOKUP($F172,categoriePers8jreo,4,FALSE),0)</f>
        <v>0</v>
      </c>
      <c r="M172" s="1200">
        <f>ROUND('geg ll'!J291*VLOOKUP($F172,categoriePers8jreo,4,FALSE),0)</f>
        <v>0</v>
      </c>
      <c r="N172" s="1200">
        <f>ROUND('geg ll'!K291*VLOOKUP($F172,categoriePers8jreo,4,FALSE),0)</f>
        <v>0</v>
      </c>
      <c r="O172" s="1200">
        <f>ROUND('geg ll'!L291*VLOOKUP($F172,categoriePers8jreo,4,FALSE),0)</f>
        <v>0</v>
      </c>
      <c r="P172" s="904"/>
      <c r="Q172" s="489"/>
    </row>
    <row r="173" spans="2:17" ht="13.15" customHeight="1" x14ac:dyDescent="0.2">
      <c r="B173" s="26"/>
      <c r="C173" s="904"/>
      <c r="D173" s="1186" t="str">
        <f>+'geg ll'!D293</f>
        <v>Naam SO 21</v>
      </c>
      <c r="E173" s="904"/>
      <c r="F173" s="904" t="s">
        <v>574</v>
      </c>
      <c r="G173" s="919" t="s">
        <v>121</v>
      </c>
      <c r="H173" s="904"/>
      <c r="I173" s="1200">
        <v>0</v>
      </c>
      <c r="J173" s="1200">
        <f>ROUND('geg ll'!G293*VLOOKUP($F173,categoriePers,4,FALSE),0)</f>
        <v>0</v>
      </c>
      <c r="K173" s="1200">
        <f>ROUND('geg ll'!H293*VLOOKUP($F173,categoriePers,4,FALSE),0)</f>
        <v>0</v>
      </c>
      <c r="L173" s="1200">
        <f>ROUND('geg ll'!I293*VLOOKUP($F173,categoriePers,4,FALSE),0)</f>
        <v>0</v>
      </c>
      <c r="M173" s="1200">
        <f>ROUND('geg ll'!J293*VLOOKUP($F173,categoriePers,4,FALSE),0)</f>
        <v>0</v>
      </c>
      <c r="N173" s="1200">
        <f>ROUND('geg ll'!K293*VLOOKUP($F173,categoriePers,4,FALSE),0)</f>
        <v>0</v>
      </c>
      <c r="O173" s="1200">
        <f>ROUND('geg ll'!L293*VLOOKUP($F173,categoriePers,4,FALSE),0)</f>
        <v>0</v>
      </c>
      <c r="P173" s="904"/>
      <c r="Q173" s="489"/>
    </row>
    <row r="174" spans="2:17" ht="13.15" customHeight="1" x14ac:dyDescent="0.2">
      <c r="B174" s="26"/>
      <c r="C174" s="904"/>
      <c r="D174" s="868"/>
      <c r="E174" s="904"/>
      <c r="F174" s="904" t="s">
        <v>575</v>
      </c>
      <c r="G174" s="919" t="s">
        <v>121</v>
      </c>
      <c r="H174" s="904"/>
      <c r="I174" s="1200">
        <v>0</v>
      </c>
      <c r="J174" s="1200">
        <f>ROUND('geg ll'!G294*VLOOKUP($F174,categoriePers,4,FALSE),0)</f>
        <v>0</v>
      </c>
      <c r="K174" s="1200">
        <f>ROUND('geg ll'!H294*VLOOKUP($F174,categoriePers,4,FALSE),0)</f>
        <v>0</v>
      </c>
      <c r="L174" s="1200">
        <f>ROUND('geg ll'!I294*VLOOKUP($F174,categoriePers,4,FALSE),0)</f>
        <v>0</v>
      </c>
      <c r="M174" s="1200">
        <f>ROUND('geg ll'!J294*VLOOKUP($F174,categoriePers,4,FALSE),0)</f>
        <v>0</v>
      </c>
      <c r="N174" s="1200">
        <f>ROUND('geg ll'!K294*VLOOKUP($F174,categoriePers,4,FALSE),0)</f>
        <v>0</v>
      </c>
      <c r="O174" s="1200">
        <f>ROUND('geg ll'!L294*VLOOKUP($F174,categoriePers,4,FALSE),0)</f>
        <v>0</v>
      </c>
      <c r="P174" s="904"/>
      <c r="Q174" s="489"/>
    </row>
    <row r="175" spans="2:17" ht="13.15" customHeight="1" x14ac:dyDescent="0.2">
      <c r="B175" s="26"/>
      <c r="C175" s="904"/>
      <c r="D175" s="868"/>
      <c r="E175" s="904"/>
      <c r="F175" s="904" t="s">
        <v>576</v>
      </c>
      <c r="G175" s="919" t="s">
        <v>121</v>
      </c>
      <c r="H175" s="904"/>
      <c r="I175" s="1200">
        <v>0</v>
      </c>
      <c r="J175" s="1200">
        <f>ROUND('geg ll'!G295*VLOOKUP($F175,categoriePers,4,FALSE),0)</f>
        <v>0</v>
      </c>
      <c r="K175" s="1200">
        <f>ROUND('geg ll'!H295*VLOOKUP($F175,categoriePers,4,FALSE),0)</f>
        <v>0</v>
      </c>
      <c r="L175" s="1200">
        <f>ROUND('geg ll'!I295*VLOOKUP($F175,categoriePers,4,FALSE),0)</f>
        <v>0</v>
      </c>
      <c r="M175" s="1200">
        <f>ROUND('geg ll'!J295*VLOOKUP($F175,categoriePers,4,FALSE),0)</f>
        <v>0</v>
      </c>
      <c r="N175" s="1200">
        <f>ROUND('geg ll'!K295*VLOOKUP($F175,categoriePers,4,FALSE),0)</f>
        <v>0</v>
      </c>
      <c r="O175" s="1200">
        <f>ROUND('geg ll'!L295*VLOOKUP($F175,categoriePers,4,FALSE),0)</f>
        <v>0</v>
      </c>
      <c r="P175" s="904"/>
      <c r="Q175" s="489"/>
    </row>
    <row r="176" spans="2:17" ht="13.15" customHeight="1" x14ac:dyDescent="0.2">
      <c r="B176" s="26"/>
      <c r="C176" s="904"/>
      <c r="D176" s="868"/>
      <c r="E176" s="904"/>
      <c r="F176" s="904" t="s">
        <v>574</v>
      </c>
      <c r="G176" s="919" t="s">
        <v>101</v>
      </c>
      <c r="H176" s="904"/>
      <c r="I176" s="1200">
        <v>0</v>
      </c>
      <c r="J176" s="1200">
        <f>ROUND('geg ll'!G296*VLOOKUP($F176,categoriePers8jreo,4,FALSE),0)</f>
        <v>0</v>
      </c>
      <c r="K176" s="1200">
        <f>ROUND('geg ll'!H296*VLOOKUP($F176,categoriePers8jreo,4,FALSE),0)</f>
        <v>0</v>
      </c>
      <c r="L176" s="1200">
        <f>ROUND('geg ll'!I296*VLOOKUP($F176,categoriePers8jreo,4,FALSE),0)</f>
        <v>0</v>
      </c>
      <c r="M176" s="1200">
        <f>ROUND('geg ll'!J296*VLOOKUP($F176,categoriePers8jreo,4,FALSE),0)</f>
        <v>0</v>
      </c>
      <c r="N176" s="1200">
        <f>ROUND('geg ll'!K296*VLOOKUP($F176,categoriePers8jreo,4,FALSE),0)</f>
        <v>0</v>
      </c>
      <c r="O176" s="1200">
        <f>ROUND('geg ll'!L296*VLOOKUP($F176,categoriePers8jreo,4,FALSE),0)</f>
        <v>0</v>
      </c>
      <c r="P176" s="904"/>
      <c r="Q176" s="489"/>
    </row>
    <row r="177" spans="2:17" ht="13.15" customHeight="1" x14ac:dyDescent="0.2">
      <c r="B177" s="26"/>
      <c r="C177" s="904"/>
      <c r="D177" s="868"/>
      <c r="E177" s="904"/>
      <c r="F177" s="904" t="s">
        <v>575</v>
      </c>
      <c r="G177" s="919" t="s">
        <v>101</v>
      </c>
      <c r="H177" s="904"/>
      <c r="I177" s="1200">
        <v>0</v>
      </c>
      <c r="J177" s="1200">
        <f>ROUND('geg ll'!G297*VLOOKUP($F177,categoriePers8jreo,4,FALSE),0)</f>
        <v>0</v>
      </c>
      <c r="K177" s="1200">
        <f>ROUND('geg ll'!H297*VLOOKUP($F177,categoriePers8jreo,4,FALSE),0)</f>
        <v>0</v>
      </c>
      <c r="L177" s="1200">
        <f>ROUND('geg ll'!I297*VLOOKUP($F177,categoriePers8jreo,4,FALSE),0)</f>
        <v>0</v>
      </c>
      <c r="M177" s="1200">
        <f>ROUND('geg ll'!J297*VLOOKUP($F177,categoriePers8jreo,4,FALSE),0)</f>
        <v>0</v>
      </c>
      <c r="N177" s="1200">
        <f>ROUND('geg ll'!K297*VLOOKUP($F177,categoriePers8jreo,4,FALSE),0)</f>
        <v>0</v>
      </c>
      <c r="O177" s="1200">
        <f>ROUND('geg ll'!L297*VLOOKUP($F177,categoriePers8jreo,4,FALSE),0)</f>
        <v>0</v>
      </c>
      <c r="P177" s="904"/>
      <c r="Q177" s="489"/>
    </row>
    <row r="178" spans="2:17" ht="13.15" customHeight="1" x14ac:dyDescent="0.2">
      <c r="B178" s="26"/>
      <c r="C178" s="904"/>
      <c r="D178" s="868"/>
      <c r="E178" s="904"/>
      <c r="F178" s="904" t="s">
        <v>576</v>
      </c>
      <c r="G178" s="919" t="s">
        <v>101</v>
      </c>
      <c r="H178" s="904"/>
      <c r="I178" s="1200">
        <v>0</v>
      </c>
      <c r="J178" s="1200">
        <f>ROUND('geg ll'!G298*VLOOKUP($F178,categoriePers8jreo,4,FALSE),0)</f>
        <v>0</v>
      </c>
      <c r="K178" s="1200">
        <f>ROUND('geg ll'!H298*VLOOKUP($F178,categoriePers8jreo,4,FALSE),0)</f>
        <v>0</v>
      </c>
      <c r="L178" s="1200">
        <f>ROUND('geg ll'!I298*VLOOKUP($F178,categoriePers8jreo,4,FALSE),0)</f>
        <v>0</v>
      </c>
      <c r="M178" s="1200">
        <f>ROUND('geg ll'!J298*VLOOKUP($F178,categoriePers8jreo,4,FALSE),0)</f>
        <v>0</v>
      </c>
      <c r="N178" s="1200">
        <f>ROUND('geg ll'!K298*VLOOKUP($F178,categoriePers8jreo,4,FALSE),0)</f>
        <v>0</v>
      </c>
      <c r="O178" s="1200">
        <f>ROUND('geg ll'!L298*VLOOKUP($F178,categoriePers8jreo,4,FALSE),0)</f>
        <v>0</v>
      </c>
      <c r="P178" s="904"/>
      <c r="Q178" s="489"/>
    </row>
    <row r="179" spans="2:17" ht="13.15" customHeight="1" x14ac:dyDescent="0.2">
      <c r="B179" s="26"/>
      <c r="C179" s="904"/>
      <c r="D179" s="1186" t="str">
        <f>+'geg ll'!D300</f>
        <v>Naam SO 22</v>
      </c>
      <c r="E179" s="904"/>
      <c r="F179" s="904" t="s">
        <v>574</v>
      </c>
      <c r="G179" s="919" t="s">
        <v>121</v>
      </c>
      <c r="H179" s="904"/>
      <c r="I179" s="1200">
        <v>0</v>
      </c>
      <c r="J179" s="1200">
        <f>ROUND('geg ll'!G300*VLOOKUP($F179,categoriePers,4,FALSE),0)</f>
        <v>0</v>
      </c>
      <c r="K179" s="1200">
        <f>ROUND('geg ll'!H300*VLOOKUP($F179,categoriePers,4,FALSE),0)</f>
        <v>0</v>
      </c>
      <c r="L179" s="1200">
        <f>ROUND('geg ll'!I300*VLOOKUP($F179,categoriePers,4,FALSE),0)</f>
        <v>0</v>
      </c>
      <c r="M179" s="1200">
        <f>ROUND('geg ll'!J300*VLOOKUP($F179,categoriePers,4,FALSE),0)</f>
        <v>0</v>
      </c>
      <c r="N179" s="1200">
        <f>ROUND('geg ll'!K300*VLOOKUP($F179,categoriePers,4,FALSE),0)</f>
        <v>0</v>
      </c>
      <c r="O179" s="1200">
        <f>ROUND('geg ll'!L300*VLOOKUP($F179,categoriePers,4,FALSE),0)</f>
        <v>0</v>
      </c>
      <c r="P179" s="904"/>
      <c r="Q179" s="489"/>
    </row>
    <row r="180" spans="2:17" ht="13.15" customHeight="1" x14ac:dyDescent="0.2">
      <c r="B180" s="26"/>
      <c r="C180" s="904"/>
      <c r="D180" s="868"/>
      <c r="E180" s="904"/>
      <c r="F180" s="904" t="s">
        <v>575</v>
      </c>
      <c r="G180" s="919" t="s">
        <v>121</v>
      </c>
      <c r="H180" s="904"/>
      <c r="I180" s="1200">
        <v>0</v>
      </c>
      <c r="J180" s="1200">
        <f>ROUND('geg ll'!G301*VLOOKUP($F180,categoriePers,4,FALSE),0)</f>
        <v>0</v>
      </c>
      <c r="K180" s="1200">
        <f>ROUND('geg ll'!H301*VLOOKUP($F180,categoriePers,4,FALSE),0)</f>
        <v>0</v>
      </c>
      <c r="L180" s="1200">
        <f>ROUND('geg ll'!I301*VLOOKUP($F180,categoriePers,4,FALSE),0)</f>
        <v>0</v>
      </c>
      <c r="M180" s="1200">
        <f>ROUND('geg ll'!J301*VLOOKUP($F180,categoriePers,4,FALSE),0)</f>
        <v>0</v>
      </c>
      <c r="N180" s="1200">
        <f>ROUND('geg ll'!K301*VLOOKUP($F180,categoriePers,4,FALSE),0)</f>
        <v>0</v>
      </c>
      <c r="O180" s="1200">
        <f>ROUND('geg ll'!L301*VLOOKUP($F180,categoriePers,4,FALSE),0)</f>
        <v>0</v>
      </c>
      <c r="P180" s="904"/>
      <c r="Q180" s="489"/>
    </row>
    <row r="181" spans="2:17" ht="13.15" customHeight="1" x14ac:dyDescent="0.2">
      <c r="B181" s="26"/>
      <c r="C181" s="904"/>
      <c r="D181" s="868"/>
      <c r="E181" s="904"/>
      <c r="F181" s="904" t="s">
        <v>576</v>
      </c>
      <c r="G181" s="919" t="s">
        <v>121</v>
      </c>
      <c r="H181" s="904"/>
      <c r="I181" s="1200">
        <v>0</v>
      </c>
      <c r="J181" s="1200">
        <f>ROUND('geg ll'!G302*VLOOKUP($F181,categoriePers,4,FALSE),0)</f>
        <v>0</v>
      </c>
      <c r="K181" s="1200">
        <f>ROUND('geg ll'!H302*VLOOKUP($F181,categoriePers,4,FALSE),0)</f>
        <v>0</v>
      </c>
      <c r="L181" s="1200">
        <f>ROUND('geg ll'!I302*VLOOKUP($F181,categoriePers,4,FALSE),0)</f>
        <v>0</v>
      </c>
      <c r="M181" s="1200">
        <f>ROUND('geg ll'!J302*VLOOKUP($F181,categoriePers,4,FALSE),0)</f>
        <v>0</v>
      </c>
      <c r="N181" s="1200">
        <f>ROUND('geg ll'!K302*VLOOKUP($F181,categoriePers,4,FALSE),0)</f>
        <v>0</v>
      </c>
      <c r="O181" s="1200">
        <f>ROUND('geg ll'!L302*VLOOKUP($F181,categoriePers,4,FALSE),0)</f>
        <v>0</v>
      </c>
      <c r="P181" s="904"/>
      <c r="Q181" s="489"/>
    </row>
    <row r="182" spans="2:17" ht="13.15" customHeight="1" x14ac:dyDescent="0.2">
      <c r="B182" s="26"/>
      <c r="C182" s="904"/>
      <c r="D182" s="868"/>
      <c r="E182" s="904"/>
      <c r="F182" s="904" t="s">
        <v>574</v>
      </c>
      <c r="G182" s="919" t="s">
        <v>101</v>
      </c>
      <c r="H182" s="904"/>
      <c r="I182" s="1200">
        <v>0</v>
      </c>
      <c r="J182" s="1200">
        <f>ROUND('geg ll'!G303*VLOOKUP($F182,categoriePers8jreo,4,FALSE),0)</f>
        <v>0</v>
      </c>
      <c r="K182" s="1200">
        <f>ROUND('geg ll'!H303*VLOOKUP($F182,categoriePers8jreo,4,FALSE),0)</f>
        <v>0</v>
      </c>
      <c r="L182" s="1200">
        <f>ROUND('geg ll'!I303*VLOOKUP($F182,categoriePers8jreo,4,FALSE),0)</f>
        <v>0</v>
      </c>
      <c r="M182" s="1200">
        <f>ROUND('geg ll'!J303*VLOOKUP($F182,categoriePers8jreo,4,FALSE),0)</f>
        <v>0</v>
      </c>
      <c r="N182" s="1200">
        <f>ROUND('geg ll'!K303*VLOOKUP($F182,categoriePers8jreo,4,FALSE),0)</f>
        <v>0</v>
      </c>
      <c r="O182" s="1200">
        <f>ROUND('geg ll'!L303*VLOOKUP($F182,categoriePers8jreo,4,FALSE),0)</f>
        <v>0</v>
      </c>
      <c r="P182" s="904"/>
      <c r="Q182" s="489"/>
    </row>
    <row r="183" spans="2:17" ht="13.15" customHeight="1" x14ac:dyDescent="0.2">
      <c r="B183" s="26"/>
      <c r="C183" s="904"/>
      <c r="D183" s="868"/>
      <c r="E183" s="904"/>
      <c r="F183" s="904" t="s">
        <v>575</v>
      </c>
      <c r="G183" s="919" t="s">
        <v>101</v>
      </c>
      <c r="H183" s="904"/>
      <c r="I183" s="1200">
        <v>0</v>
      </c>
      <c r="J183" s="1200">
        <f>ROUND('geg ll'!G304*VLOOKUP($F183,categoriePers8jreo,4,FALSE),0)</f>
        <v>0</v>
      </c>
      <c r="K183" s="1200">
        <f>ROUND('geg ll'!H304*VLOOKUP($F183,categoriePers8jreo,4,FALSE),0)</f>
        <v>0</v>
      </c>
      <c r="L183" s="1200">
        <f>ROUND('geg ll'!I304*VLOOKUP($F183,categoriePers8jreo,4,FALSE),0)</f>
        <v>0</v>
      </c>
      <c r="M183" s="1200">
        <f>ROUND('geg ll'!J304*VLOOKUP($F183,categoriePers8jreo,4,FALSE),0)</f>
        <v>0</v>
      </c>
      <c r="N183" s="1200">
        <f>ROUND('geg ll'!K304*VLOOKUP($F183,categoriePers8jreo,4,FALSE),0)</f>
        <v>0</v>
      </c>
      <c r="O183" s="1200">
        <f>ROUND('geg ll'!L304*VLOOKUP($F183,categoriePers8jreo,4,FALSE),0)</f>
        <v>0</v>
      </c>
      <c r="P183" s="904"/>
      <c r="Q183" s="489"/>
    </row>
    <row r="184" spans="2:17" ht="13.15" customHeight="1" x14ac:dyDescent="0.2">
      <c r="B184" s="26"/>
      <c r="C184" s="904"/>
      <c r="D184" s="868"/>
      <c r="E184" s="904"/>
      <c r="F184" s="904" t="s">
        <v>576</v>
      </c>
      <c r="G184" s="919" t="s">
        <v>101</v>
      </c>
      <c r="H184" s="904"/>
      <c r="I184" s="1200">
        <v>0</v>
      </c>
      <c r="J184" s="1200">
        <f>ROUND('geg ll'!G305*VLOOKUP($F184,categoriePers8jreo,4,FALSE),0)</f>
        <v>0</v>
      </c>
      <c r="K184" s="1200">
        <f>ROUND('geg ll'!H305*VLOOKUP($F184,categoriePers8jreo,4,FALSE),0)</f>
        <v>0</v>
      </c>
      <c r="L184" s="1200">
        <f>ROUND('geg ll'!I305*VLOOKUP($F184,categoriePers8jreo,4,FALSE),0)</f>
        <v>0</v>
      </c>
      <c r="M184" s="1200">
        <f>ROUND('geg ll'!J305*VLOOKUP($F184,categoriePers8jreo,4,FALSE),0)</f>
        <v>0</v>
      </c>
      <c r="N184" s="1200">
        <f>ROUND('geg ll'!K305*VLOOKUP($F184,categoriePers8jreo,4,FALSE),0)</f>
        <v>0</v>
      </c>
      <c r="O184" s="1200">
        <f>ROUND('geg ll'!L305*VLOOKUP($F184,categoriePers8jreo,4,FALSE),0)</f>
        <v>0</v>
      </c>
      <c r="P184" s="904"/>
      <c r="Q184" s="489"/>
    </row>
    <row r="185" spans="2:17" ht="13.15" customHeight="1" x14ac:dyDescent="0.2">
      <c r="B185" s="26"/>
      <c r="C185" s="904"/>
      <c r="D185" s="1186" t="str">
        <f>+'geg ll'!D307</f>
        <v>Naam SO 23</v>
      </c>
      <c r="E185" s="904"/>
      <c r="F185" s="904" t="s">
        <v>574</v>
      </c>
      <c r="G185" s="919" t="s">
        <v>121</v>
      </c>
      <c r="H185" s="904"/>
      <c r="I185" s="1200">
        <v>0</v>
      </c>
      <c r="J185" s="1200">
        <f>ROUND('geg ll'!G307*VLOOKUP($F185,categoriePers,4,FALSE),0)</f>
        <v>0</v>
      </c>
      <c r="K185" s="1200">
        <f>ROUND('geg ll'!H307*VLOOKUP($F185,categoriePers,4,FALSE),0)</f>
        <v>0</v>
      </c>
      <c r="L185" s="1200">
        <f>ROUND('geg ll'!I307*VLOOKUP($F185,categoriePers,4,FALSE),0)</f>
        <v>0</v>
      </c>
      <c r="M185" s="1200">
        <f>ROUND('geg ll'!J307*VLOOKUP($F185,categoriePers,4,FALSE),0)</f>
        <v>0</v>
      </c>
      <c r="N185" s="1200">
        <f>ROUND('geg ll'!K307*VLOOKUP($F185,categoriePers,4,FALSE),0)</f>
        <v>0</v>
      </c>
      <c r="O185" s="1200">
        <f>ROUND('geg ll'!L307*VLOOKUP($F185,categoriePers,4,FALSE),0)</f>
        <v>0</v>
      </c>
      <c r="P185" s="904"/>
      <c r="Q185" s="489"/>
    </row>
    <row r="186" spans="2:17" ht="13.15" customHeight="1" x14ac:dyDescent="0.2">
      <c r="B186" s="26"/>
      <c r="C186" s="904"/>
      <c r="D186" s="868"/>
      <c r="E186" s="904"/>
      <c r="F186" s="904" t="s">
        <v>575</v>
      </c>
      <c r="G186" s="919" t="s">
        <v>121</v>
      </c>
      <c r="H186" s="904"/>
      <c r="I186" s="1200">
        <v>0</v>
      </c>
      <c r="J186" s="1200">
        <f>ROUND('geg ll'!G308*VLOOKUP($F186,categoriePers,4,FALSE),0)</f>
        <v>0</v>
      </c>
      <c r="K186" s="1200">
        <f>ROUND('geg ll'!H308*VLOOKUP($F186,categoriePers,4,FALSE),0)</f>
        <v>0</v>
      </c>
      <c r="L186" s="1200">
        <f>ROUND('geg ll'!I308*VLOOKUP($F186,categoriePers,4,FALSE),0)</f>
        <v>0</v>
      </c>
      <c r="M186" s="1200">
        <f>ROUND('geg ll'!J308*VLOOKUP($F186,categoriePers,4,FALSE),0)</f>
        <v>0</v>
      </c>
      <c r="N186" s="1200">
        <f>ROUND('geg ll'!K308*VLOOKUP($F186,categoriePers,4,FALSE),0)</f>
        <v>0</v>
      </c>
      <c r="O186" s="1200">
        <f>ROUND('geg ll'!L308*VLOOKUP($F186,categoriePers,4,FALSE),0)</f>
        <v>0</v>
      </c>
      <c r="P186" s="904"/>
      <c r="Q186" s="489"/>
    </row>
    <row r="187" spans="2:17" ht="13.15" customHeight="1" x14ac:dyDescent="0.2">
      <c r="B187" s="26"/>
      <c r="C187" s="904"/>
      <c r="D187" s="868"/>
      <c r="E187" s="904"/>
      <c r="F187" s="904" t="s">
        <v>576</v>
      </c>
      <c r="G187" s="919" t="s">
        <v>121</v>
      </c>
      <c r="H187" s="904"/>
      <c r="I187" s="1200">
        <v>0</v>
      </c>
      <c r="J187" s="1200">
        <f>ROUND('geg ll'!G309*VLOOKUP($F187,categoriePers,4,FALSE),0)</f>
        <v>0</v>
      </c>
      <c r="K187" s="1200">
        <f>ROUND('geg ll'!H309*VLOOKUP($F187,categoriePers,4,FALSE),0)</f>
        <v>0</v>
      </c>
      <c r="L187" s="1200">
        <f>ROUND('geg ll'!I309*VLOOKUP($F187,categoriePers,4,FALSE),0)</f>
        <v>0</v>
      </c>
      <c r="M187" s="1200">
        <f>ROUND('geg ll'!J309*VLOOKUP($F187,categoriePers,4,FALSE),0)</f>
        <v>0</v>
      </c>
      <c r="N187" s="1200">
        <f>ROUND('geg ll'!K309*VLOOKUP($F187,categoriePers,4,FALSE),0)</f>
        <v>0</v>
      </c>
      <c r="O187" s="1200">
        <f>ROUND('geg ll'!L309*VLOOKUP($F187,categoriePers,4,FALSE),0)</f>
        <v>0</v>
      </c>
      <c r="P187" s="904"/>
      <c r="Q187" s="489"/>
    </row>
    <row r="188" spans="2:17" ht="13.15" customHeight="1" x14ac:dyDescent="0.2">
      <c r="B188" s="26"/>
      <c r="C188" s="904"/>
      <c r="D188" s="868"/>
      <c r="E188" s="904"/>
      <c r="F188" s="904" t="s">
        <v>574</v>
      </c>
      <c r="G188" s="919" t="s">
        <v>101</v>
      </c>
      <c r="H188" s="904"/>
      <c r="I188" s="1200">
        <v>0</v>
      </c>
      <c r="J188" s="1200">
        <f>ROUND('geg ll'!G310*VLOOKUP($F188,categoriePers8jreo,4,FALSE),0)</f>
        <v>0</v>
      </c>
      <c r="K188" s="1200">
        <f>ROUND('geg ll'!H310*VLOOKUP($F188,categoriePers8jreo,4,FALSE),0)</f>
        <v>0</v>
      </c>
      <c r="L188" s="1200">
        <f>ROUND('geg ll'!I310*VLOOKUP($F188,categoriePers8jreo,4,FALSE),0)</f>
        <v>0</v>
      </c>
      <c r="M188" s="1200">
        <f>ROUND('geg ll'!J310*VLOOKUP($F188,categoriePers8jreo,4,FALSE),0)</f>
        <v>0</v>
      </c>
      <c r="N188" s="1200">
        <f>ROUND('geg ll'!K310*VLOOKUP($F188,categoriePers8jreo,4,FALSE),0)</f>
        <v>0</v>
      </c>
      <c r="O188" s="1200">
        <f>ROUND('geg ll'!L310*VLOOKUP($F188,categoriePers8jreo,4,FALSE),0)</f>
        <v>0</v>
      </c>
      <c r="P188" s="904"/>
      <c r="Q188" s="489"/>
    </row>
    <row r="189" spans="2:17" ht="13.15" customHeight="1" x14ac:dyDescent="0.2">
      <c r="B189" s="26"/>
      <c r="C189" s="904"/>
      <c r="D189" s="868"/>
      <c r="E189" s="904"/>
      <c r="F189" s="904" t="s">
        <v>575</v>
      </c>
      <c r="G189" s="919" t="s">
        <v>101</v>
      </c>
      <c r="H189" s="904"/>
      <c r="I189" s="1200">
        <v>0</v>
      </c>
      <c r="J189" s="1200">
        <f>ROUND('geg ll'!G311*VLOOKUP($F189,categoriePers8jreo,4,FALSE),0)</f>
        <v>0</v>
      </c>
      <c r="K189" s="1200">
        <f>ROUND('geg ll'!H311*VLOOKUP($F189,categoriePers8jreo,4,FALSE),0)</f>
        <v>0</v>
      </c>
      <c r="L189" s="1200">
        <f>ROUND('geg ll'!I311*VLOOKUP($F189,categoriePers8jreo,4,FALSE),0)</f>
        <v>0</v>
      </c>
      <c r="M189" s="1200">
        <f>ROUND('geg ll'!J311*VLOOKUP($F189,categoriePers8jreo,4,FALSE),0)</f>
        <v>0</v>
      </c>
      <c r="N189" s="1200">
        <f>ROUND('geg ll'!K311*VLOOKUP($F189,categoriePers8jreo,4,FALSE),0)</f>
        <v>0</v>
      </c>
      <c r="O189" s="1200">
        <f>ROUND('geg ll'!L311*VLOOKUP($F189,categoriePers8jreo,4,FALSE),0)</f>
        <v>0</v>
      </c>
      <c r="P189" s="904"/>
      <c r="Q189" s="489"/>
    </row>
    <row r="190" spans="2:17" ht="13.15" customHeight="1" x14ac:dyDescent="0.2">
      <c r="B190" s="26"/>
      <c r="C190" s="904"/>
      <c r="D190" s="868"/>
      <c r="E190" s="904"/>
      <c r="F190" s="904" t="s">
        <v>576</v>
      </c>
      <c r="G190" s="919" t="s">
        <v>101</v>
      </c>
      <c r="H190" s="904"/>
      <c r="I190" s="1200">
        <v>0</v>
      </c>
      <c r="J190" s="1200">
        <f>ROUND('geg ll'!G312*VLOOKUP($F190,categoriePers8jreo,4,FALSE),0)</f>
        <v>0</v>
      </c>
      <c r="K190" s="1200">
        <f>ROUND('geg ll'!H312*VLOOKUP($F190,categoriePers8jreo,4,FALSE),0)</f>
        <v>0</v>
      </c>
      <c r="L190" s="1200">
        <f>ROUND('geg ll'!I312*VLOOKUP($F190,categoriePers8jreo,4,FALSE),0)</f>
        <v>0</v>
      </c>
      <c r="M190" s="1200">
        <f>ROUND('geg ll'!J312*VLOOKUP($F190,categoriePers8jreo,4,FALSE),0)</f>
        <v>0</v>
      </c>
      <c r="N190" s="1200">
        <f>ROUND('geg ll'!K312*VLOOKUP($F190,categoriePers8jreo,4,FALSE),0)</f>
        <v>0</v>
      </c>
      <c r="O190" s="1200">
        <f>ROUND('geg ll'!L312*VLOOKUP($F190,categoriePers8jreo,4,FALSE),0)</f>
        <v>0</v>
      </c>
      <c r="P190" s="904"/>
      <c r="Q190" s="489"/>
    </row>
    <row r="191" spans="2:17" ht="13.15" customHeight="1" x14ac:dyDescent="0.2">
      <c r="B191" s="26"/>
      <c r="C191" s="904"/>
      <c r="D191" s="1186" t="str">
        <f>+'geg ll'!D314</f>
        <v>Naam SO 24</v>
      </c>
      <c r="E191" s="904"/>
      <c r="F191" s="904" t="s">
        <v>574</v>
      </c>
      <c r="G191" s="919" t="s">
        <v>121</v>
      </c>
      <c r="H191" s="904"/>
      <c r="I191" s="1200">
        <v>0</v>
      </c>
      <c r="J191" s="1200">
        <f>ROUND('geg ll'!G314*VLOOKUP($F191,categoriePers,4,FALSE),0)</f>
        <v>0</v>
      </c>
      <c r="K191" s="1200">
        <f>ROUND('geg ll'!H314*VLOOKUP($F191,categoriePers,4,FALSE),0)</f>
        <v>0</v>
      </c>
      <c r="L191" s="1200">
        <f>ROUND('geg ll'!I314*VLOOKUP($F191,categoriePers,4,FALSE),0)</f>
        <v>0</v>
      </c>
      <c r="M191" s="1200">
        <f>ROUND('geg ll'!J314*VLOOKUP($F191,categoriePers,4,FALSE),0)</f>
        <v>0</v>
      </c>
      <c r="N191" s="1200">
        <f>ROUND('geg ll'!K314*VLOOKUP($F191,categoriePers,4,FALSE),0)</f>
        <v>0</v>
      </c>
      <c r="O191" s="1200">
        <f>ROUND('geg ll'!L314*VLOOKUP($F191,categoriePers,4,FALSE),0)</f>
        <v>0</v>
      </c>
      <c r="P191" s="904"/>
      <c r="Q191" s="489"/>
    </row>
    <row r="192" spans="2:17" ht="13.15" customHeight="1" x14ac:dyDescent="0.2">
      <c r="B192" s="26"/>
      <c r="C192" s="904"/>
      <c r="D192" s="868"/>
      <c r="E192" s="904"/>
      <c r="F192" s="904" t="s">
        <v>575</v>
      </c>
      <c r="G192" s="919" t="s">
        <v>121</v>
      </c>
      <c r="H192" s="904"/>
      <c r="I192" s="1200">
        <v>0</v>
      </c>
      <c r="J192" s="1200">
        <f>ROUND('geg ll'!G315*VLOOKUP($F192,categoriePers,4,FALSE),0)</f>
        <v>0</v>
      </c>
      <c r="K192" s="1200">
        <f>ROUND('geg ll'!H315*VLOOKUP($F192,categoriePers,4,FALSE),0)</f>
        <v>0</v>
      </c>
      <c r="L192" s="1200">
        <f>ROUND('geg ll'!I315*VLOOKUP($F192,categoriePers,4,FALSE),0)</f>
        <v>0</v>
      </c>
      <c r="M192" s="1200">
        <f>ROUND('geg ll'!J315*VLOOKUP($F192,categoriePers,4,FALSE),0)</f>
        <v>0</v>
      </c>
      <c r="N192" s="1200">
        <f>ROUND('geg ll'!K315*VLOOKUP($F192,categoriePers,4,FALSE),0)</f>
        <v>0</v>
      </c>
      <c r="O192" s="1200">
        <f>ROUND('geg ll'!L315*VLOOKUP($F192,categoriePers,4,FALSE),0)</f>
        <v>0</v>
      </c>
      <c r="P192" s="904"/>
      <c r="Q192" s="489"/>
    </row>
    <row r="193" spans="2:17" ht="13.15" customHeight="1" x14ac:dyDescent="0.2">
      <c r="B193" s="26"/>
      <c r="C193" s="904"/>
      <c r="D193" s="868"/>
      <c r="E193" s="904"/>
      <c r="F193" s="904" t="s">
        <v>576</v>
      </c>
      <c r="G193" s="919" t="s">
        <v>121</v>
      </c>
      <c r="H193" s="904"/>
      <c r="I193" s="1200">
        <v>0</v>
      </c>
      <c r="J193" s="1200">
        <f>ROUND('geg ll'!G316*VLOOKUP($F193,categoriePers,4,FALSE),0)</f>
        <v>0</v>
      </c>
      <c r="K193" s="1200">
        <f>ROUND('geg ll'!H316*VLOOKUP($F193,categoriePers,4,FALSE),0)</f>
        <v>0</v>
      </c>
      <c r="L193" s="1200">
        <f>ROUND('geg ll'!I316*VLOOKUP($F193,categoriePers,4,FALSE),0)</f>
        <v>0</v>
      </c>
      <c r="M193" s="1200">
        <f>ROUND('geg ll'!J316*VLOOKUP($F193,categoriePers,4,FALSE),0)</f>
        <v>0</v>
      </c>
      <c r="N193" s="1200">
        <f>ROUND('geg ll'!K316*VLOOKUP($F193,categoriePers,4,FALSE),0)</f>
        <v>0</v>
      </c>
      <c r="O193" s="1200">
        <f>ROUND('geg ll'!L316*VLOOKUP($F193,categoriePers,4,FALSE),0)</f>
        <v>0</v>
      </c>
      <c r="P193" s="904"/>
      <c r="Q193" s="489"/>
    </row>
    <row r="194" spans="2:17" ht="13.15" customHeight="1" x14ac:dyDescent="0.2">
      <c r="B194" s="26"/>
      <c r="C194" s="904"/>
      <c r="D194" s="868"/>
      <c r="E194" s="904"/>
      <c r="F194" s="904" t="s">
        <v>574</v>
      </c>
      <c r="G194" s="919" t="s">
        <v>101</v>
      </c>
      <c r="H194" s="904"/>
      <c r="I194" s="1200">
        <v>0</v>
      </c>
      <c r="J194" s="1200">
        <f>ROUND('geg ll'!G317*VLOOKUP($F194,categoriePers8jreo,4,FALSE),0)</f>
        <v>0</v>
      </c>
      <c r="K194" s="1200">
        <f>ROUND('geg ll'!H317*VLOOKUP($F194,categoriePers8jreo,4,FALSE),0)</f>
        <v>0</v>
      </c>
      <c r="L194" s="1200">
        <f>ROUND('geg ll'!I317*VLOOKUP($F194,categoriePers8jreo,4,FALSE),0)</f>
        <v>0</v>
      </c>
      <c r="M194" s="1200">
        <f>ROUND('geg ll'!J317*VLOOKUP($F194,categoriePers8jreo,4,FALSE),0)</f>
        <v>0</v>
      </c>
      <c r="N194" s="1200">
        <f>ROUND('geg ll'!K317*VLOOKUP($F194,categoriePers8jreo,4,FALSE),0)</f>
        <v>0</v>
      </c>
      <c r="O194" s="1200">
        <f>ROUND('geg ll'!L317*VLOOKUP($F194,categoriePers8jreo,4,FALSE),0)</f>
        <v>0</v>
      </c>
      <c r="P194" s="904"/>
      <c r="Q194" s="489"/>
    </row>
    <row r="195" spans="2:17" ht="13.15" customHeight="1" x14ac:dyDescent="0.2">
      <c r="B195" s="26"/>
      <c r="C195" s="904"/>
      <c r="D195" s="868"/>
      <c r="E195" s="904"/>
      <c r="F195" s="904" t="s">
        <v>575</v>
      </c>
      <c r="G195" s="919" t="s">
        <v>101</v>
      </c>
      <c r="H195" s="904"/>
      <c r="I195" s="1200">
        <v>0</v>
      </c>
      <c r="J195" s="1200">
        <f>ROUND('geg ll'!G318*VLOOKUP($F195,categoriePers8jreo,4,FALSE),0)</f>
        <v>0</v>
      </c>
      <c r="K195" s="1200">
        <f>ROUND('geg ll'!H318*VLOOKUP($F195,categoriePers8jreo,4,FALSE),0)</f>
        <v>0</v>
      </c>
      <c r="L195" s="1200">
        <f>ROUND('geg ll'!I318*VLOOKUP($F195,categoriePers8jreo,4,FALSE),0)</f>
        <v>0</v>
      </c>
      <c r="M195" s="1200">
        <f>ROUND('geg ll'!J318*VLOOKUP($F195,categoriePers8jreo,4,FALSE),0)</f>
        <v>0</v>
      </c>
      <c r="N195" s="1200">
        <f>ROUND('geg ll'!K318*VLOOKUP($F195,categoriePers8jreo,4,FALSE),0)</f>
        <v>0</v>
      </c>
      <c r="O195" s="1200">
        <f>ROUND('geg ll'!L318*VLOOKUP($F195,categoriePers8jreo,4,FALSE),0)</f>
        <v>0</v>
      </c>
      <c r="P195" s="904"/>
      <c r="Q195" s="489"/>
    </row>
    <row r="196" spans="2:17" ht="13.15" customHeight="1" x14ac:dyDescent="0.2">
      <c r="B196" s="26"/>
      <c r="C196" s="904"/>
      <c r="D196" s="868"/>
      <c r="E196" s="904"/>
      <c r="F196" s="904" t="s">
        <v>576</v>
      </c>
      <c r="G196" s="919" t="s">
        <v>101</v>
      </c>
      <c r="H196" s="904"/>
      <c r="I196" s="1200">
        <v>0</v>
      </c>
      <c r="J196" s="1200">
        <f>ROUND('geg ll'!G319*VLOOKUP($F196,categoriePers8jreo,4,FALSE),0)</f>
        <v>0</v>
      </c>
      <c r="K196" s="1200">
        <f>ROUND('geg ll'!H319*VLOOKUP($F196,categoriePers8jreo,4,FALSE),0)</f>
        <v>0</v>
      </c>
      <c r="L196" s="1200">
        <f>ROUND('geg ll'!I319*VLOOKUP($F196,categoriePers8jreo,4,FALSE),0)</f>
        <v>0</v>
      </c>
      <c r="M196" s="1200">
        <f>ROUND('geg ll'!J319*VLOOKUP($F196,categoriePers8jreo,4,FALSE),0)</f>
        <v>0</v>
      </c>
      <c r="N196" s="1200">
        <f>ROUND('geg ll'!K319*VLOOKUP($F196,categoriePers8jreo,4,FALSE),0)</f>
        <v>0</v>
      </c>
      <c r="O196" s="1200">
        <f>ROUND('geg ll'!L319*VLOOKUP($F196,categoriePers8jreo,4,FALSE),0)</f>
        <v>0</v>
      </c>
      <c r="P196" s="904"/>
      <c r="Q196" s="489"/>
    </row>
    <row r="197" spans="2:17" ht="13.15" customHeight="1" x14ac:dyDescent="0.2">
      <c r="B197" s="26"/>
      <c r="C197" s="904"/>
      <c r="D197" s="1186" t="str">
        <f>+'geg ll'!D321</f>
        <v>Naam SO 25</v>
      </c>
      <c r="E197" s="904"/>
      <c r="F197" s="904" t="s">
        <v>574</v>
      </c>
      <c r="G197" s="919" t="s">
        <v>121</v>
      </c>
      <c r="H197" s="904"/>
      <c r="I197" s="1200">
        <v>0</v>
      </c>
      <c r="J197" s="1200">
        <f>ROUND('geg ll'!G321*VLOOKUP($F197,categoriePers,4,FALSE),0)</f>
        <v>0</v>
      </c>
      <c r="K197" s="1200">
        <f>ROUND('geg ll'!H321*VLOOKUP($F197,categoriePers,4,FALSE),0)</f>
        <v>0</v>
      </c>
      <c r="L197" s="1200">
        <f>ROUND('geg ll'!I321*VLOOKUP($F197,categoriePers,4,FALSE),0)</f>
        <v>0</v>
      </c>
      <c r="M197" s="1200">
        <f>ROUND('geg ll'!J321*VLOOKUP($F197,categoriePers,4,FALSE),0)</f>
        <v>0</v>
      </c>
      <c r="N197" s="1200">
        <f>ROUND('geg ll'!K321*VLOOKUP($F197,categoriePers,4,FALSE),0)</f>
        <v>0</v>
      </c>
      <c r="O197" s="1200">
        <f>ROUND('geg ll'!L321*VLOOKUP($F197,categoriePers,4,FALSE),0)</f>
        <v>0</v>
      </c>
      <c r="P197" s="904"/>
      <c r="Q197" s="489"/>
    </row>
    <row r="198" spans="2:17" ht="13.15" customHeight="1" x14ac:dyDescent="0.2">
      <c r="B198" s="26"/>
      <c r="C198" s="904"/>
      <c r="D198" s="868"/>
      <c r="E198" s="904"/>
      <c r="F198" s="904" t="s">
        <v>575</v>
      </c>
      <c r="G198" s="919" t="s">
        <v>121</v>
      </c>
      <c r="H198" s="904"/>
      <c r="I198" s="1200">
        <v>0</v>
      </c>
      <c r="J198" s="1200">
        <f>ROUND('geg ll'!G322*VLOOKUP($F198,categoriePers,4,FALSE),0)</f>
        <v>0</v>
      </c>
      <c r="K198" s="1200">
        <f>ROUND('geg ll'!H322*VLOOKUP($F198,categoriePers,4,FALSE),0)</f>
        <v>0</v>
      </c>
      <c r="L198" s="1200">
        <f>ROUND('geg ll'!I322*VLOOKUP($F198,categoriePers,4,FALSE),0)</f>
        <v>0</v>
      </c>
      <c r="M198" s="1200">
        <f>ROUND('geg ll'!J322*VLOOKUP($F198,categoriePers,4,FALSE),0)</f>
        <v>0</v>
      </c>
      <c r="N198" s="1200">
        <f>ROUND('geg ll'!K322*VLOOKUP($F198,categoriePers,4,FALSE),0)</f>
        <v>0</v>
      </c>
      <c r="O198" s="1200">
        <f>ROUND('geg ll'!L322*VLOOKUP($F198,categoriePers,4,FALSE),0)</f>
        <v>0</v>
      </c>
      <c r="P198" s="904"/>
      <c r="Q198" s="489"/>
    </row>
    <row r="199" spans="2:17" ht="13.15" customHeight="1" x14ac:dyDescent="0.2">
      <c r="B199" s="26"/>
      <c r="C199" s="904"/>
      <c r="D199" s="868"/>
      <c r="E199" s="904"/>
      <c r="F199" s="904" t="s">
        <v>576</v>
      </c>
      <c r="G199" s="919" t="s">
        <v>121</v>
      </c>
      <c r="H199" s="904"/>
      <c r="I199" s="1200">
        <v>0</v>
      </c>
      <c r="J199" s="1200">
        <f>ROUND('geg ll'!G323*VLOOKUP($F199,categoriePers,4,FALSE),0)</f>
        <v>0</v>
      </c>
      <c r="K199" s="1200">
        <f>ROUND('geg ll'!H323*VLOOKUP($F199,categoriePers,4,FALSE),0)</f>
        <v>0</v>
      </c>
      <c r="L199" s="1200">
        <f>ROUND('geg ll'!I323*VLOOKUP($F199,categoriePers,4,FALSE),0)</f>
        <v>0</v>
      </c>
      <c r="M199" s="1200">
        <f>ROUND('geg ll'!J323*VLOOKUP($F199,categoriePers,4,FALSE),0)</f>
        <v>0</v>
      </c>
      <c r="N199" s="1200">
        <f>ROUND('geg ll'!K323*VLOOKUP($F199,categoriePers,4,FALSE),0)</f>
        <v>0</v>
      </c>
      <c r="O199" s="1200">
        <f>ROUND('geg ll'!L323*VLOOKUP($F199,categoriePers,4,FALSE),0)</f>
        <v>0</v>
      </c>
      <c r="P199" s="904"/>
      <c r="Q199" s="489"/>
    </row>
    <row r="200" spans="2:17" ht="13.15" customHeight="1" x14ac:dyDescent="0.2">
      <c r="B200" s="26"/>
      <c r="C200" s="904"/>
      <c r="D200" s="868"/>
      <c r="E200" s="904"/>
      <c r="F200" s="904" t="s">
        <v>574</v>
      </c>
      <c r="G200" s="919" t="s">
        <v>101</v>
      </c>
      <c r="H200" s="904"/>
      <c r="I200" s="1200">
        <v>0</v>
      </c>
      <c r="J200" s="1200">
        <f>ROUND('geg ll'!G324*VLOOKUP($F200,categoriePers8jreo,4,FALSE),0)</f>
        <v>0</v>
      </c>
      <c r="K200" s="1200">
        <f>ROUND('geg ll'!H324*VLOOKUP($F200,categoriePers8jreo,4,FALSE),0)</f>
        <v>0</v>
      </c>
      <c r="L200" s="1200">
        <f>ROUND('geg ll'!I324*VLOOKUP($F200,categoriePers8jreo,4,FALSE),0)</f>
        <v>0</v>
      </c>
      <c r="M200" s="1200">
        <f>ROUND('geg ll'!J324*VLOOKUP($F200,categoriePers8jreo,4,FALSE),0)</f>
        <v>0</v>
      </c>
      <c r="N200" s="1200">
        <f>ROUND('geg ll'!K324*VLOOKUP($F200,categoriePers8jreo,4,FALSE),0)</f>
        <v>0</v>
      </c>
      <c r="O200" s="1200">
        <f>ROUND('geg ll'!L324*VLOOKUP($F200,categoriePers8jreo,4,FALSE),0)</f>
        <v>0</v>
      </c>
      <c r="P200" s="904"/>
      <c r="Q200" s="489"/>
    </row>
    <row r="201" spans="2:17" ht="13.15" customHeight="1" x14ac:dyDescent="0.2">
      <c r="B201" s="26"/>
      <c r="C201" s="904"/>
      <c r="D201" s="868"/>
      <c r="E201" s="904"/>
      <c r="F201" s="904" t="s">
        <v>575</v>
      </c>
      <c r="G201" s="919" t="s">
        <v>101</v>
      </c>
      <c r="H201" s="904"/>
      <c r="I201" s="1200">
        <v>0</v>
      </c>
      <c r="J201" s="1200">
        <f>ROUND('geg ll'!G325*VLOOKUP($F201,categoriePers8jreo,4,FALSE),0)</f>
        <v>0</v>
      </c>
      <c r="K201" s="1200">
        <f>ROUND('geg ll'!H325*VLOOKUP($F201,categoriePers8jreo,4,FALSE),0)</f>
        <v>0</v>
      </c>
      <c r="L201" s="1200">
        <f>ROUND('geg ll'!I325*VLOOKUP($F201,categoriePers8jreo,4,FALSE),0)</f>
        <v>0</v>
      </c>
      <c r="M201" s="1200">
        <f>ROUND('geg ll'!J325*VLOOKUP($F201,categoriePers8jreo,4,FALSE),0)</f>
        <v>0</v>
      </c>
      <c r="N201" s="1200">
        <f>ROUND('geg ll'!K325*VLOOKUP($F201,categoriePers8jreo,4,FALSE),0)</f>
        <v>0</v>
      </c>
      <c r="O201" s="1200">
        <f>ROUND('geg ll'!L325*VLOOKUP($F201,categoriePers8jreo,4,FALSE),0)</f>
        <v>0</v>
      </c>
      <c r="P201" s="904"/>
      <c r="Q201" s="489"/>
    </row>
    <row r="202" spans="2:17" ht="13.15" customHeight="1" x14ac:dyDescent="0.2">
      <c r="B202" s="26"/>
      <c r="C202" s="904"/>
      <c r="D202" s="868"/>
      <c r="E202" s="904"/>
      <c r="F202" s="904" t="s">
        <v>576</v>
      </c>
      <c r="G202" s="919" t="s">
        <v>101</v>
      </c>
      <c r="H202" s="904"/>
      <c r="I202" s="1200">
        <v>0</v>
      </c>
      <c r="J202" s="1200">
        <f>ROUND('geg ll'!G326*VLOOKUP($F202,categoriePers8jreo,4,FALSE),0)</f>
        <v>0</v>
      </c>
      <c r="K202" s="1200">
        <f>ROUND('geg ll'!H326*VLOOKUP($F202,categoriePers8jreo,4,FALSE),0)</f>
        <v>0</v>
      </c>
      <c r="L202" s="1200">
        <f>ROUND('geg ll'!I326*VLOOKUP($F202,categoriePers8jreo,4,FALSE),0)</f>
        <v>0</v>
      </c>
      <c r="M202" s="1200">
        <f>ROUND('geg ll'!J326*VLOOKUP($F202,categoriePers8jreo,4,FALSE),0)</f>
        <v>0</v>
      </c>
      <c r="N202" s="1200">
        <f>ROUND('geg ll'!K326*VLOOKUP($F202,categoriePers8jreo,4,FALSE),0)</f>
        <v>0</v>
      </c>
      <c r="O202" s="1200">
        <f>ROUND('geg ll'!L326*VLOOKUP($F202,categoriePers8jreo,4,FALSE),0)</f>
        <v>0</v>
      </c>
      <c r="P202" s="904"/>
      <c r="Q202" s="489"/>
    </row>
    <row r="203" spans="2:17" ht="13.15" customHeight="1" x14ac:dyDescent="0.2">
      <c r="B203" s="26"/>
      <c r="C203" s="904"/>
      <c r="D203" s="1186" t="str">
        <f>+'geg ll'!D328</f>
        <v>Naam SO 26</v>
      </c>
      <c r="E203" s="904"/>
      <c r="F203" s="904" t="s">
        <v>574</v>
      </c>
      <c r="G203" s="919" t="s">
        <v>121</v>
      </c>
      <c r="H203" s="904"/>
      <c r="I203" s="1200">
        <v>0</v>
      </c>
      <c r="J203" s="1200">
        <f>ROUND('geg ll'!G328*VLOOKUP($F203,categoriePers,4,FALSE),0)</f>
        <v>0</v>
      </c>
      <c r="K203" s="1200">
        <f>ROUND('geg ll'!H328*VLOOKUP($F203,categoriePers,4,FALSE),0)</f>
        <v>0</v>
      </c>
      <c r="L203" s="1200">
        <f>ROUND('geg ll'!I328*VLOOKUP($F203,categoriePers,4,FALSE),0)</f>
        <v>0</v>
      </c>
      <c r="M203" s="1200">
        <f>ROUND('geg ll'!J328*VLOOKUP($F203,categoriePers,4,FALSE),0)</f>
        <v>0</v>
      </c>
      <c r="N203" s="1200">
        <f>ROUND('geg ll'!K328*VLOOKUP($F203,categoriePers,4,FALSE),0)</f>
        <v>0</v>
      </c>
      <c r="O203" s="1200">
        <f>ROUND('geg ll'!L328*VLOOKUP($F203,categoriePers,4,FALSE),0)</f>
        <v>0</v>
      </c>
      <c r="P203" s="904"/>
      <c r="Q203" s="489"/>
    </row>
    <row r="204" spans="2:17" ht="13.15" customHeight="1" x14ac:dyDescent="0.2">
      <c r="B204" s="26"/>
      <c r="C204" s="904"/>
      <c r="D204" s="868"/>
      <c r="E204" s="904"/>
      <c r="F204" s="904" t="s">
        <v>575</v>
      </c>
      <c r="G204" s="919" t="s">
        <v>121</v>
      </c>
      <c r="H204" s="904"/>
      <c r="I204" s="1200">
        <v>0</v>
      </c>
      <c r="J204" s="1200">
        <f>ROUND('geg ll'!G329*VLOOKUP($F204,categoriePers,4,FALSE),0)</f>
        <v>0</v>
      </c>
      <c r="K204" s="1200">
        <f>ROUND('geg ll'!H329*VLOOKUP($F204,categoriePers,4,FALSE),0)</f>
        <v>0</v>
      </c>
      <c r="L204" s="1200">
        <f>ROUND('geg ll'!I329*VLOOKUP($F204,categoriePers,4,FALSE),0)</f>
        <v>0</v>
      </c>
      <c r="M204" s="1200">
        <f>ROUND('geg ll'!J329*VLOOKUP($F204,categoriePers,4,FALSE),0)</f>
        <v>0</v>
      </c>
      <c r="N204" s="1200">
        <f>ROUND('geg ll'!K329*VLOOKUP($F204,categoriePers,4,FALSE),0)</f>
        <v>0</v>
      </c>
      <c r="O204" s="1200">
        <f>ROUND('geg ll'!L329*VLOOKUP($F204,categoriePers,4,FALSE),0)</f>
        <v>0</v>
      </c>
      <c r="P204" s="904"/>
      <c r="Q204" s="489"/>
    </row>
    <row r="205" spans="2:17" ht="13.15" customHeight="1" x14ac:dyDescent="0.2">
      <c r="B205" s="26"/>
      <c r="C205" s="904"/>
      <c r="D205" s="868"/>
      <c r="E205" s="904"/>
      <c r="F205" s="904" t="s">
        <v>576</v>
      </c>
      <c r="G205" s="919" t="s">
        <v>121</v>
      </c>
      <c r="H205" s="904"/>
      <c r="I205" s="1200">
        <v>0</v>
      </c>
      <c r="J205" s="1200">
        <f>ROUND('geg ll'!G330*VLOOKUP($F205,categoriePers,4,FALSE),0)</f>
        <v>0</v>
      </c>
      <c r="K205" s="1200">
        <f>ROUND('geg ll'!H330*VLOOKUP($F205,categoriePers,4,FALSE),0)</f>
        <v>0</v>
      </c>
      <c r="L205" s="1200">
        <f>ROUND('geg ll'!I330*VLOOKUP($F205,categoriePers,4,FALSE),0)</f>
        <v>0</v>
      </c>
      <c r="M205" s="1200">
        <f>ROUND('geg ll'!J330*VLOOKUP($F205,categoriePers,4,FALSE),0)</f>
        <v>0</v>
      </c>
      <c r="N205" s="1200">
        <f>ROUND('geg ll'!K330*VLOOKUP($F205,categoriePers,4,FALSE),0)</f>
        <v>0</v>
      </c>
      <c r="O205" s="1200">
        <f>ROUND('geg ll'!L330*VLOOKUP($F205,categoriePers,4,FALSE),0)</f>
        <v>0</v>
      </c>
      <c r="P205" s="904"/>
      <c r="Q205" s="489"/>
    </row>
    <row r="206" spans="2:17" ht="13.15" customHeight="1" x14ac:dyDescent="0.2">
      <c r="B206" s="26"/>
      <c r="C206" s="904"/>
      <c r="D206" s="868"/>
      <c r="E206" s="904"/>
      <c r="F206" s="904" t="s">
        <v>574</v>
      </c>
      <c r="G206" s="919" t="s">
        <v>101</v>
      </c>
      <c r="H206" s="904"/>
      <c r="I206" s="1200">
        <v>0</v>
      </c>
      <c r="J206" s="1200">
        <f>ROUND('geg ll'!G331*VLOOKUP($F206,categoriePers8jreo,4,FALSE),0)</f>
        <v>0</v>
      </c>
      <c r="K206" s="1200">
        <f>ROUND('geg ll'!H331*VLOOKUP($F206,categoriePers8jreo,4,FALSE),0)</f>
        <v>0</v>
      </c>
      <c r="L206" s="1200">
        <f>ROUND('geg ll'!I331*VLOOKUP($F206,categoriePers8jreo,4,FALSE),0)</f>
        <v>0</v>
      </c>
      <c r="M206" s="1200">
        <f>ROUND('geg ll'!J331*VLOOKUP($F206,categoriePers8jreo,4,FALSE),0)</f>
        <v>0</v>
      </c>
      <c r="N206" s="1200">
        <f>ROUND('geg ll'!K331*VLOOKUP($F206,categoriePers8jreo,4,FALSE),0)</f>
        <v>0</v>
      </c>
      <c r="O206" s="1200">
        <f>ROUND('geg ll'!L331*VLOOKUP($F206,categoriePers8jreo,4,FALSE),0)</f>
        <v>0</v>
      </c>
      <c r="P206" s="904"/>
      <c r="Q206" s="489"/>
    </row>
    <row r="207" spans="2:17" ht="13.15" customHeight="1" x14ac:dyDescent="0.2">
      <c r="B207" s="26"/>
      <c r="C207" s="904"/>
      <c r="D207" s="868"/>
      <c r="E207" s="904"/>
      <c r="F207" s="904" t="s">
        <v>575</v>
      </c>
      <c r="G207" s="919" t="s">
        <v>101</v>
      </c>
      <c r="H207" s="904"/>
      <c r="I207" s="1200">
        <v>0</v>
      </c>
      <c r="J207" s="1200">
        <f>ROUND('geg ll'!G332*VLOOKUP($F207,categoriePers8jreo,4,FALSE),0)</f>
        <v>0</v>
      </c>
      <c r="K207" s="1200">
        <f>ROUND('geg ll'!H332*VLOOKUP($F207,categoriePers8jreo,4,FALSE),0)</f>
        <v>0</v>
      </c>
      <c r="L207" s="1200">
        <f>ROUND('geg ll'!I332*VLOOKUP($F207,categoriePers8jreo,4,FALSE),0)</f>
        <v>0</v>
      </c>
      <c r="M207" s="1200">
        <f>ROUND('geg ll'!J332*VLOOKUP($F207,categoriePers8jreo,4,FALSE),0)</f>
        <v>0</v>
      </c>
      <c r="N207" s="1200">
        <f>ROUND('geg ll'!K332*VLOOKUP($F207,categoriePers8jreo,4,FALSE),0)</f>
        <v>0</v>
      </c>
      <c r="O207" s="1200">
        <f>ROUND('geg ll'!L332*VLOOKUP($F207,categoriePers8jreo,4,FALSE),0)</f>
        <v>0</v>
      </c>
      <c r="P207" s="904"/>
      <c r="Q207" s="489"/>
    </row>
    <row r="208" spans="2:17" ht="13.15" customHeight="1" x14ac:dyDescent="0.2">
      <c r="B208" s="26"/>
      <c r="C208" s="904"/>
      <c r="D208" s="868"/>
      <c r="E208" s="904"/>
      <c r="F208" s="904" t="s">
        <v>576</v>
      </c>
      <c r="G208" s="919" t="s">
        <v>101</v>
      </c>
      <c r="H208" s="904"/>
      <c r="I208" s="1200">
        <v>0</v>
      </c>
      <c r="J208" s="1200">
        <f>ROUND('geg ll'!G333*VLOOKUP($F208,categoriePers8jreo,4,FALSE),0)</f>
        <v>0</v>
      </c>
      <c r="K208" s="1200">
        <f>ROUND('geg ll'!H333*VLOOKUP($F208,categoriePers8jreo,4,FALSE),0)</f>
        <v>0</v>
      </c>
      <c r="L208" s="1200">
        <f>ROUND('geg ll'!I333*VLOOKUP($F208,categoriePers8jreo,4,FALSE),0)</f>
        <v>0</v>
      </c>
      <c r="M208" s="1200">
        <f>ROUND('geg ll'!J333*VLOOKUP($F208,categoriePers8jreo,4,FALSE),0)</f>
        <v>0</v>
      </c>
      <c r="N208" s="1200">
        <f>ROUND('geg ll'!K333*VLOOKUP($F208,categoriePers8jreo,4,FALSE),0)</f>
        <v>0</v>
      </c>
      <c r="O208" s="1200">
        <f>ROUND('geg ll'!L333*VLOOKUP($F208,categoriePers8jreo,4,FALSE),0)</f>
        <v>0</v>
      </c>
      <c r="P208" s="904"/>
      <c r="Q208" s="489"/>
    </row>
    <row r="209" spans="2:17" ht="13.15" customHeight="1" x14ac:dyDescent="0.2">
      <c r="B209" s="26"/>
      <c r="C209" s="904"/>
      <c r="D209" s="1186" t="str">
        <f>+'geg ll'!D335</f>
        <v>Naam SO 27</v>
      </c>
      <c r="E209" s="904"/>
      <c r="F209" s="904" t="s">
        <v>574</v>
      </c>
      <c r="G209" s="919" t="s">
        <v>121</v>
      </c>
      <c r="H209" s="904"/>
      <c r="I209" s="1200">
        <v>0</v>
      </c>
      <c r="J209" s="1200">
        <f>ROUND('geg ll'!G335*VLOOKUP($F209,categoriePers,4,FALSE),0)</f>
        <v>0</v>
      </c>
      <c r="K209" s="1200">
        <f>ROUND('geg ll'!H335*VLOOKUP($F209,categoriePers,4,FALSE),0)</f>
        <v>0</v>
      </c>
      <c r="L209" s="1200">
        <f>ROUND('geg ll'!I335*VLOOKUP($F209,categoriePers,4,FALSE),0)</f>
        <v>0</v>
      </c>
      <c r="M209" s="1200">
        <f>ROUND('geg ll'!J335*VLOOKUP($F209,categoriePers,4,FALSE),0)</f>
        <v>0</v>
      </c>
      <c r="N209" s="1200">
        <f>ROUND('geg ll'!K335*VLOOKUP($F209,categoriePers,4,FALSE),0)</f>
        <v>0</v>
      </c>
      <c r="O209" s="1200">
        <f>ROUND('geg ll'!L335*VLOOKUP($F209,categoriePers,4,FALSE),0)</f>
        <v>0</v>
      </c>
      <c r="P209" s="904"/>
      <c r="Q209" s="489"/>
    </row>
    <row r="210" spans="2:17" ht="13.15" customHeight="1" x14ac:dyDescent="0.2">
      <c r="B210" s="26"/>
      <c r="C210" s="904"/>
      <c r="D210" s="868"/>
      <c r="E210" s="904"/>
      <c r="F210" s="904" t="s">
        <v>575</v>
      </c>
      <c r="G210" s="919" t="s">
        <v>121</v>
      </c>
      <c r="H210" s="904"/>
      <c r="I210" s="1200">
        <v>0</v>
      </c>
      <c r="J210" s="1200">
        <f>ROUND('geg ll'!G336*VLOOKUP($F210,categoriePers,4,FALSE),0)</f>
        <v>0</v>
      </c>
      <c r="K210" s="1200">
        <f>ROUND('geg ll'!H336*VLOOKUP($F210,categoriePers,4,FALSE),0)</f>
        <v>0</v>
      </c>
      <c r="L210" s="1200">
        <f>ROUND('geg ll'!I336*VLOOKUP($F210,categoriePers,4,FALSE),0)</f>
        <v>0</v>
      </c>
      <c r="M210" s="1200">
        <f>ROUND('geg ll'!J336*VLOOKUP($F210,categoriePers,4,FALSE),0)</f>
        <v>0</v>
      </c>
      <c r="N210" s="1200">
        <f>ROUND('geg ll'!K336*VLOOKUP($F210,categoriePers,4,FALSE),0)</f>
        <v>0</v>
      </c>
      <c r="O210" s="1200">
        <f>ROUND('geg ll'!L336*VLOOKUP($F210,categoriePers,4,FALSE),0)</f>
        <v>0</v>
      </c>
      <c r="P210" s="904"/>
      <c r="Q210" s="489"/>
    </row>
    <row r="211" spans="2:17" ht="13.15" customHeight="1" x14ac:dyDescent="0.2">
      <c r="B211" s="26"/>
      <c r="C211" s="904"/>
      <c r="D211" s="868"/>
      <c r="E211" s="904"/>
      <c r="F211" s="904" t="s">
        <v>576</v>
      </c>
      <c r="G211" s="919" t="s">
        <v>121</v>
      </c>
      <c r="H211" s="904"/>
      <c r="I211" s="1200">
        <v>0</v>
      </c>
      <c r="J211" s="1200">
        <f>ROUND('geg ll'!G337*VLOOKUP($F211,categoriePers,4,FALSE),0)</f>
        <v>0</v>
      </c>
      <c r="K211" s="1200">
        <f>ROUND('geg ll'!H337*VLOOKUP($F211,categoriePers,4,FALSE),0)</f>
        <v>0</v>
      </c>
      <c r="L211" s="1200">
        <f>ROUND('geg ll'!I337*VLOOKUP($F211,categoriePers,4,FALSE),0)</f>
        <v>0</v>
      </c>
      <c r="M211" s="1200">
        <f>ROUND('geg ll'!J337*VLOOKUP($F211,categoriePers,4,FALSE),0)</f>
        <v>0</v>
      </c>
      <c r="N211" s="1200">
        <f>ROUND('geg ll'!K337*VLOOKUP($F211,categoriePers,4,FALSE),0)</f>
        <v>0</v>
      </c>
      <c r="O211" s="1200">
        <f>ROUND('geg ll'!L337*VLOOKUP($F211,categoriePers,4,FALSE),0)</f>
        <v>0</v>
      </c>
      <c r="P211" s="904"/>
      <c r="Q211" s="489"/>
    </row>
    <row r="212" spans="2:17" ht="13.15" customHeight="1" x14ac:dyDescent="0.2">
      <c r="B212" s="26"/>
      <c r="C212" s="904"/>
      <c r="D212" s="868"/>
      <c r="E212" s="904"/>
      <c r="F212" s="904" t="s">
        <v>574</v>
      </c>
      <c r="G212" s="919" t="s">
        <v>101</v>
      </c>
      <c r="H212" s="904"/>
      <c r="I212" s="1200">
        <v>0</v>
      </c>
      <c r="J212" s="1200">
        <f>ROUND('geg ll'!G338*VLOOKUP($F212,categoriePers8jreo,4,FALSE),0)</f>
        <v>0</v>
      </c>
      <c r="K212" s="1200">
        <f>ROUND('geg ll'!H338*VLOOKUP($F212,categoriePers8jreo,4,FALSE),0)</f>
        <v>0</v>
      </c>
      <c r="L212" s="1200">
        <f>ROUND('geg ll'!I338*VLOOKUP($F212,categoriePers8jreo,4,FALSE),0)</f>
        <v>0</v>
      </c>
      <c r="M212" s="1200">
        <f>ROUND('geg ll'!J338*VLOOKUP($F212,categoriePers8jreo,4,FALSE),0)</f>
        <v>0</v>
      </c>
      <c r="N212" s="1200">
        <f>ROUND('geg ll'!K338*VLOOKUP($F212,categoriePers8jreo,4,FALSE),0)</f>
        <v>0</v>
      </c>
      <c r="O212" s="1200">
        <f>ROUND('geg ll'!L338*VLOOKUP($F212,categoriePers8jreo,4,FALSE),0)</f>
        <v>0</v>
      </c>
      <c r="P212" s="904"/>
      <c r="Q212" s="489"/>
    </row>
    <row r="213" spans="2:17" ht="13.15" customHeight="1" x14ac:dyDescent="0.2">
      <c r="B213" s="26"/>
      <c r="C213" s="904"/>
      <c r="D213" s="868"/>
      <c r="E213" s="904"/>
      <c r="F213" s="904" t="s">
        <v>575</v>
      </c>
      <c r="G213" s="919" t="s">
        <v>101</v>
      </c>
      <c r="H213" s="904"/>
      <c r="I213" s="1200">
        <v>0</v>
      </c>
      <c r="J213" s="1200">
        <f>ROUND('geg ll'!G339*VLOOKUP($F213,categoriePers8jreo,4,FALSE),0)</f>
        <v>0</v>
      </c>
      <c r="K213" s="1200">
        <f>ROUND('geg ll'!H339*VLOOKUP($F213,categoriePers8jreo,4,FALSE),0)</f>
        <v>0</v>
      </c>
      <c r="L213" s="1200">
        <f>ROUND('geg ll'!I339*VLOOKUP($F213,categoriePers8jreo,4,FALSE),0)</f>
        <v>0</v>
      </c>
      <c r="M213" s="1200">
        <f>ROUND('geg ll'!J339*VLOOKUP($F213,categoriePers8jreo,4,FALSE),0)</f>
        <v>0</v>
      </c>
      <c r="N213" s="1200">
        <f>ROUND('geg ll'!K339*VLOOKUP($F213,categoriePers8jreo,4,FALSE),0)</f>
        <v>0</v>
      </c>
      <c r="O213" s="1200">
        <f>ROUND('geg ll'!L339*VLOOKUP($F213,categoriePers8jreo,4,FALSE),0)</f>
        <v>0</v>
      </c>
      <c r="P213" s="904"/>
      <c r="Q213" s="489"/>
    </row>
    <row r="214" spans="2:17" ht="13.15" customHeight="1" x14ac:dyDescent="0.2">
      <c r="B214" s="26"/>
      <c r="C214" s="904"/>
      <c r="D214" s="868"/>
      <c r="E214" s="904"/>
      <c r="F214" s="904" t="s">
        <v>576</v>
      </c>
      <c r="G214" s="919" t="s">
        <v>101</v>
      </c>
      <c r="H214" s="904"/>
      <c r="I214" s="1200">
        <v>0</v>
      </c>
      <c r="J214" s="1200">
        <f>ROUND('geg ll'!G340*VLOOKUP($F214,categoriePers8jreo,4,FALSE),0)</f>
        <v>0</v>
      </c>
      <c r="K214" s="1200">
        <f>ROUND('geg ll'!H340*VLOOKUP($F214,categoriePers8jreo,4,FALSE),0)</f>
        <v>0</v>
      </c>
      <c r="L214" s="1200">
        <f>ROUND('geg ll'!I340*VLOOKUP($F214,categoriePers8jreo,4,FALSE),0)</f>
        <v>0</v>
      </c>
      <c r="M214" s="1200">
        <f>ROUND('geg ll'!J340*VLOOKUP($F214,categoriePers8jreo,4,FALSE),0)</f>
        <v>0</v>
      </c>
      <c r="N214" s="1200">
        <f>ROUND('geg ll'!K340*VLOOKUP($F214,categoriePers8jreo,4,FALSE),0)</f>
        <v>0</v>
      </c>
      <c r="O214" s="1200">
        <f>ROUND('geg ll'!L340*VLOOKUP($F214,categoriePers8jreo,4,FALSE),0)</f>
        <v>0</v>
      </c>
      <c r="P214" s="904"/>
      <c r="Q214" s="489"/>
    </row>
    <row r="215" spans="2:17" ht="13.15" customHeight="1" x14ac:dyDescent="0.2">
      <c r="B215" s="26"/>
      <c r="C215" s="904"/>
      <c r="D215" s="1186" t="str">
        <f>+'geg ll'!D342</f>
        <v>Naam SO 28</v>
      </c>
      <c r="E215" s="904"/>
      <c r="F215" s="904" t="s">
        <v>574</v>
      </c>
      <c r="G215" s="919" t="s">
        <v>121</v>
      </c>
      <c r="H215" s="904"/>
      <c r="I215" s="1200">
        <v>0</v>
      </c>
      <c r="J215" s="1200">
        <f>ROUND('geg ll'!G342*VLOOKUP($F215,categoriePers,4,FALSE),0)</f>
        <v>0</v>
      </c>
      <c r="K215" s="1200">
        <f>ROUND('geg ll'!H342*VLOOKUP($F215,categoriePers,4,FALSE),0)</f>
        <v>0</v>
      </c>
      <c r="L215" s="1200">
        <f>ROUND('geg ll'!I342*VLOOKUP($F215,categoriePers,4,FALSE),0)</f>
        <v>0</v>
      </c>
      <c r="M215" s="1200">
        <f>ROUND('geg ll'!J342*VLOOKUP($F215,categoriePers,4,FALSE),0)</f>
        <v>0</v>
      </c>
      <c r="N215" s="1200">
        <f>ROUND('geg ll'!K342*VLOOKUP($F215,categoriePers,4,FALSE),0)</f>
        <v>0</v>
      </c>
      <c r="O215" s="1200">
        <f>ROUND('geg ll'!L342*VLOOKUP($F215,categoriePers,4,FALSE),0)</f>
        <v>0</v>
      </c>
      <c r="P215" s="904"/>
      <c r="Q215" s="489"/>
    </row>
    <row r="216" spans="2:17" ht="13.15" customHeight="1" x14ac:dyDescent="0.2">
      <c r="B216" s="26"/>
      <c r="C216" s="904"/>
      <c r="D216" s="868"/>
      <c r="E216" s="904"/>
      <c r="F216" s="904" t="s">
        <v>575</v>
      </c>
      <c r="G216" s="919" t="s">
        <v>121</v>
      </c>
      <c r="H216" s="904"/>
      <c r="I216" s="1200">
        <v>0</v>
      </c>
      <c r="J216" s="1200">
        <f>ROUND('geg ll'!G343*VLOOKUP($F216,categoriePers,4,FALSE),0)</f>
        <v>0</v>
      </c>
      <c r="K216" s="1200">
        <f>ROUND('geg ll'!H343*VLOOKUP($F216,categoriePers,4,FALSE),0)</f>
        <v>0</v>
      </c>
      <c r="L216" s="1200">
        <f>ROUND('geg ll'!I343*VLOOKUP($F216,categoriePers,4,FALSE),0)</f>
        <v>0</v>
      </c>
      <c r="M216" s="1200">
        <f>ROUND('geg ll'!J343*VLOOKUP($F216,categoriePers,4,FALSE),0)</f>
        <v>0</v>
      </c>
      <c r="N216" s="1200">
        <f>ROUND('geg ll'!K343*VLOOKUP($F216,categoriePers,4,FALSE),0)</f>
        <v>0</v>
      </c>
      <c r="O216" s="1200">
        <f>ROUND('geg ll'!L343*VLOOKUP($F216,categoriePers,4,FALSE),0)</f>
        <v>0</v>
      </c>
      <c r="P216" s="904"/>
      <c r="Q216" s="489"/>
    </row>
    <row r="217" spans="2:17" ht="13.15" customHeight="1" x14ac:dyDescent="0.2">
      <c r="B217" s="26"/>
      <c r="C217" s="904"/>
      <c r="D217" s="868"/>
      <c r="E217" s="904"/>
      <c r="F217" s="904" t="s">
        <v>576</v>
      </c>
      <c r="G217" s="919" t="s">
        <v>121</v>
      </c>
      <c r="H217" s="904"/>
      <c r="I217" s="1200">
        <v>0</v>
      </c>
      <c r="J217" s="1200">
        <f>ROUND('geg ll'!G344*VLOOKUP($F217,categoriePers,4,FALSE),0)</f>
        <v>0</v>
      </c>
      <c r="K217" s="1200">
        <f>ROUND('geg ll'!H344*VLOOKUP($F217,categoriePers,4,FALSE),0)</f>
        <v>0</v>
      </c>
      <c r="L217" s="1200">
        <f>ROUND('geg ll'!I344*VLOOKUP($F217,categoriePers,4,FALSE),0)</f>
        <v>0</v>
      </c>
      <c r="M217" s="1200">
        <f>ROUND('geg ll'!J344*VLOOKUP($F217,categoriePers,4,FALSE),0)</f>
        <v>0</v>
      </c>
      <c r="N217" s="1200">
        <f>ROUND('geg ll'!K344*VLOOKUP($F217,categoriePers,4,FALSE),0)</f>
        <v>0</v>
      </c>
      <c r="O217" s="1200">
        <f>ROUND('geg ll'!L344*VLOOKUP($F217,categoriePers,4,FALSE),0)</f>
        <v>0</v>
      </c>
      <c r="P217" s="904"/>
      <c r="Q217" s="489"/>
    </row>
    <row r="218" spans="2:17" ht="13.15" customHeight="1" x14ac:dyDescent="0.2">
      <c r="B218" s="26"/>
      <c r="C218" s="904"/>
      <c r="D218" s="868"/>
      <c r="E218" s="904"/>
      <c r="F218" s="904" t="s">
        <v>574</v>
      </c>
      <c r="G218" s="919" t="s">
        <v>101</v>
      </c>
      <c r="H218" s="904"/>
      <c r="I218" s="1200">
        <v>0</v>
      </c>
      <c r="J218" s="1200">
        <f>ROUND('geg ll'!G345*VLOOKUP($F218,categoriePers8jreo,4,FALSE),0)</f>
        <v>0</v>
      </c>
      <c r="K218" s="1200">
        <f>ROUND('geg ll'!H345*VLOOKUP($F218,categoriePers8jreo,4,FALSE),0)</f>
        <v>0</v>
      </c>
      <c r="L218" s="1200">
        <f>ROUND('geg ll'!I345*VLOOKUP($F218,categoriePers8jreo,4,FALSE),0)</f>
        <v>0</v>
      </c>
      <c r="M218" s="1200">
        <f>ROUND('geg ll'!J345*VLOOKUP($F218,categoriePers8jreo,4,FALSE),0)</f>
        <v>0</v>
      </c>
      <c r="N218" s="1200">
        <f>ROUND('geg ll'!K345*VLOOKUP($F218,categoriePers8jreo,4,FALSE),0)</f>
        <v>0</v>
      </c>
      <c r="O218" s="1200">
        <f>ROUND('geg ll'!L345*VLOOKUP($F218,categoriePers8jreo,4,FALSE),0)</f>
        <v>0</v>
      </c>
      <c r="P218" s="904"/>
      <c r="Q218" s="489"/>
    </row>
    <row r="219" spans="2:17" ht="13.15" customHeight="1" x14ac:dyDescent="0.2">
      <c r="B219" s="26"/>
      <c r="C219" s="904"/>
      <c r="D219" s="868"/>
      <c r="E219" s="904"/>
      <c r="F219" s="904" t="s">
        <v>575</v>
      </c>
      <c r="G219" s="919" t="s">
        <v>101</v>
      </c>
      <c r="H219" s="904"/>
      <c r="I219" s="1200">
        <v>0</v>
      </c>
      <c r="J219" s="1200">
        <f>ROUND('geg ll'!G346*VLOOKUP($F219,categoriePers8jreo,4,FALSE),0)</f>
        <v>0</v>
      </c>
      <c r="K219" s="1200">
        <f>ROUND('geg ll'!H346*VLOOKUP($F219,categoriePers8jreo,4,FALSE),0)</f>
        <v>0</v>
      </c>
      <c r="L219" s="1200">
        <f>ROUND('geg ll'!I346*VLOOKUP($F219,categoriePers8jreo,4,FALSE),0)</f>
        <v>0</v>
      </c>
      <c r="M219" s="1200">
        <f>ROUND('geg ll'!J346*VLOOKUP($F219,categoriePers8jreo,4,FALSE),0)</f>
        <v>0</v>
      </c>
      <c r="N219" s="1200">
        <f>ROUND('geg ll'!K346*VLOOKUP($F219,categoriePers8jreo,4,FALSE),0)</f>
        <v>0</v>
      </c>
      <c r="O219" s="1200">
        <f>ROUND('geg ll'!L346*VLOOKUP($F219,categoriePers8jreo,4,FALSE),0)</f>
        <v>0</v>
      </c>
      <c r="P219" s="904"/>
      <c r="Q219" s="489"/>
    </row>
    <row r="220" spans="2:17" ht="13.15" customHeight="1" x14ac:dyDescent="0.2">
      <c r="B220" s="26"/>
      <c r="C220" s="904"/>
      <c r="D220" s="868"/>
      <c r="E220" s="904"/>
      <c r="F220" s="904" t="s">
        <v>576</v>
      </c>
      <c r="G220" s="919" t="s">
        <v>101</v>
      </c>
      <c r="H220" s="904"/>
      <c r="I220" s="1200">
        <v>0</v>
      </c>
      <c r="J220" s="1200">
        <f>ROUND('geg ll'!G347*VLOOKUP($F220,categoriePers8jreo,4,FALSE),0)</f>
        <v>0</v>
      </c>
      <c r="K220" s="1200">
        <f>ROUND('geg ll'!H347*VLOOKUP($F220,categoriePers8jreo,4,FALSE),0)</f>
        <v>0</v>
      </c>
      <c r="L220" s="1200">
        <f>ROUND('geg ll'!I347*VLOOKUP($F220,categoriePers8jreo,4,FALSE),0)</f>
        <v>0</v>
      </c>
      <c r="M220" s="1200">
        <f>ROUND('geg ll'!J347*VLOOKUP($F220,categoriePers8jreo,4,FALSE),0)</f>
        <v>0</v>
      </c>
      <c r="N220" s="1200">
        <f>ROUND('geg ll'!K347*VLOOKUP($F220,categoriePers8jreo,4,FALSE),0)</f>
        <v>0</v>
      </c>
      <c r="O220" s="1200">
        <f>ROUND('geg ll'!L347*VLOOKUP($F220,categoriePers8jreo,4,FALSE),0)</f>
        <v>0</v>
      </c>
      <c r="P220" s="904"/>
      <c r="Q220" s="489"/>
    </row>
    <row r="221" spans="2:17" ht="13.15" customHeight="1" x14ac:dyDescent="0.2">
      <c r="B221" s="26"/>
      <c r="C221" s="904"/>
      <c r="D221" s="1186" t="str">
        <f>+'geg ll'!D349</f>
        <v>Naam SO 29</v>
      </c>
      <c r="E221" s="904"/>
      <c r="F221" s="904" t="s">
        <v>574</v>
      </c>
      <c r="G221" s="919" t="s">
        <v>121</v>
      </c>
      <c r="H221" s="904"/>
      <c r="I221" s="1200">
        <v>0</v>
      </c>
      <c r="J221" s="1200">
        <f>ROUND('geg ll'!G349*VLOOKUP($F221,categoriePers,4,FALSE),0)</f>
        <v>0</v>
      </c>
      <c r="K221" s="1200">
        <f>ROUND('geg ll'!H349*VLOOKUP($F221,categoriePers,4,FALSE),0)</f>
        <v>0</v>
      </c>
      <c r="L221" s="1200">
        <f>ROUND('geg ll'!I349*VLOOKUP($F221,categoriePers,4,FALSE),0)</f>
        <v>0</v>
      </c>
      <c r="M221" s="1200">
        <f>ROUND('geg ll'!J349*VLOOKUP($F221,categoriePers,4,FALSE),0)</f>
        <v>0</v>
      </c>
      <c r="N221" s="1200">
        <f>ROUND('geg ll'!K349*VLOOKUP($F221,categoriePers,4,FALSE),0)</f>
        <v>0</v>
      </c>
      <c r="O221" s="1200">
        <f>ROUND('geg ll'!L349*VLOOKUP($F221,categoriePers,4,FALSE),0)</f>
        <v>0</v>
      </c>
      <c r="P221" s="904"/>
      <c r="Q221" s="489"/>
    </row>
    <row r="222" spans="2:17" ht="13.15" customHeight="1" x14ac:dyDescent="0.2">
      <c r="B222" s="26"/>
      <c r="C222" s="904"/>
      <c r="D222" s="868"/>
      <c r="E222" s="904"/>
      <c r="F222" s="904" t="s">
        <v>575</v>
      </c>
      <c r="G222" s="919" t="s">
        <v>121</v>
      </c>
      <c r="H222" s="904"/>
      <c r="I222" s="1200">
        <v>0</v>
      </c>
      <c r="J222" s="1200">
        <f>ROUND('geg ll'!G350*VLOOKUP($F222,categoriePers,4,FALSE),0)</f>
        <v>0</v>
      </c>
      <c r="K222" s="1200">
        <f>ROUND('geg ll'!H350*VLOOKUP($F222,categoriePers,4,FALSE),0)</f>
        <v>0</v>
      </c>
      <c r="L222" s="1200">
        <f>ROUND('geg ll'!I350*VLOOKUP($F222,categoriePers,4,FALSE),0)</f>
        <v>0</v>
      </c>
      <c r="M222" s="1200">
        <f>ROUND('geg ll'!J350*VLOOKUP($F222,categoriePers,4,FALSE),0)</f>
        <v>0</v>
      </c>
      <c r="N222" s="1200">
        <f>ROUND('geg ll'!K350*VLOOKUP($F222,categoriePers,4,FALSE),0)</f>
        <v>0</v>
      </c>
      <c r="O222" s="1200">
        <f>ROUND('geg ll'!L350*VLOOKUP($F222,categoriePers,4,FALSE),0)</f>
        <v>0</v>
      </c>
      <c r="P222" s="904"/>
      <c r="Q222" s="489"/>
    </row>
    <row r="223" spans="2:17" ht="13.15" customHeight="1" x14ac:dyDescent="0.2">
      <c r="B223" s="26"/>
      <c r="C223" s="904"/>
      <c r="D223" s="868"/>
      <c r="E223" s="904"/>
      <c r="F223" s="904" t="s">
        <v>576</v>
      </c>
      <c r="G223" s="919" t="s">
        <v>121</v>
      </c>
      <c r="H223" s="904"/>
      <c r="I223" s="1200">
        <v>0</v>
      </c>
      <c r="J223" s="1200">
        <f>ROUND('geg ll'!G351*VLOOKUP($F223,categoriePers,4,FALSE),0)</f>
        <v>0</v>
      </c>
      <c r="K223" s="1200">
        <f>ROUND('geg ll'!H351*VLOOKUP($F223,categoriePers,4,FALSE),0)</f>
        <v>0</v>
      </c>
      <c r="L223" s="1200">
        <f>ROUND('geg ll'!I351*VLOOKUP($F223,categoriePers,4,FALSE),0)</f>
        <v>0</v>
      </c>
      <c r="M223" s="1200">
        <f>ROUND('geg ll'!J351*VLOOKUP($F223,categoriePers,4,FALSE),0)</f>
        <v>0</v>
      </c>
      <c r="N223" s="1200">
        <f>ROUND('geg ll'!K351*VLOOKUP($F223,categoriePers,4,FALSE),0)</f>
        <v>0</v>
      </c>
      <c r="O223" s="1200">
        <f>ROUND('geg ll'!L351*VLOOKUP($F223,categoriePers,4,FALSE),0)</f>
        <v>0</v>
      </c>
      <c r="P223" s="904"/>
      <c r="Q223" s="489"/>
    </row>
    <row r="224" spans="2:17" ht="13.15" customHeight="1" x14ac:dyDescent="0.2">
      <c r="B224" s="26"/>
      <c r="C224" s="904"/>
      <c r="D224" s="868"/>
      <c r="E224" s="904"/>
      <c r="F224" s="904" t="s">
        <v>574</v>
      </c>
      <c r="G224" s="919" t="s">
        <v>101</v>
      </c>
      <c r="H224" s="904"/>
      <c r="I224" s="1200">
        <v>0</v>
      </c>
      <c r="J224" s="1200">
        <f>ROUND('geg ll'!G352*VLOOKUP($F224,categoriePers8jreo,4,FALSE),0)</f>
        <v>0</v>
      </c>
      <c r="K224" s="1200">
        <f>ROUND('geg ll'!H352*VLOOKUP($F224,categoriePers8jreo,4,FALSE),0)</f>
        <v>0</v>
      </c>
      <c r="L224" s="1200">
        <f>ROUND('geg ll'!I352*VLOOKUP($F224,categoriePers8jreo,4,FALSE),0)</f>
        <v>0</v>
      </c>
      <c r="M224" s="1200">
        <f>ROUND('geg ll'!J352*VLOOKUP($F224,categoriePers8jreo,4,FALSE),0)</f>
        <v>0</v>
      </c>
      <c r="N224" s="1200">
        <f>ROUND('geg ll'!K352*VLOOKUP($F224,categoriePers8jreo,4,FALSE),0)</f>
        <v>0</v>
      </c>
      <c r="O224" s="1200">
        <f>ROUND('geg ll'!L352*VLOOKUP($F224,categoriePers8jreo,4,FALSE),0)</f>
        <v>0</v>
      </c>
      <c r="P224" s="904"/>
      <c r="Q224" s="489"/>
    </row>
    <row r="225" spans="2:17" ht="13.15" customHeight="1" x14ac:dyDescent="0.2">
      <c r="B225" s="26"/>
      <c r="C225" s="904"/>
      <c r="D225" s="868"/>
      <c r="E225" s="904"/>
      <c r="F225" s="904" t="s">
        <v>575</v>
      </c>
      <c r="G225" s="919" t="s">
        <v>101</v>
      </c>
      <c r="H225" s="904"/>
      <c r="I225" s="1200">
        <v>0</v>
      </c>
      <c r="J225" s="1200">
        <f>ROUND('geg ll'!G353*VLOOKUP($F225,categoriePers8jreo,4,FALSE),0)</f>
        <v>0</v>
      </c>
      <c r="K225" s="1200">
        <f>ROUND('geg ll'!H353*VLOOKUP($F225,categoriePers8jreo,4,FALSE),0)</f>
        <v>0</v>
      </c>
      <c r="L225" s="1200">
        <f>ROUND('geg ll'!I353*VLOOKUP($F225,categoriePers8jreo,4,FALSE),0)</f>
        <v>0</v>
      </c>
      <c r="M225" s="1200">
        <f>ROUND('geg ll'!J353*VLOOKUP($F225,categoriePers8jreo,4,FALSE),0)</f>
        <v>0</v>
      </c>
      <c r="N225" s="1200">
        <f>ROUND('geg ll'!K353*VLOOKUP($F225,categoriePers8jreo,4,FALSE),0)</f>
        <v>0</v>
      </c>
      <c r="O225" s="1200">
        <f>ROUND('geg ll'!L353*VLOOKUP($F225,categoriePers8jreo,4,FALSE),0)</f>
        <v>0</v>
      </c>
      <c r="P225" s="904"/>
      <c r="Q225" s="489"/>
    </row>
    <row r="226" spans="2:17" ht="13.15" customHeight="1" x14ac:dyDescent="0.2">
      <c r="B226" s="26"/>
      <c r="C226" s="904"/>
      <c r="D226" s="868"/>
      <c r="E226" s="904"/>
      <c r="F226" s="904" t="s">
        <v>576</v>
      </c>
      <c r="G226" s="919" t="s">
        <v>101</v>
      </c>
      <c r="H226" s="904"/>
      <c r="I226" s="1200">
        <v>0</v>
      </c>
      <c r="J226" s="1200">
        <f>ROUND('geg ll'!G354*VLOOKUP($F226,categoriePers8jreo,4,FALSE),0)</f>
        <v>0</v>
      </c>
      <c r="K226" s="1200">
        <f>ROUND('geg ll'!H354*VLOOKUP($F226,categoriePers8jreo,4,FALSE),0)</f>
        <v>0</v>
      </c>
      <c r="L226" s="1200">
        <f>ROUND('geg ll'!I354*VLOOKUP($F226,categoriePers8jreo,4,FALSE),0)</f>
        <v>0</v>
      </c>
      <c r="M226" s="1200">
        <f>ROUND('geg ll'!J354*VLOOKUP($F226,categoriePers8jreo,4,FALSE),0)</f>
        <v>0</v>
      </c>
      <c r="N226" s="1200">
        <f>ROUND('geg ll'!K354*VLOOKUP($F226,categoriePers8jreo,4,FALSE),0)</f>
        <v>0</v>
      </c>
      <c r="O226" s="1200">
        <f>ROUND('geg ll'!L354*VLOOKUP($F226,categoriePers8jreo,4,FALSE),0)</f>
        <v>0</v>
      </c>
      <c r="P226" s="904"/>
      <c r="Q226" s="489"/>
    </row>
    <row r="227" spans="2:17" ht="13.15" customHeight="1" x14ac:dyDescent="0.2">
      <c r="B227" s="26"/>
      <c r="C227" s="904"/>
      <c r="D227" s="1186" t="str">
        <f>+'geg ll'!D356</f>
        <v>Naam SO 30</v>
      </c>
      <c r="E227" s="904"/>
      <c r="F227" s="904" t="s">
        <v>574</v>
      </c>
      <c r="G227" s="919" t="s">
        <v>121</v>
      </c>
      <c r="H227" s="904"/>
      <c r="I227" s="1200">
        <v>0</v>
      </c>
      <c r="J227" s="1200">
        <f>ROUND('geg ll'!G356*VLOOKUP($F227,categoriePers,4,FALSE),0)</f>
        <v>0</v>
      </c>
      <c r="K227" s="1200">
        <f>ROUND('geg ll'!H356*VLOOKUP($F227,categoriePers,4,FALSE),0)</f>
        <v>0</v>
      </c>
      <c r="L227" s="1200">
        <f>ROUND('geg ll'!I356*VLOOKUP($F227,categoriePers,4,FALSE),0)</f>
        <v>0</v>
      </c>
      <c r="M227" s="1200">
        <f>ROUND('geg ll'!J356*VLOOKUP($F227,categoriePers,4,FALSE),0)</f>
        <v>0</v>
      </c>
      <c r="N227" s="1200">
        <f>ROUND('geg ll'!K356*VLOOKUP($F227,categoriePers,4,FALSE),0)</f>
        <v>0</v>
      </c>
      <c r="O227" s="1200">
        <f>ROUND('geg ll'!L356*VLOOKUP($F227,categoriePers,4,FALSE),0)</f>
        <v>0</v>
      </c>
      <c r="P227" s="904"/>
      <c r="Q227" s="489"/>
    </row>
    <row r="228" spans="2:17" ht="13.15" customHeight="1" x14ac:dyDescent="0.2">
      <c r="B228" s="26"/>
      <c r="C228" s="904"/>
      <c r="D228" s="868"/>
      <c r="E228" s="904"/>
      <c r="F228" s="904" t="s">
        <v>575</v>
      </c>
      <c r="G228" s="919" t="s">
        <v>121</v>
      </c>
      <c r="H228" s="904"/>
      <c r="I228" s="1200">
        <v>0</v>
      </c>
      <c r="J228" s="1200">
        <f>ROUND('geg ll'!G357*VLOOKUP($F228,categoriePers,4,FALSE),0)</f>
        <v>0</v>
      </c>
      <c r="K228" s="1200">
        <f>ROUND('geg ll'!H357*VLOOKUP($F228,categoriePers,4,FALSE),0)</f>
        <v>0</v>
      </c>
      <c r="L228" s="1200">
        <f>ROUND('geg ll'!I357*VLOOKUP($F228,categoriePers,4,FALSE),0)</f>
        <v>0</v>
      </c>
      <c r="M228" s="1200">
        <f>ROUND('geg ll'!J357*VLOOKUP($F228,categoriePers,4,FALSE),0)</f>
        <v>0</v>
      </c>
      <c r="N228" s="1200">
        <f>ROUND('geg ll'!K357*VLOOKUP($F228,categoriePers,4,FALSE),0)</f>
        <v>0</v>
      </c>
      <c r="O228" s="1200">
        <f>ROUND('geg ll'!L357*VLOOKUP($F228,categoriePers,4,FALSE),0)</f>
        <v>0</v>
      </c>
      <c r="P228" s="904"/>
      <c r="Q228" s="489"/>
    </row>
    <row r="229" spans="2:17" ht="13.15" customHeight="1" x14ac:dyDescent="0.2">
      <c r="B229" s="26"/>
      <c r="C229" s="904"/>
      <c r="D229" s="868"/>
      <c r="E229" s="904"/>
      <c r="F229" s="904" t="s">
        <v>576</v>
      </c>
      <c r="G229" s="919" t="s">
        <v>121</v>
      </c>
      <c r="H229" s="904"/>
      <c r="I229" s="1200">
        <v>0</v>
      </c>
      <c r="J229" s="1200">
        <f>ROUND('geg ll'!G358*VLOOKUP($F229,categoriePers,4,FALSE),0)</f>
        <v>0</v>
      </c>
      <c r="K229" s="1200">
        <f>ROUND('geg ll'!H358*VLOOKUP($F229,categoriePers,4,FALSE),0)</f>
        <v>0</v>
      </c>
      <c r="L229" s="1200">
        <f>ROUND('geg ll'!I358*VLOOKUP($F229,categoriePers,4,FALSE),0)</f>
        <v>0</v>
      </c>
      <c r="M229" s="1200">
        <f>ROUND('geg ll'!J358*VLOOKUP($F229,categoriePers,4,FALSE),0)</f>
        <v>0</v>
      </c>
      <c r="N229" s="1200">
        <f>ROUND('geg ll'!K358*VLOOKUP($F229,categoriePers,4,FALSE),0)</f>
        <v>0</v>
      </c>
      <c r="O229" s="1200">
        <f>ROUND('geg ll'!L358*VLOOKUP($F229,categoriePers,4,FALSE),0)</f>
        <v>0</v>
      </c>
      <c r="P229" s="904"/>
      <c r="Q229" s="489"/>
    </row>
    <row r="230" spans="2:17" ht="13.15" customHeight="1" x14ac:dyDescent="0.2">
      <c r="B230" s="26"/>
      <c r="C230" s="904"/>
      <c r="D230" s="868"/>
      <c r="E230" s="904"/>
      <c r="F230" s="904" t="s">
        <v>574</v>
      </c>
      <c r="G230" s="919" t="s">
        <v>101</v>
      </c>
      <c r="H230" s="904"/>
      <c r="I230" s="1200">
        <v>0</v>
      </c>
      <c r="J230" s="1200">
        <f>ROUND('geg ll'!G359*VLOOKUP($F230,categoriePers8jreo,4,FALSE),0)</f>
        <v>0</v>
      </c>
      <c r="K230" s="1200">
        <f>ROUND('geg ll'!H359*VLOOKUP($F230,categoriePers8jreo,4,FALSE),0)</f>
        <v>0</v>
      </c>
      <c r="L230" s="1200">
        <f>ROUND('geg ll'!I359*VLOOKUP($F230,categoriePers8jreo,4,FALSE),0)</f>
        <v>0</v>
      </c>
      <c r="M230" s="1200">
        <f>ROUND('geg ll'!J359*VLOOKUP($F230,categoriePers8jreo,4,FALSE),0)</f>
        <v>0</v>
      </c>
      <c r="N230" s="1200">
        <f>ROUND('geg ll'!K359*VLOOKUP($F230,categoriePers8jreo,4,FALSE),0)</f>
        <v>0</v>
      </c>
      <c r="O230" s="1200">
        <f>ROUND('geg ll'!L359*VLOOKUP($F230,categoriePers8jreo,4,FALSE),0)</f>
        <v>0</v>
      </c>
      <c r="P230" s="904"/>
      <c r="Q230" s="489"/>
    </row>
    <row r="231" spans="2:17" ht="13.15" customHeight="1" x14ac:dyDescent="0.2">
      <c r="B231" s="26"/>
      <c r="C231" s="904"/>
      <c r="D231" s="868"/>
      <c r="E231" s="904"/>
      <c r="F231" s="904" t="s">
        <v>575</v>
      </c>
      <c r="G231" s="919" t="s">
        <v>101</v>
      </c>
      <c r="H231" s="904"/>
      <c r="I231" s="1200">
        <v>0</v>
      </c>
      <c r="J231" s="1200">
        <f>ROUND('geg ll'!G360*VLOOKUP($F231,categoriePers8jreo,4,FALSE),0)</f>
        <v>0</v>
      </c>
      <c r="K231" s="1200">
        <f>ROUND('geg ll'!H360*VLOOKUP($F231,categoriePers8jreo,4,FALSE),0)</f>
        <v>0</v>
      </c>
      <c r="L231" s="1200">
        <f>ROUND('geg ll'!I360*VLOOKUP($F231,categoriePers8jreo,4,FALSE),0)</f>
        <v>0</v>
      </c>
      <c r="M231" s="1200">
        <f>ROUND('geg ll'!J360*VLOOKUP($F231,categoriePers8jreo,4,FALSE),0)</f>
        <v>0</v>
      </c>
      <c r="N231" s="1200">
        <f>ROUND('geg ll'!K360*VLOOKUP($F231,categoriePers8jreo,4,FALSE),0)</f>
        <v>0</v>
      </c>
      <c r="O231" s="1200">
        <f>ROUND('geg ll'!L360*VLOOKUP($F231,categoriePers8jreo,4,FALSE),0)</f>
        <v>0</v>
      </c>
      <c r="P231" s="904"/>
      <c r="Q231" s="489"/>
    </row>
    <row r="232" spans="2:17" ht="13.15" customHeight="1" x14ac:dyDescent="0.2">
      <c r="B232" s="26"/>
      <c r="C232" s="904"/>
      <c r="D232" s="868"/>
      <c r="E232" s="904"/>
      <c r="F232" s="904" t="s">
        <v>576</v>
      </c>
      <c r="G232" s="919" t="s">
        <v>101</v>
      </c>
      <c r="H232" s="904"/>
      <c r="I232" s="1200">
        <v>0</v>
      </c>
      <c r="J232" s="1200">
        <f>ROUND('geg ll'!G361*VLOOKUP($F232,categoriePers8jreo,4,FALSE),0)</f>
        <v>0</v>
      </c>
      <c r="K232" s="1200">
        <f>ROUND('geg ll'!H361*VLOOKUP($F232,categoriePers8jreo,4,FALSE),0)</f>
        <v>0</v>
      </c>
      <c r="L232" s="1200">
        <f>ROUND('geg ll'!I361*VLOOKUP($F232,categoriePers8jreo,4,FALSE),0)</f>
        <v>0</v>
      </c>
      <c r="M232" s="1200">
        <f>ROUND('geg ll'!J361*VLOOKUP($F232,categoriePers8jreo,4,FALSE),0)</f>
        <v>0</v>
      </c>
      <c r="N232" s="1200">
        <f>ROUND('geg ll'!K361*VLOOKUP($F232,categoriePers8jreo,4,FALSE),0)</f>
        <v>0</v>
      </c>
      <c r="O232" s="1200">
        <f>ROUND('geg ll'!L361*VLOOKUP($F232,categoriePers8jreo,4,FALSE),0)</f>
        <v>0</v>
      </c>
      <c r="P232" s="904"/>
      <c r="Q232" s="489"/>
    </row>
    <row r="233" spans="2:17" ht="13.15" customHeight="1" x14ac:dyDescent="0.2">
      <c r="B233" s="26"/>
      <c r="C233" s="904"/>
      <c r="D233" s="868"/>
      <c r="E233" s="970"/>
      <c r="F233" s="970"/>
      <c r="G233" s="970"/>
      <c r="H233" s="970"/>
      <c r="I233" s="970"/>
      <c r="J233" s="970"/>
      <c r="K233" s="970"/>
      <c r="L233" s="970"/>
      <c r="M233" s="970"/>
      <c r="N233" s="970"/>
      <c r="O233" s="970"/>
      <c r="P233" s="970"/>
      <c r="Q233" s="489"/>
    </row>
    <row r="234" spans="2:17" ht="13.15" customHeight="1" x14ac:dyDescent="0.2">
      <c r="B234" s="26"/>
      <c r="C234" s="904"/>
      <c r="D234" s="918" t="s">
        <v>20</v>
      </c>
      <c r="E234" s="904"/>
      <c r="F234" s="905"/>
      <c r="G234" s="905"/>
      <c r="H234" s="904"/>
      <c r="I234" s="1187">
        <f t="shared" ref="I234:N234" si="9">SUM(I44:I133)+SUM(I143:I232)</f>
        <v>0</v>
      </c>
      <c r="J234" s="1187">
        <f t="shared" si="9"/>
        <v>4302379.26</v>
      </c>
      <c r="K234" s="1187">
        <f t="shared" si="9"/>
        <v>4302379.26</v>
      </c>
      <c r="L234" s="1187">
        <f t="shared" si="9"/>
        <v>4302379.26</v>
      </c>
      <c r="M234" s="1187">
        <f t="shared" si="9"/>
        <v>4302379.26</v>
      </c>
      <c r="N234" s="1187">
        <f t="shared" si="9"/>
        <v>4302379.26</v>
      </c>
      <c r="O234" s="1187">
        <f>SUM(O44:O133)+SUM(O143:O232)</f>
        <v>4302379.26</v>
      </c>
      <c r="P234" s="904"/>
      <c r="Q234" s="489"/>
    </row>
    <row r="235" spans="2:17" ht="13.15" customHeight="1" x14ac:dyDescent="0.2">
      <c r="B235" s="26"/>
      <c r="C235" s="904"/>
      <c r="D235" s="918"/>
      <c r="E235" s="904"/>
      <c r="F235" s="905"/>
      <c r="G235" s="905"/>
      <c r="H235" s="904"/>
      <c r="I235" s="957"/>
      <c r="J235" s="934"/>
      <c r="K235" s="957"/>
      <c r="L235" s="957"/>
      <c r="M235" s="957"/>
      <c r="N235" s="957"/>
      <c r="O235" s="957"/>
      <c r="P235" s="904"/>
      <c r="Q235" s="489"/>
    </row>
    <row r="236" spans="2:17" ht="13.15" customHeight="1" x14ac:dyDescent="0.2">
      <c r="B236" s="26"/>
      <c r="C236" s="27"/>
      <c r="D236" s="85"/>
      <c r="E236" s="27"/>
      <c r="F236" s="27"/>
      <c r="G236" s="27"/>
      <c r="H236" s="27"/>
      <c r="I236" s="188"/>
      <c r="J236" s="188"/>
      <c r="K236" s="188"/>
      <c r="L236" s="188"/>
      <c r="M236" s="188"/>
      <c r="N236" s="188"/>
      <c r="O236" s="188"/>
      <c r="P236" s="27"/>
      <c r="Q236" s="30"/>
    </row>
    <row r="237" spans="2:17" ht="13.15" customHeight="1" x14ac:dyDescent="0.25">
      <c r="B237" s="391"/>
      <c r="C237" s="191"/>
      <c r="D237" s="91"/>
      <c r="E237" s="191"/>
      <c r="F237" s="191"/>
      <c r="G237" s="191"/>
      <c r="H237" s="191"/>
      <c r="I237" s="192"/>
      <c r="J237" s="192"/>
      <c r="K237" s="192"/>
      <c r="L237" s="192"/>
      <c r="M237" s="192"/>
      <c r="N237" s="192"/>
      <c r="O237" s="192"/>
      <c r="P237" s="191"/>
      <c r="Q237" s="208"/>
    </row>
    <row r="238" spans="2:17" ht="13.15" customHeight="1" x14ac:dyDescent="0.2">
      <c r="B238" s="23"/>
      <c r="C238" s="24"/>
      <c r="D238" s="81"/>
      <c r="E238" s="24"/>
      <c r="F238" s="24"/>
      <c r="G238" s="24"/>
      <c r="H238" s="24"/>
      <c r="I238" s="190"/>
      <c r="J238" s="190"/>
      <c r="K238" s="190"/>
      <c r="L238" s="190"/>
      <c r="M238" s="190"/>
      <c r="N238" s="190"/>
      <c r="O238" s="190"/>
      <c r="P238" s="24"/>
      <c r="Q238" s="25"/>
    </row>
    <row r="239" spans="2:17" ht="13.15" customHeight="1" x14ac:dyDescent="0.2">
      <c r="B239" s="26"/>
      <c r="C239" s="27"/>
      <c r="D239" s="85"/>
      <c r="E239" s="27"/>
      <c r="F239" s="27"/>
      <c r="G239" s="27"/>
      <c r="H239" s="27"/>
      <c r="I239" s="188"/>
      <c r="J239" s="188"/>
      <c r="K239" s="188"/>
      <c r="L239" s="188"/>
      <c r="M239" s="188"/>
      <c r="N239" s="188"/>
      <c r="O239" s="188"/>
      <c r="P239" s="27"/>
      <c r="Q239" s="489"/>
    </row>
    <row r="240" spans="2:17" ht="13.15" customHeight="1" x14ac:dyDescent="0.2">
      <c r="B240" s="26"/>
      <c r="C240" s="27"/>
      <c r="D240" s="85"/>
      <c r="E240" s="27"/>
      <c r="F240" s="27"/>
      <c r="G240" s="27"/>
      <c r="H240" s="27"/>
      <c r="I240" s="188"/>
      <c r="J240" s="188"/>
      <c r="K240" s="188"/>
      <c r="L240" s="188"/>
      <c r="M240" s="188"/>
      <c r="N240" s="188"/>
      <c r="O240" s="188"/>
      <c r="P240" s="27"/>
      <c r="Q240" s="30"/>
    </row>
    <row r="241" spans="2:17" ht="13.15" customHeight="1" x14ac:dyDescent="0.2">
      <c r="B241" s="26"/>
      <c r="C241" s="27"/>
      <c r="D241" s="611"/>
      <c r="E241" s="612" t="s">
        <v>238</v>
      </c>
      <c r="F241" s="588"/>
      <c r="G241" s="588"/>
      <c r="H241" s="612" t="s">
        <v>238</v>
      </c>
      <c r="I241" s="613" t="e">
        <f>tab!#REF!</f>
        <v>#REF!</v>
      </c>
      <c r="J241" s="613">
        <f>tab!D4</f>
        <v>2018</v>
      </c>
      <c r="K241" s="613">
        <f>tab!E4</f>
        <v>2019</v>
      </c>
      <c r="L241" s="613">
        <f>tab!F4</f>
        <v>2020</v>
      </c>
      <c r="M241" s="613">
        <f>tab!G4</f>
        <v>2021</v>
      </c>
      <c r="N241" s="613">
        <f>tab!H4</f>
        <v>2022</v>
      </c>
      <c r="O241" s="613">
        <f>tab!I4</f>
        <v>2023</v>
      </c>
      <c r="P241" s="27"/>
      <c r="Q241" s="30"/>
    </row>
    <row r="242" spans="2:17" ht="13.15" customHeight="1" x14ac:dyDescent="0.2">
      <c r="B242" s="26"/>
      <c r="C242" s="27"/>
      <c r="D242" s="85"/>
      <c r="E242" s="27"/>
      <c r="F242" s="27"/>
      <c r="G242" s="27"/>
      <c r="H242" s="27"/>
      <c r="I242" s="188"/>
      <c r="J242" s="188"/>
      <c r="K242" s="188"/>
      <c r="L242" s="188"/>
      <c r="M242" s="188"/>
      <c r="N242" s="188"/>
      <c r="O242" s="188"/>
      <c r="P242" s="27"/>
      <c r="Q242" s="30"/>
    </row>
    <row r="243" spans="2:17" ht="13.15" customHeight="1" x14ac:dyDescent="0.2">
      <c r="B243" s="26"/>
      <c r="C243" s="904"/>
      <c r="D243" s="868"/>
      <c r="E243" s="904"/>
      <c r="F243" s="904"/>
      <c r="G243" s="904"/>
      <c r="H243" s="904"/>
      <c r="I243" s="971"/>
      <c r="J243" s="971"/>
      <c r="K243" s="971"/>
      <c r="L243" s="971"/>
      <c r="M243" s="971"/>
      <c r="N243" s="971"/>
      <c r="O243" s="971"/>
      <c r="P243" s="904"/>
      <c r="Q243" s="489"/>
    </row>
    <row r="244" spans="2:17" ht="13.15" customHeight="1" x14ac:dyDescent="0.2">
      <c r="B244" s="26"/>
      <c r="C244" s="904"/>
      <c r="D244" s="912" t="s">
        <v>45</v>
      </c>
      <c r="E244" s="904"/>
      <c r="F244" s="940"/>
      <c r="G244" s="940"/>
      <c r="H244" s="904"/>
      <c r="I244" s="971"/>
      <c r="J244" s="971"/>
      <c r="K244" s="971"/>
      <c r="L244" s="971"/>
      <c r="M244" s="971"/>
      <c r="N244" s="971"/>
      <c r="O244" s="971"/>
      <c r="P244" s="904"/>
      <c r="Q244" s="489"/>
    </row>
    <row r="245" spans="2:17" ht="13.15" customHeight="1" x14ac:dyDescent="0.2">
      <c r="B245" s="26"/>
      <c r="C245" s="904"/>
      <c r="D245" s="940"/>
      <c r="E245" s="904"/>
      <c r="F245" s="940"/>
      <c r="G245" s="940"/>
      <c r="H245" s="904"/>
      <c r="I245" s="971"/>
      <c r="J245" s="971"/>
      <c r="K245" s="971"/>
      <c r="L245" s="971"/>
      <c r="M245" s="971"/>
      <c r="N245" s="971"/>
      <c r="O245" s="971"/>
      <c r="P245" s="904"/>
      <c r="Q245" s="489"/>
    </row>
    <row r="246" spans="2:17" ht="13.15" customHeight="1" x14ac:dyDescent="0.2">
      <c r="B246" s="26"/>
      <c r="C246" s="904"/>
      <c r="D246" s="1186" t="str">
        <f>+D44</f>
        <v>Naam SO 1</v>
      </c>
      <c r="E246" s="904"/>
      <c r="F246" s="868" t="str">
        <f t="shared" ref="F246:G265" si="10">+F44</f>
        <v>categorie 1</v>
      </c>
      <c r="G246" s="919" t="str">
        <f t="shared" si="10"/>
        <v>&lt; 8 jr</v>
      </c>
      <c r="H246" s="904"/>
      <c r="I246" s="1200">
        <v>0</v>
      </c>
      <c r="J246" s="1200">
        <f>ROUND('geg ll'!G151*VLOOKUP($F246,categorieMat,4,FALSE),0)</f>
        <v>70515</v>
      </c>
      <c r="K246" s="1200">
        <f>ROUND('geg ll'!H151*VLOOKUP($F246,categorieMat,5,FALSE),0)</f>
        <v>71573</v>
      </c>
      <c r="L246" s="1200">
        <f>ROUND('geg ll'!I151*VLOOKUP($F246,categorieMat,5,FALSE),0)</f>
        <v>71573</v>
      </c>
      <c r="M246" s="1200">
        <f>ROUND('geg ll'!J151*VLOOKUP($F246,categorieMat,5,FALSE),0)</f>
        <v>71573</v>
      </c>
      <c r="N246" s="1200">
        <f>ROUND('geg ll'!K151*VLOOKUP($F246,categorieMat,5,FALSE),0)</f>
        <v>71573</v>
      </c>
      <c r="O246" s="1200">
        <f>ROUND('geg ll'!L151*VLOOKUP($F246,categorieMat,5,FALSE),0)</f>
        <v>71573</v>
      </c>
      <c r="P246" s="904"/>
      <c r="Q246" s="489"/>
    </row>
    <row r="247" spans="2:17" ht="13.15" customHeight="1" x14ac:dyDescent="0.2">
      <c r="B247" s="26"/>
      <c r="C247" s="905"/>
      <c r="D247" s="868" t="s">
        <v>35</v>
      </c>
      <c r="E247" s="904"/>
      <c r="F247" s="868" t="str">
        <f t="shared" si="10"/>
        <v>categorie 2</v>
      </c>
      <c r="G247" s="919" t="str">
        <f t="shared" si="10"/>
        <v>&lt; 8 jr</v>
      </c>
      <c r="H247" s="904"/>
      <c r="I247" s="1200">
        <v>0</v>
      </c>
      <c r="J247" s="1200">
        <f>ROUND('geg ll'!G152*VLOOKUP($F247,categorieMat,4,FALSE),0)</f>
        <v>23560</v>
      </c>
      <c r="K247" s="1200">
        <f>ROUND('geg ll'!H152*VLOOKUP($F247,categorieMat,5,FALSE),0)</f>
        <v>23913</v>
      </c>
      <c r="L247" s="1200">
        <f>ROUND('geg ll'!I152*VLOOKUP($F247,categorieMat,5,FALSE),0)</f>
        <v>23913</v>
      </c>
      <c r="M247" s="1200">
        <f>ROUND('geg ll'!J152*VLOOKUP($F247,categorieMat,5,FALSE),0)</f>
        <v>23913</v>
      </c>
      <c r="N247" s="1200">
        <f>ROUND('geg ll'!K152*VLOOKUP($F247,categorieMat,5,FALSE),0)</f>
        <v>23913</v>
      </c>
      <c r="O247" s="1200">
        <f>ROUND('geg ll'!L152*VLOOKUP($F247,categorieMat,5,FALSE),0)</f>
        <v>23913</v>
      </c>
      <c r="P247" s="905"/>
      <c r="Q247" s="489"/>
    </row>
    <row r="248" spans="2:17" ht="13.15" customHeight="1" x14ac:dyDescent="0.2">
      <c r="B248" s="26"/>
      <c r="C248" s="904"/>
      <c r="D248" s="868"/>
      <c r="E248" s="904"/>
      <c r="F248" s="868" t="str">
        <f t="shared" si="10"/>
        <v>categorie 3</v>
      </c>
      <c r="G248" s="919" t="str">
        <f t="shared" si="10"/>
        <v>&lt; 8 jr</v>
      </c>
      <c r="H248" s="904"/>
      <c r="I248" s="1200">
        <v>0</v>
      </c>
      <c r="J248" s="1200">
        <f>ROUND('geg ll'!G153*VLOOKUP($F248,categorieMat,4,FALSE),0)</f>
        <v>14612</v>
      </c>
      <c r="K248" s="1200">
        <f>ROUND('geg ll'!H153*VLOOKUP($F248,categorieMat,5,FALSE),0)</f>
        <v>14831</v>
      </c>
      <c r="L248" s="1200">
        <f>ROUND('geg ll'!I153*VLOOKUP($F248,categorieMat,5,FALSE),0)</f>
        <v>14831</v>
      </c>
      <c r="M248" s="1200">
        <f>ROUND('geg ll'!J153*VLOOKUP($F248,categorieMat,5,FALSE),0)</f>
        <v>14831</v>
      </c>
      <c r="N248" s="1200">
        <f>ROUND('geg ll'!K153*VLOOKUP($F248,categorieMat,5,FALSE),0)</f>
        <v>14831</v>
      </c>
      <c r="O248" s="1200">
        <f>ROUND('geg ll'!L153*VLOOKUP($F248,categorieMat,5,FALSE),0)</f>
        <v>14831</v>
      </c>
      <c r="P248" s="904"/>
      <c r="Q248" s="489"/>
    </row>
    <row r="249" spans="2:17" ht="13.15" customHeight="1" x14ac:dyDescent="0.2">
      <c r="B249" s="26"/>
      <c r="C249" s="904"/>
      <c r="D249" s="868"/>
      <c r="E249" s="904"/>
      <c r="F249" s="868" t="str">
        <f t="shared" si="10"/>
        <v>categorie 1</v>
      </c>
      <c r="G249" s="919" t="str">
        <f t="shared" si="10"/>
        <v>8jr eo</v>
      </c>
      <c r="H249" s="904"/>
      <c r="I249" s="1200">
        <v>0</v>
      </c>
      <c r="J249" s="1200">
        <f>ROUND('geg ll'!G154*VLOOKUP($F249,categorieMat8jreo,4,FALSE),0)</f>
        <v>165976</v>
      </c>
      <c r="K249" s="1200">
        <f>ROUND('geg ll'!H154*VLOOKUP($F249,categorieMat8jreo,5,FALSE),0)</f>
        <v>168466</v>
      </c>
      <c r="L249" s="1200">
        <f>ROUND('geg ll'!I154*VLOOKUP($F249,categorieMat8jreo,5,FALSE),0)</f>
        <v>168466</v>
      </c>
      <c r="M249" s="1200">
        <f>ROUND('geg ll'!J154*VLOOKUP($F249,categorieMat8jreo,5,FALSE),0)</f>
        <v>168466</v>
      </c>
      <c r="N249" s="1200">
        <f>ROUND('geg ll'!K154*VLOOKUP($F249,categorieMat8jreo,5,FALSE),0)</f>
        <v>168466</v>
      </c>
      <c r="O249" s="1200">
        <f>ROUND('geg ll'!L154*VLOOKUP($F249,categorieMat8jreo,5,FALSE),0)</f>
        <v>168466</v>
      </c>
      <c r="P249" s="904"/>
      <c r="Q249" s="489"/>
    </row>
    <row r="250" spans="2:17" ht="13.15" customHeight="1" x14ac:dyDescent="0.2">
      <c r="B250" s="26"/>
      <c r="C250" s="904"/>
      <c r="D250" s="868"/>
      <c r="E250" s="904"/>
      <c r="F250" s="868" t="str">
        <f t="shared" si="10"/>
        <v>categorie 2</v>
      </c>
      <c r="G250" s="919" t="str">
        <f t="shared" si="10"/>
        <v>8jr eo</v>
      </c>
      <c r="H250" s="904"/>
      <c r="I250" s="1200">
        <v>0</v>
      </c>
      <c r="J250" s="1200">
        <f>ROUND('geg ll'!G155*VLOOKUP($F250,categorieMat8jreo,4,FALSE),0)</f>
        <v>26456</v>
      </c>
      <c r="K250" s="1200">
        <f>ROUND('geg ll'!H155*VLOOKUP($F250,categorieMat8jreo,5,FALSE),0)</f>
        <v>26853</v>
      </c>
      <c r="L250" s="1200">
        <f>ROUND('geg ll'!I155*VLOOKUP($F250,categorieMat8jreo,5,FALSE),0)</f>
        <v>26853</v>
      </c>
      <c r="M250" s="1200">
        <f>ROUND('geg ll'!J155*VLOOKUP($F250,categorieMat8jreo,5,FALSE),0)</f>
        <v>26853</v>
      </c>
      <c r="N250" s="1200">
        <f>ROUND('geg ll'!K155*VLOOKUP($F250,categorieMat8jreo,5,FALSE),0)</f>
        <v>26853</v>
      </c>
      <c r="O250" s="1200">
        <f>ROUND('geg ll'!L155*VLOOKUP($F250,categorieMat8jreo,5,FALSE),0)</f>
        <v>26853</v>
      </c>
      <c r="P250" s="904"/>
      <c r="Q250" s="489"/>
    </row>
    <row r="251" spans="2:17" ht="13.15" customHeight="1" x14ac:dyDescent="0.2">
      <c r="B251" s="26"/>
      <c r="C251" s="904"/>
      <c r="D251" s="868"/>
      <c r="E251" s="904"/>
      <c r="F251" s="868" t="str">
        <f t="shared" si="10"/>
        <v>categorie 3</v>
      </c>
      <c r="G251" s="919" t="str">
        <f t="shared" si="10"/>
        <v>8jr eo</v>
      </c>
      <c r="H251" s="904"/>
      <c r="I251" s="1200">
        <v>0</v>
      </c>
      <c r="J251" s="1200">
        <f>ROUND('geg ll'!G156*VLOOKUP($F251,categorieMat8jreo,4,FALSE),0)</f>
        <v>56594</v>
      </c>
      <c r="K251" s="1200">
        <f>ROUND('geg ll'!H156*VLOOKUP($F251,categorieMat8jreo,5,FALSE),0)</f>
        <v>57443</v>
      </c>
      <c r="L251" s="1200">
        <f>ROUND('geg ll'!I156*VLOOKUP($F251,categorieMat8jreo,5,FALSE),0)</f>
        <v>57443</v>
      </c>
      <c r="M251" s="1200">
        <f>ROUND('geg ll'!J156*VLOOKUP($F251,categorieMat8jreo,5,FALSE),0)</f>
        <v>57443</v>
      </c>
      <c r="N251" s="1200">
        <f>ROUND('geg ll'!K156*VLOOKUP($F251,categorieMat8jreo,5,FALSE),0)</f>
        <v>57443</v>
      </c>
      <c r="O251" s="1200">
        <f>ROUND('geg ll'!L156*VLOOKUP($F251,categorieMat8jreo,5,FALSE),0)</f>
        <v>57443</v>
      </c>
      <c r="P251" s="904"/>
      <c r="Q251" s="489"/>
    </row>
    <row r="252" spans="2:17" ht="13.15" customHeight="1" x14ac:dyDescent="0.2">
      <c r="B252" s="26"/>
      <c r="C252" s="904"/>
      <c r="D252" s="1186" t="str">
        <f>+D50</f>
        <v>Naam SO 2</v>
      </c>
      <c r="E252" s="904"/>
      <c r="F252" s="868" t="str">
        <f t="shared" si="10"/>
        <v>categorie 1</v>
      </c>
      <c r="G252" s="919" t="str">
        <f t="shared" si="10"/>
        <v>&lt; 8 jr</v>
      </c>
      <c r="H252" s="904"/>
      <c r="I252" s="1200">
        <v>0</v>
      </c>
      <c r="J252" s="1200">
        <f>ROUND('geg ll'!G158*VLOOKUP($F252,categorieMat,4,FALSE),0)</f>
        <v>0</v>
      </c>
      <c r="K252" s="1200">
        <f>ROUND('geg ll'!H158*VLOOKUP($F252,categorieMat,5,FALSE),0)</f>
        <v>0</v>
      </c>
      <c r="L252" s="1200">
        <f>ROUND('geg ll'!I158*VLOOKUP($F252,categorieMat,5,FALSE),0)</f>
        <v>0</v>
      </c>
      <c r="M252" s="1200">
        <f>ROUND('geg ll'!J158*VLOOKUP($F252,categorieMat,5,FALSE),0)</f>
        <v>0</v>
      </c>
      <c r="N252" s="1200">
        <f>ROUND('geg ll'!K158*VLOOKUP($F252,categorieMat,5,FALSE),0)</f>
        <v>0</v>
      </c>
      <c r="O252" s="1200">
        <f>ROUND('geg ll'!L158*VLOOKUP($F252,categorieMat,5,FALSE),0)</f>
        <v>0</v>
      </c>
      <c r="P252" s="904"/>
      <c r="Q252" s="489"/>
    </row>
    <row r="253" spans="2:17" ht="13.15" customHeight="1" x14ac:dyDescent="0.2">
      <c r="B253" s="26"/>
      <c r="C253" s="904"/>
      <c r="D253" s="868" t="s">
        <v>35</v>
      </c>
      <c r="E253" s="904"/>
      <c r="F253" s="868" t="str">
        <f t="shared" si="10"/>
        <v>categorie 2</v>
      </c>
      <c r="G253" s="919" t="str">
        <f t="shared" si="10"/>
        <v>&lt; 8 jr</v>
      </c>
      <c r="H253" s="904"/>
      <c r="I253" s="1200">
        <v>0</v>
      </c>
      <c r="J253" s="1200">
        <f>ROUND('geg ll'!G159*VLOOKUP($F253,categorieMat,4,FALSE),0)</f>
        <v>0</v>
      </c>
      <c r="K253" s="1200">
        <f>ROUND('geg ll'!H159*VLOOKUP($F253,categorieMat,5,FALSE),0)</f>
        <v>0</v>
      </c>
      <c r="L253" s="1200">
        <f>ROUND('geg ll'!I159*VLOOKUP($F253,categorieMat,5,FALSE),0)</f>
        <v>0</v>
      </c>
      <c r="M253" s="1200">
        <f>ROUND('geg ll'!J159*VLOOKUP($F253,categorieMat,5,FALSE),0)</f>
        <v>0</v>
      </c>
      <c r="N253" s="1200">
        <f>ROUND('geg ll'!K159*VLOOKUP($F253,categorieMat,5,FALSE),0)</f>
        <v>0</v>
      </c>
      <c r="O253" s="1200">
        <f>ROUND('geg ll'!L159*VLOOKUP($F253,categorieMat,5,FALSE),0)</f>
        <v>0</v>
      </c>
      <c r="P253" s="904"/>
      <c r="Q253" s="489"/>
    </row>
    <row r="254" spans="2:17" ht="13.15" customHeight="1" x14ac:dyDescent="0.2">
      <c r="B254" s="26"/>
      <c r="C254" s="904"/>
      <c r="D254" s="868"/>
      <c r="E254" s="904"/>
      <c r="F254" s="868" t="str">
        <f t="shared" si="10"/>
        <v>categorie 3</v>
      </c>
      <c r="G254" s="919" t="str">
        <f t="shared" si="10"/>
        <v>&lt; 8 jr</v>
      </c>
      <c r="H254" s="904"/>
      <c r="I254" s="1200">
        <v>0</v>
      </c>
      <c r="J254" s="1200">
        <f>ROUND('geg ll'!G160*VLOOKUP($F254,categorieMat,4,FALSE),0)</f>
        <v>0</v>
      </c>
      <c r="K254" s="1200">
        <f>ROUND('geg ll'!H160*VLOOKUP($F254,categorieMat,5,FALSE),0)</f>
        <v>0</v>
      </c>
      <c r="L254" s="1200">
        <f>ROUND('geg ll'!I160*VLOOKUP($F254,categorieMat,5,FALSE),0)</f>
        <v>0</v>
      </c>
      <c r="M254" s="1200">
        <f>ROUND('geg ll'!J160*VLOOKUP($F254,categorieMat,5,FALSE),0)</f>
        <v>0</v>
      </c>
      <c r="N254" s="1200">
        <f>ROUND('geg ll'!K160*VLOOKUP($F254,categorieMat,5,FALSE),0)</f>
        <v>0</v>
      </c>
      <c r="O254" s="1200">
        <f>ROUND('geg ll'!L160*VLOOKUP($F254,categorieMat,5,FALSE),0)</f>
        <v>0</v>
      </c>
      <c r="P254" s="904"/>
      <c r="Q254" s="489"/>
    </row>
    <row r="255" spans="2:17" ht="13.15" customHeight="1" x14ac:dyDescent="0.2">
      <c r="B255" s="26"/>
      <c r="C255" s="904"/>
      <c r="D255" s="868"/>
      <c r="E255" s="904"/>
      <c r="F255" s="868" t="str">
        <f t="shared" si="10"/>
        <v>categorie 1</v>
      </c>
      <c r="G255" s="919" t="str">
        <f t="shared" si="10"/>
        <v>8jr eo</v>
      </c>
      <c r="H255" s="904"/>
      <c r="I255" s="1200">
        <v>0</v>
      </c>
      <c r="J255" s="1200">
        <f>ROUND('geg ll'!G161*VLOOKUP($F255,categorieMat8jreo,4,FALSE),0)</f>
        <v>0</v>
      </c>
      <c r="K255" s="1200">
        <f>ROUND('geg ll'!H161*VLOOKUP($F255,categorieMat8jreo,5,FALSE),0)</f>
        <v>0</v>
      </c>
      <c r="L255" s="1200">
        <f>ROUND('geg ll'!I161*VLOOKUP($F255,categorieMat8jreo,5,FALSE),0)</f>
        <v>0</v>
      </c>
      <c r="M255" s="1200">
        <f>ROUND('geg ll'!J161*VLOOKUP($F255,categorieMat8jreo,5,FALSE),0)</f>
        <v>0</v>
      </c>
      <c r="N255" s="1200">
        <f>ROUND('geg ll'!K161*VLOOKUP($F255,categorieMat8jreo,5,FALSE),0)</f>
        <v>0</v>
      </c>
      <c r="O255" s="1200">
        <f>ROUND('geg ll'!L161*VLOOKUP($F255,categorieMat8jreo,5,FALSE),0)</f>
        <v>0</v>
      </c>
      <c r="P255" s="904"/>
      <c r="Q255" s="489"/>
    </row>
    <row r="256" spans="2:17" ht="13.15" customHeight="1" x14ac:dyDescent="0.2">
      <c r="B256" s="26"/>
      <c r="C256" s="904"/>
      <c r="D256" s="868"/>
      <c r="E256" s="904"/>
      <c r="F256" s="868" t="str">
        <f t="shared" si="10"/>
        <v>categorie 2</v>
      </c>
      <c r="G256" s="919" t="str">
        <f t="shared" si="10"/>
        <v>8jr eo</v>
      </c>
      <c r="H256" s="904"/>
      <c r="I256" s="1200">
        <v>0</v>
      </c>
      <c r="J256" s="1200">
        <f>ROUND('geg ll'!G162*VLOOKUP($F256,categorieMat8jreo,4,FALSE),0)</f>
        <v>0</v>
      </c>
      <c r="K256" s="1200">
        <f>ROUND('geg ll'!H162*VLOOKUP($F256,categorieMat8jreo,5,FALSE),0)</f>
        <v>0</v>
      </c>
      <c r="L256" s="1200">
        <f>ROUND('geg ll'!I162*VLOOKUP($F256,categorieMat8jreo,5,FALSE),0)</f>
        <v>0</v>
      </c>
      <c r="M256" s="1200">
        <f>ROUND('geg ll'!J162*VLOOKUP($F256,categorieMat8jreo,5,FALSE),0)</f>
        <v>0</v>
      </c>
      <c r="N256" s="1200">
        <f>ROUND('geg ll'!K162*VLOOKUP($F256,categorieMat8jreo,5,FALSE),0)</f>
        <v>0</v>
      </c>
      <c r="O256" s="1200">
        <f>ROUND('geg ll'!L162*VLOOKUP($F256,categorieMat8jreo,5,FALSE),0)</f>
        <v>0</v>
      </c>
      <c r="P256" s="904"/>
      <c r="Q256" s="489"/>
    </row>
    <row r="257" spans="2:17" ht="13.15" customHeight="1" x14ac:dyDescent="0.2">
      <c r="B257" s="26"/>
      <c r="C257" s="904"/>
      <c r="D257" s="868"/>
      <c r="E257" s="904"/>
      <c r="F257" s="868" t="str">
        <f t="shared" si="10"/>
        <v>categorie 3</v>
      </c>
      <c r="G257" s="919" t="str">
        <f t="shared" si="10"/>
        <v>8jr eo</v>
      </c>
      <c r="H257" s="904"/>
      <c r="I257" s="1200">
        <v>0</v>
      </c>
      <c r="J257" s="1200">
        <f>ROUND('geg ll'!G163*VLOOKUP($F257,categorieMat8jreo,4,FALSE),0)</f>
        <v>0</v>
      </c>
      <c r="K257" s="1200">
        <f>ROUND('geg ll'!H163*VLOOKUP($F257,categorieMat8jreo,5,FALSE),0)</f>
        <v>0</v>
      </c>
      <c r="L257" s="1200">
        <f>ROUND('geg ll'!I163*VLOOKUP($F257,categorieMat8jreo,5,FALSE),0)</f>
        <v>0</v>
      </c>
      <c r="M257" s="1200">
        <f>ROUND('geg ll'!J163*VLOOKUP($F257,categorieMat8jreo,5,FALSE),0)</f>
        <v>0</v>
      </c>
      <c r="N257" s="1200">
        <f>ROUND('geg ll'!K163*VLOOKUP($F257,categorieMat8jreo,5,FALSE),0)</f>
        <v>0</v>
      </c>
      <c r="O257" s="1200">
        <f>ROUND('geg ll'!L163*VLOOKUP($F257,categorieMat8jreo,5,FALSE),0)</f>
        <v>0</v>
      </c>
      <c r="P257" s="904"/>
      <c r="Q257" s="489"/>
    </row>
    <row r="258" spans="2:17" ht="13.15" customHeight="1" x14ac:dyDescent="0.2">
      <c r="B258" s="26"/>
      <c r="C258" s="905"/>
      <c r="D258" s="1186" t="str">
        <f>+D56</f>
        <v>Naam SO 3</v>
      </c>
      <c r="E258" s="904"/>
      <c r="F258" s="868" t="str">
        <f t="shared" si="10"/>
        <v>categorie 1</v>
      </c>
      <c r="G258" s="919" t="str">
        <f t="shared" si="10"/>
        <v>&lt; 8 jr</v>
      </c>
      <c r="H258" s="904"/>
      <c r="I258" s="1200">
        <v>0</v>
      </c>
      <c r="J258" s="1200">
        <f>ROUND('geg ll'!G165*VLOOKUP($F258,categorieMat,4,FALSE),0)</f>
        <v>0</v>
      </c>
      <c r="K258" s="1200">
        <f>ROUND('geg ll'!H165*VLOOKUP($F258,categorieMat,5,FALSE),0)</f>
        <v>0</v>
      </c>
      <c r="L258" s="1200">
        <f>ROUND('geg ll'!I165*VLOOKUP($F258,categorieMat,5,FALSE),0)</f>
        <v>0</v>
      </c>
      <c r="M258" s="1200">
        <f>ROUND('geg ll'!J165*VLOOKUP($F258,categorieMat,5,FALSE),0)</f>
        <v>0</v>
      </c>
      <c r="N258" s="1200">
        <f>ROUND('geg ll'!K165*VLOOKUP($F258,categorieMat,5,FALSE),0)</f>
        <v>0</v>
      </c>
      <c r="O258" s="1200">
        <f>ROUND('geg ll'!L165*VLOOKUP($F258,categorieMat,5,FALSE),0)</f>
        <v>0</v>
      </c>
      <c r="P258" s="905"/>
      <c r="Q258" s="489"/>
    </row>
    <row r="259" spans="2:17" ht="13.15" customHeight="1" x14ac:dyDescent="0.2">
      <c r="B259" s="26"/>
      <c r="C259" s="904"/>
      <c r="D259" s="868" t="s">
        <v>35</v>
      </c>
      <c r="E259" s="904"/>
      <c r="F259" s="868" t="str">
        <f t="shared" si="10"/>
        <v>categorie 2</v>
      </c>
      <c r="G259" s="919" t="str">
        <f t="shared" si="10"/>
        <v>&lt; 8 jr</v>
      </c>
      <c r="H259" s="904"/>
      <c r="I259" s="1200">
        <v>0</v>
      </c>
      <c r="J259" s="1200">
        <f>ROUND('geg ll'!G166*VLOOKUP($F259,categorieMat,4,FALSE),0)</f>
        <v>0</v>
      </c>
      <c r="K259" s="1200">
        <f>ROUND('geg ll'!H166*VLOOKUP($F259,categorieMat,5,FALSE),0)</f>
        <v>0</v>
      </c>
      <c r="L259" s="1200">
        <f>ROUND('geg ll'!I166*VLOOKUP($F259,categorieMat,5,FALSE),0)</f>
        <v>0</v>
      </c>
      <c r="M259" s="1200">
        <f>ROUND('geg ll'!J166*VLOOKUP($F259,categorieMat,5,FALSE),0)</f>
        <v>0</v>
      </c>
      <c r="N259" s="1200">
        <f>ROUND('geg ll'!K166*VLOOKUP($F259,categorieMat,5,FALSE),0)</f>
        <v>0</v>
      </c>
      <c r="O259" s="1200">
        <f>ROUND('geg ll'!L166*VLOOKUP($F259,categorieMat,5,FALSE),0)</f>
        <v>0</v>
      </c>
      <c r="P259" s="904"/>
      <c r="Q259" s="489"/>
    </row>
    <row r="260" spans="2:17" ht="13.15" customHeight="1" x14ac:dyDescent="0.2">
      <c r="B260" s="26"/>
      <c r="C260" s="904"/>
      <c r="D260" s="868"/>
      <c r="E260" s="904"/>
      <c r="F260" s="868" t="str">
        <f t="shared" si="10"/>
        <v>categorie 3</v>
      </c>
      <c r="G260" s="919" t="str">
        <f t="shared" si="10"/>
        <v>&lt; 8 jr</v>
      </c>
      <c r="H260" s="904"/>
      <c r="I260" s="1200">
        <v>0</v>
      </c>
      <c r="J260" s="1200">
        <f>ROUND('geg ll'!G167*VLOOKUP($F260,categorieMat,4,FALSE),0)</f>
        <v>0</v>
      </c>
      <c r="K260" s="1200">
        <f>ROUND('geg ll'!H167*VLOOKUP($F260,categorieMat,5,FALSE),0)</f>
        <v>0</v>
      </c>
      <c r="L260" s="1200">
        <f>ROUND('geg ll'!I167*VLOOKUP($F260,categorieMat,5,FALSE),0)</f>
        <v>0</v>
      </c>
      <c r="M260" s="1200">
        <f>ROUND('geg ll'!J167*VLOOKUP($F260,categorieMat,5,FALSE),0)</f>
        <v>0</v>
      </c>
      <c r="N260" s="1200">
        <f>ROUND('geg ll'!K167*VLOOKUP($F260,categorieMat,5,FALSE),0)</f>
        <v>0</v>
      </c>
      <c r="O260" s="1200">
        <f>ROUND('geg ll'!L167*VLOOKUP($F260,categorieMat,5,FALSE),0)</f>
        <v>0</v>
      </c>
      <c r="P260" s="904"/>
      <c r="Q260" s="489"/>
    </row>
    <row r="261" spans="2:17" ht="13.15" customHeight="1" x14ac:dyDescent="0.2">
      <c r="B261" s="26"/>
      <c r="C261" s="904"/>
      <c r="D261" s="868"/>
      <c r="E261" s="904"/>
      <c r="F261" s="868" t="str">
        <f t="shared" si="10"/>
        <v>categorie 1</v>
      </c>
      <c r="G261" s="919" t="str">
        <f t="shared" si="10"/>
        <v>8jr eo</v>
      </c>
      <c r="H261" s="904"/>
      <c r="I261" s="1200">
        <v>0</v>
      </c>
      <c r="J261" s="1200">
        <f>ROUND('geg ll'!G168*VLOOKUP($F261,categorieMat8jreo,4,FALSE),0)</f>
        <v>0</v>
      </c>
      <c r="K261" s="1200">
        <f>ROUND('geg ll'!H168*VLOOKUP($F261,categorieMat8jreo,5,FALSE),0)</f>
        <v>0</v>
      </c>
      <c r="L261" s="1200">
        <f>ROUND('geg ll'!I168*VLOOKUP($F261,categorieMat8jreo,5,FALSE),0)</f>
        <v>0</v>
      </c>
      <c r="M261" s="1200">
        <f>ROUND('geg ll'!J168*VLOOKUP($F261,categorieMat8jreo,5,FALSE),0)</f>
        <v>0</v>
      </c>
      <c r="N261" s="1200">
        <f>ROUND('geg ll'!K168*VLOOKUP($F261,categorieMat8jreo,5,FALSE),0)</f>
        <v>0</v>
      </c>
      <c r="O261" s="1200">
        <f>ROUND('geg ll'!L168*VLOOKUP($F261,categorieMat8jreo,5,FALSE),0)</f>
        <v>0</v>
      </c>
      <c r="P261" s="904"/>
      <c r="Q261" s="489"/>
    </row>
    <row r="262" spans="2:17" ht="13.15" customHeight="1" x14ac:dyDescent="0.2">
      <c r="B262" s="26"/>
      <c r="C262" s="904"/>
      <c r="D262" s="868"/>
      <c r="E262" s="904"/>
      <c r="F262" s="868" t="str">
        <f t="shared" si="10"/>
        <v>categorie 2</v>
      </c>
      <c r="G262" s="919" t="str">
        <f t="shared" si="10"/>
        <v>8jr eo</v>
      </c>
      <c r="H262" s="904"/>
      <c r="I262" s="1200">
        <v>0</v>
      </c>
      <c r="J262" s="1200">
        <f>ROUND('geg ll'!G169*VLOOKUP($F262,categorieMat8jreo,4,FALSE),0)</f>
        <v>0</v>
      </c>
      <c r="K262" s="1200">
        <f>ROUND('geg ll'!H169*VLOOKUP($F262,categorieMat8jreo,5,FALSE),0)</f>
        <v>0</v>
      </c>
      <c r="L262" s="1200">
        <f>ROUND('geg ll'!I169*VLOOKUP($F262,categorieMat8jreo,5,FALSE),0)</f>
        <v>0</v>
      </c>
      <c r="M262" s="1200">
        <f>ROUND('geg ll'!J169*VLOOKUP($F262,categorieMat8jreo,5,FALSE),0)</f>
        <v>0</v>
      </c>
      <c r="N262" s="1200">
        <f>ROUND('geg ll'!K169*VLOOKUP($F262,categorieMat8jreo,5,FALSE),0)</f>
        <v>0</v>
      </c>
      <c r="O262" s="1200">
        <f>ROUND('geg ll'!L169*VLOOKUP($F262,categorieMat8jreo,5,FALSE),0)</f>
        <v>0</v>
      </c>
      <c r="P262" s="904"/>
      <c r="Q262" s="489"/>
    </row>
    <row r="263" spans="2:17" ht="13.15" customHeight="1" x14ac:dyDescent="0.2">
      <c r="B263" s="26"/>
      <c r="C263" s="904"/>
      <c r="D263" s="868"/>
      <c r="E263" s="904"/>
      <c r="F263" s="868" t="str">
        <f t="shared" si="10"/>
        <v>categorie 3</v>
      </c>
      <c r="G263" s="919" t="str">
        <f t="shared" si="10"/>
        <v>8jr eo</v>
      </c>
      <c r="H263" s="904"/>
      <c r="I263" s="1200">
        <v>0</v>
      </c>
      <c r="J263" s="1200">
        <f>ROUND('geg ll'!G170*VLOOKUP($F263,categorieMat8jreo,4,FALSE),0)</f>
        <v>0</v>
      </c>
      <c r="K263" s="1200">
        <f>ROUND('geg ll'!H170*VLOOKUP($F263,categorieMat8jreo,5,FALSE),0)</f>
        <v>0</v>
      </c>
      <c r="L263" s="1200">
        <f>ROUND('geg ll'!I170*VLOOKUP($F263,categorieMat8jreo,5,FALSE),0)</f>
        <v>0</v>
      </c>
      <c r="M263" s="1200">
        <f>ROUND('geg ll'!J170*VLOOKUP($F263,categorieMat8jreo,5,FALSE),0)</f>
        <v>0</v>
      </c>
      <c r="N263" s="1200">
        <f>ROUND('geg ll'!K170*VLOOKUP($F263,categorieMat8jreo,5,FALSE),0)</f>
        <v>0</v>
      </c>
      <c r="O263" s="1200">
        <f>ROUND('geg ll'!L170*VLOOKUP($F263,categorieMat8jreo,5,FALSE),0)</f>
        <v>0</v>
      </c>
      <c r="P263" s="904"/>
      <c r="Q263" s="489"/>
    </row>
    <row r="264" spans="2:17" ht="13.15" customHeight="1" x14ac:dyDescent="0.2">
      <c r="B264" s="26"/>
      <c r="C264" s="904"/>
      <c r="D264" s="1186" t="str">
        <f>+D62</f>
        <v>Naam SO 4</v>
      </c>
      <c r="E264" s="904"/>
      <c r="F264" s="868" t="str">
        <f t="shared" si="10"/>
        <v>categorie 1</v>
      </c>
      <c r="G264" s="919" t="str">
        <f t="shared" si="10"/>
        <v>&lt; 8 jr</v>
      </c>
      <c r="H264" s="904"/>
      <c r="I264" s="1200">
        <v>0</v>
      </c>
      <c r="J264" s="1200">
        <f>ROUND('geg ll'!G172*VLOOKUP($F264,categorieMat,4,FALSE),0)</f>
        <v>0</v>
      </c>
      <c r="K264" s="1200">
        <f>ROUND('geg ll'!H172*VLOOKUP($F264,categorieMat,5,FALSE),0)</f>
        <v>0</v>
      </c>
      <c r="L264" s="1200">
        <f>ROUND('geg ll'!I172*VLOOKUP($F264,categorieMat,5,FALSE),0)</f>
        <v>0</v>
      </c>
      <c r="M264" s="1200">
        <f>ROUND('geg ll'!J172*VLOOKUP($F264,categorieMat,5,FALSE),0)</f>
        <v>0</v>
      </c>
      <c r="N264" s="1200">
        <f>ROUND('geg ll'!K172*VLOOKUP($F264,categorieMat,5,FALSE),0)</f>
        <v>0</v>
      </c>
      <c r="O264" s="1200">
        <f>ROUND('geg ll'!L172*VLOOKUP($F264,categorieMat,5,FALSE),0)</f>
        <v>0</v>
      </c>
      <c r="P264" s="904"/>
      <c r="Q264" s="489"/>
    </row>
    <row r="265" spans="2:17" ht="13.15" customHeight="1" x14ac:dyDescent="0.2">
      <c r="B265" s="26"/>
      <c r="C265" s="904"/>
      <c r="D265" s="868" t="s">
        <v>35</v>
      </c>
      <c r="E265" s="904"/>
      <c r="F265" s="868" t="str">
        <f t="shared" si="10"/>
        <v>categorie 2</v>
      </c>
      <c r="G265" s="919" t="str">
        <f t="shared" si="10"/>
        <v>&lt; 8 jr</v>
      </c>
      <c r="H265" s="904"/>
      <c r="I265" s="1200">
        <v>0</v>
      </c>
      <c r="J265" s="1200">
        <f>ROUND('geg ll'!G173*VLOOKUP($F265,categorieMat,4,FALSE),0)</f>
        <v>0</v>
      </c>
      <c r="K265" s="1200">
        <f>ROUND('geg ll'!H173*VLOOKUP($F265,categorieMat,5,FALSE),0)</f>
        <v>0</v>
      </c>
      <c r="L265" s="1200">
        <f>ROUND('geg ll'!I173*VLOOKUP($F265,categorieMat,5,FALSE),0)</f>
        <v>0</v>
      </c>
      <c r="M265" s="1200">
        <f>ROUND('geg ll'!J173*VLOOKUP($F265,categorieMat,5,FALSE),0)</f>
        <v>0</v>
      </c>
      <c r="N265" s="1200">
        <f>ROUND('geg ll'!K173*VLOOKUP($F265,categorieMat,5,FALSE),0)</f>
        <v>0</v>
      </c>
      <c r="O265" s="1200">
        <f>ROUND('geg ll'!L173*VLOOKUP($F265,categorieMat,5,FALSE),0)</f>
        <v>0</v>
      </c>
      <c r="P265" s="904"/>
      <c r="Q265" s="489"/>
    </row>
    <row r="266" spans="2:17" ht="13.15" customHeight="1" x14ac:dyDescent="0.2">
      <c r="B266" s="26"/>
      <c r="C266" s="904"/>
      <c r="D266" s="868"/>
      <c r="E266" s="904"/>
      <c r="F266" s="868" t="str">
        <f t="shared" ref="F266:G285" si="11">+F64</f>
        <v>categorie 3</v>
      </c>
      <c r="G266" s="919" t="str">
        <f t="shared" si="11"/>
        <v>&lt; 8 jr</v>
      </c>
      <c r="H266" s="904"/>
      <c r="I266" s="1200">
        <v>0</v>
      </c>
      <c r="J266" s="1200">
        <f>ROUND('geg ll'!G174*VLOOKUP($F266,categorieMat,4,FALSE),0)</f>
        <v>0</v>
      </c>
      <c r="K266" s="1200">
        <f>ROUND('geg ll'!H174*VLOOKUP($F266,categorieMat,5,FALSE),0)</f>
        <v>0</v>
      </c>
      <c r="L266" s="1200">
        <f>ROUND('geg ll'!I174*VLOOKUP($F266,categorieMat,5,FALSE),0)</f>
        <v>0</v>
      </c>
      <c r="M266" s="1200">
        <f>ROUND('geg ll'!J174*VLOOKUP($F266,categorieMat,5,FALSE),0)</f>
        <v>0</v>
      </c>
      <c r="N266" s="1200">
        <f>ROUND('geg ll'!K174*VLOOKUP($F266,categorieMat,5,FALSE),0)</f>
        <v>0</v>
      </c>
      <c r="O266" s="1200">
        <f>ROUND('geg ll'!L174*VLOOKUP($F266,categorieMat,5,FALSE),0)</f>
        <v>0</v>
      </c>
      <c r="P266" s="904"/>
      <c r="Q266" s="489"/>
    </row>
    <row r="267" spans="2:17" ht="13.15" customHeight="1" x14ac:dyDescent="0.2">
      <c r="B267" s="26"/>
      <c r="C267" s="904"/>
      <c r="D267" s="868"/>
      <c r="E267" s="904"/>
      <c r="F267" s="868" t="str">
        <f t="shared" si="11"/>
        <v>categorie 1</v>
      </c>
      <c r="G267" s="919" t="str">
        <f t="shared" si="11"/>
        <v>8jr eo</v>
      </c>
      <c r="H267" s="904"/>
      <c r="I267" s="1200">
        <v>0</v>
      </c>
      <c r="J267" s="1200">
        <f>ROUND('geg ll'!G175*VLOOKUP($F267,categorieMat8jreo,4,FALSE),0)</f>
        <v>0</v>
      </c>
      <c r="K267" s="1200">
        <f>ROUND('geg ll'!H175*VLOOKUP($F267,categorieMat8jreo,5,FALSE),0)</f>
        <v>0</v>
      </c>
      <c r="L267" s="1200">
        <f>ROUND('geg ll'!I175*VLOOKUP($F267,categorieMat8jreo,5,FALSE),0)</f>
        <v>0</v>
      </c>
      <c r="M267" s="1200">
        <f>ROUND('geg ll'!J175*VLOOKUP($F267,categorieMat8jreo,5,FALSE),0)</f>
        <v>0</v>
      </c>
      <c r="N267" s="1200">
        <f>ROUND('geg ll'!K175*VLOOKUP($F267,categorieMat8jreo,5,FALSE),0)</f>
        <v>0</v>
      </c>
      <c r="O267" s="1200">
        <f>ROUND('geg ll'!L175*VLOOKUP($F267,categorieMat8jreo,5,FALSE),0)</f>
        <v>0</v>
      </c>
      <c r="P267" s="904"/>
      <c r="Q267" s="489"/>
    </row>
    <row r="268" spans="2:17" ht="13.15" customHeight="1" x14ac:dyDescent="0.2">
      <c r="B268" s="26"/>
      <c r="C268" s="904"/>
      <c r="D268" s="868"/>
      <c r="E268" s="904"/>
      <c r="F268" s="868" t="str">
        <f t="shared" si="11"/>
        <v>categorie 2</v>
      </c>
      <c r="G268" s="919" t="str">
        <f t="shared" si="11"/>
        <v>8jr eo</v>
      </c>
      <c r="H268" s="904"/>
      <c r="I268" s="1200">
        <v>0</v>
      </c>
      <c r="J268" s="1200">
        <f>ROUND('geg ll'!G176*VLOOKUP($F268,categorieMat8jreo,4,FALSE),0)</f>
        <v>0</v>
      </c>
      <c r="K268" s="1200">
        <f>ROUND('geg ll'!H176*VLOOKUP($F268,categorieMat8jreo,5,FALSE),0)</f>
        <v>0</v>
      </c>
      <c r="L268" s="1200">
        <f>ROUND('geg ll'!I176*VLOOKUP($F268,categorieMat8jreo,5,FALSE),0)</f>
        <v>0</v>
      </c>
      <c r="M268" s="1200">
        <f>ROUND('geg ll'!J176*VLOOKUP($F268,categorieMat8jreo,5,FALSE),0)</f>
        <v>0</v>
      </c>
      <c r="N268" s="1200">
        <f>ROUND('geg ll'!K176*VLOOKUP($F268,categorieMat8jreo,5,FALSE),0)</f>
        <v>0</v>
      </c>
      <c r="O268" s="1200">
        <f>ROUND('geg ll'!L176*VLOOKUP($F268,categorieMat8jreo,5,FALSE),0)</f>
        <v>0</v>
      </c>
      <c r="P268" s="904"/>
      <c r="Q268" s="489"/>
    </row>
    <row r="269" spans="2:17" ht="13.15" customHeight="1" x14ac:dyDescent="0.2">
      <c r="B269" s="26"/>
      <c r="C269" s="904"/>
      <c r="D269" s="868"/>
      <c r="E269" s="904"/>
      <c r="F269" s="868" t="str">
        <f t="shared" si="11"/>
        <v>categorie 3</v>
      </c>
      <c r="G269" s="919" t="str">
        <f t="shared" si="11"/>
        <v>8jr eo</v>
      </c>
      <c r="H269" s="904"/>
      <c r="I269" s="1200">
        <v>0</v>
      </c>
      <c r="J269" s="1200">
        <f>ROUND('geg ll'!G177*VLOOKUP($F269,categorieMat8jreo,4,FALSE),0)</f>
        <v>0</v>
      </c>
      <c r="K269" s="1200">
        <f>ROUND('geg ll'!H177*VLOOKUP($F269,categorieMat8jreo,5,FALSE),0)</f>
        <v>0</v>
      </c>
      <c r="L269" s="1200">
        <f>ROUND('geg ll'!I177*VLOOKUP($F269,categorieMat8jreo,5,FALSE),0)</f>
        <v>0</v>
      </c>
      <c r="M269" s="1200">
        <f>ROUND('geg ll'!J177*VLOOKUP($F269,categorieMat8jreo,5,FALSE),0)</f>
        <v>0</v>
      </c>
      <c r="N269" s="1200">
        <f>ROUND('geg ll'!K177*VLOOKUP($F269,categorieMat8jreo,5,FALSE),0)</f>
        <v>0</v>
      </c>
      <c r="O269" s="1200">
        <f>ROUND('geg ll'!L177*VLOOKUP($F269,categorieMat8jreo,5,FALSE),0)</f>
        <v>0</v>
      </c>
      <c r="P269" s="904"/>
      <c r="Q269" s="489"/>
    </row>
    <row r="270" spans="2:17" ht="13.15" customHeight="1" x14ac:dyDescent="0.2">
      <c r="B270" s="26"/>
      <c r="C270" s="904"/>
      <c r="D270" s="1186" t="str">
        <f>+D68</f>
        <v>Naam SO 5</v>
      </c>
      <c r="E270" s="904"/>
      <c r="F270" s="868" t="str">
        <f t="shared" si="11"/>
        <v>categorie 1</v>
      </c>
      <c r="G270" s="919" t="str">
        <f t="shared" si="11"/>
        <v>&lt; 8 jr</v>
      </c>
      <c r="H270" s="904"/>
      <c r="I270" s="1200">
        <v>0</v>
      </c>
      <c r="J270" s="1200">
        <f>ROUND('geg ll'!G179*VLOOKUP($F270,categorieMat,4,FALSE),0)</f>
        <v>0</v>
      </c>
      <c r="K270" s="1200">
        <f>ROUND('geg ll'!H179*VLOOKUP($F270,categorieMat,5,FALSE),0)</f>
        <v>0</v>
      </c>
      <c r="L270" s="1200">
        <f>ROUND('geg ll'!I179*VLOOKUP($F270,categorieMat,5,FALSE),0)</f>
        <v>0</v>
      </c>
      <c r="M270" s="1200">
        <f>ROUND('geg ll'!J179*VLOOKUP($F270,categorieMat,5,FALSE),0)</f>
        <v>0</v>
      </c>
      <c r="N270" s="1200">
        <f>ROUND('geg ll'!K179*VLOOKUP($F270,categorieMat,5,FALSE),0)</f>
        <v>0</v>
      </c>
      <c r="O270" s="1200">
        <f>ROUND('geg ll'!L179*VLOOKUP($F270,categorieMat,5,FALSE),0)</f>
        <v>0</v>
      </c>
      <c r="P270" s="904"/>
      <c r="Q270" s="489"/>
    </row>
    <row r="271" spans="2:17" ht="13.15" customHeight="1" x14ac:dyDescent="0.2">
      <c r="B271" s="26"/>
      <c r="C271" s="904"/>
      <c r="D271" s="868" t="s">
        <v>35</v>
      </c>
      <c r="E271" s="904"/>
      <c r="F271" s="868" t="str">
        <f t="shared" si="11"/>
        <v>categorie 2</v>
      </c>
      <c r="G271" s="919" t="str">
        <f t="shared" si="11"/>
        <v>&lt; 8 jr</v>
      </c>
      <c r="H271" s="904"/>
      <c r="I271" s="1200">
        <v>0</v>
      </c>
      <c r="J271" s="1200">
        <f>ROUND('geg ll'!G180*VLOOKUP($F271,categorieMat,4,FALSE),0)</f>
        <v>0</v>
      </c>
      <c r="K271" s="1200">
        <f>ROUND('geg ll'!H180*VLOOKUP($F271,categorieMat,5,FALSE),0)</f>
        <v>0</v>
      </c>
      <c r="L271" s="1200">
        <f>ROUND('geg ll'!I180*VLOOKUP($F271,categorieMat,5,FALSE),0)</f>
        <v>0</v>
      </c>
      <c r="M271" s="1200">
        <f>ROUND('geg ll'!J180*VLOOKUP($F271,categorieMat,5,FALSE),0)</f>
        <v>0</v>
      </c>
      <c r="N271" s="1200">
        <f>ROUND('geg ll'!K180*VLOOKUP($F271,categorieMat,5,FALSE),0)</f>
        <v>0</v>
      </c>
      <c r="O271" s="1200">
        <f>ROUND('geg ll'!L180*VLOOKUP($F271,categorieMat,5,FALSE),0)</f>
        <v>0</v>
      </c>
      <c r="P271" s="904"/>
      <c r="Q271" s="489"/>
    </row>
    <row r="272" spans="2:17" ht="13.15" customHeight="1" x14ac:dyDescent="0.2">
      <c r="B272" s="26"/>
      <c r="C272" s="904"/>
      <c r="D272" s="868"/>
      <c r="E272" s="904"/>
      <c r="F272" s="868" t="str">
        <f t="shared" si="11"/>
        <v>categorie 3</v>
      </c>
      <c r="G272" s="919" t="str">
        <f t="shared" si="11"/>
        <v>&lt; 8 jr</v>
      </c>
      <c r="H272" s="904"/>
      <c r="I272" s="1200">
        <v>0</v>
      </c>
      <c r="J272" s="1200">
        <f>ROUND('geg ll'!G181*VLOOKUP($F272,categorieMat,4,FALSE),0)</f>
        <v>0</v>
      </c>
      <c r="K272" s="1200">
        <f>ROUND('geg ll'!H181*VLOOKUP($F272,categorieMat,5,FALSE),0)</f>
        <v>0</v>
      </c>
      <c r="L272" s="1200">
        <f>ROUND('geg ll'!I181*VLOOKUP($F272,categorieMat,5,FALSE),0)</f>
        <v>0</v>
      </c>
      <c r="M272" s="1200">
        <f>ROUND('geg ll'!J181*VLOOKUP($F272,categorieMat,5,FALSE),0)</f>
        <v>0</v>
      </c>
      <c r="N272" s="1200">
        <f>ROUND('geg ll'!K181*VLOOKUP($F272,categorieMat,5,FALSE),0)</f>
        <v>0</v>
      </c>
      <c r="O272" s="1200">
        <f>ROUND('geg ll'!L181*VLOOKUP($F272,categorieMat,5,FALSE),0)</f>
        <v>0</v>
      </c>
      <c r="P272" s="904"/>
      <c r="Q272" s="489"/>
    </row>
    <row r="273" spans="2:17" ht="13.15" customHeight="1" x14ac:dyDescent="0.2">
      <c r="B273" s="26"/>
      <c r="C273" s="904"/>
      <c r="D273" s="868"/>
      <c r="E273" s="904"/>
      <c r="F273" s="868" t="str">
        <f t="shared" si="11"/>
        <v>categorie 1</v>
      </c>
      <c r="G273" s="919" t="str">
        <f t="shared" si="11"/>
        <v>8jr eo</v>
      </c>
      <c r="H273" s="904"/>
      <c r="I273" s="1200">
        <v>0</v>
      </c>
      <c r="J273" s="1200">
        <f>ROUND('geg ll'!G182*VLOOKUP($F273,categorieMat8jreo,4,FALSE),0)</f>
        <v>0</v>
      </c>
      <c r="K273" s="1200">
        <f>ROUND('geg ll'!H182*VLOOKUP($F273,categorieMat8jreo,5,FALSE),0)</f>
        <v>0</v>
      </c>
      <c r="L273" s="1200">
        <f>ROUND('geg ll'!I182*VLOOKUP($F273,categorieMat8jreo,5,FALSE),0)</f>
        <v>0</v>
      </c>
      <c r="M273" s="1200">
        <f>ROUND('geg ll'!J182*VLOOKUP($F273,categorieMat8jreo,5,FALSE),0)</f>
        <v>0</v>
      </c>
      <c r="N273" s="1200">
        <f>ROUND('geg ll'!K182*VLOOKUP($F273,categorieMat8jreo,5,FALSE),0)</f>
        <v>0</v>
      </c>
      <c r="O273" s="1200">
        <f>ROUND('geg ll'!L182*VLOOKUP($F273,categorieMat8jreo,5,FALSE),0)</f>
        <v>0</v>
      </c>
      <c r="P273" s="904"/>
      <c r="Q273" s="489"/>
    </row>
    <row r="274" spans="2:17" ht="13.15" customHeight="1" x14ac:dyDescent="0.2">
      <c r="B274" s="26"/>
      <c r="C274" s="904"/>
      <c r="D274" s="868"/>
      <c r="E274" s="904"/>
      <c r="F274" s="868" t="str">
        <f t="shared" si="11"/>
        <v>categorie 2</v>
      </c>
      <c r="G274" s="919" t="str">
        <f t="shared" si="11"/>
        <v>8jr eo</v>
      </c>
      <c r="H274" s="904"/>
      <c r="I274" s="1200">
        <v>0</v>
      </c>
      <c r="J274" s="1200">
        <f>ROUND('geg ll'!G183*VLOOKUP($F274,categorieMat8jreo,4,FALSE),0)</f>
        <v>0</v>
      </c>
      <c r="K274" s="1200">
        <f>ROUND('geg ll'!H183*VLOOKUP($F274,categorieMat8jreo,5,FALSE),0)</f>
        <v>0</v>
      </c>
      <c r="L274" s="1200">
        <f>ROUND('geg ll'!I183*VLOOKUP($F274,categorieMat8jreo,5,FALSE),0)</f>
        <v>0</v>
      </c>
      <c r="M274" s="1200">
        <f>ROUND('geg ll'!J183*VLOOKUP($F274,categorieMat8jreo,5,FALSE),0)</f>
        <v>0</v>
      </c>
      <c r="N274" s="1200">
        <f>ROUND('geg ll'!K183*VLOOKUP($F274,categorieMat8jreo,5,FALSE),0)</f>
        <v>0</v>
      </c>
      <c r="O274" s="1200">
        <f>ROUND('geg ll'!L183*VLOOKUP($F274,categorieMat8jreo,5,FALSE),0)</f>
        <v>0</v>
      </c>
      <c r="P274" s="904"/>
      <c r="Q274" s="489"/>
    </row>
    <row r="275" spans="2:17" ht="13.15" customHeight="1" x14ac:dyDescent="0.2">
      <c r="B275" s="26"/>
      <c r="C275" s="904"/>
      <c r="D275" s="868"/>
      <c r="E275" s="904"/>
      <c r="F275" s="868" t="str">
        <f t="shared" si="11"/>
        <v>categorie 3</v>
      </c>
      <c r="G275" s="919" t="str">
        <f t="shared" si="11"/>
        <v>8jr eo</v>
      </c>
      <c r="H275" s="904"/>
      <c r="I275" s="1200">
        <v>0</v>
      </c>
      <c r="J275" s="1200">
        <f>ROUND('geg ll'!G184*VLOOKUP($F275,categorieMat8jreo,4,FALSE),0)</f>
        <v>0</v>
      </c>
      <c r="K275" s="1200">
        <f>ROUND('geg ll'!H184*VLOOKUP($F275,categorieMat8jreo,5,FALSE),0)</f>
        <v>0</v>
      </c>
      <c r="L275" s="1200">
        <f>ROUND('geg ll'!I184*VLOOKUP($F275,categorieMat8jreo,5,FALSE),0)</f>
        <v>0</v>
      </c>
      <c r="M275" s="1200">
        <f>ROUND('geg ll'!J184*VLOOKUP($F275,categorieMat8jreo,5,FALSE),0)</f>
        <v>0</v>
      </c>
      <c r="N275" s="1200">
        <f>ROUND('geg ll'!K184*VLOOKUP($F275,categorieMat8jreo,5,FALSE),0)</f>
        <v>0</v>
      </c>
      <c r="O275" s="1200">
        <f>ROUND('geg ll'!L184*VLOOKUP($F275,categorieMat8jreo,5,FALSE),0)</f>
        <v>0</v>
      </c>
      <c r="P275" s="904"/>
      <c r="Q275" s="489"/>
    </row>
    <row r="276" spans="2:17" ht="13.15" customHeight="1" x14ac:dyDescent="0.2">
      <c r="B276" s="26"/>
      <c r="C276" s="904"/>
      <c r="D276" s="1186" t="str">
        <f>+D74</f>
        <v>Naam SO 6</v>
      </c>
      <c r="E276" s="904"/>
      <c r="F276" s="868" t="str">
        <f t="shared" si="11"/>
        <v>categorie 1</v>
      </c>
      <c r="G276" s="919" t="str">
        <f t="shared" si="11"/>
        <v>&lt; 8 jr</v>
      </c>
      <c r="H276" s="904"/>
      <c r="I276" s="1200">
        <v>0</v>
      </c>
      <c r="J276" s="1200">
        <f>ROUND('geg ll'!G186*VLOOKUP($F276,categorieMat,4,FALSE),0)</f>
        <v>0</v>
      </c>
      <c r="K276" s="1200">
        <f>ROUND('geg ll'!H186*VLOOKUP($F276,categorieMat,5,FALSE),0)</f>
        <v>0</v>
      </c>
      <c r="L276" s="1200">
        <f>ROUND('geg ll'!I186*VLOOKUP($F276,categorieMat,5,FALSE),0)</f>
        <v>0</v>
      </c>
      <c r="M276" s="1200">
        <f>ROUND('geg ll'!J186*VLOOKUP($F276,categorieMat,5,FALSE),0)</f>
        <v>0</v>
      </c>
      <c r="N276" s="1200">
        <f>ROUND('geg ll'!K186*VLOOKUP($F276,categorieMat,5,FALSE),0)</f>
        <v>0</v>
      </c>
      <c r="O276" s="1200">
        <f>ROUND('geg ll'!L186*VLOOKUP($F276,categorieMat,5,FALSE),0)</f>
        <v>0</v>
      </c>
      <c r="P276" s="904"/>
      <c r="Q276" s="489"/>
    </row>
    <row r="277" spans="2:17" ht="13.15" customHeight="1" x14ac:dyDescent="0.2">
      <c r="B277" s="26"/>
      <c r="C277" s="904"/>
      <c r="D277" s="868" t="s">
        <v>35</v>
      </c>
      <c r="E277" s="904"/>
      <c r="F277" s="868" t="str">
        <f t="shared" si="11"/>
        <v>categorie 2</v>
      </c>
      <c r="G277" s="919" t="str">
        <f t="shared" si="11"/>
        <v>&lt; 8 jr</v>
      </c>
      <c r="H277" s="904"/>
      <c r="I277" s="1200">
        <v>0</v>
      </c>
      <c r="J277" s="1200">
        <f>ROUND('geg ll'!G187*VLOOKUP($F277,categorieMat,4,FALSE),0)</f>
        <v>0</v>
      </c>
      <c r="K277" s="1200">
        <f>ROUND('geg ll'!H187*VLOOKUP($F277,categorieMat,5,FALSE),0)</f>
        <v>0</v>
      </c>
      <c r="L277" s="1200">
        <f>ROUND('geg ll'!I187*VLOOKUP($F277,categorieMat,5,FALSE),0)</f>
        <v>0</v>
      </c>
      <c r="M277" s="1200">
        <f>ROUND('geg ll'!J187*VLOOKUP($F277,categorieMat,5,FALSE),0)</f>
        <v>0</v>
      </c>
      <c r="N277" s="1200">
        <f>ROUND('geg ll'!K187*VLOOKUP($F277,categorieMat,5,FALSE),0)</f>
        <v>0</v>
      </c>
      <c r="O277" s="1200">
        <f>ROUND('geg ll'!L187*VLOOKUP($F277,categorieMat,5,FALSE),0)</f>
        <v>0</v>
      </c>
      <c r="P277" s="904"/>
      <c r="Q277" s="489"/>
    </row>
    <row r="278" spans="2:17" ht="13.15" customHeight="1" x14ac:dyDescent="0.2">
      <c r="B278" s="26"/>
      <c r="C278" s="904"/>
      <c r="D278" s="868"/>
      <c r="E278" s="904"/>
      <c r="F278" s="868" t="str">
        <f t="shared" si="11"/>
        <v>categorie 3</v>
      </c>
      <c r="G278" s="919" t="str">
        <f t="shared" si="11"/>
        <v>&lt; 8 jr</v>
      </c>
      <c r="H278" s="904"/>
      <c r="I278" s="1200">
        <v>0</v>
      </c>
      <c r="J278" s="1200">
        <f>ROUND('geg ll'!G188*VLOOKUP($F278,categorieMat,4,FALSE),0)</f>
        <v>0</v>
      </c>
      <c r="K278" s="1200">
        <f>ROUND('geg ll'!H188*VLOOKUP($F278,categorieMat,5,FALSE),0)</f>
        <v>0</v>
      </c>
      <c r="L278" s="1200">
        <f>ROUND('geg ll'!I188*VLOOKUP($F278,categorieMat,5,FALSE),0)</f>
        <v>0</v>
      </c>
      <c r="M278" s="1200">
        <f>ROUND('geg ll'!J188*VLOOKUP($F278,categorieMat,5,FALSE),0)</f>
        <v>0</v>
      </c>
      <c r="N278" s="1200">
        <f>ROUND('geg ll'!K188*VLOOKUP($F278,categorieMat,5,FALSE),0)</f>
        <v>0</v>
      </c>
      <c r="O278" s="1200">
        <f>ROUND('geg ll'!L188*VLOOKUP($F278,categorieMat,5,FALSE),0)</f>
        <v>0</v>
      </c>
      <c r="P278" s="904"/>
      <c r="Q278" s="489"/>
    </row>
    <row r="279" spans="2:17" ht="13.15" customHeight="1" x14ac:dyDescent="0.2">
      <c r="B279" s="26"/>
      <c r="C279" s="904"/>
      <c r="D279" s="868"/>
      <c r="E279" s="904"/>
      <c r="F279" s="868" t="str">
        <f t="shared" si="11"/>
        <v>categorie 1</v>
      </c>
      <c r="G279" s="919" t="str">
        <f t="shared" si="11"/>
        <v>8jr eo</v>
      </c>
      <c r="H279" s="904"/>
      <c r="I279" s="1200">
        <v>0</v>
      </c>
      <c r="J279" s="1200">
        <f>ROUND('geg ll'!G189*VLOOKUP($F279,categorieMat8jreo,4,FALSE),0)</f>
        <v>0</v>
      </c>
      <c r="K279" s="1200">
        <f>ROUND('geg ll'!H189*VLOOKUP($F279,categorieMat8jreo,5,FALSE),0)</f>
        <v>0</v>
      </c>
      <c r="L279" s="1200">
        <f>ROUND('geg ll'!I189*VLOOKUP($F279,categorieMat8jreo,5,FALSE),0)</f>
        <v>0</v>
      </c>
      <c r="M279" s="1200">
        <f>ROUND('geg ll'!J189*VLOOKUP($F279,categorieMat8jreo,5,FALSE),0)</f>
        <v>0</v>
      </c>
      <c r="N279" s="1200">
        <f>ROUND('geg ll'!K189*VLOOKUP($F279,categorieMat8jreo,5,FALSE),0)</f>
        <v>0</v>
      </c>
      <c r="O279" s="1200">
        <f>ROUND('geg ll'!L189*VLOOKUP($F279,categorieMat8jreo,5,FALSE),0)</f>
        <v>0</v>
      </c>
      <c r="P279" s="904"/>
      <c r="Q279" s="489"/>
    </row>
    <row r="280" spans="2:17" ht="13.15" customHeight="1" x14ac:dyDescent="0.2">
      <c r="B280" s="26"/>
      <c r="C280" s="904"/>
      <c r="D280" s="868"/>
      <c r="E280" s="904"/>
      <c r="F280" s="868" t="str">
        <f t="shared" si="11"/>
        <v>categorie 2</v>
      </c>
      <c r="G280" s="919" t="str">
        <f t="shared" si="11"/>
        <v>8jr eo</v>
      </c>
      <c r="H280" s="904"/>
      <c r="I280" s="1200">
        <v>0</v>
      </c>
      <c r="J280" s="1200">
        <f>ROUND('geg ll'!G190*VLOOKUP($F280,categorieMat8jreo,4,FALSE),0)</f>
        <v>0</v>
      </c>
      <c r="K280" s="1200">
        <f>ROUND('geg ll'!H190*VLOOKUP($F280,categorieMat8jreo,5,FALSE),0)</f>
        <v>0</v>
      </c>
      <c r="L280" s="1200">
        <f>ROUND('geg ll'!I190*VLOOKUP($F280,categorieMat8jreo,5,FALSE),0)</f>
        <v>0</v>
      </c>
      <c r="M280" s="1200">
        <f>ROUND('geg ll'!J190*VLOOKUP($F280,categorieMat8jreo,5,FALSE),0)</f>
        <v>0</v>
      </c>
      <c r="N280" s="1200">
        <f>ROUND('geg ll'!K190*VLOOKUP($F280,categorieMat8jreo,5,FALSE),0)</f>
        <v>0</v>
      </c>
      <c r="O280" s="1200">
        <f>ROUND('geg ll'!L190*VLOOKUP($F280,categorieMat8jreo,5,FALSE),0)</f>
        <v>0</v>
      </c>
      <c r="P280" s="904"/>
      <c r="Q280" s="489"/>
    </row>
    <row r="281" spans="2:17" ht="13.15" customHeight="1" x14ac:dyDescent="0.2">
      <c r="B281" s="26"/>
      <c r="C281" s="904"/>
      <c r="D281" s="868"/>
      <c r="E281" s="904"/>
      <c r="F281" s="868" t="str">
        <f t="shared" si="11"/>
        <v>categorie 3</v>
      </c>
      <c r="G281" s="919" t="str">
        <f t="shared" si="11"/>
        <v>8jr eo</v>
      </c>
      <c r="H281" s="904"/>
      <c r="I281" s="1200">
        <v>0</v>
      </c>
      <c r="J281" s="1200">
        <f>ROUND('geg ll'!G191*VLOOKUP($F281,categorieMat8jreo,4,FALSE),0)</f>
        <v>0</v>
      </c>
      <c r="K281" s="1200">
        <f>ROUND('geg ll'!H191*VLOOKUP($F281,categorieMat8jreo,5,FALSE),0)</f>
        <v>0</v>
      </c>
      <c r="L281" s="1200">
        <f>ROUND('geg ll'!I191*VLOOKUP($F281,categorieMat8jreo,5,FALSE),0)</f>
        <v>0</v>
      </c>
      <c r="M281" s="1200">
        <f>ROUND('geg ll'!J191*VLOOKUP($F281,categorieMat8jreo,5,FALSE),0)</f>
        <v>0</v>
      </c>
      <c r="N281" s="1200">
        <f>ROUND('geg ll'!K191*VLOOKUP($F281,categorieMat8jreo,5,FALSE),0)</f>
        <v>0</v>
      </c>
      <c r="O281" s="1200">
        <f>ROUND('geg ll'!L191*VLOOKUP($F281,categorieMat8jreo,5,FALSE),0)</f>
        <v>0</v>
      </c>
      <c r="P281" s="904"/>
      <c r="Q281" s="489"/>
    </row>
    <row r="282" spans="2:17" ht="13.15" customHeight="1" x14ac:dyDescent="0.2">
      <c r="B282" s="26"/>
      <c r="C282" s="904"/>
      <c r="D282" s="1186" t="str">
        <f>+D80</f>
        <v>Naam SO 7</v>
      </c>
      <c r="E282" s="904"/>
      <c r="F282" s="868" t="str">
        <f t="shared" si="11"/>
        <v>categorie 1</v>
      </c>
      <c r="G282" s="919" t="str">
        <f t="shared" si="11"/>
        <v>&lt; 8 jr</v>
      </c>
      <c r="H282" s="904"/>
      <c r="I282" s="1200">
        <v>0</v>
      </c>
      <c r="J282" s="1200">
        <f>ROUND('geg ll'!G193*VLOOKUP($F282,categorieMat,4,FALSE),0)</f>
        <v>0</v>
      </c>
      <c r="K282" s="1200">
        <f>ROUND('geg ll'!H193*VLOOKUP($F282,categorieMat,5,FALSE),0)</f>
        <v>0</v>
      </c>
      <c r="L282" s="1200">
        <f>ROUND('geg ll'!I193*VLOOKUP($F282,categorieMat,5,FALSE),0)</f>
        <v>0</v>
      </c>
      <c r="M282" s="1200">
        <f>ROUND('geg ll'!J193*VLOOKUP($F282,categorieMat,5,FALSE),0)</f>
        <v>0</v>
      </c>
      <c r="N282" s="1200">
        <f>ROUND('geg ll'!K193*VLOOKUP($F282,categorieMat,5,FALSE),0)</f>
        <v>0</v>
      </c>
      <c r="O282" s="1200">
        <f>ROUND('geg ll'!L193*VLOOKUP($F282,categorieMat,5,FALSE),0)</f>
        <v>0</v>
      </c>
      <c r="P282" s="904"/>
      <c r="Q282" s="489"/>
    </row>
    <row r="283" spans="2:17" ht="13.15" customHeight="1" x14ac:dyDescent="0.2">
      <c r="B283" s="26"/>
      <c r="C283" s="904"/>
      <c r="D283" s="868" t="s">
        <v>35</v>
      </c>
      <c r="E283" s="904"/>
      <c r="F283" s="868" t="str">
        <f t="shared" si="11"/>
        <v>categorie 2</v>
      </c>
      <c r="G283" s="919" t="str">
        <f t="shared" si="11"/>
        <v>&lt; 8 jr</v>
      </c>
      <c r="H283" s="904"/>
      <c r="I283" s="1200">
        <v>0</v>
      </c>
      <c r="J283" s="1200">
        <f>ROUND('geg ll'!G194*VLOOKUP($F283,categorieMat,4,FALSE),0)</f>
        <v>0</v>
      </c>
      <c r="K283" s="1200">
        <f>ROUND('geg ll'!H194*VLOOKUP($F283,categorieMat,5,FALSE),0)</f>
        <v>0</v>
      </c>
      <c r="L283" s="1200">
        <f>ROUND('geg ll'!I194*VLOOKUP($F283,categorieMat,5,FALSE),0)</f>
        <v>0</v>
      </c>
      <c r="M283" s="1200">
        <f>ROUND('geg ll'!J194*VLOOKUP($F283,categorieMat,5,FALSE),0)</f>
        <v>0</v>
      </c>
      <c r="N283" s="1200">
        <f>ROUND('geg ll'!K194*VLOOKUP($F283,categorieMat,5,FALSE),0)</f>
        <v>0</v>
      </c>
      <c r="O283" s="1200">
        <f>ROUND('geg ll'!L194*VLOOKUP($F283,categorieMat,5,FALSE),0)</f>
        <v>0</v>
      </c>
      <c r="P283" s="904"/>
      <c r="Q283" s="489"/>
    </row>
    <row r="284" spans="2:17" ht="13.15" customHeight="1" x14ac:dyDescent="0.2">
      <c r="B284" s="26"/>
      <c r="C284" s="904"/>
      <c r="D284" s="868"/>
      <c r="E284" s="904"/>
      <c r="F284" s="868" t="str">
        <f t="shared" si="11"/>
        <v>categorie 3</v>
      </c>
      <c r="G284" s="919" t="str">
        <f t="shared" si="11"/>
        <v>&lt; 8 jr</v>
      </c>
      <c r="H284" s="904"/>
      <c r="I284" s="1200">
        <v>0</v>
      </c>
      <c r="J284" s="1200">
        <f>ROUND('geg ll'!G195*VLOOKUP($F284,categorieMat,4,FALSE),0)</f>
        <v>0</v>
      </c>
      <c r="K284" s="1200">
        <f>ROUND('geg ll'!H195*VLOOKUP($F284,categorieMat,5,FALSE),0)</f>
        <v>0</v>
      </c>
      <c r="L284" s="1200">
        <f>ROUND('geg ll'!I195*VLOOKUP($F284,categorieMat,5,FALSE),0)</f>
        <v>0</v>
      </c>
      <c r="M284" s="1200">
        <f>ROUND('geg ll'!J195*VLOOKUP($F284,categorieMat,5,FALSE),0)</f>
        <v>0</v>
      </c>
      <c r="N284" s="1200">
        <f>ROUND('geg ll'!K195*VLOOKUP($F284,categorieMat,5,FALSE),0)</f>
        <v>0</v>
      </c>
      <c r="O284" s="1200">
        <f>ROUND('geg ll'!L195*VLOOKUP($F284,categorieMat,5,FALSE),0)</f>
        <v>0</v>
      </c>
      <c r="P284" s="904"/>
      <c r="Q284" s="489"/>
    </row>
    <row r="285" spans="2:17" ht="13.15" customHeight="1" x14ac:dyDescent="0.2">
      <c r="B285" s="26"/>
      <c r="C285" s="904"/>
      <c r="D285" s="868"/>
      <c r="E285" s="904"/>
      <c r="F285" s="868" t="str">
        <f t="shared" si="11"/>
        <v>categorie 1</v>
      </c>
      <c r="G285" s="919" t="str">
        <f t="shared" si="11"/>
        <v>8jr eo</v>
      </c>
      <c r="H285" s="904"/>
      <c r="I285" s="1200">
        <v>0</v>
      </c>
      <c r="J285" s="1200">
        <f>ROUND('geg ll'!G196*VLOOKUP($F285,categorieMat8jreo,4,FALSE),0)</f>
        <v>0</v>
      </c>
      <c r="K285" s="1200">
        <f>ROUND('geg ll'!H196*VLOOKUP($F285,categorieMat8jreo,5,FALSE),0)</f>
        <v>0</v>
      </c>
      <c r="L285" s="1200">
        <f>ROUND('geg ll'!I196*VLOOKUP($F285,categorieMat8jreo,5,FALSE),0)</f>
        <v>0</v>
      </c>
      <c r="M285" s="1200">
        <f>ROUND('geg ll'!J196*VLOOKUP($F285,categorieMat8jreo,5,FALSE),0)</f>
        <v>0</v>
      </c>
      <c r="N285" s="1200">
        <f>ROUND('geg ll'!K196*VLOOKUP($F285,categorieMat8jreo,5,FALSE),0)</f>
        <v>0</v>
      </c>
      <c r="O285" s="1200">
        <f>ROUND('geg ll'!L196*VLOOKUP($F285,categorieMat8jreo,5,FALSE),0)</f>
        <v>0</v>
      </c>
      <c r="P285" s="904"/>
      <c r="Q285" s="489"/>
    </row>
    <row r="286" spans="2:17" ht="13.15" customHeight="1" x14ac:dyDescent="0.2">
      <c r="B286" s="26"/>
      <c r="C286" s="904"/>
      <c r="D286" s="868"/>
      <c r="E286" s="904"/>
      <c r="F286" s="868" t="str">
        <f t="shared" ref="F286:G305" si="12">+F84</f>
        <v>categorie 2</v>
      </c>
      <c r="G286" s="919" t="str">
        <f t="shared" si="12"/>
        <v>8jr eo</v>
      </c>
      <c r="H286" s="904"/>
      <c r="I286" s="1200">
        <v>0</v>
      </c>
      <c r="J286" s="1200">
        <f>ROUND('geg ll'!G197*VLOOKUP($F286,categorieMat8jreo,4,FALSE),0)</f>
        <v>0</v>
      </c>
      <c r="K286" s="1200">
        <f>ROUND('geg ll'!H197*VLOOKUP($F286,categorieMat8jreo,5,FALSE),0)</f>
        <v>0</v>
      </c>
      <c r="L286" s="1200">
        <f>ROUND('geg ll'!I197*VLOOKUP($F286,categorieMat8jreo,5,FALSE),0)</f>
        <v>0</v>
      </c>
      <c r="M286" s="1200">
        <f>ROUND('geg ll'!J197*VLOOKUP($F286,categorieMat8jreo,5,FALSE),0)</f>
        <v>0</v>
      </c>
      <c r="N286" s="1200">
        <f>ROUND('geg ll'!K197*VLOOKUP($F286,categorieMat8jreo,5,FALSE),0)</f>
        <v>0</v>
      </c>
      <c r="O286" s="1200">
        <f>ROUND('geg ll'!L197*VLOOKUP($F286,categorieMat8jreo,5,FALSE),0)</f>
        <v>0</v>
      </c>
      <c r="P286" s="904"/>
      <c r="Q286" s="489"/>
    </row>
    <row r="287" spans="2:17" ht="13.15" customHeight="1" x14ac:dyDescent="0.2">
      <c r="B287" s="26"/>
      <c r="C287" s="904"/>
      <c r="D287" s="868"/>
      <c r="E287" s="904"/>
      <c r="F287" s="868" t="str">
        <f t="shared" si="12"/>
        <v>categorie 3</v>
      </c>
      <c r="G287" s="919" t="str">
        <f t="shared" si="12"/>
        <v>8jr eo</v>
      </c>
      <c r="H287" s="904"/>
      <c r="I287" s="1200">
        <v>0</v>
      </c>
      <c r="J287" s="1200">
        <f>ROUND('geg ll'!G198*VLOOKUP($F287,categorieMat8jreo,4,FALSE),0)</f>
        <v>0</v>
      </c>
      <c r="K287" s="1200">
        <f>ROUND('geg ll'!H198*VLOOKUP($F287,categorieMat8jreo,5,FALSE),0)</f>
        <v>0</v>
      </c>
      <c r="L287" s="1200">
        <f>ROUND('geg ll'!I198*VLOOKUP($F287,categorieMat8jreo,5,FALSE),0)</f>
        <v>0</v>
      </c>
      <c r="M287" s="1200">
        <f>ROUND('geg ll'!J198*VLOOKUP($F287,categorieMat8jreo,5,FALSE),0)</f>
        <v>0</v>
      </c>
      <c r="N287" s="1200">
        <f>ROUND('geg ll'!K198*VLOOKUP($F287,categorieMat8jreo,5,FALSE),0)</f>
        <v>0</v>
      </c>
      <c r="O287" s="1200">
        <f>ROUND('geg ll'!L198*VLOOKUP($F287,categorieMat8jreo,5,FALSE),0)</f>
        <v>0</v>
      </c>
      <c r="P287" s="904"/>
      <c r="Q287" s="489"/>
    </row>
    <row r="288" spans="2:17" ht="13.15" customHeight="1" x14ac:dyDescent="0.2">
      <c r="B288" s="26"/>
      <c r="C288" s="904"/>
      <c r="D288" s="1186" t="str">
        <f>+D86</f>
        <v>Naam SO 8</v>
      </c>
      <c r="E288" s="904"/>
      <c r="F288" s="868" t="str">
        <f t="shared" si="12"/>
        <v>categorie 1</v>
      </c>
      <c r="G288" s="919" t="str">
        <f t="shared" si="12"/>
        <v>&lt; 8 jr</v>
      </c>
      <c r="H288" s="904"/>
      <c r="I288" s="1200">
        <v>0</v>
      </c>
      <c r="J288" s="1200">
        <f>ROUND('geg ll'!G200*VLOOKUP($F288,categorieMat,4,FALSE),0)</f>
        <v>0</v>
      </c>
      <c r="K288" s="1200">
        <f>ROUND('geg ll'!H200*VLOOKUP($F288,categorieMat,5,FALSE),0)</f>
        <v>0</v>
      </c>
      <c r="L288" s="1200">
        <f>ROUND('geg ll'!I200*VLOOKUP($F288,categorieMat,5,FALSE),0)</f>
        <v>0</v>
      </c>
      <c r="M288" s="1200">
        <f>ROUND('geg ll'!J200*VLOOKUP($F288,categorieMat,5,FALSE),0)</f>
        <v>0</v>
      </c>
      <c r="N288" s="1200">
        <f>ROUND('geg ll'!K200*VLOOKUP($F288,categorieMat,5,FALSE),0)</f>
        <v>0</v>
      </c>
      <c r="O288" s="1200">
        <f>ROUND('geg ll'!L200*VLOOKUP($F288,categorieMat,5,FALSE),0)</f>
        <v>0</v>
      </c>
      <c r="P288" s="904"/>
      <c r="Q288" s="489"/>
    </row>
    <row r="289" spans="2:17" ht="13.15" customHeight="1" x14ac:dyDescent="0.2">
      <c r="B289" s="26"/>
      <c r="C289" s="904"/>
      <c r="D289" s="868" t="s">
        <v>35</v>
      </c>
      <c r="E289" s="904"/>
      <c r="F289" s="868" t="str">
        <f t="shared" si="12"/>
        <v>categorie 2</v>
      </c>
      <c r="G289" s="919" t="str">
        <f t="shared" si="12"/>
        <v>&lt; 8 jr</v>
      </c>
      <c r="H289" s="904"/>
      <c r="I289" s="1200">
        <v>0</v>
      </c>
      <c r="J289" s="1200">
        <f>ROUND('geg ll'!G201*VLOOKUP($F289,categorieMat,4,FALSE),0)</f>
        <v>0</v>
      </c>
      <c r="K289" s="1200">
        <f>ROUND('geg ll'!H201*VLOOKUP($F289,categorieMat,5,FALSE),0)</f>
        <v>0</v>
      </c>
      <c r="L289" s="1200">
        <f>ROUND('geg ll'!I201*VLOOKUP($F289,categorieMat,5,FALSE),0)</f>
        <v>0</v>
      </c>
      <c r="M289" s="1200">
        <f>ROUND('geg ll'!J201*VLOOKUP($F289,categorieMat,5,FALSE),0)</f>
        <v>0</v>
      </c>
      <c r="N289" s="1200">
        <f>ROUND('geg ll'!K201*VLOOKUP($F289,categorieMat,5,FALSE),0)</f>
        <v>0</v>
      </c>
      <c r="O289" s="1200">
        <f>ROUND('geg ll'!L201*VLOOKUP($F289,categorieMat,5,FALSE),0)</f>
        <v>0</v>
      </c>
      <c r="P289" s="904"/>
      <c r="Q289" s="489"/>
    </row>
    <row r="290" spans="2:17" ht="13.15" customHeight="1" x14ac:dyDescent="0.2">
      <c r="B290" s="26"/>
      <c r="C290" s="904"/>
      <c r="D290" s="868"/>
      <c r="E290" s="904"/>
      <c r="F290" s="868" t="str">
        <f t="shared" si="12"/>
        <v>categorie 3</v>
      </c>
      <c r="G290" s="919" t="str">
        <f t="shared" si="12"/>
        <v>&lt; 8 jr</v>
      </c>
      <c r="H290" s="904"/>
      <c r="I290" s="1200">
        <v>0</v>
      </c>
      <c r="J290" s="1200">
        <f>ROUND('geg ll'!G202*VLOOKUP($F290,categorieMat,4,FALSE),0)</f>
        <v>0</v>
      </c>
      <c r="K290" s="1200">
        <f>ROUND('geg ll'!H202*VLOOKUP($F290,categorieMat,5,FALSE),0)</f>
        <v>0</v>
      </c>
      <c r="L290" s="1200">
        <f>ROUND('geg ll'!I202*VLOOKUP($F290,categorieMat,5,FALSE),0)</f>
        <v>0</v>
      </c>
      <c r="M290" s="1200">
        <f>ROUND('geg ll'!J202*VLOOKUP($F290,categorieMat,5,FALSE),0)</f>
        <v>0</v>
      </c>
      <c r="N290" s="1200">
        <f>ROUND('geg ll'!K202*VLOOKUP($F290,categorieMat,5,FALSE),0)</f>
        <v>0</v>
      </c>
      <c r="O290" s="1200">
        <f>ROUND('geg ll'!L202*VLOOKUP($F290,categorieMat,5,FALSE),0)</f>
        <v>0</v>
      </c>
      <c r="P290" s="904"/>
      <c r="Q290" s="489"/>
    </row>
    <row r="291" spans="2:17" ht="13.15" customHeight="1" x14ac:dyDescent="0.2">
      <c r="B291" s="26"/>
      <c r="C291" s="904"/>
      <c r="D291" s="868"/>
      <c r="E291" s="904"/>
      <c r="F291" s="868" t="str">
        <f t="shared" si="12"/>
        <v>categorie 1</v>
      </c>
      <c r="G291" s="919" t="str">
        <f t="shared" si="12"/>
        <v>8jr eo</v>
      </c>
      <c r="H291" s="904"/>
      <c r="I291" s="1200">
        <v>0</v>
      </c>
      <c r="J291" s="1200">
        <f>ROUND('geg ll'!G203*VLOOKUP($F291,categorieMat8jreo,4,FALSE),0)</f>
        <v>0</v>
      </c>
      <c r="K291" s="1200">
        <f>ROUND('geg ll'!H203*VLOOKUP($F291,categorieMat8jreo,5,FALSE),0)</f>
        <v>0</v>
      </c>
      <c r="L291" s="1200">
        <f>ROUND('geg ll'!I203*VLOOKUP($F291,categorieMat8jreo,5,FALSE),0)</f>
        <v>0</v>
      </c>
      <c r="M291" s="1200">
        <f>ROUND('geg ll'!J203*VLOOKUP($F291,categorieMat8jreo,5,FALSE),0)</f>
        <v>0</v>
      </c>
      <c r="N291" s="1200">
        <f>ROUND('geg ll'!K203*VLOOKUP($F291,categorieMat8jreo,5,FALSE),0)</f>
        <v>0</v>
      </c>
      <c r="O291" s="1200">
        <f>ROUND('geg ll'!L203*VLOOKUP($F291,categorieMat8jreo,5,FALSE),0)</f>
        <v>0</v>
      </c>
      <c r="P291" s="904"/>
      <c r="Q291" s="489"/>
    </row>
    <row r="292" spans="2:17" ht="13.15" customHeight="1" x14ac:dyDescent="0.2">
      <c r="B292" s="26"/>
      <c r="C292" s="904"/>
      <c r="D292" s="868"/>
      <c r="E292" s="904"/>
      <c r="F292" s="868" t="str">
        <f t="shared" si="12"/>
        <v>categorie 2</v>
      </c>
      <c r="G292" s="919" t="str">
        <f t="shared" si="12"/>
        <v>8jr eo</v>
      </c>
      <c r="H292" s="904"/>
      <c r="I292" s="1200">
        <v>0</v>
      </c>
      <c r="J292" s="1200">
        <f>ROUND('geg ll'!G204*VLOOKUP($F292,categorieMat8jreo,4,FALSE),0)</f>
        <v>0</v>
      </c>
      <c r="K292" s="1200">
        <f>ROUND('geg ll'!H204*VLOOKUP($F292,categorieMat8jreo,5,FALSE),0)</f>
        <v>0</v>
      </c>
      <c r="L292" s="1200">
        <f>ROUND('geg ll'!I204*VLOOKUP($F292,categorieMat8jreo,5,FALSE),0)</f>
        <v>0</v>
      </c>
      <c r="M292" s="1200">
        <f>ROUND('geg ll'!J204*VLOOKUP($F292,categorieMat8jreo,5,FALSE),0)</f>
        <v>0</v>
      </c>
      <c r="N292" s="1200">
        <f>ROUND('geg ll'!K204*VLOOKUP($F292,categorieMat8jreo,5,FALSE),0)</f>
        <v>0</v>
      </c>
      <c r="O292" s="1200">
        <f>ROUND('geg ll'!L204*VLOOKUP($F292,categorieMat8jreo,5,FALSE),0)</f>
        <v>0</v>
      </c>
      <c r="P292" s="904"/>
      <c r="Q292" s="489"/>
    </row>
    <row r="293" spans="2:17" ht="13.15" customHeight="1" x14ac:dyDescent="0.2">
      <c r="B293" s="26"/>
      <c r="C293" s="904"/>
      <c r="D293" s="868"/>
      <c r="E293" s="904"/>
      <c r="F293" s="868" t="str">
        <f t="shared" si="12"/>
        <v>categorie 3</v>
      </c>
      <c r="G293" s="919" t="str">
        <f t="shared" si="12"/>
        <v>8jr eo</v>
      </c>
      <c r="H293" s="904"/>
      <c r="I293" s="1200">
        <v>0</v>
      </c>
      <c r="J293" s="1200">
        <f>ROUND('geg ll'!G205*VLOOKUP($F293,categorieMat8jreo,4,FALSE),0)</f>
        <v>0</v>
      </c>
      <c r="K293" s="1200">
        <f>ROUND('geg ll'!H205*VLOOKUP($F293,categorieMat8jreo,5,FALSE),0)</f>
        <v>0</v>
      </c>
      <c r="L293" s="1200">
        <f>ROUND('geg ll'!I205*VLOOKUP($F293,categorieMat8jreo,5,FALSE),0)</f>
        <v>0</v>
      </c>
      <c r="M293" s="1200">
        <f>ROUND('geg ll'!J205*VLOOKUP($F293,categorieMat8jreo,5,FALSE),0)</f>
        <v>0</v>
      </c>
      <c r="N293" s="1200">
        <f>ROUND('geg ll'!K205*VLOOKUP($F293,categorieMat8jreo,5,FALSE),0)</f>
        <v>0</v>
      </c>
      <c r="O293" s="1200">
        <f>ROUND('geg ll'!L205*VLOOKUP($F293,categorieMat8jreo,5,FALSE),0)</f>
        <v>0</v>
      </c>
      <c r="P293" s="904"/>
      <c r="Q293" s="489"/>
    </row>
    <row r="294" spans="2:17" ht="13.15" customHeight="1" x14ac:dyDescent="0.2">
      <c r="B294" s="26"/>
      <c r="C294" s="904"/>
      <c r="D294" s="1186" t="str">
        <f>+D92</f>
        <v>Naam SO 9</v>
      </c>
      <c r="E294" s="904"/>
      <c r="F294" s="868" t="str">
        <f t="shared" si="12"/>
        <v>categorie 1</v>
      </c>
      <c r="G294" s="919" t="str">
        <f t="shared" si="12"/>
        <v>&lt; 8 jr</v>
      </c>
      <c r="H294" s="904"/>
      <c r="I294" s="1200">
        <v>0</v>
      </c>
      <c r="J294" s="1200">
        <f>ROUND('geg ll'!G207*VLOOKUP($F294,categorieMat,4,FALSE),0)</f>
        <v>0</v>
      </c>
      <c r="K294" s="1200">
        <f>ROUND('geg ll'!H207*VLOOKUP($F294,categorieMat,5,FALSE),0)</f>
        <v>0</v>
      </c>
      <c r="L294" s="1200">
        <f>ROUND('geg ll'!I207*VLOOKUP($F294,categorieMat,5,FALSE),0)</f>
        <v>0</v>
      </c>
      <c r="M294" s="1200">
        <f>ROUND('geg ll'!J207*VLOOKUP($F294,categorieMat,5,FALSE),0)</f>
        <v>0</v>
      </c>
      <c r="N294" s="1200">
        <f>ROUND('geg ll'!K207*VLOOKUP($F294,categorieMat,5,FALSE),0)</f>
        <v>0</v>
      </c>
      <c r="O294" s="1200">
        <f>ROUND('geg ll'!L207*VLOOKUP($F294,categorieMat,5,FALSE),0)</f>
        <v>0</v>
      </c>
      <c r="P294" s="904"/>
      <c r="Q294" s="489"/>
    </row>
    <row r="295" spans="2:17" ht="13.15" customHeight="1" x14ac:dyDescent="0.2">
      <c r="B295" s="26"/>
      <c r="C295" s="904"/>
      <c r="D295" s="868" t="s">
        <v>35</v>
      </c>
      <c r="E295" s="904"/>
      <c r="F295" s="868" t="str">
        <f t="shared" si="12"/>
        <v>categorie 2</v>
      </c>
      <c r="G295" s="919" t="str">
        <f t="shared" si="12"/>
        <v>&lt; 8 jr</v>
      </c>
      <c r="H295" s="904"/>
      <c r="I295" s="1200">
        <v>0</v>
      </c>
      <c r="J295" s="1200">
        <f>ROUND('geg ll'!G208*VLOOKUP($F295,categorieMat,4,FALSE),0)</f>
        <v>0</v>
      </c>
      <c r="K295" s="1200">
        <f>ROUND('geg ll'!H208*VLOOKUP($F295,categorieMat,5,FALSE),0)</f>
        <v>0</v>
      </c>
      <c r="L295" s="1200">
        <f>ROUND('geg ll'!I208*VLOOKUP($F295,categorieMat,5,FALSE),0)</f>
        <v>0</v>
      </c>
      <c r="M295" s="1200">
        <f>ROUND('geg ll'!J208*VLOOKUP($F295,categorieMat,5,FALSE),0)</f>
        <v>0</v>
      </c>
      <c r="N295" s="1200">
        <f>ROUND('geg ll'!K208*VLOOKUP($F295,categorieMat,5,FALSE),0)</f>
        <v>0</v>
      </c>
      <c r="O295" s="1200">
        <f>ROUND('geg ll'!L208*VLOOKUP($F295,categorieMat,5,FALSE),0)</f>
        <v>0</v>
      </c>
      <c r="P295" s="904"/>
      <c r="Q295" s="489"/>
    </row>
    <row r="296" spans="2:17" ht="13.15" customHeight="1" x14ac:dyDescent="0.2">
      <c r="B296" s="26"/>
      <c r="C296" s="904"/>
      <c r="D296" s="868"/>
      <c r="E296" s="904"/>
      <c r="F296" s="868" t="str">
        <f t="shared" si="12"/>
        <v>categorie 3</v>
      </c>
      <c r="G296" s="919" t="str">
        <f t="shared" si="12"/>
        <v>&lt; 8 jr</v>
      </c>
      <c r="H296" s="904"/>
      <c r="I296" s="1200">
        <v>0</v>
      </c>
      <c r="J296" s="1200">
        <f>ROUND('geg ll'!G209*VLOOKUP($F296,categorieMat,4,FALSE),0)</f>
        <v>0</v>
      </c>
      <c r="K296" s="1200">
        <f>ROUND('geg ll'!H209*VLOOKUP($F296,categorieMat,5,FALSE),0)</f>
        <v>0</v>
      </c>
      <c r="L296" s="1200">
        <f>ROUND('geg ll'!I209*VLOOKUP($F296,categorieMat,5,FALSE),0)</f>
        <v>0</v>
      </c>
      <c r="M296" s="1200">
        <f>ROUND('geg ll'!J209*VLOOKUP($F296,categorieMat,5,FALSE),0)</f>
        <v>0</v>
      </c>
      <c r="N296" s="1200">
        <f>ROUND('geg ll'!K209*VLOOKUP($F296,categorieMat,5,FALSE),0)</f>
        <v>0</v>
      </c>
      <c r="O296" s="1200">
        <f>ROUND('geg ll'!L209*VLOOKUP($F296,categorieMat,5,FALSE),0)</f>
        <v>0</v>
      </c>
      <c r="P296" s="904"/>
      <c r="Q296" s="489"/>
    </row>
    <row r="297" spans="2:17" ht="13.15" customHeight="1" x14ac:dyDescent="0.2">
      <c r="B297" s="26"/>
      <c r="C297" s="904"/>
      <c r="D297" s="868"/>
      <c r="E297" s="904"/>
      <c r="F297" s="868" t="str">
        <f t="shared" si="12"/>
        <v>categorie 1</v>
      </c>
      <c r="G297" s="919" t="str">
        <f t="shared" si="12"/>
        <v>8jr eo</v>
      </c>
      <c r="H297" s="904"/>
      <c r="I297" s="1200">
        <v>0</v>
      </c>
      <c r="J297" s="1200">
        <f>ROUND('geg ll'!G210*VLOOKUP($F297,categorieMat8jreo,4,FALSE),0)</f>
        <v>0</v>
      </c>
      <c r="K297" s="1200">
        <f>ROUND('geg ll'!H210*VLOOKUP($F297,categorieMat8jreo,5,FALSE),0)</f>
        <v>0</v>
      </c>
      <c r="L297" s="1200">
        <f>ROUND('geg ll'!I210*VLOOKUP($F297,categorieMat8jreo,5,FALSE),0)</f>
        <v>0</v>
      </c>
      <c r="M297" s="1200">
        <f>ROUND('geg ll'!J210*VLOOKUP($F297,categorieMat8jreo,5,FALSE),0)</f>
        <v>0</v>
      </c>
      <c r="N297" s="1200">
        <f>ROUND('geg ll'!K210*VLOOKUP($F297,categorieMat8jreo,5,FALSE),0)</f>
        <v>0</v>
      </c>
      <c r="O297" s="1200">
        <f>ROUND('geg ll'!L210*VLOOKUP($F297,categorieMat8jreo,5,FALSE),0)</f>
        <v>0</v>
      </c>
      <c r="P297" s="904"/>
      <c r="Q297" s="489"/>
    </row>
    <row r="298" spans="2:17" ht="13.15" customHeight="1" x14ac:dyDescent="0.2">
      <c r="B298" s="26"/>
      <c r="C298" s="904"/>
      <c r="D298" s="868"/>
      <c r="E298" s="904"/>
      <c r="F298" s="868" t="str">
        <f t="shared" si="12"/>
        <v>categorie 2</v>
      </c>
      <c r="G298" s="919" t="str">
        <f t="shared" si="12"/>
        <v>8jr eo</v>
      </c>
      <c r="H298" s="904"/>
      <c r="I298" s="1200">
        <v>0</v>
      </c>
      <c r="J298" s="1200">
        <f>ROUND('geg ll'!G211*VLOOKUP($F298,categorieMat8jreo,4,FALSE),0)</f>
        <v>0</v>
      </c>
      <c r="K298" s="1200">
        <f>ROUND('geg ll'!H211*VLOOKUP($F298,categorieMat8jreo,5,FALSE),0)</f>
        <v>0</v>
      </c>
      <c r="L298" s="1200">
        <f>ROUND('geg ll'!I211*VLOOKUP($F298,categorieMat8jreo,5,FALSE),0)</f>
        <v>0</v>
      </c>
      <c r="M298" s="1200">
        <f>ROUND('geg ll'!J211*VLOOKUP($F298,categorieMat8jreo,5,FALSE),0)</f>
        <v>0</v>
      </c>
      <c r="N298" s="1200">
        <f>ROUND('geg ll'!K211*VLOOKUP($F298,categorieMat8jreo,5,FALSE),0)</f>
        <v>0</v>
      </c>
      <c r="O298" s="1200">
        <f>ROUND('geg ll'!L211*VLOOKUP($F298,categorieMat8jreo,5,FALSE),0)</f>
        <v>0</v>
      </c>
      <c r="P298" s="904"/>
      <c r="Q298" s="489"/>
    </row>
    <row r="299" spans="2:17" ht="13.15" customHeight="1" x14ac:dyDescent="0.2">
      <c r="B299" s="26"/>
      <c r="C299" s="904"/>
      <c r="D299" s="868"/>
      <c r="E299" s="904"/>
      <c r="F299" s="868" t="str">
        <f t="shared" si="12"/>
        <v>categorie 3</v>
      </c>
      <c r="G299" s="919" t="str">
        <f t="shared" si="12"/>
        <v>8jr eo</v>
      </c>
      <c r="H299" s="904"/>
      <c r="I299" s="1200">
        <v>0</v>
      </c>
      <c r="J299" s="1200">
        <f>ROUND('geg ll'!G212*VLOOKUP($F299,categorieMat8jreo,4,FALSE),0)</f>
        <v>0</v>
      </c>
      <c r="K299" s="1200">
        <f>ROUND('geg ll'!H212*VLOOKUP($F299,categorieMat8jreo,5,FALSE),0)</f>
        <v>0</v>
      </c>
      <c r="L299" s="1200">
        <f>ROUND('geg ll'!I212*VLOOKUP($F299,categorieMat8jreo,5,FALSE),0)</f>
        <v>0</v>
      </c>
      <c r="M299" s="1200">
        <f>ROUND('geg ll'!J212*VLOOKUP($F299,categorieMat8jreo,5,FALSE),0)</f>
        <v>0</v>
      </c>
      <c r="N299" s="1200">
        <f>ROUND('geg ll'!K212*VLOOKUP($F299,categorieMat8jreo,5,FALSE),0)</f>
        <v>0</v>
      </c>
      <c r="O299" s="1200">
        <f>ROUND('geg ll'!L212*VLOOKUP($F299,categorieMat8jreo,5,FALSE),0)</f>
        <v>0</v>
      </c>
      <c r="P299" s="904"/>
      <c r="Q299" s="489"/>
    </row>
    <row r="300" spans="2:17" ht="13.15" customHeight="1" x14ac:dyDescent="0.2">
      <c r="B300" s="26"/>
      <c r="C300" s="904"/>
      <c r="D300" s="1186" t="str">
        <f>+D98</f>
        <v>Naam SO 10</v>
      </c>
      <c r="E300" s="904"/>
      <c r="F300" s="868" t="str">
        <f t="shared" si="12"/>
        <v>categorie 1</v>
      </c>
      <c r="G300" s="919" t="str">
        <f t="shared" si="12"/>
        <v>&lt; 8 jr</v>
      </c>
      <c r="H300" s="904"/>
      <c r="I300" s="1200">
        <v>0</v>
      </c>
      <c r="J300" s="1200">
        <f>ROUND('geg ll'!G214*VLOOKUP($F300,categorieMat,4,FALSE),0)</f>
        <v>0</v>
      </c>
      <c r="K300" s="1200">
        <f>ROUND('geg ll'!H214*VLOOKUP($F300,categorieMat,5,FALSE),0)</f>
        <v>0</v>
      </c>
      <c r="L300" s="1200">
        <f>ROUND('geg ll'!I214*VLOOKUP($F300,categorieMat,5,FALSE),0)</f>
        <v>0</v>
      </c>
      <c r="M300" s="1200">
        <f>ROUND('geg ll'!J214*VLOOKUP($F300,categorieMat,5,FALSE),0)</f>
        <v>0</v>
      </c>
      <c r="N300" s="1200">
        <f>ROUND('geg ll'!K214*VLOOKUP($F300,categorieMat,5,FALSE),0)</f>
        <v>0</v>
      </c>
      <c r="O300" s="1200">
        <f>ROUND('geg ll'!L214*VLOOKUP($F300,categorieMat,5,FALSE),0)</f>
        <v>0</v>
      </c>
      <c r="P300" s="904"/>
      <c r="Q300" s="489"/>
    </row>
    <row r="301" spans="2:17" ht="13.15" customHeight="1" x14ac:dyDescent="0.2">
      <c r="B301" s="26"/>
      <c r="C301" s="904"/>
      <c r="D301" s="868" t="s">
        <v>35</v>
      </c>
      <c r="E301" s="904"/>
      <c r="F301" s="868" t="str">
        <f t="shared" si="12"/>
        <v>categorie 2</v>
      </c>
      <c r="G301" s="919" t="str">
        <f t="shared" si="12"/>
        <v>&lt; 8 jr</v>
      </c>
      <c r="H301" s="904"/>
      <c r="I301" s="1200">
        <v>0</v>
      </c>
      <c r="J301" s="1200">
        <f>ROUND('geg ll'!G215*VLOOKUP($F301,categorieMat,4,FALSE),0)</f>
        <v>0</v>
      </c>
      <c r="K301" s="1200">
        <f>ROUND('geg ll'!H215*VLOOKUP($F301,categorieMat,5,FALSE),0)</f>
        <v>0</v>
      </c>
      <c r="L301" s="1200">
        <f>ROUND('geg ll'!I215*VLOOKUP($F301,categorieMat,5,FALSE),0)</f>
        <v>0</v>
      </c>
      <c r="M301" s="1200">
        <f>ROUND('geg ll'!J215*VLOOKUP($F301,categorieMat,5,FALSE),0)</f>
        <v>0</v>
      </c>
      <c r="N301" s="1200">
        <f>ROUND('geg ll'!K215*VLOOKUP($F301,categorieMat,5,FALSE),0)</f>
        <v>0</v>
      </c>
      <c r="O301" s="1200">
        <f>ROUND('geg ll'!L215*VLOOKUP($F301,categorieMat,5,FALSE),0)</f>
        <v>0</v>
      </c>
      <c r="P301" s="904"/>
      <c r="Q301" s="489"/>
    </row>
    <row r="302" spans="2:17" ht="13.15" customHeight="1" x14ac:dyDescent="0.2">
      <c r="B302" s="26"/>
      <c r="C302" s="904"/>
      <c r="D302" s="868"/>
      <c r="E302" s="904"/>
      <c r="F302" s="868" t="str">
        <f t="shared" si="12"/>
        <v>categorie 3</v>
      </c>
      <c r="G302" s="919" t="str">
        <f t="shared" si="12"/>
        <v>&lt; 8 jr</v>
      </c>
      <c r="H302" s="904"/>
      <c r="I302" s="1200">
        <v>0</v>
      </c>
      <c r="J302" s="1200">
        <f>ROUND('geg ll'!G216*VLOOKUP($F302,categorieMat,4,FALSE),0)</f>
        <v>0</v>
      </c>
      <c r="K302" s="1200">
        <f>ROUND('geg ll'!H216*VLOOKUP($F302,categorieMat,5,FALSE),0)</f>
        <v>0</v>
      </c>
      <c r="L302" s="1200">
        <f>ROUND('geg ll'!I216*VLOOKUP($F302,categorieMat,5,FALSE),0)</f>
        <v>0</v>
      </c>
      <c r="M302" s="1200">
        <f>ROUND('geg ll'!J216*VLOOKUP($F302,categorieMat,5,FALSE),0)</f>
        <v>0</v>
      </c>
      <c r="N302" s="1200">
        <f>ROUND('geg ll'!K216*VLOOKUP($F302,categorieMat,5,FALSE),0)</f>
        <v>0</v>
      </c>
      <c r="O302" s="1200">
        <f>ROUND('geg ll'!L216*VLOOKUP($F302,categorieMat,5,FALSE),0)</f>
        <v>0</v>
      </c>
      <c r="P302" s="904"/>
      <c r="Q302" s="489"/>
    </row>
    <row r="303" spans="2:17" ht="13.15" customHeight="1" x14ac:dyDescent="0.2">
      <c r="B303" s="26"/>
      <c r="C303" s="904"/>
      <c r="D303" s="868"/>
      <c r="E303" s="904"/>
      <c r="F303" s="868" t="str">
        <f t="shared" si="12"/>
        <v>categorie 1</v>
      </c>
      <c r="G303" s="919" t="str">
        <f t="shared" si="12"/>
        <v>8jr eo</v>
      </c>
      <c r="H303" s="904"/>
      <c r="I303" s="1200">
        <v>0</v>
      </c>
      <c r="J303" s="1200">
        <f>ROUND('geg ll'!G217*VLOOKUP($F303,categorieMat8jreo,4,FALSE),0)</f>
        <v>0</v>
      </c>
      <c r="K303" s="1200">
        <f>ROUND('geg ll'!H217*VLOOKUP($F303,categorieMat8jreo,5,FALSE),0)</f>
        <v>0</v>
      </c>
      <c r="L303" s="1200">
        <f>ROUND('geg ll'!I217*VLOOKUP($F303,categorieMat8jreo,5,FALSE),0)</f>
        <v>0</v>
      </c>
      <c r="M303" s="1200">
        <f>ROUND('geg ll'!J217*VLOOKUP($F303,categorieMat8jreo,5,FALSE),0)</f>
        <v>0</v>
      </c>
      <c r="N303" s="1200">
        <f>ROUND('geg ll'!K217*VLOOKUP($F303,categorieMat8jreo,5,FALSE),0)</f>
        <v>0</v>
      </c>
      <c r="O303" s="1200">
        <f>ROUND('geg ll'!L217*VLOOKUP($F303,categorieMat8jreo,5,FALSE),0)</f>
        <v>0</v>
      </c>
      <c r="P303" s="904"/>
      <c r="Q303" s="489"/>
    </row>
    <row r="304" spans="2:17" ht="13.15" customHeight="1" x14ac:dyDescent="0.2">
      <c r="B304" s="26"/>
      <c r="C304" s="904"/>
      <c r="D304" s="868"/>
      <c r="E304" s="904"/>
      <c r="F304" s="868" t="str">
        <f t="shared" si="12"/>
        <v>categorie 2</v>
      </c>
      <c r="G304" s="919" t="str">
        <f t="shared" si="12"/>
        <v>8jr eo</v>
      </c>
      <c r="H304" s="904"/>
      <c r="I304" s="1200">
        <v>0</v>
      </c>
      <c r="J304" s="1200">
        <f>ROUND('geg ll'!G218*VLOOKUP($F304,categorieMat8jreo,4,FALSE),0)</f>
        <v>0</v>
      </c>
      <c r="K304" s="1200">
        <f>ROUND('geg ll'!H218*VLOOKUP($F304,categorieMat8jreo,5,FALSE),0)</f>
        <v>0</v>
      </c>
      <c r="L304" s="1200">
        <f>ROUND('geg ll'!I218*VLOOKUP($F304,categorieMat8jreo,5,FALSE),0)</f>
        <v>0</v>
      </c>
      <c r="M304" s="1200">
        <f>ROUND('geg ll'!J218*VLOOKUP($F304,categorieMat8jreo,5,FALSE),0)</f>
        <v>0</v>
      </c>
      <c r="N304" s="1200">
        <f>ROUND('geg ll'!K218*VLOOKUP($F304,categorieMat8jreo,5,FALSE),0)</f>
        <v>0</v>
      </c>
      <c r="O304" s="1200">
        <f>ROUND('geg ll'!L218*VLOOKUP($F304,categorieMat8jreo,5,FALSE),0)</f>
        <v>0</v>
      </c>
      <c r="P304" s="904"/>
      <c r="Q304" s="489"/>
    </row>
    <row r="305" spans="2:17" ht="13.15" customHeight="1" x14ac:dyDescent="0.2">
      <c r="B305" s="26"/>
      <c r="C305" s="904"/>
      <c r="D305" s="868"/>
      <c r="E305" s="904"/>
      <c r="F305" s="868" t="str">
        <f t="shared" si="12"/>
        <v>categorie 3</v>
      </c>
      <c r="G305" s="919" t="str">
        <f t="shared" si="12"/>
        <v>8jr eo</v>
      </c>
      <c r="H305" s="904"/>
      <c r="I305" s="1200">
        <v>0</v>
      </c>
      <c r="J305" s="1200">
        <f>ROUND('geg ll'!G219*VLOOKUP($F305,categorieMat8jreo,4,FALSE),0)</f>
        <v>0</v>
      </c>
      <c r="K305" s="1200">
        <f>ROUND('geg ll'!H219*VLOOKUP($F305,categorieMat8jreo,5,FALSE),0)</f>
        <v>0</v>
      </c>
      <c r="L305" s="1200">
        <f>ROUND('geg ll'!I219*VLOOKUP($F305,categorieMat8jreo,5,FALSE),0)</f>
        <v>0</v>
      </c>
      <c r="M305" s="1200">
        <f>ROUND('geg ll'!J219*VLOOKUP($F305,categorieMat8jreo,5,FALSE),0)</f>
        <v>0</v>
      </c>
      <c r="N305" s="1200">
        <f>ROUND('geg ll'!K219*VLOOKUP($F305,categorieMat8jreo,5,FALSE),0)</f>
        <v>0</v>
      </c>
      <c r="O305" s="1200">
        <f>ROUND('geg ll'!L219*VLOOKUP($F305,categorieMat8jreo,5,FALSE),0)</f>
        <v>0</v>
      </c>
      <c r="P305" s="904"/>
      <c r="Q305" s="489"/>
    </row>
    <row r="306" spans="2:17" ht="13.15" customHeight="1" x14ac:dyDescent="0.2">
      <c r="B306" s="26"/>
      <c r="C306" s="904"/>
      <c r="D306" s="1186" t="str">
        <f>+D104</f>
        <v>Naam SO 11</v>
      </c>
      <c r="E306" s="904"/>
      <c r="F306" s="868" t="str">
        <f t="shared" ref="F306:G325" si="13">+F104</f>
        <v>categorie 1</v>
      </c>
      <c r="G306" s="919" t="str">
        <f t="shared" si="13"/>
        <v>&lt; 8 jr</v>
      </c>
      <c r="H306" s="904"/>
      <c r="I306" s="1200">
        <v>0</v>
      </c>
      <c r="J306" s="1200">
        <f>ROUND('geg ll'!G221*VLOOKUP($F306,categorieMat,4,FALSE),0)</f>
        <v>0</v>
      </c>
      <c r="K306" s="1200">
        <f>ROUND('geg ll'!H221*VLOOKUP($F306,categorieMat,5,FALSE),0)</f>
        <v>0</v>
      </c>
      <c r="L306" s="1200">
        <f>ROUND('geg ll'!I221*VLOOKUP($F306,categorieMat,5,FALSE),0)</f>
        <v>0</v>
      </c>
      <c r="M306" s="1200">
        <f>ROUND('geg ll'!J221*VLOOKUP($F306,categorieMat,5,FALSE),0)</f>
        <v>0</v>
      </c>
      <c r="N306" s="1200">
        <f>ROUND('geg ll'!K221*VLOOKUP($F306,categorieMat,5,FALSE),0)</f>
        <v>0</v>
      </c>
      <c r="O306" s="1200">
        <f>ROUND('geg ll'!L221*VLOOKUP($F306,categorieMat,5,FALSE),0)</f>
        <v>0</v>
      </c>
      <c r="P306" s="904"/>
      <c r="Q306" s="489"/>
    </row>
    <row r="307" spans="2:17" ht="13.15" customHeight="1" x14ac:dyDescent="0.2">
      <c r="B307" s="26"/>
      <c r="C307" s="904"/>
      <c r="D307" s="868" t="s">
        <v>35</v>
      </c>
      <c r="E307" s="904"/>
      <c r="F307" s="868" t="str">
        <f t="shared" si="13"/>
        <v>categorie 2</v>
      </c>
      <c r="G307" s="919" t="str">
        <f t="shared" si="13"/>
        <v>&lt; 8 jr</v>
      </c>
      <c r="H307" s="904"/>
      <c r="I307" s="1200">
        <v>0</v>
      </c>
      <c r="J307" s="1200">
        <f>ROUND('geg ll'!G222*VLOOKUP($F307,categorieMat,4,FALSE),0)</f>
        <v>0</v>
      </c>
      <c r="K307" s="1200">
        <f>ROUND('geg ll'!H222*VLOOKUP($F307,categorieMat,5,FALSE),0)</f>
        <v>0</v>
      </c>
      <c r="L307" s="1200">
        <f>ROUND('geg ll'!I222*VLOOKUP($F307,categorieMat,5,FALSE),0)</f>
        <v>0</v>
      </c>
      <c r="M307" s="1200">
        <f>ROUND('geg ll'!J222*VLOOKUP($F307,categorieMat,5,FALSE),0)</f>
        <v>0</v>
      </c>
      <c r="N307" s="1200">
        <f>ROUND('geg ll'!K222*VLOOKUP($F307,categorieMat,5,FALSE),0)</f>
        <v>0</v>
      </c>
      <c r="O307" s="1200">
        <f>ROUND('geg ll'!L222*VLOOKUP($F307,categorieMat,5,FALSE),0)</f>
        <v>0</v>
      </c>
      <c r="P307" s="904"/>
      <c r="Q307" s="489"/>
    </row>
    <row r="308" spans="2:17" ht="13.15" customHeight="1" x14ac:dyDescent="0.2">
      <c r="B308" s="26"/>
      <c r="C308" s="904"/>
      <c r="D308" s="868"/>
      <c r="E308" s="904"/>
      <c r="F308" s="868" t="str">
        <f t="shared" si="13"/>
        <v>categorie 3</v>
      </c>
      <c r="G308" s="919" t="str">
        <f t="shared" si="13"/>
        <v>&lt; 8 jr</v>
      </c>
      <c r="H308" s="904"/>
      <c r="I308" s="1200">
        <v>0</v>
      </c>
      <c r="J308" s="1200">
        <f>ROUND('geg ll'!G223*VLOOKUP($F308,categorieMat,4,FALSE),0)</f>
        <v>0</v>
      </c>
      <c r="K308" s="1200">
        <f>ROUND('geg ll'!H223*VLOOKUP($F308,categorieMat,5,FALSE),0)</f>
        <v>0</v>
      </c>
      <c r="L308" s="1200">
        <f>ROUND('geg ll'!I223*VLOOKUP($F308,categorieMat,5,FALSE),0)</f>
        <v>0</v>
      </c>
      <c r="M308" s="1200">
        <f>ROUND('geg ll'!J223*VLOOKUP($F308,categorieMat,5,FALSE),0)</f>
        <v>0</v>
      </c>
      <c r="N308" s="1200">
        <f>ROUND('geg ll'!K223*VLOOKUP($F308,categorieMat,5,FALSE),0)</f>
        <v>0</v>
      </c>
      <c r="O308" s="1200">
        <f>ROUND('geg ll'!L223*VLOOKUP($F308,categorieMat,5,FALSE),0)</f>
        <v>0</v>
      </c>
      <c r="P308" s="904"/>
      <c r="Q308" s="489"/>
    </row>
    <row r="309" spans="2:17" ht="13.15" customHeight="1" x14ac:dyDescent="0.2">
      <c r="B309" s="26"/>
      <c r="C309" s="904"/>
      <c r="D309" s="868"/>
      <c r="E309" s="904"/>
      <c r="F309" s="868" t="str">
        <f t="shared" si="13"/>
        <v>categorie 1</v>
      </c>
      <c r="G309" s="919" t="str">
        <f t="shared" si="13"/>
        <v>8jr eo</v>
      </c>
      <c r="H309" s="904"/>
      <c r="I309" s="1200">
        <v>0</v>
      </c>
      <c r="J309" s="1200">
        <f>ROUND('geg ll'!G224*VLOOKUP($F309,categorieMat8jreo,4,FALSE),0)</f>
        <v>0</v>
      </c>
      <c r="K309" s="1200">
        <f>ROUND('geg ll'!H224*VLOOKUP($F309,categorieMat8jreo,5,FALSE),0)</f>
        <v>0</v>
      </c>
      <c r="L309" s="1200">
        <f>ROUND('geg ll'!I224*VLOOKUP($F309,categorieMat8jreo,5,FALSE),0)</f>
        <v>0</v>
      </c>
      <c r="M309" s="1200">
        <f>ROUND('geg ll'!J224*VLOOKUP($F309,categorieMat8jreo,5,FALSE),0)</f>
        <v>0</v>
      </c>
      <c r="N309" s="1200">
        <f>ROUND('geg ll'!K224*VLOOKUP($F309,categorieMat8jreo,5,FALSE),0)</f>
        <v>0</v>
      </c>
      <c r="O309" s="1200">
        <f>ROUND('geg ll'!L224*VLOOKUP($F309,categorieMat8jreo,5,FALSE),0)</f>
        <v>0</v>
      </c>
      <c r="P309" s="904"/>
      <c r="Q309" s="489"/>
    </row>
    <row r="310" spans="2:17" ht="13.15" customHeight="1" x14ac:dyDescent="0.2">
      <c r="B310" s="26"/>
      <c r="C310" s="904"/>
      <c r="D310" s="868"/>
      <c r="E310" s="904"/>
      <c r="F310" s="868" t="str">
        <f t="shared" si="13"/>
        <v>categorie 2</v>
      </c>
      <c r="G310" s="919" t="str">
        <f t="shared" si="13"/>
        <v>8jr eo</v>
      </c>
      <c r="H310" s="904"/>
      <c r="I310" s="1200">
        <v>0</v>
      </c>
      <c r="J310" s="1200">
        <f>ROUND('geg ll'!G225*VLOOKUP($F310,categorieMat8jreo,4,FALSE),0)</f>
        <v>0</v>
      </c>
      <c r="K310" s="1200">
        <f>ROUND('geg ll'!H225*VLOOKUP($F310,categorieMat8jreo,5,FALSE),0)</f>
        <v>0</v>
      </c>
      <c r="L310" s="1200">
        <f>ROUND('geg ll'!I225*VLOOKUP($F310,categorieMat8jreo,5,FALSE),0)</f>
        <v>0</v>
      </c>
      <c r="M310" s="1200">
        <f>ROUND('geg ll'!J225*VLOOKUP($F310,categorieMat8jreo,5,FALSE),0)</f>
        <v>0</v>
      </c>
      <c r="N310" s="1200">
        <f>ROUND('geg ll'!K225*VLOOKUP($F310,categorieMat8jreo,5,FALSE),0)</f>
        <v>0</v>
      </c>
      <c r="O310" s="1200">
        <f>ROUND('geg ll'!L225*VLOOKUP($F310,categorieMat8jreo,5,FALSE),0)</f>
        <v>0</v>
      </c>
      <c r="P310" s="904"/>
      <c r="Q310" s="489"/>
    </row>
    <row r="311" spans="2:17" ht="13.15" customHeight="1" x14ac:dyDescent="0.2">
      <c r="B311" s="26"/>
      <c r="C311" s="904"/>
      <c r="D311" s="868"/>
      <c r="E311" s="904"/>
      <c r="F311" s="868" t="str">
        <f t="shared" si="13"/>
        <v>categorie 3</v>
      </c>
      <c r="G311" s="919" t="str">
        <f t="shared" si="13"/>
        <v>8jr eo</v>
      </c>
      <c r="H311" s="904"/>
      <c r="I311" s="1200">
        <v>0</v>
      </c>
      <c r="J311" s="1200">
        <f>ROUND('geg ll'!G226*VLOOKUP($F311,categorieMat8jreo,4,FALSE),0)</f>
        <v>0</v>
      </c>
      <c r="K311" s="1200">
        <f>ROUND('geg ll'!H226*VLOOKUP($F311,categorieMat8jreo,5,FALSE),0)</f>
        <v>0</v>
      </c>
      <c r="L311" s="1200">
        <f>ROUND('geg ll'!I226*VLOOKUP($F311,categorieMat8jreo,5,FALSE),0)</f>
        <v>0</v>
      </c>
      <c r="M311" s="1200">
        <f>ROUND('geg ll'!J226*VLOOKUP($F311,categorieMat8jreo,5,FALSE),0)</f>
        <v>0</v>
      </c>
      <c r="N311" s="1200">
        <f>ROUND('geg ll'!K226*VLOOKUP($F311,categorieMat8jreo,5,FALSE),0)</f>
        <v>0</v>
      </c>
      <c r="O311" s="1200">
        <f>ROUND('geg ll'!L226*VLOOKUP($F311,categorieMat8jreo,5,FALSE),0)</f>
        <v>0</v>
      </c>
      <c r="P311" s="904"/>
      <c r="Q311" s="489"/>
    </row>
    <row r="312" spans="2:17" ht="13.15" customHeight="1" x14ac:dyDescent="0.2">
      <c r="B312" s="26"/>
      <c r="C312" s="904"/>
      <c r="D312" s="1186" t="str">
        <f>+D110</f>
        <v>Naam SO 12</v>
      </c>
      <c r="E312" s="904"/>
      <c r="F312" s="868" t="str">
        <f t="shared" si="13"/>
        <v>categorie 1</v>
      </c>
      <c r="G312" s="919" t="str">
        <f t="shared" si="13"/>
        <v>&lt; 8 jr</v>
      </c>
      <c r="H312" s="904"/>
      <c r="I312" s="1200">
        <v>0</v>
      </c>
      <c r="J312" s="1200">
        <f>ROUND('geg ll'!G228*VLOOKUP($F312,categorieMat,4,FALSE),0)</f>
        <v>0</v>
      </c>
      <c r="K312" s="1200">
        <f>ROUND('geg ll'!H228*VLOOKUP($F312,categorieMat,5,FALSE),0)</f>
        <v>0</v>
      </c>
      <c r="L312" s="1200">
        <f>ROUND('geg ll'!I228*VLOOKUP($F312,categorieMat,5,FALSE),0)</f>
        <v>0</v>
      </c>
      <c r="M312" s="1200">
        <f>ROUND('geg ll'!J228*VLOOKUP($F312,categorieMat,5,FALSE),0)</f>
        <v>0</v>
      </c>
      <c r="N312" s="1200">
        <f>ROUND('geg ll'!K228*VLOOKUP($F312,categorieMat,5,FALSE),0)</f>
        <v>0</v>
      </c>
      <c r="O312" s="1200">
        <f>ROUND('geg ll'!L228*VLOOKUP($F312,categorieMat,5,FALSE),0)</f>
        <v>0</v>
      </c>
      <c r="P312" s="904"/>
      <c r="Q312" s="489"/>
    </row>
    <row r="313" spans="2:17" ht="13.15" customHeight="1" x14ac:dyDescent="0.2">
      <c r="B313" s="26"/>
      <c r="C313" s="904"/>
      <c r="D313" s="868" t="s">
        <v>35</v>
      </c>
      <c r="E313" s="904"/>
      <c r="F313" s="868" t="str">
        <f t="shared" si="13"/>
        <v>categorie 2</v>
      </c>
      <c r="G313" s="919" t="str">
        <f t="shared" si="13"/>
        <v>&lt; 8 jr</v>
      </c>
      <c r="H313" s="904"/>
      <c r="I313" s="1200">
        <v>0</v>
      </c>
      <c r="J313" s="1200">
        <f>ROUND('geg ll'!G229*VLOOKUP($F313,categorieMat,4,FALSE),0)</f>
        <v>0</v>
      </c>
      <c r="K313" s="1200">
        <f>ROUND('geg ll'!H229*VLOOKUP($F313,categorieMat,5,FALSE),0)</f>
        <v>0</v>
      </c>
      <c r="L313" s="1200">
        <f>ROUND('geg ll'!I229*VLOOKUP($F313,categorieMat,5,FALSE),0)</f>
        <v>0</v>
      </c>
      <c r="M313" s="1200">
        <f>ROUND('geg ll'!J229*VLOOKUP($F313,categorieMat,5,FALSE),0)</f>
        <v>0</v>
      </c>
      <c r="N313" s="1200">
        <f>ROUND('geg ll'!K229*VLOOKUP($F313,categorieMat,5,FALSE),0)</f>
        <v>0</v>
      </c>
      <c r="O313" s="1200">
        <f>ROUND('geg ll'!L229*VLOOKUP($F313,categorieMat,5,FALSE),0)</f>
        <v>0</v>
      </c>
      <c r="P313" s="904"/>
      <c r="Q313" s="489"/>
    </row>
    <row r="314" spans="2:17" ht="13.15" customHeight="1" x14ac:dyDescent="0.2">
      <c r="B314" s="26"/>
      <c r="C314" s="904"/>
      <c r="D314" s="868"/>
      <c r="E314" s="904"/>
      <c r="F314" s="868" t="str">
        <f t="shared" si="13"/>
        <v>categorie 3</v>
      </c>
      <c r="G314" s="919" t="str">
        <f t="shared" si="13"/>
        <v>&lt; 8 jr</v>
      </c>
      <c r="H314" s="904"/>
      <c r="I314" s="1200">
        <v>0</v>
      </c>
      <c r="J314" s="1200">
        <f>ROUND('geg ll'!G230*VLOOKUP($F314,categorieMat,4,FALSE),0)</f>
        <v>0</v>
      </c>
      <c r="K314" s="1200">
        <f>ROUND('geg ll'!H230*VLOOKUP($F314,categorieMat,5,FALSE),0)</f>
        <v>0</v>
      </c>
      <c r="L314" s="1200">
        <f>ROUND('geg ll'!I230*VLOOKUP($F314,categorieMat,5,FALSE),0)</f>
        <v>0</v>
      </c>
      <c r="M314" s="1200">
        <f>ROUND('geg ll'!J230*VLOOKUP($F314,categorieMat,5,FALSE),0)</f>
        <v>0</v>
      </c>
      <c r="N314" s="1200">
        <f>ROUND('geg ll'!K230*VLOOKUP($F314,categorieMat,5,FALSE),0)</f>
        <v>0</v>
      </c>
      <c r="O314" s="1200">
        <f>ROUND('geg ll'!L230*VLOOKUP($F314,categorieMat,5,FALSE),0)</f>
        <v>0</v>
      </c>
      <c r="P314" s="904"/>
      <c r="Q314" s="489"/>
    </row>
    <row r="315" spans="2:17" ht="13.15" customHeight="1" x14ac:dyDescent="0.2">
      <c r="B315" s="26"/>
      <c r="C315" s="904"/>
      <c r="D315" s="868"/>
      <c r="E315" s="904"/>
      <c r="F315" s="868" t="str">
        <f t="shared" si="13"/>
        <v>categorie 1</v>
      </c>
      <c r="G315" s="919" t="str">
        <f t="shared" si="13"/>
        <v>8jr eo</v>
      </c>
      <c r="H315" s="904"/>
      <c r="I315" s="1200">
        <v>0</v>
      </c>
      <c r="J315" s="1200">
        <f>ROUND('geg ll'!G231*VLOOKUP($F315,categorieMat8jreo,4,FALSE),0)</f>
        <v>0</v>
      </c>
      <c r="K315" s="1200">
        <f>ROUND('geg ll'!H231*VLOOKUP($F315,categorieMat8jreo,5,FALSE),0)</f>
        <v>0</v>
      </c>
      <c r="L315" s="1200">
        <f>ROUND('geg ll'!I231*VLOOKUP($F315,categorieMat8jreo,5,FALSE),0)</f>
        <v>0</v>
      </c>
      <c r="M315" s="1200">
        <f>ROUND('geg ll'!J231*VLOOKUP($F315,categorieMat8jreo,5,FALSE),0)</f>
        <v>0</v>
      </c>
      <c r="N315" s="1200">
        <f>ROUND('geg ll'!K231*VLOOKUP($F315,categorieMat8jreo,5,FALSE),0)</f>
        <v>0</v>
      </c>
      <c r="O315" s="1200">
        <f>ROUND('geg ll'!L231*VLOOKUP($F315,categorieMat8jreo,5,FALSE),0)</f>
        <v>0</v>
      </c>
      <c r="P315" s="904"/>
      <c r="Q315" s="489"/>
    </row>
    <row r="316" spans="2:17" ht="13.15" customHeight="1" x14ac:dyDescent="0.2">
      <c r="B316" s="26"/>
      <c r="C316" s="904"/>
      <c r="D316" s="868"/>
      <c r="E316" s="904"/>
      <c r="F316" s="868" t="str">
        <f t="shared" si="13"/>
        <v>categorie 2</v>
      </c>
      <c r="G316" s="919" t="str">
        <f t="shared" si="13"/>
        <v>8jr eo</v>
      </c>
      <c r="H316" s="904"/>
      <c r="I316" s="1200">
        <v>0</v>
      </c>
      <c r="J316" s="1200">
        <f>ROUND('geg ll'!G232*VLOOKUP($F316,categorieMat8jreo,4,FALSE),0)</f>
        <v>0</v>
      </c>
      <c r="K316" s="1200">
        <f>ROUND('geg ll'!H232*VLOOKUP($F316,categorieMat8jreo,5,FALSE),0)</f>
        <v>0</v>
      </c>
      <c r="L316" s="1200">
        <f>ROUND('geg ll'!I232*VLOOKUP($F316,categorieMat8jreo,5,FALSE),0)</f>
        <v>0</v>
      </c>
      <c r="M316" s="1200">
        <f>ROUND('geg ll'!J232*VLOOKUP($F316,categorieMat8jreo,5,FALSE),0)</f>
        <v>0</v>
      </c>
      <c r="N316" s="1200">
        <f>ROUND('geg ll'!K232*VLOOKUP($F316,categorieMat8jreo,5,FALSE),0)</f>
        <v>0</v>
      </c>
      <c r="O316" s="1200">
        <f>ROUND('geg ll'!L232*VLOOKUP($F316,categorieMat8jreo,5,FALSE),0)</f>
        <v>0</v>
      </c>
      <c r="P316" s="904"/>
      <c r="Q316" s="489"/>
    </row>
    <row r="317" spans="2:17" ht="13.15" customHeight="1" x14ac:dyDescent="0.2">
      <c r="B317" s="26"/>
      <c r="C317" s="904"/>
      <c r="D317" s="868"/>
      <c r="E317" s="904"/>
      <c r="F317" s="868" t="str">
        <f t="shared" si="13"/>
        <v>categorie 3</v>
      </c>
      <c r="G317" s="919" t="str">
        <f t="shared" si="13"/>
        <v>8jr eo</v>
      </c>
      <c r="H317" s="904"/>
      <c r="I317" s="1200">
        <v>0</v>
      </c>
      <c r="J317" s="1200">
        <f>ROUND('geg ll'!G233*VLOOKUP($F317,categorieMat8jreo,4,FALSE),0)</f>
        <v>0</v>
      </c>
      <c r="K317" s="1200">
        <f>ROUND('geg ll'!H233*VLOOKUP($F317,categorieMat8jreo,5,FALSE),0)</f>
        <v>0</v>
      </c>
      <c r="L317" s="1200">
        <f>ROUND('geg ll'!I233*VLOOKUP($F317,categorieMat8jreo,5,FALSE),0)</f>
        <v>0</v>
      </c>
      <c r="M317" s="1200">
        <f>ROUND('geg ll'!J233*VLOOKUP($F317,categorieMat8jreo,5,FALSE),0)</f>
        <v>0</v>
      </c>
      <c r="N317" s="1200">
        <f>ROUND('geg ll'!K233*VLOOKUP($F317,categorieMat8jreo,5,FALSE),0)</f>
        <v>0</v>
      </c>
      <c r="O317" s="1200">
        <f>ROUND('geg ll'!L233*VLOOKUP($F317,categorieMat8jreo,5,FALSE),0)</f>
        <v>0</v>
      </c>
      <c r="P317" s="904"/>
      <c r="Q317" s="489"/>
    </row>
    <row r="318" spans="2:17" ht="13.15" customHeight="1" x14ac:dyDescent="0.2">
      <c r="B318" s="26"/>
      <c r="C318" s="904"/>
      <c r="D318" s="1186" t="str">
        <f>+D116</f>
        <v>Naam SO 13</v>
      </c>
      <c r="E318" s="904"/>
      <c r="F318" s="868" t="str">
        <f t="shared" si="13"/>
        <v>categorie 1</v>
      </c>
      <c r="G318" s="919" t="str">
        <f t="shared" si="13"/>
        <v>&lt; 8 jr</v>
      </c>
      <c r="H318" s="904"/>
      <c r="I318" s="1200">
        <v>0</v>
      </c>
      <c r="J318" s="1200">
        <f>ROUND('geg ll'!G235*VLOOKUP($F318,categorieMat,4,FALSE),0)</f>
        <v>0</v>
      </c>
      <c r="K318" s="1200">
        <f>ROUND('geg ll'!H235*VLOOKUP($F318,categorieMat,5,FALSE),0)</f>
        <v>0</v>
      </c>
      <c r="L318" s="1200">
        <f>ROUND('geg ll'!I235*VLOOKUP($F318,categorieMat,5,FALSE),0)</f>
        <v>0</v>
      </c>
      <c r="M318" s="1200">
        <f>ROUND('geg ll'!J235*VLOOKUP($F318,categorieMat,5,FALSE),0)</f>
        <v>0</v>
      </c>
      <c r="N318" s="1200">
        <f>ROUND('geg ll'!K235*VLOOKUP($F318,categorieMat,5,FALSE),0)</f>
        <v>0</v>
      </c>
      <c r="O318" s="1200">
        <f>ROUND('geg ll'!L235*VLOOKUP($F318,categorieMat,5,FALSE),0)</f>
        <v>0</v>
      </c>
      <c r="P318" s="904"/>
      <c r="Q318" s="489"/>
    </row>
    <row r="319" spans="2:17" ht="13.15" customHeight="1" x14ac:dyDescent="0.2">
      <c r="B319" s="26"/>
      <c r="C319" s="904"/>
      <c r="D319" s="868" t="s">
        <v>35</v>
      </c>
      <c r="E319" s="904"/>
      <c r="F319" s="868" t="str">
        <f t="shared" si="13"/>
        <v>categorie 2</v>
      </c>
      <c r="G319" s="919" t="str">
        <f t="shared" si="13"/>
        <v>&lt; 8 jr</v>
      </c>
      <c r="H319" s="904"/>
      <c r="I319" s="1200">
        <v>0</v>
      </c>
      <c r="J319" s="1200">
        <f>ROUND('geg ll'!G236*VLOOKUP($F319,categorieMat,4,FALSE),0)</f>
        <v>0</v>
      </c>
      <c r="K319" s="1200">
        <f>ROUND('geg ll'!H236*VLOOKUP($F319,categorieMat,5,FALSE),0)</f>
        <v>0</v>
      </c>
      <c r="L319" s="1200">
        <f>ROUND('geg ll'!I236*VLOOKUP($F319,categorieMat,5,FALSE),0)</f>
        <v>0</v>
      </c>
      <c r="M319" s="1200">
        <f>ROUND('geg ll'!J236*VLOOKUP($F319,categorieMat,5,FALSE),0)</f>
        <v>0</v>
      </c>
      <c r="N319" s="1200">
        <f>ROUND('geg ll'!K236*VLOOKUP($F319,categorieMat,5,FALSE),0)</f>
        <v>0</v>
      </c>
      <c r="O319" s="1200">
        <f>ROUND('geg ll'!L236*VLOOKUP($F319,categorieMat,5,FALSE),0)</f>
        <v>0</v>
      </c>
      <c r="P319" s="904"/>
      <c r="Q319" s="489"/>
    </row>
    <row r="320" spans="2:17" ht="13.15" customHeight="1" x14ac:dyDescent="0.2">
      <c r="B320" s="26"/>
      <c r="C320" s="904"/>
      <c r="D320" s="868"/>
      <c r="E320" s="904"/>
      <c r="F320" s="868" t="str">
        <f t="shared" si="13"/>
        <v>categorie 3</v>
      </c>
      <c r="G320" s="919" t="str">
        <f t="shared" si="13"/>
        <v>&lt; 8 jr</v>
      </c>
      <c r="H320" s="904"/>
      <c r="I320" s="1200">
        <v>0</v>
      </c>
      <c r="J320" s="1200">
        <f>ROUND('geg ll'!G237*VLOOKUP($F320,categorieMat,4,FALSE),0)</f>
        <v>0</v>
      </c>
      <c r="K320" s="1200">
        <f>ROUND('geg ll'!H237*VLOOKUP($F320,categorieMat,5,FALSE),0)</f>
        <v>0</v>
      </c>
      <c r="L320" s="1200">
        <f>ROUND('geg ll'!I237*VLOOKUP($F320,categorieMat,5,FALSE),0)</f>
        <v>0</v>
      </c>
      <c r="M320" s="1200">
        <f>ROUND('geg ll'!J237*VLOOKUP($F320,categorieMat,5,FALSE),0)</f>
        <v>0</v>
      </c>
      <c r="N320" s="1200">
        <f>ROUND('geg ll'!K237*VLOOKUP($F320,categorieMat,5,FALSE),0)</f>
        <v>0</v>
      </c>
      <c r="O320" s="1200">
        <f>ROUND('geg ll'!L237*VLOOKUP($F320,categorieMat,5,FALSE),0)</f>
        <v>0</v>
      </c>
      <c r="P320" s="904"/>
      <c r="Q320" s="489"/>
    </row>
    <row r="321" spans="2:17" ht="13.15" customHeight="1" x14ac:dyDescent="0.2">
      <c r="B321" s="26"/>
      <c r="C321" s="904"/>
      <c r="D321" s="868"/>
      <c r="E321" s="904"/>
      <c r="F321" s="868" t="str">
        <f t="shared" si="13"/>
        <v>categorie 1</v>
      </c>
      <c r="G321" s="919" t="str">
        <f t="shared" si="13"/>
        <v>8jr eo</v>
      </c>
      <c r="H321" s="904"/>
      <c r="I321" s="1200">
        <v>0</v>
      </c>
      <c r="J321" s="1200">
        <f>ROUND('geg ll'!G238*VLOOKUP($F321,categorieMat8jreo,4,FALSE),0)</f>
        <v>0</v>
      </c>
      <c r="K321" s="1200">
        <f>ROUND('geg ll'!H238*VLOOKUP($F321,categorieMat8jreo,5,FALSE),0)</f>
        <v>0</v>
      </c>
      <c r="L321" s="1200">
        <f>ROUND('geg ll'!I238*VLOOKUP($F321,categorieMat8jreo,5,FALSE),0)</f>
        <v>0</v>
      </c>
      <c r="M321" s="1200">
        <f>ROUND('geg ll'!J238*VLOOKUP($F321,categorieMat8jreo,5,FALSE),0)</f>
        <v>0</v>
      </c>
      <c r="N321" s="1200">
        <f>ROUND('geg ll'!K238*VLOOKUP($F321,categorieMat8jreo,5,FALSE),0)</f>
        <v>0</v>
      </c>
      <c r="O321" s="1200">
        <f>ROUND('geg ll'!L238*VLOOKUP($F321,categorieMat8jreo,5,FALSE),0)</f>
        <v>0</v>
      </c>
      <c r="P321" s="904"/>
      <c r="Q321" s="489"/>
    </row>
    <row r="322" spans="2:17" ht="13.15" customHeight="1" x14ac:dyDescent="0.2">
      <c r="B322" s="26"/>
      <c r="C322" s="904"/>
      <c r="D322" s="868"/>
      <c r="E322" s="904"/>
      <c r="F322" s="868" t="str">
        <f t="shared" si="13"/>
        <v>categorie 2</v>
      </c>
      <c r="G322" s="919" t="str">
        <f t="shared" si="13"/>
        <v>8jr eo</v>
      </c>
      <c r="H322" s="904"/>
      <c r="I322" s="1200">
        <v>0</v>
      </c>
      <c r="J322" s="1200">
        <f>ROUND('geg ll'!G239*VLOOKUP($F322,categorieMat8jreo,4,FALSE),0)</f>
        <v>0</v>
      </c>
      <c r="K322" s="1200">
        <f>ROUND('geg ll'!H239*VLOOKUP($F322,categorieMat8jreo,5,FALSE),0)</f>
        <v>0</v>
      </c>
      <c r="L322" s="1200">
        <f>ROUND('geg ll'!I239*VLOOKUP($F322,categorieMat8jreo,5,FALSE),0)</f>
        <v>0</v>
      </c>
      <c r="M322" s="1200">
        <f>ROUND('geg ll'!J239*VLOOKUP($F322,categorieMat8jreo,5,FALSE),0)</f>
        <v>0</v>
      </c>
      <c r="N322" s="1200">
        <f>ROUND('geg ll'!K239*VLOOKUP($F322,categorieMat8jreo,5,FALSE),0)</f>
        <v>0</v>
      </c>
      <c r="O322" s="1200">
        <f>ROUND('geg ll'!L239*VLOOKUP($F322,categorieMat8jreo,5,FALSE),0)</f>
        <v>0</v>
      </c>
      <c r="P322" s="904"/>
      <c r="Q322" s="489"/>
    </row>
    <row r="323" spans="2:17" ht="13.15" customHeight="1" x14ac:dyDescent="0.2">
      <c r="B323" s="26"/>
      <c r="C323" s="904"/>
      <c r="D323" s="868"/>
      <c r="E323" s="904"/>
      <c r="F323" s="868" t="str">
        <f t="shared" si="13"/>
        <v>categorie 3</v>
      </c>
      <c r="G323" s="919" t="str">
        <f t="shared" si="13"/>
        <v>8jr eo</v>
      </c>
      <c r="H323" s="904"/>
      <c r="I323" s="1200">
        <v>0</v>
      </c>
      <c r="J323" s="1200">
        <f>ROUND('geg ll'!G240*VLOOKUP($F323,categorieMat8jreo,4,FALSE),0)</f>
        <v>0</v>
      </c>
      <c r="K323" s="1200">
        <f>ROUND('geg ll'!H240*VLOOKUP($F323,categorieMat8jreo,5,FALSE),0)</f>
        <v>0</v>
      </c>
      <c r="L323" s="1200">
        <f>ROUND('geg ll'!I240*VLOOKUP($F323,categorieMat8jreo,5,FALSE),0)</f>
        <v>0</v>
      </c>
      <c r="M323" s="1200">
        <f>ROUND('geg ll'!J240*VLOOKUP($F323,categorieMat8jreo,5,FALSE),0)</f>
        <v>0</v>
      </c>
      <c r="N323" s="1200">
        <f>ROUND('geg ll'!K240*VLOOKUP($F323,categorieMat8jreo,5,FALSE),0)</f>
        <v>0</v>
      </c>
      <c r="O323" s="1200">
        <f>ROUND('geg ll'!L240*VLOOKUP($F323,categorieMat8jreo,5,FALSE),0)</f>
        <v>0</v>
      </c>
      <c r="P323" s="904"/>
      <c r="Q323" s="489"/>
    </row>
    <row r="324" spans="2:17" ht="13.15" customHeight="1" x14ac:dyDescent="0.2">
      <c r="B324" s="26"/>
      <c r="C324" s="904"/>
      <c r="D324" s="1186" t="str">
        <f>+D122</f>
        <v>Naam SO 14</v>
      </c>
      <c r="E324" s="904"/>
      <c r="F324" s="868" t="str">
        <f t="shared" si="13"/>
        <v>categorie 1</v>
      </c>
      <c r="G324" s="919" t="str">
        <f t="shared" si="13"/>
        <v>&lt; 8 jr</v>
      </c>
      <c r="H324" s="904"/>
      <c r="I324" s="1200">
        <v>0</v>
      </c>
      <c r="J324" s="1200">
        <f>ROUND('geg ll'!G242*VLOOKUP($F324,categorieMat,4,FALSE),0)</f>
        <v>0</v>
      </c>
      <c r="K324" s="1200">
        <f>ROUND('geg ll'!H242*VLOOKUP($F324,categorieMat,5,FALSE),0)</f>
        <v>0</v>
      </c>
      <c r="L324" s="1200">
        <f>ROUND('geg ll'!I242*VLOOKUP($F324,categorieMat,5,FALSE),0)</f>
        <v>0</v>
      </c>
      <c r="M324" s="1200">
        <f>ROUND('geg ll'!J242*VLOOKUP($F324,categorieMat,5,FALSE),0)</f>
        <v>0</v>
      </c>
      <c r="N324" s="1200">
        <f>ROUND('geg ll'!K242*VLOOKUP($F324,categorieMat,5,FALSE),0)</f>
        <v>0</v>
      </c>
      <c r="O324" s="1200">
        <f>ROUND('geg ll'!L242*VLOOKUP($F324,categorieMat,5,FALSE),0)</f>
        <v>0</v>
      </c>
      <c r="P324" s="904"/>
      <c r="Q324" s="489"/>
    </row>
    <row r="325" spans="2:17" ht="13.15" customHeight="1" x14ac:dyDescent="0.2">
      <c r="B325" s="26"/>
      <c r="C325" s="904"/>
      <c r="D325" s="868" t="s">
        <v>35</v>
      </c>
      <c r="E325" s="904"/>
      <c r="F325" s="868" t="str">
        <f t="shared" si="13"/>
        <v>categorie 2</v>
      </c>
      <c r="G325" s="919" t="str">
        <f t="shared" si="13"/>
        <v>&lt; 8 jr</v>
      </c>
      <c r="H325" s="904"/>
      <c r="I325" s="1200">
        <v>0</v>
      </c>
      <c r="J325" s="1200">
        <f>ROUND('geg ll'!G243*VLOOKUP($F325,categorieMat,4,FALSE),0)</f>
        <v>0</v>
      </c>
      <c r="K325" s="1200">
        <f>ROUND('geg ll'!H243*VLOOKUP($F325,categorieMat,5,FALSE),0)</f>
        <v>0</v>
      </c>
      <c r="L325" s="1200">
        <f>ROUND('geg ll'!I243*VLOOKUP($F325,categorieMat,5,FALSE),0)</f>
        <v>0</v>
      </c>
      <c r="M325" s="1200">
        <f>ROUND('geg ll'!J243*VLOOKUP($F325,categorieMat,5,FALSE),0)</f>
        <v>0</v>
      </c>
      <c r="N325" s="1200">
        <f>ROUND('geg ll'!K243*VLOOKUP($F325,categorieMat,5,FALSE),0)</f>
        <v>0</v>
      </c>
      <c r="O325" s="1200">
        <f>ROUND('geg ll'!L243*VLOOKUP($F325,categorieMat,5,FALSE),0)</f>
        <v>0</v>
      </c>
      <c r="P325" s="904"/>
      <c r="Q325" s="489"/>
    </row>
    <row r="326" spans="2:17" ht="13.15" customHeight="1" x14ac:dyDescent="0.2">
      <c r="B326" s="26"/>
      <c r="C326" s="904"/>
      <c r="D326" s="868"/>
      <c r="E326" s="904"/>
      <c r="F326" s="868" t="str">
        <f t="shared" ref="F326:G335" si="14">+F124</f>
        <v>categorie 3</v>
      </c>
      <c r="G326" s="919" t="str">
        <f t="shared" si="14"/>
        <v>&lt; 8 jr</v>
      </c>
      <c r="H326" s="904"/>
      <c r="I326" s="1200">
        <v>0</v>
      </c>
      <c r="J326" s="1200">
        <f>ROUND('geg ll'!G244*VLOOKUP($F326,categorieMat,4,FALSE),0)</f>
        <v>0</v>
      </c>
      <c r="K326" s="1200">
        <f>ROUND('geg ll'!H244*VLOOKUP($F326,categorieMat,5,FALSE),0)</f>
        <v>0</v>
      </c>
      <c r="L326" s="1200">
        <f>ROUND('geg ll'!I244*VLOOKUP($F326,categorieMat,5,FALSE),0)</f>
        <v>0</v>
      </c>
      <c r="M326" s="1200">
        <f>ROUND('geg ll'!J244*VLOOKUP($F326,categorieMat,5,FALSE),0)</f>
        <v>0</v>
      </c>
      <c r="N326" s="1200">
        <f>ROUND('geg ll'!K244*VLOOKUP($F326,categorieMat,5,FALSE),0)</f>
        <v>0</v>
      </c>
      <c r="O326" s="1200">
        <f>ROUND('geg ll'!L244*VLOOKUP($F326,categorieMat,5,FALSE),0)</f>
        <v>0</v>
      </c>
      <c r="P326" s="904"/>
      <c r="Q326" s="489"/>
    </row>
    <row r="327" spans="2:17" ht="13.15" customHeight="1" x14ac:dyDescent="0.2">
      <c r="B327" s="26"/>
      <c r="C327" s="904"/>
      <c r="D327" s="868"/>
      <c r="E327" s="904"/>
      <c r="F327" s="868" t="str">
        <f t="shared" si="14"/>
        <v>categorie 1</v>
      </c>
      <c r="G327" s="919" t="str">
        <f t="shared" si="14"/>
        <v>8jr eo</v>
      </c>
      <c r="H327" s="904"/>
      <c r="I327" s="1200">
        <v>0</v>
      </c>
      <c r="J327" s="1200">
        <f>ROUND('geg ll'!G245*VLOOKUP($F327,categorieMat8jreo,4,FALSE),0)</f>
        <v>0</v>
      </c>
      <c r="K327" s="1200">
        <f>ROUND('geg ll'!H245*VLOOKUP($F327,categorieMat8jreo,5,FALSE),0)</f>
        <v>0</v>
      </c>
      <c r="L327" s="1200">
        <f>ROUND('geg ll'!I245*VLOOKUP($F327,categorieMat8jreo,5,FALSE),0)</f>
        <v>0</v>
      </c>
      <c r="M327" s="1200">
        <f>ROUND('geg ll'!J245*VLOOKUP($F327,categorieMat8jreo,5,FALSE),0)</f>
        <v>0</v>
      </c>
      <c r="N327" s="1200">
        <f>ROUND('geg ll'!K245*VLOOKUP($F327,categorieMat8jreo,5,FALSE),0)</f>
        <v>0</v>
      </c>
      <c r="O327" s="1200">
        <f>ROUND('geg ll'!L245*VLOOKUP($F327,categorieMat8jreo,5,FALSE),0)</f>
        <v>0</v>
      </c>
      <c r="P327" s="904"/>
      <c r="Q327" s="489"/>
    </row>
    <row r="328" spans="2:17" ht="13.15" customHeight="1" x14ac:dyDescent="0.2">
      <c r="B328" s="26"/>
      <c r="C328" s="904"/>
      <c r="D328" s="868"/>
      <c r="E328" s="904"/>
      <c r="F328" s="868" t="str">
        <f t="shared" si="14"/>
        <v>categorie 2</v>
      </c>
      <c r="G328" s="919" t="str">
        <f t="shared" si="14"/>
        <v>8jr eo</v>
      </c>
      <c r="H328" s="904"/>
      <c r="I328" s="1200">
        <v>0</v>
      </c>
      <c r="J328" s="1200">
        <f>ROUND('geg ll'!G246*VLOOKUP($F328,categorieMat8jreo,4,FALSE),0)</f>
        <v>0</v>
      </c>
      <c r="K328" s="1200">
        <f>ROUND('geg ll'!H246*VLOOKUP($F328,categorieMat8jreo,5,FALSE),0)</f>
        <v>0</v>
      </c>
      <c r="L328" s="1200">
        <f>ROUND('geg ll'!I246*VLOOKUP($F328,categorieMat8jreo,5,FALSE),0)</f>
        <v>0</v>
      </c>
      <c r="M328" s="1200">
        <f>ROUND('geg ll'!J246*VLOOKUP($F328,categorieMat8jreo,5,FALSE),0)</f>
        <v>0</v>
      </c>
      <c r="N328" s="1200">
        <f>ROUND('geg ll'!K246*VLOOKUP($F328,categorieMat8jreo,5,FALSE),0)</f>
        <v>0</v>
      </c>
      <c r="O328" s="1200">
        <f>ROUND('geg ll'!L246*VLOOKUP($F328,categorieMat8jreo,5,FALSE),0)</f>
        <v>0</v>
      </c>
      <c r="P328" s="904"/>
      <c r="Q328" s="489"/>
    </row>
    <row r="329" spans="2:17" ht="13.15" customHeight="1" x14ac:dyDescent="0.2">
      <c r="B329" s="26"/>
      <c r="C329" s="904"/>
      <c r="D329" s="868"/>
      <c r="E329" s="904"/>
      <c r="F329" s="868" t="str">
        <f t="shared" si="14"/>
        <v>categorie 3</v>
      </c>
      <c r="G329" s="919" t="str">
        <f t="shared" si="14"/>
        <v>8jr eo</v>
      </c>
      <c r="H329" s="904"/>
      <c r="I329" s="1200">
        <v>0</v>
      </c>
      <c r="J329" s="1200">
        <f>ROUND('geg ll'!G247*VLOOKUP($F329,categorieMat8jreo,4,FALSE),0)</f>
        <v>0</v>
      </c>
      <c r="K329" s="1200">
        <f>ROUND('geg ll'!H247*VLOOKUP($F329,categorieMat8jreo,5,FALSE),0)</f>
        <v>0</v>
      </c>
      <c r="L329" s="1200">
        <f>ROUND('geg ll'!I247*VLOOKUP($F329,categorieMat8jreo,5,FALSE),0)</f>
        <v>0</v>
      </c>
      <c r="M329" s="1200">
        <f>ROUND('geg ll'!J247*VLOOKUP($F329,categorieMat8jreo,5,FALSE),0)</f>
        <v>0</v>
      </c>
      <c r="N329" s="1200">
        <f>ROUND('geg ll'!K247*VLOOKUP($F329,categorieMat8jreo,5,FALSE),0)</f>
        <v>0</v>
      </c>
      <c r="O329" s="1200">
        <f>ROUND('geg ll'!L247*VLOOKUP($F329,categorieMat8jreo,5,FALSE),0)</f>
        <v>0</v>
      </c>
      <c r="P329" s="904"/>
      <c r="Q329" s="489"/>
    </row>
    <row r="330" spans="2:17" ht="13.15" customHeight="1" x14ac:dyDescent="0.2">
      <c r="B330" s="26"/>
      <c r="C330" s="904"/>
      <c r="D330" s="1186" t="str">
        <f>+D128</f>
        <v>Naam SO 15</v>
      </c>
      <c r="E330" s="904"/>
      <c r="F330" s="868" t="str">
        <f t="shared" si="14"/>
        <v>categorie 1</v>
      </c>
      <c r="G330" s="919" t="str">
        <f t="shared" si="14"/>
        <v>&lt; 8 jr</v>
      </c>
      <c r="H330" s="904"/>
      <c r="I330" s="1200">
        <v>0</v>
      </c>
      <c r="J330" s="1200">
        <f>ROUND('geg ll'!G249*VLOOKUP($F330,categorieMat,4,FALSE),0)</f>
        <v>0</v>
      </c>
      <c r="K330" s="1200">
        <f>ROUND('geg ll'!H249*VLOOKUP($F330,categorieMat,5,FALSE),0)</f>
        <v>0</v>
      </c>
      <c r="L330" s="1200">
        <f>ROUND('geg ll'!I249*VLOOKUP($F330,categorieMat,5,FALSE),0)</f>
        <v>0</v>
      </c>
      <c r="M330" s="1200">
        <f>ROUND('geg ll'!J249*VLOOKUP($F330,categorieMat,5,FALSE),0)</f>
        <v>0</v>
      </c>
      <c r="N330" s="1200">
        <f>ROUND('geg ll'!K249*VLOOKUP($F330,categorieMat,5,FALSE),0)</f>
        <v>0</v>
      </c>
      <c r="O330" s="1200">
        <f>ROUND('geg ll'!L249*VLOOKUP($F330,categorieMat,5,FALSE),0)</f>
        <v>0</v>
      </c>
      <c r="P330" s="904"/>
      <c r="Q330" s="489"/>
    </row>
    <row r="331" spans="2:17" ht="13.15" customHeight="1" x14ac:dyDescent="0.2">
      <c r="B331" s="26"/>
      <c r="C331" s="904"/>
      <c r="D331" s="868" t="s">
        <v>35</v>
      </c>
      <c r="E331" s="904"/>
      <c r="F331" s="868" t="str">
        <f t="shared" si="14"/>
        <v>categorie 2</v>
      </c>
      <c r="G331" s="919" t="str">
        <f t="shared" si="14"/>
        <v>&lt; 8 jr</v>
      </c>
      <c r="H331" s="904"/>
      <c r="I331" s="1200">
        <v>0</v>
      </c>
      <c r="J331" s="1200">
        <f>ROUND('geg ll'!G250*VLOOKUP($F331,categorieMat,4,FALSE),0)</f>
        <v>0</v>
      </c>
      <c r="K331" s="1200">
        <f>ROUND('geg ll'!H250*VLOOKUP($F331,categorieMat,5,FALSE),0)</f>
        <v>0</v>
      </c>
      <c r="L331" s="1200">
        <f>ROUND('geg ll'!I250*VLOOKUP($F331,categorieMat,5,FALSE),0)</f>
        <v>0</v>
      </c>
      <c r="M331" s="1200">
        <f>ROUND('geg ll'!J250*VLOOKUP($F331,categorieMat,5,FALSE),0)</f>
        <v>0</v>
      </c>
      <c r="N331" s="1200">
        <f>ROUND('geg ll'!K250*VLOOKUP($F331,categorieMat,5,FALSE),0)</f>
        <v>0</v>
      </c>
      <c r="O331" s="1200">
        <f>ROUND('geg ll'!L250*VLOOKUP($F331,categorieMat,5,FALSE),0)</f>
        <v>0</v>
      </c>
      <c r="P331" s="904"/>
      <c r="Q331" s="489"/>
    </row>
    <row r="332" spans="2:17" ht="13.15" customHeight="1" x14ac:dyDescent="0.2">
      <c r="B332" s="26"/>
      <c r="C332" s="904"/>
      <c r="D332" s="868"/>
      <c r="E332" s="904"/>
      <c r="F332" s="868" t="str">
        <f t="shared" si="14"/>
        <v>categorie 3</v>
      </c>
      <c r="G332" s="919" t="str">
        <f t="shared" si="14"/>
        <v>&lt; 8 jr</v>
      </c>
      <c r="H332" s="904"/>
      <c r="I332" s="1200">
        <v>0</v>
      </c>
      <c r="J332" s="1200">
        <f>ROUND('geg ll'!G251*VLOOKUP($F332,categorieMat,4,FALSE),0)</f>
        <v>0</v>
      </c>
      <c r="K332" s="1200">
        <f>ROUND('geg ll'!H251*VLOOKUP($F332,categorieMat,5,FALSE),0)</f>
        <v>0</v>
      </c>
      <c r="L332" s="1200">
        <f>ROUND('geg ll'!I251*VLOOKUP($F332,categorieMat,5,FALSE),0)</f>
        <v>0</v>
      </c>
      <c r="M332" s="1200">
        <f>ROUND('geg ll'!J251*VLOOKUP($F332,categorieMat,5,FALSE),0)</f>
        <v>0</v>
      </c>
      <c r="N332" s="1200">
        <f>ROUND('geg ll'!K251*VLOOKUP($F332,categorieMat,5,FALSE),0)</f>
        <v>0</v>
      </c>
      <c r="O332" s="1200">
        <f>ROUND('geg ll'!L251*VLOOKUP($F332,categorieMat,5,FALSE),0)</f>
        <v>0</v>
      </c>
      <c r="P332" s="904"/>
      <c r="Q332" s="489"/>
    </row>
    <row r="333" spans="2:17" ht="13.15" customHeight="1" x14ac:dyDescent="0.2">
      <c r="B333" s="26"/>
      <c r="C333" s="904"/>
      <c r="D333" s="868"/>
      <c r="E333" s="904"/>
      <c r="F333" s="868" t="str">
        <f t="shared" si="14"/>
        <v>categorie 1</v>
      </c>
      <c r="G333" s="919" t="str">
        <f t="shared" si="14"/>
        <v>8jr eo</v>
      </c>
      <c r="H333" s="904"/>
      <c r="I333" s="1200">
        <v>0</v>
      </c>
      <c r="J333" s="1200">
        <f>ROUND('geg ll'!G252*VLOOKUP($F333,categorieMat8jreo,4,FALSE),0)</f>
        <v>0</v>
      </c>
      <c r="K333" s="1200">
        <f>ROUND('geg ll'!H252*VLOOKUP($F333,categorieMat8jreo,5,FALSE),0)</f>
        <v>0</v>
      </c>
      <c r="L333" s="1200">
        <f>ROUND('geg ll'!I252*VLOOKUP($F333,categorieMat8jreo,5,FALSE),0)</f>
        <v>0</v>
      </c>
      <c r="M333" s="1200">
        <f>ROUND('geg ll'!J252*VLOOKUP($F333,categorieMat8jreo,5,FALSE),0)</f>
        <v>0</v>
      </c>
      <c r="N333" s="1200">
        <f>ROUND('geg ll'!K252*VLOOKUP($F333,categorieMat8jreo,5,FALSE),0)</f>
        <v>0</v>
      </c>
      <c r="O333" s="1200">
        <f>ROUND('geg ll'!L252*VLOOKUP($F333,categorieMat8jreo,5,FALSE),0)</f>
        <v>0</v>
      </c>
      <c r="P333" s="904"/>
      <c r="Q333" s="489"/>
    </row>
    <row r="334" spans="2:17" ht="13.15" customHeight="1" x14ac:dyDescent="0.2">
      <c r="B334" s="26"/>
      <c r="C334" s="904"/>
      <c r="D334" s="868"/>
      <c r="E334" s="904"/>
      <c r="F334" s="868" t="str">
        <f t="shared" si="14"/>
        <v>categorie 2</v>
      </c>
      <c r="G334" s="919" t="str">
        <f t="shared" si="14"/>
        <v>8jr eo</v>
      </c>
      <c r="H334" s="904"/>
      <c r="I334" s="1200">
        <v>0</v>
      </c>
      <c r="J334" s="1200">
        <f>ROUND('geg ll'!G253*VLOOKUP($F334,categorieMat8jreo,4,FALSE),0)</f>
        <v>0</v>
      </c>
      <c r="K334" s="1200">
        <f>ROUND('geg ll'!H253*VLOOKUP($F334,categorieMat8jreo,5,FALSE),0)</f>
        <v>0</v>
      </c>
      <c r="L334" s="1200">
        <f>ROUND('geg ll'!I253*VLOOKUP($F334,categorieMat8jreo,5,FALSE),0)</f>
        <v>0</v>
      </c>
      <c r="M334" s="1200">
        <f>ROUND('geg ll'!J253*VLOOKUP($F334,categorieMat8jreo,5,FALSE),0)</f>
        <v>0</v>
      </c>
      <c r="N334" s="1200">
        <f>ROUND('geg ll'!K253*VLOOKUP($F334,categorieMat8jreo,5,FALSE),0)</f>
        <v>0</v>
      </c>
      <c r="O334" s="1200">
        <f>ROUND('geg ll'!L253*VLOOKUP($F334,categorieMat8jreo,5,FALSE),0)</f>
        <v>0</v>
      </c>
      <c r="P334" s="904"/>
      <c r="Q334" s="489"/>
    </row>
    <row r="335" spans="2:17" ht="13.15" customHeight="1" x14ac:dyDescent="0.2">
      <c r="B335" s="26"/>
      <c r="C335" s="904"/>
      <c r="D335" s="868"/>
      <c r="E335" s="904"/>
      <c r="F335" s="868" t="str">
        <f t="shared" si="14"/>
        <v>categorie 3</v>
      </c>
      <c r="G335" s="919" t="str">
        <f t="shared" si="14"/>
        <v>8jr eo</v>
      </c>
      <c r="H335" s="904"/>
      <c r="I335" s="1200">
        <v>0</v>
      </c>
      <c r="J335" s="1200">
        <f>ROUND('geg ll'!G254*VLOOKUP($F335,categorieMat8jreo,4,FALSE),0)</f>
        <v>0</v>
      </c>
      <c r="K335" s="1200">
        <f>ROUND('geg ll'!H254*VLOOKUP($F335,categorieMat8jreo,5,FALSE),0)</f>
        <v>0</v>
      </c>
      <c r="L335" s="1200">
        <f>ROUND('geg ll'!I254*VLOOKUP($F335,categorieMat8jreo,5,FALSE),0)</f>
        <v>0</v>
      </c>
      <c r="M335" s="1200">
        <f>ROUND('geg ll'!J254*VLOOKUP($F335,categorieMat8jreo,5,FALSE),0)</f>
        <v>0</v>
      </c>
      <c r="N335" s="1200">
        <f>ROUND('geg ll'!K254*VLOOKUP($F335,categorieMat8jreo,5,FALSE),0)</f>
        <v>0</v>
      </c>
      <c r="O335" s="1200">
        <f>ROUND('geg ll'!L254*VLOOKUP($F335,categorieMat8jreo,5,FALSE),0)</f>
        <v>0</v>
      </c>
      <c r="P335" s="904"/>
      <c r="Q335" s="489"/>
    </row>
    <row r="336" spans="2:17" ht="13.15" customHeight="1" x14ac:dyDescent="0.2">
      <c r="B336" s="26"/>
      <c r="C336" s="904"/>
      <c r="D336" s="868"/>
      <c r="E336" s="904"/>
      <c r="F336" s="868"/>
      <c r="G336" s="919"/>
      <c r="H336" s="904"/>
      <c r="I336" s="1046"/>
      <c r="J336" s="919"/>
      <c r="K336" s="919"/>
      <c r="L336" s="919"/>
      <c r="M336" s="919"/>
      <c r="N336" s="919"/>
      <c r="O336" s="919"/>
      <c r="P336" s="904"/>
      <c r="Q336" s="489"/>
    </row>
    <row r="337" spans="2:17" ht="13.15" customHeight="1" x14ac:dyDescent="0.2">
      <c r="B337" s="26"/>
      <c r="C337" s="27"/>
      <c r="D337" s="85"/>
      <c r="E337" s="27"/>
      <c r="F337" s="85"/>
      <c r="G337" s="78"/>
      <c r="H337" s="27"/>
      <c r="I337" s="317"/>
      <c r="J337" s="317"/>
      <c r="K337" s="317"/>
      <c r="L337" s="317"/>
      <c r="M337" s="317"/>
      <c r="N337" s="317"/>
      <c r="O337" s="317"/>
      <c r="P337" s="27"/>
      <c r="Q337" s="30"/>
    </row>
    <row r="338" spans="2:17" ht="13.15" customHeight="1" x14ac:dyDescent="0.2">
      <c r="B338" s="206"/>
      <c r="C338" s="191"/>
      <c r="D338" s="91"/>
      <c r="E338" s="191"/>
      <c r="F338" s="91"/>
      <c r="G338" s="92"/>
      <c r="H338" s="191"/>
      <c r="I338" s="320"/>
      <c r="J338" s="320"/>
      <c r="K338" s="320"/>
      <c r="L338" s="320"/>
      <c r="M338" s="320"/>
      <c r="N338" s="320"/>
      <c r="O338" s="320"/>
      <c r="P338" s="191"/>
      <c r="Q338" s="208"/>
    </row>
    <row r="339" spans="2:17" ht="13.15" customHeight="1" x14ac:dyDescent="0.2">
      <c r="B339" s="23"/>
      <c r="C339" s="24"/>
      <c r="D339" s="81"/>
      <c r="E339" s="24"/>
      <c r="F339" s="81"/>
      <c r="G339" s="82"/>
      <c r="H339" s="24"/>
      <c r="I339" s="319"/>
      <c r="J339" s="319"/>
      <c r="K339" s="319"/>
      <c r="L339" s="319"/>
      <c r="M339" s="319"/>
      <c r="N339" s="319"/>
      <c r="O339" s="319"/>
      <c r="P339" s="24"/>
      <c r="Q339" s="25"/>
    </row>
    <row r="340" spans="2:17" ht="13.15" customHeight="1" x14ac:dyDescent="0.2">
      <c r="B340" s="26"/>
      <c r="C340" s="27"/>
      <c r="D340" s="85"/>
      <c r="E340" s="27"/>
      <c r="F340" s="85"/>
      <c r="G340" s="78"/>
      <c r="H340" s="27"/>
      <c r="I340" s="317"/>
      <c r="J340" s="317"/>
      <c r="K340" s="317"/>
      <c r="L340" s="317"/>
      <c r="M340" s="317"/>
      <c r="N340" s="317"/>
      <c r="O340" s="317"/>
      <c r="P340" s="27"/>
      <c r="Q340" s="30"/>
    </row>
    <row r="341" spans="2:17" ht="13.15" customHeight="1" x14ac:dyDescent="0.2">
      <c r="B341" s="26"/>
      <c r="C341" s="27"/>
      <c r="D341" s="85"/>
      <c r="E341" s="27"/>
      <c r="F341" s="85"/>
      <c r="G341" s="78"/>
      <c r="H341" s="27"/>
      <c r="I341" s="317"/>
      <c r="J341" s="317"/>
      <c r="K341" s="317"/>
      <c r="L341" s="317"/>
      <c r="M341" s="317"/>
      <c r="N341" s="317"/>
      <c r="O341" s="317"/>
      <c r="P341" s="27"/>
      <c r="Q341" s="489"/>
    </row>
    <row r="342" spans="2:17" ht="13.15" customHeight="1" x14ac:dyDescent="0.2">
      <c r="B342" s="26"/>
      <c r="C342" s="27"/>
      <c r="D342" s="85"/>
      <c r="E342" s="27"/>
      <c r="F342" s="85"/>
      <c r="G342" s="78"/>
      <c r="H342" s="27"/>
      <c r="I342" s="591" t="e">
        <f t="shared" ref="I342:N342" si="15">I241</f>
        <v>#REF!</v>
      </c>
      <c r="J342" s="591">
        <f t="shared" si="15"/>
        <v>2018</v>
      </c>
      <c r="K342" s="591">
        <f t="shared" si="15"/>
        <v>2019</v>
      </c>
      <c r="L342" s="591">
        <f t="shared" si="15"/>
        <v>2020</v>
      </c>
      <c r="M342" s="591">
        <f t="shared" si="15"/>
        <v>2021</v>
      </c>
      <c r="N342" s="591">
        <f t="shared" si="15"/>
        <v>2022</v>
      </c>
      <c r="O342" s="591">
        <f>O241</f>
        <v>2023</v>
      </c>
      <c r="P342" s="27"/>
      <c r="Q342" s="30"/>
    </row>
    <row r="343" spans="2:17" ht="13.15" customHeight="1" x14ac:dyDescent="0.2">
      <c r="B343" s="26"/>
      <c r="C343" s="27"/>
      <c r="D343" s="85"/>
      <c r="E343" s="27"/>
      <c r="F343" s="85"/>
      <c r="G343" s="78"/>
      <c r="H343" s="27"/>
      <c r="I343" s="614"/>
      <c r="J343" s="614"/>
      <c r="K343" s="614"/>
      <c r="L343" s="614"/>
      <c r="M343" s="614"/>
      <c r="N343" s="614"/>
      <c r="O343" s="614"/>
      <c r="P343" s="27"/>
      <c r="Q343" s="30"/>
    </row>
    <row r="344" spans="2:17" ht="13.15" customHeight="1" x14ac:dyDescent="0.2">
      <c r="B344" s="26"/>
      <c r="C344" s="904"/>
      <c r="D344" s="868"/>
      <c r="E344" s="904"/>
      <c r="F344" s="868"/>
      <c r="G344" s="919"/>
      <c r="H344" s="904"/>
      <c r="I344" s="919"/>
      <c r="J344" s="919"/>
      <c r="K344" s="919"/>
      <c r="L344" s="919"/>
      <c r="M344" s="919"/>
      <c r="N344" s="919"/>
      <c r="O344" s="919"/>
      <c r="P344" s="904"/>
      <c r="Q344" s="489"/>
    </row>
    <row r="345" spans="2:17" ht="13.15" customHeight="1" x14ac:dyDescent="0.2">
      <c r="B345" s="26"/>
      <c r="C345" s="904"/>
      <c r="D345" s="1186" t="str">
        <f>+D143</f>
        <v>Naam SO 16</v>
      </c>
      <c r="E345" s="904"/>
      <c r="F345" s="868" t="str">
        <f t="shared" ref="F345:G364" si="16">+F143</f>
        <v>categorie 1</v>
      </c>
      <c r="G345" s="919" t="str">
        <f t="shared" si="16"/>
        <v>&lt; 8 jr</v>
      </c>
      <c r="H345" s="904"/>
      <c r="I345" s="1200">
        <v>0</v>
      </c>
      <c r="J345" s="1200">
        <f>ROUND('geg ll'!G258*VLOOKUP($F345,categorieMat,4,FALSE),0)</f>
        <v>0</v>
      </c>
      <c r="K345" s="1200">
        <f>ROUND('geg ll'!H258*VLOOKUP($F345,categorieMat,5,FALSE),0)</f>
        <v>0</v>
      </c>
      <c r="L345" s="1200">
        <f>ROUND('geg ll'!I258*VLOOKUP($F345,categorieMat,5,FALSE),0)</f>
        <v>0</v>
      </c>
      <c r="M345" s="1200">
        <f>ROUND('geg ll'!J258*VLOOKUP($F345,categorieMat,5,FALSE),0)</f>
        <v>0</v>
      </c>
      <c r="N345" s="1200">
        <f>ROUND('geg ll'!K258*VLOOKUP($F345,categorieMat,5,FALSE),0)</f>
        <v>0</v>
      </c>
      <c r="O345" s="1200">
        <f>ROUND('geg ll'!L258*VLOOKUP($F345,categorieMat,5,FALSE),0)</f>
        <v>0</v>
      </c>
      <c r="P345" s="904"/>
      <c r="Q345" s="489"/>
    </row>
    <row r="346" spans="2:17" ht="13.15" customHeight="1" x14ac:dyDescent="0.2">
      <c r="B346" s="26"/>
      <c r="C346" s="904"/>
      <c r="D346" s="868"/>
      <c r="E346" s="904"/>
      <c r="F346" s="868" t="str">
        <f t="shared" si="16"/>
        <v>categorie 2</v>
      </c>
      <c r="G346" s="919" t="str">
        <f t="shared" si="16"/>
        <v>&lt; 8 jr</v>
      </c>
      <c r="H346" s="904"/>
      <c r="I346" s="1200">
        <v>0</v>
      </c>
      <c r="J346" s="1200">
        <f>ROUND('geg ll'!G259*VLOOKUP($F346,categorieMat,4,FALSE),0)</f>
        <v>0</v>
      </c>
      <c r="K346" s="1200">
        <f>ROUND('geg ll'!H259*VLOOKUP($F346,categorieMat,5,FALSE),0)</f>
        <v>0</v>
      </c>
      <c r="L346" s="1200">
        <f>ROUND('geg ll'!I259*VLOOKUP($F346,categorieMat,5,FALSE),0)</f>
        <v>0</v>
      </c>
      <c r="M346" s="1200">
        <f>ROUND('geg ll'!J259*VLOOKUP($F346,categorieMat,5,FALSE),0)</f>
        <v>0</v>
      </c>
      <c r="N346" s="1200">
        <f>ROUND('geg ll'!K259*VLOOKUP($F346,categorieMat,5,FALSE),0)</f>
        <v>0</v>
      </c>
      <c r="O346" s="1200">
        <f>ROUND('geg ll'!L259*VLOOKUP($F346,categorieMat,5,FALSE),0)</f>
        <v>0</v>
      </c>
      <c r="P346" s="904"/>
      <c r="Q346" s="489"/>
    </row>
    <row r="347" spans="2:17" ht="13.15" customHeight="1" x14ac:dyDescent="0.2">
      <c r="B347" s="26"/>
      <c r="C347" s="904"/>
      <c r="D347" s="868"/>
      <c r="E347" s="904"/>
      <c r="F347" s="868" t="str">
        <f t="shared" si="16"/>
        <v>categorie 3</v>
      </c>
      <c r="G347" s="919" t="str">
        <f t="shared" si="16"/>
        <v>&lt; 8 jr</v>
      </c>
      <c r="H347" s="904"/>
      <c r="I347" s="1200">
        <v>0</v>
      </c>
      <c r="J347" s="1200">
        <f>ROUND('geg ll'!G260*VLOOKUP($F347,categorieMat,4,FALSE),0)</f>
        <v>0</v>
      </c>
      <c r="K347" s="1200">
        <f>ROUND('geg ll'!H260*VLOOKUP($F347,categorieMat,5,FALSE),0)</f>
        <v>0</v>
      </c>
      <c r="L347" s="1200">
        <f>ROUND('geg ll'!I260*VLOOKUP($F347,categorieMat,5,FALSE),0)</f>
        <v>0</v>
      </c>
      <c r="M347" s="1200">
        <f>ROUND('geg ll'!J260*VLOOKUP($F347,categorieMat,5,FALSE),0)</f>
        <v>0</v>
      </c>
      <c r="N347" s="1200">
        <f>ROUND('geg ll'!K260*VLOOKUP($F347,categorieMat,5,FALSE),0)</f>
        <v>0</v>
      </c>
      <c r="O347" s="1200">
        <f>ROUND('geg ll'!L260*VLOOKUP($F347,categorieMat,5,FALSE),0)</f>
        <v>0</v>
      </c>
      <c r="P347" s="904"/>
      <c r="Q347" s="489"/>
    </row>
    <row r="348" spans="2:17" ht="13.15" customHeight="1" x14ac:dyDescent="0.2">
      <c r="B348" s="26"/>
      <c r="C348" s="904"/>
      <c r="D348" s="868"/>
      <c r="E348" s="904"/>
      <c r="F348" s="868" t="str">
        <f t="shared" si="16"/>
        <v>categorie 1</v>
      </c>
      <c r="G348" s="919" t="str">
        <f t="shared" si="16"/>
        <v>8jr eo</v>
      </c>
      <c r="H348" s="904"/>
      <c r="I348" s="1200">
        <v>0</v>
      </c>
      <c r="J348" s="1200">
        <f>ROUND('geg ll'!G261*VLOOKUP($F348,categorieMat8jreo,4,FALSE),0)</f>
        <v>0</v>
      </c>
      <c r="K348" s="1200">
        <f>ROUND('geg ll'!H261*VLOOKUP($F348,categorieMat8jreo,5,FALSE),0)</f>
        <v>0</v>
      </c>
      <c r="L348" s="1200">
        <f>ROUND('geg ll'!I261*VLOOKUP($F348,categorieMat8jreo,5,FALSE),0)</f>
        <v>0</v>
      </c>
      <c r="M348" s="1200">
        <f>ROUND('geg ll'!J261*VLOOKUP($F348,categorieMat8jreo,5,FALSE),0)</f>
        <v>0</v>
      </c>
      <c r="N348" s="1200">
        <f>ROUND('geg ll'!K261*VLOOKUP($F348,categorieMat8jreo,5,FALSE),0)</f>
        <v>0</v>
      </c>
      <c r="O348" s="1200">
        <f>ROUND('geg ll'!L261*VLOOKUP($F348,categorieMat8jreo,5,FALSE),0)</f>
        <v>0</v>
      </c>
      <c r="P348" s="904"/>
      <c r="Q348" s="489"/>
    </row>
    <row r="349" spans="2:17" ht="13.15" customHeight="1" x14ac:dyDescent="0.2">
      <c r="B349" s="26"/>
      <c r="C349" s="904"/>
      <c r="D349" s="868"/>
      <c r="E349" s="904"/>
      <c r="F349" s="868" t="str">
        <f t="shared" si="16"/>
        <v>categorie 2</v>
      </c>
      <c r="G349" s="919" t="str">
        <f t="shared" si="16"/>
        <v>8jr eo</v>
      </c>
      <c r="H349" s="904"/>
      <c r="I349" s="1200">
        <v>0</v>
      </c>
      <c r="J349" s="1200">
        <f>ROUND('geg ll'!G262*VLOOKUP($F349,categorieMat8jreo,4,FALSE),0)</f>
        <v>0</v>
      </c>
      <c r="K349" s="1200">
        <f>ROUND('geg ll'!H262*VLOOKUP($F349,categorieMat8jreo,5,FALSE),0)</f>
        <v>0</v>
      </c>
      <c r="L349" s="1200">
        <f>ROUND('geg ll'!I262*VLOOKUP($F349,categorieMat8jreo,5,FALSE),0)</f>
        <v>0</v>
      </c>
      <c r="M349" s="1200">
        <f>ROUND('geg ll'!J262*VLOOKUP($F349,categorieMat8jreo,5,FALSE),0)</f>
        <v>0</v>
      </c>
      <c r="N349" s="1200">
        <f>ROUND('geg ll'!K262*VLOOKUP($F349,categorieMat8jreo,5,FALSE),0)</f>
        <v>0</v>
      </c>
      <c r="O349" s="1200">
        <f>ROUND('geg ll'!L262*VLOOKUP($F349,categorieMat8jreo,5,FALSE),0)</f>
        <v>0</v>
      </c>
      <c r="P349" s="904"/>
      <c r="Q349" s="489"/>
    </row>
    <row r="350" spans="2:17" ht="13.15" customHeight="1" x14ac:dyDescent="0.2">
      <c r="B350" s="26"/>
      <c r="C350" s="904"/>
      <c r="D350" s="868"/>
      <c r="E350" s="904"/>
      <c r="F350" s="868" t="str">
        <f t="shared" si="16"/>
        <v>categorie 3</v>
      </c>
      <c r="G350" s="919" t="str">
        <f t="shared" si="16"/>
        <v>8jr eo</v>
      </c>
      <c r="H350" s="904"/>
      <c r="I350" s="1200">
        <v>0</v>
      </c>
      <c r="J350" s="1200">
        <f>ROUND('geg ll'!G263*VLOOKUP($F350,categorieMat8jreo,4,FALSE),0)</f>
        <v>0</v>
      </c>
      <c r="K350" s="1200">
        <f>ROUND('geg ll'!H263*VLOOKUP($F350,categorieMat8jreo,5,FALSE),0)</f>
        <v>0</v>
      </c>
      <c r="L350" s="1200">
        <f>ROUND('geg ll'!I263*VLOOKUP($F350,categorieMat8jreo,5,FALSE),0)</f>
        <v>0</v>
      </c>
      <c r="M350" s="1200">
        <f>ROUND('geg ll'!J263*VLOOKUP($F350,categorieMat8jreo,5,FALSE),0)</f>
        <v>0</v>
      </c>
      <c r="N350" s="1200">
        <f>ROUND('geg ll'!K263*VLOOKUP($F350,categorieMat8jreo,5,FALSE),0)</f>
        <v>0</v>
      </c>
      <c r="O350" s="1200">
        <f>ROUND('geg ll'!L263*VLOOKUP($F350,categorieMat8jreo,5,FALSE),0)</f>
        <v>0</v>
      </c>
      <c r="P350" s="904"/>
      <c r="Q350" s="489"/>
    </row>
    <row r="351" spans="2:17" ht="13.15" customHeight="1" x14ac:dyDescent="0.2">
      <c r="B351" s="26"/>
      <c r="C351" s="904"/>
      <c r="D351" s="1186" t="str">
        <f>+D149</f>
        <v>Naam SO 17</v>
      </c>
      <c r="E351" s="904"/>
      <c r="F351" s="868" t="str">
        <f t="shared" si="16"/>
        <v>categorie 1</v>
      </c>
      <c r="G351" s="919" t="str">
        <f t="shared" si="16"/>
        <v>&lt; 8 jr</v>
      </c>
      <c r="H351" s="904"/>
      <c r="I351" s="1200">
        <v>0</v>
      </c>
      <c r="J351" s="1200">
        <f>ROUND('geg ll'!G265*VLOOKUP($F351,categorieMat,4,FALSE),0)</f>
        <v>0</v>
      </c>
      <c r="K351" s="1200">
        <f>ROUND('geg ll'!H265*VLOOKUP($F351,categorieMat,5,FALSE),0)</f>
        <v>0</v>
      </c>
      <c r="L351" s="1200">
        <f>ROUND('geg ll'!I265*VLOOKUP($F351,categorieMat,5,FALSE),0)</f>
        <v>0</v>
      </c>
      <c r="M351" s="1200">
        <f>ROUND('geg ll'!J265*VLOOKUP($F351,categorieMat,5,FALSE),0)</f>
        <v>0</v>
      </c>
      <c r="N351" s="1200">
        <f>ROUND('geg ll'!K265*VLOOKUP($F351,categorieMat,5,FALSE),0)</f>
        <v>0</v>
      </c>
      <c r="O351" s="1200">
        <f>ROUND('geg ll'!L265*VLOOKUP($F351,categorieMat,5,FALSE),0)</f>
        <v>0</v>
      </c>
      <c r="P351" s="904"/>
      <c r="Q351" s="489"/>
    </row>
    <row r="352" spans="2:17" ht="13.15" customHeight="1" x14ac:dyDescent="0.2">
      <c r="B352" s="26"/>
      <c r="C352" s="904"/>
      <c r="D352" s="868"/>
      <c r="E352" s="904"/>
      <c r="F352" s="868" t="str">
        <f t="shared" si="16"/>
        <v>categorie 2</v>
      </c>
      <c r="G352" s="919" t="str">
        <f t="shared" si="16"/>
        <v>&lt; 8 jr</v>
      </c>
      <c r="H352" s="904"/>
      <c r="I352" s="1200">
        <v>0</v>
      </c>
      <c r="J352" s="1200">
        <f>ROUND('geg ll'!G266*VLOOKUP($F352,categorieMat,4,FALSE),0)</f>
        <v>0</v>
      </c>
      <c r="K352" s="1200">
        <f>ROUND('geg ll'!H266*VLOOKUP($F352,categorieMat,5,FALSE),0)</f>
        <v>0</v>
      </c>
      <c r="L352" s="1200">
        <f>ROUND('geg ll'!I266*VLOOKUP($F352,categorieMat,5,FALSE),0)</f>
        <v>0</v>
      </c>
      <c r="M352" s="1200">
        <f>ROUND('geg ll'!J266*VLOOKUP($F352,categorieMat,5,FALSE),0)</f>
        <v>0</v>
      </c>
      <c r="N352" s="1200">
        <f>ROUND('geg ll'!K266*VLOOKUP($F352,categorieMat,5,FALSE),0)</f>
        <v>0</v>
      </c>
      <c r="O352" s="1200">
        <f>ROUND('geg ll'!L266*VLOOKUP($F352,categorieMat,5,FALSE),0)</f>
        <v>0</v>
      </c>
      <c r="P352" s="904"/>
      <c r="Q352" s="489"/>
    </row>
    <row r="353" spans="2:17" ht="13.15" customHeight="1" x14ac:dyDescent="0.2">
      <c r="B353" s="26"/>
      <c r="C353" s="904"/>
      <c r="D353" s="868"/>
      <c r="E353" s="904"/>
      <c r="F353" s="868" t="str">
        <f t="shared" si="16"/>
        <v>categorie 3</v>
      </c>
      <c r="G353" s="919" t="str">
        <f t="shared" si="16"/>
        <v>&lt; 8 jr</v>
      </c>
      <c r="H353" s="904"/>
      <c r="I353" s="1200">
        <v>0</v>
      </c>
      <c r="J353" s="1200">
        <f>ROUND('geg ll'!G267*VLOOKUP($F353,categorieMat,4,FALSE),0)</f>
        <v>0</v>
      </c>
      <c r="K353" s="1200">
        <f>ROUND('geg ll'!H267*VLOOKUP($F353,categorieMat,5,FALSE),0)</f>
        <v>0</v>
      </c>
      <c r="L353" s="1200">
        <f>ROUND('geg ll'!I267*VLOOKUP($F353,categorieMat,5,FALSE),0)</f>
        <v>0</v>
      </c>
      <c r="M353" s="1200">
        <f>ROUND('geg ll'!J267*VLOOKUP($F353,categorieMat,5,FALSE),0)</f>
        <v>0</v>
      </c>
      <c r="N353" s="1200">
        <f>ROUND('geg ll'!K267*VLOOKUP($F353,categorieMat,5,FALSE),0)</f>
        <v>0</v>
      </c>
      <c r="O353" s="1200">
        <f>ROUND('geg ll'!L267*VLOOKUP($F353,categorieMat,5,FALSE),0)</f>
        <v>0</v>
      </c>
      <c r="P353" s="904"/>
      <c r="Q353" s="489"/>
    </row>
    <row r="354" spans="2:17" ht="13.15" customHeight="1" x14ac:dyDescent="0.2">
      <c r="B354" s="26"/>
      <c r="C354" s="904"/>
      <c r="D354" s="868"/>
      <c r="E354" s="904"/>
      <c r="F354" s="868" t="str">
        <f t="shared" si="16"/>
        <v>categorie 1</v>
      </c>
      <c r="G354" s="919" t="str">
        <f t="shared" si="16"/>
        <v>8jr eo</v>
      </c>
      <c r="H354" s="904"/>
      <c r="I354" s="1200">
        <v>0</v>
      </c>
      <c r="J354" s="1200">
        <f>ROUND('geg ll'!G268*VLOOKUP($F354,categorieMat8jreo,4,FALSE),0)</f>
        <v>0</v>
      </c>
      <c r="K354" s="1200">
        <f>ROUND('geg ll'!H268*VLOOKUP($F354,categorieMat8jreo,5,FALSE),0)</f>
        <v>0</v>
      </c>
      <c r="L354" s="1200">
        <f>ROUND('geg ll'!I268*VLOOKUP($F354,categorieMat8jreo,5,FALSE),0)</f>
        <v>0</v>
      </c>
      <c r="M354" s="1200">
        <f>ROUND('geg ll'!J268*VLOOKUP($F354,categorieMat8jreo,5,FALSE),0)</f>
        <v>0</v>
      </c>
      <c r="N354" s="1200">
        <f>ROUND('geg ll'!K268*VLOOKUP($F354,categorieMat8jreo,5,FALSE),0)</f>
        <v>0</v>
      </c>
      <c r="O354" s="1200">
        <f>ROUND('geg ll'!L268*VLOOKUP($F354,categorieMat8jreo,5,FALSE),0)</f>
        <v>0</v>
      </c>
      <c r="P354" s="904"/>
      <c r="Q354" s="489"/>
    </row>
    <row r="355" spans="2:17" ht="13.15" customHeight="1" x14ac:dyDescent="0.2">
      <c r="B355" s="26"/>
      <c r="C355" s="904"/>
      <c r="D355" s="868"/>
      <c r="E355" s="904"/>
      <c r="F355" s="868" t="str">
        <f t="shared" si="16"/>
        <v>categorie 2</v>
      </c>
      <c r="G355" s="919" t="str">
        <f t="shared" si="16"/>
        <v>8jr eo</v>
      </c>
      <c r="H355" s="904"/>
      <c r="I355" s="1200">
        <v>0</v>
      </c>
      <c r="J355" s="1200">
        <f>ROUND('geg ll'!G269*VLOOKUP($F355,categorieMat8jreo,4,FALSE),0)</f>
        <v>0</v>
      </c>
      <c r="K355" s="1200">
        <f>ROUND('geg ll'!H269*VLOOKUP($F355,categorieMat8jreo,5,FALSE),0)</f>
        <v>0</v>
      </c>
      <c r="L355" s="1200">
        <f>ROUND('geg ll'!I269*VLOOKUP($F355,categorieMat8jreo,5,FALSE),0)</f>
        <v>0</v>
      </c>
      <c r="M355" s="1200">
        <f>ROUND('geg ll'!J269*VLOOKUP($F355,categorieMat8jreo,5,FALSE),0)</f>
        <v>0</v>
      </c>
      <c r="N355" s="1200">
        <f>ROUND('geg ll'!K269*VLOOKUP($F355,categorieMat8jreo,5,FALSE),0)</f>
        <v>0</v>
      </c>
      <c r="O355" s="1200">
        <f>ROUND('geg ll'!L269*VLOOKUP($F355,categorieMat8jreo,5,FALSE),0)</f>
        <v>0</v>
      </c>
      <c r="P355" s="904"/>
      <c r="Q355" s="489"/>
    </row>
    <row r="356" spans="2:17" ht="13.15" customHeight="1" x14ac:dyDescent="0.2">
      <c r="B356" s="26"/>
      <c r="C356" s="904"/>
      <c r="D356" s="868"/>
      <c r="E356" s="904"/>
      <c r="F356" s="868" t="str">
        <f t="shared" si="16"/>
        <v>categorie 3</v>
      </c>
      <c r="G356" s="919" t="str">
        <f t="shared" si="16"/>
        <v>8jr eo</v>
      </c>
      <c r="H356" s="904"/>
      <c r="I356" s="1200">
        <v>0</v>
      </c>
      <c r="J356" s="1200">
        <f>ROUND('geg ll'!G270*VLOOKUP($F356,categorieMat8jreo,4,FALSE),0)</f>
        <v>0</v>
      </c>
      <c r="K356" s="1200">
        <f>ROUND('geg ll'!H270*VLOOKUP($F356,categorieMat8jreo,5,FALSE),0)</f>
        <v>0</v>
      </c>
      <c r="L356" s="1200">
        <f>ROUND('geg ll'!I270*VLOOKUP($F356,categorieMat8jreo,5,FALSE),0)</f>
        <v>0</v>
      </c>
      <c r="M356" s="1200">
        <f>ROUND('geg ll'!J270*VLOOKUP($F356,categorieMat8jreo,5,FALSE),0)</f>
        <v>0</v>
      </c>
      <c r="N356" s="1200">
        <f>ROUND('geg ll'!K270*VLOOKUP($F356,categorieMat8jreo,5,FALSE),0)</f>
        <v>0</v>
      </c>
      <c r="O356" s="1200">
        <f>ROUND('geg ll'!L270*VLOOKUP($F356,categorieMat8jreo,5,FALSE),0)</f>
        <v>0</v>
      </c>
      <c r="P356" s="904"/>
      <c r="Q356" s="489"/>
    </row>
    <row r="357" spans="2:17" ht="13.15" customHeight="1" x14ac:dyDescent="0.2">
      <c r="B357" s="26"/>
      <c r="C357" s="904"/>
      <c r="D357" s="1186" t="str">
        <f>+D155</f>
        <v>Naam SO 18</v>
      </c>
      <c r="E357" s="904"/>
      <c r="F357" s="868" t="str">
        <f t="shared" si="16"/>
        <v>categorie 1</v>
      </c>
      <c r="G357" s="919" t="str">
        <f t="shared" si="16"/>
        <v>&lt; 8 jr</v>
      </c>
      <c r="H357" s="904"/>
      <c r="I357" s="1200">
        <v>0</v>
      </c>
      <c r="J357" s="1200">
        <f>ROUND('geg ll'!G272*VLOOKUP($F357,categorieMat,4,FALSE),0)</f>
        <v>0</v>
      </c>
      <c r="K357" s="1200">
        <f>ROUND('geg ll'!H272*VLOOKUP($F357,categorieMat,5,FALSE),0)</f>
        <v>0</v>
      </c>
      <c r="L357" s="1200">
        <f>ROUND('geg ll'!I272*VLOOKUP($F357,categorieMat,5,FALSE),0)</f>
        <v>0</v>
      </c>
      <c r="M357" s="1200">
        <f>ROUND('geg ll'!J272*VLOOKUP($F357,categorieMat,5,FALSE),0)</f>
        <v>0</v>
      </c>
      <c r="N357" s="1200">
        <f>ROUND('geg ll'!K272*VLOOKUP($F357,categorieMat,5,FALSE),0)</f>
        <v>0</v>
      </c>
      <c r="O357" s="1200">
        <f>ROUND('geg ll'!L272*VLOOKUP($F357,categorieMat,5,FALSE),0)</f>
        <v>0</v>
      </c>
      <c r="P357" s="904"/>
      <c r="Q357" s="489"/>
    </row>
    <row r="358" spans="2:17" ht="13.15" customHeight="1" x14ac:dyDescent="0.2">
      <c r="B358" s="26"/>
      <c r="C358" s="904"/>
      <c r="D358" s="868"/>
      <c r="E358" s="904"/>
      <c r="F358" s="868" t="str">
        <f t="shared" si="16"/>
        <v>categorie 2</v>
      </c>
      <c r="G358" s="919" t="str">
        <f t="shared" si="16"/>
        <v>&lt; 8 jr</v>
      </c>
      <c r="H358" s="904"/>
      <c r="I358" s="1200">
        <v>0</v>
      </c>
      <c r="J358" s="1200">
        <f>ROUND('geg ll'!G273*VLOOKUP($F358,categorieMat,4,FALSE),0)</f>
        <v>0</v>
      </c>
      <c r="K358" s="1200">
        <f>ROUND('geg ll'!H273*VLOOKUP($F358,categorieMat,5,FALSE),0)</f>
        <v>0</v>
      </c>
      <c r="L358" s="1200">
        <f>ROUND('geg ll'!I273*VLOOKUP($F358,categorieMat,5,FALSE),0)</f>
        <v>0</v>
      </c>
      <c r="M358" s="1200">
        <f>ROUND('geg ll'!J273*VLOOKUP($F358,categorieMat,5,FALSE),0)</f>
        <v>0</v>
      </c>
      <c r="N358" s="1200">
        <f>ROUND('geg ll'!K273*VLOOKUP($F358,categorieMat,5,FALSE),0)</f>
        <v>0</v>
      </c>
      <c r="O358" s="1200">
        <f>ROUND('geg ll'!L273*VLOOKUP($F358,categorieMat,5,FALSE),0)</f>
        <v>0</v>
      </c>
      <c r="P358" s="904"/>
      <c r="Q358" s="489"/>
    </row>
    <row r="359" spans="2:17" ht="13.15" customHeight="1" x14ac:dyDescent="0.2">
      <c r="B359" s="26"/>
      <c r="C359" s="904"/>
      <c r="D359" s="868"/>
      <c r="E359" s="904"/>
      <c r="F359" s="868" t="str">
        <f t="shared" si="16"/>
        <v>categorie 3</v>
      </c>
      <c r="G359" s="919" t="str">
        <f t="shared" si="16"/>
        <v>&lt; 8 jr</v>
      </c>
      <c r="H359" s="904"/>
      <c r="I359" s="1200">
        <v>0</v>
      </c>
      <c r="J359" s="1200">
        <f>ROUND('geg ll'!G274*VLOOKUP($F359,categorieMat,4,FALSE),0)</f>
        <v>0</v>
      </c>
      <c r="K359" s="1200">
        <f>ROUND('geg ll'!H274*VLOOKUP($F359,categorieMat,5,FALSE),0)</f>
        <v>0</v>
      </c>
      <c r="L359" s="1200">
        <f>ROUND('geg ll'!I274*VLOOKUP($F359,categorieMat,5,FALSE),0)</f>
        <v>0</v>
      </c>
      <c r="M359" s="1200">
        <f>ROUND('geg ll'!J274*VLOOKUP($F359,categorieMat,5,FALSE),0)</f>
        <v>0</v>
      </c>
      <c r="N359" s="1200">
        <f>ROUND('geg ll'!K274*VLOOKUP($F359,categorieMat,5,FALSE),0)</f>
        <v>0</v>
      </c>
      <c r="O359" s="1200">
        <f>ROUND('geg ll'!L274*VLOOKUP($F359,categorieMat,5,FALSE),0)</f>
        <v>0</v>
      </c>
      <c r="P359" s="904"/>
      <c r="Q359" s="489"/>
    </row>
    <row r="360" spans="2:17" ht="13.15" customHeight="1" x14ac:dyDescent="0.2">
      <c r="B360" s="26"/>
      <c r="C360" s="904"/>
      <c r="D360" s="868"/>
      <c r="E360" s="904"/>
      <c r="F360" s="868" t="str">
        <f t="shared" si="16"/>
        <v>categorie 1</v>
      </c>
      <c r="G360" s="919" t="str">
        <f t="shared" si="16"/>
        <v>8jr eo</v>
      </c>
      <c r="H360" s="904"/>
      <c r="I360" s="1200">
        <v>0</v>
      </c>
      <c r="J360" s="1200">
        <f>ROUND('geg ll'!G275*VLOOKUP($F360,categorieMat8jreo,4,FALSE),0)</f>
        <v>0</v>
      </c>
      <c r="K360" s="1200">
        <f>ROUND('geg ll'!H275*VLOOKUP($F360,categorieMat8jreo,5,FALSE),0)</f>
        <v>0</v>
      </c>
      <c r="L360" s="1200">
        <f>ROUND('geg ll'!I275*VLOOKUP($F360,categorieMat8jreo,5,FALSE),0)</f>
        <v>0</v>
      </c>
      <c r="M360" s="1200">
        <f>ROUND('geg ll'!J275*VLOOKUP($F360,categorieMat8jreo,5,FALSE),0)</f>
        <v>0</v>
      </c>
      <c r="N360" s="1200">
        <f>ROUND('geg ll'!K275*VLOOKUP($F360,categorieMat8jreo,5,FALSE),0)</f>
        <v>0</v>
      </c>
      <c r="O360" s="1200">
        <f>ROUND('geg ll'!L275*VLOOKUP($F360,categorieMat8jreo,5,FALSE),0)</f>
        <v>0</v>
      </c>
      <c r="P360" s="904"/>
      <c r="Q360" s="489"/>
    </row>
    <row r="361" spans="2:17" ht="13.15" customHeight="1" x14ac:dyDescent="0.2">
      <c r="B361" s="26"/>
      <c r="C361" s="904"/>
      <c r="D361" s="868"/>
      <c r="E361" s="904"/>
      <c r="F361" s="868" t="str">
        <f t="shared" si="16"/>
        <v>categorie 2</v>
      </c>
      <c r="G361" s="919" t="str">
        <f t="shared" si="16"/>
        <v>8jr eo</v>
      </c>
      <c r="H361" s="904"/>
      <c r="I361" s="1200">
        <v>0</v>
      </c>
      <c r="J361" s="1200">
        <f>ROUND('geg ll'!G276*VLOOKUP($F361,categorieMat8jreo,4,FALSE),0)</f>
        <v>0</v>
      </c>
      <c r="K361" s="1200">
        <f>ROUND('geg ll'!H276*VLOOKUP($F361,categorieMat8jreo,5,FALSE),0)</f>
        <v>0</v>
      </c>
      <c r="L361" s="1200">
        <f>ROUND('geg ll'!I276*VLOOKUP($F361,categorieMat8jreo,5,FALSE),0)</f>
        <v>0</v>
      </c>
      <c r="M361" s="1200">
        <f>ROUND('geg ll'!J276*VLOOKUP($F361,categorieMat8jreo,5,FALSE),0)</f>
        <v>0</v>
      </c>
      <c r="N361" s="1200">
        <f>ROUND('geg ll'!K276*VLOOKUP($F361,categorieMat8jreo,5,FALSE),0)</f>
        <v>0</v>
      </c>
      <c r="O361" s="1200">
        <f>ROUND('geg ll'!L276*VLOOKUP($F361,categorieMat8jreo,5,FALSE),0)</f>
        <v>0</v>
      </c>
      <c r="P361" s="904"/>
      <c r="Q361" s="489"/>
    </row>
    <row r="362" spans="2:17" ht="13.15" customHeight="1" x14ac:dyDescent="0.2">
      <c r="B362" s="26"/>
      <c r="C362" s="904"/>
      <c r="D362" s="868"/>
      <c r="E362" s="904"/>
      <c r="F362" s="868" t="str">
        <f t="shared" si="16"/>
        <v>categorie 3</v>
      </c>
      <c r="G362" s="919" t="str">
        <f t="shared" si="16"/>
        <v>8jr eo</v>
      </c>
      <c r="H362" s="904"/>
      <c r="I362" s="1200">
        <v>0</v>
      </c>
      <c r="J362" s="1200">
        <f>ROUND('geg ll'!G277*VLOOKUP($F362,categorieMat8jreo,4,FALSE),0)</f>
        <v>0</v>
      </c>
      <c r="K362" s="1200">
        <f>ROUND('geg ll'!H277*VLOOKUP($F362,categorieMat8jreo,5,FALSE),0)</f>
        <v>0</v>
      </c>
      <c r="L362" s="1200">
        <f>ROUND('geg ll'!I277*VLOOKUP($F362,categorieMat8jreo,5,FALSE),0)</f>
        <v>0</v>
      </c>
      <c r="M362" s="1200">
        <f>ROUND('geg ll'!J277*VLOOKUP($F362,categorieMat8jreo,5,FALSE),0)</f>
        <v>0</v>
      </c>
      <c r="N362" s="1200">
        <f>ROUND('geg ll'!K277*VLOOKUP($F362,categorieMat8jreo,5,FALSE),0)</f>
        <v>0</v>
      </c>
      <c r="O362" s="1200">
        <f>ROUND('geg ll'!L277*VLOOKUP($F362,categorieMat8jreo,5,FALSE),0)</f>
        <v>0</v>
      </c>
      <c r="P362" s="904"/>
      <c r="Q362" s="489"/>
    </row>
    <row r="363" spans="2:17" ht="13.15" customHeight="1" x14ac:dyDescent="0.2">
      <c r="B363" s="26"/>
      <c r="C363" s="904"/>
      <c r="D363" s="1186" t="str">
        <f>+D161</f>
        <v>Naam SO 19</v>
      </c>
      <c r="E363" s="904"/>
      <c r="F363" s="868" t="str">
        <f t="shared" si="16"/>
        <v>categorie 1</v>
      </c>
      <c r="G363" s="919" t="str">
        <f t="shared" si="16"/>
        <v>&lt; 8 jr</v>
      </c>
      <c r="H363" s="904"/>
      <c r="I363" s="1200">
        <v>0</v>
      </c>
      <c r="J363" s="1200">
        <f>ROUND('geg ll'!G279*VLOOKUP($F363,categorieMat,4,FALSE),0)</f>
        <v>0</v>
      </c>
      <c r="K363" s="1200">
        <f>ROUND('geg ll'!H279*VLOOKUP($F363,categorieMat,5,FALSE),0)</f>
        <v>0</v>
      </c>
      <c r="L363" s="1200">
        <f>ROUND('geg ll'!I279*VLOOKUP($F363,categorieMat,5,FALSE),0)</f>
        <v>0</v>
      </c>
      <c r="M363" s="1200">
        <f>ROUND('geg ll'!J279*VLOOKUP($F363,categorieMat,5,FALSE),0)</f>
        <v>0</v>
      </c>
      <c r="N363" s="1200">
        <f>ROUND('geg ll'!K279*VLOOKUP($F363,categorieMat,5,FALSE),0)</f>
        <v>0</v>
      </c>
      <c r="O363" s="1200">
        <f>ROUND('geg ll'!L279*VLOOKUP($F363,categorieMat,5,FALSE),0)</f>
        <v>0</v>
      </c>
      <c r="P363" s="904"/>
      <c r="Q363" s="489"/>
    </row>
    <row r="364" spans="2:17" ht="13.15" customHeight="1" x14ac:dyDescent="0.2">
      <c r="B364" s="26"/>
      <c r="C364" s="904"/>
      <c r="D364" s="868"/>
      <c r="E364" s="904"/>
      <c r="F364" s="868" t="str">
        <f t="shared" si="16"/>
        <v>categorie 2</v>
      </c>
      <c r="G364" s="919" t="str">
        <f t="shared" si="16"/>
        <v>&lt; 8 jr</v>
      </c>
      <c r="H364" s="904"/>
      <c r="I364" s="1200">
        <v>0</v>
      </c>
      <c r="J364" s="1200">
        <f>ROUND('geg ll'!G280*VLOOKUP($F364,categorieMat,4,FALSE),0)</f>
        <v>0</v>
      </c>
      <c r="K364" s="1200">
        <f>ROUND('geg ll'!H280*VLOOKUP($F364,categorieMat,5,FALSE),0)</f>
        <v>0</v>
      </c>
      <c r="L364" s="1200">
        <f>ROUND('geg ll'!I280*VLOOKUP($F364,categorieMat,5,FALSE),0)</f>
        <v>0</v>
      </c>
      <c r="M364" s="1200">
        <f>ROUND('geg ll'!J280*VLOOKUP($F364,categorieMat,5,FALSE),0)</f>
        <v>0</v>
      </c>
      <c r="N364" s="1200">
        <f>ROUND('geg ll'!K280*VLOOKUP($F364,categorieMat,5,FALSE),0)</f>
        <v>0</v>
      </c>
      <c r="O364" s="1200">
        <f>ROUND('geg ll'!L280*VLOOKUP($F364,categorieMat,5,FALSE),0)</f>
        <v>0</v>
      </c>
      <c r="P364" s="904"/>
      <c r="Q364" s="489"/>
    </row>
    <row r="365" spans="2:17" ht="13.15" customHeight="1" x14ac:dyDescent="0.2">
      <c r="B365" s="26"/>
      <c r="C365" s="904"/>
      <c r="D365" s="868"/>
      <c r="E365" s="904"/>
      <c r="F365" s="868" t="str">
        <f t="shared" ref="F365:G384" si="17">+F163</f>
        <v>categorie 3</v>
      </c>
      <c r="G365" s="919" t="str">
        <f t="shared" si="17"/>
        <v>&lt; 8 jr</v>
      </c>
      <c r="H365" s="904"/>
      <c r="I365" s="1200">
        <v>0</v>
      </c>
      <c r="J365" s="1200">
        <f>ROUND('geg ll'!G281*VLOOKUP($F365,categorieMat,4,FALSE),0)</f>
        <v>0</v>
      </c>
      <c r="K365" s="1200">
        <f>ROUND('geg ll'!H281*VLOOKUP($F365,categorieMat,5,FALSE),0)</f>
        <v>0</v>
      </c>
      <c r="L365" s="1200">
        <f>ROUND('geg ll'!I281*VLOOKUP($F365,categorieMat,5,FALSE),0)</f>
        <v>0</v>
      </c>
      <c r="M365" s="1200">
        <f>ROUND('geg ll'!J281*VLOOKUP($F365,categorieMat,5,FALSE),0)</f>
        <v>0</v>
      </c>
      <c r="N365" s="1200">
        <f>ROUND('geg ll'!K281*VLOOKUP($F365,categorieMat,5,FALSE),0)</f>
        <v>0</v>
      </c>
      <c r="O365" s="1200">
        <f>ROUND('geg ll'!L281*VLOOKUP($F365,categorieMat,5,FALSE),0)</f>
        <v>0</v>
      </c>
      <c r="P365" s="904"/>
      <c r="Q365" s="489"/>
    </row>
    <row r="366" spans="2:17" ht="13.15" customHeight="1" x14ac:dyDescent="0.2">
      <c r="B366" s="26"/>
      <c r="C366" s="904"/>
      <c r="D366" s="868"/>
      <c r="E366" s="904"/>
      <c r="F366" s="868" t="str">
        <f t="shared" si="17"/>
        <v>categorie 1</v>
      </c>
      <c r="G366" s="919" t="str">
        <f t="shared" si="17"/>
        <v>8jr eo</v>
      </c>
      <c r="H366" s="904"/>
      <c r="I366" s="1200">
        <v>0</v>
      </c>
      <c r="J366" s="1200">
        <f>ROUND('geg ll'!G282*VLOOKUP($F366,categorieMat8jreo,4,FALSE),0)</f>
        <v>0</v>
      </c>
      <c r="K366" s="1200">
        <f>ROUND('geg ll'!H282*VLOOKUP($F366,categorieMat8jreo,5,FALSE),0)</f>
        <v>0</v>
      </c>
      <c r="L366" s="1200">
        <f>ROUND('geg ll'!I282*VLOOKUP($F366,categorieMat8jreo,5,FALSE),0)</f>
        <v>0</v>
      </c>
      <c r="M366" s="1200">
        <f>ROUND('geg ll'!J282*VLOOKUP($F366,categorieMat8jreo,5,FALSE),0)</f>
        <v>0</v>
      </c>
      <c r="N366" s="1200">
        <f>ROUND('geg ll'!K282*VLOOKUP($F366,categorieMat8jreo,5,FALSE),0)</f>
        <v>0</v>
      </c>
      <c r="O366" s="1200">
        <f>ROUND('geg ll'!L282*VLOOKUP($F366,categorieMat8jreo,5,FALSE),0)</f>
        <v>0</v>
      </c>
      <c r="P366" s="904"/>
      <c r="Q366" s="489"/>
    </row>
    <row r="367" spans="2:17" ht="13.15" customHeight="1" x14ac:dyDescent="0.2">
      <c r="B367" s="26"/>
      <c r="C367" s="904"/>
      <c r="D367" s="868"/>
      <c r="E367" s="904"/>
      <c r="F367" s="868" t="str">
        <f t="shared" si="17"/>
        <v>categorie 2</v>
      </c>
      <c r="G367" s="919" t="str">
        <f t="shared" si="17"/>
        <v>8jr eo</v>
      </c>
      <c r="H367" s="904"/>
      <c r="I367" s="1200">
        <v>0</v>
      </c>
      <c r="J367" s="1200">
        <f>ROUND('geg ll'!G283*VLOOKUP($F367,categorieMat8jreo,4,FALSE),0)</f>
        <v>0</v>
      </c>
      <c r="K367" s="1200">
        <f>ROUND('geg ll'!H283*VLOOKUP($F367,categorieMat8jreo,5,FALSE),0)</f>
        <v>0</v>
      </c>
      <c r="L367" s="1200">
        <f>ROUND('geg ll'!I283*VLOOKUP($F367,categorieMat8jreo,5,FALSE),0)</f>
        <v>0</v>
      </c>
      <c r="M367" s="1200">
        <f>ROUND('geg ll'!J283*VLOOKUP($F367,categorieMat8jreo,5,FALSE),0)</f>
        <v>0</v>
      </c>
      <c r="N367" s="1200">
        <f>ROUND('geg ll'!K283*VLOOKUP($F367,categorieMat8jreo,5,FALSE),0)</f>
        <v>0</v>
      </c>
      <c r="O367" s="1200">
        <f>ROUND('geg ll'!L283*VLOOKUP($F367,categorieMat8jreo,5,FALSE),0)</f>
        <v>0</v>
      </c>
      <c r="P367" s="904"/>
      <c r="Q367" s="489"/>
    </row>
    <row r="368" spans="2:17" ht="13.15" customHeight="1" x14ac:dyDescent="0.2">
      <c r="B368" s="26"/>
      <c r="C368" s="904"/>
      <c r="D368" s="868"/>
      <c r="E368" s="904"/>
      <c r="F368" s="868" t="str">
        <f t="shared" si="17"/>
        <v>categorie 3</v>
      </c>
      <c r="G368" s="919" t="str">
        <f t="shared" si="17"/>
        <v>8jr eo</v>
      </c>
      <c r="H368" s="904"/>
      <c r="I368" s="1200">
        <v>0</v>
      </c>
      <c r="J368" s="1200">
        <f>ROUND('geg ll'!G284*VLOOKUP($F368,categorieMat8jreo,4,FALSE),0)</f>
        <v>0</v>
      </c>
      <c r="K368" s="1200">
        <f>ROUND('geg ll'!H284*VLOOKUP($F368,categorieMat8jreo,5,FALSE),0)</f>
        <v>0</v>
      </c>
      <c r="L368" s="1200">
        <f>ROUND('geg ll'!I284*VLOOKUP($F368,categorieMat8jreo,5,FALSE),0)</f>
        <v>0</v>
      </c>
      <c r="M368" s="1200">
        <f>ROUND('geg ll'!J284*VLOOKUP($F368,categorieMat8jreo,5,FALSE),0)</f>
        <v>0</v>
      </c>
      <c r="N368" s="1200">
        <f>ROUND('geg ll'!K284*VLOOKUP($F368,categorieMat8jreo,5,FALSE),0)</f>
        <v>0</v>
      </c>
      <c r="O368" s="1200">
        <f>ROUND('geg ll'!L284*VLOOKUP($F368,categorieMat8jreo,5,FALSE),0)</f>
        <v>0</v>
      </c>
      <c r="P368" s="904"/>
      <c r="Q368" s="489"/>
    </row>
    <row r="369" spans="2:17" ht="13.15" customHeight="1" x14ac:dyDescent="0.2">
      <c r="B369" s="26"/>
      <c r="C369" s="904"/>
      <c r="D369" s="1186" t="str">
        <f>+D167</f>
        <v>Naam SO 20</v>
      </c>
      <c r="E369" s="904"/>
      <c r="F369" s="868" t="str">
        <f t="shared" si="17"/>
        <v>categorie 1</v>
      </c>
      <c r="G369" s="919" t="str">
        <f t="shared" si="17"/>
        <v>&lt; 8 jr</v>
      </c>
      <c r="H369" s="904"/>
      <c r="I369" s="1200">
        <v>0</v>
      </c>
      <c r="J369" s="1200">
        <f>ROUND('geg ll'!G286*VLOOKUP($F369,categorieMat,4,FALSE),0)</f>
        <v>0</v>
      </c>
      <c r="K369" s="1200">
        <f>ROUND('geg ll'!H286*VLOOKUP($F369,categorieMat,5,FALSE),0)</f>
        <v>0</v>
      </c>
      <c r="L369" s="1200">
        <f>ROUND('geg ll'!I286*VLOOKUP($F369,categorieMat,5,FALSE),0)</f>
        <v>0</v>
      </c>
      <c r="M369" s="1200">
        <f>ROUND('geg ll'!J286*VLOOKUP($F369,categorieMat,5,FALSE),0)</f>
        <v>0</v>
      </c>
      <c r="N369" s="1200">
        <f>ROUND('geg ll'!K286*VLOOKUP($F369,categorieMat,5,FALSE),0)</f>
        <v>0</v>
      </c>
      <c r="O369" s="1200">
        <f>ROUND('geg ll'!L286*VLOOKUP($F369,categorieMat,5,FALSE),0)</f>
        <v>0</v>
      </c>
      <c r="P369" s="904"/>
      <c r="Q369" s="489"/>
    </row>
    <row r="370" spans="2:17" ht="13.15" customHeight="1" x14ac:dyDescent="0.2">
      <c r="B370" s="26"/>
      <c r="C370" s="904"/>
      <c r="D370" s="868"/>
      <c r="E370" s="904"/>
      <c r="F370" s="868" t="str">
        <f t="shared" si="17"/>
        <v>categorie 2</v>
      </c>
      <c r="G370" s="919" t="str">
        <f t="shared" si="17"/>
        <v>&lt; 8 jr</v>
      </c>
      <c r="H370" s="904"/>
      <c r="I370" s="1200">
        <v>0</v>
      </c>
      <c r="J370" s="1200">
        <f>ROUND('geg ll'!G287*VLOOKUP($F370,categorieMat,4,FALSE),0)</f>
        <v>0</v>
      </c>
      <c r="K370" s="1200">
        <f>ROUND('geg ll'!H287*VLOOKUP($F370,categorieMat,5,FALSE),0)</f>
        <v>0</v>
      </c>
      <c r="L370" s="1200">
        <f>ROUND('geg ll'!I287*VLOOKUP($F370,categorieMat,5,FALSE),0)</f>
        <v>0</v>
      </c>
      <c r="M370" s="1200">
        <f>ROUND('geg ll'!J287*VLOOKUP($F370,categorieMat,5,FALSE),0)</f>
        <v>0</v>
      </c>
      <c r="N370" s="1200">
        <f>ROUND('geg ll'!K287*VLOOKUP($F370,categorieMat,5,FALSE),0)</f>
        <v>0</v>
      </c>
      <c r="O370" s="1200">
        <f>ROUND('geg ll'!L287*VLOOKUP($F370,categorieMat,5,FALSE),0)</f>
        <v>0</v>
      </c>
      <c r="P370" s="904"/>
      <c r="Q370" s="489"/>
    </row>
    <row r="371" spans="2:17" ht="13.15" customHeight="1" x14ac:dyDescent="0.2">
      <c r="B371" s="26"/>
      <c r="C371" s="904"/>
      <c r="D371" s="868"/>
      <c r="E371" s="904"/>
      <c r="F371" s="868" t="str">
        <f t="shared" si="17"/>
        <v>categorie 3</v>
      </c>
      <c r="G371" s="919" t="str">
        <f t="shared" si="17"/>
        <v>&lt; 8 jr</v>
      </c>
      <c r="H371" s="904"/>
      <c r="I371" s="1200">
        <v>0</v>
      </c>
      <c r="J371" s="1200">
        <f>ROUND('geg ll'!G288*VLOOKUP($F371,categorieMat,4,FALSE),0)</f>
        <v>0</v>
      </c>
      <c r="K371" s="1200">
        <f>ROUND('geg ll'!H288*VLOOKUP($F371,categorieMat,5,FALSE),0)</f>
        <v>0</v>
      </c>
      <c r="L371" s="1200">
        <f>ROUND('geg ll'!I288*VLOOKUP($F371,categorieMat,5,FALSE),0)</f>
        <v>0</v>
      </c>
      <c r="M371" s="1200">
        <f>ROUND('geg ll'!J288*VLOOKUP($F371,categorieMat,5,FALSE),0)</f>
        <v>0</v>
      </c>
      <c r="N371" s="1200">
        <f>ROUND('geg ll'!K288*VLOOKUP($F371,categorieMat,5,FALSE),0)</f>
        <v>0</v>
      </c>
      <c r="O371" s="1200">
        <f>ROUND('geg ll'!L288*VLOOKUP($F371,categorieMat,5,FALSE),0)</f>
        <v>0</v>
      </c>
      <c r="P371" s="904"/>
      <c r="Q371" s="489"/>
    </row>
    <row r="372" spans="2:17" ht="13.15" customHeight="1" x14ac:dyDescent="0.2">
      <c r="B372" s="26"/>
      <c r="C372" s="904"/>
      <c r="D372" s="868"/>
      <c r="E372" s="904"/>
      <c r="F372" s="868" t="str">
        <f t="shared" si="17"/>
        <v>categorie 1</v>
      </c>
      <c r="G372" s="919" t="str">
        <f t="shared" si="17"/>
        <v>8jr eo</v>
      </c>
      <c r="H372" s="904"/>
      <c r="I372" s="1200">
        <v>0</v>
      </c>
      <c r="J372" s="1200">
        <f>ROUND('geg ll'!G289*VLOOKUP($F372,categorieMat8jreo,4,FALSE),0)</f>
        <v>0</v>
      </c>
      <c r="K372" s="1200">
        <f>ROUND('geg ll'!H289*VLOOKUP($F372,categorieMat8jreo,5,FALSE),0)</f>
        <v>0</v>
      </c>
      <c r="L372" s="1200">
        <f>ROUND('geg ll'!I289*VLOOKUP($F372,categorieMat8jreo,5,FALSE),0)</f>
        <v>0</v>
      </c>
      <c r="M372" s="1200">
        <f>ROUND('geg ll'!J289*VLOOKUP($F372,categorieMat8jreo,5,FALSE),0)</f>
        <v>0</v>
      </c>
      <c r="N372" s="1200">
        <f>ROUND('geg ll'!K289*VLOOKUP($F372,categorieMat8jreo,5,FALSE),0)</f>
        <v>0</v>
      </c>
      <c r="O372" s="1200">
        <f>ROUND('geg ll'!L289*VLOOKUP($F372,categorieMat8jreo,5,FALSE),0)</f>
        <v>0</v>
      </c>
      <c r="P372" s="904"/>
      <c r="Q372" s="489"/>
    </row>
    <row r="373" spans="2:17" ht="13.15" customHeight="1" x14ac:dyDescent="0.2">
      <c r="B373" s="26"/>
      <c r="C373" s="904"/>
      <c r="D373" s="868"/>
      <c r="E373" s="904"/>
      <c r="F373" s="868" t="str">
        <f t="shared" si="17"/>
        <v>categorie 2</v>
      </c>
      <c r="G373" s="919" t="str">
        <f t="shared" si="17"/>
        <v>8jr eo</v>
      </c>
      <c r="H373" s="904"/>
      <c r="I373" s="1200">
        <v>0</v>
      </c>
      <c r="J373" s="1200">
        <f>ROUND('geg ll'!G290*VLOOKUP($F373,categorieMat8jreo,4,FALSE),0)</f>
        <v>0</v>
      </c>
      <c r="K373" s="1200">
        <f>ROUND('geg ll'!H290*VLOOKUP($F373,categorieMat8jreo,5,FALSE),0)</f>
        <v>0</v>
      </c>
      <c r="L373" s="1200">
        <f>ROUND('geg ll'!I290*VLOOKUP($F373,categorieMat8jreo,5,FALSE),0)</f>
        <v>0</v>
      </c>
      <c r="M373" s="1200">
        <f>ROUND('geg ll'!J290*VLOOKUP($F373,categorieMat8jreo,5,FALSE),0)</f>
        <v>0</v>
      </c>
      <c r="N373" s="1200">
        <f>ROUND('geg ll'!K290*VLOOKUP($F373,categorieMat8jreo,5,FALSE),0)</f>
        <v>0</v>
      </c>
      <c r="O373" s="1200">
        <f>ROUND('geg ll'!L290*VLOOKUP($F373,categorieMat8jreo,5,FALSE),0)</f>
        <v>0</v>
      </c>
      <c r="P373" s="904"/>
      <c r="Q373" s="489"/>
    </row>
    <row r="374" spans="2:17" ht="13.15" customHeight="1" x14ac:dyDescent="0.2">
      <c r="B374" s="26"/>
      <c r="C374" s="904"/>
      <c r="D374" s="868"/>
      <c r="E374" s="904"/>
      <c r="F374" s="868" t="str">
        <f t="shared" si="17"/>
        <v>categorie 3</v>
      </c>
      <c r="G374" s="919" t="str">
        <f t="shared" si="17"/>
        <v>8jr eo</v>
      </c>
      <c r="H374" s="904"/>
      <c r="I374" s="1200">
        <v>0</v>
      </c>
      <c r="J374" s="1200">
        <f>ROUND('geg ll'!G291*VLOOKUP($F374,categorieMat8jreo,4,FALSE),0)</f>
        <v>0</v>
      </c>
      <c r="K374" s="1200">
        <f>ROUND('geg ll'!H291*VLOOKUP($F374,categorieMat8jreo,5,FALSE),0)</f>
        <v>0</v>
      </c>
      <c r="L374" s="1200">
        <f>ROUND('geg ll'!I291*VLOOKUP($F374,categorieMat8jreo,5,FALSE),0)</f>
        <v>0</v>
      </c>
      <c r="M374" s="1200">
        <f>ROUND('geg ll'!J291*VLOOKUP($F374,categorieMat8jreo,5,FALSE),0)</f>
        <v>0</v>
      </c>
      <c r="N374" s="1200">
        <f>ROUND('geg ll'!K291*VLOOKUP($F374,categorieMat8jreo,5,FALSE),0)</f>
        <v>0</v>
      </c>
      <c r="O374" s="1200">
        <f>ROUND('geg ll'!L291*VLOOKUP($F374,categorieMat8jreo,5,FALSE),0)</f>
        <v>0</v>
      </c>
      <c r="P374" s="904"/>
      <c r="Q374" s="489"/>
    </row>
    <row r="375" spans="2:17" ht="13.15" customHeight="1" x14ac:dyDescent="0.2">
      <c r="B375" s="26"/>
      <c r="C375" s="904"/>
      <c r="D375" s="1186" t="str">
        <f>+D173</f>
        <v>Naam SO 21</v>
      </c>
      <c r="E375" s="904"/>
      <c r="F375" s="868" t="str">
        <f t="shared" si="17"/>
        <v>categorie 1</v>
      </c>
      <c r="G375" s="919" t="str">
        <f t="shared" si="17"/>
        <v>&lt; 8 jr</v>
      </c>
      <c r="H375" s="904"/>
      <c r="I375" s="1200">
        <v>0</v>
      </c>
      <c r="J375" s="1200">
        <f>ROUND('geg ll'!G293*VLOOKUP($F375,categorieMat,4,FALSE),0)</f>
        <v>0</v>
      </c>
      <c r="K375" s="1200">
        <f>ROUND('geg ll'!H293*VLOOKUP($F375,categorieMat,5,FALSE),0)</f>
        <v>0</v>
      </c>
      <c r="L375" s="1200">
        <f>ROUND('geg ll'!I293*VLOOKUP($F375,categorieMat,5,FALSE),0)</f>
        <v>0</v>
      </c>
      <c r="M375" s="1200">
        <f>ROUND('geg ll'!J293*VLOOKUP($F375,categorieMat,5,FALSE),0)</f>
        <v>0</v>
      </c>
      <c r="N375" s="1200">
        <f>ROUND('geg ll'!K293*VLOOKUP($F375,categorieMat,5,FALSE),0)</f>
        <v>0</v>
      </c>
      <c r="O375" s="1200">
        <f>ROUND('geg ll'!L293*VLOOKUP($F375,categorieMat,5,FALSE),0)</f>
        <v>0</v>
      </c>
      <c r="P375" s="904"/>
      <c r="Q375" s="489"/>
    </row>
    <row r="376" spans="2:17" ht="13.15" customHeight="1" x14ac:dyDescent="0.2">
      <c r="B376" s="26"/>
      <c r="C376" s="904"/>
      <c r="D376" s="868"/>
      <c r="E376" s="904"/>
      <c r="F376" s="868" t="str">
        <f t="shared" si="17"/>
        <v>categorie 2</v>
      </c>
      <c r="G376" s="919" t="str">
        <f t="shared" si="17"/>
        <v>&lt; 8 jr</v>
      </c>
      <c r="H376" s="904"/>
      <c r="I376" s="1200">
        <v>0</v>
      </c>
      <c r="J376" s="1200">
        <f>ROUND('geg ll'!G294*VLOOKUP($F376,categorieMat,4,FALSE),0)</f>
        <v>0</v>
      </c>
      <c r="K376" s="1200">
        <f>ROUND('geg ll'!H294*VLOOKUP($F376,categorieMat,5,FALSE),0)</f>
        <v>0</v>
      </c>
      <c r="L376" s="1200">
        <f>ROUND('geg ll'!I294*VLOOKUP($F376,categorieMat,5,FALSE),0)</f>
        <v>0</v>
      </c>
      <c r="M376" s="1200">
        <f>ROUND('geg ll'!J294*VLOOKUP($F376,categorieMat,5,FALSE),0)</f>
        <v>0</v>
      </c>
      <c r="N376" s="1200">
        <f>ROUND('geg ll'!K294*VLOOKUP($F376,categorieMat,5,FALSE),0)</f>
        <v>0</v>
      </c>
      <c r="O376" s="1200">
        <f>ROUND('geg ll'!L294*VLOOKUP($F376,categorieMat,5,FALSE),0)</f>
        <v>0</v>
      </c>
      <c r="P376" s="904"/>
      <c r="Q376" s="489"/>
    </row>
    <row r="377" spans="2:17" ht="13.15" customHeight="1" x14ac:dyDescent="0.2">
      <c r="B377" s="26"/>
      <c r="C377" s="904"/>
      <c r="D377" s="868"/>
      <c r="E377" s="904"/>
      <c r="F377" s="868" t="str">
        <f t="shared" si="17"/>
        <v>categorie 3</v>
      </c>
      <c r="G377" s="919" t="str">
        <f t="shared" si="17"/>
        <v>&lt; 8 jr</v>
      </c>
      <c r="H377" s="904"/>
      <c r="I377" s="1200">
        <v>0</v>
      </c>
      <c r="J377" s="1200">
        <f>ROUND('geg ll'!G295*VLOOKUP($F377,categorieMat,4,FALSE),0)</f>
        <v>0</v>
      </c>
      <c r="K377" s="1200">
        <f>ROUND('geg ll'!H295*VLOOKUP($F377,categorieMat,5,FALSE),0)</f>
        <v>0</v>
      </c>
      <c r="L377" s="1200">
        <f>ROUND('geg ll'!I295*VLOOKUP($F377,categorieMat,5,FALSE),0)</f>
        <v>0</v>
      </c>
      <c r="M377" s="1200">
        <f>ROUND('geg ll'!J295*VLOOKUP($F377,categorieMat,5,FALSE),0)</f>
        <v>0</v>
      </c>
      <c r="N377" s="1200">
        <f>ROUND('geg ll'!K295*VLOOKUP($F377,categorieMat,5,FALSE),0)</f>
        <v>0</v>
      </c>
      <c r="O377" s="1200">
        <f>ROUND('geg ll'!L295*VLOOKUP($F377,categorieMat,5,FALSE),0)</f>
        <v>0</v>
      </c>
      <c r="P377" s="904"/>
      <c r="Q377" s="489"/>
    </row>
    <row r="378" spans="2:17" ht="13.15" customHeight="1" x14ac:dyDescent="0.2">
      <c r="B378" s="26"/>
      <c r="C378" s="904"/>
      <c r="D378" s="868"/>
      <c r="E378" s="904"/>
      <c r="F378" s="868" t="str">
        <f t="shared" si="17"/>
        <v>categorie 1</v>
      </c>
      <c r="G378" s="919" t="str">
        <f t="shared" si="17"/>
        <v>8jr eo</v>
      </c>
      <c r="H378" s="904"/>
      <c r="I378" s="1200">
        <v>0</v>
      </c>
      <c r="J378" s="1200">
        <f>ROUND('geg ll'!G296*VLOOKUP($F378,categorieMat8jreo,4,FALSE),0)</f>
        <v>0</v>
      </c>
      <c r="K378" s="1200">
        <f>ROUND('geg ll'!H296*VLOOKUP($F378,categorieMat8jreo,5,FALSE),0)</f>
        <v>0</v>
      </c>
      <c r="L378" s="1200">
        <f>ROUND('geg ll'!I296*VLOOKUP($F378,categorieMat8jreo,5,FALSE),0)</f>
        <v>0</v>
      </c>
      <c r="M378" s="1200">
        <f>ROUND('geg ll'!J296*VLOOKUP($F378,categorieMat8jreo,5,FALSE),0)</f>
        <v>0</v>
      </c>
      <c r="N378" s="1200">
        <f>ROUND('geg ll'!K296*VLOOKUP($F378,categorieMat8jreo,5,FALSE),0)</f>
        <v>0</v>
      </c>
      <c r="O378" s="1200">
        <f>ROUND('geg ll'!L296*VLOOKUP($F378,categorieMat8jreo,5,FALSE),0)</f>
        <v>0</v>
      </c>
      <c r="P378" s="904"/>
      <c r="Q378" s="489"/>
    </row>
    <row r="379" spans="2:17" ht="13.15" customHeight="1" x14ac:dyDescent="0.2">
      <c r="B379" s="26"/>
      <c r="C379" s="904"/>
      <c r="D379" s="868"/>
      <c r="E379" s="904"/>
      <c r="F379" s="868" t="str">
        <f t="shared" si="17"/>
        <v>categorie 2</v>
      </c>
      <c r="G379" s="919" t="str">
        <f t="shared" si="17"/>
        <v>8jr eo</v>
      </c>
      <c r="H379" s="904"/>
      <c r="I379" s="1200">
        <v>0</v>
      </c>
      <c r="J379" s="1200">
        <f>ROUND('geg ll'!G297*VLOOKUP($F379,categorieMat8jreo,4,FALSE),0)</f>
        <v>0</v>
      </c>
      <c r="K379" s="1200">
        <f>ROUND('geg ll'!H297*VLOOKUP($F379,categorieMat8jreo,5,FALSE),0)</f>
        <v>0</v>
      </c>
      <c r="L379" s="1200">
        <f>ROUND('geg ll'!I297*VLOOKUP($F379,categorieMat8jreo,5,FALSE),0)</f>
        <v>0</v>
      </c>
      <c r="M379" s="1200">
        <f>ROUND('geg ll'!J297*VLOOKUP($F379,categorieMat8jreo,5,FALSE),0)</f>
        <v>0</v>
      </c>
      <c r="N379" s="1200">
        <f>ROUND('geg ll'!K297*VLOOKUP($F379,categorieMat8jreo,5,FALSE),0)</f>
        <v>0</v>
      </c>
      <c r="O379" s="1200">
        <f>ROUND('geg ll'!L297*VLOOKUP($F379,categorieMat8jreo,5,FALSE),0)</f>
        <v>0</v>
      </c>
      <c r="P379" s="904"/>
      <c r="Q379" s="489"/>
    </row>
    <row r="380" spans="2:17" ht="13.15" customHeight="1" x14ac:dyDescent="0.2">
      <c r="B380" s="26"/>
      <c r="C380" s="904"/>
      <c r="D380" s="868"/>
      <c r="E380" s="904"/>
      <c r="F380" s="868" t="str">
        <f t="shared" si="17"/>
        <v>categorie 3</v>
      </c>
      <c r="G380" s="919" t="str">
        <f t="shared" si="17"/>
        <v>8jr eo</v>
      </c>
      <c r="H380" s="904"/>
      <c r="I380" s="1200">
        <v>0</v>
      </c>
      <c r="J380" s="1200">
        <f>ROUND('geg ll'!G298*VLOOKUP($F380,categorieMat8jreo,4,FALSE),0)</f>
        <v>0</v>
      </c>
      <c r="K380" s="1200">
        <f>ROUND('geg ll'!H298*VLOOKUP($F380,categorieMat8jreo,5,FALSE),0)</f>
        <v>0</v>
      </c>
      <c r="L380" s="1200">
        <f>ROUND('geg ll'!I298*VLOOKUP($F380,categorieMat8jreo,5,FALSE),0)</f>
        <v>0</v>
      </c>
      <c r="M380" s="1200">
        <f>ROUND('geg ll'!J298*VLOOKUP($F380,categorieMat8jreo,5,FALSE),0)</f>
        <v>0</v>
      </c>
      <c r="N380" s="1200">
        <f>ROUND('geg ll'!K298*VLOOKUP($F380,categorieMat8jreo,5,FALSE),0)</f>
        <v>0</v>
      </c>
      <c r="O380" s="1200">
        <f>ROUND('geg ll'!L298*VLOOKUP($F380,categorieMat8jreo,5,FALSE),0)</f>
        <v>0</v>
      </c>
      <c r="P380" s="904"/>
      <c r="Q380" s="489"/>
    </row>
    <row r="381" spans="2:17" ht="13.15" customHeight="1" x14ac:dyDescent="0.2">
      <c r="B381" s="26"/>
      <c r="C381" s="904"/>
      <c r="D381" s="1186" t="str">
        <f>+D179</f>
        <v>Naam SO 22</v>
      </c>
      <c r="E381" s="904"/>
      <c r="F381" s="868" t="str">
        <f t="shared" si="17"/>
        <v>categorie 1</v>
      </c>
      <c r="G381" s="919" t="str">
        <f t="shared" si="17"/>
        <v>&lt; 8 jr</v>
      </c>
      <c r="H381" s="904"/>
      <c r="I381" s="1200">
        <v>0</v>
      </c>
      <c r="J381" s="1200">
        <f>ROUND('geg ll'!G300*VLOOKUP($F381,categorieMat,4,FALSE),0)</f>
        <v>0</v>
      </c>
      <c r="K381" s="1200">
        <f>ROUND('geg ll'!H300*VLOOKUP($F381,categorieMat,5,FALSE),0)</f>
        <v>0</v>
      </c>
      <c r="L381" s="1200">
        <f>ROUND('geg ll'!I300*VLOOKUP($F381,categorieMat,5,FALSE),0)</f>
        <v>0</v>
      </c>
      <c r="M381" s="1200">
        <f>ROUND('geg ll'!J300*VLOOKUP($F381,categorieMat,5,FALSE),0)</f>
        <v>0</v>
      </c>
      <c r="N381" s="1200">
        <f>ROUND('geg ll'!K300*VLOOKUP($F381,categorieMat,5,FALSE),0)</f>
        <v>0</v>
      </c>
      <c r="O381" s="1200">
        <f>ROUND('geg ll'!L300*VLOOKUP($F381,categorieMat,5,FALSE),0)</f>
        <v>0</v>
      </c>
      <c r="P381" s="904"/>
      <c r="Q381" s="489"/>
    </row>
    <row r="382" spans="2:17" ht="13.15" customHeight="1" x14ac:dyDescent="0.2">
      <c r="B382" s="26"/>
      <c r="C382" s="904"/>
      <c r="D382" s="868"/>
      <c r="E382" s="904"/>
      <c r="F382" s="868" t="str">
        <f t="shared" si="17"/>
        <v>categorie 2</v>
      </c>
      <c r="G382" s="919" t="str">
        <f t="shared" si="17"/>
        <v>&lt; 8 jr</v>
      </c>
      <c r="H382" s="904"/>
      <c r="I382" s="1200">
        <v>0</v>
      </c>
      <c r="J382" s="1200">
        <f>ROUND('geg ll'!G301*VLOOKUP($F382,categorieMat,4,FALSE),0)</f>
        <v>0</v>
      </c>
      <c r="K382" s="1200">
        <f>ROUND('geg ll'!H301*VLOOKUP($F382,categorieMat,5,FALSE),0)</f>
        <v>0</v>
      </c>
      <c r="L382" s="1200">
        <f>ROUND('geg ll'!I301*VLOOKUP($F382,categorieMat,5,FALSE),0)</f>
        <v>0</v>
      </c>
      <c r="M382" s="1200">
        <f>ROUND('geg ll'!J301*VLOOKUP($F382,categorieMat,5,FALSE),0)</f>
        <v>0</v>
      </c>
      <c r="N382" s="1200">
        <f>ROUND('geg ll'!K301*VLOOKUP($F382,categorieMat,5,FALSE),0)</f>
        <v>0</v>
      </c>
      <c r="O382" s="1200">
        <f>ROUND('geg ll'!L301*VLOOKUP($F382,categorieMat,5,FALSE),0)</f>
        <v>0</v>
      </c>
      <c r="P382" s="904"/>
      <c r="Q382" s="489"/>
    </row>
    <row r="383" spans="2:17" ht="13.15" customHeight="1" x14ac:dyDescent="0.2">
      <c r="B383" s="26"/>
      <c r="C383" s="904"/>
      <c r="D383" s="868"/>
      <c r="E383" s="904"/>
      <c r="F383" s="868" t="str">
        <f t="shared" si="17"/>
        <v>categorie 3</v>
      </c>
      <c r="G383" s="919" t="str">
        <f t="shared" si="17"/>
        <v>&lt; 8 jr</v>
      </c>
      <c r="H383" s="904"/>
      <c r="I383" s="1200">
        <v>0</v>
      </c>
      <c r="J383" s="1200">
        <f>ROUND('geg ll'!G302*VLOOKUP($F383,categorieMat,4,FALSE),0)</f>
        <v>0</v>
      </c>
      <c r="K383" s="1200">
        <f>ROUND('geg ll'!H302*VLOOKUP($F383,categorieMat,5,FALSE),0)</f>
        <v>0</v>
      </c>
      <c r="L383" s="1200">
        <f>ROUND('geg ll'!I302*VLOOKUP($F383,categorieMat,5,FALSE),0)</f>
        <v>0</v>
      </c>
      <c r="M383" s="1200">
        <f>ROUND('geg ll'!J302*VLOOKUP($F383,categorieMat,5,FALSE),0)</f>
        <v>0</v>
      </c>
      <c r="N383" s="1200">
        <f>ROUND('geg ll'!K302*VLOOKUP($F383,categorieMat,5,FALSE),0)</f>
        <v>0</v>
      </c>
      <c r="O383" s="1200">
        <f>ROUND('geg ll'!L302*VLOOKUP($F383,categorieMat,5,FALSE),0)</f>
        <v>0</v>
      </c>
      <c r="P383" s="904"/>
      <c r="Q383" s="489"/>
    </row>
    <row r="384" spans="2:17" ht="13.15" customHeight="1" x14ac:dyDescent="0.2">
      <c r="B384" s="26"/>
      <c r="C384" s="904"/>
      <c r="D384" s="868"/>
      <c r="E384" s="904"/>
      <c r="F384" s="868" t="str">
        <f t="shared" si="17"/>
        <v>categorie 1</v>
      </c>
      <c r="G384" s="919" t="str">
        <f t="shared" si="17"/>
        <v>8jr eo</v>
      </c>
      <c r="H384" s="904"/>
      <c r="I384" s="1200">
        <v>0</v>
      </c>
      <c r="J384" s="1200">
        <f>ROUND('geg ll'!G303*VLOOKUP($F384,categorieMat8jreo,4,FALSE),0)</f>
        <v>0</v>
      </c>
      <c r="K384" s="1200">
        <f>ROUND('geg ll'!H303*VLOOKUP($F384,categorieMat8jreo,5,FALSE),0)</f>
        <v>0</v>
      </c>
      <c r="L384" s="1200">
        <f>ROUND('geg ll'!I303*VLOOKUP($F384,categorieMat8jreo,5,FALSE),0)</f>
        <v>0</v>
      </c>
      <c r="M384" s="1200">
        <f>ROUND('geg ll'!J303*VLOOKUP($F384,categorieMat8jreo,5,FALSE),0)</f>
        <v>0</v>
      </c>
      <c r="N384" s="1200">
        <f>ROUND('geg ll'!K303*VLOOKUP($F384,categorieMat8jreo,5,FALSE),0)</f>
        <v>0</v>
      </c>
      <c r="O384" s="1200">
        <f>ROUND('geg ll'!L303*VLOOKUP($F384,categorieMat8jreo,5,FALSE),0)</f>
        <v>0</v>
      </c>
      <c r="P384" s="904"/>
      <c r="Q384" s="489"/>
    </row>
    <row r="385" spans="2:17" ht="13.15" customHeight="1" x14ac:dyDescent="0.2">
      <c r="B385" s="26"/>
      <c r="C385" s="904"/>
      <c r="D385" s="868"/>
      <c r="E385" s="904"/>
      <c r="F385" s="868" t="str">
        <f t="shared" ref="F385:G404" si="18">+F183</f>
        <v>categorie 2</v>
      </c>
      <c r="G385" s="919" t="str">
        <f t="shared" si="18"/>
        <v>8jr eo</v>
      </c>
      <c r="H385" s="904"/>
      <c r="I385" s="1200">
        <v>0</v>
      </c>
      <c r="J385" s="1200">
        <f>ROUND('geg ll'!G304*VLOOKUP($F385,categorieMat8jreo,4,FALSE),0)</f>
        <v>0</v>
      </c>
      <c r="K385" s="1200">
        <f>ROUND('geg ll'!H304*VLOOKUP($F385,categorieMat8jreo,5,FALSE),0)</f>
        <v>0</v>
      </c>
      <c r="L385" s="1200">
        <f>ROUND('geg ll'!I304*VLOOKUP($F385,categorieMat8jreo,5,FALSE),0)</f>
        <v>0</v>
      </c>
      <c r="M385" s="1200">
        <f>ROUND('geg ll'!J304*VLOOKUP($F385,categorieMat8jreo,5,FALSE),0)</f>
        <v>0</v>
      </c>
      <c r="N385" s="1200">
        <f>ROUND('geg ll'!K304*VLOOKUP($F385,categorieMat8jreo,5,FALSE),0)</f>
        <v>0</v>
      </c>
      <c r="O385" s="1200">
        <f>ROUND('geg ll'!L304*VLOOKUP($F385,categorieMat8jreo,5,FALSE),0)</f>
        <v>0</v>
      </c>
      <c r="P385" s="904"/>
      <c r="Q385" s="489"/>
    </row>
    <row r="386" spans="2:17" ht="13.15" customHeight="1" x14ac:dyDescent="0.2">
      <c r="B386" s="26"/>
      <c r="C386" s="904"/>
      <c r="D386" s="868"/>
      <c r="E386" s="904"/>
      <c r="F386" s="868" t="str">
        <f t="shared" si="18"/>
        <v>categorie 3</v>
      </c>
      <c r="G386" s="919" t="str">
        <f t="shared" si="18"/>
        <v>8jr eo</v>
      </c>
      <c r="H386" s="904"/>
      <c r="I386" s="1200">
        <v>0</v>
      </c>
      <c r="J386" s="1200">
        <f>ROUND('geg ll'!G305*VLOOKUP($F386,categorieMat8jreo,4,FALSE),0)</f>
        <v>0</v>
      </c>
      <c r="K386" s="1200">
        <f>ROUND('geg ll'!H305*VLOOKUP($F386,categorieMat8jreo,5,FALSE),0)</f>
        <v>0</v>
      </c>
      <c r="L386" s="1200">
        <f>ROUND('geg ll'!I305*VLOOKUP($F386,categorieMat8jreo,5,FALSE),0)</f>
        <v>0</v>
      </c>
      <c r="M386" s="1200">
        <f>ROUND('geg ll'!J305*VLOOKUP($F386,categorieMat8jreo,5,FALSE),0)</f>
        <v>0</v>
      </c>
      <c r="N386" s="1200">
        <f>ROUND('geg ll'!K305*VLOOKUP($F386,categorieMat8jreo,5,FALSE),0)</f>
        <v>0</v>
      </c>
      <c r="O386" s="1200">
        <f>ROUND('geg ll'!L305*VLOOKUP($F386,categorieMat8jreo,5,FALSE),0)</f>
        <v>0</v>
      </c>
      <c r="P386" s="904"/>
      <c r="Q386" s="489"/>
    </row>
    <row r="387" spans="2:17" ht="13.15" customHeight="1" x14ac:dyDescent="0.2">
      <c r="B387" s="26"/>
      <c r="C387" s="904"/>
      <c r="D387" s="1186" t="str">
        <f>+D185</f>
        <v>Naam SO 23</v>
      </c>
      <c r="E387" s="904"/>
      <c r="F387" s="868" t="str">
        <f t="shared" si="18"/>
        <v>categorie 1</v>
      </c>
      <c r="G387" s="919" t="str">
        <f t="shared" si="18"/>
        <v>&lt; 8 jr</v>
      </c>
      <c r="H387" s="904"/>
      <c r="I387" s="1200">
        <v>0</v>
      </c>
      <c r="J387" s="1200">
        <f>ROUND('geg ll'!G307*VLOOKUP($F387,categorieMat,4,FALSE),0)</f>
        <v>0</v>
      </c>
      <c r="K387" s="1200">
        <f>ROUND('geg ll'!H307*VLOOKUP($F387,categorieMat,5,FALSE),0)</f>
        <v>0</v>
      </c>
      <c r="L387" s="1200">
        <f>ROUND('geg ll'!I307*VLOOKUP($F387,categorieMat,5,FALSE),0)</f>
        <v>0</v>
      </c>
      <c r="M387" s="1200">
        <f>ROUND('geg ll'!J307*VLOOKUP($F387,categorieMat,5,FALSE),0)</f>
        <v>0</v>
      </c>
      <c r="N387" s="1200">
        <f>ROUND('geg ll'!K307*VLOOKUP($F387,categorieMat,5,FALSE),0)</f>
        <v>0</v>
      </c>
      <c r="O387" s="1200">
        <f>ROUND('geg ll'!L307*VLOOKUP($F387,categorieMat,5,FALSE),0)</f>
        <v>0</v>
      </c>
      <c r="P387" s="904"/>
      <c r="Q387" s="489"/>
    </row>
    <row r="388" spans="2:17" ht="13.15" customHeight="1" x14ac:dyDescent="0.2">
      <c r="B388" s="26"/>
      <c r="C388" s="904"/>
      <c r="D388" s="868"/>
      <c r="E388" s="904"/>
      <c r="F388" s="868" t="str">
        <f t="shared" si="18"/>
        <v>categorie 2</v>
      </c>
      <c r="G388" s="919" t="str">
        <f t="shared" si="18"/>
        <v>&lt; 8 jr</v>
      </c>
      <c r="H388" s="904"/>
      <c r="I388" s="1200">
        <v>0</v>
      </c>
      <c r="J388" s="1200">
        <f>ROUND('geg ll'!G308*VLOOKUP($F388,categorieMat,4,FALSE),0)</f>
        <v>0</v>
      </c>
      <c r="K388" s="1200">
        <f>ROUND('geg ll'!H308*VLOOKUP($F388,categorieMat,5,FALSE),0)</f>
        <v>0</v>
      </c>
      <c r="L388" s="1200">
        <f>ROUND('geg ll'!I308*VLOOKUP($F388,categorieMat,5,FALSE),0)</f>
        <v>0</v>
      </c>
      <c r="M388" s="1200">
        <f>ROUND('geg ll'!J308*VLOOKUP($F388,categorieMat,5,FALSE),0)</f>
        <v>0</v>
      </c>
      <c r="N388" s="1200">
        <f>ROUND('geg ll'!K308*VLOOKUP($F388,categorieMat,5,FALSE),0)</f>
        <v>0</v>
      </c>
      <c r="O388" s="1200">
        <f>ROUND('geg ll'!L308*VLOOKUP($F388,categorieMat,5,FALSE),0)</f>
        <v>0</v>
      </c>
      <c r="P388" s="904"/>
      <c r="Q388" s="489"/>
    </row>
    <row r="389" spans="2:17" ht="13.15" customHeight="1" x14ac:dyDescent="0.2">
      <c r="B389" s="26"/>
      <c r="C389" s="904"/>
      <c r="D389" s="868"/>
      <c r="E389" s="904"/>
      <c r="F389" s="868" t="str">
        <f t="shared" si="18"/>
        <v>categorie 3</v>
      </c>
      <c r="G389" s="919" t="str">
        <f t="shared" si="18"/>
        <v>&lt; 8 jr</v>
      </c>
      <c r="H389" s="904"/>
      <c r="I389" s="1200">
        <v>0</v>
      </c>
      <c r="J389" s="1200">
        <f>ROUND('geg ll'!G309*VLOOKUP($F389,categorieMat,4,FALSE),0)</f>
        <v>0</v>
      </c>
      <c r="K389" s="1200">
        <f>ROUND('geg ll'!H309*VLOOKUP($F389,categorieMat,5,FALSE),0)</f>
        <v>0</v>
      </c>
      <c r="L389" s="1200">
        <f>ROUND('geg ll'!I309*VLOOKUP($F389,categorieMat,5,FALSE),0)</f>
        <v>0</v>
      </c>
      <c r="M389" s="1200">
        <f>ROUND('geg ll'!J309*VLOOKUP($F389,categorieMat,5,FALSE),0)</f>
        <v>0</v>
      </c>
      <c r="N389" s="1200">
        <f>ROUND('geg ll'!K309*VLOOKUP($F389,categorieMat,5,FALSE),0)</f>
        <v>0</v>
      </c>
      <c r="O389" s="1200">
        <f>ROUND('geg ll'!L309*VLOOKUP($F389,categorieMat,5,FALSE),0)</f>
        <v>0</v>
      </c>
      <c r="P389" s="904"/>
      <c r="Q389" s="489"/>
    </row>
    <row r="390" spans="2:17" ht="13.15" customHeight="1" x14ac:dyDescent="0.2">
      <c r="B390" s="26"/>
      <c r="C390" s="904"/>
      <c r="D390" s="868"/>
      <c r="E390" s="904"/>
      <c r="F390" s="868" t="str">
        <f t="shared" si="18"/>
        <v>categorie 1</v>
      </c>
      <c r="G390" s="919" t="str">
        <f t="shared" si="18"/>
        <v>8jr eo</v>
      </c>
      <c r="H390" s="904"/>
      <c r="I390" s="1200">
        <v>0</v>
      </c>
      <c r="J390" s="1200">
        <f>ROUND('geg ll'!G310*VLOOKUP($F390,categorieMat8jreo,4,FALSE),0)</f>
        <v>0</v>
      </c>
      <c r="K390" s="1200">
        <f>ROUND('geg ll'!H310*VLOOKUP($F390,categorieMat8jreo,5,FALSE),0)</f>
        <v>0</v>
      </c>
      <c r="L390" s="1200">
        <f>ROUND('geg ll'!I310*VLOOKUP($F390,categorieMat8jreo,5,FALSE),0)</f>
        <v>0</v>
      </c>
      <c r="M390" s="1200">
        <f>ROUND('geg ll'!J310*VLOOKUP($F390,categorieMat8jreo,5,FALSE),0)</f>
        <v>0</v>
      </c>
      <c r="N390" s="1200">
        <f>ROUND('geg ll'!K310*VLOOKUP($F390,categorieMat8jreo,5,FALSE),0)</f>
        <v>0</v>
      </c>
      <c r="O390" s="1200">
        <f>ROUND('geg ll'!L310*VLOOKUP($F390,categorieMat8jreo,5,FALSE),0)</f>
        <v>0</v>
      </c>
      <c r="P390" s="904"/>
      <c r="Q390" s="489"/>
    </row>
    <row r="391" spans="2:17" ht="13.15" customHeight="1" x14ac:dyDescent="0.2">
      <c r="B391" s="26"/>
      <c r="C391" s="904"/>
      <c r="D391" s="868"/>
      <c r="E391" s="904"/>
      <c r="F391" s="868" t="str">
        <f t="shared" si="18"/>
        <v>categorie 2</v>
      </c>
      <c r="G391" s="919" t="str">
        <f t="shared" si="18"/>
        <v>8jr eo</v>
      </c>
      <c r="H391" s="904"/>
      <c r="I391" s="1200">
        <v>0</v>
      </c>
      <c r="J391" s="1200">
        <f>ROUND('geg ll'!G311*VLOOKUP($F391,categorieMat8jreo,4,FALSE),0)</f>
        <v>0</v>
      </c>
      <c r="K391" s="1200">
        <f>ROUND('geg ll'!H311*VLOOKUP($F391,categorieMat8jreo,5,FALSE),0)</f>
        <v>0</v>
      </c>
      <c r="L391" s="1200">
        <f>ROUND('geg ll'!I311*VLOOKUP($F391,categorieMat8jreo,5,FALSE),0)</f>
        <v>0</v>
      </c>
      <c r="M391" s="1200">
        <f>ROUND('geg ll'!J311*VLOOKUP($F391,categorieMat8jreo,5,FALSE),0)</f>
        <v>0</v>
      </c>
      <c r="N391" s="1200">
        <f>ROUND('geg ll'!K311*VLOOKUP($F391,categorieMat8jreo,5,FALSE),0)</f>
        <v>0</v>
      </c>
      <c r="O391" s="1200">
        <f>ROUND('geg ll'!L311*VLOOKUP($F391,categorieMat8jreo,5,FALSE),0)</f>
        <v>0</v>
      </c>
      <c r="P391" s="904"/>
      <c r="Q391" s="489"/>
    </row>
    <row r="392" spans="2:17" ht="13.15" customHeight="1" x14ac:dyDescent="0.2">
      <c r="B392" s="26"/>
      <c r="C392" s="904"/>
      <c r="D392" s="868"/>
      <c r="E392" s="904"/>
      <c r="F392" s="868" t="str">
        <f t="shared" si="18"/>
        <v>categorie 3</v>
      </c>
      <c r="G392" s="919" t="str">
        <f t="shared" si="18"/>
        <v>8jr eo</v>
      </c>
      <c r="H392" s="904"/>
      <c r="I392" s="1200">
        <v>0</v>
      </c>
      <c r="J392" s="1200">
        <f>ROUND('geg ll'!G312*VLOOKUP($F392,categorieMat8jreo,4,FALSE),0)</f>
        <v>0</v>
      </c>
      <c r="K392" s="1200">
        <f>ROUND('geg ll'!H312*VLOOKUP($F392,categorieMat8jreo,5,FALSE),0)</f>
        <v>0</v>
      </c>
      <c r="L392" s="1200">
        <f>ROUND('geg ll'!I312*VLOOKUP($F392,categorieMat8jreo,5,FALSE),0)</f>
        <v>0</v>
      </c>
      <c r="M392" s="1200">
        <f>ROUND('geg ll'!J312*VLOOKUP($F392,categorieMat8jreo,5,FALSE),0)</f>
        <v>0</v>
      </c>
      <c r="N392" s="1200">
        <f>ROUND('geg ll'!K312*VLOOKUP($F392,categorieMat8jreo,5,FALSE),0)</f>
        <v>0</v>
      </c>
      <c r="O392" s="1200">
        <f>ROUND('geg ll'!L312*VLOOKUP($F392,categorieMat8jreo,5,FALSE),0)</f>
        <v>0</v>
      </c>
      <c r="P392" s="904"/>
      <c r="Q392" s="489"/>
    </row>
    <row r="393" spans="2:17" ht="13.15" customHeight="1" x14ac:dyDescent="0.2">
      <c r="B393" s="26"/>
      <c r="C393" s="904"/>
      <c r="D393" s="1186" t="str">
        <f>+D191</f>
        <v>Naam SO 24</v>
      </c>
      <c r="E393" s="904"/>
      <c r="F393" s="868" t="str">
        <f t="shared" si="18"/>
        <v>categorie 1</v>
      </c>
      <c r="G393" s="919" t="str">
        <f t="shared" si="18"/>
        <v>&lt; 8 jr</v>
      </c>
      <c r="H393" s="904"/>
      <c r="I393" s="1200">
        <v>0</v>
      </c>
      <c r="J393" s="1200">
        <f>ROUND('geg ll'!G314*VLOOKUP($F393,categorieMat,4,FALSE),0)</f>
        <v>0</v>
      </c>
      <c r="K393" s="1200">
        <f>ROUND('geg ll'!H314*VLOOKUP($F393,categorieMat,5,FALSE),0)</f>
        <v>0</v>
      </c>
      <c r="L393" s="1200">
        <f>ROUND('geg ll'!I314*VLOOKUP($F393,categorieMat,5,FALSE),0)</f>
        <v>0</v>
      </c>
      <c r="M393" s="1200">
        <f>ROUND('geg ll'!J314*VLOOKUP($F393,categorieMat,5,FALSE),0)</f>
        <v>0</v>
      </c>
      <c r="N393" s="1200">
        <f>ROUND('geg ll'!K314*VLOOKUP($F393,categorieMat,5,FALSE),0)</f>
        <v>0</v>
      </c>
      <c r="O393" s="1200">
        <f>ROUND('geg ll'!L314*VLOOKUP($F393,categorieMat,5,FALSE),0)</f>
        <v>0</v>
      </c>
      <c r="P393" s="904"/>
      <c r="Q393" s="489"/>
    </row>
    <row r="394" spans="2:17" ht="13.15" customHeight="1" x14ac:dyDescent="0.2">
      <c r="B394" s="26"/>
      <c r="C394" s="904"/>
      <c r="D394" s="868"/>
      <c r="E394" s="904"/>
      <c r="F394" s="868" t="str">
        <f t="shared" si="18"/>
        <v>categorie 2</v>
      </c>
      <c r="G394" s="919" t="str">
        <f t="shared" si="18"/>
        <v>&lt; 8 jr</v>
      </c>
      <c r="H394" s="904"/>
      <c r="I394" s="1200">
        <v>0</v>
      </c>
      <c r="J394" s="1200">
        <f>ROUND('geg ll'!G315*VLOOKUP($F394,categorieMat,4,FALSE),0)</f>
        <v>0</v>
      </c>
      <c r="K394" s="1200">
        <f>ROUND('geg ll'!H315*VLOOKUP($F394,categorieMat,5,FALSE),0)</f>
        <v>0</v>
      </c>
      <c r="L394" s="1200">
        <f>ROUND('geg ll'!I315*VLOOKUP($F394,categorieMat,5,FALSE),0)</f>
        <v>0</v>
      </c>
      <c r="M394" s="1200">
        <f>ROUND('geg ll'!J315*VLOOKUP($F394,categorieMat,5,FALSE),0)</f>
        <v>0</v>
      </c>
      <c r="N394" s="1200">
        <f>ROUND('geg ll'!K315*VLOOKUP($F394,categorieMat,5,FALSE),0)</f>
        <v>0</v>
      </c>
      <c r="O394" s="1200">
        <f>ROUND('geg ll'!L315*VLOOKUP($F394,categorieMat,5,FALSE),0)</f>
        <v>0</v>
      </c>
      <c r="P394" s="904"/>
      <c r="Q394" s="489"/>
    </row>
    <row r="395" spans="2:17" ht="13.15" customHeight="1" x14ac:dyDescent="0.2">
      <c r="B395" s="26"/>
      <c r="C395" s="904"/>
      <c r="D395" s="868"/>
      <c r="E395" s="904"/>
      <c r="F395" s="868" t="str">
        <f t="shared" si="18"/>
        <v>categorie 3</v>
      </c>
      <c r="G395" s="919" t="str">
        <f t="shared" si="18"/>
        <v>&lt; 8 jr</v>
      </c>
      <c r="H395" s="904"/>
      <c r="I395" s="1200">
        <v>0</v>
      </c>
      <c r="J395" s="1200">
        <f>ROUND('geg ll'!G316*VLOOKUP($F395,categorieMat,4,FALSE),0)</f>
        <v>0</v>
      </c>
      <c r="K395" s="1200">
        <f>ROUND('geg ll'!H316*VLOOKUP($F395,categorieMat,5,FALSE),0)</f>
        <v>0</v>
      </c>
      <c r="L395" s="1200">
        <f>ROUND('geg ll'!I316*VLOOKUP($F395,categorieMat,5,FALSE),0)</f>
        <v>0</v>
      </c>
      <c r="M395" s="1200">
        <f>ROUND('geg ll'!J316*VLOOKUP($F395,categorieMat,5,FALSE),0)</f>
        <v>0</v>
      </c>
      <c r="N395" s="1200">
        <f>ROUND('geg ll'!K316*VLOOKUP($F395,categorieMat,5,FALSE),0)</f>
        <v>0</v>
      </c>
      <c r="O395" s="1200">
        <f>ROUND('geg ll'!L316*VLOOKUP($F395,categorieMat,5,FALSE),0)</f>
        <v>0</v>
      </c>
      <c r="P395" s="904"/>
      <c r="Q395" s="489"/>
    </row>
    <row r="396" spans="2:17" ht="13.15" customHeight="1" x14ac:dyDescent="0.2">
      <c r="B396" s="26"/>
      <c r="C396" s="904"/>
      <c r="D396" s="868"/>
      <c r="E396" s="904"/>
      <c r="F396" s="868" t="str">
        <f t="shared" si="18"/>
        <v>categorie 1</v>
      </c>
      <c r="G396" s="919" t="str">
        <f t="shared" si="18"/>
        <v>8jr eo</v>
      </c>
      <c r="H396" s="904"/>
      <c r="I396" s="1200">
        <v>0</v>
      </c>
      <c r="J396" s="1200">
        <f>ROUND('geg ll'!G317*VLOOKUP($F396,categorieMat8jreo,4,FALSE),0)</f>
        <v>0</v>
      </c>
      <c r="K396" s="1200">
        <f>ROUND('geg ll'!H317*VLOOKUP($F396,categorieMat8jreo,5,FALSE),0)</f>
        <v>0</v>
      </c>
      <c r="L396" s="1200">
        <f>ROUND('geg ll'!I317*VLOOKUP($F396,categorieMat8jreo,5,FALSE),0)</f>
        <v>0</v>
      </c>
      <c r="M396" s="1200">
        <f>ROUND('geg ll'!J317*VLOOKUP($F396,categorieMat8jreo,5,FALSE),0)</f>
        <v>0</v>
      </c>
      <c r="N396" s="1200">
        <f>ROUND('geg ll'!K317*VLOOKUP($F396,categorieMat8jreo,5,FALSE),0)</f>
        <v>0</v>
      </c>
      <c r="O396" s="1200">
        <f>ROUND('geg ll'!L317*VLOOKUP($F396,categorieMat8jreo,5,FALSE),0)</f>
        <v>0</v>
      </c>
      <c r="P396" s="904"/>
      <c r="Q396" s="489"/>
    </row>
    <row r="397" spans="2:17" ht="13.15" customHeight="1" x14ac:dyDescent="0.2">
      <c r="B397" s="26"/>
      <c r="C397" s="904"/>
      <c r="D397" s="868"/>
      <c r="E397" s="904"/>
      <c r="F397" s="868" t="str">
        <f t="shared" si="18"/>
        <v>categorie 2</v>
      </c>
      <c r="G397" s="919" t="str">
        <f t="shared" si="18"/>
        <v>8jr eo</v>
      </c>
      <c r="H397" s="904"/>
      <c r="I397" s="1200">
        <v>0</v>
      </c>
      <c r="J397" s="1200">
        <f>ROUND('geg ll'!G318*VLOOKUP($F397,categorieMat8jreo,4,FALSE),0)</f>
        <v>0</v>
      </c>
      <c r="K397" s="1200">
        <f>ROUND('geg ll'!H318*VLOOKUP($F397,categorieMat8jreo,5,FALSE),0)</f>
        <v>0</v>
      </c>
      <c r="L397" s="1200">
        <f>ROUND('geg ll'!I318*VLOOKUP($F397,categorieMat8jreo,5,FALSE),0)</f>
        <v>0</v>
      </c>
      <c r="M397" s="1200">
        <f>ROUND('geg ll'!J318*VLOOKUP($F397,categorieMat8jreo,5,FALSE),0)</f>
        <v>0</v>
      </c>
      <c r="N397" s="1200">
        <f>ROUND('geg ll'!K318*VLOOKUP($F397,categorieMat8jreo,5,FALSE),0)</f>
        <v>0</v>
      </c>
      <c r="O397" s="1200">
        <f>ROUND('geg ll'!L318*VLOOKUP($F397,categorieMat8jreo,5,FALSE),0)</f>
        <v>0</v>
      </c>
      <c r="P397" s="904"/>
      <c r="Q397" s="489"/>
    </row>
    <row r="398" spans="2:17" ht="13.15" customHeight="1" x14ac:dyDescent="0.2">
      <c r="B398" s="26"/>
      <c r="C398" s="904"/>
      <c r="D398" s="868"/>
      <c r="E398" s="904"/>
      <c r="F398" s="868" t="str">
        <f t="shared" si="18"/>
        <v>categorie 3</v>
      </c>
      <c r="G398" s="919" t="str">
        <f t="shared" si="18"/>
        <v>8jr eo</v>
      </c>
      <c r="H398" s="904"/>
      <c r="I398" s="1200">
        <v>0</v>
      </c>
      <c r="J398" s="1200">
        <f>ROUND('geg ll'!G319*VLOOKUP($F398,categorieMat8jreo,4,FALSE),0)</f>
        <v>0</v>
      </c>
      <c r="K398" s="1200">
        <f>ROUND('geg ll'!H319*VLOOKUP($F398,categorieMat8jreo,5,FALSE),0)</f>
        <v>0</v>
      </c>
      <c r="L398" s="1200">
        <f>ROUND('geg ll'!I319*VLOOKUP($F398,categorieMat8jreo,5,FALSE),0)</f>
        <v>0</v>
      </c>
      <c r="M398" s="1200">
        <f>ROUND('geg ll'!J319*VLOOKUP($F398,categorieMat8jreo,5,FALSE),0)</f>
        <v>0</v>
      </c>
      <c r="N398" s="1200">
        <f>ROUND('geg ll'!K319*VLOOKUP($F398,categorieMat8jreo,5,FALSE),0)</f>
        <v>0</v>
      </c>
      <c r="O398" s="1200">
        <f>ROUND('geg ll'!L319*VLOOKUP($F398,categorieMat8jreo,5,FALSE),0)</f>
        <v>0</v>
      </c>
      <c r="P398" s="904"/>
      <c r="Q398" s="489"/>
    </row>
    <row r="399" spans="2:17" ht="13.15" customHeight="1" x14ac:dyDescent="0.2">
      <c r="B399" s="26"/>
      <c r="C399" s="904"/>
      <c r="D399" s="1186" t="str">
        <f>+D197</f>
        <v>Naam SO 25</v>
      </c>
      <c r="E399" s="904"/>
      <c r="F399" s="868" t="str">
        <f t="shared" si="18"/>
        <v>categorie 1</v>
      </c>
      <c r="G399" s="919" t="str">
        <f t="shared" si="18"/>
        <v>&lt; 8 jr</v>
      </c>
      <c r="H399" s="904"/>
      <c r="I399" s="1200">
        <v>0</v>
      </c>
      <c r="J399" s="1200">
        <f>ROUND('geg ll'!G321*VLOOKUP($F399,categorieMat,4,FALSE),0)</f>
        <v>0</v>
      </c>
      <c r="K399" s="1200">
        <f>ROUND('geg ll'!H321*VLOOKUP($F399,categorieMat,5,FALSE),0)</f>
        <v>0</v>
      </c>
      <c r="L399" s="1200">
        <f>ROUND('geg ll'!I321*VLOOKUP($F399,categorieMat,5,FALSE),0)</f>
        <v>0</v>
      </c>
      <c r="M399" s="1200">
        <f>ROUND('geg ll'!J321*VLOOKUP($F399,categorieMat,5,FALSE),0)</f>
        <v>0</v>
      </c>
      <c r="N399" s="1200">
        <f>ROUND('geg ll'!K321*VLOOKUP($F399,categorieMat,5,FALSE),0)</f>
        <v>0</v>
      </c>
      <c r="O399" s="1200">
        <f>ROUND('geg ll'!L321*VLOOKUP($F399,categorieMat,5,FALSE),0)</f>
        <v>0</v>
      </c>
      <c r="P399" s="904"/>
      <c r="Q399" s="489"/>
    </row>
    <row r="400" spans="2:17" ht="13.15" customHeight="1" x14ac:dyDescent="0.2">
      <c r="B400" s="26"/>
      <c r="C400" s="904"/>
      <c r="D400" s="868"/>
      <c r="E400" s="904"/>
      <c r="F400" s="868" t="str">
        <f t="shared" si="18"/>
        <v>categorie 2</v>
      </c>
      <c r="G400" s="919" t="str">
        <f t="shared" si="18"/>
        <v>&lt; 8 jr</v>
      </c>
      <c r="H400" s="904"/>
      <c r="I400" s="1200">
        <v>0</v>
      </c>
      <c r="J400" s="1200">
        <f>ROUND('geg ll'!G322*VLOOKUP($F400,categorieMat,4,FALSE),0)</f>
        <v>0</v>
      </c>
      <c r="K400" s="1200">
        <f>ROUND('geg ll'!H322*VLOOKUP($F400,categorieMat,5,FALSE),0)</f>
        <v>0</v>
      </c>
      <c r="L400" s="1200">
        <f>ROUND('geg ll'!I322*VLOOKUP($F400,categorieMat,5,FALSE),0)</f>
        <v>0</v>
      </c>
      <c r="M400" s="1200">
        <f>ROUND('geg ll'!J322*VLOOKUP($F400,categorieMat,5,FALSE),0)</f>
        <v>0</v>
      </c>
      <c r="N400" s="1200">
        <f>ROUND('geg ll'!K322*VLOOKUP($F400,categorieMat,5,FALSE),0)</f>
        <v>0</v>
      </c>
      <c r="O400" s="1200">
        <f>ROUND('geg ll'!L322*VLOOKUP($F400,categorieMat,5,FALSE),0)</f>
        <v>0</v>
      </c>
      <c r="P400" s="904"/>
      <c r="Q400" s="489"/>
    </row>
    <row r="401" spans="2:17" ht="13.15" customHeight="1" x14ac:dyDescent="0.2">
      <c r="B401" s="26"/>
      <c r="C401" s="904"/>
      <c r="D401" s="868"/>
      <c r="E401" s="904"/>
      <c r="F401" s="868" t="str">
        <f t="shared" si="18"/>
        <v>categorie 3</v>
      </c>
      <c r="G401" s="919" t="str">
        <f t="shared" si="18"/>
        <v>&lt; 8 jr</v>
      </c>
      <c r="H401" s="904"/>
      <c r="I401" s="1200">
        <v>0</v>
      </c>
      <c r="J401" s="1200">
        <f>ROUND('geg ll'!G323*VLOOKUP($F401,categorieMat,4,FALSE),0)</f>
        <v>0</v>
      </c>
      <c r="K401" s="1200">
        <f>ROUND('geg ll'!H323*VLOOKUP($F401,categorieMat,5,FALSE),0)</f>
        <v>0</v>
      </c>
      <c r="L401" s="1200">
        <f>ROUND('geg ll'!I323*VLOOKUP($F401,categorieMat,5,FALSE),0)</f>
        <v>0</v>
      </c>
      <c r="M401" s="1200">
        <f>ROUND('geg ll'!J323*VLOOKUP($F401,categorieMat,5,FALSE),0)</f>
        <v>0</v>
      </c>
      <c r="N401" s="1200">
        <f>ROUND('geg ll'!K323*VLOOKUP($F401,categorieMat,5,FALSE),0)</f>
        <v>0</v>
      </c>
      <c r="O401" s="1200">
        <f>ROUND('geg ll'!L323*VLOOKUP($F401,categorieMat,5,FALSE),0)</f>
        <v>0</v>
      </c>
      <c r="P401" s="904"/>
      <c r="Q401" s="489"/>
    </row>
    <row r="402" spans="2:17" ht="13.15" customHeight="1" x14ac:dyDescent="0.2">
      <c r="B402" s="26"/>
      <c r="C402" s="904"/>
      <c r="D402" s="868"/>
      <c r="E402" s="904"/>
      <c r="F402" s="868" t="str">
        <f t="shared" si="18"/>
        <v>categorie 1</v>
      </c>
      <c r="G402" s="919" t="str">
        <f t="shared" si="18"/>
        <v>8jr eo</v>
      </c>
      <c r="H402" s="904"/>
      <c r="I402" s="1200">
        <v>0</v>
      </c>
      <c r="J402" s="1200">
        <f>ROUND('geg ll'!G324*VLOOKUP($F402,categorieMat8jreo,4,FALSE),0)</f>
        <v>0</v>
      </c>
      <c r="K402" s="1200">
        <f>ROUND('geg ll'!H324*VLOOKUP($F402,categorieMat8jreo,5,FALSE),0)</f>
        <v>0</v>
      </c>
      <c r="L402" s="1200">
        <f>ROUND('geg ll'!I324*VLOOKUP($F402,categorieMat8jreo,5,FALSE),0)</f>
        <v>0</v>
      </c>
      <c r="M402" s="1200">
        <f>ROUND('geg ll'!J324*VLOOKUP($F402,categorieMat8jreo,5,FALSE),0)</f>
        <v>0</v>
      </c>
      <c r="N402" s="1200">
        <f>ROUND('geg ll'!K324*VLOOKUP($F402,categorieMat8jreo,5,FALSE),0)</f>
        <v>0</v>
      </c>
      <c r="O402" s="1200">
        <f>ROUND('geg ll'!L324*VLOOKUP($F402,categorieMat8jreo,5,FALSE),0)</f>
        <v>0</v>
      </c>
      <c r="P402" s="904"/>
      <c r="Q402" s="489"/>
    </row>
    <row r="403" spans="2:17" ht="13.15" customHeight="1" x14ac:dyDescent="0.2">
      <c r="B403" s="26"/>
      <c r="C403" s="904"/>
      <c r="D403" s="868"/>
      <c r="E403" s="904"/>
      <c r="F403" s="868" t="str">
        <f t="shared" si="18"/>
        <v>categorie 2</v>
      </c>
      <c r="G403" s="919" t="str">
        <f t="shared" si="18"/>
        <v>8jr eo</v>
      </c>
      <c r="H403" s="904"/>
      <c r="I403" s="1200">
        <v>0</v>
      </c>
      <c r="J403" s="1200">
        <f>ROUND('geg ll'!G325*VLOOKUP($F403,categorieMat8jreo,4,FALSE),0)</f>
        <v>0</v>
      </c>
      <c r="K403" s="1200">
        <f>ROUND('geg ll'!H325*VLOOKUP($F403,categorieMat8jreo,5,FALSE),0)</f>
        <v>0</v>
      </c>
      <c r="L403" s="1200">
        <f>ROUND('geg ll'!I325*VLOOKUP($F403,categorieMat8jreo,5,FALSE),0)</f>
        <v>0</v>
      </c>
      <c r="M403" s="1200">
        <f>ROUND('geg ll'!J325*VLOOKUP($F403,categorieMat8jreo,5,FALSE),0)</f>
        <v>0</v>
      </c>
      <c r="N403" s="1200">
        <f>ROUND('geg ll'!K325*VLOOKUP($F403,categorieMat8jreo,5,FALSE),0)</f>
        <v>0</v>
      </c>
      <c r="O403" s="1200">
        <f>ROUND('geg ll'!L325*VLOOKUP($F403,categorieMat8jreo,5,FALSE),0)</f>
        <v>0</v>
      </c>
      <c r="P403" s="904"/>
      <c r="Q403" s="489"/>
    </row>
    <row r="404" spans="2:17" ht="13.15" customHeight="1" x14ac:dyDescent="0.2">
      <c r="B404" s="26"/>
      <c r="C404" s="904"/>
      <c r="D404" s="868"/>
      <c r="E404" s="904"/>
      <c r="F404" s="868" t="str">
        <f t="shared" si="18"/>
        <v>categorie 3</v>
      </c>
      <c r="G404" s="919" t="str">
        <f t="shared" si="18"/>
        <v>8jr eo</v>
      </c>
      <c r="H404" s="904"/>
      <c r="I404" s="1200">
        <v>0</v>
      </c>
      <c r="J404" s="1200">
        <f>ROUND('geg ll'!G326*VLOOKUP($F404,categorieMat8jreo,4,FALSE),0)</f>
        <v>0</v>
      </c>
      <c r="K404" s="1200">
        <f>ROUND('geg ll'!H326*VLOOKUP($F404,categorieMat8jreo,5,FALSE),0)</f>
        <v>0</v>
      </c>
      <c r="L404" s="1200">
        <f>ROUND('geg ll'!I326*VLOOKUP($F404,categorieMat8jreo,5,FALSE),0)</f>
        <v>0</v>
      </c>
      <c r="M404" s="1200">
        <f>ROUND('geg ll'!J326*VLOOKUP($F404,categorieMat8jreo,5,FALSE),0)</f>
        <v>0</v>
      </c>
      <c r="N404" s="1200">
        <f>ROUND('geg ll'!K326*VLOOKUP($F404,categorieMat8jreo,5,FALSE),0)</f>
        <v>0</v>
      </c>
      <c r="O404" s="1200">
        <f>ROUND('geg ll'!L326*VLOOKUP($F404,categorieMat8jreo,5,FALSE),0)</f>
        <v>0</v>
      </c>
      <c r="P404" s="904"/>
      <c r="Q404" s="489"/>
    </row>
    <row r="405" spans="2:17" ht="13.15" customHeight="1" x14ac:dyDescent="0.2">
      <c r="B405" s="26"/>
      <c r="C405" s="904"/>
      <c r="D405" s="1186" t="str">
        <f>+D203</f>
        <v>Naam SO 26</v>
      </c>
      <c r="E405" s="904"/>
      <c r="F405" s="868" t="str">
        <f t="shared" ref="F405:G424" si="19">+F203</f>
        <v>categorie 1</v>
      </c>
      <c r="G405" s="919" t="str">
        <f t="shared" si="19"/>
        <v>&lt; 8 jr</v>
      </c>
      <c r="H405" s="904"/>
      <c r="I405" s="1200">
        <v>0</v>
      </c>
      <c r="J405" s="1200">
        <f>ROUND('geg ll'!G328*VLOOKUP($F405,categorieMat,4,FALSE),0)</f>
        <v>0</v>
      </c>
      <c r="K405" s="1200">
        <f>ROUND('geg ll'!H328*VLOOKUP($F405,categorieMat,5,FALSE),0)</f>
        <v>0</v>
      </c>
      <c r="L405" s="1200">
        <f>ROUND('geg ll'!I328*VLOOKUP($F405,categorieMat,5,FALSE),0)</f>
        <v>0</v>
      </c>
      <c r="M405" s="1200">
        <f>ROUND('geg ll'!J328*VLOOKUP($F405,categorieMat,5,FALSE),0)</f>
        <v>0</v>
      </c>
      <c r="N405" s="1200">
        <f>ROUND('geg ll'!K328*VLOOKUP($F405,categorieMat,5,FALSE),0)</f>
        <v>0</v>
      </c>
      <c r="O405" s="1200">
        <f>ROUND('geg ll'!L328*VLOOKUP($F405,categorieMat,5,FALSE),0)</f>
        <v>0</v>
      </c>
      <c r="P405" s="904"/>
      <c r="Q405" s="489"/>
    </row>
    <row r="406" spans="2:17" ht="13.15" customHeight="1" x14ac:dyDescent="0.2">
      <c r="B406" s="26"/>
      <c r="C406" s="904"/>
      <c r="D406" s="868"/>
      <c r="E406" s="904"/>
      <c r="F406" s="868" t="str">
        <f t="shared" si="19"/>
        <v>categorie 2</v>
      </c>
      <c r="G406" s="919" t="str">
        <f t="shared" si="19"/>
        <v>&lt; 8 jr</v>
      </c>
      <c r="H406" s="904"/>
      <c r="I406" s="1200">
        <v>0</v>
      </c>
      <c r="J406" s="1200">
        <f>ROUND('geg ll'!G329*VLOOKUP($F406,categorieMat,4,FALSE),0)</f>
        <v>0</v>
      </c>
      <c r="K406" s="1200">
        <f>ROUND('geg ll'!H329*VLOOKUP($F406,categorieMat,5,FALSE),0)</f>
        <v>0</v>
      </c>
      <c r="L406" s="1200">
        <f>ROUND('geg ll'!I329*VLOOKUP($F406,categorieMat,5,FALSE),0)</f>
        <v>0</v>
      </c>
      <c r="M406" s="1200">
        <f>ROUND('geg ll'!J329*VLOOKUP($F406,categorieMat,5,FALSE),0)</f>
        <v>0</v>
      </c>
      <c r="N406" s="1200">
        <f>ROUND('geg ll'!K329*VLOOKUP($F406,categorieMat,5,FALSE),0)</f>
        <v>0</v>
      </c>
      <c r="O406" s="1200">
        <f>ROUND('geg ll'!L329*VLOOKUP($F406,categorieMat,5,FALSE),0)</f>
        <v>0</v>
      </c>
      <c r="P406" s="904"/>
      <c r="Q406" s="489"/>
    </row>
    <row r="407" spans="2:17" ht="13.15" customHeight="1" x14ac:dyDescent="0.2">
      <c r="B407" s="26"/>
      <c r="C407" s="904"/>
      <c r="D407" s="868"/>
      <c r="E407" s="904"/>
      <c r="F407" s="868" t="str">
        <f t="shared" si="19"/>
        <v>categorie 3</v>
      </c>
      <c r="G407" s="919" t="str">
        <f t="shared" si="19"/>
        <v>&lt; 8 jr</v>
      </c>
      <c r="H407" s="904"/>
      <c r="I407" s="1200">
        <v>0</v>
      </c>
      <c r="J407" s="1200">
        <f>ROUND('geg ll'!G330*VLOOKUP($F407,categorieMat,4,FALSE),0)</f>
        <v>0</v>
      </c>
      <c r="K407" s="1200">
        <f>ROUND('geg ll'!H330*VLOOKUP($F407,categorieMat,5,FALSE),0)</f>
        <v>0</v>
      </c>
      <c r="L407" s="1200">
        <f>ROUND('geg ll'!I330*VLOOKUP($F407,categorieMat,5,FALSE),0)</f>
        <v>0</v>
      </c>
      <c r="M407" s="1200">
        <f>ROUND('geg ll'!J330*VLOOKUP($F407,categorieMat,5,FALSE),0)</f>
        <v>0</v>
      </c>
      <c r="N407" s="1200">
        <f>ROUND('geg ll'!K330*VLOOKUP($F407,categorieMat,5,FALSE),0)</f>
        <v>0</v>
      </c>
      <c r="O407" s="1200">
        <f>ROUND('geg ll'!L330*VLOOKUP($F407,categorieMat,5,FALSE),0)</f>
        <v>0</v>
      </c>
      <c r="P407" s="904"/>
      <c r="Q407" s="489"/>
    </row>
    <row r="408" spans="2:17" ht="13.15" customHeight="1" x14ac:dyDescent="0.2">
      <c r="B408" s="26"/>
      <c r="C408" s="904"/>
      <c r="D408" s="868"/>
      <c r="E408" s="904"/>
      <c r="F408" s="868" t="str">
        <f t="shared" si="19"/>
        <v>categorie 1</v>
      </c>
      <c r="G408" s="919" t="str">
        <f t="shared" si="19"/>
        <v>8jr eo</v>
      </c>
      <c r="H408" s="904"/>
      <c r="I408" s="1200">
        <v>0</v>
      </c>
      <c r="J408" s="1200">
        <f>ROUND('geg ll'!G331*VLOOKUP($F408,categorieMat8jreo,4,FALSE),0)</f>
        <v>0</v>
      </c>
      <c r="K408" s="1200">
        <f>ROUND('geg ll'!H331*VLOOKUP($F408,categorieMat8jreo,5,FALSE),0)</f>
        <v>0</v>
      </c>
      <c r="L408" s="1200">
        <f>ROUND('geg ll'!I331*VLOOKUP($F408,categorieMat8jreo,5,FALSE),0)</f>
        <v>0</v>
      </c>
      <c r="M408" s="1200">
        <f>ROUND('geg ll'!J331*VLOOKUP($F408,categorieMat8jreo,5,FALSE),0)</f>
        <v>0</v>
      </c>
      <c r="N408" s="1200">
        <f>ROUND('geg ll'!K331*VLOOKUP($F408,categorieMat8jreo,5,FALSE),0)</f>
        <v>0</v>
      </c>
      <c r="O408" s="1200">
        <f>ROUND('geg ll'!L331*VLOOKUP($F408,categorieMat8jreo,5,FALSE),0)</f>
        <v>0</v>
      </c>
      <c r="P408" s="904"/>
      <c r="Q408" s="489"/>
    </row>
    <row r="409" spans="2:17" ht="13.15" customHeight="1" x14ac:dyDescent="0.2">
      <c r="B409" s="26"/>
      <c r="C409" s="904"/>
      <c r="D409" s="868"/>
      <c r="E409" s="904"/>
      <c r="F409" s="868" t="str">
        <f t="shared" si="19"/>
        <v>categorie 2</v>
      </c>
      <c r="G409" s="919" t="str">
        <f t="shared" si="19"/>
        <v>8jr eo</v>
      </c>
      <c r="H409" s="904"/>
      <c r="I409" s="1200">
        <v>0</v>
      </c>
      <c r="J409" s="1200">
        <f>ROUND('geg ll'!G332*VLOOKUP($F409,categorieMat8jreo,4,FALSE),0)</f>
        <v>0</v>
      </c>
      <c r="K409" s="1200">
        <f>ROUND('geg ll'!H332*VLOOKUP($F409,categorieMat8jreo,5,FALSE),0)</f>
        <v>0</v>
      </c>
      <c r="L409" s="1200">
        <f>ROUND('geg ll'!I332*VLOOKUP($F409,categorieMat8jreo,5,FALSE),0)</f>
        <v>0</v>
      </c>
      <c r="M409" s="1200">
        <f>ROUND('geg ll'!J332*VLOOKUP($F409,categorieMat8jreo,5,FALSE),0)</f>
        <v>0</v>
      </c>
      <c r="N409" s="1200">
        <f>ROUND('geg ll'!K332*VLOOKUP($F409,categorieMat8jreo,5,FALSE),0)</f>
        <v>0</v>
      </c>
      <c r="O409" s="1200">
        <f>ROUND('geg ll'!L332*VLOOKUP($F409,categorieMat8jreo,5,FALSE),0)</f>
        <v>0</v>
      </c>
      <c r="P409" s="904"/>
      <c r="Q409" s="489"/>
    </row>
    <row r="410" spans="2:17" ht="13.15" customHeight="1" x14ac:dyDescent="0.2">
      <c r="B410" s="26"/>
      <c r="C410" s="904"/>
      <c r="D410" s="868"/>
      <c r="E410" s="904"/>
      <c r="F410" s="868" t="str">
        <f t="shared" si="19"/>
        <v>categorie 3</v>
      </c>
      <c r="G410" s="919" t="str">
        <f t="shared" si="19"/>
        <v>8jr eo</v>
      </c>
      <c r="H410" s="904"/>
      <c r="I410" s="1200">
        <v>0</v>
      </c>
      <c r="J410" s="1200">
        <f>ROUND('geg ll'!G333*VLOOKUP($F410,categorieMat8jreo,4,FALSE),0)</f>
        <v>0</v>
      </c>
      <c r="K410" s="1200">
        <f>ROUND('geg ll'!H333*VLOOKUP($F410,categorieMat8jreo,5,FALSE),0)</f>
        <v>0</v>
      </c>
      <c r="L410" s="1200">
        <f>ROUND('geg ll'!I333*VLOOKUP($F410,categorieMat8jreo,5,FALSE),0)</f>
        <v>0</v>
      </c>
      <c r="M410" s="1200">
        <f>ROUND('geg ll'!J333*VLOOKUP($F410,categorieMat8jreo,5,FALSE),0)</f>
        <v>0</v>
      </c>
      <c r="N410" s="1200">
        <f>ROUND('geg ll'!K333*VLOOKUP($F410,categorieMat8jreo,5,FALSE),0)</f>
        <v>0</v>
      </c>
      <c r="O410" s="1200">
        <f>ROUND('geg ll'!L333*VLOOKUP($F410,categorieMat8jreo,5,FALSE),0)</f>
        <v>0</v>
      </c>
      <c r="P410" s="904"/>
      <c r="Q410" s="489"/>
    </row>
    <row r="411" spans="2:17" ht="13.15" customHeight="1" x14ac:dyDescent="0.2">
      <c r="B411" s="26"/>
      <c r="C411" s="904"/>
      <c r="D411" s="1186" t="str">
        <f>+D209</f>
        <v>Naam SO 27</v>
      </c>
      <c r="E411" s="904"/>
      <c r="F411" s="868" t="str">
        <f t="shared" si="19"/>
        <v>categorie 1</v>
      </c>
      <c r="G411" s="919" t="str">
        <f t="shared" si="19"/>
        <v>&lt; 8 jr</v>
      </c>
      <c r="H411" s="904"/>
      <c r="I411" s="1200">
        <v>0</v>
      </c>
      <c r="J411" s="1200">
        <f>ROUND('geg ll'!G335*VLOOKUP($F411,categorieMat,4,FALSE),0)</f>
        <v>0</v>
      </c>
      <c r="K411" s="1200">
        <f>ROUND('geg ll'!H335*VLOOKUP($F411,categorieMat,5,FALSE),0)</f>
        <v>0</v>
      </c>
      <c r="L411" s="1200">
        <f>ROUND('geg ll'!I335*VLOOKUP($F411,categorieMat,5,FALSE),0)</f>
        <v>0</v>
      </c>
      <c r="M411" s="1200">
        <f>ROUND('geg ll'!J335*VLOOKUP($F411,categorieMat,5,FALSE),0)</f>
        <v>0</v>
      </c>
      <c r="N411" s="1200">
        <f>ROUND('geg ll'!K335*VLOOKUP($F411,categorieMat,5,FALSE),0)</f>
        <v>0</v>
      </c>
      <c r="O411" s="1200">
        <f>ROUND('geg ll'!L335*VLOOKUP($F411,categorieMat,5,FALSE),0)</f>
        <v>0</v>
      </c>
      <c r="P411" s="904"/>
      <c r="Q411" s="489"/>
    </row>
    <row r="412" spans="2:17" ht="13.15" customHeight="1" x14ac:dyDescent="0.2">
      <c r="B412" s="26"/>
      <c r="C412" s="904"/>
      <c r="D412" s="868"/>
      <c r="E412" s="904"/>
      <c r="F412" s="868" t="str">
        <f t="shared" si="19"/>
        <v>categorie 2</v>
      </c>
      <c r="G412" s="919" t="str">
        <f t="shared" si="19"/>
        <v>&lt; 8 jr</v>
      </c>
      <c r="H412" s="904"/>
      <c r="I412" s="1200">
        <v>0</v>
      </c>
      <c r="J412" s="1200">
        <f>ROUND('geg ll'!G336*VLOOKUP($F412,categorieMat,4,FALSE),0)</f>
        <v>0</v>
      </c>
      <c r="K412" s="1200">
        <f>ROUND('geg ll'!H336*VLOOKUP($F412,categorieMat,5,FALSE),0)</f>
        <v>0</v>
      </c>
      <c r="L412" s="1200">
        <f>ROUND('geg ll'!I336*VLOOKUP($F412,categorieMat,5,FALSE),0)</f>
        <v>0</v>
      </c>
      <c r="M412" s="1200">
        <f>ROUND('geg ll'!J336*VLOOKUP($F412,categorieMat,5,FALSE),0)</f>
        <v>0</v>
      </c>
      <c r="N412" s="1200">
        <f>ROUND('geg ll'!K336*VLOOKUP($F412,categorieMat,5,FALSE),0)</f>
        <v>0</v>
      </c>
      <c r="O412" s="1200">
        <f>ROUND('geg ll'!L336*VLOOKUP($F412,categorieMat,5,FALSE),0)</f>
        <v>0</v>
      </c>
      <c r="P412" s="904"/>
      <c r="Q412" s="489"/>
    </row>
    <row r="413" spans="2:17" ht="13.15" customHeight="1" x14ac:dyDescent="0.2">
      <c r="B413" s="26"/>
      <c r="C413" s="904"/>
      <c r="D413" s="868"/>
      <c r="E413" s="904"/>
      <c r="F413" s="868" t="str">
        <f t="shared" si="19"/>
        <v>categorie 3</v>
      </c>
      <c r="G413" s="919" t="str">
        <f t="shared" si="19"/>
        <v>&lt; 8 jr</v>
      </c>
      <c r="H413" s="904"/>
      <c r="I413" s="1200">
        <v>0</v>
      </c>
      <c r="J413" s="1200">
        <f>ROUND('geg ll'!G337*VLOOKUP($F413,categorieMat,4,FALSE),0)</f>
        <v>0</v>
      </c>
      <c r="K413" s="1200">
        <f>ROUND('geg ll'!H337*VLOOKUP($F413,categorieMat,5,FALSE),0)</f>
        <v>0</v>
      </c>
      <c r="L413" s="1200">
        <f>ROUND('geg ll'!I337*VLOOKUP($F413,categorieMat,5,FALSE),0)</f>
        <v>0</v>
      </c>
      <c r="M413" s="1200">
        <f>ROUND('geg ll'!J337*VLOOKUP($F413,categorieMat,5,FALSE),0)</f>
        <v>0</v>
      </c>
      <c r="N413" s="1200">
        <f>ROUND('geg ll'!K337*VLOOKUP($F413,categorieMat,5,FALSE),0)</f>
        <v>0</v>
      </c>
      <c r="O413" s="1200">
        <f>ROUND('geg ll'!L337*VLOOKUP($F413,categorieMat,5,FALSE),0)</f>
        <v>0</v>
      </c>
      <c r="P413" s="904"/>
      <c r="Q413" s="489"/>
    </row>
    <row r="414" spans="2:17" ht="13.15" customHeight="1" x14ac:dyDescent="0.2">
      <c r="B414" s="26"/>
      <c r="C414" s="904"/>
      <c r="D414" s="868"/>
      <c r="E414" s="904"/>
      <c r="F414" s="868" t="str">
        <f t="shared" si="19"/>
        <v>categorie 1</v>
      </c>
      <c r="G414" s="919" t="str">
        <f t="shared" si="19"/>
        <v>8jr eo</v>
      </c>
      <c r="H414" s="904"/>
      <c r="I414" s="1200">
        <v>0</v>
      </c>
      <c r="J414" s="1200">
        <f>ROUND('geg ll'!G338*VLOOKUP($F414,categorieMat8jreo,4,FALSE),0)</f>
        <v>0</v>
      </c>
      <c r="K414" s="1200">
        <f>ROUND('geg ll'!H338*VLOOKUP($F414,categorieMat8jreo,5,FALSE),0)</f>
        <v>0</v>
      </c>
      <c r="L414" s="1200">
        <f>ROUND('geg ll'!I338*VLOOKUP($F414,categorieMat8jreo,5,FALSE),0)</f>
        <v>0</v>
      </c>
      <c r="M414" s="1200">
        <f>ROUND('geg ll'!J338*VLOOKUP($F414,categorieMat8jreo,5,FALSE),0)</f>
        <v>0</v>
      </c>
      <c r="N414" s="1200">
        <f>ROUND('geg ll'!K338*VLOOKUP($F414,categorieMat8jreo,5,FALSE),0)</f>
        <v>0</v>
      </c>
      <c r="O414" s="1200">
        <f>ROUND('geg ll'!L338*VLOOKUP($F414,categorieMat8jreo,5,FALSE),0)</f>
        <v>0</v>
      </c>
      <c r="P414" s="904"/>
      <c r="Q414" s="489"/>
    </row>
    <row r="415" spans="2:17" ht="13.15" customHeight="1" x14ac:dyDescent="0.2">
      <c r="B415" s="26"/>
      <c r="C415" s="904"/>
      <c r="D415" s="868"/>
      <c r="E415" s="904"/>
      <c r="F415" s="868" t="str">
        <f t="shared" si="19"/>
        <v>categorie 2</v>
      </c>
      <c r="G415" s="919" t="str">
        <f t="shared" si="19"/>
        <v>8jr eo</v>
      </c>
      <c r="H415" s="904"/>
      <c r="I415" s="1200">
        <v>0</v>
      </c>
      <c r="J415" s="1200">
        <f>ROUND('geg ll'!G339*VLOOKUP($F415,categorieMat8jreo,4,FALSE),0)</f>
        <v>0</v>
      </c>
      <c r="K415" s="1200">
        <f>ROUND('geg ll'!H339*VLOOKUP($F415,categorieMat8jreo,5,FALSE),0)</f>
        <v>0</v>
      </c>
      <c r="L415" s="1200">
        <f>ROUND('geg ll'!I339*VLOOKUP($F415,categorieMat8jreo,5,FALSE),0)</f>
        <v>0</v>
      </c>
      <c r="M415" s="1200">
        <f>ROUND('geg ll'!J339*VLOOKUP($F415,categorieMat8jreo,5,FALSE),0)</f>
        <v>0</v>
      </c>
      <c r="N415" s="1200">
        <f>ROUND('geg ll'!K339*VLOOKUP($F415,categorieMat8jreo,5,FALSE),0)</f>
        <v>0</v>
      </c>
      <c r="O415" s="1200">
        <f>ROUND('geg ll'!L339*VLOOKUP($F415,categorieMat8jreo,5,FALSE),0)</f>
        <v>0</v>
      </c>
      <c r="P415" s="904"/>
      <c r="Q415" s="489"/>
    </row>
    <row r="416" spans="2:17" ht="13.15" customHeight="1" x14ac:dyDescent="0.2">
      <c r="B416" s="26"/>
      <c r="C416" s="904"/>
      <c r="D416" s="868"/>
      <c r="E416" s="904"/>
      <c r="F416" s="868" t="str">
        <f t="shared" si="19"/>
        <v>categorie 3</v>
      </c>
      <c r="G416" s="919" t="str">
        <f t="shared" si="19"/>
        <v>8jr eo</v>
      </c>
      <c r="H416" s="904"/>
      <c r="I416" s="1200">
        <v>0</v>
      </c>
      <c r="J416" s="1200">
        <f>ROUND('geg ll'!G340*VLOOKUP($F416,categorieMat8jreo,4,FALSE),0)</f>
        <v>0</v>
      </c>
      <c r="K416" s="1200">
        <f>ROUND('geg ll'!H340*VLOOKUP($F416,categorieMat8jreo,5,FALSE),0)</f>
        <v>0</v>
      </c>
      <c r="L416" s="1200">
        <f>ROUND('geg ll'!I340*VLOOKUP($F416,categorieMat8jreo,5,FALSE),0)</f>
        <v>0</v>
      </c>
      <c r="M416" s="1200">
        <f>ROUND('geg ll'!J340*VLOOKUP($F416,categorieMat8jreo,5,FALSE),0)</f>
        <v>0</v>
      </c>
      <c r="N416" s="1200">
        <f>ROUND('geg ll'!K340*VLOOKUP($F416,categorieMat8jreo,5,FALSE),0)</f>
        <v>0</v>
      </c>
      <c r="O416" s="1200">
        <f>ROUND('geg ll'!L340*VLOOKUP($F416,categorieMat8jreo,5,FALSE),0)</f>
        <v>0</v>
      </c>
      <c r="P416" s="904"/>
      <c r="Q416" s="489"/>
    </row>
    <row r="417" spans="2:46" ht="13.15" customHeight="1" x14ac:dyDescent="0.2">
      <c r="B417" s="26"/>
      <c r="C417" s="904"/>
      <c r="D417" s="1186" t="str">
        <f>+D215</f>
        <v>Naam SO 28</v>
      </c>
      <c r="E417" s="904"/>
      <c r="F417" s="868" t="str">
        <f t="shared" si="19"/>
        <v>categorie 1</v>
      </c>
      <c r="G417" s="919" t="str">
        <f t="shared" si="19"/>
        <v>&lt; 8 jr</v>
      </c>
      <c r="H417" s="904"/>
      <c r="I417" s="1200">
        <v>0</v>
      </c>
      <c r="J417" s="1200">
        <f>ROUND('geg ll'!G342*VLOOKUP($F417,categorieMat,4,FALSE),0)</f>
        <v>0</v>
      </c>
      <c r="K417" s="1200">
        <f>ROUND('geg ll'!H342*VLOOKUP($F417,categorieMat,5,FALSE),0)</f>
        <v>0</v>
      </c>
      <c r="L417" s="1200">
        <f>ROUND('geg ll'!I342*VLOOKUP($F417,categorieMat,5,FALSE),0)</f>
        <v>0</v>
      </c>
      <c r="M417" s="1200">
        <f>ROUND('geg ll'!J342*VLOOKUP($F417,categorieMat,5,FALSE),0)</f>
        <v>0</v>
      </c>
      <c r="N417" s="1200">
        <f>ROUND('geg ll'!K342*VLOOKUP($F417,categorieMat,5,FALSE),0)</f>
        <v>0</v>
      </c>
      <c r="O417" s="1200">
        <f>ROUND('geg ll'!L342*VLOOKUP($F417,categorieMat,5,FALSE),0)</f>
        <v>0</v>
      </c>
      <c r="P417" s="904"/>
      <c r="Q417" s="489"/>
      <c r="AH417" s="606"/>
    </row>
    <row r="418" spans="2:46" ht="13.15" customHeight="1" x14ac:dyDescent="0.2">
      <c r="B418" s="26"/>
      <c r="C418" s="904"/>
      <c r="D418" s="868"/>
      <c r="E418" s="904"/>
      <c r="F418" s="868" t="str">
        <f t="shared" si="19"/>
        <v>categorie 2</v>
      </c>
      <c r="G418" s="919" t="str">
        <f t="shared" si="19"/>
        <v>&lt; 8 jr</v>
      </c>
      <c r="H418" s="904"/>
      <c r="I418" s="1200">
        <v>0</v>
      </c>
      <c r="J418" s="1200">
        <f>ROUND('geg ll'!G343*VLOOKUP($F418,categorieMat,4,FALSE),0)</f>
        <v>0</v>
      </c>
      <c r="K418" s="1200">
        <f>ROUND('geg ll'!H343*VLOOKUP($F418,categorieMat,5,FALSE),0)</f>
        <v>0</v>
      </c>
      <c r="L418" s="1200">
        <f>ROUND('geg ll'!I343*VLOOKUP($F418,categorieMat,5,FALSE),0)</f>
        <v>0</v>
      </c>
      <c r="M418" s="1200">
        <f>ROUND('geg ll'!J343*VLOOKUP($F418,categorieMat,5,FALSE),0)</f>
        <v>0</v>
      </c>
      <c r="N418" s="1200">
        <f>ROUND('geg ll'!K343*VLOOKUP($F418,categorieMat,5,FALSE),0)</f>
        <v>0</v>
      </c>
      <c r="O418" s="1200">
        <f>ROUND('geg ll'!L343*VLOOKUP($F418,categorieMat,5,FALSE),0)</f>
        <v>0</v>
      </c>
      <c r="P418" s="904"/>
      <c r="Q418" s="489"/>
      <c r="AH418" s="607"/>
    </row>
    <row r="419" spans="2:46" ht="13.15" customHeight="1" x14ac:dyDescent="0.2">
      <c r="B419" s="26"/>
      <c r="C419" s="904"/>
      <c r="D419" s="868"/>
      <c r="E419" s="904"/>
      <c r="F419" s="868" t="str">
        <f t="shared" si="19"/>
        <v>categorie 3</v>
      </c>
      <c r="G419" s="919" t="str">
        <f t="shared" si="19"/>
        <v>&lt; 8 jr</v>
      </c>
      <c r="H419" s="904"/>
      <c r="I419" s="1200">
        <v>0</v>
      </c>
      <c r="J419" s="1200">
        <f>ROUND('geg ll'!G344*VLOOKUP($F419,categorieMat,4,FALSE),0)</f>
        <v>0</v>
      </c>
      <c r="K419" s="1200">
        <f>ROUND('geg ll'!H344*VLOOKUP($F419,categorieMat,5,FALSE),0)</f>
        <v>0</v>
      </c>
      <c r="L419" s="1200">
        <f>ROUND('geg ll'!I344*VLOOKUP($F419,categorieMat,5,FALSE),0)</f>
        <v>0</v>
      </c>
      <c r="M419" s="1200">
        <f>ROUND('geg ll'!J344*VLOOKUP($F419,categorieMat,5,FALSE),0)</f>
        <v>0</v>
      </c>
      <c r="N419" s="1200">
        <f>ROUND('geg ll'!K344*VLOOKUP($F419,categorieMat,5,FALSE),0)</f>
        <v>0</v>
      </c>
      <c r="O419" s="1200">
        <f>ROUND('geg ll'!L344*VLOOKUP($F419,categorieMat,5,FALSE),0)</f>
        <v>0</v>
      </c>
      <c r="P419" s="904"/>
      <c r="Q419" s="489"/>
      <c r="AG419" s="608"/>
      <c r="AH419" s="606"/>
      <c r="AT419" s="265"/>
    </row>
    <row r="420" spans="2:46" ht="13.15" customHeight="1" x14ac:dyDescent="0.2">
      <c r="B420" s="26"/>
      <c r="C420" s="904"/>
      <c r="D420" s="868"/>
      <c r="E420" s="904"/>
      <c r="F420" s="868" t="str">
        <f t="shared" si="19"/>
        <v>categorie 1</v>
      </c>
      <c r="G420" s="919" t="str">
        <f t="shared" si="19"/>
        <v>8jr eo</v>
      </c>
      <c r="H420" s="904"/>
      <c r="I420" s="1200">
        <v>0</v>
      </c>
      <c r="J420" s="1200">
        <f>ROUND('geg ll'!G345*VLOOKUP($F420,categorieMat8jreo,4,FALSE),0)</f>
        <v>0</v>
      </c>
      <c r="K420" s="1200">
        <f>ROUND('geg ll'!H345*VLOOKUP($F420,categorieMat8jreo,5,FALSE),0)</f>
        <v>0</v>
      </c>
      <c r="L420" s="1200">
        <f>ROUND('geg ll'!I345*VLOOKUP($F420,categorieMat8jreo,5,FALSE),0)</f>
        <v>0</v>
      </c>
      <c r="M420" s="1200">
        <f>ROUND('geg ll'!J345*VLOOKUP($F420,categorieMat8jreo,5,FALSE),0)</f>
        <v>0</v>
      </c>
      <c r="N420" s="1200">
        <f>ROUND('geg ll'!K345*VLOOKUP($F420,categorieMat8jreo,5,FALSE),0)</f>
        <v>0</v>
      </c>
      <c r="O420" s="1200">
        <f>ROUND('geg ll'!L345*VLOOKUP($F420,categorieMat8jreo,5,FALSE),0)</f>
        <v>0</v>
      </c>
      <c r="P420" s="904"/>
      <c r="Q420" s="489"/>
      <c r="AG420" s="608"/>
      <c r="AH420" s="609"/>
      <c r="AT420" s="265"/>
    </row>
    <row r="421" spans="2:46" ht="13.15" customHeight="1" x14ac:dyDescent="0.2">
      <c r="B421" s="26"/>
      <c r="C421" s="904"/>
      <c r="D421" s="868"/>
      <c r="E421" s="904"/>
      <c r="F421" s="868" t="str">
        <f t="shared" si="19"/>
        <v>categorie 2</v>
      </c>
      <c r="G421" s="919" t="str">
        <f t="shared" si="19"/>
        <v>8jr eo</v>
      </c>
      <c r="H421" s="904"/>
      <c r="I421" s="1200">
        <v>0</v>
      </c>
      <c r="J421" s="1200">
        <f>ROUND('geg ll'!G346*VLOOKUP($F421,categorieMat8jreo,4,FALSE),0)</f>
        <v>0</v>
      </c>
      <c r="K421" s="1200">
        <f>ROUND('geg ll'!H346*VLOOKUP($F421,categorieMat8jreo,5,FALSE),0)</f>
        <v>0</v>
      </c>
      <c r="L421" s="1200">
        <f>ROUND('geg ll'!I346*VLOOKUP($F421,categorieMat8jreo,5,FALSE),0)</f>
        <v>0</v>
      </c>
      <c r="M421" s="1200">
        <f>ROUND('geg ll'!J346*VLOOKUP($F421,categorieMat8jreo,5,FALSE),0)</f>
        <v>0</v>
      </c>
      <c r="N421" s="1200">
        <f>ROUND('geg ll'!K346*VLOOKUP($F421,categorieMat8jreo,5,FALSE),0)</f>
        <v>0</v>
      </c>
      <c r="O421" s="1200">
        <f>ROUND('geg ll'!L346*VLOOKUP($F421,categorieMat8jreo,5,FALSE),0)</f>
        <v>0</v>
      </c>
      <c r="P421" s="904"/>
      <c r="Q421" s="489"/>
      <c r="AG421" s="608"/>
      <c r="AH421" s="606"/>
    </row>
    <row r="422" spans="2:46" ht="13.15" customHeight="1" x14ac:dyDescent="0.2">
      <c r="B422" s="26"/>
      <c r="C422" s="904"/>
      <c r="D422" s="868"/>
      <c r="E422" s="904"/>
      <c r="F422" s="868" t="str">
        <f t="shared" si="19"/>
        <v>categorie 3</v>
      </c>
      <c r="G422" s="919" t="str">
        <f t="shared" si="19"/>
        <v>8jr eo</v>
      </c>
      <c r="H422" s="904"/>
      <c r="I422" s="1200">
        <v>0</v>
      </c>
      <c r="J422" s="1200">
        <f>ROUND('geg ll'!G347*VLOOKUP($F422,categorieMat8jreo,4,FALSE),0)</f>
        <v>0</v>
      </c>
      <c r="K422" s="1200">
        <f>ROUND('geg ll'!H347*VLOOKUP($F422,categorieMat8jreo,5,FALSE),0)</f>
        <v>0</v>
      </c>
      <c r="L422" s="1200">
        <f>ROUND('geg ll'!I347*VLOOKUP($F422,categorieMat8jreo,5,FALSE),0)</f>
        <v>0</v>
      </c>
      <c r="M422" s="1200">
        <f>ROUND('geg ll'!J347*VLOOKUP($F422,categorieMat8jreo,5,FALSE),0)</f>
        <v>0</v>
      </c>
      <c r="N422" s="1200">
        <f>ROUND('geg ll'!K347*VLOOKUP($F422,categorieMat8jreo,5,FALSE),0)</f>
        <v>0</v>
      </c>
      <c r="O422" s="1200">
        <f>ROUND('geg ll'!L347*VLOOKUP($F422,categorieMat8jreo,5,FALSE),0)</f>
        <v>0</v>
      </c>
      <c r="P422" s="904"/>
      <c r="Q422" s="489"/>
      <c r="AH422" s="606"/>
    </row>
    <row r="423" spans="2:46" ht="13.15" customHeight="1" x14ac:dyDescent="0.2">
      <c r="B423" s="26"/>
      <c r="C423" s="904"/>
      <c r="D423" s="1186" t="str">
        <f>+D221</f>
        <v>Naam SO 29</v>
      </c>
      <c r="E423" s="904"/>
      <c r="F423" s="868" t="str">
        <f t="shared" si="19"/>
        <v>categorie 1</v>
      </c>
      <c r="G423" s="919" t="str">
        <f t="shared" si="19"/>
        <v>&lt; 8 jr</v>
      </c>
      <c r="H423" s="904"/>
      <c r="I423" s="1200">
        <v>0</v>
      </c>
      <c r="J423" s="1200">
        <f>ROUND('geg ll'!G349*VLOOKUP($F423,categorieMat,4,FALSE),0)</f>
        <v>0</v>
      </c>
      <c r="K423" s="1200">
        <f>ROUND('geg ll'!H349*VLOOKUP($F423,categorieMat,5,FALSE),0)</f>
        <v>0</v>
      </c>
      <c r="L423" s="1200">
        <f>ROUND('geg ll'!I349*VLOOKUP($F423,categorieMat,5,FALSE),0)</f>
        <v>0</v>
      </c>
      <c r="M423" s="1200">
        <f>ROUND('geg ll'!J349*VLOOKUP($F423,categorieMat,5,FALSE),0)</f>
        <v>0</v>
      </c>
      <c r="N423" s="1200">
        <f>ROUND('geg ll'!K349*VLOOKUP($F423,categorieMat,5,FALSE),0)</f>
        <v>0</v>
      </c>
      <c r="O423" s="1200">
        <f>ROUND('geg ll'!L349*VLOOKUP($F423,categorieMat,5,FALSE),0)</f>
        <v>0</v>
      </c>
      <c r="P423" s="904"/>
      <c r="Q423" s="489"/>
    </row>
    <row r="424" spans="2:46" ht="13.15" customHeight="1" x14ac:dyDescent="0.2">
      <c r="B424" s="26"/>
      <c r="C424" s="904"/>
      <c r="D424" s="868"/>
      <c r="E424" s="904"/>
      <c r="F424" s="868" t="str">
        <f t="shared" si="19"/>
        <v>categorie 2</v>
      </c>
      <c r="G424" s="919" t="str">
        <f t="shared" si="19"/>
        <v>&lt; 8 jr</v>
      </c>
      <c r="H424" s="904"/>
      <c r="I424" s="1200">
        <v>0</v>
      </c>
      <c r="J424" s="1200">
        <f>ROUND('geg ll'!G350*VLOOKUP($F424,categorieMat,4,FALSE),0)</f>
        <v>0</v>
      </c>
      <c r="K424" s="1200">
        <f>ROUND('geg ll'!H350*VLOOKUP($F424,categorieMat,5,FALSE),0)</f>
        <v>0</v>
      </c>
      <c r="L424" s="1200">
        <f>ROUND('geg ll'!I350*VLOOKUP($F424,categorieMat,5,FALSE),0)</f>
        <v>0</v>
      </c>
      <c r="M424" s="1200">
        <f>ROUND('geg ll'!J350*VLOOKUP($F424,categorieMat,5,FALSE),0)</f>
        <v>0</v>
      </c>
      <c r="N424" s="1200">
        <f>ROUND('geg ll'!K350*VLOOKUP($F424,categorieMat,5,FALSE),0)</f>
        <v>0</v>
      </c>
      <c r="O424" s="1200">
        <f>ROUND('geg ll'!L350*VLOOKUP($F424,categorieMat,5,FALSE),0)</f>
        <v>0</v>
      </c>
      <c r="P424" s="904"/>
      <c r="Q424" s="489"/>
    </row>
    <row r="425" spans="2:46" ht="13.15" customHeight="1" x14ac:dyDescent="0.2">
      <c r="B425" s="26"/>
      <c r="C425" s="904"/>
      <c r="D425" s="868"/>
      <c r="E425" s="904"/>
      <c r="F425" s="868" t="str">
        <f t="shared" ref="F425:G434" si="20">+F223</f>
        <v>categorie 3</v>
      </c>
      <c r="G425" s="919" t="str">
        <f t="shared" si="20"/>
        <v>&lt; 8 jr</v>
      </c>
      <c r="H425" s="904"/>
      <c r="I425" s="1200">
        <v>0</v>
      </c>
      <c r="J425" s="1200">
        <f>ROUND('geg ll'!G351*VLOOKUP($F425,categorieMat,4,FALSE),0)</f>
        <v>0</v>
      </c>
      <c r="K425" s="1200">
        <f>ROUND('geg ll'!H351*VLOOKUP($F425,categorieMat,5,FALSE),0)</f>
        <v>0</v>
      </c>
      <c r="L425" s="1200">
        <f>ROUND('geg ll'!I351*VLOOKUP($F425,categorieMat,5,FALSE),0)</f>
        <v>0</v>
      </c>
      <c r="M425" s="1200">
        <f>ROUND('geg ll'!J351*VLOOKUP($F425,categorieMat,5,FALSE),0)</f>
        <v>0</v>
      </c>
      <c r="N425" s="1200">
        <f>ROUND('geg ll'!K351*VLOOKUP($F425,categorieMat,5,FALSE),0)</f>
        <v>0</v>
      </c>
      <c r="O425" s="1200">
        <f>ROUND('geg ll'!L351*VLOOKUP($F425,categorieMat,5,FALSE),0)</f>
        <v>0</v>
      </c>
      <c r="P425" s="904"/>
      <c r="Q425" s="489"/>
    </row>
    <row r="426" spans="2:46" ht="13.15" customHeight="1" x14ac:dyDescent="0.2">
      <c r="B426" s="26"/>
      <c r="C426" s="904"/>
      <c r="D426" s="868"/>
      <c r="E426" s="904"/>
      <c r="F426" s="868" t="str">
        <f t="shared" si="20"/>
        <v>categorie 1</v>
      </c>
      <c r="G426" s="919" t="str">
        <f t="shared" si="20"/>
        <v>8jr eo</v>
      </c>
      <c r="H426" s="904"/>
      <c r="I426" s="1200">
        <v>0</v>
      </c>
      <c r="J426" s="1200">
        <f>ROUND('geg ll'!G352*VLOOKUP($F426,categorieMat8jreo,4,FALSE),0)</f>
        <v>0</v>
      </c>
      <c r="K426" s="1200">
        <f>ROUND('geg ll'!H352*VLOOKUP($F426,categorieMat8jreo,5,FALSE),0)</f>
        <v>0</v>
      </c>
      <c r="L426" s="1200">
        <f>ROUND('geg ll'!I352*VLOOKUP($F426,categorieMat8jreo,5,FALSE),0)</f>
        <v>0</v>
      </c>
      <c r="M426" s="1200">
        <f>ROUND('geg ll'!J352*VLOOKUP($F426,categorieMat8jreo,5,FALSE),0)</f>
        <v>0</v>
      </c>
      <c r="N426" s="1200">
        <f>ROUND('geg ll'!K352*VLOOKUP($F426,categorieMat8jreo,5,FALSE),0)</f>
        <v>0</v>
      </c>
      <c r="O426" s="1200">
        <f>ROUND('geg ll'!L352*VLOOKUP($F426,categorieMat8jreo,5,FALSE),0)</f>
        <v>0</v>
      </c>
      <c r="P426" s="904"/>
      <c r="Q426" s="489"/>
    </row>
    <row r="427" spans="2:46" ht="13.15" customHeight="1" x14ac:dyDescent="0.2">
      <c r="B427" s="26"/>
      <c r="C427" s="904"/>
      <c r="D427" s="868"/>
      <c r="E427" s="904"/>
      <c r="F427" s="868" t="str">
        <f t="shared" si="20"/>
        <v>categorie 2</v>
      </c>
      <c r="G427" s="919" t="str">
        <f t="shared" si="20"/>
        <v>8jr eo</v>
      </c>
      <c r="H427" s="904"/>
      <c r="I427" s="1200">
        <v>0</v>
      </c>
      <c r="J427" s="1200">
        <f>ROUND('geg ll'!G353*VLOOKUP($F427,categorieMat8jreo,4,FALSE),0)</f>
        <v>0</v>
      </c>
      <c r="K427" s="1200">
        <f>ROUND('geg ll'!H353*VLOOKUP($F427,categorieMat8jreo,5,FALSE),0)</f>
        <v>0</v>
      </c>
      <c r="L427" s="1200">
        <f>ROUND('geg ll'!I353*VLOOKUP($F427,categorieMat8jreo,5,FALSE),0)</f>
        <v>0</v>
      </c>
      <c r="M427" s="1200">
        <f>ROUND('geg ll'!J353*VLOOKUP($F427,categorieMat8jreo,5,FALSE),0)</f>
        <v>0</v>
      </c>
      <c r="N427" s="1200">
        <f>ROUND('geg ll'!K353*VLOOKUP($F427,categorieMat8jreo,5,FALSE),0)</f>
        <v>0</v>
      </c>
      <c r="O427" s="1200">
        <f>ROUND('geg ll'!L353*VLOOKUP($F427,categorieMat8jreo,5,FALSE),0)</f>
        <v>0</v>
      </c>
      <c r="P427" s="904"/>
      <c r="Q427" s="489"/>
    </row>
    <row r="428" spans="2:46" ht="13.15" customHeight="1" x14ac:dyDescent="0.2">
      <c r="B428" s="26"/>
      <c r="C428" s="904"/>
      <c r="D428" s="868"/>
      <c r="E428" s="904"/>
      <c r="F428" s="868" t="str">
        <f t="shared" si="20"/>
        <v>categorie 3</v>
      </c>
      <c r="G428" s="919" t="str">
        <f t="shared" si="20"/>
        <v>8jr eo</v>
      </c>
      <c r="H428" s="904"/>
      <c r="I428" s="1200">
        <v>0</v>
      </c>
      <c r="J428" s="1200">
        <f>ROUND('geg ll'!G354*VLOOKUP($F428,categorieMat8jreo,4,FALSE),0)</f>
        <v>0</v>
      </c>
      <c r="K428" s="1200">
        <f>ROUND('geg ll'!H354*VLOOKUP($F428,categorieMat8jreo,5,FALSE),0)</f>
        <v>0</v>
      </c>
      <c r="L428" s="1200">
        <f>ROUND('geg ll'!I354*VLOOKUP($F428,categorieMat8jreo,5,FALSE),0)</f>
        <v>0</v>
      </c>
      <c r="M428" s="1200">
        <f>ROUND('geg ll'!J354*VLOOKUP($F428,categorieMat8jreo,5,FALSE),0)</f>
        <v>0</v>
      </c>
      <c r="N428" s="1200">
        <f>ROUND('geg ll'!K354*VLOOKUP($F428,categorieMat8jreo,5,FALSE),0)</f>
        <v>0</v>
      </c>
      <c r="O428" s="1200">
        <f>ROUND('geg ll'!L354*VLOOKUP($F428,categorieMat8jreo,5,FALSE),0)</f>
        <v>0</v>
      </c>
      <c r="P428" s="904"/>
      <c r="Q428" s="489"/>
      <c r="AI428" s="478"/>
      <c r="AJ428" s="478"/>
      <c r="AK428" s="478"/>
      <c r="AL428" s="610"/>
      <c r="AM428" s="610"/>
      <c r="AN428" s="610"/>
      <c r="AO428" s="610"/>
      <c r="AP428" s="610"/>
      <c r="AQ428" s="478"/>
      <c r="AR428" s="478"/>
    </row>
    <row r="429" spans="2:46" ht="13.15" customHeight="1" x14ac:dyDescent="0.2">
      <c r="B429" s="26"/>
      <c r="C429" s="904"/>
      <c r="D429" s="1186" t="str">
        <f>+D227</f>
        <v>Naam SO 30</v>
      </c>
      <c r="E429" s="904"/>
      <c r="F429" s="868" t="str">
        <f t="shared" si="20"/>
        <v>categorie 1</v>
      </c>
      <c r="G429" s="919" t="str">
        <f t="shared" si="20"/>
        <v>&lt; 8 jr</v>
      </c>
      <c r="H429" s="904"/>
      <c r="I429" s="1200">
        <v>0</v>
      </c>
      <c r="J429" s="1200">
        <f>ROUND('geg ll'!G356*VLOOKUP($F429,categorieMat,4,FALSE),0)</f>
        <v>0</v>
      </c>
      <c r="K429" s="1200">
        <f>ROUND('geg ll'!H356*VLOOKUP($F429,categorieMat,5,FALSE),0)</f>
        <v>0</v>
      </c>
      <c r="L429" s="1200">
        <f>ROUND('geg ll'!I356*VLOOKUP($F429,categorieMat,5,FALSE),0)</f>
        <v>0</v>
      </c>
      <c r="M429" s="1200">
        <f>ROUND('geg ll'!J356*VLOOKUP($F429,categorieMat,5,FALSE),0)</f>
        <v>0</v>
      </c>
      <c r="N429" s="1200">
        <f>ROUND('geg ll'!K356*VLOOKUP($F429,categorieMat,5,FALSE),0)</f>
        <v>0</v>
      </c>
      <c r="O429" s="1200">
        <f>ROUND('geg ll'!L356*VLOOKUP($F429,categorieMat,5,FALSE),0)</f>
        <v>0</v>
      </c>
      <c r="P429" s="904"/>
      <c r="Q429" s="489"/>
      <c r="AI429" s="478"/>
      <c r="AJ429" s="478"/>
      <c r="AK429" s="478"/>
      <c r="AL429" s="610"/>
      <c r="AM429" s="610"/>
      <c r="AN429" s="610"/>
      <c r="AO429" s="610"/>
      <c r="AP429" s="610"/>
      <c r="AQ429" s="478"/>
      <c r="AR429" s="478"/>
    </row>
    <row r="430" spans="2:46" ht="13.15" customHeight="1" x14ac:dyDescent="0.2">
      <c r="B430" s="26"/>
      <c r="C430" s="904"/>
      <c r="D430" s="916"/>
      <c r="E430" s="904"/>
      <c r="F430" s="868" t="str">
        <f t="shared" si="20"/>
        <v>categorie 2</v>
      </c>
      <c r="G430" s="919" t="str">
        <f t="shared" si="20"/>
        <v>&lt; 8 jr</v>
      </c>
      <c r="H430" s="904"/>
      <c r="I430" s="1200">
        <v>0</v>
      </c>
      <c r="J430" s="1200">
        <f>ROUND('geg ll'!G357*VLOOKUP($F430,categorieMat,4,FALSE),0)</f>
        <v>0</v>
      </c>
      <c r="K430" s="1200">
        <f>ROUND('geg ll'!H357*VLOOKUP($F430,categorieMat,5,FALSE),0)</f>
        <v>0</v>
      </c>
      <c r="L430" s="1200">
        <f>ROUND('geg ll'!I357*VLOOKUP($F430,categorieMat,5,FALSE),0)</f>
        <v>0</v>
      </c>
      <c r="M430" s="1200">
        <f>ROUND('geg ll'!J357*VLOOKUP($F430,categorieMat,5,FALSE),0)</f>
        <v>0</v>
      </c>
      <c r="N430" s="1200">
        <f>ROUND('geg ll'!K357*VLOOKUP($F430,categorieMat,5,FALSE),0)</f>
        <v>0</v>
      </c>
      <c r="O430" s="1200">
        <f>ROUND('geg ll'!L357*VLOOKUP($F430,categorieMat,5,FALSE),0)</f>
        <v>0</v>
      </c>
      <c r="P430" s="904"/>
      <c r="Q430" s="489"/>
      <c r="AI430" s="478"/>
      <c r="AJ430" s="478"/>
      <c r="AK430" s="478"/>
      <c r="AL430" s="610"/>
      <c r="AM430" s="610"/>
      <c r="AN430" s="610"/>
      <c r="AO430" s="610"/>
      <c r="AP430" s="610"/>
      <c r="AQ430" s="478"/>
      <c r="AR430" s="478"/>
    </row>
    <row r="431" spans="2:46" ht="13.15" customHeight="1" x14ac:dyDescent="0.2">
      <c r="B431" s="26"/>
      <c r="C431" s="904"/>
      <c r="D431" s="916"/>
      <c r="E431" s="904"/>
      <c r="F431" s="868" t="str">
        <f t="shared" si="20"/>
        <v>categorie 3</v>
      </c>
      <c r="G431" s="919" t="str">
        <f t="shared" si="20"/>
        <v>&lt; 8 jr</v>
      </c>
      <c r="H431" s="904"/>
      <c r="I431" s="1200">
        <v>0</v>
      </c>
      <c r="J431" s="1200">
        <f>ROUND('geg ll'!G358*VLOOKUP($F431,categorieMat,4,FALSE),0)</f>
        <v>0</v>
      </c>
      <c r="K431" s="1200">
        <f>ROUND('geg ll'!H358*VLOOKUP($F431,categorieMat,5,FALSE),0)</f>
        <v>0</v>
      </c>
      <c r="L431" s="1200">
        <f>ROUND('geg ll'!I358*VLOOKUP($F431,categorieMat,5,FALSE),0)</f>
        <v>0</v>
      </c>
      <c r="M431" s="1200">
        <f>ROUND('geg ll'!J358*VLOOKUP($F431,categorieMat,5,FALSE),0)</f>
        <v>0</v>
      </c>
      <c r="N431" s="1200">
        <f>ROUND('geg ll'!K358*VLOOKUP($F431,categorieMat,5,FALSE),0)</f>
        <v>0</v>
      </c>
      <c r="O431" s="1200">
        <f>ROUND('geg ll'!L358*VLOOKUP($F431,categorieMat,5,FALSE),0)</f>
        <v>0</v>
      </c>
      <c r="P431" s="904"/>
      <c r="Q431" s="489"/>
      <c r="AI431" s="478"/>
      <c r="AJ431" s="478"/>
      <c r="AK431" s="478"/>
      <c r="AL431" s="610"/>
      <c r="AM431" s="610"/>
      <c r="AN431" s="610"/>
      <c r="AO431" s="610"/>
      <c r="AP431" s="610"/>
      <c r="AQ431" s="478"/>
      <c r="AR431" s="478"/>
    </row>
    <row r="432" spans="2:46" ht="13.15" customHeight="1" x14ac:dyDescent="0.2">
      <c r="B432" s="26"/>
      <c r="C432" s="904"/>
      <c r="D432" s="916"/>
      <c r="E432" s="904"/>
      <c r="F432" s="868" t="str">
        <f t="shared" si="20"/>
        <v>categorie 1</v>
      </c>
      <c r="G432" s="919" t="str">
        <f t="shared" si="20"/>
        <v>8jr eo</v>
      </c>
      <c r="H432" s="904"/>
      <c r="I432" s="1200">
        <v>0</v>
      </c>
      <c r="J432" s="1200">
        <f>ROUND('geg ll'!G359*VLOOKUP($F432,categorieMat8jreo,4,FALSE),0)</f>
        <v>0</v>
      </c>
      <c r="K432" s="1200">
        <f>ROUND('geg ll'!H359*VLOOKUP($F432,categorieMat8jreo,5,FALSE),0)</f>
        <v>0</v>
      </c>
      <c r="L432" s="1200">
        <f>ROUND('geg ll'!I359*VLOOKUP($F432,categorieMat8jreo,5,FALSE),0)</f>
        <v>0</v>
      </c>
      <c r="M432" s="1200">
        <f>ROUND('geg ll'!J359*VLOOKUP($F432,categorieMat8jreo,5,FALSE),0)</f>
        <v>0</v>
      </c>
      <c r="N432" s="1200">
        <f>ROUND('geg ll'!K359*VLOOKUP($F432,categorieMat8jreo,5,FALSE),0)</f>
        <v>0</v>
      </c>
      <c r="O432" s="1200">
        <f>ROUND('geg ll'!L359*VLOOKUP($F432,categorieMat8jreo,5,FALSE),0)</f>
        <v>0</v>
      </c>
      <c r="P432" s="904"/>
      <c r="Q432" s="489"/>
      <c r="AI432" s="478"/>
      <c r="AJ432" s="478"/>
      <c r="AK432" s="478"/>
      <c r="AL432" s="610"/>
      <c r="AM432" s="610"/>
      <c r="AN432" s="610"/>
      <c r="AO432" s="610"/>
      <c r="AP432" s="610"/>
      <c r="AQ432" s="478"/>
      <c r="AR432" s="478"/>
    </row>
    <row r="433" spans="1:44" ht="13.15" customHeight="1" x14ac:dyDescent="0.2">
      <c r="B433" s="26"/>
      <c r="C433" s="904"/>
      <c r="D433" s="916"/>
      <c r="E433" s="904"/>
      <c r="F433" s="868" t="str">
        <f t="shared" si="20"/>
        <v>categorie 2</v>
      </c>
      <c r="G433" s="919" t="str">
        <f t="shared" si="20"/>
        <v>8jr eo</v>
      </c>
      <c r="H433" s="904"/>
      <c r="I433" s="1200">
        <v>0</v>
      </c>
      <c r="J433" s="1200">
        <f>ROUND('geg ll'!G360*VLOOKUP($F433,categorieMat8jreo,4,FALSE),0)</f>
        <v>0</v>
      </c>
      <c r="K433" s="1200">
        <f>ROUND('geg ll'!H360*VLOOKUP($F433,categorieMat8jreo,5,FALSE),0)</f>
        <v>0</v>
      </c>
      <c r="L433" s="1200">
        <f>ROUND('geg ll'!I360*VLOOKUP($F433,categorieMat8jreo,5,FALSE),0)</f>
        <v>0</v>
      </c>
      <c r="M433" s="1200">
        <f>ROUND('geg ll'!J360*VLOOKUP($F433,categorieMat8jreo,5,FALSE),0)</f>
        <v>0</v>
      </c>
      <c r="N433" s="1200">
        <f>ROUND('geg ll'!K360*VLOOKUP($F433,categorieMat8jreo,5,FALSE),0)</f>
        <v>0</v>
      </c>
      <c r="O433" s="1200">
        <f>ROUND('geg ll'!L360*VLOOKUP($F433,categorieMat8jreo,5,FALSE),0)</f>
        <v>0</v>
      </c>
      <c r="P433" s="904"/>
      <c r="Q433" s="489"/>
      <c r="AI433" s="478"/>
      <c r="AJ433" s="478"/>
      <c r="AK433" s="478"/>
      <c r="AL433" s="610"/>
      <c r="AM433" s="610"/>
      <c r="AN433" s="610"/>
      <c r="AO433" s="610"/>
      <c r="AP433" s="610"/>
      <c r="AQ433" s="478"/>
      <c r="AR433" s="478"/>
    </row>
    <row r="434" spans="1:44" ht="13.15" customHeight="1" x14ac:dyDescent="0.2">
      <c r="B434" s="26"/>
      <c r="C434" s="904"/>
      <c r="D434" s="916"/>
      <c r="E434" s="904"/>
      <c r="F434" s="868" t="str">
        <f t="shared" si="20"/>
        <v>categorie 3</v>
      </c>
      <c r="G434" s="919" t="str">
        <f t="shared" si="20"/>
        <v>8jr eo</v>
      </c>
      <c r="H434" s="904"/>
      <c r="I434" s="1200">
        <v>0</v>
      </c>
      <c r="J434" s="1200">
        <f>ROUND('geg ll'!G361*VLOOKUP($F434,categorieMat8jreo,4,FALSE),0)</f>
        <v>0</v>
      </c>
      <c r="K434" s="1200">
        <f>ROUND('geg ll'!H361*VLOOKUP($F434,categorieMat8jreo,5,FALSE),0)</f>
        <v>0</v>
      </c>
      <c r="L434" s="1200">
        <f>ROUND('geg ll'!I361*VLOOKUP($F434,categorieMat8jreo,5,FALSE),0)</f>
        <v>0</v>
      </c>
      <c r="M434" s="1200">
        <f>ROUND('geg ll'!J361*VLOOKUP($F434,categorieMat8jreo,5,FALSE),0)</f>
        <v>0</v>
      </c>
      <c r="N434" s="1200">
        <f>ROUND('geg ll'!K361*VLOOKUP($F434,categorieMat8jreo,5,FALSE),0)</f>
        <v>0</v>
      </c>
      <c r="O434" s="1200">
        <f>ROUND('geg ll'!L361*VLOOKUP($F434,categorieMat8jreo,5,FALSE),0)</f>
        <v>0</v>
      </c>
      <c r="P434" s="904"/>
      <c r="Q434" s="489"/>
      <c r="AI434" s="478"/>
      <c r="AJ434" s="478"/>
      <c r="AK434" s="478"/>
      <c r="AL434" s="610"/>
      <c r="AM434" s="610"/>
      <c r="AN434" s="610"/>
      <c r="AO434" s="610"/>
      <c r="AP434" s="610"/>
      <c r="AQ434" s="478"/>
      <c r="AR434" s="478"/>
    </row>
    <row r="435" spans="1:44" ht="13.15" customHeight="1" x14ac:dyDescent="0.2">
      <c r="B435" s="26"/>
      <c r="C435" s="904"/>
      <c r="D435" s="905"/>
      <c r="E435" s="904"/>
      <c r="F435" s="905"/>
      <c r="G435" s="905"/>
      <c r="H435" s="904"/>
      <c r="I435" s="1192"/>
      <c r="J435" s="957"/>
      <c r="K435" s="957"/>
      <c r="L435" s="957"/>
      <c r="M435" s="957"/>
      <c r="N435" s="957"/>
      <c r="O435" s="957"/>
      <c r="P435" s="904"/>
      <c r="Q435" s="489"/>
      <c r="AI435" s="478"/>
      <c r="AJ435" s="478"/>
      <c r="AK435" s="478"/>
      <c r="AL435" s="610"/>
      <c r="AM435" s="610"/>
      <c r="AN435" s="610"/>
      <c r="AO435" s="610"/>
      <c r="AP435" s="610"/>
      <c r="AQ435" s="478"/>
      <c r="AR435" s="478"/>
    </row>
    <row r="436" spans="1:44" ht="13.15" customHeight="1" x14ac:dyDescent="0.2">
      <c r="B436" s="26"/>
      <c r="C436" s="904"/>
      <c r="D436" s="905" t="s">
        <v>21</v>
      </c>
      <c r="E436" s="904"/>
      <c r="F436" s="904"/>
      <c r="G436" s="904"/>
      <c r="H436" s="904"/>
      <c r="I436" s="1187">
        <f t="shared" ref="I436:N436" si="21">SUM(I246:I335) +SUM(I345:I434)</f>
        <v>0</v>
      </c>
      <c r="J436" s="1187">
        <f t="shared" si="21"/>
        <v>357713</v>
      </c>
      <c r="K436" s="1187">
        <f t="shared" si="21"/>
        <v>363079</v>
      </c>
      <c r="L436" s="1187">
        <f t="shared" si="21"/>
        <v>363079</v>
      </c>
      <c r="M436" s="1187">
        <f t="shared" si="21"/>
        <v>363079</v>
      </c>
      <c r="N436" s="1187">
        <f t="shared" si="21"/>
        <v>363079</v>
      </c>
      <c r="O436" s="1187">
        <f>SUM(O246:O335) +SUM(O345:O434)</f>
        <v>363079</v>
      </c>
      <c r="P436" s="904"/>
      <c r="Q436" s="489"/>
      <c r="AI436" s="478"/>
      <c r="AJ436" s="478"/>
      <c r="AK436" s="478"/>
      <c r="AL436" s="610"/>
      <c r="AM436" s="610"/>
      <c r="AN436" s="610"/>
      <c r="AO436" s="610"/>
      <c r="AP436" s="610"/>
      <c r="AQ436" s="478"/>
      <c r="AR436" s="478"/>
    </row>
    <row r="437" spans="1:44" ht="13.15" customHeight="1" x14ac:dyDescent="0.2">
      <c r="B437" s="26"/>
      <c r="C437" s="904"/>
      <c r="D437" s="904"/>
      <c r="E437" s="904"/>
      <c r="F437" s="904"/>
      <c r="G437" s="904"/>
      <c r="H437" s="904"/>
      <c r="I437" s="971"/>
      <c r="J437" s="971"/>
      <c r="K437" s="971"/>
      <c r="L437" s="971"/>
      <c r="M437" s="971"/>
      <c r="N437" s="971"/>
      <c r="O437" s="971"/>
      <c r="P437" s="904"/>
      <c r="Q437" s="489"/>
      <c r="AI437" s="478"/>
      <c r="AJ437" s="478"/>
      <c r="AK437" s="478"/>
      <c r="AL437" s="610"/>
      <c r="AM437" s="610"/>
      <c r="AN437" s="610"/>
      <c r="AO437" s="610"/>
      <c r="AP437" s="610"/>
      <c r="AQ437" s="478"/>
      <c r="AR437" s="478"/>
    </row>
    <row r="438" spans="1:44" ht="13.15" customHeight="1" x14ac:dyDescent="0.2">
      <c r="B438" s="26"/>
      <c r="C438" s="27"/>
      <c r="D438" s="27"/>
      <c r="E438" s="27"/>
      <c r="F438" s="27"/>
      <c r="G438" s="27"/>
      <c r="H438" s="27"/>
      <c r="I438" s="188"/>
      <c r="J438" s="188"/>
      <c r="K438" s="188"/>
      <c r="L438" s="188"/>
      <c r="M438" s="188"/>
      <c r="N438" s="188"/>
      <c r="O438" s="188"/>
      <c r="P438" s="27"/>
      <c r="Q438" s="30"/>
      <c r="AI438" s="478"/>
      <c r="AJ438" s="478"/>
      <c r="AK438" s="478"/>
      <c r="AL438" s="610"/>
      <c r="AM438" s="610"/>
      <c r="AN438" s="610"/>
      <c r="AO438" s="610"/>
      <c r="AP438" s="610"/>
      <c r="AQ438" s="478"/>
      <c r="AR438" s="478"/>
    </row>
    <row r="439" spans="1:44" ht="13.15" customHeight="1" x14ac:dyDescent="0.2">
      <c r="B439" s="206"/>
      <c r="C439" s="191"/>
      <c r="D439" s="191"/>
      <c r="E439" s="191"/>
      <c r="F439" s="191"/>
      <c r="G439" s="191"/>
      <c r="H439" s="191"/>
      <c r="I439" s="192"/>
      <c r="J439" s="192"/>
      <c r="K439" s="192"/>
      <c r="L439" s="192"/>
      <c r="M439" s="192"/>
      <c r="N439" s="192"/>
      <c r="O439" s="192"/>
      <c r="P439" s="191"/>
      <c r="Q439" s="208"/>
    </row>
    <row r="440" spans="1:44" s="475" customFormat="1" ht="13.15" customHeight="1" x14ac:dyDescent="0.2"/>
    <row r="441" spans="1:44" s="475" customFormat="1" ht="13.15" customHeight="1" x14ac:dyDescent="0.2">
      <c r="A441" s="484"/>
    </row>
    <row r="442" spans="1:44" s="484" customFormat="1" ht="13.15" customHeight="1" x14ac:dyDescent="0.2">
      <c r="A442" s="475"/>
      <c r="B442" s="475"/>
      <c r="C442" s="475"/>
      <c r="D442" s="475"/>
      <c r="E442" s="475"/>
      <c r="F442" s="475"/>
      <c r="G442" s="475"/>
      <c r="H442" s="475"/>
      <c r="I442" s="475"/>
      <c r="J442" s="475"/>
      <c r="K442" s="475"/>
      <c r="L442" s="475"/>
      <c r="M442" s="475"/>
      <c r="N442" s="475"/>
      <c r="O442" s="475"/>
      <c r="P442" s="475"/>
      <c r="Q442" s="475"/>
      <c r="T442" s="475"/>
      <c r="U442" s="475"/>
      <c r="V442" s="475"/>
      <c r="W442" s="475"/>
      <c r="X442" s="475"/>
      <c r="Y442" s="475"/>
      <c r="Z442" s="475"/>
      <c r="AA442" s="475"/>
      <c r="AB442" s="475"/>
      <c r="AC442" s="475"/>
      <c r="AD442" s="475"/>
      <c r="AE442" s="475"/>
      <c r="AF442" s="475"/>
    </row>
    <row r="443" spans="1:44" s="475" customFormat="1" ht="13.15" customHeight="1" x14ac:dyDescent="0.2"/>
    <row r="444" spans="1:44" s="475" customFormat="1" ht="13.15" customHeight="1" x14ac:dyDescent="0.2"/>
    <row r="445" spans="1:44" s="475" customFormat="1" ht="13.15" customHeight="1" x14ac:dyDescent="0.2"/>
    <row r="446" spans="1:44" s="475" customFormat="1" ht="13.15" customHeight="1" x14ac:dyDescent="0.2"/>
    <row r="447" spans="1:44" s="475" customFormat="1" ht="13.15" customHeight="1" x14ac:dyDescent="0.2">
      <c r="B447" s="478"/>
      <c r="C447" s="478"/>
      <c r="D447" s="478"/>
      <c r="E447" s="478"/>
      <c r="F447" s="478"/>
      <c r="G447" s="478"/>
      <c r="H447" s="478"/>
      <c r="I447" s="603"/>
      <c r="J447" s="603"/>
      <c r="K447" s="603"/>
      <c r="L447" s="603"/>
      <c r="M447" s="603"/>
      <c r="N447" s="603"/>
      <c r="O447" s="603"/>
      <c r="P447" s="478"/>
      <c r="Q447" s="478"/>
      <c r="R447" s="478"/>
      <c r="S447" s="478"/>
    </row>
    <row r="448" spans="1:44" s="475" customFormat="1" ht="13.15" customHeight="1" x14ac:dyDescent="0.2">
      <c r="B448" s="478"/>
      <c r="C448" s="478"/>
      <c r="D448" s="604"/>
      <c r="E448" s="478"/>
      <c r="F448" s="478"/>
      <c r="G448" s="478"/>
      <c r="H448" s="478"/>
      <c r="I448" s="603"/>
      <c r="J448" s="603"/>
      <c r="K448" s="603"/>
      <c r="L448" s="603"/>
      <c r="M448" s="603"/>
      <c r="N448" s="603"/>
      <c r="O448" s="603"/>
      <c r="P448" s="478"/>
      <c r="Q448" s="478"/>
      <c r="R448" s="478"/>
      <c r="S448" s="478"/>
    </row>
    <row r="449" spans="2:19" s="475" customFormat="1" ht="13.15" customHeight="1" x14ac:dyDescent="0.2">
      <c r="B449" s="478"/>
      <c r="C449" s="478"/>
      <c r="D449" s="604"/>
      <c r="E449" s="478"/>
      <c r="F449" s="478"/>
      <c r="G449" s="478"/>
      <c r="H449" s="478"/>
      <c r="I449" s="603"/>
      <c r="J449" s="603"/>
      <c r="K449" s="603"/>
      <c r="L449" s="603"/>
      <c r="M449" s="603"/>
      <c r="N449" s="603"/>
      <c r="O449" s="603"/>
      <c r="P449" s="478"/>
      <c r="Q449" s="478"/>
      <c r="R449" s="478"/>
      <c r="S449" s="478"/>
    </row>
    <row r="450" spans="2:19" s="475" customFormat="1" ht="13.15" customHeight="1" x14ac:dyDescent="0.2">
      <c r="B450" s="478"/>
      <c r="C450" s="478"/>
      <c r="D450" s="604"/>
      <c r="E450" s="478"/>
      <c r="F450" s="478"/>
      <c r="G450" s="478"/>
      <c r="H450" s="478"/>
      <c r="I450" s="603"/>
      <c r="J450" s="603"/>
      <c r="K450" s="603"/>
      <c r="L450" s="603"/>
      <c r="M450" s="603"/>
      <c r="N450" s="603"/>
      <c r="O450" s="603"/>
      <c r="P450" s="478"/>
      <c r="Q450" s="478"/>
      <c r="R450" s="478"/>
      <c r="S450" s="478"/>
    </row>
    <row r="451" spans="2:19" s="475" customFormat="1" ht="13.15" customHeight="1" x14ac:dyDescent="0.2">
      <c r="B451" s="478"/>
      <c r="C451" s="478"/>
      <c r="D451" s="604"/>
      <c r="E451" s="478"/>
      <c r="F451" s="478"/>
      <c r="G451" s="478"/>
      <c r="H451" s="478"/>
      <c r="I451" s="603"/>
      <c r="J451" s="603"/>
      <c r="K451" s="603"/>
      <c r="L451" s="603"/>
      <c r="M451" s="603"/>
      <c r="N451" s="603"/>
      <c r="O451" s="603"/>
      <c r="P451" s="478"/>
      <c r="Q451" s="478"/>
      <c r="R451" s="478"/>
      <c r="S451" s="478"/>
    </row>
    <row r="452" spans="2:19" s="475" customFormat="1" ht="13.15" customHeight="1" x14ac:dyDescent="0.2">
      <c r="B452" s="478"/>
      <c r="C452" s="478"/>
      <c r="D452" s="604"/>
      <c r="E452" s="478"/>
      <c r="F452" s="478"/>
      <c r="G452" s="478"/>
      <c r="H452" s="478"/>
      <c r="I452" s="603"/>
      <c r="J452" s="603"/>
      <c r="K452" s="603"/>
      <c r="L452" s="603"/>
      <c r="M452" s="603"/>
      <c r="N452" s="603"/>
      <c r="O452" s="603"/>
      <c r="P452" s="478"/>
      <c r="Q452" s="478"/>
      <c r="R452" s="478"/>
      <c r="S452" s="478"/>
    </row>
    <row r="453" spans="2:19" s="475" customFormat="1" ht="13.15" customHeight="1" x14ac:dyDescent="0.2">
      <c r="B453" s="478"/>
      <c r="C453" s="478"/>
      <c r="D453" s="478"/>
      <c r="E453" s="478"/>
      <c r="F453" s="478"/>
      <c r="G453" s="478"/>
      <c r="H453" s="478"/>
      <c r="I453" s="603"/>
      <c r="J453" s="603"/>
      <c r="K453" s="603"/>
      <c r="L453" s="603"/>
      <c r="M453" s="603"/>
      <c r="N453" s="603"/>
      <c r="O453" s="603"/>
      <c r="P453" s="478"/>
      <c r="Q453" s="478"/>
      <c r="R453" s="478"/>
      <c r="S453" s="478"/>
    </row>
    <row r="454" spans="2:19" s="475" customFormat="1" ht="13.15" customHeight="1" x14ac:dyDescent="0.2">
      <c r="B454" s="478"/>
      <c r="C454" s="478"/>
      <c r="D454" s="604"/>
      <c r="E454" s="478"/>
      <c r="F454" s="478"/>
      <c r="G454" s="478"/>
      <c r="H454" s="478"/>
      <c r="I454" s="603"/>
      <c r="J454" s="603"/>
      <c r="K454" s="603"/>
      <c r="L454" s="603"/>
      <c r="M454" s="603"/>
      <c r="N454" s="603"/>
      <c r="O454" s="603"/>
      <c r="P454" s="478"/>
      <c r="Q454" s="478"/>
      <c r="R454" s="478"/>
      <c r="S454" s="478"/>
    </row>
    <row r="455" spans="2:19" s="475" customFormat="1" ht="13.15" customHeight="1" x14ac:dyDescent="0.2">
      <c r="B455" s="478"/>
      <c r="C455" s="478"/>
      <c r="D455" s="604"/>
      <c r="E455" s="478"/>
      <c r="F455" s="478"/>
      <c r="G455" s="478"/>
      <c r="H455" s="478"/>
      <c r="I455" s="603"/>
      <c r="J455" s="603"/>
      <c r="K455" s="603"/>
      <c r="L455" s="603"/>
      <c r="M455" s="603"/>
      <c r="N455" s="603"/>
      <c r="O455" s="603"/>
      <c r="P455" s="478"/>
      <c r="Q455" s="478"/>
      <c r="R455" s="478"/>
      <c r="S455" s="478"/>
    </row>
    <row r="456" spans="2:19" s="475" customFormat="1" ht="13.15" customHeight="1" x14ac:dyDescent="0.2">
      <c r="B456" s="478"/>
      <c r="C456" s="478"/>
      <c r="D456" s="604"/>
      <c r="E456" s="478"/>
      <c r="F456" s="478"/>
      <c r="G456" s="478"/>
      <c r="H456" s="478"/>
      <c r="I456" s="603"/>
      <c r="J456" s="603"/>
      <c r="K456" s="603"/>
      <c r="L456" s="603"/>
      <c r="M456" s="603"/>
      <c r="N456" s="603"/>
      <c r="O456" s="603"/>
      <c r="P456" s="478"/>
      <c r="Q456" s="478"/>
      <c r="R456" s="478"/>
      <c r="S456" s="478"/>
    </row>
    <row r="457" spans="2:19" s="475" customFormat="1" ht="13.15" customHeight="1" x14ac:dyDescent="0.2">
      <c r="B457" s="478"/>
      <c r="C457" s="478"/>
      <c r="D457" s="478"/>
      <c r="E457" s="478"/>
      <c r="F457" s="478"/>
      <c r="G457" s="478"/>
      <c r="H457" s="478"/>
      <c r="I457" s="603"/>
      <c r="J457" s="603"/>
      <c r="K457" s="603"/>
      <c r="L457" s="603"/>
      <c r="M457" s="603"/>
      <c r="N457" s="603"/>
      <c r="O457" s="603"/>
      <c r="P457" s="478"/>
      <c r="Q457" s="478"/>
      <c r="R457" s="478"/>
      <c r="S457" s="478"/>
    </row>
    <row r="458" spans="2:19" s="475" customFormat="1" ht="13.15" customHeight="1" x14ac:dyDescent="0.2">
      <c r="I458" s="605"/>
      <c r="J458" s="605"/>
      <c r="K458" s="605"/>
      <c r="L458" s="605"/>
      <c r="M458" s="605"/>
      <c r="N458" s="605"/>
      <c r="O458" s="605"/>
    </row>
    <row r="459" spans="2:19" s="475" customFormat="1" ht="13.15" customHeight="1" x14ac:dyDescent="0.2">
      <c r="I459" s="605"/>
      <c r="J459" s="605"/>
      <c r="K459" s="605"/>
      <c r="L459" s="605"/>
      <c r="M459" s="605"/>
      <c r="N459" s="605"/>
      <c r="O459" s="605"/>
    </row>
    <row r="460" spans="2:19" s="475" customFormat="1" ht="13.15" customHeight="1" x14ac:dyDescent="0.2">
      <c r="I460" s="605"/>
      <c r="J460" s="605"/>
      <c r="K460" s="605"/>
      <c r="L460" s="605"/>
      <c r="M460" s="605"/>
      <c r="N460" s="605"/>
      <c r="O460" s="605"/>
    </row>
    <row r="461" spans="2:19" s="475" customFormat="1" ht="13.15" customHeight="1" x14ac:dyDescent="0.2">
      <c r="I461" s="605"/>
      <c r="J461" s="605"/>
      <c r="K461" s="605"/>
      <c r="L461" s="605"/>
      <c r="M461" s="605"/>
      <c r="N461" s="605"/>
      <c r="O461" s="605"/>
    </row>
    <row r="462" spans="2:19" s="475" customFormat="1" ht="13.15" customHeight="1" x14ac:dyDescent="0.2">
      <c r="I462" s="605"/>
      <c r="J462" s="605"/>
      <c r="K462" s="605"/>
      <c r="L462" s="605"/>
      <c r="M462" s="605"/>
      <c r="N462" s="605"/>
      <c r="O462" s="605"/>
    </row>
    <row r="463" spans="2:19" s="475" customFormat="1" ht="13.15" customHeight="1" x14ac:dyDescent="0.2">
      <c r="I463" s="605"/>
      <c r="J463" s="605"/>
      <c r="K463" s="605"/>
      <c r="L463" s="605"/>
      <c r="M463" s="605"/>
      <c r="N463" s="605"/>
      <c r="O463" s="605"/>
    </row>
    <row r="464" spans="2:19" s="475" customFormat="1" ht="13.15" customHeight="1" x14ac:dyDescent="0.2">
      <c r="I464" s="605"/>
      <c r="J464" s="605"/>
      <c r="K464" s="605"/>
      <c r="L464" s="605"/>
      <c r="M464" s="605"/>
      <c r="N464" s="605"/>
      <c r="O464" s="605"/>
    </row>
    <row r="465" spans="9:15" s="475" customFormat="1" ht="13.15" customHeight="1" x14ac:dyDescent="0.2">
      <c r="I465" s="605"/>
      <c r="J465" s="605"/>
      <c r="K465" s="605"/>
      <c r="L465" s="605"/>
      <c r="M465" s="605"/>
      <c r="N465" s="605"/>
      <c r="O465" s="605"/>
    </row>
    <row r="466" spans="9:15" s="475" customFormat="1" ht="13.15" customHeight="1" x14ac:dyDescent="0.2">
      <c r="I466" s="605"/>
      <c r="J466" s="605"/>
      <c r="K466" s="605"/>
      <c r="L466" s="605"/>
      <c r="M466" s="605"/>
      <c r="N466" s="605"/>
      <c r="O466" s="605"/>
    </row>
    <row r="467" spans="9:15" s="475" customFormat="1" ht="13.15" customHeight="1" x14ac:dyDescent="0.2">
      <c r="I467" s="605"/>
      <c r="J467" s="605"/>
      <c r="K467" s="605"/>
      <c r="L467" s="605"/>
      <c r="M467" s="605"/>
      <c r="N467" s="605"/>
      <c r="O467" s="605"/>
    </row>
    <row r="468" spans="9:15" s="475" customFormat="1" ht="13.15" customHeight="1" x14ac:dyDescent="0.2">
      <c r="I468" s="605"/>
      <c r="J468" s="605"/>
      <c r="K468" s="605"/>
      <c r="L468" s="605"/>
      <c r="M468" s="605"/>
      <c r="N468" s="605"/>
      <c r="O468" s="605"/>
    </row>
    <row r="469" spans="9:15" s="475" customFormat="1" ht="13.15" customHeight="1" x14ac:dyDescent="0.2">
      <c r="I469" s="605"/>
      <c r="J469" s="605"/>
      <c r="K469" s="605"/>
      <c r="L469" s="605"/>
      <c r="M469" s="605"/>
      <c r="N469" s="605"/>
      <c r="O469" s="605"/>
    </row>
    <row r="470" spans="9:15" s="475" customFormat="1" ht="13.15" customHeight="1" x14ac:dyDescent="0.2">
      <c r="I470" s="605"/>
      <c r="J470" s="605"/>
      <c r="K470" s="605"/>
      <c r="L470" s="605"/>
      <c r="M470" s="605"/>
      <c r="N470" s="605"/>
      <c r="O470" s="605"/>
    </row>
    <row r="471" spans="9:15" s="475" customFormat="1" ht="13.15" customHeight="1" x14ac:dyDescent="0.2">
      <c r="I471" s="605"/>
      <c r="J471" s="605"/>
      <c r="K471" s="605"/>
      <c r="L471" s="605"/>
      <c r="M471" s="605"/>
      <c r="N471" s="605"/>
      <c r="O471" s="605"/>
    </row>
    <row r="472" spans="9:15" s="475" customFormat="1" ht="13.15" customHeight="1" x14ac:dyDescent="0.2">
      <c r="I472" s="605"/>
      <c r="J472" s="605"/>
      <c r="K472" s="605"/>
      <c r="L472" s="605"/>
      <c r="M472" s="605"/>
      <c r="N472" s="605"/>
      <c r="O472" s="605"/>
    </row>
    <row r="473" spans="9:15" s="475" customFormat="1" ht="13.15" customHeight="1" x14ac:dyDescent="0.2">
      <c r="I473" s="605"/>
      <c r="J473" s="605"/>
      <c r="K473" s="605"/>
      <c r="L473" s="605"/>
      <c r="M473" s="605"/>
      <c r="N473" s="605"/>
      <c r="O473" s="605"/>
    </row>
    <row r="474" spans="9:15" s="475" customFormat="1" ht="13.15" customHeight="1" x14ac:dyDescent="0.2">
      <c r="I474" s="605"/>
      <c r="J474" s="605"/>
      <c r="K474" s="605"/>
      <c r="L474" s="605"/>
      <c r="M474" s="605"/>
      <c r="N474" s="605"/>
      <c r="O474" s="605"/>
    </row>
    <row r="475" spans="9:15" s="475" customFormat="1" ht="13.15" customHeight="1" x14ac:dyDescent="0.2">
      <c r="I475" s="605"/>
      <c r="J475" s="605"/>
      <c r="K475" s="605"/>
      <c r="L475" s="605"/>
      <c r="M475" s="605"/>
      <c r="N475" s="605"/>
      <c r="O475" s="605"/>
    </row>
    <row r="476" spans="9:15" s="475" customFormat="1" ht="13.15" customHeight="1" x14ac:dyDescent="0.2">
      <c r="I476" s="605"/>
      <c r="J476" s="605"/>
      <c r="K476" s="605"/>
      <c r="L476" s="605"/>
      <c r="M476" s="605"/>
      <c r="N476" s="605"/>
      <c r="O476" s="605"/>
    </row>
    <row r="477" spans="9:15" s="475" customFormat="1" ht="13.15" customHeight="1" x14ac:dyDescent="0.2">
      <c r="I477" s="605"/>
      <c r="J477" s="605"/>
      <c r="K477" s="605"/>
      <c r="L477" s="605"/>
      <c r="M477" s="605"/>
      <c r="N477" s="605"/>
      <c r="O477" s="605"/>
    </row>
    <row r="478" spans="9:15" s="475" customFormat="1" ht="13.15" customHeight="1" x14ac:dyDescent="0.2">
      <c r="I478" s="605"/>
      <c r="J478" s="605"/>
      <c r="K478" s="605"/>
      <c r="L478" s="605"/>
      <c r="M478" s="605"/>
      <c r="N478" s="605"/>
      <c r="O478" s="605"/>
    </row>
    <row r="479" spans="9:15" s="475" customFormat="1" ht="13.15" customHeight="1" x14ac:dyDescent="0.2">
      <c r="I479" s="605"/>
      <c r="J479" s="605"/>
      <c r="K479" s="605"/>
      <c r="L479" s="605"/>
      <c r="M479" s="605"/>
      <c r="N479" s="605"/>
      <c r="O479" s="605"/>
    </row>
    <row r="480" spans="9:15" s="475" customFormat="1" ht="13.15" customHeight="1" x14ac:dyDescent="0.2">
      <c r="I480" s="605"/>
      <c r="J480" s="605"/>
      <c r="K480" s="605"/>
      <c r="L480" s="605"/>
      <c r="M480" s="605"/>
      <c r="N480" s="605"/>
      <c r="O480" s="605"/>
    </row>
    <row r="481" spans="9:15" s="475" customFormat="1" ht="13.15" customHeight="1" x14ac:dyDescent="0.2">
      <c r="I481" s="605"/>
      <c r="J481" s="605"/>
      <c r="K481" s="605"/>
      <c r="L481" s="605"/>
      <c r="M481" s="605"/>
      <c r="N481" s="605"/>
      <c r="O481" s="605"/>
    </row>
    <row r="482" spans="9:15" s="475" customFormat="1" ht="13.15" customHeight="1" x14ac:dyDescent="0.2">
      <c r="I482" s="605"/>
      <c r="J482" s="605"/>
      <c r="K482" s="605"/>
      <c r="L482" s="605"/>
      <c r="M482" s="605"/>
      <c r="N482" s="605"/>
      <c r="O482" s="605"/>
    </row>
    <row r="483" spans="9:15" s="475" customFormat="1" ht="13.15" customHeight="1" x14ac:dyDescent="0.2">
      <c r="I483" s="605"/>
      <c r="J483" s="605"/>
      <c r="K483" s="605"/>
      <c r="L483" s="605"/>
      <c r="M483" s="605"/>
      <c r="N483" s="605"/>
      <c r="O483" s="605"/>
    </row>
    <row r="484" spans="9:15" s="475" customFormat="1" ht="13.15" customHeight="1" x14ac:dyDescent="0.2">
      <c r="I484" s="605"/>
      <c r="J484" s="605"/>
      <c r="K484" s="605"/>
      <c r="L484" s="605"/>
      <c r="M484" s="605"/>
      <c r="N484" s="605"/>
      <c r="O484" s="605"/>
    </row>
    <row r="485" spans="9:15" s="475" customFormat="1" ht="13.15" customHeight="1" x14ac:dyDescent="0.2">
      <c r="I485" s="605"/>
      <c r="J485" s="605"/>
      <c r="K485" s="605"/>
      <c r="L485" s="605"/>
      <c r="M485" s="605"/>
      <c r="N485" s="605"/>
      <c r="O485" s="605"/>
    </row>
    <row r="486" spans="9:15" s="475" customFormat="1" ht="13.15" customHeight="1" x14ac:dyDescent="0.2">
      <c r="I486" s="605"/>
      <c r="J486" s="605"/>
      <c r="K486" s="605"/>
      <c r="L486" s="605"/>
      <c r="M486" s="605"/>
      <c r="N486" s="605"/>
      <c r="O486" s="605"/>
    </row>
    <row r="487" spans="9:15" s="475" customFormat="1" ht="13.15" customHeight="1" x14ac:dyDescent="0.2">
      <c r="I487" s="605"/>
      <c r="J487" s="605"/>
      <c r="K487" s="605"/>
      <c r="L487" s="605"/>
      <c r="M487" s="605"/>
      <c r="N487" s="605"/>
      <c r="O487" s="605"/>
    </row>
    <row r="488" spans="9:15" s="475" customFormat="1" ht="13.15" customHeight="1" x14ac:dyDescent="0.2">
      <c r="I488" s="605"/>
      <c r="J488" s="605"/>
      <c r="K488" s="605"/>
      <c r="L488" s="605"/>
      <c r="M488" s="605"/>
      <c r="N488" s="605"/>
      <c r="O488" s="605"/>
    </row>
    <row r="489" spans="9:15" s="475" customFormat="1" ht="13.15" customHeight="1" x14ac:dyDescent="0.2">
      <c r="I489" s="605"/>
      <c r="J489" s="605"/>
      <c r="K489" s="605"/>
      <c r="L489" s="605"/>
      <c r="M489" s="605"/>
      <c r="N489" s="605"/>
      <c r="O489" s="605"/>
    </row>
    <row r="490" spans="9:15" s="475" customFormat="1" ht="13.15" customHeight="1" x14ac:dyDescent="0.2">
      <c r="I490" s="605"/>
      <c r="J490" s="605"/>
      <c r="K490" s="605"/>
      <c r="L490" s="605"/>
      <c r="M490" s="605"/>
      <c r="N490" s="605"/>
      <c r="O490" s="605"/>
    </row>
    <row r="491" spans="9:15" s="475" customFormat="1" ht="13.15" customHeight="1" x14ac:dyDescent="0.2">
      <c r="I491" s="605"/>
      <c r="J491" s="605"/>
      <c r="K491" s="605"/>
      <c r="L491" s="605"/>
      <c r="M491" s="605"/>
      <c r="N491" s="605"/>
      <c r="O491" s="605"/>
    </row>
    <row r="492" spans="9:15" s="475" customFormat="1" ht="13.15" customHeight="1" x14ac:dyDescent="0.2">
      <c r="I492" s="605"/>
      <c r="J492" s="605"/>
      <c r="K492" s="605"/>
      <c r="L492" s="605"/>
      <c r="M492" s="605"/>
      <c r="N492" s="605"/>
      <c r="O492" s="605"/>
    </row>
    <row r="493" spans="9:15" s="475" customFormat="1" ht="13.15" customHeight="1" x14ac:dyDescent="0.2">
      <c r="I493" s="605"/>
      <c r="J493" s="605"/>
      <c r="K493" s="605"/>
      <c r="L493" s="605"/>
      <c r="M493" s="605"/>
      <c r="N493" s="605"/>
      <c r="O493" s="605"/>
    </row>
    <row r="494" spans="9:15" s="475" customFormat="1" ht="13.15" customHeight="1" x14ac:dyDescent="0.2">
      <c r="I494" s="605"/>
      <c r="J494" s="605"/>
      <c r="K494" s="605"/>
      <c r="L494" s="605"/>
      <c r="M494" s="605"/>
      <c r="N494" s="605"/>
      <c r="O494" s="605"/>
    </row>
    <row r="495" spans="9:15" s="475" customFormat="1" ht="13.15" customHeight="1" x14ac:dyDescent="0.2">
      <c r="I495" s="605"/>
      <c r="J495" s="605"/>
      <c r="K495" s="605"/>
      <c r="L495" s="605"/>
      <c r="M495" s="605"/>
      <c r="N495" s="605"/>
      <c r="O495" s="605"/>
    </row>
    <row r="496" spans="9:15" s="475" customFormat="1" ht="13.15" customHeight="1" x14ac:dyDescent="0.2">
      <c r="I496" s="605"/>
      <c r="J496" s="605"/>
      <c r="K496" s="605"/>
      <c r="L496" s="605"/>
      <c r="M496" s="605"/>
      <c r="N496" s="605"/>
      <c r="O496" s="605"/>
    </row>
    <row r="497" spans="9:15" s="475" customFormat="1" ht="13.15" customHeight="1" x14ac:dyDescent="0.2">
      <c r="I497" s="605"/>
      <c r="J497" s="605"/>
      <c r="K497" s="605"/>
      <c r="L497" s="605"/>
      <c r="M497" s="605"/>
      <c r="N497" s="605"/>
      <c r="O497" s="605"/>
    </row>
    <row r="498" spans="9:15" s="475" customFormat="1" ht="13.15" customHeight="1" x14ac:dyDescent="0.2">
      <c r="I498" s="605"/>
      <c r="J498" s="605"/>
      <c r="K498" s="605"/>
      <c r="L498" s="605"/>
      <c r="M498" s="605"/>
      <c r="N498" s="605"/>
      <c r="O498" s="605"/>
    </row>
    <row r="499" spans="9:15" s="475" customFormat="1" ht="13.15" customHeight="1" x14ac:dyDescent="0.2">
      <c r="I499" s="605"/>
      <c r="J499" s="605"/>
      <c r="K499" s="605"/>
      <c r="L499" s="605"/>
      <c r="M499" s="605"/>
      <c r="N499" s="605"/>
      <c r="O499" s="605"/>
    </row>
    <row r="500" spans="9:15" s="475" customFormat="1" ht="13.15" customHeight="1" x14ac:dyDescent="0.2">
      <c r="I500" s="605"/>
      <c r="J500" s="605"/>
      <c r="K500" s="605"/>
      <c r="L500" s="605"/>
      <c r="M500" s="605"/>
      <c r="N500" s="605"/>
      <c r="O500" s="605"/>
    </row>
    <row r="501" spans="9:15" s="475" customFormat="1" ht="13.15" customHeight="1" x14ac:dyDescent="0.2">
      <c r="I501" s="605"/>
      <c r="J501" s="605"/>
      <c r="K501" s="605"/>
      <c r="L501" s="605"/>
      <c r="M501" s="605"/>
      <c r="N501" s="605"/>
      <c r="O501" s="605"/>
    </row>
    <row r="502" spans="9:15" s="475" customFormat="1" ht="13.15" customHeight="1" x14ac:dyDescent="0.2">
      <c r="I502" s="605"/>
      <c r="J502" s="605"/>
      <c r="K502" s="605"/>
      <c r="L502" s="605"/>
      <c r="M502" s="605"/>
      <c r="N502" s="605"/>
      <c r="O502" s="605"/>
    </row>
    <row r="503" spans="9:15" s="475" customFormat="1" ht="13.15" customHeight="1" x14ac:dyDescent="0.2">
      <c r="I503" s="605"/>
      <c r="J503" s="605"/>
      <c r="K503" s="605"/>
      <c r="L503" s="605"/>
      <c r="M503" s="605"/>
      <c r="N503" s="605"/>
      <c r="O503" s="605"/>
    </row>
    <row r="504" spans="9:15" s="475" customFormat="1" ht="13.15" customHeight="1" x14ac:dyDescent="0.2">
      <c r="I504" s="605"/>
      <c r="J504" s="605"/>
      <c r="K504" s="605"/>
      <c r="L504" s="605"/>
      <c r="M504" s="605"/>
      <c r="N504" s="605"/>
      <c r="O504" s="605"/>
    </row>
    <row r="505" spans="9:15" s="475" customFormat="1" ht="13.15" customHeight="1" x14ac:dyDescent="0.2">
      <c r="I505" s="605"/>
      <c r="J505" s="605"/>
      <c r="K505" s="605"/>
      <c r="L505" s="605"/>
      <c r="M505" s="605"/>
      <c r="N505" s="605"/>
      <c r="O505" s="605"/>
    </row>
    <row r="506" spans="9:15" s="475" customFormat="1" ht="13.15" customHeight="1" x14ac:dyDescent="0.2">
      <c r="I506" s="605"/>
      <c r="J506" s="605"/>
      <c r="K506" s="605"/>
      <c r="L506" s="605"/>
      <c r="M506" s="605"/>
      <c r="N506" s="605"/>
      <c r="O506" s="605"/>
    </row>
    <row r="507" spans="9:15" s="475" customFormat="1" ht="13.15" customHeight="1" x14ac:dyDescent="0.2">
      <c r="I507" s="605"/>
      <c r="J507" s="605"/>
      <c r="K507" s="605"/>
      <c r="L507" s="605"/>
      <c r="M507" s="605"/>
      <c r="N507" s="605"/>
      <c r="O507" s="605"/>
    </row>
    <row r="508" spans="9:15" s="475" customFormat="1" ht="13.15" customHeight="1" x14ac:dyDescent="0.2">
      <c r="I508" s="605"/>
      <c r="J508" s="605"/>
      <c r="K508" s="605"/>
      <c r="L508" s="605"/>
      <c r="M508" s="605"/>
      <c r="N508" s="605"/>
      <c r="O508" s="605"/>
    </row>
    <row r="509" spans="9:15" s="475" customFormat="1" ht="13.15" customHeight="1" x14ac:dyDescent="0.2">
      <c r="I509" s="605"/>
      <c r="J509" s="605"/>
      <c r="K509" s="605"/>
      <c r="L509" s="605"/>
      <c r="M509" s="605"/>
      <c r="N509" s="605"/>
      <c r="O509" s="605"/>
    </row>
    <row r="510" spans="9:15" s="475" customFormat="1" ht="13.15" customHeight="1" x14ac:dyDescent="0.2">
      <c r="I510" s="605"/>
      <c r="J510" s="605"/>
      <c r="K510" s="605"/>
      <c r="L510" s="605"/>
      <c r="M510" s="605"/>
      <c r="N510" s="605"/>
      <c r="O510" s="605"/>
    </row>
    <row r="511" spans="9:15" s="475" customFormat="1" ht="13.15" customHeight="1" x14ac:dyDescent="0.2">
      <c r="I511" s="605"/>
      <c r="J511" s="605"/>
      <c r="K511" s="605"/>
      <c r="L511" s="605"/>
      <c r="M511" s="605"/>
      <c r="N511" s="605"/>
      <c r="O511" s="605"/>
    </row>
    <row r="512" spans="9:15" s="475" customFormat="1" ht="13.15" customHeight="1" x14ac:dyDescent="0.2">
      <c r="I512" s="605"/>
      <c r="J512" s="605"/>
      <c r="K512" s="605"/>
      <c r="L512" s="605"/>
      <c r="M512" s="605"/>
      <c r="N512" s="605"/>
      <c r="O512" s="605"/>
    </row>
    <row r="513" spans="9:15" s="475" customFormat="1" ht="13.15" customHeight="1" x14ac:dyDescent="0.2">
      <c r="I513" s="605"/>
      <c r="J513" s="605"/>
      <c r="K513" s="605"/>
      <c r="L513" s="605"/>
      <c r="M513" s="605"/>
      <c r="N513" s="605"/>
      <c r="O513" s="605"/>
    </row>
    <row r="514" spans="9:15" s="475" customFormat="1" ht="13.15" customHeight="1" x14ac:dyDescent="0.2">
      <c r="I514" s="605"/>
      <c r="J514" s="605"/>
      <c r="K514" s="605"/>
      <c r="L514" s="605"/>
      <c r="M514" s="605"/>
      <c r="N514" s="605"/>
      <c r="O514" s="605"/>
    </row>
    <row r="515" spans="9:15" s="475" customFormat="1" ht="13.15" customHeight="1" x14ac:dyDescent="0.2">
      <c r="I515" s="605"/>
      <c r="J515" s="605"/>
      <c r="K515" s="605"/>
      <c r="L515" s="605"/>
      <c r="M515" s="605"/>
      <c r="N515" s="605"/>
      <c r="O515" s="605"/>
    </row>
    <row r="516" spans="9:15" s="475" customFormat="1" ht="13.15" customHeight="1" x14ac:dyDescent="0.2">
      <c r="I516" s="605"/>
      <c r="J516" s="605"/>
      <c r="K516" s="605"/>
      <c r="L516" s="605"/>
      <c r="M516" s="605"/>
      <c r="N516" s="605"/>
      <c r="O516" s="605"/>
    </row>
    <row r="517" spans="9:15" s="475" customFormat="1" ht="13.15" customHeight="1" x14ac:dyDescent="0.2">
      <c r="I517" s="605"/>
      <c r="J517" s="605"/>
      <c r="K517" s="605"/>
      <c r="L517" s="605"/>
      <c r="M517" s="605"/>
      <c r="N517" s="605"/>
      <c r="O517" s="605"/>
    </row>
    <row r="518" spans="9:15" s="475" customFormat="1" ht="13.15" customHeight="1" x14ac:dyDescent="0.2">
      <c r="I518" s="605"/>
      <c r="J518" s="605"/>
      <c r="K518" s="605"/>
      <c r="L518" s="605"/>
      <c r="M518" s="605"/>
      <c r="N518" s="605"/>
      <c r="O518" s="605"/>
    </row>
    <row r="519" spans="9:15" s="475" customFormat="1" ht="13.15" customHeight="1" x14ac:dyDescent="0.2">
      <c r="I519" s="605"/>
      <c r="J519" s="605"/>
      <c r="K519" s="605"/>
      <c r="L519" s="605"/>
      <c r="M519" s="605"/>
      <c r="N519" s="605"/>
      <c r="O519" s="605"/>
    </row>
    <row r="520" spans="9:15" s="475" customFormat="1" ht="13.15" customHeight="1" x14ac:dyDescent="0.2">
      <c r="I520" s="605"/>
      <c r="J520" s="605"/>
      <c r="K520" s="605"/>
      <c r="L520" s="605"/>
      <c r="M520" s="605"/>
      <c r="N520" s="605"/>
      <c r="O520" s="605"/>
    </row>
    <row r="521" spans="9:15" s="475" customFormat="1" ht="13.15" customHeight="1" x14ac:dyDescent="0.2">
      <c r="I521" s="605"/>
      <c r="J521" s="605"/>
      <c r="K521" s="605"/>
      <c r="L521" s="605"/>
      <c r="M521" s="605"/>
      <c r="N521" s="605"/>
      <c r="O521" s="605"/>
    </row>
    <row r="522" spans="9:15" s="475" customFormat="1" ht="13.15" customHeight="1" x14ac:dyDescent="0.2">
      <c r="I522" s="605"/>
      <c r="J522" s="605"/>
      <c r="K522" s="605"/>
      <c r="L522" s="605"/>
      <c r="M522" s="605"/>
      <c r="N522" s="605"/>
      <c r="O522" s="605"/>
    </row>
    <row r="523" spans="9:15" s="475" customFormat="1" ht="13.15" customHeight="1" x14ac:dyDescent="0.2">
      <c r="I523" s="605"/>
      <c r="J523" s="605"/>
      <c r="K523" s="605"/>
      <c r="L523" s="605"/>
      <c r="M523" s="605"/>
      <c r="N523" s="605"/>
      <c r="O523" s="605"/>
    </row>
    <row r="524" spans="9:15" s="475" customFormat="1" ht="13.15" customHeight="1" x14ac:dyDescent="0.2">
      <c r="I524" s="605"/>
      <c r="J524" s="605"/>
      <c r="K524" s="605"/>
      <c r="L524" s="605"/>
      <c r="M524" s="605"/>
      <c r="N524" s="605"/>
      <c r="O524" s="605"/>
    </row>
    <row r="525" spans="9:15" s="475" customFormat="1" ht="13.15" customHeight="1" x14ac:dyDescent="0.2">
      <c r="I525" s="605"/>
      <c r="J525" s="605"/>
      <c r="K525" s="605"/>
      <c r="L525" s="605"/>
      <c r="M525" s="605"/>
      <c r="N525" s="605"/>
      <c r="O525" s="605"/>
    </row>
    <row r="526" spans="9:15" s="475" customFormat="1" ht="13.15" customHeight="1" x14ac:dyDescent="0.2">
      <c r="I526" s="605"/>
      <c r="J526" s="605"/>
      <c r="K526" s="605"/>
      <c r="L526" s="605"/>
      <c r="M526" s="605"/>
      <c r="N526" s="605"/>
      <c r="O526" s="605"/>
    </row>
    <row r="527" spans="9:15" s="475" customFormat="1" ht="13.15" customHeight="1" x14ac:dyDescent="0.2">
      <c r="I527" s="605"/>
      <c r="J527" s="605"/>
      <c r="K527" s="605"/>
      <c r="L527" s="605"/>
      <c r="M527" s="605"/>
      <c r="N527" s="605"/>
      <c r="O527" s="605"/>
    </row>
    <row r="528" spans="9:15" s="475" customFormat="1" ht="13.15" customHeight="1" x14ac:dyDescent="0.2">
      <c r="I528" s="605"/>
      <c r="J528" s="605"/>
      <c r="K528" s="605"/>
      <c r="L528" s="605"/>
      <c r="M528" s="605"/>
      <c r="N528" s="605"/>
      <c r="O528" s="605"/>
    </row>
    <row r="529" spans="9:15" s="475" customFormat="1" ht="13.15" customHeight="1" x14ac:dyDescent="0.2">
      <c r="I529" s="605"/>
      <c r="J529" s="605"/>
      <c r="K529" s="605"/>
      <c r="L529" s="605"/>
      <c r="M529" s="605"/>
      <c r="N529" s="605"/>
      <c r="O529" s="605"/>
    </row>
    <row r="530" spans="9:15" s="475" customFormat="1" ht="13.15" customHeight="1" x14ac:dyDescent="0.2">
      <c r="I530" s="605"/>
      <c r="J530" s="605"/>
      <c r="K530" s="605"/>
      <c r="L530" s="605"/>
      <c r="M530" s="605"/>
      <c r="N530" s="605"/>
      <c r="O530" s="605"/>
    </row>
    <row r="531" spans="9:15" s="475" customFormat="1" ht="13.15" customHeight="1" x14ac:dyDescent="0.2">
      <c r="I531" s="605"/>
      <c r="J531" s="605"/>
      <c r="K531" s="605"/>
      <c r="L531" s="605"/>
      <c r="M531" s="605"/>
      <c r="N531" s="605"/>
      <c r="O531" s="605"/>
    </row>
    <row r="532" spans="9:15" s="475" customFormat="1" ht="13.15" customHeight="1" x14ac:dyDescent="0.2">
      <c r="I532" s="605"/>
      <c r="J532" s="605"/>
      <c r="K532" s="605"/>
      <c r="L532" s="605"/>
      <c r="M532" s="605"/>
      <c r="N532" s="605"/>
      <c r="O532" s="605"/>
    </row>
    <row r="533" spans="9:15" s="475" customFormat="1" ht="13.15" customHeight="1" x14ac:dyDescent="0.2">
      <c r="I533" s="605"/>
      <c r="J533" s="605"/>
      <c r="K533" s="605"/>
      <c r="L533" s="605"/>
      <c r="M533" s="605"/>
      <c r="N533" s="605"/>
      <c r="O533" s="605"/>
    </row>
    <row r="534" spans="9:15" s="475" customFormat="1" ht="13.15" customHeight="1" x14ac:dyDescent="0.2">
      <c r="I534" s="605"/>
      <c r="J534" s="605"/>
      <c r="K534" s="605"/>
      <c r="L534" s="605"/>
      <c r="M534" s="605"/>
      <c r="N534" s="605"/>
      <c r="O534" s="605"/>
    </row>
    <row r="535" spans="9:15" s="475" customFormat="1" ht="13.15" customHeight="1" x14ac:dyDescent="0.2">
      <c r="I535" s="605"/>
      <c r="J535" s="605"/>
      <c r="K535" s="605"/>
      <c r="L535" s="605"/>
      <c r="M535" s="605"/>
      <c r="N535" s="605"/>
      <c r="O535" s="605"/>
    </row>
    <row r="536" spans="9:15" s="475" customFormat="1" ht="13.15" customHeight="1" x14ac:dyDescent="0.2">
      <c r="I536" s="605"/>
      <c r="J536" s="605"/>
      <c r="K536" s="605"/>
      <c r="L536" s="605"/>
      <c r="M536" s="605"/>
      <c r="N536" s="605"/>
      <c r="O536" s="605"/>
    </row>
    <row r="537" spans="9:15" s="475" customFormat="1" ht="13.15" customHeight="1" x14ac:dyDescent="0.2">
      <c r="I537" s="605"/>
      <c r="J537" s="605"/>
      <c r="K537" s="605"/>
      <c r="L537" s="605"/>
      <c r="M537" s="605"/>
      <c r="N537" s="605"/>
      <c r="O537" s="605"/>
    </row>
    <row r="538" spans="9:15" s="475" customFormat="1" ht="13.15" customHeight="1" x14ac:dyDescent="0.2">
      <c r="I538" s="605"/>
      <c r="J538" s="605"/>
      <c r="K538" s="605"/>
      <c r="L538" s="605"/>
      <c r="M538" s="605"/>
      <c r="N538" s="605"/>
      <c r="O538" s="605"/>
    </row>
    <row r="539" spans="9:15" s="475" customFormat="1" ht="13.15" customHeight="1" x14ac:dyDescent="0.2">
      <c r="I539" s="605"/>
      <c r="J539" s="605"/>
      <c r="K539" s="605"/>
      <c r="L539" s="605"/>
      <c r="M539" s="605"/>
      <c r="N539" s="605"/>
      <c r="O539" s="605"/>
    </row>
    <row r="540" spans="9:15" s="475" customFormat="1" ht="13.15" customHeight="1" x14ac:dyDescent="0.2">
      <c r="I540" s="605"/>
      <c r="J540" s="605"/>
      <c r="K540" s="605"/>
      <c r="L540" s="605"/>
      <c r="M540" s="605"/>
      <c r="N540" s="605"/>
      <c r="O540" s="605"/>
    </row>
    <row r="541" spans="9:15" s="475" customFormat="1" ht="13.15" customHeight="1" x14ac:dyDescent="0.2">
      <c r="I541" s="605"/>
      <c r="J541" s="605"/>
      <c r="K541" s="605"/>
      <c r="L541" s="605"/>
      <c r="M541" s="605"/>
      <c r="N541" s="605"/>
      <c r="O541" s="605"/>
    </row>
    <row r="542" spans="9:15" s="475" customFormat="1" ht="13.15" customHeight="1" x14ac:dyDescent="0.2">
      <c r="I542" s="605"/>
      <c r="J542" s="605"/>
      <c r="K542" s="605"/>
      <c r="L542" s="605"/>
      <c r="M542" s="605"/>
      <c r="N542" s="605"/>
      <c r="O542" s="605"/>
    </row>
    <row r="543" spans="9:15" s="475" customFormat="1" ht="13.15" customHeight="1" x14ac:dyDescent="0.2">
      <c r="I543" s="605"/>
      <c r="J543" s="605"/>
      <c r="K543" s="605"/>
      <c r="L543" s="605"/>
      <c r="M543" s="605"/>
      <c r="N543" s="605"/>
      <c r="O543" s="605"/>
    </row>
    <row r="544" spans="9:15" s="475" customFormat="1" ht="13.15" customHeight="1" x14ac:dyDescent="0.2">
      <c r="I544" s="605"/>
      <c r="J544" s="605"/>
      <c r="K544" s="605"/>
      <c r="L544" s="605"/>
      <c r="M544" s="605"/>
      <c r="N544" s="605"/>
      <c r="O544" s="605"/>
    </row>
    <row r="545" spans="9:15" s="475" customFormat="1" ht="13.15" customHeight="1" x14ac:dyDescent="0.2">
      <c r="I545" s="605"/>
      <c r="J545" s="605"/>
      <c r="K545" s="605"/>
      <c r="L545" s="605"/>
      <c r="M545" s="605"/>
      <c r="N545" s="605"/>
      <c r="O545" s="605"/>
    </row>
    <row r="546" spans="9:15" s="475" customFormat="1" ht="13.15" customHeight="1" x14ac:dyDescent="0.2">
      <c r="I546" s="605"/>
      <c r="J546" s="605"/>
      <c r="K546" s="605"/>
      <c r="L546" s="605"/>
      <c r="M546" s="605"/>
      <c r="N546" s="605"/>
      <c r="O546" s="605"/>
    </row>
    <row r="547" spans="9:15" s="475" customFormat="1" ht="13.15" customHeight="1" x14ac:dyDescent="0.2">
      <c r="I547" s="605"/>
      <c r="J547" s="605"/>
      <c r="K547" s="605"/>
      <c r="L547" s="605"/>
      <c r="M547" s="605"/>
      <c r="N547" s="605"/>
      <c r="O547" s="605"/>
    </row>
    <row r="548" spans="9:15" s="475" customFormat="1" ht="13.15" customHeight="1" x14ac:dyDescent="0.2">
      <c r="I548" s="605"/>
      <c r="J548" s="605"/>
      <c r="K548" s="605"/>
      <c r="L548" s="605"/>
      <c r="M548" s="605"/>
      <c r="N548" s="605"/>
      <c r="O548" s="605"/>
    </row>
    <row r="549" spans="9:15" s="475" customFormat="1" ht="13.15" customHeight="1" x14ac:dyDescent="0.2">
      <c r="I549" s="605"/>
      <c r="J549" s="605"/>
      <c r="K549" s="605"/>
      <c r="L549" s="605"/>
      <c r="M549" s="605"/>
      <c r="N549" s="605"/>
      <c r="O549" s="605"/>
    </row>
    <row r="550" spans="9:15" s="475" customFormat="1" ht="13.15" customHeight="1" x14ac:dyDescent="0.2">
      <c r="I550" s="605"/>
      <c r="J550" s="605"/>
      <c r="K550" s="605"/>
      <c r="L550" s="605"/>
      <c r="M550" s="605"/>
      <c r="N550" s="605"/>
      <c r="O550" s="605"/>
    </row>
    <row r="551" spans="9:15" s="475" customFormat="1" ht="13.15" customHeight="1" x14ac:dyDescent="0.2">
      <c r="I551" s="605"/>
      <c r="J551" s="605"/>
      <c r="K551" s="605"/>
      <c r="L551" s="605"/>
      <c r="M551" s="605"/>
      <c r="N551" s="605"/>
      <c r="O551" s="605"/>
    </row>
    <row r="552" spans="9:15" s="475" customFormat="1" ht="13.15" customHeight="1" x14ac:dyDescent="0.2">
      <c r="I552" s="605"/>
      <c r="J552" s="605"/>
      <c r="K552" s="605"/>
      <c r="L552" s="605"/>
      <c r="M552" s="605"/>
      <c r="N552" s="605"/>
      <c r="O552" s="605"/>
    </row>
    <row r="553" spans="9:15" s="475" customFormat="1" ht="13.15" customHeight="1" x14ac:dyDescent="0.2">
      <c r="I553" s="605"/>
      <c r="J553" s="605"/>
      <c r="K553" s="605"/>
      <c r="L553" s="605"/>
      <c r="M553" s="605"/>
      <c r="N553" s="605"/>
      <c r="O553" s="605"/>
    </row>
    <row r="554" spans="9:15" s="475" customFormat="1" ht="13.15" customHeight="1" x14ac:dyDescent="0.2">
      <c r="I554" s="605"/>
      <c r="J554" s="605"/>
      <c r="K554" s="605"/>
      <c r="L554" s="605"/>
      <c r="M554" s="605"/>
      <c r="N554" s="605"/>
      <c r="O554" s="605"/>
    </row>
    <row r="555" spans="9:15" s="475" customFormat="1" ht="13.15" customHeight="1" x14ac:dyDescent="0.2">
      <c r="I555" s="605"/>
      <c r="J555" s="605"/>
      <c r="K555" s="605"/>
      <c r="L555" s="605"/>
      <c r="M555" s="605"/>
      <c r="N555" s="605"/>
      <c r="O555" s="605"/>
    </row>
    <row r="556" spans="9:15" s="475" customFormat="1" ht="13.15" customHeight="1" x14ac:dyDescent="0.2">
      <c r="I556" s="605"/>
      <c r="J556" s="605"/>
      <c r="K556" s="605"/>
      <c r="L556" s="605"/>
      <c r="M556" s="605"/>
      <c r="N556" s="605"/>
      <c r="O556" s="605"/>
    </row>
    <row r="557" spans="9:15" s="475" customFormat="1" ht="13.15" customHeight="1" x14ac:dyDescent="0.2">
      <c r="I557" s="605"/>
      <c r="J557" s="605"/>
      <c r="K557" s="605"/>
      <c r="L557" s="605"/>
      <c r="M557" s="605"/>
      <c r="N557" s="605"/>
      <c r="O557" s="605"/>
    </row>
    <row r="558" spans="9:15" s="475" customFormat="1" ht="13.15" customHeight="1" x14ac:dyDescent="0.2">
      <c r="I558" s="605"/>
      <c r="J558" s="605"/>
      <c r="K558" s="605"/>
      <c r="L558" s="605"/>
      <c r="M558" s="605"/>
      <c r="N558" s="605"/>
      <c r="O558" s="605"/>
    </row>
    <row r="559" spans="9:15" s="475" customFormat="1" ht="13.15" customHeight="1" x14ac:dyDescent="0.2">
      <c r="I559" s="605"/>
      <c r="J559" s="605"/>
      <c r="K559" s="605"/>
      <c r="L559" s="605"/>
      <c r="M559" s="605"/>
      <c r="N559" s="605"/>
      <c r="O559" s="605"/>
    </row>
    <row r="560" spans="9:15" s="475" customFormat="1" ht="13.15" customHeight="1" x14ac:dyDescent="0.2">
      <c r="I560" s="605"/>
      <c r="J560" s="605"/>
      <c r="K560" s="605"/>
      <c r="L560" s="605"/>
      <c r="M560" s="605"/>
      <c r="N560" s="605"/>
      <c r="O560" s="605"/>
    </row>
    <row r="561" spans="9:15" s="475" customFormat="1" ht="13.15" customHeight="1" x14ac:dyDescent="0.2">
      <c r="I561" s="605"/>
      <c r="J561" s="605"/>
      <c r="K561" s="605"/>
      <c r="L561" s="605"/>
      <c r="M561" s="605"/>
      <c r="N561" s="605"/>
      <c r="O561" s="605"/>
    </row>
    <row r="562" spans="9:15" s="475" customFormat="1" ht="13.15" customHeight="1" x14ac:dyDescent="0.2">
      <c r="I562" s="605"/>
      <c r="J562" s="605"/>
      <c r="K562" s="605"/>
      <c r="L562" s="605"/>
      <c r="M562" s="605"/>
      <c r="N562" s="605"/>
      <c r="O562" s="605"/>
    </row>
    <row r="563" spans="9:15" s="475" customFormat="1" ht="13.15" customHeight="1" x14ac:dyDescent="0.2">
      <c r="I563" s="605"/>
      <c r="J563" s="605"/>
      <c r="K563" s="605"/>
      <c r="L563" s="605"/>
      <c r="M563" s="605"/>
      <c r="N563" s="605"/>
      <c r="O563" s="605"/>
    </row>
    <row r="564" spans="9:15" s="475" customFormat="1" ht="13.15" customHeight="1" x14ac:dyDescent="0.2">
      <c r="I564" s="605"/>
      <c r="J564" s="605"/>
      <c r="K564" s="605"/>
      <c r="L564" s="605"/>
      <c r="M564" s="605"/>
      <c r="N564" s="605"/>
      <c r="O564" s="605"/>
    </row>
    <row r="565" spans="9:15" s="475" customFormat="1" ht="13.15" customHeight="1" x14ac:dyDescent="0.2">
      <c r="I565" s="605"/>
      <c r="J565" s="605"/>
      <c r="K565" s="605"/>
      <c r="L565" s="605"/>
      <c r="M565" s="605"/>
      <c r="N565" s="605"/>
      <c r="O565" s="605"/>
    </row>
    <row r="566" spans="9:15" s="475" customFormat="1" ht="13.15" customHeight="1" x14ac:dyDescent="0.2">
      <c r="I566" s="605"/>
      <c r="J566" s="605"/>
      <c r="K566" s="605"/>
      <c r="L566" s="605"/>
      <c r="M566" s="605"/>
      <c r="N566" s="605"/>
      <c r="O566" s="605"/>
    </row>
    <row r="567" spans="9:15" s="475" customFormat="1" ht="13.15" customHeight="1" x14ac:dyDescent="0.2">
      <c r="I567" s="605"/>
      <c r="J567" s="605"/>
      <c r="K567" s="605"/>
      <c r="L567" s="605"/>
      <c r="M567" s="605"/>
      <c r="N567" s="605"/>
      <c r="O567" s="605"/>
    </row>
    <row r="568" spans="9:15" s="475" customFormat="1" ht="13.15" customHeight="1" x14ac:dyDescent="0.2">
      <c r="I568" s="605"/>
      <c r="J568" s="605"/>
      <c r="K568" s="605"/>
      <c r="L568" s="605"/>
      <c r="M568" s="605"/>
      <c r="N568" s="605"/>
      <c r="O568" s="605"/>
    </row>
    <row r="569" spans="9:15" s="475" customFormat="1" ht="13.15" customHeight="1" x14ac:dyDescent="0.2">
      <c r="I569" s="605"/>
      <c r="J569" s="605"/>
      <c r="K569" s="605"/>
      <c r="L569" s="605"/>
      <c r="M569" s="605"/>
      <c r="N569" s="605"/>
      <c r="O569" s="605"/>
    </row>
    <row r="570" spans="9:15" s="475" customFormat="1" ht="13.15" customHeight="1" x14ac:dyDescent="0.2">
      <c r="I570" s="605"/>
      <c r="J570" s="605"/>
      <c r="K570" s="605"/>
      <c r="L570" s="605"/>
      <c r="M570" s="605"/>
      <c r="N570" s="605"/>
      <c r="O570" s="605"/>
    </row>
    <row r="571" spans="9:15" s="475" customFormat="1" ht="13.15" customHeight="1" x14ac:dyDescent="0.2">
      <c r="I571" s="605"/>
      <c r="J571" s="605"/>
      <c r="K571" s="605"/>
      <c r="L571" s="605"/>
      <c r="M571" s="605"/>
      <c r="N571" s="605"/>
      <c r="O571" s="605"/>
    </row>
    <row r="572" spans="9:15" s="475" customFormat="1" ht="13.15" customHeight="1" x14ac:dyDescent="0.2">
      <c r="I572" s="605"/>
      <c r="J572" s="605"/>
      <c r="K572" s="605"/>
      <c r="L572" s="605"/>
      <c r="M572" s="605"/>
      <c r="N572" s="605"/>
      <c r="O572" s="605"/>
    </row>
    <row r="573" spans="9:15" s="475" customFormat="1" ht="13.15" customHeight="1" x14ac:dyDescent="0.2">
      <c r="I573" s="605"/>
      <c r="J573" s="605"/>
      <c r="K573" s="605"/>
      <c r="L573" s="605"/>
      <c r="M573" s="605"/>
      <c r="N573" s="605"/>
      <c r="O573" s="605"/>
    </row>
    <row r="574" spans="9:15" s="475" customFormat="1" ht="13.15" customHeight="1" x14ac:dyDescent="0.2">
      <c r="I574" s="605"/>
      <c r="J574" s="605"/>
      <c r="K574" s="605"/>
      <c r="L574" s="605"/>
      <c r="M574" s="605"/>
      <c r="N574" s="605"/>
      <c r="O574" s="605"/>
    </row>
    <row r="575" spans="9:15" s="475" customFormat="1" ht="13.15" customHeight="1" x14ac:dyDescent="0.2">
      <c r="I575" s="605"/>
      <c r="J575" s="605"/>
      <c r="K575" s="605"/>
      <c r="L575" s="605"/>
      <c r="M575" s="605"/>
      <c r="N575" s="605"/>
      <c r="O575" s="605"/>
    </row>
    <row r="576" spans="9:15" s="475" customFormat="1" ht="13.15" customHeight="1" x14ac:dyDescent="0.2">
      <c r="I576" s="605"/>
      <c r="J576" s="605"/>
      <c r="K576" s="605"/>
      <c r="L576" s="605"/>
      <c r="M576" s="605"/>
      <c r="N576" s="605"/>
      <c r="O576" s="605"/>
    </row>
    <row r="577" spans="9:15" s="475" customFormat="1" ht="13.15" customHeight="1" x14ac:dyDescent="0.2">
      <c r="I577" s="605"/>
      <c r="J577" s="605"/>
      <c r="K577" s="605"/>
      <c r="L577" s="605"/>
      <c r="M577" s="605"/>
      <c r="N577" s="605"/>
      <c r="O577" s="605"/>
    </row>
    <row r="578" spans="9:15" s="475" customFormat="1" ht="13.15" customHeight="1" x14ac:dyDescent="0.2">
      <c r="I578" s="605"/>
      <c r="J578" s="605"/>
      <c r="K578" s="605"/>
      <c r="L578" s="605"/>
      <c r="M578" s="605"/>
      <c r="N578" s="605"/>
      <c r="O578" s="605"/>
    </row>
    <row r="579" spans="9:15" s="475" customFormat="1" ht="13.15" customHeight="1" x14ac:dyDescent="0.2">
      <c r="I579" s="605"/>
      <c r="J579" s="605"/>
      <c r="K579" s="605"/>
      <c r="L579" s="605"/>
      <c r="M579" s="605"/>
      <c r="N579" s="605"/>
      <c r="O579" s="605"/>
    </row>
    <row r="580" spans="9:15" s="475" customFormat="1" ht="13.15" customHeight="1" x14ac:dyDescent="0.2">
      <c r="I580" s="605"/>
      <c r="J580" s="605"/>
      <c r="K580" s="605"/>
      <c r="L580" s="605"/>
      <c r="M580" s="605"/>
      <c r="N580" s="605"/>
      <c r="O580" s="605"/>
    </row>
    <row r="581" spans="9:15" s="475" customFormat="1" ht="13.15" customHeight="1" x14ac:dyDescent="0.2">
      <c r="I581" s="605"/>
      <c r="J581" s="605"/>
      <c r="K581" s="605"/>
      <c r="L581" s="605"/>
      <c r="M581" s="605"/>
      <c r="N581" s="605"/>
      <c r="O581" s="605"/>
    </row>
    <row r="582" spans="9:15" s="475" customFormat="1" ht="13.15" customHeight="1" x14ac:dyDescent="0.2">
      <c r="I582" s="605"/>
      <c r="J582" s="605"/>
      <c r="K582" s="605"/>
      <c r="L582" s="605"/>
      <c r="M582" s="605"/>
      <c r="N582" s="605"/>
      <c r="O582" s="605"/>
    </row>
    <row r="583" spans="9:15" s="475" customFormat="1" ht="13.15" customHeight="1" x14ac:dyDescent="0.2">
      <c r="I583" s="605"/>
      <c r="J583" s="605"/>
      <c r="K583" s="605"/>
      <c r="L583" s="605"/>
      <c r="M583" s="605"/>
      <c r="N583" s="605"/>
      <c r="O583" s="605"/>
    </row>
    <row r="584" spans="9:15" s="475" customFormat="1" ht="13.15" customHeight="1" x14ac:dyDescent="0.2">
      <c r="I584" s="605"/>
      <c r="J584" s="605"/>
      <c r="K584" s="605"/>
      <c r="L584" s="605"/>
      <c r="M584" s="605"/>
      <c r="N584" s="605"/>
      <c r="O584" s="605"/>
    </row>
    <row r="585" spans="9:15" s="475" customFormat="1" ht="13.15" customHeight="1" x14ac:dyDescent="0.2">
      <c r="I585" s="605"/>
      <c r="J585" s="605"/>
      <c r="K585" s="605"/>
      <c r="L585" s="605"/>
      <c r="M585" s="605"/>
      <c r="N585" s="605"/>
      <c r="O585" s="605"/>
    </row>
    <row r="586" spans="9:15" s="475" customFormat="1" ht="13.15" customHeight="1" x14ac:dyDescent="0.2">
      <c r="I586" s="605"/>
      <c r="J586" s="605"/>
      <c r="K586" s="605"/>
      <c r="L586" s="605"/>
      <c r="M586" s="605"/>
      <c r="N586" s="605"/>
      <c r="O586" s="605"/>
    </row>
    <row r="587" spans="9:15" s="475" customFormat="1" ht="13.15" customHeight="1" x14ac:dyDescent="0.2">
      <c r="I587" s="605"/>
      <c r="J587" s="605"/>
      <c r="K587" s="605"/>
      <c r="L587" s="605"/>
      <c r="M587" s="605"/>
      <c r="N587" s="605"/>
      <c r="O587" s="605"/>
    </row>
    <row r="588" spans="9:15" s="475" customFormat="1" ht="13.15" customHeight="1" x14ac:dyDescent="0.2">
      <c r="I588" s="605"/>
      <c r="J588" s="605"/>
      <c r="K588" s="605"/>
      <c r="L588" s="605"/>
      <c r="M588" s="605"/>
      <c r="N588" s="605"/>
      <c r="O588" s="605"/>
    </row>
    <row r="589" spans="9:15" s="475" customFormat="1" ht="13.15" customHeight="1" x14ac:dyDescent="0.2">
      <c r="I589" s="605"/>
      <c r="J589" s="605"/>
      <c r="K589" s="605"/>
      <c r="L589" s="605"/>
      <c r="M589" s="605"/>
      <c r="N589" s="605"/>
      <c r="O589" s="605"/>
    </row>
    <row r="590" spans="9:15" s="475" customFormat="1" ht="13.15" customHeight="1" x14ac:dyDescent="0.2">
      <c r="I590" s="605"/>
      <c r="J590" s="605"/>
      <c r="K590" s="605"/>
      <c r="L590" s="605"/>
      <c r="M590" s="605"/>
      <c r="N590" s="605"/>
      <c r="O590" s="605"/>
    </row>
    <row r="591" spans="9:15" s="475" customFormat="1" ht="13.15" customHeight="1" x14ac:dyDescent="0.2">
      <c r="I591" s="605"/>
      <c r="J591" s="605"/>
      <c r="K591" s="605"/>
      <c r="L591" s="605"/>
      <c r="M591" s="605"/>
      <c r="N591" s="605"/>
      <c r="O591" s="605"/>
    </row>
    <row r="592" spans="9:15" s="475" customFormat="1" ht="13.15" customHeight="1" x14ac:dyDescent="0.2">
      <c r="I592" s="605"/>
      <c r="J592" s="605"/>
      <c r="K592" s="605"/>
      <c r="L592" s="605"/>
      <c r="M592" s="605"/>
      <c r="N592" s="605"/>
      <c r="O592" s="605"/>
    </row>
    <row r="593" spans="9:15" s="475" customFormat="1" ht="13.15" customHeight="1" x14ac:dyDescent="0.2">
      <c r="I593" s="605"/>
      <c r="J593" s="605"/>
      <c r="K593" s="605"/>
      <c r="L593" s="605"/>
      <c r="M593" s="605"/>
      <c r="N593" s="605"/>
      <c r="O593" s="605"/>
    </row>
    <row r="594" spans="9:15" s="475" customFormat="1" ht="13.15" customHeight="1" x14ac:dyDescent="0.2">
      <c r="I594" s="605"/>
      <c r="J594" s="605"/>
      <c r="K594" s="605"/>
      <c r="L594" s="605"/>
      <c r="M594" s="605"/>
      <c r="N594" s="605"/>
      <c r="O594" s="605"/>
    </row>
    <row r="595" spans="9:15" s="475" customFormat="1" ht="13.15" customHeight="1" x14ac:dyDescent="0.2">
      <c r="I595" s="605"/>
      <c r="J595" s="605"/>
      <c r="K595" s="605"/>
      <c r="L595" s="605"/>
      <c r="M595" s="605"/>
      <c r="N595" s="605"/>
      <c r="O595" s="605"/>
    </row>
    <row r="596" spans="9:15" s="475" customFormat="1" ht="13.15" customHeight="1" x14ac:dyDescent="0.2">
      <c r="I596" s="605"/>
      <c r="J596" s="605"/>
      <c r="K596" s="605"/>
      <c r="L596" s="605"/>
      <c r="M596" s="605"/>
      <c r="N596" s="605"/>
      <c r="O596" s="605"/>
    </row>
    <row r="597" spans="9:15" s="475" customFormat="1" ht="13.15" customHeight="1" x14ac:dyDescent="0.2">
      <c r="I597" s="605"/>
      <c r="J597" s="605"/>
      <c r="K597" s="605"/>
      <c r="L597" s="605"/>
      <c r="M597" s="605"/>
      <c r="N597" s="605"/>
      <c r="O597" s="605"/>
    </row>
    <row r="598" spans="9:15" s="475" customFormat="1" ht="13.15" customHeight="1" x14ac:dyDescent="0.2">
      <c r="I598" s="605"/>
      <c r="J598" s="605"/>
      <c r="K598" s="605"/>
      <c r="L598" s="605"/>
      <c r="M598" s="605"/>
      <c r="N598" s="605"/>
      <c r="O598" s="605"/>
    </row>
    <row r="599" spans="9:15" s="475" customFormat="1" ht="13.15" customHeight="1" x14ac:dyDescent="0.2">
      <c r="I599" s="605"/>
      <c r="J599" s="605"/>
      <c r="K599" s="605"/>
      <c r="L599" s="605"/>
      <c r="M599" s="605"/>
      <c r="N599" s="605"/>
      <c r="O599" s="605"/>
    </row>
    <row r="600" spans="9:15" s="475" customFormat="1" ht="13.15" customHeight="1" x14ac:dyDescent="0.2">
      <c r="I600" s="605"/>
      <c r="J600" s="605"/>
      <c r="K600" s="605"/>
      <c r="L600" s="605"/>
      <c r="M600" s="605"/>
      <c r="N600" s="605"/>
      <c r="O600" s="605"/>
    </row>
    <row r="601" spans="9:15" s="475" customFormat="1" ht="13.15" customHeight="1" x14ac:dyDescent="0.2">
      <c r="I601" s="605"/>
      <c r="J601" s="605"/>
      <c r="K601" s="605"/>
      <c r="L601" s="605"/>
      <c r="M601" s="605"/>
      <c r="N601" s="605"/>
      <c r="O601" s="605"/>
    </row>
    <row r="602" spans="9:15" s="475" customFormat="1" ht="13.15" customHeight="1" x14ac:dyDescent="0.2">
      <c r="I602" s="605"/>
      <c r="J602" s="605"/>
      <c r="K602" s="605"/>
      <c r="L602" s="605"/>
      <c r="M602" s="605"/>
      <c r="N602" s="605"/>
      <c r="O602" s="605"/>
    </row>
    <row r="603" spans="9:15" s="475" customFormat="1" ht="13.15" customHeight="1" x14ac:dyDescent="0.2">
      <c r="I603" s="605"/>
      <c r="J603" s="605"/>
      <c r="K603" s="605"/>
      <c r="L603" s="605"/>
      <c r="M603" s="605"/>
      <c r="N603" s="605"/>
      <c r="O603" s="605"/>
    </row>
    <row r="604" spans="9:15" s="475" customFormat="1" ht="13.15" customHeight="1" x14ac:dyDescent="0.2">
      <c r="I604" s="605"/>
      <c r="J604" s="605"/>
      <c r="K604" s="605"/>
      <c r="L604" s="605"/>
      <c r="M604" s="605"/>
      <c r="N604" s="605"/>
      <c r="O604" s="605"/>
    </row>
    <row r="605" spans="9:15" s="475" customFormat="1" ht="13.15" customHeight="1" x14ac:dyDescent="0.2">
      <c r="I605" s="605"/>
      <c r="J605" s="605"/>
      <c r="K605" s="605"/>
      <c r="L605" s="605"/>
      <c r="M605" s="605"/>
      <c r="N605" s="605"/>
      <c r="O605" s="605"/>
    </row>
    <row r="606" spans="9:15" s="475" customFormat="1" ht="13.15" customHeight="1" x14ac:dyDescent="0.2">
      <c r="I606" s="605"/>
      <c r="J606" s="605"/>
      <c r="K606" s="605"/>
      <c r="L606" s="605"/>
      <c r="M606" s="605"/>
      <c r="N606" s="605"/>
      <c r="O606" s="605"/>
    </row>
    <row r="607" spans="9:15" s="475" customFormat="1" ht="13.15" customHeight="1" x14ac:dyDescent="0.2">
      <c r="I607" s="605"/>
      <c r="J607" s="605"/>
      <c r="K607" s="605"/>
      <c r="L607" s="605"/>
      <c r="M607" s="605"/>
      <c r="N607" s="605"/>
      <c r="O607" s="605"/>
    </row>
    <row r="608" spans="9:15" s="475" customFormat="1" ht="13.15" customHeight="1" x14ac:dyDescent="0.2">
      <c r="I608" s="605"/>
      <c r="J608" s="605"/>
      <c r="K608" s="605"/>
      <c r="L608" s="605"/>
      <c r="M608" s="605"/>
      <c r="N608" s="605"/>
      <c r="O608" s="605"/>
    </row>
    <row r="609" spans="9:15" s="475" customFormat="1" ht="13.15" customHeight="1" x14ac:dyDescent="0.2">
      <c r="I609" s="605"/>
      <c r="J609" s="605"/>
      <c r="K609" s="605"/>
      <c r="L609" s="605"/>
      <c r="M609" s="605"/>
      <c r="N609" s="605"/>
      <c r="O609" s="605"/>
    </row>
    <row r="610" spans="9:15" s="475" customFormat="1" ht="13.15" customHeight="1" x14ac:dyDescent="0.2">
      <c r="I610" s="605"/>
      <c r="J610" s="605"/>
      <c r="K610" s="605"/>
      <c r="L610" s="605"/>
      <c r="M610" s="605"/>
      <c r="N610" s="605"/>
      <c r="O610" s="605"/>
    </row>
    <row r="611" spans="9:15" s="475" customFormat="1" ht="13.15" customHeight="1" x14ac:dyDescent="0.2">
      <c r="I611" s="605"/>
      <c r="J611" s="605"/>
      <c r="K611" s="605"/>
      <c r="L611" s="605"/>
      <c r="M611" s="605"/>
      <c r="N611" s="605"/>
      <c r="O611" s="605"/>
    </row>
    <row r="612" spans="9:15" s="475" customFormat="1" ht="13.15" customHeight="1" x14ac:dyDescent="0.2">
      <c r="I612" s="605"/>
      <c r="J612" s="605"/>
      <c r="K612" s="605"/>
      <c r="L612" s="605"/>
      <c r="M612" s="605"/>
      <c r="N612" s="605"/>
      <c r="O612" s="605"/>
    </row>
    <row r="613" spans="9:15" s="475" customFormat="1" ht="13.15" customHeight="1" x14ac:dyDescent="0.2">
      <c r="I613" s="605"/>
      <c r="J613" s="605"/>
      <c r="K613" s="605"/>
      <c r="L613" s="605"/>
      <c r="M613" s="605"/>
      <c r="N613" s="605"/>
      <c r="O613" s="605"/>
    </row>
    <row r="614" spans="9:15" s="475" customFormat="1" ht="13.15" customHeight="1" x14ac:dyDescent="0.2">
      <c r="I614" s="605"/>
      <c r="J614" s="605"/>
      <c r="K614" s="605"/>
      <c r="L614" s="605"/>
      <c r="M614" s="605"/>
      <c r="N614" s="605"/>
      <c r="O614" s="605"/>
    </row>
    <row r="615" spans="9:15" s="475" customFormat="1" ht="13.15" customHeight="1" x14ac:dyDescent="0.2">
      <c r="I615" s="605"/>
      <c r="J615" s="605"/>
      <c r="K615" s="605"/>
      <c r="L615" s="605"/>
      <c r="M615" s="605"/>
      <c r="N615" s="605"/>
      <c r="O615" s="605"/>
    </row>
    <row r="616" spans="9:15" s="475" customFormat="1" ht="13.15" customHeight="1" x14ac:dyDescent="0.2">
      <c r="I616" s="605"/>
      <c r="J616" s="605"/>
      <c r="K616" s="605"/>
      <c r="L616" s="605"/>
      <c r="M616" s="605"/>
      <c r="N616" s="605"/>
      <c r="O616" s="605"/>
    </row>
    <row r="617" spans="9:15" s="475" customFormat="1" ht="13.15" customHeight="1" x14ac:dyDescent="0.2">
      <c r="I617" s="605"/>
      <c r="J617" s="605"/>
      <c r="K617" s="605"/>
      <c r="L617" s="605"/>
      <c r="M617" s="605"/>
      <c r="N617" s="605"/>
      <c r="O617" s="605"/>
    </row>
    <row r="618" spans="9:15" s="475" customFormat="1" ht="13.15" customHeight="1" x14ac:dyDescent="0.2">
      <c r="I618" s="605"/>
      <c r="J618" s="605"/>
      <c r="K618" s="605"/>
      <c r="L618" s="605"/>
      <c r="M618" s="605"/>
      <c r="N618" s="605"/>
      <c r="O618" s="605"/>
    </row>
    <row r="619" spans="9:15" s="475" customFormat="1" ht="13.15" customHeight="1" x14ac:dyDescent="0.2">
      <c r="I619" s="605"/>
      <c r="J619" s="605"/>
      <c r="K619" s="605"/>
      <c r="L619" s="605"/>
      <c r="M619" s="605"/>
      <c r="N619" s="605"/>
      <c r="O619" s="605"/>
    </row>
    <row r="620" spans="9:15" s="475" customFormat="1" ht="13.15" customHeight="1" x14ac:dyDescent="0.2">
      <c r="I620" s="605"/>
      <c r="J620" s="605"/>
      <c r="K620" s="605"/>
      <c r="L620" s="605"/>
      <c r="M620" s="605"/>
      <c r="N620" s="605"/>
      <c r="O620" s="605"/>
    </row>
    <row r="621" spans="9:15" s="475" customFormat="1" ht="13.15" customHeight="1" x14ac:dyDescent="0.2">
      <c r="I621" s="605"/>
      <c r="J621" s="605"/>
      <c r="K621" s="605"/>
      <c r="L621" s="605"/>
      <c r="M621" s="605"/>
      <c r="N621" s="605"/>
      <c r="O621" s="605"/>
    </row>
    <row r="622" spans="9:15" s="475" customFormat="1" ht="13.15" customHeight="1" x14ac:dyDescent="0.2">
      <c r="I622" s="605"/>
      <c r="J622" s="605"/>
      <c r="K622" s="605"/>
      <c r="L622" s="605"/>
      <c r="M622" s="605"/>
      <c r="N622" s="605"/>
      <c r="O622" s="605"/>
    </row>
    <row r="623" spans="9:15" s="475" customFormat="1" ht="13.15" customHeight="1" x14ac:dyDescent="0.2">
      <c r="I623" s="605"/>
      <c r="J623" s="605"/>
      <c r="K623" s="605"/>
      <c r="L623" s="605"/>
      <c r="M623" s="605"/>
      <c r="N623" s="605"/>
      <c r="O623" s="605"/>
    </row>
    <row r="624" spans="9:15" s="475" customFormat="1" ht="13.15" customHeight="1" x14ac:dyDescent="0.2">
      <c r="I624" s="605"/>
      <c r="J624" s="605"/>
      <c r="K624" s="605"/>
      <c r="L624" s="605"/>
      <c r="M624" s="605"/>
      <c r="N624" s="605"/>
      <c r="O624" s="605"/>
    </row>
    <row r="625" spans="9:15" s="475" customFormat="1" ht="13.15" customHeight="1" x14ac:dyDescent="0.2">
      <c r="I625" s="605"/>
      <c r="J625" s="605"/>
      <c r="K625" s="605"/>
      <c r="L625" s="605"/>
      <c r="M625" s="605"/>
      <c r="N625" s="605"/>
      <c r="O625" s="605"/>
    </row>
    <row r="626" spans="9:15" s="475" customFormat="1" ht="13.15" customHeight="1" x14ac:dyDescent="0.2">
      <c r="I626" s="605"/>
      <c r="J626" s="605"/>
      <c r="K626" s="605"/>
      <c r="L626" s="605"/>
      <c r="M626" s="605"/>
      <c r="N626" s="605"/>
      <c r="O626" s="605"/>
    </row>
    <row r="627" spans="9:15" s="475" customFormat="1" ht="13.15" customHeight="1" x14ac:dyDescent="0.2">
      <c r="I627" s="605"/>
      <c r="J627" s="605"/>
      <c r="K627" s="605"/>
      <c r="L627" s="605"/>
      <c r="M627" s="605"/>
      <c r="N627" s="605"/>
      <c r="O627" s="605"/>
    </row>
    <row r="628" spans="9:15" s="475" customFormat="1" ht="13.15" customHeight="1" x14ac:dyDescent="0.2">
      <c r="I628" s="605"/>
      <c r="J628" s="605"/>
      <c r="K628" s="605"/>
      <c r="L628" s="605"/>
      <c r="M628" s="605"/>
      <c r="N628" s="605"/>
      <c r="O628" s="605"/>
    </row>
    <row r="629" spans="9:15" s="475" customFormat="1" ht="13.15" customHeight="1" x14ac:dyDescent="0.2">
      <c r="I629" s="605"/>
      <c r="J629" s="605"/>
      <c r="K629" s="605"/>
      <c r="L629" s="605"/>
      <c r="M629" s="605"/>
      <c r="N629" s="605"/>
      <c r="O629" s="605"/>
    </row>
    <row r="630" spans="9:15" s="475" customFormat="1" ht="13.15" customHeight="1" x14ac:dyDescent="0.2">
      <c r="I630" s="605"/>
      <c r="J630" s="605"/>
      <c r="K630" s="605"/>
      <c r="L630" s="605"/>
      <c r="M630" s="605"/>
      <c r="N630" s="605"/>
      <c r="O630" s="605"/>
    </row>
    <row r="631" spans="9:15" s="475" customFormat="1" ht="13.15" customHeight="1" x14ac:dyDescent="0.2">
      <c r="I631" s="605"/>
      <c r="J631" s="605"/>
      <c r="K631" s="605"/>
      <c r="L631" s="605"/>
      <c r="M631" s="605"/>
      <c r="N631" s="605"/>
      <c r="O631" s="605"/>
    </row>
    <row r="632" spans="9:15" s="475" customFormat="1" ht="13.15" customHeight="1" x14ac:dyDescent="0.2">
      <c r="I632" s="605"/>
      <c r="J632" s="605"/>
      <c r="K632" s="605"/>
      <c r="L632" s="605"/>
      <c r="M632" s="605"/>
      <c r="N632" s="605"/>
      <c r="O632" s="605"/>
    </row>
    <row r="633" spans="9:15" s="475" customFormat="1" ht="13.15" customHeight="1" x14ac:dyDescent="0.2">
      <c r="I633" s="605"/>
      <c r="J633" s="605"/>
      <c r="K633" s="605"/>
      <c r="L633" s="605"/>
      <c r="M633" s="605"/>
      <c r="N633" s="605"/>
      <c r="O633" s="605"/>
    </row>
    <row r="634" spans="9:15" s="475" customFormat="1" ht="13.15" customHeight="1" x14ac:dyDescent="0.2">
      <c r="I634" s="605"/>
      <c r="J634" s="605"/>
      <c r="K634" s="605"/>
      <c r="L634" s="605"/>
      <c r="M634" s="605"/>
      <c r="N634" s="605"/>
      <c r="O634" s="605"/>
    </row>
    <row r="635" spans="9:15" s="475" customFormat="1" ht="13.15" customHeight="1" x14ac:dyDescent="0.2">
      <c r="I635" s="605"/>
      <c r="J635" s="605"/>
      <c r="K635" s="605"/>
      <c r="L635" s="605"/>
      <c r="M635" s="605"/>
      <c r="N635" s="605"/>
      <c r="O635" s="605"/>
    </row>
    <row r="636" spans="9:15" s="475" customFormat="1" ht="13.15" customHeight="1" x14ac:dyDescent="0.2">
      <c r="I636" s="605"/>
      <c r="J636" s="605"/>
      <c r="K636" s="605"/>
      <c r="L636" s="605"/>
      <c r="M636" s="605"/>
      <c r="N636" s="605"/>
      <c r="O636" s="605"/>
    </row>
    <row r="637" spans="9:15" s="475" customFormat="1" ht="13.15" customHeight="1" x14ac:dyDescent="0.2">
      <c r="I637" s="605"/>
      <c r="J637" s="605"/>
      <c r="K637" s="605"/>
      <c r="L637" s="605"/>
      <c r="M637" s="605"/>
      <c r="N637" s="605"/>
      <c r="O637" s="605"/>
    </row>
    <row r="638" spans="9:15" s="475" customFormat="1" ht="13.15" customHeight="1" x14ac:dyDescent="0.2">
      <c r="I638" s="605"/>
      <c r="J638" s="605"/>
      <c r="K638" s="605"/>
      <c r="L638" s="605"/>
      <c r="M638" s="605"/>
      <c r="N638" s="605"/>
      <c r="O638" s="605"/>
    </row>
    <row r="639" spans="9:15" s="475" customFormat="1" ht="13.15" customHeight="1" x14ac:dyDescent="0.2">
      <c r="I639" s="605"/>
      <c r="J639" s="605"/>
      <c r="K639" s="605"/>
      <c r="L639" s="605"/>
      <c r="M639" s="605"/>
      <c r="N639" s="605"/>
      <c r="O639" s="605"/>
    </row>
    <row r="640" spans="9:15" s="475" customFormat="1" ht="13.15" customHeight="1" x14ac:dyDescent="0.2">
      <c r="I640" s="605"/>
      <c r="J640" s="605"/>
      <c r="K640" s="605"/>
      <c r="L640" s="605"/>
      <c r="M640" s="605"/>
      <c r="N640" s="605"/>
      <c r="O640" s="605"/>
    </row>
    <row r="641" spans="9:15" s="475" customFormat="1" ht="13.15" customHeight="1" x14ac:dyDescent="0.2">
      <c r="I641" s="605"/>
      <c r="J641" s="605"/>
      <c r="K641" s="605"/>
      <c r="L641" s="605"/>
      <c r="M641" s="605"/>
      <c r="N641" s="605"/>
      <c r="O641" s="605"/>
    </row>
    <row r="642" spans="9:15" s="475" customFormat="1" ht="13.15" customHeight="1" x14ac:dyDescent="0.2">
      <c r="I642" s="605"/>
      <c r="J642" s="605"/>
      <c r="K642" s="605"/>
      <c r="L642" s="605"/>
      <c r="M642" s="605"/>
      <c r="N642" s="605"/>
      <c r="O642" s="605"/>
    </row>
    <row r="643" spans="9:15" s="475" customFormat="1" ht="13.15" customHeight="1" x14ac:dyDescent="0.2">
      <c r="I643" s="605"/>
      <c r="J643" s="605"/>
      <c r="K643" s="605"/>
      <c r="L643" s="605"/>
      <c r="M643" s="605"/>
      <c r="N643" s="605"/>
      <c r="O643" s="605"/>
    </row>
    <row r="644" spans="9:15" s="475" customFormat="1" ht="13.15" customHeight="1" x14ac:dyDescent="0.2">
      <c r="I644" s="605"/>
      <c r="J644" s="605"/>
      <c r="K644" s="605"/>
      <c r="L644" s="605"/>
      <c r="M644" s="605"/>
      <c r="N644" s="605"/>
      <c r="O644" s="605"/>
    </row>
    <row r="645" spans="9:15" s="475" customFormat="1" ht="13.15" customHeight="1" x14ac:dyDescent="0.2">
      <c r="I645" s="605"/>
      <c r="J645" s="605"/>
      <c r="K645" s="605"/>
      <c r="L645" s="605"/>
      <c r="M645" s="605"/>
      <c r="N645" s="605"/>
      <c r="O645" s="605"/>
    </row>
    <row r="646" spans="9:15" s="475" customFormat="1" ht="13.15" customHeight="1" x14ac:dyDescent="0.2">
      <c r="I646" s="605"/>
      <c r="J646" s="605"/>
      <c r="K646" s="605"/>
      <c r="L646" s="605"/>
      <c r="M646" s="605"/>
      <c r="N646" s="605"/>
      <c r="O646" s="605"/>
    </row>
    <row r="647" spans="9:15" s="475" customFormat="1" ht="13.15" customHeight="1" x14ac:dyDescent="0.2">
      <c r="I647" s="605"/>
      <c r="J647" s="605"/>
      <c r="K647" s="605"/>
      <c r="L647" s="605"/>
      <c r="M647" s="605"/>
      <c r="N647" s="605"/>
      <c r="O647" s="605"/>
    </row>
    <row r="648" spans="9:15" s="475" customFormat="1" ht="13.15" customHeight="1" x14ac:dyDescent="0.2">
      <c r="I648" s="605"/>
      <c r="J648" s="605"/>
      <c r="K648" s="605"/>
      <c r="L648" s="605"/>
      <c r="M648" s="605"/>
      <c r="N648" s="605"/>
      <c r="O648" s="605"/>
    </row>
    <row r="649" spans="9:15" s="475" customFormat="1" ht="13.15" customHeight="1" x14ac:dyDescent="0.2">
      <c r="I649" s="605"/>
      <c r="J649" s="605"/>
      <c r="K649" s="605"/>
      <c r="L649" s="605"/>
      <c r="M649" s="605"/>
      <c r="N649" s="605"/>
      <c r="O649" s="605"/>
    </row>
    <row r="650" spans="9:15" s="475" customFormat="1" ht="13.15" customHeight="1" x14ac:dyDescent="0.2">
      <c r="I650" s="605"/>
      <c r="J650" s="605"/>
      <c r="K650" s="605"/>
      <c r="L650" s="605"/>
      <c r="M650" s="605"/>
      <c r="N650" s="605"/>
      <c r="O650" s="605"/>
    </row>
    <row r="651" spans="9:15" s="475" customFormat="1" ht="13.15" customHeight="1" x14ac:dyDescent="0.2">
      <c r="I651" s="605"/>
      <c r="J651" s="605"/>
      <c r="K651" s="605"/>
      <c r="L651" s="605"/>
      <c r="M651" s="605"/>
      <c r="N651" s="605"/>
      <c r="O651" s="605"/>
    </row>
    <row r="652" spans="9:15" s="475" customFormat="1" ht="13.15" customHeight="1" x14ac:dyDescent="0.2">
      <c r="I652" s="605"/>
      <c r="J652" s="605"/>
      <c r="K652" s="605"/>
      <c r="L652" s="605"/>
      <c r="M652" s="605"/>
      <c r="N652" s="605"/>
      <c r="O652" s="605"/>
    </row>
    <row r="653" spans="9:15" s="475" customFormat="1" ht="13.15" customHeight="1" x14ac:dyDescent="0.2">
      <c r="I653" s="605"/>
      <c r="J653" s="605"/>
      <c r="K653" s="605"/>
      <c r="L653" s="605"/>
      <c r="M653" s="605"/>
      <c r="N653" s="605"/>
      <c r="O653" s="605"/>
    </row>
    <row r="654" spans="9:15" s="475" customFormat="1" ht="13.15" customHeight="1" x14ac:dyDescent="0.2">
      <c r="I654" s="605"/>
      <c r="J654" s="605"/>
      <c r="K654" s="605"/>
      <c r="L654" s="605"/>
      <c r="M654" s="605"/>
      <c r="N654" s="605"/>
      <c r="O654" s="605"/>
    </row>
    <row r="655" spans="9:15" s="475" customFormat="1" ht="13.15" customHeight="1" x14ac:dyDescent="0.2">
      <c r="I655" s="605"/>
      <c r="J655" s="605"/>
      <c r="K655" s="605"/>
      <c r="L655" s="605"/>
      <c r="M655" s="605"/>
      <c r="N655" s="605"/>
      <c r="O655" s="605"/>
    </row>
    <row r="656" spans="9:15" s="475" customFormat="1" ht="13.15" customHeight="1" x14ac:dyDescent="0.2">
      <c r="I656" s="605"/>
      <c r="J656" s="605"/>
      <c r="K656" s="605"/>
      <c r="L656" s="605"/>
      <c r="M656" s="605"/>
      <c r="N656" s="605"/>
      <c r="O656" s="605"/>
    </row>
    <row r="657" spans="9:15" s="475" customFormat="1" ht="13.15" customHeight="1" x14ac:dyDescent="0.2">
      <c r="I657" s="605"/>
      <c r="J657" s="605"/>
      <c r="K657" s="605"/>
      <c r="L657" s="605"/>
      <c r="M657" s="605"/>
      <c r="N657" s="605"/>
      <c r="O657" s="605"/>
    </row>
    <row r="658" spans="9:15" s="475" customFormat="1" ht="13.15" customHeight="1" x14ac:dyDescent="0.2">
      <c r="I658" s="605"/>
      <c r="J658" s="605"/>
      <c r="K658" s="605"/>
      <c r="L658" s="605"/>
      <c r="M658" s="605"/>
      <c r="N658" s="605"/>
      <c r="O658" s="605"/>
    </row>
    <row r="659" spans="9:15" s="475" customFormat="1" ht="13.15" customHeight="1" x14ac:dyDescent="0.2">
      <c r="I659" s="605"/>
      <c r="J659" s="605"/>
      <c r="K659" s="605"/>
      <c r="L659" s="605"/>
      <c r="M659" s="605"/>
      <c r="N659" s="605"/>
      <c r="O659" s="605"/>
    </row>
    <row r="660" spans="9:15" s="475" customFormat="1" ht="13.15" customHeight="1" x14ac:dyDescent="0.2">
      <c r="I660" s="605"/>
      <c r="J660" s="605"/>
      <c r="K660" s="605"/>
      <c r="L660" s="605"/>
      <c r="M660" s="605"/>
      <c r="N660" s="605"/>
      <c r="O660" s="605"/>
    </row>
    <row r="661" spans="9:15" s="475" customFormat="1" ht="13.15" customHeight="1" x14ac:dyDescent="0.2">
      <c r="I661" s="605"/>
      <c r="J661" s="605"/>
      <c r="K661" s="605"/>
      <c r="L661" s="605"/>
      <c r="M661" s="605"/>
      <c r="N661" s="605"/>
      <c r="O661" s="605"/>
    </row>
    <row r="662" spans="9:15" s="475" customFormat="1" ht="13.15" customHeight="1" x14ac:dyDescent="0.2">
      <c r="I662" s="605"/>
      <c r="J662" s="605"/>
      <c r="K662" s="605"/>
      <c r="L662" s="605"/>
      <c r="M662" s="605"/>
      <c r="N662" s="605"/>
      <c r="O662" s="605"/>
    </row>
    <row r="663" spans="9:15" s="475" customFormat="1" ht="13.15" customHeight="1" x14ac:dyDescent="0.2">
      <c r="I663" s="605"/>
      <c r="J663" s="605"/>
      <c r="K663" s="605"/>
      <c r="L663" s="605"/>
      <c r="M663" s="605"/>
      <c r="N663" s="605"/>
      <c r="O663" s="605"/>
    </row>
    <row r="664" spans="9:15" s="475" customFormat="1" ht="13.15" customHeight="1" x14ac:dyDescent="0.2">
      <c r="I664" s="605"/>
      <c r="J664" s="605"/>
      <c r="K664" s="605"/>
      <c r="L664" s="605"/>
      <c r="M664" s="605"/>
      <c r="N664" s="605"/>
      <c r="O664" s="605"/>
    </row>
    <row r="665" spans="9:15" s="475" customFormat="1" ht="13.15" customHeight="1" x14ac:dyDescent="0.2">
      <c r="I665" s="605"/>
      <c r="J665" s="605"/>
      <c r="K665" s="605"/>
      <c r="L665" s="605"/>
      <c r="M665" s="605"/>
      <c r="N665" s="605"/>
      <c r="O665" s="605"/>
    </row>
    <row r="666" spans="9:15" s="475" customFormat="1" ht="13.15" customHeight="1" x14ac:dyDescent="0.2">
      <c r="I666" s="605"/>
      <c r="J666" s="605"/>
      <c r="K666" s="605"/>
      <c r="L666" s="605"/>
      <c r="M666" s="605"/>
      <c r="N666" s="605"/>
      <c r="O666" s="605"/>
    </row>
    <row r="667" spans="9:15" s="475" customFormat="1" ht="13.15" customHeight="1" x14ac:dyDescent="0.2">
      <c r="I667" s="605"/>
      <c r="J667" s="605"/>
      <c r="K667" s="605"/>
      <c r="L667" s="605"/>
      <c r="M667" s="605"/>
      <c r="N667" s="605"/>
      <c r="O667" s="605"/>
    </row>
    <row r="668" spans="9:15" s="475" customFormat="1" ht="13.15" customHeight="1" x14ac:dyDescent="0.2">
      <c r="I668" s="605"/>
      <c r="J668" s="605"/>
      <c r="K668" s="605"/>
      <c r="L668" s="605"/>
      <c r="M668" s="605"/>
      <c r="N668" s="605"/>
      <c r="O668" s="605"/>
    </row>
    <row r="669" spans="9:15" s="475" customFormat="1" ht="13.15" customHeight="1" x14ac:dyDescent="0.2">
      <c r="I669" s="605"/>
      <c r="J669" s="605"/>
      <c r="K669" s="605"/>
      <c r="L669" s="605"/>
      <c r="M669" s="605"/>
      <c r="N669" s="605"/>
      <c r="O669" s="605"/>
    </row>
    <row r="670" spans="9:15" s="475" customFormat="1" ht="13.15" customHeight="1" x14ac:dyDescent="0.2">
      <c r="I670" s="605"/>
      <c r="J670" s="605"/>
      <c r="K670" s="605"/>
      <c r="L670" s="605"/>
      <c r="M670" s="605"/>
      <c r="N670" s="605"/>
      <c r="O670" s="605"/>
    </row>
    <row r="671" spans="9:15" s="475" customFormat="1" ht="13.15" customHeight="1" x14ac:dyDescent="0.2">
      <c r="I671" s="605"/>
      <c r="J671" s="605"/>
      <c r="K671" s="605"/>
      <c r="L671" s="605"/>
      <c r="M671" s="605"/>
      <c r="N671" s="605"/>
      <c r="O671" s="605"/>
    </row>
    <row r="672" spans="9:15" s="475" customFormat="1" ht="13.15" customHeight="1" x14ac:dyDescent="0.2">
      <c r="I672" s="605"/>
      <c r="J672" s="605"/>
      <c r="K672" s="605"/>
      <c r="L672" s="605"/>
      <c r="M672" s="605"/>
      <c r="N672" s="605"/>
      <c r="O672" s="605"/>
    </row>
    <row r="673" spans="9:15" s="475" customFormat="1" ht="13.15" customHeight="1" x14ac:dyDescent="0.2">
      <c r="I673" s="605"/>
      <c r="J673" s="605"/>
      <c r="K673" s="605"/>
      <c r="L673" s="605"/>
      <c r="M673" s="605"/>
      <c r="N673" s="605"/>
      <c r="O673" s="605"/>
    </row>
    <row r="674" spans="9:15" s="475" customFormat="1" ht="13.15" customHeight="1" x14ac:dyDescent="0.2">
      <c r="I674" s="605"/>
      <c r="J674" s="605"/>
      <c r="K674" s="605"/>
      <c r="L674" s="605"/>
      <c r="M674" s="605"/>
      <c r="N674" s="605"/>
      <c r="O674" s="605"/>
    </row>
    <row r="675" spans="9:15" s="475" customFormat="1" ht="13.15" customHeight="1" x14ac:dyDescent="0.2">
      <c r="I675" s="605"/>
      <c r="J675" s="605"/>
      <c r="K675" s="605"/>
      <c r="L675" s="605"/>
      <c r="M675" s="605"/>
      <c r="N675" s="605"/>
      <c r="O675" s="605"/>
    </row>
    <row r="676" spans="9:15" s="475" customFormat="1" ht="13.15" customHeight="1" x14ac:dyDescent="0.2">
      <c r="I676" s="605"/>
      <c r="J676" s="605"/>
      <c r="K676" s="605"/>
      <c r="L676" s="605"/>
      <c r="M676" s="605"/>
      <c r="N676" s="605"/>
      <c r="O676" s="605"/>
    </row>
    <row r="677" spans="9:15" s="475" customFormat="1" ht="13.15" customHeight="1" x14ac:dyDescent="0.2">
      <c r="I677" s="605"/>
      <c r="J677" s="605"/>
      <c r="K677" s="605"/>
      <c r="L677" s="605"/>
      <c r="M677" s="605"/>
      <c r="N677" s="605"/>
      <c r="O677" s="605"/>
    </row>
    <row r="678" spans="9:15" s="475" customFormat="1" ht="13.15" customHeight="1" x14ac:dyDescent="0.2">
      <c r="I678" s="605"/>
      <c r="J678" s="605"/>
      <c r="K678" s="605"/>
      <c r="L678" s="605"/>
      <c r="M678" s="605"/>
      <c r="N678" s="605"/>
      <c r="O678" s="605"/>
    </row>
    <row r="679" spans="9:15" s="475" customFormat="1" ht="13.15" customHeight="1" x14ac:dyDescent="0.2">
      <c r="I679" s="605"/>
      <c r="J679" s="605"/>
      <c r="K679" s="605"/>
      <c r="L679" s="605"/>
      <c r="M679" s="605"/>
      <c r="N679" s="605"/>
      <c r="O679" s="605"/>
    </row>
    <row r="680" spans="9:15" s="475" customFormat="1" ht="13.15" customHeight="1" x14ac:dyDescent="0.2">
      <c r="I680" s="605"/>
      <c r="J680" s="605"/>
      <c r="K680" s="605"/>
      <c r="L680" s="605"/>
      <c r="M680" s="605"/>
      <c r="N680" s="605"/>
      <c r="O680" s="605"/>
    </row>
    <row r="681" spans="9:15" s="475" customFormat="1" ht="13.15" customHeight="1" x14ac:dyDescent="0.2">
      <c r="I681" s="605"/>
      <c r="J681" s="605"/>
      <c r="K681" s="605"/>
      <c r="L681" s="605"/>
      <c r="M681" s="605"/>
      <c r="N681" s="605"/>
      <c r="O681" s="605"/>
    </row>
    <row r="682" spans="9:15" s="475" customFormat="1" ht="13.15" customHeight="1" x14ac:dyDescent="0.2">
      <c r="I682" s="605"/>
      <c r="J682" s="605"/>
      <c r="K682" s="605"/>
      <c r="L682" s="605"/>
      <c r="M682" s="605"/>
      <c r="N682" s="605"/>
      <c r="O682" s="605"/>
    </row>
    <row r="683" spans="9:15" s="475" customFormat="1" ht="13.15" customHeight="1" x14ac:dyDescent="0.2">
      <c r="I683" s="605"/>
      <c r="J683" s="605"/>
      <c r="K683" s="605"/>
      <c r="L683" s="605"/>
      <c r="M683" s="605"/>
      <c r="N683" s="605"/>
      <c r="O683" s="605"/>
    </row>
    <row r="684" spans="9:15" s="475" customFormat="1" ht="13.15" customHeight="1" x14ac:dyDescent="0.2">
      <c r="I684" s="605"/>
      <c r="J684" s="605"/>
      <c r="K684" s="605"/>
      <c r="L684" s="605"/>
      <c r="M684" s="605"/>
      <c r="N684" s="605"/>
      <c r="O684" s="605"/>
    </row>
    <row r="685" spans="9:15" s="475" customFormat="1" ht="13.15" customHeight="1" x14ac:dyDescent="0.2">
      <c r="I685" s="605"/>
      <c r="J685" s="605"/>
      <c r="K685" s="605"/>
      <c r="L685" s="605"/>
      <c r="M685" s="605"/>
      <c r="N685" s="605"/>
      <c r="O685" s="605"/>
    </row>
    <row r="686" spans="9:15" s="475" customFormat="1" ht="13.15" customHeight="1" x14ac:dyDescent="0.2">
      <c r="I686" s="605"/>
      <c r="J686" s="605"/>
      <c r="K686" s="605"/>
      <c r="L686" s="605"/>
      <c r="M686" s="605"/>
      <c r="N686" s="605"/>
      <c r="O686" s="605"/>
    </row>
    <row r="687" spans="9:15" s="475" customFormat="1" ht="13.15" customHeight="1" x14ac:dyDescent="0.2">
      <c r="I687" s="605"/>
      <c r="J687" s="605"/>
      <c r="K687" s="605"/>
      <c r="L687" s="605"/>
      <c r="M687" s="605"/>
      <c r="N687" s="605"/>
      <c r="O687" s="605"/>
    </row>
    <row r="688" spans="9:15" s="475" customFormat="1" ht="13.15" customHeight="1" x14ac:dyDescent="0.2">
      <c r="I688" s="605"/>
      <c r="J688" s="605"/>
      <c r="K688" s="605"/>
      <c r="L688" s="605"/>
      <c r="M688" s="605"/>
      <c r="N688" s="605"/>
      <c r="O688" s="605"/>
    </row>
    <row r="689" spans="9:15" s="475" customFormat="1" ht="13.15" customHeight="1" x14ac:dyDescent="0.2">
      <c r="I689" s="605"/>
      <c r="J689" s="605"/>
      <c r="K689" s="605"/>
      <c r="L689" s="605"/>
      <c r="M689" s="605"/>
      <c r="N689" s="605"/>
      <c r="O689" s="605"/>
    </row>
    <row r="690" spans="9:15" s="475" customFormat="1" ht="13.15" customHeight="1" x14ac:dyDescent="0.2">
      <c r="I690" s="605"/>
      <c r="J690" s="605"/>
      <c r="K690" s="605"/>
      <c r="L690" s="605"/>
      <c r="M690" s="605"/>
      <c r="N690" s="605"/>
      <c r="O690" s="605"/>
    </row>
    <row r="691" spans="9:15" s="475" customFormat="1" ht="13.15" customHeight="1" x14ac:dyDescent="0.2">
      <c r="I691" s="605"/>
      <c r="J691" s="605"/>
      <c r="K691" s="605"/>
      <c r="L691" s="605"/>
      <c r="M691" s="605"/>
      <c r="N691" s="605"/>
      <c r="O691" s="605"/>
    </row>
    <row r="692" spans="9:15" s="475" customFormat="1" ht="13.15" customHeight="1" x14ac:dyDescent="0.2">
      <c r="I692" s="605"/>
      <c r="J692" s="605"/>
      <c r="K692" s="605"/>
      <c r="L692" s="605"/>
      <c r="M692" s="605"/>
      <c r="N692" s="605"/>
      <c r="O692" s="605"/>
    </row>
    <row r="693" spans="9:15" s="475" customFormat="1" ht="13.15" customHeight="1" x14ac:dyDescent="0.2">
      <c r="I693" s="605"/>
      <c r="J693" s="605"/>
      <c r="K693" s="605"/>
      <c r="L693" s="605"/>
      <c r="M693" s="605"/>
      <c r="N693" s="605"/>
      <c r="O693" s="605"/>
    </row>
    <row r="694" spans="9:15" s="475" customFormat="1" ht="13.15" customHeight="1" x14ac:dyDescent="0.2">
      <c r="I694" s="605"/>
      <c r="J694" s="605"/>
      <c r="K694" s="605"/>
      <c r="L694" s="605"/>
      <c r="M694" s="605"/>
      <c r="N694" s="605"/>
      <c r="O694" s="605"/>
    </row>
    <row r="695" spans="9:15" s="475" customFormat="1" ht="13.15" customHeight="1" x14ac:dyDescent="0.2">
      <c r="I695" s="605"/>
      <c r="J695" s="605"/>
      <c r="K695" s="605"/>
      <c r="L695" s="605"/>
      <c r="M695" s="605"/>
      <c r="N695" s="605"/>
      <c r="O695" s="605"/>
    </row>
    <row r="696" spans="9:15" s="475" customFormat="1" ht="13.15" customHeight="1" x14ac:dyDescent="0.2">
      <c r="I696" s="605"/>
      <c r="J696" s="605"/>
      <c r="K696" s="605"/>
      <c r="L696" s="605"/>
      <c r="M696" s="605"/>
      <c r="N696" s="605"/>
      <c r="O696" s="605"/>
    </row>
    <row r="697" spans="9:15" s="475" customFormat="1" ht="13.15" customHeight="1" x14ac:dyDescent="0.2">
      <c r="I697" s="605"/>
      <c r="J697" s="605"/>
      <c r="K697" s="605"/>
      <c r="L697" s="605"/>
      <c r="M697" s="605"/>
      <c r="N697" s="605"/>
      <c r="O697" s="605"/>
    </row>
    <row r="698" spans="9:15" s="475" customFormat="1" ht="13.15" customHeight="1" x14ac:dyDescent="0.2">
      <c r="I698" s="605"/>
      <c r="J698" s="605"/>
      <c r="K698" s="605"/>
      <c r="L698" s="605"/>
      <c r="M698" s="605"/>
      <c r="N698" s="605"/>
      <c r="O698" s="605"/>
    </row>
    <row r="699" spans="9:15" s="475" customFormat="1" ht="13.15" customHeight="1" x14ac:dyDescent="0.2">
      <c r="I699" s="605"/>
      <c r="J699" s="605"/>
      <c r="K699" s="605"/>
      <c r="L699" s="605"/>
      <c r="M699" s="605"/>
      <c r="N699" s="605"/>
      <c r="O699" s="605"/>
    </row>
    <row r="700" spans="9:15" s="475" customFormat="1" ht="13.15" customHeight="1" x14ac:dyDescent="0.2">
      <c r="I700" s="605"/>
      <c r="J700" s="605"/>
      <c r="K700" s="605"/>
      <c r="L700" s="605"/>
      <c r="M700" s="605"/>
      <c r="N700" s="605"/>
      <c r="O700" s="605"/>
    </row>
    <row r="701" spans="9:15" s="475" customFormat="1" ht="13.15" customHeight="1" x14ac:dyDescent="0.2">
      <c r="I701" s="605"/>
      <c r="J701" s="605"/>
      <c r="K701" s="605"/>
      <c r="L701" s="605"/>
      <c r="M701" s="605"/>
      <c r="N701" s="605"/>
      <c r="O701" s="605"/>
    </row>
    <row r="702" spans="9:15" s="475" customFormat="1" ht="13.15" customHeight="1" x14ac:dyDescent="0.2">
      <c r="I702" s="605"/>
      <c r="J702" s="605"/>
      <c r="K702" s="605"/>
      <c r="L702" s="605"/>
      <c r="M702" s="605"/>
      <c r="N702" s="605"/>
      <c r="O702" s="605"/>
    </row>
    <row r="703" spans="9:15" s="475" customFormat="1" ht="13.15" customHeight="1" x14ac:dyDescent="0.2">
      <c r="I703" s="605"/>
      <c r="J703" s="605"/>
      <c r="K703" s="605"/>
      <c r="L703" s="605"/>
      <c r="M703" s="605"/>
      <c r="N703" s="605"/>
      <c r="O703" s="605"/>
    </row>
    <row r="704" spans="9:15" s="475" customFormat="1" ht="13.15" customHeight="1" x14ac:dyDescent="0.2">
      <c r="I704" s="605"/>
      <c r="J704" s="605"/>
      <c r="K704" s="605"/>
      <c r="L704" s="605"/>
      <c r="M704" s="605"/>
      <c r="N704" s="605"/>
      <c r="O704" s="605"/>
    </row>
    <row r="705" spans="9:15" s="475" customFormat="1" ht="13.15" customHeight="1" x14ac:dyDescent="0.2">
      <c r="I705" s="605"/>
      <c r="J705" s="605"/>
      <c r="K705" s="605"/>
      <c r="L705" s="605"/>
      <c r="M705" s="605"/>
      <c r="N705" s="605"/>
      <c r="O705" s="605"/>
    </row>
    <row r="706" spans="9:15" s="475" customFormat="1" ht="13.15" customHeight="1" x14ac:dyDescent="0.2">
      <c r="I706" s="605"/>
      <c r="J706" s="605"/>
      <c r="K706" s="605"/>
      <c r="L706" s="605"/>
      <c r="M706" s="605"/>
      <c r="N706" s="605"/>
      <c r="O706" s="605"/>
    </row>
    <row r="707" spans="9:15" s="475" customFormat="1" ht="13.15" customHeight="1" x14ac:dyDescent="0.2">
      <c r="I707" s="605"/>
      <c r="J707" s="605"/>
      <c r="K707" s="605"/>
      <c r="L707" s="605"/>
      <c r="M707" s="605"/>
      <c r="N707" s="605"/>
      <c r="O707" s="605"/>
    </row>
    <row r="708" spans="9:15" s="475" customFormat="1" ht="13.15" customHeight="1" x14ac:dyDescent="0.2">
      <c r="I708" s="605"/>
      <c r="J708" s="605"/>
      <c r="K708" s="605"/>
      <c r="L708" s="605"/>
      <c r="M708" s="605"/>
      <c r="N708" s="605"/>
      <c r="O708" s="605"/>
    </row>
    <row r="709" spans="9:15" s="475" customFormat="1" ht="13.15" customHeight="1" x14ac:dyDescent="0.2">
      <c r="I709" s="605"/>
      <c r="J709" s="605"/>
      <c r="K709" s="605"/>
      <c r="L709" s="605"/>
      <c r="M709" s="605"/>
      <c r="N709" s="605"/>
      <c r="O709" s="605"/>
    </row>
    <row r="710" spans="9:15" s="475" customFormat="1" ht="13.15" customHeight="1" x14ac:dyDescent="0.2">
      <c r="I710" s="605"/>
      <c r="J710" s="605"/>
      <c r="K710" s="605"/>
      <c r="L710" s="605"/>
      <c r="M710" s="605"/>
      <c r="N710" s="605"/>
      <c r="O710" s="605"/>
    </row>
    <row r="711" spans="9:15" s="475" customFormat="1" ht="13.15" customHeight="1" x14ac:dyDescent="0.2">
      <c r="I711" s="605"/>
      <c r="J711" s="605"/>
      <c r="K711" s="605"/>
      <c r="L711" s="605"/>
      <c r="M711" s="605"/>
      <c r="N711" s="605"/>
      <c r="O711" s="605"/>
    </row>
    <row r="712" spans="9:15" s="475" customFormat="1" ht="13.15" customHeight="1" x14ac:dyDescent="0.2">
      <c r="I712" s="605"/>
      <c r="J712" s="605"/>
      <c r="K712" s="605"/>
      <c r="L712" s="605"/>
      <c r="M712" s="605"/>
      <c r="N712" s="605"/>
      <c r="O712" s="605"/>
    </row>
    <row r="713" spans="9:15" s="475" customFormat="1" ht="13.15" customHeight="1" x14ac:dyDescent="0.2">
      <c r="I713" s="605"/>
      <c r="J713" s="605"/>
      <c r="K713" s="605"/>
      <c r="L713" s="605"/>
      <c r="M713" s="605"/>
      <c r="N713" s="605"/>
      <c r="O713" s="605"/>
    </row>
    <row r="714" spans="9:15" s="475" customFormat="1" ht="13.15" customHeight="1" x14ac:dyDescent="0.2">
      <c r="I714" s="605"/>
      <c r="J714" s="605"/>
      <c r="K714" s="605"/>
      <c r="L714" s="605"/>
      <c r="M714" s="605"/>
      <c r="N714" s="605"/>
      <c r="O714" s="605"/>
    </row>
    <row r="715" spans="9:15" s="475" customFormat="1" ht="13.15" customHeight="1" x14ac:dyDescent="0.2">
      <c r="I715" s="605"/>
      <c r="J715" s="605"/>
      <c r="K715" s="605"/>
      <c r="L715" s="605"/>
      <c r="M715" s="605"/>
      <c r="N715" s="605"/>
      <c r="O715" s="605"/>
    </row>
    <row r="716" spans="9:15" s="475" customFormat="1" ht="13.15" customHeight="1" x14ac:dyDescent="0.2">
      <c r="I716" s="605"/>
      <c r="J716" s="605"/>
      <c r="K716" s="605"/>
      <c r="L716" s="605"/>
      <c r="M716" s="605"/>
      <c r="N716" s="605"/>
      <c r="O716" s="605"/>
    </row>
    <row r="717" spans="9:15" s="475" customFormat="1" ht="13.15" customHeight="1" x14ac:dyDescent="0.2">
      <c r="I717" s="605"/>
      <c r="J717" s="605"/>
      <c r="K717" s="605"/>
      <c r="L717" s="605"/>
      <c r="M717" s="605"/>
      <c r="N717" s="605"/>
      <c r="O717" s="605"/>
    </row>
    <row r="718" spans="9:15" s="475" customFormat="1" ht="13.15" customHeight="1" x14ac:dyDescent="0.2">
      <c r="I718" s="605"/>
      <c r="J718" s="605"/>
      <c r="K718" s="605"/>
      <c r="L718" s="605"/>
      <c r="M718" s="605"/>
      <c r="N718" s="605"/>
      <c r="O718" s="605"/>
    </row>
    <row r="719" spans="9:15" s="475" customFormat="1" ht="13.15" customHeight="1" x14ac:dyDescent="0.2">
      <c r="I719" s="605"/>
      <c r="J719" s="605"/>
      <c r="K719" s="605"/>
      <c r="L719" s="605"/>
      <c r="M719" s="605"/>
      <c r="N719" s="605"/>
      <c r="O719" s="605"/>
    </row>
    <row r="720" spans="9:15" s="475" customFormat="1" ht="13.15" customHeight="1" x14ac:dyDescent="0.2">
      <c r="I720" s="605"/>
      <c r="J720" s="605"/>
      <c r="K720" s="605"/>
      <c r="L720" s="605"/>
      <c r="M720" s="605"/>
      <c r="N720" s="605"/>
      <c r="O720" s="605"/>
    </row>
    <row r="721" spans="9:15" s="475" customFormat="1" ht="13.15" customHeight="1" x14ac:dyDescent="0.2">
      <c r="I721" s="605"/>
      <c r="J721" s="605"/>
      <c r="K721" s="605"/>
      <c r="L721" s="605"/>
      <c r="M721" s="605"/>
      <c r="N721" s="605"/>
      <c r="O721" s="605"/>
    </row>
    <row r="722" spans="9:15" s="475" customFormat="1" ht="13.15" customHeight="1" x14ac:dyDescent="0.2">
      <c r="I722" s="605"/>
      <c r="J722" s="605"/>
      <c r="K722" s="605"/>
      <c r="L722" s="605"/>
      <c r="M722" s="605"/>
      <c r="N722" s="605"/>
      <c r="O722" s="605"/>
    </row>
    <row r="723" spans="9:15" s="475" customFormat="1" ht="13.15" customHeight="1" x14ac:dyDescent="0.2">
      <c r="I723" s="605"/>
      <c r="J723" s="605"/>
      <c r="K723" s="605"/>
      <c r="L723" s="605"/>
      <c r="M723" s="605"/>
      <c r="N723" s="605"/>
      <c r="O723" s="605"/>
    </row>
    <row r="724" spans="9:15" s="475" customFormat="1" ht="13.15" customHeight="1" x14ac:dyDescent="0.2">
      <c r="I724" s="605"/>
      <c r="J724" s="605"/>
      <c r="K724" s="605"/>
      <c r="L724" s="605"/>
      <c r="M724" s="605"/>
      <c r="N724" s="605"/>
      <c r="O724" s="605"/>
    </row>
    <row r="725" spans="9:15" s="475" customFormat="1" ht="13.15" customHeight="1" x14ac:dyDescent="0.2">
      <c r="I725" s="605"/>
      <c r="J725" s="605"/>
      <c r="K725" s="605"/>
      <c r="L725" s="605"/>
      <c r="M725" s="605"/>
      <c r="N725" s="605"/>
      <c r="O725" s="605"/>
    </row>
    <row r="726" spans="9:15" s="475" customFormat="1" ht="13.15" customHeight="1" x14ac:dyDescent="0.2">
      <c r="I726" s="605"/>
      <c r="J726" s="605"/>
      <c r="K726" s="605"/>
      <c r="L726" s="605"/>
      <c r="M726" s="605"/>
      <c r="N726" s="605"/>
      <c r="O726" s="605"/>
    </row>
    <row r="727" spans="9:15" s="475" customFormat="1" ht="13.15" customHeight="1" x14ac:dyDescent="0.2">
      <c r="I727" s="605"/>
      <c r="J727" s="605"/>
      <c r="K727" s="605"/>
      <c r="L727" s="605"/>
      <c r="M727" s="605"/>
      <c r="N727" s="605"/>
      <c r="O727" s="605"/>
    </row>
    <row r="728" spans="9:15" s="475" customFormat="1" ht="13.15" customHeight="1" x14ac:dyDescent="0.2">
      <c r="I728" s="605"/>
      <c r="J728" s="605"/>
      <c r="K728" s="605"/>
      <c r="L728" s="605"/>
      <c r="M728" s="605"/>
      <c r="N728" s="605"/>
      <c r="O728" s="605"/>
    </row>
    <row r="729" spans="9:15" s="475" customFormat="1" ht="13.15" customHeight="1" x14ac:dyDescent="0.2">
      <c r="I729" s="605"/>
      <c r="J729" s="605"/>
      <c r="K729" s="605"/>
      <c r="L729" s="605"/>
      <c r="M729" s="605"/>
      <c r="N729" s="605"/>
      <c r="O729" s="605"/>
    </row>
    <row r="730" spans="9:15" s="475" customFormat="1" ht="13.15" customHeight="1" x14ac:dyDescent="0.2">
      <c r="I730" s="605"/>
      <c r="J730" s="605"/>
      <c r="K730" s="605"/>
      <c r="L730" s="605"/>
      <c r="M730" s="605"/>
      <c r="N730" s="605"/>
      <c r="O730" s="605"/>
    </row>
    <row r="731" spans="9:15" s="475" customFormat="1" ht="13.15" customHeight="1" x14ac:dyDescent="0.2">
      <c r="I731" s="605"/>
      <c r="J731" s="605"/>
      <c r="K731" s="605"/>
      <c r="L731" s="605"/>
      <c r="M731" s="605"/>
      <c r="N731" s="605"/>
      <c r="O731" s="605"/>
    </row>
    <row r="732" spans="9:15" s="475" customFormat="1" ht="13.15" customHeight="1" x14ac:dyDescent="0.2">
      <c r="I732" s="605"/>
      <c r="J732" s="605"/>
      <c r="K732" s="605"/>
      <c r="L732" s="605"/>
      <c r="M732" s="605"/>
      <c r="N732" s="605"/>
      <c r="O732" s="605"/>
    </row>
    <row r="733" spans="9:15" s="475" customFormat="1" ht="13.15" customHeight="1" x14ac:dyDescent="0.2">
      <c r="I733" s="605"/>
      <c r="J733" s="605"/>
      <c r="K733" s="605"/>
      <c r="L733" s="605"/>
      <c r="M733" s="605"/>
      <c r="N733" s="605"/>
      <c r="O733" s="605"/>
    </row>
    <row r="734" spans="9:15" s="475" customFormat="1" ht="13.15" customHeight="1" x14ac:dyDescent="0.2">
      <c r="I734" s="605"/>
      <c r="J734" s="605"/>
      <c r="K734" s="605"/>
      <c r="L734" s="605"/>
      <c r="M734" s="605"/>
      <c r="N734" s="605"/>
      <c r="O734" s="605"/>
    </row>
    <row r="735" spans="9:15" s="475" customFormat="1" ht="13.15" customHeight="1" x14ac:dyDescent="0.2">
      <c r="I735" s="605"/>
      <c r="J735" s="605"/>
      <c r="K735" s="605"/>
      <c r="L735" s="605"/>
      <c r="M735" s="605"/>
      <c r="N735" s="605"/>
      <c r="O735" s="605"/>
    </row>
    <row r="736" spans="9:15" s="475" customFormat="1" ht="13.15" customHeight="1" x14ac:dyDescent="0.2">
      <c r="I736" s="605"/>
      <c r="J736" s="605"/>
      <c r="K736" s="605"/>
      <c r="L736" s="605"/>
      <c r="M736" s="605"/>
      <c r="N736" s="605"/>
      <c r="O736" s="605"/>
    </row>
    <row r="737" spans="9:15" s="475" customFormat="1" ht="13.15" customHeight="1" x14ac:dyDescent="0.2">
      <c r="I737" s="605"/>
      <c r="J737" s="605"/>
      <c r="K737" s="605"/>
      <c r="L737" s="605"/>
      <c r="M737" s="605"/>
      <c r="N737" s="605"/>
      <c r="O737" s="605"/>
    </row>
    <row r="738" spans="9:15" s="475" customFormat="1" ht="13.15" customHeight="1" x14ac:dyDescent="0.2">
      <c r="I738" s="605"/>
      <c r="J738" s="605"/>
      <c r="K738" s="605"/>
      <c r="L738" s="605"/>
      <c r="M738" s="605"/>
      <c r="N738" s="605"/>
      <c r="O738" s="605"/>
    </row>
    <row r="739" spans="9:15" s="475" customFormat="1" ht="13.15" customHeight="1" x14ac:dyDescent="0.2">
      <c r="I739" s="605"/>
      <c r="J739" s="605"/>
      <c r="K739" s="605"/>
      <c r="L739" s="605"/>
      <c r="M739" s="605"/>
      <c r="N739" s="605"/>
      <c r="O739" s="605"/>
    </row>
    <row r="740" spans="9:15" s="475" customFormat="1" ht="13.15" customHeight="1" x14ac:dyDescent="0.2">
      <c r="I740" s="605"/>
      <c r="J740" s="605"/>
      <c r="K740" s="605"/>
      <c r="L740" s="605"/>
      <c r="M740" s="605"/>
      <c r="N740" s="605"/>
      <c r="O740" s="605"/>
    </row>
    <row r="741" spans="9:15" s="475" customFormat="1" ht="13.15" customHeight="1" x14ac:dyDescent="0.2">
      <c r="I741" s="605"/>
      <c r="J741" s="605"/>
      <c r="K741" s="605"/>
      <c r="L741" s="605"/>
      <c r="M741" s="605"/>
      <c r="N741" s="605"/>
      <c r="O741" s="605"/>
    </row>
    <row r="742" spans="9:15" s="475" customFormat="1" ht="13.15" customHeight="1" x14ac:dyDescent="0.2">
      <c r="I742" s="605"/>
      <c r="J742" s="605"/>
      <c r="K742" s="605"/>
      <c r="L742" s="605"/>
      <c r="M742" s="605"/>
      <c r="N742" s="605"/>
      <c r="O742" s="605"/>
    </row>
    <row r="743" spans="9:15" s="475" customFormat="1" ht="13.15" customHeight="1" x14ac:dyDescent="0.2">
      <c r="I743" s="605"/>
      <c r="J743" s="605"/>
      <c r="K743" s="605"/>
      <c r="L743" s="605"/>
      <c r="M743" s="605"/>
      <c r="N743" s="605"/>
      <c r="O743" s="605"/>
    </row>
    <row r="744" spans="9:15" s="475" customFormat="1" ht="13.15" customHeight="1" x14ac:dyDescent="0.2">
      <c r="I744" s="605"/>
      <c r="J744" s="605"/>
      <c r="K744" s="605"/>
      <c r="L744" s="605"/>
      <c r="M744" s="605"/>
      <c r="N744" s="605"/>
      <c r="O744" s="605"/>
    </row>
    <row r="745" spans="9:15" s="475" customFormat="1" ht="13.15" customHeight="1" x14ac:dyDescent="0.2">
      <c r="I745" s="605"/>
      <c r="J745" s="605"/>
      <c r="K745" s="605"/>
      <c r="L745" s="605"/>
      <c r="M745" s="605"/>
      <c r="N745" s="605"/>
      <c r="O745" s="605"/>
    </row>
    <row r="746" spans="9:15" s="475" customFormat="1" ht="13.15" customHeight="1" x14ac:dyDescent="0.2">
      <c r="I746" s="605"/>
      <c r="J746" s="605"/>
      <c r="K746" s="605"/>
      <c r="L746" s="605"/>
      <c r="M746" s="605"/>
      <c r="N746" s="605"/>
      <c r="O746" s="605"/>
    </row>
    <row r="747" spans="9:15" s="475" customFormat="1" ht="13.15" customHeight="1" x14ac:dyDescent="0.2">
      <c r="I747" s="605"/>
      <c r="J747" s="605"/>
      <c r="K747" s="605"/>
      <c r="L747" s="605"/>
      <c r="M747" s="605"/>
      <c r="N747" s="605"/>
      <c r="O747" s="605"/>
    </row>
    <row r="748" spans="9:15" s="475" customFormat="1" ht="13.15" customHeight="1" x14ac:dyDescent="0.2">
      <c r="I748" s="605"/>
      <c r="J748" s="605"/>
      <c r="K748" s="605"/>
      <c r="L748" s="605"/>
      <c r="M748" s="605"/>
      <c r="N748" s="605"/>
      <c r="O748" s="605"/>
    </row>
    <row r="749" spans="9:15" s="475" customFormat="1" ht="13.15" customHeight="1" x14ac:dyDescent="0.2">
      <c r="I749" s="605"/>
      <c r="J749" s="605"/>
      <c r="K749" s="605"/>
      <c r="L749" s="605"/>
      <c r="M749" s="605"/>
      <c r="N749" s="605"/>
      <c r="O749" s="605"/>
    </row>
    <row r="750" spans="9:15" s="475" customFormat="1" ht="13.15" customHeight="1" x14ac:dyDescent="0.2">
      <c r="I750" s="605"/>
      <c r="J750" s="605"/>
      <c r="K750" s="605"/>
      <c r="L750" s="605"/>
      <c r="M750" s="605"/>
      <c r="N750" s="605"/>
      <c r="O750" s="605"/>
    </row>
    <row r="751" spans="9:15" s="475" customFormat="1" ht="13.15" customHeight="1" x14ac:dyDescent="0.2">
      <c r="I751" s="605"/>
      <c r="J751" s="605"/>
      <c r="K751" s="605"/>
      <c r="L751" s="605"/>
      <c r="M751" s="605"/>
      <c r="N751" s="605"/>
      <c r="O751" s="605"/>
    </row>
    <row r="752" spans="9:15" s="475" customFormat="1" ht="13.15" customHeight="1" x14ac:dyDescent="0.2">
      <c r="I752" s="605"/>
      <c r="J752" s="605"/>
      <c r="K752" s="605"/>
      <c r="L752" s="605"/>
      <c r="M752" s="605"/>
      <c r="N752" s="605"/>
      <c r="O752" s="605"/>
    </row>
    <row r="753" spans="9:15" s="475" customFormat="1" ht="13.15" customHeight="1" x14ac:dyDescent="0.2">
      <c r="I753" s="605"/>
      <c r="J753" s="605"/>
      <c r="K753" s="605"/>
      <c r="L753" s="605"/>
      <c r="M753" s="605"/>
      <c r="N753" s="605"/>
      <c r="O753" s="605"/>
    </row>
    <row r="754" spans="9:15" s="475" customFormat="1" ht="13.15" customHeight="1" x14ac:dyDescent="0.2">
      <c r="I754" s="605"/>
      <c r="J754" s="605"/>
      <c r="K754" s="605"/>
      <c r="L754" s="605"/>
      <c r="M754" s="605"/>
      <c r="N754" s="605"/>
      <c r="O754" s="605"/>
    </row>
    <row r="755" spans="9:15" s="475" customFormat="1" ht="13.15" customHeight="1" x14ac:dyDescent="0.2">
      <c r="I755" s="605"/>
      <c r="J755" s="605"/>
      <c r="K755" s="605"/>
      <c r="L755" s="605"/>
      <c r="M755" s="605"/>
      <c r="N755" s="605"/>
      <c r="O755" s="605"/>
    </row>
    <row r="756" spans="9:15" s="475" customFormat="1" ht="13.15" customHeight="1" x14ac:dyDescent="0.2">
      <c r="I756" s="605"/>
      <c r="J756" s="605"/>
      <c r="K756" s="605"/>
      <c r="L756" s="605"/>
      <c r="M756" s="605"/>
      <c r="N756" s="605"/>
      <c r="O756" s="605"/>
    </row>
    <row r="757" spans="9:15" s="475" customFormat="1" ht="13.15" customHeight="1" x14ac:dyDescent="0.2">
      <c r="I757" s="605"/>
      <c r="J757" s="605"/>
      <c r="K757" s="605"/>
      <c r="L757" s="605"/>
      <c r="M757" s="605"/>
      <c r="N757" s="605"/>
      <c r="O757" s="605"/>
    </row>
    <row r="758" spans="9:15" s="475" customFormat="1" ht="13.15" customHeight="1" x14ac:dyDescent="0.2">
      <c r="I758" s="605"/>
      <c r="J758" s="605"/>
      <c r="K758" s="605"/>
      <c r="L758" s="605"/>
      <c r="M758" s="605"/>
      <c r="N758" s="605"/>
      <c r="O758" s="605"/>
    </row>
    <row r="759" spans="9:15" s="475" customFormat="1" ht="13.15" customHeight="1" x14ac:dyDescent="0.2">
      <c r="I759" s="605"/>
      <c r="J759" s="605"/>
      <c r="K759" s="605"/>
      <c r="L759" s="605"/>
      <c r="M759" s="605"/>
      <c r="N759" s="605"/>
      <c r="O759" s="605"/>
    </row>
    <row r="760" spans="9:15" s="475" customFormat="1" ht="13.15" customHeight="1" x14ac:dyDescent="0.2">
      <c r="I760" s="605"/>
      <c r="J760" s="605"/>
      <c r="K760" s="605"/>
      <c r="L760" s="605"/>
      <c r="M760" s="605"/>
      <c r="N760" s="605"/>
      <c r="O760" s="605"/>
    </row>
    <row r="761" spans="9:15" s="475" customFormat="1" ht="13.15" customHeight="1" x14ac:dyDescent="0.2">
      <c r="I761" s="605"/>
      <c r="J761" s="605"/>
      <c r="K761" s="605"/>
      <c r="L761" s="605"/>
      <c r="M761" s="605"/>
      <c r="N761" s="605"/>
      <c r="O761" s="605"/>
    </row>
    <row r="762" spans="9:15" s="475" customFormat="1" ht="13.15" customHeight="1" x14ac:dyDescent="0.2">
      <c r="I762" s="605"/>
      <c r="J762" s="605"/>
      <c r="K762" s="605"/>
      <c r="L762" s="605"/>
      <c r="M762" s="605"/>
      <c r="N762" s="605"/>
      <c r="O762" s="605"/>
    </row>
    <row r="763" spans="9:15" s="475" customFormat="1" ht="13.15" customHeight="1" x14ac:dyDescent="0.2">
      <c r="I763" s="605"/>
      <c r="J763" s="605"/>
      <c r="K763" s="605"/>
      <c r="L763" s="605"/>
      <c r="M763" s="605"/>
      <c r="N763" s="605"/>
      <c r="O763" s="605"/>
    </row>
    <row r="764" spans="9:15" s="475" customFormat="1" ht="13.15" customHeight="1" x14ac:dyDescent="0.2">
      <c r="I764" s="605"/>
      <c r="J764" s="605"/>
      <c r="K764" s="605"/>
      <c r="L764" s="605"/>
      <c r="M764" s="605"/>
      <c r="N764" s="605"/>
      <c r="O764" s="605"/>
    </row>
    <row r="765" spans="9:15" s="475" customFormat="1" ht="13.15" customHeight="1" x14ac:dyDescent="0.2">
      <c r="I765" s="605"/>
      <c r="J765" s="605"/>
      <c r="K765" s="605"/>
      <c r="L765" s="605"/>
      <c r="M765" s="605"/>
      <c r="N765" s="605"/>
      <c r="O765" s="605"/>
    </row>
    <row r="766" spans="9:15" s="475" customFormat="1" ht="13.15" customHeight="1" x14ac:dyDescent="0.2">
      <c r="I766" s="605"/>
      <c r="J766" s="605"/>
      <c r="K766" s="605"/>
      <c r="L766" s="605"/>
      <c r="M766" s="605"/>
      <c r="N766" s="605"/>
      <c r="O766" s="605"/>
    </row>
    <row r="767" spans="9:15" s="475" customFormat="1" ht="13.15" customHeight="1" x14ac:dyDescent="0.2">
      <c r="I767" s="605"/>
      <c r="J767" s="605"/>
      <c r="K767" s="605"/>
      <c r="L767" s="605"/>
      <c r="M767" s="605"/>
      <c r="N767" s="605"/>
      <c r="O767" s="605"/>
    </row>
    <row r="768" spans="9:15" s="475" customFormat="1" ht="13.15" customHeight="1" x14ac:dyDescent="0.2">
      <c r="I768" s="605"/>
      <c r="J768" s="605"/>
      <c r="K768" s="605"/>
      <c r="L768" s="605"/>
      <c r="M768" s="605"/>
      <c r="N768" s="605"/>
      <c r="O768" s="605"/>
    </row>
    <row r="769" spans="9:15" s="475" customFormat="1" ht="13.15" customHeight="1" x14ac:dyDescent="0.2">
      <c r="I769" s="605"/>
      <c r="J769" s="605"/>
      <c r="K769" s="605"/>
      <c r="L769" s="605"/>
      <c r="M769" s="605"/>
      <c r="N769" s="605"/>
      <c r="O769" s="605"/>
    </row>
    <row r="770" spans="9:15" s="475" customFormat="1" ht="13.15" customHeight="1" x14ac:dyDescent="0.2">
      <c r="I770" s="605"/>
      <c r="J770" s="605"/>
      <c r="K770" s="605"/>
      <c r="L770" s="605"/>
      <c r="M770" s="605"/>
      <c r="N770" s="605"/>
      <c r="O770" s="605"/>
    </row>
    <row r="771" spans="9:15" s="475" customFormat="1" ht="13.15" customHeight="1" x14ac:dyDescent="0.2">
      <c r="I771" s="605"/>
      <c r="J771" s="605"/>
      <c r="K771" s="605"/>
      <c r="L771" s="605"/>
      <c r="M771" s="605"/>
      <c r="N771" s="605"/>
      <c r="O771" s="605"/>
    </row>
    <row r="772" spans="9:15" s="475" customFormat="1" ht="13.15" customHeight="1" x14ac:dyDescent="0.2">
      <c r="I772" s="605"/>
      <c r="J772" s="605"/>
      <c r="K772" s="605"/>
      <c r="L772" s="605"/>
      <c r="M772" s="605"/>
      <c r="N772" s="605"/>
      <c r="O772" s="605"/>
    </row>
    <row r="773" spans="9:15" s="475" customFormat="1" ht="13.15" customHeight="1" x14ac:dyDescent="0.2">
      <c r="I773" s="605"/>
      <c r="J773" s="605"/>
      <c r="K773" s="605"/>
      <c r="L773" s="605"/>
      <c r="M773" s="605"/>
      <c r="N773" s="605"/>
      <c r="O773" s="605"/>
    </row>
    <row r="774" spans="9:15" s="475" customFormat="1" ht="13.15" customHeight="1" x14ac:dyDescent="0.2">
      <c r="I774" s="605"/>
      <c r="J774" s="605"/>
      <c r="K774" s="605"/>
      <c r="L774" s="605"/>
      <c r="M774" s="605"/>
      <c r="N774" s="605"/>
      <c r="O774" s="605"/>
    </row>
    <row r="775" spans="9:15" s="475" customFormat="1" ht="13.15" customHeight="1" x14ac:dyDescent="0.2">
      <c r="I775" s="605"/>
      <c r="J775" s="605"/>
      <c r="K775" s="605"/>
      <c r="L775" s="605"/>
      <c r="M775" s="605"/>
      <c r="N775" s="605"/>
      <c r="O775" s="605"/>
    </row>
    <row r="776" spans="9:15" s="475" customFormat="1" ht="13.15" customHeight="1" x14ac:dyDescent="0.2">
      <c r="I776" s="605"/>
      <c r="J776" s="605"/>
      <c r="K776" s="605"/>
      <c r="L776" s="605"/>
      <c r="M776" s="605"/>
      <c r="N776" s="605"/>
      <c r="O776" s="605"/>
    </row>
    <row r="777" spans="9:15" s="475" customFormat="1" ht="13.15" customHeight="1" x14ac:dyDescent="0.2">
      <c r="I777" s="605"/>
      <c r="J777" s="605"/>
      <c r="K777" s="605"/>
      <c r="L777" s="605"/>
      <c r="M777" s="605"/>
      <c r="N777" s="605"/>
      <c r="O777" s="605"/>
    </row>
    <row r="778" spans="9:15" s="475" customFormat="1" ht="13.15" customHeight="1" x14ac:dyDescent="0.2">
      <c r="I778" s="605"/>
      <c r="J778" s="605"/>
      <c r="K778" s="605"/>
      <c r="L778" s="605"/>
      <c r="M778" s="605"/>
      <c r="N778" s="605"/>
      <c r="O778" s="605"/>
    </row>
    <row r="779" spans="9:15" s="475" customFormat="1" ht="13.15" customHeight="1" x14ac:dyDescent="0.2">
      <c r="I779" s="605"/>
      <c r="J779" s="605"/>
      <c r="K779" s="605"/>
      <c r="L779" s="605"/>
      <c r="M779" s="605"/>
      <c r="N779" s="605"/>
      <c r="O779" s="605"/>
    </row>
    <row r="780" spans="9:15" s="475" customFormat="1" ht="13.15" customHeight="1" x14ac:dyDescent="0.2">
      <c r="I780" s="605"/>
      <c r="J780" s="605"/>
      <c r="K780" s="605"/>
      <c r="L780" s="605"/>
      <c r="M780" s="605"/>
      <c r="N780" s="605"/>
      <c r="O780" s="605"/>
    </row>
    <row r="781" spans="9:15" s="475" customFormat="1" ht="13.15" customHeight="1" x14ac:dyDescent="0.2">
      <c r="I781" s="605"/>
      <c r="J781" s="605"/>
      <c r="K781" s="605"/>
      <c r="L781" s="605"/>
      <c r="M781" s="605"/>
      <c r="N781" s="605"/>
      <c r="O781" s="605"/>
    </row>
    <row r="782" spans="9:15" s="475" customFormat="1" ht="13.15" customHeight="1" x14ac:dyDescent="0.2">
      <c r="I782" s="605"/>
      <c r="J782" s="605"/>
      <c r="K782" s="605"/>
      <c r="L782" s="605"/>
      <c r="M782" s="605"/>
      <c r="N782" s="605"/>
      <c r="O782" s="605"/>
    </row>
    <row r="783" spans="9:15" s="475" customFormat="1" ht="13.15" customHeight="1" x14ac:dyDescent="0.2">
      <c r="I783" s="605"/>
      <c r="J783" s="605"/>
      <c r="K783" s="605"/>
      <c r="L783" s="605"/>
      <c r="M783" s="605"/>
      <c r="N783" s="605"/>
      <c r="O783" s="605"/>
    </row>
    <row r="784" spans="9:15" s="475" customFormat="1" ht="13.15" customHeight="1" x14ac:dyDescent="0.2">
      <c r="I784" s="605"/>
      <c r="J784" s="605"/>
      <c r="K784" s="605"/>
      <c r="L784" s="605"/>
      <c r="M784" s="605"/>
      <c r="N784" s="605"/>
      <c r="O784" s="605"/>
    </row>
    <row r="785" spans="9:15" s="475" customFormat="1" ht="13.15" customHeight="1" x14ac:dyDescent="0.2">
      <c r="I785" s="605"/>
      <c r="J785" s="605"/>
      <c r="K785" s="605"/>
      <c r="L785" s="605"/>
      <c r="M785" s="605"/>
      <c r="N785" s="605"/>
      <c r="O785" s="605"/>
    </row>
    <row r="786" spans="9:15" s="475" customFormat="1" ht="13.15" customHeight="1" x14ac:dyDescent="0.2">
      <c r="I786" s="605"/>
      <c r="J786" s="605"/>
      <c r="K786" s="605"/>
      <c r="L786" s="605"/>
      <c r="M786" s="605"/>
      <c r="N786" s="605"/>
      <c r="O786" s="605"/>
    </row>
    <row r="787" spans="9:15" s="475" customFormat="1" ht="13.15" customHeight="1" x14ac:dyDescent="0.2">
      <c r="I787" s="605"/>
      <c r="J787" s="605"/>
      <c r="K787" s="605"/>
      <c r="L787" s="605"/>
      <c r="M787" s="605"/>
      <c r="N787" s="605"/>
      <c r="O787" s="605"/>
    </row>
    <row r="788" spans="9:15" s="475" customFormat="1" ht="13.15" customHeight="1" x14ac:dyDescent="0.2">
      <c r="I788" s="605"/>
      <c r="J788" s="605"/>
      <c r="K788" s="605"/>
      <c r="L788" s="605"/>
      <c r="M788" s="605"/>
      <c r="N788" s="605"/>
      <c r="O788" s="605"/>
    </row>
    <row r="789" spans="9:15" s="475" customFormat="1" ht="13.15" customHeight="1" x14ac:dyDescent="0.2">
      <c r="I789" s="605"/>
      <c r="J789" s="605"/>
      <c r="K789" s="605"/>
      <c r="L789" s="605"/>
      <c r="M789" s="605"/>
      <c r="N789" s="605"/>
      <c r="O789" s="605"/>
    </row>
    <row r="790" spans="9:15" s="475" customFormat="1" ht="13.15" customHeight="1" x14ac:dyDescent="0.2">
      <c r="I790" s="605"/>
      <c r="J790" s="605"/>
      <c r="K790" s="605"/>
      <c r="L790" s="605"/>
      <c r="M790" s="605"/>
      <c r="N790" s="605"/>
      <c r="O790" s="605"/>
    </row>
    <row r="791" spans="9:15" s="475" customFormat="1" ht="13.15" customHeight="1" x14ac:dyDescent="0.2">
      <c r="I791" s="605"/>
      <c r="J791" s="605"/>
      <c r="K791" s="605"/>
      <c r="L791" s="605"/>
      <c r="M791" s="605"/>
      <c r="N791" s="605"/>
      <c r="O791" s="605"/>
    </row>
    <row r="792" spans="9:15" s="475" customFormat="1" ht="13.15" customHeight="1" x14ac:dyDescent="0.2">
      <c r="I792" s="605"/>
      <c r="J792" s="605"/>
      <c r="K792" s="605"/>
      <c r="L792" s="605"/>
      <c r="M792" s="605"/>
      <c r="N792" s="605"/>
      <c r="O792" s="605"/>
    </row>
    <row r="793" spans="9:15" s="475" customFormat="1" ht="13.15" customHeight="1" x14ac:dyDescent="0.2">
      <c r="I793" s="605"/>
      <c r="J793" s="605"/>
      <c r="K793" s="605"/>
      <c r="L793" s="605"/>
      <c r="M793" s="605"/>
      <c r="N793" s="605"/>
      <c r="O793" s="605"/>
    </row>
    <row r="794" spans="9:15" s="475" customFormat="1" ht="13.15" customHeight="1" x14ac:dyDescent="0.2">
      <c r="I794" s="605"/>
      <c r="J794" s="605"/>
      <c r="K794" s="605"/>
      <c r="L794" s="605"/>
      <c r="M794" s="605"/>
      <c r="N794" s="605"/>
      <c r="O794" s="605"/>
    </row>
    <row r="795" spans="9:15" s="475" customFormat="1" ht="13.15" customHeight="1" x14ac:dyDescent="0.2">
      <c r="I795" s="605"/>
      <c r="J795" s="605"/>
      <c r="K795" s="605"/>
      <c r="L795" s="605"/>
      <c r="M795" s="605"/>
      <c r="N795" s="605"/>
      <c r="O795" s="605"/>
    </row>
    <row r="796" spans="9:15" s="475" customFormat="1" ht="13.15" customHeight="1" x14ac:dyDescent="0.2">
      <c r="I796" s="605"/>
      <c r="J796" s="605"/>
      <c r="K796" s="605"/>
      <c r="L796" s="605"/>
      <c r="M796" s="605"/>
      <c r="N796" s="605"/>
      <c r="O796" s="605"/>
    </row>
    <row r="797" spans="9:15" s="475" customFormat="1" ht="13.15" customHeight="1" x14ac:dyDescent="0.2">
      <c r="I797" s="605"/>
      <c r="J797" s="605"/>
      <c r="K797" s="605"/>
      <c r="L797" s="605"/>
      <c r="M797" s="605"/>
      <c r="N797" s="605"/>
      <c r="O797" s="605"/>
    </row>
    <row r="798" spans="9:15" s="475" customFormat="1" ht="13.15" customHeight="1" x14ac:dyDescent="0.2">
      <c r="I798" s="605"/>
      <c r="J798" s="605"/>
      <c r="K798" s="605"/>
      <c r="L798" s="605"/>
      <c r="M798" s="605"/>
      <c r="N798" s="605"/>
      <c r="O798" s="605"/>
    </row>
    <row r="799" spans="9:15" s="475" customFormat="1" ht="13.15" customHeight="1" x14ac:dyDescent="0.2">
      <c r="I799" s="605"/>
      <c r="J799" s="605"/>
      <c r="K799" s="605"/>
      <c r="L799" s="605"/>
      <c r="M799" s="605"/>
      <c r="N799" s="605"/>
      <c r="O799" s="605"/>
    </row>
    <row r="800" spans="9:15" s="475" customFormat="1" ht="13.15" customHeight="1" x14ac:dyDescent="0.2">
      <c r="I800" s="605"/>
      <c r="J800" s="605"/>
      <c r="K800" s="605"/>
      <c r="L800" s="605"/>
      <c r="M800" s="605"/>
      <c r="N800" s="605"/>
      <c r="O800" s="605"/>
    </row>
    <row r="801" spans="9:15" s="475" customFormat="1" ht="13.15" customHeight="1" x14ac:dyDescent="0.2">
      <c r="I801" s="605"/>
      <c r="J801" s="605"/>
      <c r="K801" s="605"/>
      <c r="L801" s="605"/>
      <c r="M801" s="605"/>
      <c r="N801" s="605"/>
      <c r="O801" s="605"/>
    </row>
    <row r="802" spans="9:15" s="475" customFormat="1" ht="13.15" customHeight="1" x14ac:dyDescent="0.2">
      <c r="I802" s="605"/>
      <c r="J802" s="605"/>
      <c r="K802" s="605"/>
      <c r="L802" s="605"/>
      <c r="M802" s="605"/>
      <c r="N802" s="605"/>
      <c r="O802" s="605"/>
    </row>
    <row r="803" spans="9:15" s="475" customFormat="1" ht="13.15" customHeight="1" x14ac:dyDescent="0.2">
      <c r="I803" s="605"/>
      <c r="J803" s="605"/>
      <c r="K803" s="605"/>
      <c r="L803" s="605"/>
      <c r="M803" s="605"/>
      <c r="N803" s="605"/>
      <c r="O803" s="605"/>
    </row>
    <row r="804" spans="9:15" s="475" customFormat="1" ht="13.15" customHeight="1" x14ac:dyDescent="0.2">
      <c r="I804" s="605"/>
      <c r="J804" s="605"/>
      <c r="K804" s="605"/>
      <c r="L804" s="605"/>
      <c r="M804" s="605"/>
      <c r="N804" s="605"/>
      <c r="O804" s="605"/>
    </row>
    <row r="805" spans="9:15" s="475" customFormat="1" ht="13.15" customHeight="1" x14ac:dyDescent="0.2">
      <c r="I805" s="605"/>
      <c r="J805" s="605"/>
      <c r="K805" s="605"/>
      <c r="L805" s="605"/>
      <c r="M805" s="605"/>
      <c r="N805" s="605"/>
      <c r="O805" s="605"/>
    </row>
    <row r="806" spans="9:15" s="475" customFormat="1" ht="13.15" customHeight="1" x14ac:dyDescent="0.2">
      <c r="I806" s="605"/>
      <c r="J806" s="605"/>
      <c r="K806" s="605"/>
      <c r="L806" s="605"/>
      <c r="M806" s="605"/>
      <c r="N806" s="605"/>
      <c r="O806" s="605"/>
    </row>
    <row r="807" spans="9:15" s="475" customFormat="1" ht="13.15" customHeight="1" x14ac:dyDescent="0.2">
      <c r="I807" s="605"/>
      <c r="J807" s="605"/>
      <c r="K807" s="605"/>
      <c r="L807" s="605"/>
      <c r="M807" s="605"/>
      <c r="N807" s="605"/>
      <c r="O807" s="605"/>
    </row>
    <row r="808" spans="9:15" s="475" customFormat="1" ht="13.15" customHeight="1" x14ac:dyDescent="0.2">
      <c r="I808" s="605"/>
      <c r="J808" s="605"/>
      <c r="K808" s="605"/>
      <c r="L808" s="605"/>
      <c r="M808" s="605"/>
      <c r="N808" s="605"/>
      <c r="O808" s="605"/>
    </row>
    <row r="809" spans="9:15" s="475" customFormat="1" ht="13.15" customHeight="1" x14ac:dyDescent="0.2">
      <c r="I809" s="605"/>
      <c r="J809" s="605"/>
      <c r="K809" s="605"/>
      <c r="L809" s="605"/>
      <c r="M809" s="605"/>
      <c r="N809" s="605"/>
      <c r="O809" s="605"/>
    </row>
    <row r="810" spans="9:15" s="475" customFormat="1" ht="13.15" customHeight="1" x14ac:dyDescent="0.2">
      <c r="I810" s="605"/>
      <c r="J810" s="605"/>
      <c r="K810" s="605"/>
      <c r="L810" s="605"/>
      <c r="M810" s="605"/>
      <c r="N810" s="605"/>
      <c r="O810" s="605"/>
    </row>
    <row r="811" spans="9:15" s="475" customFormat="1" ht="13.15" customHeight="1" x14ac:dyDescent="0.2">
      <c r="I811" s="605"/>
      <c r="J811" s="605"/>
      <c r="K811" s="605"/>
      <c r="L811" s="605"/>
      <c r="M811" s="605"/>
      <c r="N811" s="605"/>
      <c r="O811" s="605"/>
    </row>
    <row r="812" spans="9:15" s="475" customFormat="1" ht="13.15" customHeight="1" x14ac:dyDescent="0.2">
      <c r="I812" s="605"/>
      <c r="J812" s="605"/>
      <c r="K812" s="605"/>
      <c r="L812" s="605"/>
      <c r="M812" s="605"/>
      <c r="N812" s="605"/>
      <c r="O812" s="605"/>
    </row>
    <row r="813" spans="9:15" s="475" customFormat="1" ht="13.15" customHeight="1" x14ac:dyDescent="0.2">
      <c r="I813" s="605"/>
      <c r="J813" s="605"/>
      <c r="K813" s="605"/>
      <c r="L813" s="605"/>
      <c r="M813" s="605"/>
      <c r="N813" s="605"/>
      <c r="O813" s="605"/>
    </row>
    <row r="814" spans="9:15" s="475" customFormat="1" ht="13.15" customHeight="1" x14ac:dyDescent="0.2">
      <c r="I814" s="605"/>
      <c r="J814" s="605"/>
      <c r="K814" s="605"/>
      <c r="L814" s="605"/>
      <c r="M814" s="605"/>
      <c r="N814" s="605"/>
      <c r="O814" s="605"/>
    </row>
    <row r="815" spans="9:15" s="475" customFormat="1" ht="13.15" customHeight="1" x14ac:dyDescent="0.2">
      <c r="I815" s="605"/>
      <c r="J815" s="605"/>
      <c r="K815" s="605"/>
      <c r="L815" s="605"/>
      <c r="M815" s="605"/>
      <c r="N815" s="605"/>
      <c r="O815" s="605"/>
    </row>
    <row r="816" spans="9:15" s="475" customFormat="1" ht="13.15" customHeight="1" x14ac:dyDescent="0.2">
      <c r="I816" s="605"/>
      <c r="J816" s="605"/>
      <c r="K816" s="605"/>
      <c r="L816" s="605"/>
      <c r="M816" s="605"/>
      <c r="N816" s="605"/>
      <c r="O816" s="605"/>
    </row>
    <row r="817" spans="9:15" s="475" customFormat="1" ht="13.15" customHeight="1" x14ac:dyDescent="0.2">
      <c r="I817" s="605"/>
      <c r="J817" s="605"/>
      <c r="K817" s="605"/>
      <c r="L817" s="605"/>
      <c r="M817" s="605"/>
      <c r="N817" s="605"/>
      <c r="O817" s="605"/>
    </row>
    <row r="818" spans="9:15" s="475" customFormat="1" ht="13.15" customHeight="1" x14ac:dyDescent="0.2">
      <c r="I818" s="605"/>
      <c r="J818" s="605"/>
      <c r="K818" s="605"/>
      <c r="L818" s="605"/>
      <c r="M818" s="605"/>
      <c r="N818" s="605"/>
      <c r="O818" s="605"/>
    </row>
    <row r="819" spans="9:15" s="475" customFormat="1" ht="13.15" customHeight="1" x14ac:dyDescent="0.2">
      <c r="I819" s="605"/>
      <c r="J819" s="605"/>
      <c r="K819" s="605"/>
      <c r="L819" s="605"/>
      <c r="M819" s="605"/>
      <c r="N819" s="605"/>
      <c r="O819" s="605"/>
    </row>
    <row r="820" spans="9:15" s="475" customFormat="1" ht="13.15" customHeight="1" x14ac:dyDescent="0.2">
      <c r="I820" s="605"/>
      <c r="J820" s="605"/>
      <c r="K820" s="605"/>
      <c r="L820" s="605"/>
      <c r="M820" s="605"/>
      <c r="N820" s="605"/>
      <c r="O820" s="605"/>
    </row>
    <row r="821" spans="9:15" s="475" customFormat="1" ht="13.15" customHeight="1" x14ac:dyDescent="0.2">
      <c r="I821" s="605"/>
      <c r="J821" s="605"/>
      <c r="K821" s="605"/>
      <c r="L821" s="605"/>
      <c r="M821" s="605"/>
      <c r="N821" s="605"/>
      <c r="O821" s="605"/>
    </row>
    <row r="822" spans="9:15" s="475" customFormat="1" ht="13.15" customHeight="1" x14ac:dyDescent="0.2">
      <c r="I822" s="605"/>
      <c r="J822" s="605"/>
      <c r="K822" s="605"/>
      <c r="L822" s="605"/>
      <c r="M822" s="605"/>
      <c r="N822" s="605"/>
      <c r="O822" s="605"/>
    </row>
    <row r="823" spans="9:15" s="475" customFormat="1" ht="13.15" customHeight="1" x14ac:dyDescent="0.2">
      <c r="I823" s="605"/>
      <c r="J823" s="605"/>
      <c r="K823" s="605"/>
      <c r="L823" s="605"/>
      <c r="M823" s="605"/>
      <c r="N823" s="605"/>
      <c r="O823" s="605"/>
    </row>
    <row r="824" spans="9:15" s="475" customFormat="1" ht="13.15" customHeight="1" x14ac:dyDescent="0.2">
      <c r="I824" s="605"/>
      <c r="J824" s="605"/>
      <c r="K824" s="605"/>
      <c r="L824" s="605"/>
      <c r="M824" s="605"/>
      <c r="N824" s="605"/>
      <c r="O824" s="605"/>
    </row>
    <row r="825" spans="9:15" s="475" customFormat="1" ht="13.15" customHeight="1" x14ac:dyDescent="0.2">
      <c r="I825" s="605"/>
      <c r="J825" s="605"/>
      <c r="K825" s="605"/>
      <c r="L825" s="605"/>
      <c r="M825" s="605"/>
      <c r="N825" s="605"/>
      <c r="O825" s="605"/>
    </row>
    <row r="826" spans="9:15" s="475" customFormat="1" ht="13.15" customHeight="1" x14ac:dyDescent="0.2">
      <c r="I826" s="605"/>
      <c r="J826" s="605"/>
      <c r="K826" s="605"/>
      <c r="L826" s="605"/>
      <c r="M826" s="605"/>
      <c r="N826" s="605"/>
      <c r="O826" s="605"/>
    </row>
    <row r="827" spans="9:15" s="475" customFormat="1" ht="13.15" customHeight="1" x14ac:dyDescent="0.2">
      <c r="I827" s="605"/>
      <c r="J827" s="605"/>
      <c r="K827" s="605"/>
      <c r="L827" s="605"/>
      <c r="M827" s="605"/>
      <c r="N827" s="605"/>
      <c r="O827" s="605"/>
    </row>
    <row r="828" spans="9:15" s="475" customFormat="1" ht="13.15" customHeight="1" x14ac:dyDescent="0.2">
      <c r="I828" s="605"/>
      <c r="J828" s="605"/>
      <c r="K828" s="605"/>
      <c r="L828" s="605"/>
      <c r="M828" s="605"/>
      <c r="N828" s="605"/>
      <c r="O828" s="605"/>
    </row>
    <row r="829" spans="9:15" s="475" customFormat="1" ht="13.15" customHeight="1" x14ac:dyDescent="0.2">
      <c r="I829" s="605"/>
      <c r="J829" s="605"/>
      <c r="K829" s="605"/>
      <c r="L829" s="605"/>
      <c r="M829" s="605"/>
      <c r="N829" s="605"/>
      <c r="O829" s="605"/>
    </row>
    <row r="830" spans="9:15" s="475" customFormat="1" ht="13.15" customHeight="1" x14ac:dyDescent="0.2">
      <c r="I830" s="605"/>
      <c r="J830" s="605"/>
      <c r="K830" s="605"/>
      <c r="L830" s="605"/>
      <c r="M830" s="605"/>
      <c r="N830" s="605"/>
      <c r="O830" s="605"/>
    </row>
    <row r="831" spans="9:15" s="475" customFormat="1" ht="13.15" customHeight="1" x14ac:dyDescent="0.2">
      <c r="I831" s="605"/>
      <c r="J831" s="605"/>
      <c r="K831" s="605"/>
      <c r="L831" s="605"/>
      <c r="M831" s="605"/>
      <c r="N831" s="605"/>
      <c r="O831" s="605"/>
    </row>
    <row r="832" spans="9:15" s="475" customFormat="1" ht="13.15" customHeight="1" x14ac:dyDescent="0.2">
      <c r="I832" s="605"/>
      <c r="J832" s="605"/>
      <c r="K832" s="605"/>
      <c r="L832" s="605"/>
      <c r="M832" s="605"/>
      <c r="N832" s="605"/>
      <c r="O832" s="605"/>
    </row>
    <row r="833" spans="9:15" s="475" customFormat="1" ht="13.15" customHeight="1" x14ac:dyDescent="0.2">
      <c r="I833" s="605"/>
      <c r="J833" s="605"/>
      <c r="K833" s="605"/>
      <c r="L833" s="605"/>
      <c r="M833" s="605"/>
      <c r="N833" s="605"/>
      <c r="O833" s="605"/>
    </row>
    <row r="834" spans="9:15" s="475" customFormat="1" ht="13.15" customHeight="1" x14ac:dyDescent="0.2">
      <c r="I834" s="605"/>
      <c r="J834" s="605"/>
      <c r="K834" s="605"/>
      <c r="L834" s="605"/>
      <c r="M834" s="605"/>
      <c r="N834" s="605"/>
      <c r="O834" s="605"/>
    </row>
  </sheetData>
  <phoneticPr fontId="0" type="noConversion"/>
  <pageMargins left="0.75" right="0.75" top="1" bottom="1" header="0.5" footer="0.5"/>
  <pageSetup paperSize="9" scale="52" orientation="portrait" r:id="rId1"/>
  <headerFooter alignWithMargins="0">
    <oddHeader>&amp;L&amp;"Arial,Vet"&amp;9&amp;F&amp;R&amp;"Arial,Vet"&amp;9&amp;A</oddHeader>
    <oddFooter>&amp;L&amp;"Arial,Vet"&amp;9keizer / goedhart&amp;C&amp;"Arial,Vet"&amp;9pagina &amp;P&amp;R&amp;"Arial,Vet"&amp;9&amp;D</oddFooter>
  </headerFooter>
  <rowBreaks count="4" manualBreakCount="4">
    <brk id="35" min="1" max="14" man="1"/>
    <brk id="136" min="1" max="14" man="1"/>
    <brk id="237" min="1" max="13" man="1"/>
    <brk id="338" min="1" max="14"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CE862"/>
  <sheetViews>
    <sheetView zoomScaleNormal="100" workbookViewId="0">
      <selection activeCell="E23" sqref="E23"/>
    </sheetView>
  </sheetViews>
  <sheetFormatPr defaultColWidth="9.140625" defaultRowHeight="13.15" customHeight="1" x14ac:dyDescent="0.2"/>
  <cols>
    <col min="1" max="1" width="3.7109375" style="547" customWidth="1"/>
    <col min="2" max="3" width="2.7109375" style="547" customWidth="1"/>
    <col min="4" max="4" width="8.85546875" style="559" customWidth="1"/>
    <col min="5" max="5" width="30.7109375" style="560" customWidth="1"/>
    <col min="6" max="6" width="2.7109375" style="560" customWidth="1"/>
    <col min="7" max="12" width="12.7109375" style="560" customWidth="1"/>
    <col min="13" max="14" width="2.7109375" style="560" customWidth="1"/>
    <col min="15" max="15" width="10.7109375" style="550" customWidth="1"/>
    <col min="16" max="38" width="8.7109375" style="550" customWidth="1"/>
    <col min="39" max="54" width="10.7109375" style="550" customWidth="1"/>
    <col min="55" max="75" width="10.7109375" style="547" customWidth="1"/>
    <col min="76" max="16384" width="9.140625" style="547"/>
  </cols>
  <sheetData>
    <row r="2" spans="2:54" ht="13.15" customHeight="1" x14ac:dyDescent="0.2">
      <c r="B2" s="80"/>
      <c r="C2" s="545"/>
      <c r="D2" s="711"/>
      <c r="E2" s="545"/>
      <c r="F2" s="545"/>
      <c r="G2" s="548"/>
      <c r="H2" s="548"/>
      <c r="I2" s="548"/>
      <c r="J2" s="548"/>
      <c r="K2" s="548"/>
      <c r="L2" s="548"/>
      <c r="M2" s="416"/>
      <c r="N2" s="549"/>
      <c r="R2" s="429"/>
      <c r="S2" s="429"/>
      <c r="T2" s="566"/>
      <c r="U2" s="566"/>
      <c r="V2" s="566"/>
      <c r="W2" s="566"/>
      <c r="X2" s="566"/>
      <c r="Y2" s="566"/>
      <c r="Z2" s="566"/>
      <c r="AA2" s="566"/>
      <c r="AB2" s="566"/>
      <c r="AC2" s="566"/>
      <c r="AD2" s="566"/>
      <c r="AE2" s="566"/>
      <c r="AF2" s="566"/>
      <c r="AG2" s="566"/>
    </row>
    <row r="3" spans="2:54" ht="13.15" customHeight="1" x14ac:dyDescent="0.2">
      <c r="B3" s="84"/>
      <c r="C3" s="85"/>
      <c r="D3" s="551"/>
      <c r="E3" s="431"/>
      <c r="F3" s="85"/>
      <c r="G3" s="140"/>
      <c r="H3" s="140"/>
      <c r="I3" s="140"/>
      <c r="J3" s="140"/>
      <c r="K3" s="140"/>
      <c r="L3" s="140"/>
      <c r="M3" s="85"/>
      <c r="N3" s="469"/>
      <c r="R3" s="429"/>
      <c r="S3" s="429"/>
      <c r="T3" s="566"/>
      <c r="U3" s="566"/>
      <c r="V3" s="566"/>
      <c r="W3" s="566"/>
      <c r="X3" s="566"/>
      <c r="Y3" s="566"/>
      <c r="Z3" s="566"/>
      <c r="AA3" s="566"/>
      <c r="AB3" s="566"/>
      <c r="AC3" s="566"/>
      <c r="AD3" s="566"/>
      <c r="AE3" s="566"/>
      <c r="AF3" s="566"/>
      <c r="AG3" s="566"/>
    </row>
    <row r="4" spans="2:54" ht="18" customHeight="1" x14ac:dyDescent="0.3">
      <c r="B4" s="200"/>
      <c r="C4" s="201" t="s">
        <v>823</v>
      </c>
      <c r="D4" s="708"/>
      <c r="E4" s="709"/>
      <c r="F4" s="201"/>
      <c r="G4" s="260"/>
      <c r="H4" s="260"/>
      <c r="I4" s="260"/>
      <c r="J4" s="260"/>
      <c r="K4" s="260"/>
      <c r="L4" s="260"/>
      <c r="M4" s="201"/>
      <c r="N4" s="470"/>
      <c r="R4" s="429"/>
      <c r="S4" s="429"/>
      <c r="T4" s="566"/>
      <c r="U4" s="566"/>
      <c r="V4" s="566"/>
      <c r="W4" s="566"/>
      <c r="X4" s="566"/>
      <c r="Y4" s="566"/>
      <c r="Z4" s="566"/>
      <c r="AA4" s="566"/>
      <c r="AB4" s="566"/>
      <c r="AC4" s="566"/>
      <c r="AD4" s="566"/>
      <c r="AE4" s="566"/>
      <c r="AF4" s="566"/>
      <c r="AG4" s="566"/>
    </row>
    <row r="5" spans="2:54" s="669" customFormat="1" ht="16.899999999999999" customHeight="1" x14ac:dyDescent="0.25">
      <c r="B5" s="248"/>
      <c r="C5" s="684" t="str">
        <f>'geg ll'!G8</f>
        <v>Voorbeeld SWV PO Passend Onderwijs Noord-Kennemerland</v>
      </c>
      <c r="D5" s="712"/>
      <c r="E5" s="710"/>
      <c r="F5" s="249"/>
      <c r="G5" s="666"/>
      <c r="H5" s="666"/>
      <c r="I5" s="666"/>
      <c r="J5" s="666"/>
      <c r="K5" s="666"/>
      <c r="L5" s="666"/>
      <c r="M5" s="249"/>
      <c r="N5" s="667"/>
      <c r="O5" s="664"/>
      <c r="P5" s="664"/>
      <c r="Q5" s="664"/>
      <c r="R5" s="618"/>
      <c r="S5" s="618"/>
      <c r="T5" s="668"/>
      <c r="U5" s="668"/>
      <c r="V5" s="668"/>
      <c r="W5" s="668"/>
      <c r="X5" s="668"/>
      <c r="Y5" s="668"/>
      <c r="Z5" s="668"/>
      <c r="AA5" s="668"/>
      <c r="AB5" s="668"/>
      <c r="AC5" s="668"/>
      <c r="AD5" s="668"/>
      <c r="AE5" s="668"/>
      <c r="AF5" s="668"/>
      <c r="AG5" s="668"/>
      <c r="AH5" s="664"/>
      <c r="AI5" s="664"/>
      <c r="AJ5" s="664"/>
      <c r="AK5" s="664"/>
      <c r="AL5" s="664"/>
      <c r="AM5" s="664"/>
      <c r="AN5" s="664"/>
      <c r="AO5" s="664"/>
      <c r="AP5" s="664"/>
      <c r="AQ5" s="664"/>
      <c r="AR5" s="664"/>
      <c r="AS5" s="664"/>
      <c r="AT5" s="664"/>
      <c r="AU5" s="664"/>
      <c r="AV5" s="664"/>
      <c r="AW5" s="664"/>
      <c r="AX5" s="664"/>
      <c r="AY5" s="664"/>
      <c r="AZ5" s="664"/>
      <c r="BA5" s="664"/>
      <c r="BB5" s="664"/>
    </row>
    <row r="6" spans="2:54" ht="13.15" customHeight="1" x14ac:dyDescent="0.2">
      <c r="B6" s="84"/>
      <c r="C6" s="85"/>
      <c r="D6" s="551"/>
      <c r="E6" s="431"/>
      <c r="F6" s="85"/>
      <c r="G6" s="140"/>
      <c r="H6" s="140"/>
      <c r="I6" s="140"/>
      <c r="J6" s="140"/>
      <c r="K6" s="140"/>
      <c r="L6" s="140"/>
      <c r="M6" s="85"/>
      <c r="N6" s="469"/>
      <c r="R6" s="429"/>
      <c r="S6" s="429"/>
      <c r="T6" s="566"/>
      <c r="U6" s="566"/>
      <c r="V6" s="566"/>
      <c r="W6" s="566"/>
      <c r="X6" s="566"/>
      <c r="Y6" s="566"/>
      <c r="Z6" s="566"/>
      <c r="AA6" s="566"/>
      <c r="AB6" s="566"/>
      <c r="AC6" s="566"/>
      <c r="AD6" s="566"/>
      <c r="AE6" s="566"/>
      <c r="AF6" s="566"/>
      <c r="AG6" s="566"/>
    </row>
    <row r="7" spans="2:54" ht="13.15" customHeight="1" x14ac:dyDescent="0.2">
      <c r="B7" s="84"/>
      <c r="C7" s="85"/>
      <c r="D7" s="139"/>
      <c r="E7" s="85"/>
      <c r="F7" s="85"/>
      <c r="G7" s="140"/>
      <c r="H7" s="140"/>
      <c r="I7" s="140"/>
      <c r="J7" s="140"/>
      <c r="K7" s="140"/>
      <c r="L7" s="140"/>
      <c r="M7" s="85"/>
      <c r="N7" s="469"/>
      <c r="R7" s="429"/>
      <c r="S7" s="429"/>
      <c r="T7" s="566"/>
      <c r="U7" s="566"/>
      <c r="V7" s="566"/>
      <c r="W7" s="566"/>
      <c r="X7" s="566"/>
      <c r="Y7" s="566"/>
      <c r="Z7" s="566"/>
      <c r="AA7" s="566"/>
      <c r="AB7" s="566"/>
      <c r="AC7" s="566"/>
      <c r="AD7" s="566"/>
      <c r="AE7" s="566"/>
      <c r="AF7" s="566"/>
      <c r="AG7" s="566"/>
    </row>
    <row r="8" spans="2:54" ht="13.15" customHeight="1" x14ac:dyDescent="0.2">
      <c r="B8" s="84"/>
      <c r="C8" s="868"/>
      <c r="D8" s="921"/>
      <c r="E8" s="918"/>
      <c r="F8" s="868"/>
      <c r="G8" s="963"/>
      <c r="H8" s="963"/>
      <c r="I8" s="963"/>
      <c r="J8" s="963"/>
      <c r="K8" s="963"/>
      <c r="L8" s="963"/>
      <c r="M8" s="868"/>
      <c r="N8" s="469"/>
      <c r="R8" s="429"/>
      <c r="S8" s="429"/>
      <c r="T8" s="566"/>
      <c r="U8" s="566"/>
      <c r="V8" s="566"/>
      <c r="W8" s="566"/>
      <c r="X8" s="566"/>
      <c r="Y8" s="566"/>
      <c r="Z8" s="566"/>
      <c r="AA8" s="566"/>
      <c r="AB8" s="566"/>
      <c r="AC8" s="566"/>
      <c r="AD8" s="566"/>
      <c r="AE8" s="566"/>
      <c r="AF8" s="566"/>
      <c r="AG8" s="566"/>
    </row>
    <row r="9" spans="2:54" ht="13.15" customHeight="1" x14ac:dyDescent="0.2">
      <c r="B9" s="84"/>
      <c r="C9" s="868"/>
      <c r="D9" s="972" t="s">
        <v>573</v>
      </c>
      <c r="E9" s="868"/>
      <c r="F9" s="868"/>
      <c r="G9" s="973" t="str">
        <f>+tab!D2</f>
        <v>2018/19</v>
      </c>
      <c r="H9" s="973" t="str">
        <f>+tab!E2</f>
        <v>2019/20</v>
      </c>
      <c r="I9" s="973" t="str">
        <f>+tab!F2</f>
        <v>2020/21</v>
      </c>
      <c r="J9" s="973" t="str">
        <f>+tab!G2</f>
        <v>2021/22</v>
      </c>
      <c r="K9" s="973" t="str">
        <f>+tab!H2</f>
        <v>2022/23</v>
      </c>
      <c r="L9" s="973" t="str">
        <f>+tab!I2</f>
        <v>2023/24</v>
      </c>
      <c r="M9" s="868"/>
      <c r="N9" s="469"/>
      <c r="R9" s="565"/>
      <c r="S9" s="565"/>
      <c r="T9" s="566"/>
      <c r="U9" s="566"/>
      <c r="V9" s="566"/>
      <c r="W9" s="566"/>
      <c r="X9" s="566"/>
      <c r="Y9" s="566"/>
      <c r="Z9" s="566"/>
      <c r="AA9" s="566"/>
      <c r="AB9" s="566"/>
      <c r="AC9" s="566"/>
      <c r="AD9" s="566"/>
      <c r="AE9" s="566"/>
      <c r="AF9" s="566"/>
      <c r="AG9" s="566"/>
    </row>
    <row r="10" spans="2:54" ht="13.15" customHeight="1" x14ac:dyDescent="0.2">
      <c r="B10" s="84"/>
      <c r="C10" s="868"/>
      <c r="D10" s="921" t="s">
        <v>20</v>
      </c>
      <c r="E10" s="868"/>
      <c r="F10" s="868"/>
      <c r="G10" s="1183">
        <f>+pers!H133</f>
        <v>228905.04</v>
      </c>
      <c r="H10" s="1183">
        <f>+pers!I133</f>
        <v>228905.04</v>
      </c>
      <c r="I10" s="1183">
        <f>+pers!J133</f>
        <v>228905.04</v>
      </c>
      <c r="J10" s="1183">
        <f>+pers!K133</f>
        <v>228905.04</v>
      </c>
      <c r="K10" s="1183">
        <f>+pers!L133</f>
        <v>228905.04</v>
      </c>
      <c r="L10" s="1183">
        <f>+pers!M133</f>
        <v>228905.04</v>
      </c>
      <c r="M10" s="868"/>
      <c r="N10" s="469"/>
      <c r="R10" s="429"/>
      <c r="S10" s="429"/>
      <c r="T10" s="566"/>
      <c r="U10" s="566"/>
      <c r="V10" s="566"/>
      <c r="W10" s="566"/>
      <c r="X10" s="566"/>
      <c r="Y10" s="566"/>
      <c r="Z10" s="566"/>
      <c r="AA10" s="566"/>
      <c r="AB10" s="566"/>
      <c r="AC10" s="566"/>
      <c r="AD10" s="566"/>
      <c r="AE10" s="566"/>
      <c r="AF10" s="566"/>
      <c r="AG10" s="566"/>
    </row>
    <row r="11" spans="2:54" ht="13.15" customHeight="1" x14ac:dyDescent="0.2">
      <c r="B11" s="84"/>
      <c r="C11" s="868"/>
      <c r="D11" s="921" t="s">
        <v>725</v>
      </c>
      <c r="E11" s="868"/>
      <c r="F11" s="868"/>
      <c r="G11" s="1201">
        <f>ROUND(G10/'geg ll'!G137,2)</f>
        <v>10.88</v>
      </c>
      <c r="H11" s="1201">
        <f>ROUND(H10/'geg ll'!H137,2)</f>
        <v>10.88</v>
      </c>
      <c r="I11" s="1201">
        <f>ROUND(I10/'geg ll'!I137,2)</f>
        <v>10.88</v>
      </c>
      <c r="J11" s="1201">
        <f>ROUND(J10/'geg ll'!J137,2)</f>
        <v>10.88</v>
      </c>
      <c r="K11" s="1201">
        <f>ROUND(K10/'geg ll'!K137,2)</f>
        <v>10.88</v>
      </c>
      <c r="L11" s="1201">
        <f>ROUND(L10/'geg ll'!L137,2)</f>
        <v>10.88</v>
      </c>
      <c r="M11" s="868"/>
      <c r="N11" s="469"/>
      <c r="R11" s="429"/>
      <c r="S11" s="429"/>
      <c r="T11" s="566"/>
      <c r="U11" s="566"/>
      <c r="V11" s="566"/>
      <c r="W11" s="566"/>
      <c r="X11" s="566"/>
      <c r="Y11" s="566"/>
      <c r="Z11" s="566"/>
      <c r="AA11" s="566"/>
      <c r="AB11" s="566"/>
      <c r="AC11" s="566"/>
      <c r="AD11" s="566"/>
      <c r="AE11" s="566"/>
      <c r="AF11" s="566"/>
      <c r="AG11" s="566"/>
    </row>
    <row r="12" spans="2:54" ht="13.15" customHeight="1" x14ac:dyDescent="0.2">
      <c r="B12" s="84"/>
      <c r="C12" s="868"/>
      <c r="D12" s="921"/>
      <c r="E12" s="868"/>
      <c r="F12" s="868"/>
      <c r="G12" s="958"/>
      <c r="H12" s="958"/>
      <c r="I12" s="958"/>
      <c r="J12" s="958"/>
      <c r="K12" s="958"/>
      <c r="L12" s="958"/>
      <c r="M12" s="868"/>
      <c r="N12" s="469"/>
      <c r="R12" s="429"/>
      <c r="S12" s="429"/>
      <c r="T12" s="566"/>
      <c r="U12" s="566"/>
      <c r="V12" s="566"/>
      <c r="W12" s="566"/>
      <c r="X12" s="566"/>
      <c r="Y12" s="566"/>
      <c r="Z12" s="566"/>
      <c r="AA12" s="566"/>
      <c r="AB12" s="566"/>
      <c r="AC12" s="566"/>
      <c r="AD12" s="566"/>
      <c r="AE12" s="566"/>
      <c r="AF12" s="566"/>
      <c r="AG12" s="566"/>
    </row>
    <row r="13" spans="2:54" ht="13.15" customHeight="1" x14ac:dyDescent="0.2">
      <c r="B13" s="84"/>
      <c r="C13" s="868"/>
      <c r="D13" s="921" t="s">
        <v>374</v>
      </c>
      <c r="E13" s="868"/>
      <c r="F13" s="868"/>
      <c r="G13" s="1182">
        <f>+pers!H31+pers!H36-'overdr SO'!J14</f>
        <v>4273294.92696096</v>
      </c>
      <c r="H13" s="1182">
        <f>+pers!I31+pers!I36-'overdr SO'!K14</f>
        <v>3710038.1129999999</v>
      </c>
      <c r="I13" s="1182">
        <f>+pers!J31+pers!J36-'overdr SO'!L14</f>
        <v>3146781.3</v>
      </c>
      <c r="J13" s="1182">
        <f>+pers!K31+pers!K36-'overdr SO'!M14</f>
        <v>3146781.3</v>
      </c>
      <c r="K13" s="1182">
        <f>+pers!L31+pers!L36-'overdr SO'!N14</f>
        <v>3146781.3</v>
      </c>
      <c r="L13" s="1182">
        <f>+pers!M31+pers!M36-'overdr SO'!O14</f>
        <v>3146781.3</v>
      </c>
      <c r="M13" s="868"/>
      <c r="N13" s="469"/>
      <c r="R13" s="429"/>
      <c r="S13" s="429"/>
      <c r="T13" s="566"/>
      <c r="U13" s="566"/>
      <c r="V13" s="566"/>
      <c r="W13" s="566"/>
      <c r="X13" s="566"/>
      <c r="Y13" s="566"/>
      <c r="Z13" s="566"/>
      <c r="AA13" s="566"/>
      <c r="AB13" s="566"/>
      <c r="AC13" s="566"/>
      <c r="AD13" s="566"/>
      <c r="AE13" s="566"/>
      <c r="AF13" s="566"/>
      <c r="AG13" s="566"/>
    </row>
    <row r="14" spans="2:54" ht="13.15" customHeight="1" x14ac:dyDescent="0.2">
      <c r="B14" s="84"/>
      <c r="C14" s="868"/>
      <c r="D14" s="921" t="s">
        <v>375</v>
      </c>
      <c r="E14" s="868"/>
      <c r="F14" s="868"/>
      <c r="G14" s="1182">
        <f t="shared" ref="G14:L14" si="0">+G10</f>
        <v>228905.04</v>
      </c>
      <c r="H14" s="1182">
        <f t="shared" si="0"/>
        <v>228905.04</v>
      </c>
      <c r="I14" s="1182">
        <f t="shared" si="0"/>
        <v>228905.04</v>
      </c>
      <c r="J14" s="1182">
        <f t="shared" si="0"/>
        <v>228905.04</v>
      </c>
      <c r="K14" s="1182">
        <f t="shared" si="0"/>
        <v>228905.04</v>
      </c>
      <c r="L14" s="1182">
        <f t="shared" si="0"/>
        <v>228905.04</v>
      </c>
      <c r="M14" s="868"/>
      <c r="N14" s="469"/>
      <c r="R14" s="429"/>
      <c r="S14" s="429"/>
      <c r="T14" s="566"/>
      <c r="U14" s="566"/>
      <c r="V14" s="566"/>
      <c r="W14" s="566"/>
      <c r="X14" s="566"/>
      <c r="Y14" s="566"/>
      <c r="Z14" s="566"/>
      <c r="AA14" s="566"/>
      <c r="AB14" s="566"/>
      <c r="AC14" s="566"/>
      <c r="AD14" s="566"/>
      <c r="AE14" s="566"/>
      <c r="AF14" s="566"/>
      <c r="AG14" s="566"/>
    </row>
    <row r="15" spans="2:54" ht="13.15" customHeight="1" x14ac:dyDescent="0.2">
      <c r="B15" s="84"/>
      <c r="C15" s="868"/>
      <c r="D15" s="921" t="s">
        <v>711</v>
      </c>
      <c r="E15" s="868"/>
      <c r="F15" s="868"/>
      <c r="G15" s="1183">
        <f t="shared" ref="G15:L15" si="1">IF(G13&gt;G14,0,IF(G13&lt;0,G14,G14-G13))</f>
        <v>0</v>
      </c>
      <c r="H15" s="1183">
        <f t="shared" si="1"/>
        <v>0</v>
      </c>
      <c r="I15" s="1183">
        <f t="shared" si="1"/>
        <v>0</v>
      </c>
      <c r="J15" s="1183">
        <f t="shared" si="1"/>
        <v>0</v>
      </c>
      <c r="K15" s="1183">
        <f t="shared" si="1"/>
        <v>0</v>
      </c>
      <c r="L15" s="1183">
        <f t="shared" si="1"/>
        <v>0</v>
      </c>
      <c r="M15" s="868"/>
      <c r="N15" s="469"/>
      <c r="R15" s="429"/>
      <c r="S15" s="429"/>
      <c r="T15" s="566"/>
      <c r="U15" s="566"/>
      <c r="V15" s="566"/>
      <c r="W15" s="566"/>
      <c r="X15" s="566"/>
      <c r="Y15" s="566"/>
      <c r="Z15" s="566"/>
      <c r="AA15" s="566"/>
      <c r="AB15" s="566"/>
      <c r="AC15" s="566"/>
      <c r="AD15" s="566"/>
      <c r="AE15" s="566"/>
      <c r="AF15" s="566"/>
      <c r="AG15" s="566"/>
    </row>
    <row r="16" spans="2:54" ht="13.15" customHeight="1" x14ac:dyDescent="0.2">
      <c r="B16" s="84"/>
      <c r="C16" s="868"/>
      <c r="D16" s="921" t="s">
        <v>726</v>
      </c>
      <c r="E16" s="868" t="s">
        <v>73</v>
      </c>
      <c r="F16" s="868"/>
      <c r="G16" s="1183">
        <f>ROUND(G15/'geg ll'!G137,2)</f>
        <v>0</v>
      </c>
      <c r="H16" s="1183">
        <f>ROUND(H15/'geg ll'!H137,2)</f>
        <v>0</v>
      </c>
      <c r="I16" s="1183">
        <f>ROUND(I15/'geg ll'!I137,2)</f>
        <v>0</v>
      </c>
      <c r="J16" s="1183">
        <f>ROUND(J15/'geg ll'!J137,2)</f>
        <v>0</v>
      </c>
      <c r="K16" s="1183">
        <f>ROUND(K15/'geg ll'!K137,2)</f>
        <v>0</v>
      </c>
      <c r="L16" s="1183">
        <f>ROUND(L15/'geg ll'!L137,2)</f>
        <v>0</v>
      </c>
      <c r="M16" s="868"/>
      <c r="N16" s="469"/>
      <c r="R16" s="429"/>
      <c r="S16" s="429"/>
      <c r="T16" s="566"/>
      <c r="U16" s="566"/>
      <c r="V16" s="566"/>
      <c r="W16" s="566"/>
      <c r="X16" s="566"/>
      <c r="Y16" s="566"/>
      <c r="Z16" s="566"/>
      <c r="AA16" s="566"/>
      <c r="AB16" s="566"/>
      <c r="AC16" s="566"/>
      <c r="AD16" s="566"/>
      <c r="AE16" s="566"/>
      <c r="AF16" s="566"/>
      <c r="AG16" s="566"/>
    </row>
    <row r="17" spans="2:33" ht="13.15" customHeight="1" x14ac:dyDescent="0.2">
      <c r="B17" s="84"/>
      <c r="C17" s="868"/>
      <c r="D17" s="921"/>
      <c r="E17" s="868"/>
      <c r="F17" s="868"/>
      <c r="G17" s="958"/>
      <c r="H17" s="958"/>
      <c r="I17" s="958"/>
      <c r="J17" s="958"/>
      <c r="K17" s="958"/>
      <c r="L17" s="958"/>
      <c r="M17" s="868"/>
      <c r="N17" s="469"/>
      <c r="R17" s="429"/>
      <c r="S17" s="429"/>
      <c r="T17" s="566"/>
      <c r="U17" s="566"/>
      <c r="V17" s="566"/>
      <c r="W17" s="566"/>
      <c r="X17" s="566"/>
      <c r="Y17" s="566"/>
      <c r="Z17" s="566"/>
      <c r="AA17" s="566"/>
      <c r="AB17" s="566"/>
      <c r="AC17" s="566"/>
      <c r="AD17" s="566"/>
      <c r="AE17" s="566"/>
      <c r="AF17" s="566"/>
      <c r="AG17" s="566"/>
    </row>
    <row r="18" spans="2:33" ht="13.15" customHeight="1" x14ac:dyDescent="0.2">
      <c r="B18" s="84"/>
      <c r="C18" s="868"/>
      <c r="D18" s="927" t="s">
        <v>777</v>
      </c>
      <c r="E18" s="918"/>
      <c r="F18" s="918"/>
      <c r="G18" s="1187">
        <f>+'overdr SO'!J14+G10</f>
        <v>4531284.3</v>
      </c>
      <c r="H18" s="1187">
        <f>+'overdr SO'!K14+H10</f>
        <v>4531284.3</v>
      </c>
      <c r="I18" s="1187">
        <f>+'overdr SO'!L14+I10</f>
        <v>4531284.3</v>
      </c>
      <c r="J18" s="1187">
        <f>+'overdr SO'!M14+J10</f>
        <v>4531284.3</v>
      </c>
      <c r="K18" s="1187">
        <f>+'overdr SO'!N14+K10</f>
        <v>4531284.3</v>
      </c>
      <c r="L18" s="1187">
        <f>+'overdr SO'!O14+L10</f>
        <v>4531284.3</v>
      </c>
      <c r="M18" s="868"/>
      <c r="N18" s="469"/>
      <c r="R18" s="429"/>
      <c r="S18" s="429"/>
      <c r="T18" s="566"/>
      <c r="U18" s="566"/>
      <c r="V18" s="566"/>
      <c r="W18" s="566"/>
      <c r="X18" s="566"/>
      <c r="Y18" s="566"/>
      <c r="Z18" s="566"/>
      <c r="AA18" s="566"/>
      <c r="AB18" s="566"/>
      <c r="AC18" s="566"/>
      <c r="AD18" s="566"/>
      <c r="AE18" s="566"/>
      <c r="AF18" s="566"/>
      <c r="AG18" s="566"/>
    </row>
    <row r="19" spans="2:33" ht="13.15" customHeight="1" x14ac:dyDescent="0.2">
      <c r="B19" s="84"/>
      <c r="C19" s="868"/>
      <c r="D19" s="927" t="s">
        <v>73</v>
      </c>
      <c r="E19" s="918"/>
      <c r="F19" s="918"/>
      <c r="G19" s="1202">
        <f>ROUND(G18/'geg ll'!G137,2)</f>
        <v>215.35</v>
      </c>
      <c r="H19" s="1202">
        <f>ROUND(H18/'geg ll'!H137,2)</f>
        <v>215.35</v>
      </c>
      <c r="I19" s="1202">
        <f>ROUND(I18/'geg ll'!I137,2)</f>
        <v>215.35</v>
      </c>
      <c r="J19" s="1202">
        <f>ROUND(J18/'geg ll'!J137,2)</f>
        <v>215.35</v>
      </c>
      <c r="K19" s="1202">
        <f>ROUND(K18/'geg ll'!K137,2)</f>
        <v>215.35</v>
      </c>
      <c r="L19" s="1202">
        <f>ROUND(L18/'geg ll'!L137,2)</f>
        <v>215.35</v>
      </c>
      <c r="M19" s="868"/>
      <c r="N19" s="469"/>
      <c r="R19" s="429"/>
      <c r="S19" s="429"/>
      <c r="T19" s="566"/>
      <c r="U19" s="566"/>
      <c r="V19" s="566"/>
      <c r="W19" s="566"/>
      <c r="X19" s="566"/>
      <c r="Y19" s="566"/>
      <c r="Z19" s="566"/>
      <c r="AA19" s="566"/>
      <c r="AB19" s="566"/>
      <c r="AC19" s="566"/>
      <c r="AD19" s="566"/>
      <c r="AE19" s="566"/>
      <c r="AF19" s="566"/>
      <c r="AG19" s="566"/>
    </row>
    <row r="20" spans="2:33" ht="13.15" customHeight="1" x14ac:dyDescent="0.2">
      <c r="B20" s="84"/>
      <c r="C20" s="868"/>
      <c r="D20" s="927"/>
      <c r="E20" s="918"/>
      <c r="F20" s="868"/>
      <c r="G20" s="963"/>
      <c r="H20" s="963"/>
      <c r="I20" s="963"/>
      <c r="J20" s="963"/>
      <c r="K20" s="963"/>
      <c r="L20" s="963"/>
      <c r="M20" s="868"/>
      <c r="N20" s="469"/>
      <c r="R20" s="429"/>
      <c r="S20" s="429"/>
      <c r="T20" s="566"/>
      <c r="U20" s="566"/>
      <c r="V20" s="566"/>
      <c r="W20" s="566"/>
      <c r="X20" s="566"/>
      <c r="Y20" s="566"/>
      <c r="Z20" s="566"/>
      <c r="AA20" s="566"/>
      <c r="AB20" s="566"/>
      <c r="AC20" s="566"/>
      <c r="AD20" s="566"/>
      <c r="AE20" s="566"/>
      <c r="AF20" s="566"/>
      <c r="AG20" s="566"/>
    </row>
    <row r="21" spans="2:33" ht="13.15" customHeight="1" x14ac:dyDescent="0.2">
      <c r="B21" s="84"/>
      <c r="C21" s="868"/>
      <c r="D21" s="927"/>
      <c r="E21" s="918"/>
      <c r="F21" s="868"/>
      <c r="G21" s="963"/>
      <c r="H21" s="963"/>
      <c r="I21" s="963"/>
      <c r="J21" s="963"/>
      <c r="K21" s="963"/>
      <c r="L21" s="963"/>
      <c r="M21" s="868"/>
      <c r="N21" s="469"/>
      <c r="R21" s="429"/>
      <c r="S21" s="429"/>
      <c r="T21" s="566"/>
      <c r="U21" s="566"/>
      <c r="V21" s="566"/>
      <c r="W21" s="566"/>
      <c r="X21" s="566"/>
      <c r="Y21" s="566"/>
      <c r="Z21" s="566"/>
      <c r="AA21" s="566"/>
      <c r="AB21" s="566"/>
      <c r="AC21" s="566"/>
      <c r="AD21" s="566"/>
      <c r="AE21" s="566"/>
      <c r="AF21" s="566"/>
      <c r="AG21" s="566"/>
    </row>
    <row r="22" spans="2:33" ht="13.15" customHeight="1" x14ac:dyDescent="0.2">
      <c r="B22" s="84"/>
      <c r="C22" s="868"/>
      <c r="D22" s="972" t="s">
        <v>573</v>
      </c>
      <c r="E22" s="868"/>
      <c r="F22" s="868"/>
      <c r="G22" s="974">
        <f>+tab!D4</f>
        <v>2018</v>
      </c>
      <c r="H22" s="974">
        <f>+tab!E4</f>
        <v>2019</v>
      </c>
      <c r="I22" s="974">
        <f>+tab!F4</f>
        <v>2020</v>
      </c>
      <c r="J22" s="974">
        <f>+tab!G4</f>
        <v>2021</v>
      </c>
      <c r="K22" s="974">
        <f>+tab!H4</f>
        <v>2022</v>
      </c>
      <c r="L22" s="974">
        <f>+tab!I4</f>
        <v>2023</v>
      </c>
      <c r="M22" s="868"/>
      <c r="N22" s="469"/>
      <c r="R22" s="429"/>
      <c r="S22" s="429"/>
      <c r="T22" s="566"/>
      <c r="U22" s="566"/>
      <c r="V22" s="566"/>
      <c r="W22" s="566"/>
      <c r="X22" s="566"/>
      <c r="Y22" s="566"/>
      <c r="Z22" s="566"/>
      <c r="AA22" s="566"/>
      <c r="AB22" s="566"/>
      <c r="AC22" s="566"/>
      <c r="AD22" s="566"/>
      <c r="AE22" s="566"/>
      <c r="AF22" s="566"/>
      <c r="AG22" s="566"/>
    </row>
    <row r="23" spans="2:33" ht="13.15" customHeight="1" x14ac:dyDescent="0.2">
      <c r="B23" s="84"/>
      <c r="C23" s="868"/>
      <c r="D23" s="927" t="s">
        <v>21</v>
      </c>
      <c r="E23" s="868"/>
      <c r="F23" s="868"/>
      <c r="G23" s="1183">
        <f>+mat!H146</f>
        <v>22185</v>
      </c>
      <c r="H23" s="1183">
        <f>+mat!I146</f>
        <v>22185</v>
      </c>
      <c r="I23" s="1183">
        <f>+mat!J146</f>
        <v>22185</v>
      </c>
      <c r="J23" s="1183">
        <f>+mat!K146</f>
        <v>22185</v>
      </c>
      <c r="K23" s="1183">
        <f>+mat!L146</f>
        <v>22185</v>
      </c>
      <c r="L23" s="1183">
        <f>+mat!M146</f>
        <v>22185</v>
      </c>
      <c r="M23" s="868"/>
      <c r="N23" s="469"/>
      <c r="R23" s="429"/>
      <c r="S23" s="429"/>
      <c r="T23" s="566"/>
      <c r="U23" s="566"/>
      <c r="V23" s="566"/>
      <c r="W23" s="566"/>
      <c r="X23" s="566"/>
      <c r="Y23" s="566"/>
      <c r="Z23" s="566"/>
      <c r="AA23" s="566"/>
      <c r="AB23" s="566"/>
      <c r="AC23" s="566"/>
      <c r="AD23" s="566"/>
      <c r="AE23" s="566"/>
      <c r="AF23" s="566"/>
      <c r="AG23" s="566"/>
    </row>
    <row r="24" spans="2:33" ht="13.15" customHeight="1" x14ac:dyDescent="0.2">
      <c r="B24" s="84"/>
      <c r="C24" s="868"/>
      <c r="D24" s="921" t="s">
        <v>725</v>
      </c>
      <c r="E24" s="868"/>
      <c r="F24" s="868"/>
      <c r="G24" s="1201">
        <f>ROUND(G23/'geg ll'!G137,2)</f>
        <v>1.05</v>
      </c>
      <c r="H24" s="1201">
        <f>ROUND(H23/'geg ll'!H137,2)</f>
        <v>1.05</v>
      </c>
      <c r="I24" s="1201">
        <f>ROUND(I23/'geg ll'!I137,2)</f>
        <v>1.05</v>
      </c>
      <c r="J24" s="1201">
        <f>ROUND(J23/'geg ll'!J137,2)</f>
        <v>1.05</v>
      </c>
      <c r="K24" s="1201">
        <f>ROUND(K23/'geg ll'!K137,2)</f>
        <v>1.05</v>
      </c>
      <c r="L24" s="1201">
        <f>ROUND(L23/'geg ll'!L137,2)</f>
        <v>1.05</v>
      </c>
      <c r="M24" s="868"/>
      <c r="N24" s="469"/>
      <c r="R24" s="429"/>
      <c r="S24" s="429"/>
      <c r="T24" s="566"/>
      <c r="U24" s="566"/>
      <c r="V24" s="566"/>
      <c r="W24" s="566"/>
      <c r="X24" s="566"/>
      <c r="Y24" s="566"/>
      <c r="Z24" s="566"/>
      <c r="AA24" s="566"/>
      <c r="AB24" s="566"/>
      <c r="AC24" s="566"/>
      <c r="AD24" s="566"/>
      <c r="AE24" s="566"/>
      <c r="AF24" s="566"/>
      <c r="AG24" s="566"/>
    </row>
    <row r="25" spans="2:33" ht="13.15" customHeight="1" x14ac:dyDescent="0.2">
      <c r="B25" s="84"/>
      <c r="C25" s="868"/>
      <c r="D25" s="921"/>
      <c r="E25" s="868"/>
      <c r="F25" s="868"/>
      <c r="G25" s="958"/>
      <c r="H25" s="958"/>
      <c r="I25" s="958"/>
      <c r="J25" s="958"/>
      <c r="K25" s="958"/>
      <c r="L25" s="958"/>
      <c r="M25" s="868"/>
      <c r="N25" s="469"/>
      <c r="R25" s="429"/>
      <c r="S25" s="429"/>
      <c r="T25" s="566"/>
      <c r="U25" s="566"/>
      <c r="V25" s="566"/>
      <c r="W25" s="566"/>
      <c r="X25" s="566"/>
      <c r="Y25" s="566"/>
      <c r="Z25" s="566"/>
      <c r="AA25" s="566"/>
      <c r="AB25" s="566"/>
      <c r="AC25" s="566"/>
      <c r="AD25" s="566"/>
      <c r="AE25" s="566"/>
      <c r="AF25" s="566"/>
      <c r="AG25" s="566"/>
    </row>
    <row r="26" spans="2:33" ht="13.15" customHeight="1" x14ac:dyDescent="0.2">
      <c r="B26" s="84"/>
      <c r="C26" s="868"/>
      <c r="D26" s="921" t="s">
        <v>376</v>
      </c>
      <c r="E26" s="868"/>
      <c r="F26" s="868"/>
      <c r="G26" s="1182">
        <f>+mat!H25-'overdr SO'!J20</f>
        <v>292709</v>
      </c>
      <c r="H26" s="1182">
        <f>+mat!I25-'overdr SO'!K20</f>
        <v>297099</v>
      </c>
      <c r="I26" s="1182">
        <f>+mat!J25-'overdr SO'!L20</f>
        <v>297099</v>
      </c>
      <c r="J26" s="1182">
        <f>+mat!K25-'overdr SO'!M20</f>
        <v>297099</v>
      </c>
      <c r="K26" s="1182">
        <f>+mat!L25-'overdr SO'!N20</f>
        <v>297099</v>
      </c>
      <c r="L26" s="1182">
        <f>+mat!M25-'overdr SO'!O20</f>
        <v>297099</v>
      </c>
      <c r="M26" s="868"/>
      <c r="N26" s="469"/>
      <c r="R26" s="429"/>
      <c r="S26" s="429"/>
      <c r="T26" s="566"/>
      <c r="U26" s="566"/>
      <c r="V26" s="566"/>
      <c r="W26" s="566"/>
      <c r="X26" s="566"/>
      <c r="Y26" s="566"/>
      <c r="Z26" s="566"/>
      <c r="AA26" s="566"/>
      <c r="AB26" s="566"/>
      <c r="AC26" s="566"/>
      <c r="AD26" s="566"/>
      <c r="AE26" s="566"/>
      <c r="AF26" s="566"/>
      <c r="AG26" s="566"/>
    </row>
    <row r="27" spans="2:33" ht="13.15" customHeight="1" x14ac:dyDescent="0.2">
      <c r="B27" s="84"/>
      <c r="C27" s="868"/>
      <c r="D27" s="921" t="s">
        <v>377</v>
      </c>
      <c r="E27" s="868"/>
      <c r="F27" s="868"/>
      <c r="G27" s="1182">
        <f t="shared" ref="G27:L27" si="2">+G23</f>
        <v>22185</v>
      </c>
      <c r="H27" s="1182">
        <f t="shared" si="2"/>
        <v>22185</v>
      </c>
      <c r="I27" s="1182">
        <f t="shared" si="2"/>
        <v>22185</v>
      </c>
      <c r="J27" s="1182">
        <f t="shared" si="2"/>
        <v>22185</v>
      </c>
      <c r="K27" s="1182">
        <f t="shared" si="2"/>
        <v>22185</v>
      </c>
      <c r="L27" s="1182">
        <f t="shared" si="2"/>
        <v>22185</v>
      </c>
      <c r="M27" s="868"/>
      <c r="N27" s="469"/>
      <c r="R27" s="429"/>
      <c r="S27" s="429"/>
      <c r="T27" s="566"/>
      <c r="U27" s="566"/>
      <c r="V27" s="566"/>
      <c r="W27" s="566"/>
      <c r="X27" s="566"/>
      <c r="Y27" s="566"/>
      <c r="Z27" s="566"/>
      <c r="AA27" s="566"/>
      <c r="AB27" s="566"/>
      <c r="AC27" s="566"/>
      <c r="AD27" s="566"/>
      <c r="AE27" s="566"/>
      <c r="AF27" s="566"/>
      <c r="AG27" s="566"/>
    </row>
    <row r="28" spans="2:33" ht="13.15" customHeight="1" x14ac:dyDescent="0.2">
      <c r="B28" s="84"/>
      <c r="C28" s="868"/>
      <c r="D28" s="921" t="s">
        <v>712</v>
      </c>
      <c r="E28" s="868"/>
      <c r="F28" s="868"/>
      <c r="G28" s="1183">
        <f t="shared" ref="G28:L28" si="3">IF(G26&gt;G27,0,G27-G26)</f>
        <v>0</v>
      </c>
      <c r="H28" s="1183">
        <f t="shared" si="3"/>
        <v>0</v>
      </c>
      <c r="I28" s="1183">
        <f t="shared" si="3"/>
        <v>0</v>
      </c>
      <c r="J28" s="1183">
        <f t="shared" si="3"/>
        <v>0</v>
      </c>
      <c r="K28" s="1183">
        <f t="shared" si="3"/>
        <v>0</v>
      </c>
      <c r="L28" s="1183">
        <f t="shared" si="3"/>
        <v>0</v>
      </c>
      <c r="M28" s="868"/>
      <c r="N28" s="469"/>
      <c r="R28" s="429"/>
      <c r="S28" s="429"/>
      <c r="T28" s="566"/>
      <c r="U28" s="566"/>
      <c r="V28" s="566"/>
      <c r="W28" s="566"/>
      <c r="X28" s="566"/>
      <c r="Y28" s="566"/>
      <c r="Z28" s="566"/>
      <c r="AA28" s="566"/>
      <c r="AB28" s="566"/>
      <c r="AC28" s="566"/>
      <c r="AD28" s="566"/>
      <c r="AE28" s="566"/>
      <c r="AF28" s="566"/>
      <c r="AG28" s="566"/>
    </row>
    <row r="29" spans="2:33" ht="13.15" customHeight="1" x14ac:dyDescent="0.2">
      <c r="B29" s="84"/>
      <c r="C29" s="868"/>
      <c r="D29" s="921" t="s">
        <v>726</v>
      </c>
      <c r="E29" s="868" t="s">
        <v>73</v>
      </c>
      <c r="F29" s="868"/>
      <c r="G29" s="1201">
        <f>ROUND(G28/'geg ll'!G137,2)</f>
        <v>0</v>
      </c>
      <c r="H29" s="1201">
        <f>ROUND(H28/'geg ll'!H137,2)</f>
        <v>0</v>
      </c>
      <c r="I29" s="1201">
        <f>ROUND(I28/'geg ll'!I137,2)</f>
        <v>0</v>
      </c>
      <c r="J29" s="1201">
        <f>ROUND(J28/'geg ll'!J137,2)</f>
        <v>0</v>
      </c>
      <c r="K29" s="1201">
        <f>ROUND(K28/'geg ll'!K137,2)</f>
        <v>0</v>
      </c>
      <c r="L29" s="1201">
        <f>ROUND(L28/'geg ll'!L137,2)</f>
        <v>0</v>
      </c>
      <c r="M29" s="868"/>
      <c r="N29" s="469"/>
      <c r="R29" s="429"/>
      <c r="S29" s="429"/>
      <c r="T29" s="566"/>
      <c r="U29" s="566"/>
      <c r="V29" s="566"/>
      <c r="W29" s="566"/>
      <c r="X29" s="566"/>
      <c r="Y29" s="566"/>
      <c r="Z29" s="566"/>
      <c r="AA29" s="566"/>
      <c r="AB29" s="566"/>
      <c r="AC29" s="566"/>
      <c r="AD29" s="566"/>
      <c r="AE29" s="566"/>
      <c r="AF29" s="566"/>
      <c r="AG29" s="566"/>
    </row>
    <row r="30" spans="2:33" ht="13.15" customHeight="1" x14ac:dyDescent="0.2">
      <c r="B30" s="84"/>
      <c r="C30" s="868"/>
      <c r="D30" s="921"/>
      <c r="E30" s="918"/>
      <c r="F30" s="868"/>
      <c r="G30" s="975"/>
      <c r="H30" s="975"/>
      <c r="I30" s="975"/>
      <c r="J30" s="975"/>
      <c r="K30" s="975"/>
      <c r="L30" s="975"/>
      <c r="M30" s="868"/>
      <c r="N30" s="469"/>
      <c r="R30" s="429"/>
      <c r="S30" s="429"/>
      <c r="T30" s="566"/>
      <c r="U30" s="566"/>
      <c r="V30" s="566"/>
      <c r="W30" s="566"/>
      <c r="X30" s="566"/>
      <c r="Y30" s="566"/>
      <c r="Z30" s="566"/>
      <c r="AA30" s="566"/>
      <c r="AB30" s="566"/>
      <c r="AC30" s="566"/>
      <c r="AD30" s="566"/>
      <c r="AE30" s="566"/>
      <c r="AF30" s="566"/>
      <c r="AG30" s="566"/>
    </row>
    <row r="31" spans="2:33" ht="13.15" customHeight="1" x14ac:dyDescent="0.2">
      <c r="B31" s="84"/>
      <c r="C31" s="868"/>
      <c r="D31" s="927" t="s">
        <v>778</v>
      </c>
      <c r="E31" s="868"/>
      <c r="F31" s="918"/>
      <c r="G31" s="954">
        <f>+'overdr SO'!J20+G23</f>
        <v>379898</v>
      </c>
      <c r="H31" s="954">
        <f>+'overdr SO'!K20+H23</f>
        <v>385264</v>
      </c>
      <c r="I31" s="954">
        <f>+'overdr SO'!L20+I23</f>
        <v>385264</v>
      </c>
      <c r="J31" s="954">
        <f>+'overdr SO'!M20+J23</f>
        <v>385264</v>
      </c>
      <c r="K31" s="954">
        <f>+'overdr SO'!N20+K23</f>
        <v>385264</v>
      </c>
      <c r="L31" s="954">
        <f>+'overdr SO'!O20+L23</f>
        <v>385264</v>
      </c>
      <c r="M31" s="868"/>
      <c r="N31" s="469"/>
      <c r="R31" s="429"/>
      <c r="S31" s="429"/>
      <c r="T31" s="566"/>
      <c r="U31" s="566"/>
      <c r="V31" s="566"/>
      <c r="W31" s="566"/>
      <c r="X31" s="566"/>
      <c r="Y31" s="566"/>
      <c r="Z31" s="566"/>
      <c r="AA31" s="566"/>
      <c r="AB31" s="566"/>
      <c r="AC31" s="566"/>
      <c r="AD31" s="566"/>
      <c r="AE31" s="566"/>
      <c r="AF31" s="566"/>
      <c r="AG31" s="566"/>
    </row>
    <row r="32" spans="2:33" ht="13.15" customHeight="1" x14ac:dyDescent="0.2">
      <c r="B32" s="84"/>
      <c r="C32" s="868"/>
      <c r="D32" s="927" t="s">
        <v>73</v>
      </c>
      <c r="E32" s="868"/>
      <c r="F32" s="868"/>
      <c r="G32" s="1202">
        <f>ROUND(G31/'geg ll'!G137,2)</f>
        <v>18.059999999999999</v>
      </c>
      <c r="H32" s="1202">
        <f>ROUND(H31/'geg ll'!H137,2)</f>
        <v>18.309999999999999</v>
      </c>
      <c r="I32" s="1202">
        <f>ROUND(I31/'geg ll'!I137,2)</f>
        <v>18.309999999999999</v>
      </c>
      <c r="J32" s="1202">
        <f>ROUND(J31/'geg ll'!J137,2)</f>
        <v>18.309999999999999</v>
      </c>
      <c r="K32" s="1202">
        <f>ROUND(K31/'geg ll'!K137,2)</f>
        <v>18.309999999999999</v>
      </c>
      <c r="L32" s="1202">
        <f>ROUND(L31/'geg ll'!L137,2)</f>
        <v>18.309999999999999</v>
      </c>
      <c r="M32" s="868"/>
      <c r="N32" s="469"/>
      <c r="R32" s="429"/>
      <c r="S32" s="429"/>
      <c r="T32" s="566"/>
      <c r="U32" s="566"/>
      <c r="V32" s="566"/>
      <c r="W32" s="566"/>
      <c r="X32" s="566"/>
      <c r="Y32" s="566"/>
      <c r="Z32" s="566"/>
      <c r="AA32" s="566"/>
      <c r="AB32" s="566"/>
      <c r="AC32" s="566"/>
      <c r="AD32" s="566"/>
      <c r="AE32" s="566"/>
      <c r="AF32" s="566"/>
      <c r="AG32" s="566"/>
    </row>
    <row r="33" spans="1:83" ht="13.15" customHeight="1" x14ac:dyDescent="0.2">
      <c r="B33" s="84"/>
      <c r="C33" s="868"/>
      <c r="D33" s="921"/>
      <c r="E33" s="918"/>
      <c r="F33" s="868"/>
      <c r="G33" s="963"/>
      <c r="H33" s="963"/>
      <c r="I33" s="963"/>
      <c r="J33" s="963"/>
      <c r="K33" s="963"/>
      <c r="L33" s="963"/>
      <c r="M33" s="868"/>
      <c r="N33" s="469"/>
      <c r="R33" s="429"/>
      <c r="S33" s="429"/>
      <c r="T33" s="566"/>
      <c r="U33" s="566"/>
      <c r="V33" s="566"/>
      <c r="W33" s="566"/>
      <c r="X33" s="566"/>
      <c r="Y33" s="566"/>
      <c r="Z33" s="566"/>
      <c r="AA33" s="566"/>
      <c r="AB33" s="566"/>
      <c r="AC33" s="566"/>
      <c r="AD33" s="566"/>
      <c r="AE33" s="566"/>
      <c r="AF33" s="566"/>
      <c r="AG33" s="566"/>
    </row>
    <row r="34" spans="1:83" ht="13.15" customHeight="1" x14ac:dyDescent="0.2">
      <c r="B34" s="430"/>
      <c r="C34" s="431"/>
      <c r="D34" s="551"/>
      <c r="E34" s="554"/>
      <c r="F34" s="431"/>
      <c r="G34" s="704"/>
      <c r="H34" s="704"/>
      <c r="I34" s="704"/>
      <c r="J34" s="704"/>
      <c r="K34" s="704"/>
      <c r="L34" s="704"/>
      <c r="M34" s="431"/>
      <c r="N34" s="435"/>
      <c r="R34" s="429"/>
      <c r="S34" s="429"/>
      <c r="T34" s="566"/>
      <c r="U34" s="566"/>
      <c r="V34" s="566"/>
      <c r="W34" s="566"/>
      <c r="X34" s="566"/>
      <c r="Y34" s="566"/>
      <c r="Z34" s="566"/>
      <c r="AA34" s="566"/>
      <c r="AB34" s="566"/>
      <c r="AC34" s="566"/>
      <c r="AD34" s="566"/>
      <c r="AE34" s="566"/>
      <c r="AF34" s="566"/>
      <c r="AG34" s="566"/>
    </row>
    <row r="35" spans="1:83" ht="13.15" customHeight="1" x14ac:dyDescent="0.25">
      <c r="B35" s="430"/>
      <c r="C35" s="431"/>
      <c r="D35" s="713"/>
      <c r="E35" s="528"/>
      <c r="F35" s="527"/>
      <c r="G35" s="529"/>
      <c r="H35" s="529"/>
      <c r="I35" s="529"/>
      <c r="J35" s="529"/>
      <c r="K35" s="529"/>
      <c r="L35" s="529"/>
      <c r="M35" s="527"/>
      <c r="N35" s="435"/>
      <c r="R35" s="429"/>
      <c r="S35" s="429"/>
      <c r="T35" s="566"/>
      <c r="U35" s="566"/>
      <c r="V35" s="566"/>
      <c r="W35" s="566"/>
      <c r="X35" s="566"/>
      <c r="Y35" s="566"/>
      <c r="Z35" s="566"/>
      <c r="AA35" s="566"/>
      <c r="AB35" s="566"/>
      <c r="AC35" s="566"/>
      <c r="AD35" s="566"/>
      <c r="AE35" s="566"/>
      <c r="AF35" s="566"/>
      <c r="AG35" s="566"/>
    </row>
    <row r="36" spans="1:83" ht="13.15" customHeight="1" x14ac:dyDescent="0.25">
      <c r="B36" s="430"/>
      <c r="C36" s="705" t="s">
        <v>958</v>
      </c>
      <c r="D36" s="708"/>
      <c r="E36" s="707"/>
      <c r="F36" s="705"/>
      <c r="G36" s="706"/>
      <c r="H36" s="706"/>
      <c r="I36" s="706"/>
      <c r="J36" s="706"/>
      <c r="K36" s="706"/>
      <c r="L36" s="706"/>
      <c r="M36" s="527"/>
      <c r="N36" s="435"/>
      <c r="R36" s="429"/>
      <c r="S36" s="429"/>
      <c r="T36" s="566"/>
      <c r="U36" s="566"/>
      <c r="V36" s="566"/>
      <c r="W36" s="566"/>
      <c r="X36" s="566"/>
      <c r="Y36" s="566"/>
      <c r="Z36" s="566"/>
      <c r="AA36" s="566"/>
      <c r="AB36" s="566"/>
      <c r="AC36" s="566"/>
      <c r="AD36" s="566"/>
      <c r="AE36" s="566"/>
      <c r="AF36" s="566"/>
      <c r="AG36" s="566"/>
    </row>
    <row r="37" spans="1:83" ht="13.15" customHeight="1" x14ac:dyDescent="0.25">
      <c r="B37" s="430"/>
      <c r="C37" s="705" t="s">
        <v>957</v>
      </c>
      <c r="D37" s="708"/>
      <c r="E37" s="707"/>
      <c r="F37" s="705"/>
      <c r="G37" s="706"/>
      <c r="H37" s="706"/>
      <c r="I37" s="706"/>
      <c r="J37" s="706"/>
      <c r="K37" s="706"/>
      <c r="L37" s="706"/>
      <c r="M37" s="527"/>
      <c r="N37" s="435"/>
      <c r="R37" s="429"/>
      <c r="S37" s="429"/>
      <c r="T37" s="566"/>
      <c r="U37" s="566"/>
      <c r="V37" s="566"/>
      <c r="W37" s="566"/>
      <c r="X37" s="566"/>
      <c r="Y37" s="566"/>
      <c r="Z37" s="566"/>
      <c r="AA37" s="566"/>
      <c r="AB37" s="566"/>
      <c r="AC37" s="566"/>
      <c r="AD37" s="566"/>
      <c r="AE37" s="566"/>
      <c r="AF37" s="566"/>
      <c r="AG37" s="566"/>
    </row>
    <row r="38" spans="1:83" ht="13.15" customHeight="1" x14ac:dyDescent="0.25">
      <c r="B38" s="430"/>
      <c r="C38" s="705" t="s">
        <v>880</v>
      </c>
      <c r="D38" s="708"/>
      <c r="E38" s="707"/>
      <c r="F38" s="705"/>
      <c r="G38" s="706"/>
      <c r="H38" s="706"/>
      <c r="I38" s="706"/>
      <c r="J38" s="706"/>
      <c r="K38" s="706"/>
      <c r="L38" s="706"/>
      <c r="M38" s="527"/>
      <c r="N38" s="435"/>
      <c r="R38" s="429"/>
      <c r="S38" s="429"/>
      <c r="T38" s="566"/>
      <c r="U38" s="566"/>
      <c r="V38" s="566"/>
      <c r="W38" s="566"/>
      <c r="X38" s="566"/>
      <c r="Y38" s="566"/>
      <c r="Z38" s="566"/>
      <c r="AA38" s="566"/>
      <c r="AB38" s="566"/>
      <c r="AC38" s="566"/>
      <c r="AD38" s="566"/>
      <c r="AE38" s="566"/>
      <c r="AF38" s="566"/>
      <c r="AG38" s="566"/>
    </row>
    <row r="39" spans="1:83" ht="13.15" customHeight="1" x14ac:dyDescent="0.25">
      <c r="B39" s="430"/>
      <c r="C39" s="705" t="s">
        <v>689</v>
      </c>
      <c r="D39" s="708"/>
      <c r="E39" s="707"/>
      <c r="F39" s="705"/>
      <c r="G39" s="706"/>
      <c r="H39" s="706"/>
      <c r="I39" s="706"/>
      <c r="J39" s="706"/>
      <c r="K39" s="706"/>
      <c r="L39" s="706"/>
      <c r="M39" s="527"/>
      <c r="N39" s="435"/>
      <c r="R39" s="429"/>
      <c r="S39" s="429"/>
      <c r="T39" s="566"/>
      <c r="U39" s="566"/>
      <c r="V39" s="566"/>
      <c r="W39" s="566"/>
      <c r="X39" s="566"/>
      <c r="Y39" s="566"/>
      <c r="Z39" s="566"/>
      <c r="AA39" s="566"/>
      <c r="AB39" s="566"/>
      <c r="AC39" s="566"/>
      <c r="AD39" s="566"/>
      <c r="AE39" s="566"/>
      <c r="AF39" s="566"/>
      <c r="AG39" s="566"/>
    </row>
    <row r="40" spans="1:83" ht="13.15" customHeight="1" x14ac:dyDescent="0.25">
      <c r="B40" s="430"/>
      <c r="C40" s="705" t="s">
        <v>780</v>
      </c>
      <c r="D40" s="708"/>
      <c r="E40" s="707"/>
      <c r="F40" s="705"/>
      <c r="G40" s="706"/>
      <c r="H40" s="706"/>
      <c r="I40" s="706"/>
      <c r="J40" s="706"/>
      <c r="K40" s="706"/>
      <c r="L40" s="706"/>
      <c r="M40" s="527"/>
      <c r="N40" s="435"/>
      <c r="R40" s="429"/>
      <c r="S40" s="429"/>
      <c r="T40" s="566"/>
      <c r="U40" s="566"/>
      <c r="V40" s="566"/>
      <c r="W40" s="566"/>
      <c r="X40" s="566"/>
      <c r="Y40" s="566"/>
      <c r="Z40" s="566"/>
      <c r="AA40" s="566"/>
      <c r="AB40" s="566"/>
      <c r="AC40" s="566"/>
      <c r="AD40" s="566"/>
      <c r="AE40" s="566"/>
      <c r="AF40" s="566"/>
      <c r="AG40" s="566"/>
    </row>
    <row r="41" spans="1:83" ht="13.15" customHeight="1" x14ac:dyDescent="0.25">
      <c r="B41" s="430"/>
      <c r="C41" s="431"/>
      <c r="D41" s="713"/>
      <c r="E41" s="528"/>
      <c r="F41" s="527"/>
      <c r="G41" s="529"/>
      <c r="H41" s="529"/>
      <c r="I41" s="529"/>
      <c r="J41" s="529"/>
      <c r="K41" s="529"/>
      <c r="L41" s="529"/>
      <c r="M41" s="527"/>
      <c r="N41" s="435"/>
      <c r="R41" s="565"/>
      <c r="S41" s="565"/>
      <c r="T41" s="566"/>
      <c r="U41" s="566"/>
      <c r="V41" s="566"/>
      <c r="W41" s="566"/>
      <c r="X41" s="566"/>
      <c r="Y41" s="566"/>
      <c r="Z41" s="566"/>
      <c r="AA41" s="566"/>
      <c r="AB41" s="566"/>
      <c r="AC41" s="566"/>
      <c r="AD41" s="566"/>
      <c r="AE41" s="566"/>
      <c r="AF41" s="566"/>
      <c r="AG41" s="566"/>
    </row>
    <row r="42" spans="1:83" ht="13.15" customHeight="1" x14ac:dyDescent="0.2">
      <c r="B42" s="447"/>
      <c r="C42" s="448"/>
      <c r="D42" s="714"/>
      <c r="E42" s="557"/>
      <c r="F42" s="557"/>
      <c r="G42" s="557"/>
      <c r="H42" s="557"/>
      <c r="I42" s="557"/>
      <c r="J42" s="557"/>
      <c r="K42" s="557"/>
      <c r="L42" s="557"/>
      <c r="M42" s="557"/>
      <c r="N42" s="558"/>
    </row>
    <row r="43" spans="1:83" s="550" customFormat="1" ht="13.15" customHeight="1" x14ac:dyDescent="0.2">
      <c r="D43" s="715"/>
    </row>
    <row r="44" spans="1:83" s="550" customFormat="1" ht="13.15" customHeight="1" x14ac:dyDescent="0.2">
      <c r="A44" s="566"/>
      <c r="B44" s="566"/>
      <c r="C44" s="566"/>
      <c r="D44" s="1203"/>
      <c r="E44" s="566"/>
      <c r="F44" s="566"/>
      <c r="G44" s="566"/>
      <c r="H44" s="566"/>
      <c r="I44" s="566"/>
      <c r="J44" s="566"/>
      <c r="K44" s="566"/>
      <c r="L44" s="566"/>
      <c r="M44" s="566"/>
      <c r="N44" s="566"/>
      <c r="O44" s="566"/>
      <c r="P44" s="566"/>
      <c r="Q44" s="566"/>
      <c r="R44" s="566"/>
      <c r="S44" s="566"/>
      <c r="T44" s="566"/>
      <c r="U44" s="566"/>
      <c r="V44" s="566"/>
      <c r="W44" s="566"/>
      <c r="X44" s="566"/>
      <c r="Y44" s="566"/>
      <c r="Z44" s="566"/>
      <c r="AA44" s="566"/>
      <c r="AB44" s="566"/>
      <c r="AC44" s="566"/>
      <c r="AD44" s="566"/>
      <c r="AE44" s="566"/>
      <c r="AF44" s="566"/>
      <c r="AG44" s="566"/>
      <c r="AH44" s="566"/>
      <c r="AI44" s="566"/>
      <c r="AJ44" s="566"/>
      <c r="AK44" s="566"/>
      <c r="AL44" s="566"/>
      <c r="AM44" s="566"/>
      <c r="AN44" s="566"/>
      <c r="AO44" s="566"/>
      <c r="AP44" s="566"/>
      <c r="AQ44" s="566"/>
      <c r="AR44" s="566"/>
      <c r="AS44" s="566"/>
      <c r="AT44" s="566"/>
      <c r="AU44" s="566"/>
      <c r="AV44" s="566"/>
      <c r="AW44" s="566"/>
      <c r="AX44" s="566"/>
      <c r="AY44" s="566"/>
      <c r="AZ44" s="566"/>
      <c r="BA44" s="566"/>
      <c r="BB44" s="566"/>
      <c r="BC44" s="566"/>
      <c r="BD44" s="566"/>
      <c r="BE44" s="566"/>
      <c r="BF44" s="566"/>
      <c r="BG44" s="566"/>
      <c r="BH44" s="566"/>
      <c r="BI44" s="566"/>
      <c r="BJ44" s="566"/>
      <c r="BK44" s="566"/>
      <c r="BL44" s="566"/>
      <c r="BM44" s="566"/>
      <c r="BN44" s="566"/>
      <c r="BO44" s="566"/>
      <c r="BP44" s="566"/>
      <c r="BQ44" s="566"/>
      <c r="BR44" s="566"/>
      <c r="BS44" s="566"/>
      <c r="BT44" s="566"/>
      <c r="BU44" s="566"/>
      <c r="BV44" s="566"/>
      <c r="BW44" s="566"/>
      <c r="BX44" s="566"/>
      <c r="BY44" s="566"/>
      <c r="BZ44" s="566"/>
      <c r="CA44" s="566"/>
      <c r="CB44" s="566"/>
      <c r="CC44" s="566"/>
      <c r="CD44" s="566"/>
      <c r="CE44" s="566"/>
    </row>
    <row r="45" spans="1:83" s="550" customFormat="1" ht="13.15" customHeight="1" x14ac:dyDescent="0.2">
      <c r="A45" s="566"/>
      <c r="B45" s="566"/>
      <c r="C45" s="566"/>
      <c r="D45" s="1203"/>
      <c r="E45" s="566"/>
      <c r="F45" s="566"/>
      <c r="G45" s="566"/>
      <c r="H45" s="566"/>
      <c r="I45" s="566"/>
      <c r="J45" s="566"/>
      <c r="K45" s="566"/>
      <c r="L45" s="566"/>
      <c r="M45" s="566"/>
      <c r="N45" s="566"/>
      <c r="O45" s="566"/>
      <c r="P45" s="566"/>
      <c r="Q45" s="566"/>
      <c r="R45" s="566"/>
      <c r="S45" s="566"/>
      <c r="T45" s="566"/>
      <c r="U45" s="566"/>
      <c r="V45" s="566"/>
      <c r="W45" s="566"/>
      <c r="X45" s="566"/>
      <c r="Y45" s="566"/>
      <c r="Z45" s="566"/>
      <c r="AA45" s="566"/>
      <c r="AB45" s="566"/>
      <c r="AC45" s="566"/>
      <c r="AD45" s="566"/>
      <c r="AE45" s="566"/>
      <c r="AF45" s="566"/>
      <c r="AG45" s="566"/>
      <c r="AH45" s="566"/>
      <c r="AI45" s="566"/>
      <c r="AJ45" s="566"/>
      <c r="AK45" s="566"/>
      <c r="AL45" s="566"/>
      <c r="AM45" s="566"/>
      <c r="AN45" s="566"/>
      <c r="AO45" s="566"/>
      <c r="AP45" s="566"/>
      <c r="AQ45" s="566"/>
      <c r="AR45" s="566"/>
      <c r="AS45" s="566"/>
      <c r="AT45" s="566"/>
      <c r="AU45" s="566"/>
      <c r="AV45" s="566"/>
      <c r="AW45" s="566"/>
      <c r="AX45" s="566"/>
      <c r="AY45" s="566"/>
      <c r="AZ45" s="566"/>
      <c r="BA45" s="566"/>
      <c r="BB45" s="566"/>
      <c r="BC45" s="566"/>
      <c r="BD45" s="566"/>
      <c r="BE45" s="566"/>
      <c r="BF45" s="566"/>
      <c r="BG45" s="566"/>
      <c r="BH45" s="566"/>
      <c r="BI45" s="566"/>
      <c r="BJ45" s="566"/>
      <c r="BK45" s="566"/>
      <c r="BL45" s="566"/>
      <c r="BM45" s="566"/>
      <c r="BN45" s="566"/>
      <c r="BO45" s="566"/>
      <c r="BP45" s="566"/>
      <c r="BQ45" s="566"/>
      <c r="BR45" s="566"/>
      <c r="BS45" s="566"/>
      <c r="BT45" s="566"/>
      <c r="BU45" s="566"/>
      <c r="BV45" s="566"/>
      <c r="BW45" s="566"/>
      <c r="BX45" s="566"/>
      <c r="BY45" s="566"/>
      <c r="BZ45" s="566"/>
      <c r="CA45" s="566"/>
      <c r="CB45" s="566"/>
      <c r="CC45" s="566"/>
      <c r="CD45" s="566"/>
      <c r="CE45" s="566"/>
    </row>
    <row r="46" spans="1:83" s="550" customFormat="1" ht="13.15" customHeight="1" x14ac:dyDescent="0.2">
      <c r="D46" s="715"/>
    </row>
    <row r="47" spans="1:83" s="550" customFormat="1" ht="13.15" customHeight="1" x14ac:dyDescent="0.2">
      <c r="D47" s="715"/>
    </row>
    <row r="48" spans="1:83" s="550" customFormat="1" ht="13.15" customHeight="1" x14ac:dyDescent="0.2">
      <c r="D48" s="715"/>
    </row>
    <row r="49" spans="4:4" s="550" customFormat="1" ht="13.15" customHeight="1" x14ac:dyDescent="0.2">
      <c r="D49" s="715"/>
    </row>
    <row r="50" spans="4:4" s="550" customFormat="1" ht="13.15" customHeight="1" x14ac:dyDescent="0.2">
      <c r="D50" s="715"/>
    </row>
    <row r="51" spans="4:4" s="550" customFormat="1" ht="13.15" customHeight="1" x14ac:dyDescent="0.2">
      <c r="D51" s="715"/>
    </row>
    <row r="52" spans="4:4" s="550" customFormat="1" ht="13.15" customHeight="1" x14ac:dyDescent="0.2">
      <c r="D52" s="715"/>
    </row>
    <row r="53" spans="4:4" s="550" customFormat="1" ht="13.15" customHeight="1" x14ac:dyDescent="0.2">
      <c r="D53" s="715"/>
    </row>
    <row r="54" spans="4:4" s="550" customFormat="1" ht="13.15" customHeight="1" x14ac:dyDescent="0.2">
      <c r="D54" s="715"/>
    </row>
    <row r="55" spans="4:4" s="550" customFormat="1" ht="13.15" customHeight="1" x14ac:dyDescent="0.2">
      <c r="D55" s="715"/>
    </row>
    <row r="56" spans="4:4" s="550" customFormat="1" ht="13.15" customHeight="1" x14ac:dyDescent="0.2">
      <c r="D56" s="715"/>
    </row>
    <row r="57" spans="4:4" s="550" customFormat="1" ht="13.15" customHeight="1" x14ac:dyDescent="0.2">
      <c r="D57" s="715"/>
    </row>
    <row r="58" spans="4:4" s="550" customFormat="1" ht="13.15" customHeight="1" x14ac:dyDescent="0.2">
      <c r="D58" s="715"/>
    </row>
    <row r="59" spans="4:4" s="550" customFormat="1" ht="13.15" customHeight="1" x14ac:dyDescent="0.2">
      <c r="D59" s="715"/>
    </row>
    <row r="60" spans="4:4" s="550" customFormat="1" ht="13.15" customHeight="1" x14ac:dyDescent="0.2">
      <c r="D60" s="715"/>
    </row>
    <row r="61" spans="4:4" s="550" customFormat="1" ht="13.15" customHeight="1" x14ac:dyDescent="0.2">
      <c r="D61" s="715"/>
    </row>
    <row r="62" spans="4:4" s="550" customFormat="1" ht="13.15" customHeight="1" x14ac:dyDescent="0.2">
      <c r="D62" s="715"/>
    </row>
    <row r="63" spans="4:4" s="550" customFormat="1" ht="13.15" customHeight="1" x14ac:dyDescent="0.2">
      <c r="D63" s="715"/>
    </row>
    <row r="64" spans="4:4" s="550" customFormat="1" ht="13.15" customHeight="1" x14ac:dyDescent="0.2">
      <c r="D64" s="715"/>
    </row>
    <row r="65" spans="4:4" s="550" customFormat="1" ht="13.15" customHeight="1" x14ac:dyDescent="0.2">
      <c r="D65" s="715"/>
    </row>
    <row r="66" spans="4:4" s="550" customFormat="1" ht="13.15" customHeight="1" x14ac:dyDescent="0.2">
      <c r="D66" s="715"/>
    </row>
    <row r="67" spans="4:4" s="550" customFormat="1" ht="13.15" customHeight="1" x14ac:dyDescent="0.2">
      <c r="D67" s="715"/>
    </row>
    <row r="68" spans="4:4" s="550" customFormat="1" ht="13.15" customHeight="1" x14ac:dyDescent="0.2">
      <c r="D68" s="715"/>
    </row>
    <row r="69" spans="4:4" s="550" customFormat="1" ht="13.15" customHeight="1" x14ac:dyDescent="0.2">
      <c r="D69" s="715"/>
    </row>
    <row r="70" spans="4:4" s="550" customFormat="1" ht="13.15" customHeight="1" x14ac:dyDescent="0.2">
      <c r="D70" s="715"/>
    </row>
    <row r="71" spans="4:4" s="550" customFormat="1" ht="13.15" customHeight="1" x14ac:dyDescent="0.2">
      <c r="D71" s="715"/>
    </row>
    <row r="72" spans="4:4" s="550" customFormat="1" ht="13.15" customHeight="1" x14ac:dyDescent="0.2">
      <c r="D72" s="715"/>
    </row>
    <row r="73" spans="4:4" s="550" customFormat="1" ht="13.15" customHeight="1" x14ac:dyDescent="0.2">
      <c r="D73" s="715"/>
    </row>
    <row r="74" spans="4:4" s="550" customFormat="1" ht="13.15" customHeight="1" x14ac:dyDescent="0.2">
      <c r="D74" s="715"/>
    </row>
    <row r="75" spans="4:4" s="550" customFormat="1" ht="13.15" customHeight="1" x14ac:dyDescent="0.2">
      <c r="D75" s="715"/>
    </row>
    <row r="76" spans="4:4" s="550" customFormat="1" ht="13.15" customHeight="1" x14ac:dyDescent="0.2">
      <c r="D76" s="715"/>
    </row>
    <row r="77" spans="4:4" s="550" customFormat="1" ht="13.15" customHeight="1" x14ac:dyDescent="0.2">
      <c r="D77" s="715"/>
    </row>
    <row r="78" spans="4:4" s="550" customFormat="1" ht="13.15" customHeight="1" x14ac:dyDescent="0.2">
      <c r="D78" s="715"/>
    </row>
    <row r="79" spans="4:4" s="550" customFormat="1" ht="13.15" customHeight="1" x14ac:dyDescent="0.2">
      <c r="D79" s="715"/>
    </row>
    <row r="80" spans="4:4" s="550" customFormat="1" ht="13.15" customHeight="1" x14ac:dyDescent="0.2">
      <c r="D80" s="715"/>
    </row>
    <row r="81" spans="4:4" s="550" customFormat="1" ht="13.15" customHeight="1" x14ac:dyDescent="0.2">
      <c r="D81" s="715"/>
    </row>
    <row r="82" spans="4:4" s="550" customFormat="1" ht="13.15" customHeight="1" x14ac:dyDescent="0.2">
      <c r="D82" s="715"/>
    </row>
    <row r="83" spans="4:4" s="550" customFormat="1" ht="13.15" customHeight="1" x14ac:dyDescent="0.2">
      <c r="D83" s="715"/>
    </row>
    <row r="84" spans="4:4" s="550" customFormat="1" ht="13.15" customHeight="1" x14ac:dyDescent="0.2">
      <c r="D84" s="715"/>
    </row>
    <row r="85" spans="4:4" s="550" customFormat="1" ht="13.15" customHeight="1" x14ac:dyDescent="0.2">
      <c r="D85" s="715"/>
    </row>
    <row r="86" spans="4:4" s="550" customFormat="1" ht="13.15" customHeight="1" x14ac:dyDescent="0.2">
      <c r="D86" s="715"/>
    </row>
    <row r="87" spans="4:4" s="550" customFormat="1" ht="13.15" customHeight="1" x14ac:dyDescent="0.2">
      <c r="D87" s="715"/>
    </row>
    <row r="88" spans="4:4" s="550" customFormat="1" ht="13.15" customHeight="1" x14ac:dyDescent="0.2">
      <c r="D88" s="715"/>
    </row>
    <row r="89" spans="4:4" s="550" customFormat="1" ht="13.15" customHeight="1" x14ac:dyDescent="0.2">
      <c r="D89" s="715"/>
    </row>
    <row r="90" spans="4:4" s="550" customFormat="1" ht="13.15" customHeight="1" x14ac:dyDescent="0.2">
      <c r="D90" s="715"/>
    </row>
    <row r="91" spans="4:4" s="550" customFormat="1" ht="13.15" customHeight="1" x14ac:dyDescent="0.2">
      <c r="D91" s="715"/>
    </row>
    <row r="92" spans="4:4" s="550" customFormat="1" ht="13.15" customHeight="1" x14ac:dyDescent="0.2">
      <c r="D92" s="715"/>
    </row>
    <row r="93" spans="4:4" s="550" customFormat="1" ht="13.15" customHeight="1" x14ac:dyDescent="0.2">
      <c r="D93" s="715"/>
    </row>
    <row r="94" spans="4:4" s="550" customFormat="1" ht="13.15" customHeight="1" x14ac:dyDescent="0.2">
      <c r="D94" s="715"/>
    </row>
    <row r="95" spans="4:4" s="550" customFormat="1" ht="13.15" customHeight="1" x14ac:dyDescent="0.2">
      <c r="D95" s="715"/>
    </row>
    <row r="96" spans="4:4" s="550" customFormat="1" ht="13.15" customHeight="1" x14ac:dyDescent="0.2">
      <c r="D96" s="715"/>
    </row>
    <row r="97" spans="4:4" s="550" customFormat="1" ht="13.15" customHeight="1" x14ac:dyDescent="0.2">
      <c r="D97" s="715"/>
    </row>
    <row r="98" spans="4:4" s="550" customFormat="1" ht="13.15" customHeight="1" x14ac:dyDescent="0.2">
      <c r="D98" s="715"/>
    </row>
    <row r="99" spans="4:4" s="550" customFormat="1" ht="13.15" customHeight="1" x14ac:dyDescent="0.2">
      <c r="D99" s="715"/>
    </row>
    <row r="100" spans="4:4" s="550" customFormat="1" ht="13.15" customHeight="1" x14ac:dyDescent="0.2">
      <c r="D100" s="715"/>
    </row>
    <row r="101" spans="4:4" s="550" customFormat="1" ht="13.15" customHeight="1" x14ac:dyDescent="0.2">
      <c r="D101" s="715"/>
    </row>
    <row r="102" spans="4:4" s="550" customFormat="1" ht="13.15" customHeight="1" x14ac:dyDescent="0.2">
      <c r="D102" s="715"/>
    </row>
    <row r="103" spans="4:4" s="550" customFormat="1" ht="13.15" customHeight="1" x14ac:dyDescent="0.2">
      <c r="D103" s="715"/>
    </row>
    <row r="104" spans="4:4" s="550" customFormat="1" ht="13.15" customHeight="1" x14ac:dyDescent="0.2">
      <c r="D104" s="715"/>
    </row>
    <row r="105" spans="4:4" s="550" customFormat="1" ht="13.15" customHeight="1" x14ac:dyDescent="0.2">
      <c r="D105" s="715"/>
    </row>
    <row r="106" spans="4:4" s="550" customFormat="1" ht="13.15" customHeight="1" x14ac:dyDescent="0.2">
      <c r="D106" s="715"/>
    </row>
    <row r="107" spans="4:4" s="550" customFormat="1" ht="13.15" customHeight="1" x14ac:dyDescent="0.2">
      <c r="D107" s="715"/>
    </row>
    <row r="108" spans="4:4" s="550" customFormat="1" ht="13.15" customHeight="1" x14ac:dyDescent="0.2">
      <c r="D108" s="715"/>
    </row>
    <row r="109" spans="4:4" s="550" customFormat="1" ht="13.15" customHeight="1" x14ac:dyDescent="0.2">
      <c r="D109" s="715"/>
    </row>
    <row r="110" spans="4:4" s="550" customFormat="1" ht="13.15" customHeight="1" x14ac:dyDescent="0.2">
      <c r="D110" s="715"/>
    </row>
    <row r="111" spans="4:4" s="550" customFormat="1" ht="13.15" customHeight="1" x14ac:dyDescent="0.2">
      <c r="D111" s="715"/>
    </row>
    <row r="112" spans="4:4" s="550" customFormat="1" ht="13.15" customHeight="1" x14ac:dyDescent="0.2">
      <c r="D112" s="715"/>
    </row>
    <row r="113" spans="4:4" s="550" customFormat="1" ht="13.15" customHeight="1" x14ac:dyDescent="0.2">
      <c r="D113" s="715"/>
    </row>
    <row r="114" spans="4:4" s="550" customFormat="1" ht="13.15" customHeight="1" x14ac:dyDescent="0.2">
      <c r="D114" s="715"/>
    </row>
    <row r="115" spans="4:4" s="550" customFormat="1" ht="13.15" customHeight="1" x14ac:dyDescent="0.2">
      <c r="D115" s="715"/>
    </row>
    <row r="116" spans="4:4" s="550" customFormat="1" ht="13.15" customHeight="1" x14ac:dyDescent="0.2">
      <c r="D116" s="715"/>
    </row>
    <row r="117" spans="4:4" s="550" customFormat="1" ht="13.15" customHeight="1" x14ac:dyDescent="0.2">
      <c r="D117" s="715"/>
    </row>
    <row r="118" spans="4:4" s="550" customFormat="1" ht="13.15" customHeight="1" x14ac:dyDescent="0.2">
      <c r="D118" s="715"/>
    </row>
    <row r="119" spans="4:4" s="550" customFormat="1" ht="13.15" customHeight="1" x14ac:dyDescent="0.2">
      <c r="D119" s="715"/>
    </row>
    <row r="120" spans="4:4" s="550" customFormat="1" ht="13.15" customHeight="1" x14ac:dyDescent="0.2">
      <c r="D120" s="715"/>
    </row>
    <row r="121" spans="4:4" s="550" customFormat="1" ht="13.15" customHeight="1" x14ac:dyDescent="0.2">
      <c r="D121" s="715"/>
    </row>
    <row r="122" spans="4:4" s="550" customFormat="1" ht="13.15" customHeight="1" x14ac:dyDescent="0.2">
      <c r="D122" s="715"/>
    </row>
    <row r="123" spans="4:4" s="550" customFormat="1" ht="13.15" customHeight="1" x14ac:dyDescent="0.2">
      <c r="D123" s="715"/>
    </row>
    <row r="124" spans="4:4" s="550" customFormat="1" ht="13.15" customHeight="1" x14ac:dyDescent="0.2">
      <c r="D124" s="715"/>
    </row>
    <row r="125" spans="4:4" s="550" customFormat="1" ht="13.15" customHeight="1" x14ac:dyDescent="0.2">
      <c r="D125" s="715"/>
    </row>
    <row r="126" spans="4:4" s="550" customFormat="1" ht="13.15" customHeight="1" x14ac:dyDescent="0.2">
      <c r="D126" s="715"/>
    </row>
    <row r="127" spans="4:4" s="550" customFormat="1" ht="13.15" customHeight="1" x14ac:dyDescent="0.2">
      <c r="D127" s="715"/>
    </row>
    <row r="128" spans="4:4" s="550" customFormat="1" ht="13.15" customHeight="1" x14ac:dyDescent="0.2">
      <c r="D128" s="715"/>
    </row>
    <row r="129" spans="4:4" s="550" customFormat="1" ht="13.15" customHeight="1" x14ac:dyDescent="0.2">
      <c r="D129" s="715"/>
    </row>
    <row r="130" spans="4:4" s="550" customFormat="1" ht="13.15" customHeight="1" x14ac:dyDescent="0.2">
      <c r="D130" s="715"/>
    </row>
    <row r="131" spans="4:4" s="550" customFormat="1" ht="13.15" customHeight="1" x14ac:dyDescent="0.2">
      <c r="D131" s="715"/>
    </row>
    <row r="132" spans="4:4" s="550" customFormat="1" ht="13.15" customHeight="1" x14ac:dyDescent="0.2">
      <c r="D132" s="715"/>
    </row>
    <row r="133" spans="4:4" s="550" customFormat="1" ht="13.15" customHeight="1" x14ac:dyDescent="0.2">
      <c r="D133" s="715"/>
    </row>
    <row r="134" spans="4:4" s="550" customFormat="1" ht="13.15" customHeight="1" x14ac:dyDescent="0.2">
      <c r="D134" s="715"/>
    </row>
    <row r="135" spans="4:4" s="550" customFormat="1" ht="13.15" customHeight="1" x14ac:dyDescent="0.2">
      <c r="D135" s="715"/>
    </row>
    <row r="136" spans="4:4" s="550" customFormat="1" ht="13.15" customHeight="1" x14ac:dyDescent="0.2">
      <c r="D136" s="715"/>
    </row>
    <row r="137" spans="4:4" s="550" customFormat="1" ht="13.15" customHeight="1" x14ac:dyDescent="0.2">
      <c r="D137" s="715"/>
    </row>
    <row r="138" spans="4:4" s="550" customFormat="1" ht="13.15" customHeight="1" x14ac:dyDescent="0.2">
      <c r="D138" s="715"/>
    </row>
    <row r="139" spans="4:4" s="550" customFormat="1" ht="13.15" customHeight="1" x14ac:dyDescent="0.2">
      <c r="D139" s="715"/>
    </row>
    <row r="140" spans="4:4" s="550" customFormat="1" ht="13.15" customHeight="1" x14ac:dyDescent="0.2">
      <c r="D140" s="715"/>
    </row>
    <row r="141" spans="4:4" s="550" customFormat="1" ht="13.15" customHeight="1" x14ac:dyDescent="0.2">
      <c r="D141" s="715"/>
    </row>
    <row r="142" spans="4:4" s="550" customFormat="1" ht="13.15" customHeight="1" x14ac:dyDescent="0.2">
      <c r="D142" s="715"/>
    </row>
    <row r="143" spans="4:4" s="550" customFormat="1" ht="13.15" customHeight="1" x14ac:dyDescent="0.2">
      <c r="D143" s="715"/>
    </row>
    <row r="144" spans="4:4" s="550" customFormat="1" ht="13.15" customHeight="1" x14ac:dyDescent="0.2">
      <c r="D144" s="715"/>
    </row>
    <row r="145" spans="1:54" s="550" customFormat="1" ht="13.15" customHeight="1" x14ac:dyDescent="0.2">
      <c r="D145" s="715"/>
    </row>
    <row r="146" spans="1:54" s="550" customFormat="1" ht="13.15" customHeight="1" x14ac:dyDescent="0.2">
      <c r="D146" s="715"/>
    </row>
    <row r="147" spans="1:54" s="550" customFormat="1" ht="13.15" customHeight="1" x14ac:dyDescent="0.2">
      <c r="D147" s="715"/>
    </row>
    <row r="148" spans="1:54" s="550" customFormat="1" ht="13.15" customHeight="1" x14ac:dyDescent="0.2">
      <c r="D148" s="715"/>
    </row>
    <row r="149" spans="1:54" s="550" customFormat="1" ht="13.15" customHeight="1" x14ac:dyDescent="0.2">
      <c r="D149" s="715"/>
    </row>
    <row r="150" spans="1:54" s="550" customFormat="1" ht="13.15" customHeight="1" x14ac:dyDescent="0.2">
      <c r="D150" s="715"/>
    </row>
    <row r="151" spans="1:54" s="550" customFormat="1" ht="13.15" customHeight="1" x14ac:dyDescent="0.2">
      <c r="D151" s="715"/>
    </row>
    <row r="152" spans="1:54" s="550" customFormat="1" ht="13.15" customHeight="1" x14ac:dyDescent="0.2">
      <c r="D152" s="715"/>
    </row>
    <row r="153" spans="1:54" s="550" customFormat="1" ht="13.15" customHeight="1" x14ac:dyDescent="0.2">
      <c r="D153" s="715"/>
    </row>
    <row r="154" spans="1:54" s="550" customFormat="1" ht="13.15" customHeight="1" x14ac:dyDescent="0.2">
      <c r="D154" s="715"/>
    </row>
    <row r="155" spans="1:54" s="550" customFormat="1" ht="13.15" customHeight="1" x14ac:dyDescent="0.2">
      <c r="D155" s="715"/>
    </row>
    <row r="156" spans="1:54" s="550" customFormat="1" ht="13.15" customHeight="1" x14ac:dyDescent="0.2">
      <c r="D156" s="715"/>
    </row>
    <row r="157" spans="1:54" s="550" customFormat="1" ht="13.15" customHeight="1" x14ac:dyDescent="0.2">
      <c r="D157" s="715"/>
    </row>
    <row r="158" spans="1:54" s="550" customFormat="1" ht="13.15" customHeight="1" x14ac:dyDescent="0.2">
      <c r="D158" s="715"/>
    </row>
    <row r="159" spans="1:54" s="560" customFormat="1" ht="13.15" customHeight="1" x14ac:dyDescent="0.2">
      <c r="A159" s="547"/>
      <c r="D159" s="597"/>
      <c r="O159" s="550"/>
      <c r="P159" s="550"/>
      <c r="Q159" s="550"/>
      <c r="R159" s="550"/>
      <c r="S159" s="550"/>
      <c r="T159" s="550"/>
      <c r="U159" s="550"/>
      <c r="V159" s="550"/>
      <c r="W159" s="550"/>
      <c r="X159" s="550"/>
      <c r="Y159" s="550"/>
      <c r="Z159" s="550"/>
      <c r="AA159" s="550"/>
      <c r="AB159" s="550"/>
      <c r="AC159" s="550"/>
      <c r="AD159" s="550"/>
      <c r="AE159" s="550"/>
      <c r="AF159" s="550"/>
      <c r="AG159" s="550"/>
      <c r="AH159" s="550"/>
      <c r="AI159" s="550"/>
      <c r="AJ159" s="550"/>
      <c r="AK159" s="550"/>
      <c r="AL159" s="550"/>
      <c r="AM159" s="550"/>
      <c r="AN159" s="550"/>
      <c r="AO159" s="550"/>
      <c r="AP159" s="550"/>
      <c r="AQ159" s="550"/>
      <c r="AR159" s="550"/>
      <c r="AS159" s="550"/>
      <c r="AT159" s="550"/>
      <c r="AU159" s="550"/>
      <c r="AV159" s="550"/>
      <c r="AW159" s="550"/>
      <c r="AX159" s="550"/>
      <c r="AY159" s="550"/>
      <c r="AZ159" s="550"/>
      <c r="BA159" s="550"/>
      <c r="BB159" s="550"/>
    </row>
    <row r="160" spans="1:54" s="560" customFormat="1" ht="13.15" customHeight="1" x14ac:dyDescent="0.2">
      <c r="A160" s="547"/>
      <c r="D160" s="597"/>
      <c r="O160" s="550"/>
      <c r="P160" s="550"/>
      <c r="Q160" s="550"/>
      <c r="R160" s="550"/>
      <c r="S160" s="550"/>
      <c r="T160" s="550"/>
      <c r="U160" s="550"/>
      <c r="V160" s="550"/>
      <c r="W160" s="550"/>
      <c r="X160" s="550"/>
      <c r="Y160" s="550"/>
      <c r="Z160" s="550"/>
      <c r="AA160" s="550"/>
      <c r="AB160" s="550"/>
      <c r="AC160" s="550"/>
      <c r="AD160" s="550"/>
      <c r="AE160" s="550"/>
      <c r="AF160" s="550"/>
      <c r="AG160" s="550"/>
      <c r="AH160" s="550"/>
      <c r="AI160" s="550"/>
      <c r="AJ160" s="550"/>
      <c r="AK160" s="550"/>
      <c r="AL160" s="550"/>
      <c r="AM160" s="550"/>
      <c r="AN160" s="550"/>
      <c r="AO160" s="550"/>
      <c r="AP160" s="550"/>
      <c r="AQ160" s="550"/>
      <c r="AR160" s="550"/>
      <c r="AS160" s="550"/>
      <c r="AT160" s="550"/>
      <c r="AU160" s="550"/>
      <c r="AV160" s="550"/>
      <c r="AW160" s="550"/>
      <c r="AX160" s="550"/>
      <c r="AY160" s="550"/>
      <c r="AZ160" s="550"/>
      <c r="BA160" s="550"/>
      <c r="BB160" s="550"/>
    </row>
    <row r="161" spans="1:54" s="560" customFormat="1" ht="13.15" customHeight="1" x14ac:dyDescent="0.2">
      <c r="A161" s="547"/>
      <c r="D161" s="597"/>
      <c r="O161" s="550"/>
      <c r="P161" s="550"/>
      <c r="Q161" s="550"/>
      <c r="R161" s="550"/>
      <c r="S161" s="550"/>
      <c r="T161" s="550"/>
      <c r="U161" s="550"/>
      <c r="V161" s="550"/>
      <c r="W161" s="550"/>
      <c r="X161" s="550"/>
      <c r="Y161" s="550"/>
      <c r="Z161" s="550"/>
      <c r="AA161" s="550"/>
      <c r="AB161" s="550"/>
      <c r="AC161" s="550"/>
      <c r="AD161" s="550"/>
      <c r="AE161" s="550"/>
      <c r="AF161" s="550"/>
      <c r="AG161" s="550"/>
      <c r="AH161" s="550"/>
      <c r="AI161" s="550"/>
      <c r="AJ161" s="550"/>
      <c r="AK161" s="550"/>
      <c r="AL161" s="550"/>
      <c r="AM161" s="550"/>
      <c r="AN161" s="550"/>
      <c r="AO161" s="550"/>
      <c r="AP161" s="550"/>
      <c r="AQ161" s="550"/>
      <c r="AR161" s="550"/>
      <c r="AS161" s="550"/>
      <c r="AT161" s="550"/>
      <c r="AU161" s="550"/>
      <c r="AV161" s="550"/>
      <c r="AW161" s="550"/>
      <c r="AX161" s="550"/>
      <c r="AY161" s="550"/>
      <c r="AZ161" s="550"/>
      <c r="BA161" s="550"/>
      <c r="BB161" s="550"/>
    </row>
    <row r="162" spans="1:54" s="560" customFormat="1" ht="13.15" customHeight="1" x14ac:dyDescent="0.2">
      <c r="A162" s="547"/>
      <c r="D162" s="597"/>
      <c r="O162" s="550"/>
      <c r="P162" s="550"/>
      <c r="Q162" s="550"/>
      <c r="R162" s="550"/>
      <c r="S162" s="550"/>
      <c r="T162" s="550"/>
      <c r="U162" s="550"/>
      <c r="V162" s="550"/>
      <c r="W162" s="550"/>
      <c r="X162" s="550"/>
      <c r="Y162" s="550"/>
      <c r="Z162" s="550"/>
      <c r="AA162" s="550"/>
      <c r="AB162" s="550"/>
      <c r="AC162" s="550"/>
      <c r="AD162" s="550"/>
      <c r="AE162" s="550"/>
      <c r="AF162" s="550"/>
      <c r="AG162" s="550"/>
      <c r="AH162" s="550"/>
      <c r="AI162" s="550"/>
      <c r="AJ162" s="550"/>
      <c r="AK162" s="550"/>
      <c r="AL162" s="550"/>
      <c r="AM162" s="550"/>
      <c r="AN162" s="550"/>
      <c r="AO162" s="550"/>
      <c r="AP162" s="550"/>
      <c r="AQ162" s="550"/>
      <c r="AR162" s="550"/>
      <c r="AS162" s="550"/>
      <c r="AT162" s="550"/>
      <c r="AU162" s="550"/>
      <c r="AV162" s="550"/>
      <c r="AW162" s="550"/>
      <c r="AX162" s="550"/>
      <c r="AY162" s="550"/>
      <c r="AZ162" s="550"/>
      <c r="BA162" s="550"/>
      <c r="BB162" s="550"/>
    </row>
    <row r="163" spans="1:54" s="560" customFormat="1" ht="13.15" customHeight="1" x14ac:dyDescent="0.2">
      <c r="A163" s="547"/>
      <c r="D163" s="597"/>
      <c r="O163" s="550"/>
      <c r="P163" s="550"/>
      <c r="Q163" s="550"/>
      <c r="R163" s="550"/>
      <c r="S163" s="550"/>
      <c r="T163" s="550"/>
      <c r="U163" s="550"/>
      <c r="V163" s="550"/>
      <c r="W163" s="550"/>
      <c r="X163" s="550"/>
      <c r="Y163" s="550"/>
      <c r="Z163" s="550"/>
      <c r="AA163" s="550"/>
      <c r="AB163" s="550"/>
      <c r="AC163" s="550"/>
      <c r="AD163" s="550"/>
      <c r="AE163" s="550"/>
      <c r="AF163" s="550"/>
      <c r="AG163" s="550"/>
      <c r="AH163" s="550"/>
      <c r="AI163" s="550"/>
      <c r="AJ163" s="550"/>
      <c r="AK163" s="550"/>
      <c r="AL163" s="550"/>
      <c r="AM163" s="550"/>
      <c r="AN163" s="550"/>
      <c r="AO163" s="550"/>
      <c r="AP163" s="550"/>
      <c r="AQ163" s="550"/>
      <c r="AR163" s="550"/>
      <c r="AS163" s="550"/>
      <c r="AT163" s="550"/>
      <c r="AU163" s="550"/>
      <c r="AV163" s="550"/>
      <c r="AW163" s="550"/>
      <c r="AX163" s="550"/>
      <c r="AY163" s="550"/>
      <c r="AZ163" s="550"/>
      <c r="BA163" s="550"/>
      <c r="BB163" s="550"/>
    </row>
    <row r="262" spans="1:1" ht="13.15" customHeight="1" x14ac:dyDescent="0.2">
      <c r="A262" s="553"/>
    </row>
    <row r="263" spans="1:1" ht="13.15" customHeight="1" x14ac:dyDescent="0.2">
      <c r="A263" s="553"/>
    </row>
    <row r="264" spans="1:1" ht="13.15" customHeight="1" x14ac:dyDescent="0.2">
      <c r="A264" s="553"/>
    </row>
    <row r="267" spans="1:1" ht="13.15" customHeight="1" x14ac:dyDescent="0.2">
      <c r="A267" s="555"/>
    </row>
    <row r="268" spans="1:1" ht="13.15" customHeight="1" x14ac:dyDescent="0.2">
      <c r="A268" s="561"/>
    </row>
    <row r="269" spans="1:1" ht="13.15" customHeight="1" x14ac:dyDescent="0.2">
      <c r="A269" s="553"/>
    </row>
    <row r="382" spans="1:1" ht="13.15" customHeight="1" x14ac:dyDescent="0.2">
      <c r="A382" s="553"/>
    </row>
    <row r="383" spans="1:1" ht="13.15" customHeight="1" x14ac:dyDescent="0.2">
      <c r="A383" s="553"/>
    </row>
    <row r="384" spans="1:1" ht="13.15" customHeight="1" x14ac:dyDescent="0.2">
      <c r="A384" s="553"/>
    </row>
    <row r="385" spans="1:14" ht="13.15" customHeight="1" x14ac:dyDescent="0.2">
      <c r="E385" s="547"/>
      <c r="F385" s="547"/>
      <c r="G385" s="547"/>
      <c r="H385" s="547"/>
      <c r="I385" s="547"/>
      <c r="J385" s="547"/>
      <c r="K385" s="547"/>
      <c r="L385" s="547"/>
      <c r="M385" s="547"/>
      <c r="N385" s="547"/>
    </row>
    <row r="386" spans="1:14" ht="13.15" customHeight="1" x14ac:dyDescent="0.2">
      <c r="E386" s="547"/>
      <c r="F386" s="547"/>
      <c r="G386" s="547"/>
      <c r="H386" s="547"/>
      <c r="I386" s="547"/>
      <c r="J386" s="547"/>
      <c r="K386" s="547"/>
      <c r="L386" s="547"/>
      <c r="M386" s="547"/>
      <c r="N386" s="547"/>
    </row>
    <row r="387" spans="1:14" ht="13.15" customHeight="1" x14ac:dyDescent="0.2">
      <c r="E387" s="547"/>
      <c r="F387" s="547"/>
      <c r="G387" s="547"/>
      <c r="H387" s="547"/>
      <c r="I387" s="547"/>
      <c r="J387" s="547"/>
      <c r="K387" s="547"/>
      <c r="L387" s="547"/>
      <c r="M387" s="547"/>
      <c r="N387" s="547"/>
    </row>
    <row r="388" spans="1:14" ht="13.15" customHeight="1" x14ac:dyDescent="0.2">
      <c r="A388" s="555"/>
      <c r="E388" s="547"/>
      <c r="F388" s="547"/>
      <c r="G388" s="547"/>
      <c r="H388" s="547"/>
      <c r="I388" s="547"/>
      <c r="J388" s="547"/>
      <c r="K388" s="547"/>
      <c r="L388" s="547"/>
      <c r="M388" s="547"/>
      <c r="N388" s="547"/>
    </row>
    <row r="389" spans="1:14" ht="13.15" customHeight="1" x14ac:dyDescent="0.2">
      <c r="A389" s="561"/>
      <c r="E389" s="547"/>
      <c r="F389" s="547"/>
      <c r="G389" s="547"/>
      <c r="H389" s="547"/>
      <c r="I389" s="547"/>
      <c r="J389" s="547"/>
      <c r="K389" s="547"/>
      <c r="L389" s="547"/>
      <c r="M389" s="547"/>
      <c r="N389" s="547"/>
    </row>
    <row r="390" spans="1:14" ht="13.15" customHeight="1" x14ac:dyDescent="0.2">
      <c r="A390" s="553"/>
      <c r="E390" s="547"/>
      <c r="F390" s="547"/>
      <c r="G390" s="547"/>
      <c r="H390" s="547"/>
      <c r="I390" s="547"/>
      <c r="J390" s="547"/>
      <c r="K390" s="547"/>
      <c r="L390" s="547"/>
      <c r="M390" s="547"/>
      <c r="N390" s="547"/>
    </row>
    <row r="391" spans="1:14" ht="13.15" customHeight="1" x14ac:dyDescent="0.2">
      <c r="E391" s="547"/>
      <c r="F391" s="547"/>
      <c r="G391" s="547"/>
      <c r="H391" s="547"/>
      <c r="I391" s="547"/>
      <c r="J391" s="547"/>
      <c r="K391" s="547"/>
      <c r="L391" s="547"/>
      <c r="M391" s="547"/>
      <c r="N391" s="547"/>
    </row>
    <row r="392" spans="1:14" ht="13.15" customHeight="1" x14ac:dyDescent="0.2">
      <c r="E392" s="547"/>
      <c r="F392" s="547"/>
      <c r="G392" s="547"/>
      <c r="H392" s="547"/>
      <c r="I392" s="547"/>
      <c r="J392" s="547"/>
      <c r="K392" s="547"/>
      <c r="L392" s="547"/>
      <c r="M392" s="547"/>
      <c r="N392" s="547"/>
    </row>
    <row r="393" spans="1:14" ht="13.15" customHeight="1" x14ac:dyDescent="0.2">
      <c r="E393" s="547"/>
      <c r="F393" s="547"/>
      <c r="G393" s="547"/>
      <c r="H393" s="547"/>
      <c r="I393" s="547"/>
      <c r="J393" s="547"/>
      <c r="K393" s="547"/>
      <c r="L393" s="547"/>
      <c r="M393" s="547"/>
      <c r="N393" s="547"/>
    </row>
    <row r="394" spans="1:14" ht="13.15" customHeight="1" x14ac:dyDescent="0.2">
      <c r="E394" s="547"/>
      <c r="F394" s="547"/>
      <c r="G394" s="547"/>
      <c r="H394" s="547"/>
      <c r="I394" s="547"/>
      <c r="J394" s="547"/>
      <c r="K394" s="547"/>
      <c r="L394" s="547"/>
      <c r="M394" s="547"/>
      <c r="N394" s="547"/>
    </row>
    <row r="395" spans="1:14" ht="13.15" customHeight="1" x14ac:dyDescent="0.2">
      <c r="E395" s="547"/>
      <c r="F395" s="547"/>
      <c r="G395" s="547"/>
      <c r="H395" s="547"/>
      <c r="I395" s="547"/>
      <c r="J395" s="547"/>
      <c r="K395" s="547"/>
      <c r="L395" s="547"/>
      <c r="M395" s="547"/>
      <c r="N395" s="547"/>
    </row>
    <row r="396" spans="1:14" ht="13.15" customHeight="1" x14ac:dyDescent="0.2">
      <c r="E396" s="547"/>
      <c r="F396" s="547"/>
      <c r="G396" s="547"/>
      <c r="H396" s="547"/>
      <c r="I396" s="547"/>
      <c r="J396" s="547"/>
      <c r="K396" s="547"/>
      <c r="L396" s="547"/>
      <c r="M396" s="547"/>
      <c r="N396" s="547"/>
    </row>
    <row r="397" spans="1:14" ht="13.15" customHeight="1" x14ac:dyDescent="0.2">
      <c r="E397" s="547"/>
      <c r="F397" s="547"/>
      <c r="G397" s="547"/>
      <c r="H397" s="547"/>
      <c r="I397" s="547"/>
      <c r="J397" s="547"/>
      <c r="K397" s="547"/>
      <c r="L397" s="547"/>
      <c r="M397" s="547"/>
      <c r="N397" s="547"/>
    </row>
    <row r="398" spans="1:14" ht="13.15" customHeight="1" x14ac:dyDescent="0.2">
      <c r="E398" s="547"/>
      <c r="F398" s="547"/>
      <c r="G398" s="547"/>
      <c r="H398" s="547"/>
      <c r="I398" s="547"/>
      <c r="J398" s="547"/>
      <c r="K398" s="547"/>
      <c r="L398" s="547"/>
      <c r="M398" s="547"/>
      <c r="N398" s="547"/>
    </row>
    <row r="399" spans="1:14" ht="13.15" customHeight="1" x14ac:dyDescent="0.2">
      <c r="E399" s="547"/>
      <c r="F399" s="547"/>
      <c r="G399" s="547"/>
      <c r="H399" s="547"/>
      <c r="I399" s="547"/>
      <c r="J399" s="547"/>
      <c r="K399" s="547"/>
      <c r="L399" s="547"/>
      <c r="M399" s="547"/>
      <c r="N399" s="547"/>
    </row>
    <row r="400" spans="1:14" ht="13.15" customHeight="1" x14ac:dyDescent="0.2">
      <c r="E400" s="547"/>
      <c r="F400" s="547"/>
      <c r="G400" s="547"/>
      <c r="H400" s="547"/>
      <c r="I400" s="547"/>
      <c r="J400" s="547"/>
      <c r="K400" s="547"/>
      <c r="L400" s="547"/>
      <c r="M400" s="547"/>
      <c r="N400" s="547"/>
    </row>
    <row r="401" spans="5:14" ht="13.15" customHeight="1" x14ac:dyDescent="0.2">
      <c r="E401" s="547"/>
      <c r="F401" s="547"/>
      <c r="G401" s="547"/>
      <c r="H401" s="547"/>
      <c r="I401" s="547"/>
      <c r="J401" s="547"/>
      <c r="K401" s="547"/>
      <c r="L401" s="547"/>
      <c r="M401" s="547"/>
      <c r="N401" s="547"/>
    </row>
    <row r="402" spans="5:14" ht="13.15" customHeight="1" x14ac:dyDescent="0.2">
      <c r="E402" s="547"/>
      <c r="F402" s="547"/>
      <c r="G402" s="547"/>
      <c r="H402" s="547"/>
      <c r="I402" s="547"/>
      <c r="J402" s="547"/>
      <c r="K402" s="547"/>
      <c r="L402" s="547"/>
      <c r="M402" s="547"/>
      <c r="N402" s="547"/>
    </row>
    <row r="403" spans="5:14" ht="13.15" customHeight="1" x14ac:dyDescent="0.2">
      <c r="E403" s="547"/>
      <c r="F403" s="547"/>
      <c r="G403" s="547"/>
      <c r="H403" s="547"/>
      <c r="I403" s="547"/>
      <c r="J403" s="547"/>
      <c r="K403" s="547"/>
      <c r="L403" s="547"/>
      <c r="M403" s="547"/>
      <c r="N403" s="547"/>
    </row>
    <row r="404" spans="5:14" ht="13.15" customHeight="1" x14ac:dyDescent="0.2">
      <c r="E404" s="547"/>
      <c r="F404" s="547"/>
      <c r="G404" s="547"/>
      <c r="H404" s="547"/>
      <c r="I404" s="547"/>
      <c r="J404" s="547"/>
      <c r="K404" s="547"/>
      <c r="L404" s="547"/>
      <c r="M404" s="547"/>
      <c r="N404" s="547"/>
    </row>
    <row r="405" spans="5:14" ht="13.15" customHeight="1" x14ac:dyDescent="0.2">
      <c r="E405" s="547"/>
      <c r="F405" s="547"/>
      <c r="G405" s="547"/>
      <c r="H405" s="547"/>
      <c r="I405" s="547"/>
      <c r="J405" s="547"/>
      <c r="K405" s="547"/>
      <c r="L405" s="547"/>
      <c r="M405" s="547"/>
      <c r="N405" s="547"/>
    </row>
    <row r="406" spans="5:14" ht="13.15" customHeight="1" x14ac:dyDescent="0.2">
      <c r="E406" s="547"/>
      <c r="F406" s="547"/>
      <c r="G406" s="547"/>
      <c r="H406" s="547"/>
      <c r="I406" s="547"/>
      <c r="J406" s="547"/>
      <c r="K406" s="547"/>
      <c r="L406" s="547"/>
      <c r="M406" s="547"/>
      <c r="N406" s="547"/>
    </row>
    <row r="407" spans="5:14" ht="13.15" customHeight="1" x14ac:dyDescent="0.2">
      <c r="E407" s="547"/>
      <c r="F407" s="547"/>
      <c r="G407" s="547"/>
      <c r="H407" s="547"/>
      <c r="I407" s="547"/>
      <c r="J407" s="547"/>
      <c r="K407" s="547"/>
      <c r="L407" s="547"/>
      <c r="M407" s="547"/>
      <c r="N407" s="547"/>
    </row>
    <row r="408" spans="5:14" ht="13.15" customHeight="1" x14ac:dyDescent="0.2">
      <c r="E408" s="547"/>
      <c r="F408" s="547"/>
      <c r="G408" s="547"/>
      <c r="H408" s="547"/>
      <c r="I408" s="547"/>
      <c r="J408" s="547"/>
      <c r="K408" s="547"/>
      <c r="L408" s="547"/>
      <c r="M408" s="547"/>
      <c r="N408" s="547"/>
    </row>
    <row r="409" spans="5:14" ht="13.15" customHeight="1" x14ac:dyDescent="0.2">
      <c r="E409" s="547"/>
      <c r="F409" s="547"/>
      <c r="G409" s="547"/>
      <c r="H409" s="547"/>
      <c r="I409" s="547"/>
      <c r="J409" s="547"/>
      <c r="K409" s="547"/>
      <c r="L409" s="547"/>
      <c r="M409" s="547"/>
      <c r="N409" s="547"/>
    </row>
    <row r="410" spans="5:14" ht="13.15" customHeight="1" x14ac:dyDescent="0.2">
      <c r="E410" s="547"/>
      <c r="F410" s="547"/>
      <c r="G410" s="547"/>
      <c r="H410" s="547"/>
      <c r="I410" s="547"/>
      <c r="J410" s="547"/>
      <c r="K410" s="547"/>
      <c r="L410" s="547"/>
      <c r="M410" s="547"/>
      <c r="N410" s="547"/>
    </row>
    <row r="411" spans="5:14" ht="13.15" customHeight="1" x14ac:dyDescent="0.2">
      <c r="E411" s="547"/>
      <c r="F411" s="547"/>
      <c r="G411" s="547"/>
      <c r="H411" s="547"/>
      <c r="I411" s="547"/>
      <c r="J411" s="547"/>
      <c r="K411" s="547"/>
      <c r="L411" s="547"/>
      <c r="M411" s="547"/>
      <c r="N411" s="547"/>
    </row>
    <row r="412" spans="5:14" ht="13.15" customHeight="1" x14ac:dyDescent="0.2">
      <c r="E412" s="547"/>
      <c r="F412" s="547"/>
      <c r="G412" s="547"/>
      <c r="H412" s="547"/>
      <c r="I412" s="547"/>
      <c r="J412" s="547"/>
      <c r="K412" s="547"/>
      <c r="L412" s="547"/>
      <c r="M412" s="547"/>
      <c r="N412" s="547"/>
    </row>
    <row r="413" spans="5:14" ht="13.15" customHeight="1" x14ac:dyDescent="0.2">
      <c r="E413" s="547"/>
      <c r="F413" s="547"/>
      <c r="G413" s="547"/>
      <c r="H413" s="547"/>
      <c r="I413" s="547"/>
      <c r="J413" s="547"/>
      <c r="K413" s="547"/>
      <c r="L413" s="547"/>
      <c r="M413" s="547"/>
      <c r="N413" s="547"/>
    </row>
    <row r="414" spans="5:14" ht="13.15" customHeight="1" x14ac:dyDescent="0.2">
      <c r="E414" s="547"/>
      <c r="F414" s="547"/>
      <c r="G414" s="547"/>
      <c r="H414" s="547"/>
      <c r="I414" s="547"/>
      <c r="J414" s="547"/>
      <c r="K414" s="547"/>
      <c r="L414" s="547"/>
      <c r="M414" s="547"/>
      <c r="N414" s="547"/>
    </row>
    <row r="415" spans="5:14" ht="13.15" customHeight="1" x14ac:dyDescent="0.2">
      <c r="E415" s="547"/>
      <c r="F415" s="547"/>
      <c r="G415" s="547"/>
      <c r="H415" s="547"/>
      <c r="I415" s="547"/>
      <c r="J415" s="547"/>
      <c r="K415" s="547"/>
      <c r="L415" s="547"/>
      <c r="M415" s="547"/>
      <c r="N415" s="547"/>
    </row>
    <row r="416" spans="5:14" ht="13.15" customHeight="1" x14ac:dyDescent="0.2">
      <c r="E416" s="547"/>
      <c r="F416" s="547"/>
      <c r="G416" s="547"/>
      <c r="H416" s="547"/>
      <c r="I416" s="547"/>
      <c r="J416" s="547"/>
      <c r="K416" s="547"/>
      <c r="L416" s="547"/>
      <c r="M416" s="547"/>
      <c r="N416" s="547"/>
    </row>
    <row r="417" spans="5:14" ht="13.15" customHeight="1" x14ac:dyDescent="0.2">
      <c r="E417" s="547"/>
      <c r="F417" s="547"/>
      <c r="G417" s="547"/>
      <c r="H417" s="547"/>
      <c r="I417" s="547"/>
      <c r="J417" s="547"/>
      <c r="K417" s="547"/>
      <c r="L417" s="547"/>
      <c r="M417" s="547"/>
      <c r="N417" s="547"/>
    </row>
    <row r="418" spans="5:14" ht="13.15" customHeight="1" x14ac:dyDescent="0.2">
      <c r="E418" s="547"/>
      <c r="F418" s="547"/>
      <c r="G418" s="547"/>
      <c r="H418" s="547"/>
      <c r="I418" s="547"/>
      <c r="J418" s="547"/>
      <c r="K418" s="547"/>
      <c r="L418" s="547"/>
      <c r="M418" s="547"/>
      <c r="N418" s="547"/>
    </row>
    <row r="419" spans="5:14" ht="13.15" customHeight="1" x14ac:dyDescent="0.2">
      <c r="E419" s="547"/>
      <c r="F419" s="547"/>
      <c r="G419" s="547"/>
      <c r="H419" s="547"/>
      <c r="I419" s="547"/>
      <c r="J419" s="547"/>
      <c r="K419" s="547"/>
      <c r="L419" s="547"/>
      <c r="M419" s="547"/>
      <c r="N419" s="547"/>
    </row>
    <row r="420" spans="5:14" ht="13.15" customHeight="1" x14ac:dyDescent="0.2">
      <c r="E420" s="547"/>
      <c r="F420" s="547"/>
      <c r="G420" s="547"/>
      <c r="H420" s="547"/>
      <c r="I420" s="547"/>
      <c r="J420" s="547"/>
      <c r="K420" s="547"/>
      <c r="L420" s="547"/>
      <c r="M420" s="547"/>
      <c r="N420" s="547"/>
    </row>
    <row r="421" spans="5:14" ht="13.15" customHeight="1" x14ac:dyDescent="0.2">
      <c r="E421" s="547"/>
      <c r="F421" s="547"/>
      <c r="G421" s="547"/>
      <c r="H421" s="547"/>
      <c r="I421" s="547"/>
      <c r="J421" s="547"/>
      <c r="K421" s="547"/>
      <c r="L421" s="547"/>
      <c r="M421" s="547"/>
      <c r="N421" s="547"/>
    </row>
    <row r="422" spans="5:14" ht="13.15" customHeight="1" x14ac:dyDescent="0.2">
      <c r="E422" s="547"/>
      <c r="F422" s="547"/>
      <c r="G422" s="547"/>
      <c r="H422" s="547"/>
      <c r="I422" s="547"/>
      <c r="J422" s="547"/>
      <c r="K422" s="547"/>
      <c r="L422" s="547"/>
      <c r="M422" s="547"/>
      <c r="N422" s="547"/>
    </row>
    <row r="423" spans="5:14" ht="13.15" customHeight="1" x14ac:dyDescent="0.2">
      <c r="E423" s="547"/>
      <c r="F423" s="547"/>
      <c r="G423" s="547"/>
      <c r="H423" s="547"/>
      <c r="I423" s="547"/>
      <c r="J423" s="547"/>
      <c r="K423" s="547"/>
      <c r="L423" s="547"/>
      <c r="M423" s="547"/>
      <c r="N423" s="547"/>
    </row>
    <row r="424" spans="5:14" ht="13.15" customHeight="1" x14ac:dyDescent="0.2">
      <c r="E424" s="547"/>
      <c r="F424" s="547"/>
      <c r="G424" s="547"/>
      <c r="H424" s="547"/>
      <c r="I424" s="547"/>
      <c r="J424" s="547"/>
      <c r="K424" s="547"/>
      <c r="L424" s="547"/>
      <c r="M424" s="547"/>
      <c r="N424" s="547"/>
    </row>
    <row r="425" spans="5:14" ht="13.15" customHeight="1" x14ac:dyDescent="0.2">
      <c r="E425" s="547"/>
      <c r="F425" s="547"/>
      <c r="G425" s="547"/>
      <c r="H425" s="547"/>
      <c r="I425" s="547"/>
      <c r="J425" s="547"/>
      <c r="K425" s="547"/>
      <c r="L425" s="547"/>
      <c r="M425" s="547"/>
      <c r="N425" s="547"/>
    </row>
    <row r="426" spans="5:14" ht="13.15" customHeight="1" x14ac:dyDescent="0.2">
      <c r="E426" s="547"/>
      <c r="F426" s="547"/>
      <c r="G426" s="547"/>
      <c r="H426" s="547"/>
      <c r="I426" s="547"/>
      <c r="J426" s="547"/>
      <c r="K426" s="547"/>
      <c r="L426" s="547"/>
      <c r="M426" s="547"/>
      <c r="N426" s="547"/>
    </row>
    <row r="427" spans="5:14" ht="13.15" customHeight="1" x14ac:dyDescent="0.2">
      <c r="E427" s="547"/>
      <c r="F427" s="547"/>
      <c r="G427" s="547"/>
      <c r="H427" s="547"/>
      <c r="I427" s="547"/>
      <c r="J427" s="547"/>
      <c r="K427" s="547"/>
      <c r="L427" s="547"/>
      <c r="M427" s="547"/>
      <c r="N427" s="547"/>
    </row>
    <row r="428" spans="5:14" ht="13.15" customHeight="1" x14ac:dyDescent="0.2">
      <c r="E428" s="547"/>
      <c r="F428" s="547"/>
      <c r="G428" s="547"/>
      <c r="H428" s="547"/>
      <c r="I428" s="547"/>
      <c r="J428" s="547"/>
      <c r="K428" s="547"/>
      <c r="L428" s="547"/>
      <c r="M428" s="547"/>
      <c r="N428" s="547"/>
    </row>
    <row r="429" spans="5:14" ht="13.15" customHeight="1" x14ac:dyDescent="0.2">
      <c r="E429" s="547"/>
      <c r="F429" s="547"/>
      <c r="G429" s="547"/>
      <c r="H429" s="547"/>
      <c r="I429" s="547"/>
      <c r="J429" s="547"/>
      <c r="K429" s="547"/>
      <c r="L429" s="547"/>
      <c r="M429" s="547"/>
      <c r="N429" s="547"/>
    </row>
    <row r="430" spans="5:14" ht="13.15" customHeight="1" x14ac:dyDescent="0.2">
      <c r="E430" s="547"/>
      <c r="F430" s="547"/>
      <c r="G430" s="547"/>
      <c r="H430" s="547"/>
      <c r="I430" s="547"/>
      <c r="J430" s="547"/>
      <c r="K430" s="547"/>
      <c r="L430" s="547"/>
      <c r="M430" s="547"/>
      <c r="N430" s="547"/>
    </row>
    <row r="431" spans="5:14" ht="13.15" customHeight="1" x14ac:dyDescent="0.2">
      <c r="E431" s="547"/>
      <c r="F431" s="547"/>
      <c r="G431" s="547"/>
      <c r="H431" s="547"/>
      <c r="I431" s="547"/>
      <c r="J431" s="547"/>
      <c r="K431" s="547"/>
      <c r="L431" s="547"/>
      <c r="M431" s="547"/>
      <c r="N431" s="547"/>
    </row>
    <row r="432" spans="5:14" ht="13.15" customHeight="1" x14ac:dyDescent="0.2">
      <c r="E432" s="547"/>
      <c r="F432" s="547"/>
      <c r="G432" s="547"/>
      <c r="H432" s="547"/>
      <c r="I432" s="547"/>
      <c r="J432" s="547"/>
      <c r="K432" s="547"/>
      <c r="L432" s="547"/>
      <c r="M432" s="547"/>
      <c r="N432" s="547"/>
    </row>
    <row r="433" spans="5:14" ht="13.15" customHeight="1" x14ac:dyDescent="0.2">
      <c r="E433" s="547"/>
      <c r="F433" s="547"/>
      <c r="G433" s="547"/>
      <c r="H433" s="547"/>
      <c r="I433" s="547"/>
      <c r="J433" s="547"/>
      <c r="K433" s="547"/>
      <c r="L433" s="547"/>
      <c r="M433" s="547"/>
      <c r="N433" s="547"/>
    </row>
    <row r="434" spans="5:14" ht="13.15" customHeight="1" x14ac:dyDescent="0.2">
      <c r="E434" s="547"/>
      <c r="F434" s="547"/>
      <c r="G434" s="547"/>
      <c r="H434" s="547"/>
      <c r="I434" s="547"/>
      <c r="J434" s="547"/>
      <c r="K434" s="547"/>
      <c r="L434" s="547"/>
      <c r="M434" s="547"/>
      <c r="N434" s="547"/>
    </row>
    <row r="435" spans="5:14" ht="13.15" customHeight="1" x14ac:dyDescent="0.2">
      <c r="E435" s="547"/>
      <c r="F435" s="547"/>
      <c r="G435" s="547"/>
      <c r="H435" s="547"/>
      <c r="I435" s="547"/>
      <c r="J435" s="547"/>
      <c r="K435" s="547"/>
      <c r="L435" s="547"/>
      <c r="M435" s="547"/>
      <c r="N435" s="547"/>
    </row>
    <row r="436" spans="5:14" ht="13.15" customHeight="1" x14ac:dyDescent="0.2">
      <c r="E436" s="547"/>
      <c r="F436" s="547"/>
      <c r="G436" s="547"/>
      <c r="H436" s="547"/>
      <c r="I436" s="547"/>
      <c r="J436" s="547"/>
      <c r="K436" s="547"/>
      <c r="L436" s="547"/>
      <c r="M436" s="547"/>
      <c r="N436" s="547"/>
    </row>
    <row r="437" spans="5:14" ht="13.15" customHeight="1" x14ac:dyDescent="0.2">
      <c r="E437" s="547"/>
      <c r="F437" s="547"/>
      <c r="G437" s="547"/>
      <c r="H437" s="547"/>
      <c r="I437" s="547"/>
      <c r="J437" s="547"/>
      <c r="K437" s="547"/>
      <c r="L437" s="547"/>
      <c r="M437" s="547"/>
      <c r="N437" s="547"/>
    </row>
    <row r="438" spans="5:14" ht="13.15" customHeight="1" x14ac:dyDescent="0.2">
      <c r="E438" s="547"/>
      <c r="F438" s="547"/>
      <c r="G438" s="547"/>
      <c r="H438" s="547"/>
      <c r="I438" s="547"/>
      <c r="J438" s="547"/>
      <c r="K438" s="547"/>
      <c r="L438" s="547"/>
      <c r="M438" s="547"/>
      <c r="N438" s="547"/>
    </row>
    <row r="439" spans="5:14" ht="13.15" customHeight="1" x14ac:dyDescent="0.2">
      <c r="E439" s="547"/>
      <c r="F439" s="547"/>
      <c r="G439" s="547"/>
      <c r="H439" s="547"/>
      <c r="I439" s="547"/>
      <c r="J439" s="547"/>
      <c r="K439" s="547"/>
      <c r="L439" s="547"/>
      <c r="M439" s="547"/>
      <c r="N439" s="547"/>
    </row>
    <row r="440" spans="5:14" ht="13.15" customHeight="1" x14ac:dyDescent="0.2">
      <c r="E440" s="547"/>
      <c r="F440" s="547"/>
      <c r="G440" s="547"/>
      <c r="H440" s="547"/>
      <c r="I440" s="547"/>
      <c r="J440" s="547"/>
      <c r="K440" s="547"/>
      <c r="L440" s="547"/>
      <c r="M440" s="547"/>
      <c r="N440" s="547"/>
    </row>
    <row r="441" spans="5:14" ht="13.15" customHeight="1" x14ac:dyDescent="0.2">
      <c r="E441" s="547"/>
      <c r="F441" s="547"/>
      <c r="G441" s="547"/>
      <c r="H441" s="547"/>
      <c r="I441" s="547"/>
      <c r="J441" s="547"/>
      <c r="K441" s="547"/>
      <c r="L441" s="547"/>
      <c r="M441" s="547"/>
      <c r="N441" s="547"/>
    </row>
    <row r="442" spans="5:14" ht="13.15" customHeight="1" x14ac:dyDescent="0.2">
      <c r="E442" s="547"/>
      <c r="F442" s="547"/>
      <c r="G442" s="547"/>
      <c r="H442" s="547"/>
      <c r="I442" s="547"/>
      <c r="J442" s="547"/>
      <c r="K442" s="547"/>
      <c r="L442" s="547"/>
      <c r="M442" s="547"/>
      <c r="N442" s="547"/>
    </row>
    <row r="443" spans="5:14" ht="13.15" customHeight="1" x14ac:dyDescent="0.2">
      <c r="E443" s="547"/>
      <c r="F443" s="547"/>
      <c r="G443" s="547"/>
      <c r="H443" s="547"/>
      <c r="I443" s="547"/>
      <c r="J443" s="547"/>
      <c r="K443" s="547"/>
      <c r="L443" s="547"/>
      <c r="M443" s="547"/>
      <c r="N443" s="547"/>
    </row>
    <row r="444" spans="5:14" ht="13.15" customHeight="1" x14ac:dyDescent="0.2">
      <c r="E444" s="547"/>
      <c r="F444" s="547"/>
      <c r="G444" s="547"/>
      <c r="H444" s="547"/>
      <c r="I444" s="547"/>
      <c r="J444" s="547"/>
      <c r="K444" s="547"/>
      <c r="L444" s="547"/>
      <c r="M444" s="547"/>
      <c r="N444" s="547"/>
    </row>
    <row r="445" spans="5:14" ht="13.15" customHeight="1" x14ac:dyDescent="0.2">
      <c r="E445" s="547"/>
      <c r="F445" s="547"/>
      <c r="G445" s="547"/>
      <c r="H445" s="547"/>
      <c r="I445" s="547"/>
      <c r="J445" s="547"/>
      <c r="K445" s="547"/>
      <c r="L445" s="547"/>
      <c r="M445" s="547"/>
      <c r="N445" s="547"/>
    </row>
    <row r="446" spans="5:14" ht="13.15" customHeight="1" x14ac:dyDescent="0.2">
      <c r="E446" s="547"/>
      <c r="F446" s="547"/>
      <c r="G446" s="547"/>
      <c r="H446" s="547"/>
      <c r="I446" s="547"/>
      <c r="J446" s="547"/>
      <c r="K446" s="547"/>
      <c r="L446" s="547"/>
      <c r="M446" s="547"/>
      <c r="N446" s="547"/>
    </row>
    <row r="447" spans="5:14" ht="13.15" customHeight="1" x14ac:dyDescent="0.2">
      <c r="E447" s="547"/>
      <c r="F447" s="547"/>
      <c r="G447" s="547"/>
      <c r="H447" s="547"/>
      <c r="I447" s="547"/>
      <c r="J447" s="547"/>
      <c r="K447" s="547"/>
      <c r="L447" s="547"/>
      <c r="M447" s="547"/>
      <c r="N447" s="547"/>
    </row>
    <row r="448" spans="5:14" ht="13.15" customHeight="1" x14ac:dyDescent="0.2">
      <c r="E448" s="547"/>
      <c r="F448" s="547"/>
      <c r="G448" s="547"/>
      <c r="H448" s="547"/>
      <c r="I448" s="547"/>
      <c r="J448" s="547"/>
      <c r="K448" s="547"/>
      <c r="L448" s="547"/>
      <c r="M448" s="547"/>
      <c r="N448" s="547"/>
    </row>
    <row r="449" spans="5:14" ht="13.15" customHeight="1" x14ac:dyDescent="0.2">
      <c r="E449" s="547"/>
      <c r="F449" s="547"/>
      <c r="G449" s="547"/>
      <c r="H449" s="547"/>
      <c r="I449" s="547"/>
      <c r="J449" s="547"/>
      <c r="K449" s="547"/>
      <c r="L449" s="547"/>
      <c r="M449" s="547"/>
      <c r="N449" s="547"/>
    </row>
    <row r="450" spans="5:14" ht="13.15" customHeight="1" x14ac:dyDescent="0.2">
      <c r="E450" s="547"/>
      <c r="F450" s="547"/>
      <c r="G450" s="547"/>
      <c r="H450" s="547"/>
      <c r="I450" s="547"/>
      <c r="J450" s="547"/>
      <c r="K450" s="547"/>
      <c r="L450" s="547"/>
      <c r="M450" s="547"/>
      <c r="N450" s="547"/>
    </row>
    <row r="451" spans="5:14" ht="13.15" customHeight="1" x14ac:dyDescent="0.2">
      <c r="E451" s="547"/>
      <c r="F451" s="547"/>
      <c r="G451" s="547"/>
      <c r="H451" s="547"/>
      <c r="I451" s="547"/>
      <c r="J451" s="547"/>
      <c r="K451" s="547"/>
      <c r="L451" s="547"/>
      <c r="M451" s="547"/>
      <c r="N451" s="547"/>
    </row>
    <row r="452" spans="5:14" ht="13.15" customHeight="1" x14ac:dyDescent="0.2">
      <c r="E452" s="547"/>
      <c r="F452" s="547"/>
      <c r="G452" s="547"/>
      <c r="H452" s="547"/>
      <c r="I452" s="547"/>
      <c r="J452" s="547"/>
      <c r="K452" s="547"/>
      <c r="L452" s="547"/>
      <c r="M452" s="547"/>
      <c r="N452" s="547"/>
    </row>
    <row r="453" spans="5:14" ht="13.15" customHeight="1" x14ac:dyDescent="0.2">
      <c r="E453" s="547"/>
      <c r="F453" s="547"/>
      <c r="G453" s="547"/>
      <c r="H453" s="547"/>
      <c r="I453" s="547"/>
      <c r="J453" s="547"/>
      <c r="K453" s="547"/>
      <c r="L453" s="547"/>
      <c r="M453" s="547"/>
      <c r="N453" s="547"/>
    </row>
    <row r="454" spans="5:14" ht="13.15" customHeight="1" x14ac:dyDescent="0.2">
      <c r="E454" s="547"/>
      <c r="F454" s="547"/>
      <c r="G454" s="547"/>
      <c r="H454" s="547"/>
      <c r="I454" s="547"/>
      <c r="J454" s="547"/>
      <c r="K454" s="547"/>
      <c r="L454" s="547"/>
      <c r="M454" s="547"/>
      <c r="N454" s="547"/>
    </row>
    <row r="455" spans="5:14" ht="13.15" customHeight="1" x14ac:dyDescent="0.2">
      <c r="E455" s="547"/>
      <c r="F455" s="547"/>
      <c r="G455" s="547"/>
      <c r="H455" s="547"/>
      <c r="I455" s="547"/>
      <c r="J455" s="547"/>
      <c r="K455" s="547"/>
      <c r="L455" s="547"/>
      <c r="M455" s="547"/>
      <c r="N455" s="547"/>
    </row>
    <row r="456" spans="5:14" ht="13.15" customHeight="1" x14ac:dyDescent="0.2">
      <c r="E456" s="547"/>
      <c r="F456" s="547"/>
      <c r="G456" s="547"/>
      <c r="H456" s="547"/>
      <c r="I456" s="547"/>
      <c r="J456" s="547"/>
      <c r="K456" s="547"/>
      <c r="L456" s="547"/>
      <c r="M456" s="547"/>
      <c r="N456" s="547"/>
    </row>
    <row r="457" spans="5:14" ht="13.15" customHeight="1" x14ac:dyDescent="0.2">
      <c r="E457" s="547"/>
      <c r="F457" s="547"/>
      <c r="G457" s="547"/>
      <c r="H457" s="547"/>
      <c r="I457" s="547"/>
      <c r="J457" s="547"/>
      <c r="K457" s="547"/>
      <c r="L457" s="547"/>
      <c r="M457" s="547"/>
      <c r="N457" s="547"/>
    </row>
    <row r="458" spans="5:14" ht="13.15" customHeight="1" x14ac:dyDescent="0.2">
      <c r="E458" s="547"/>
      <c r="F458" s="547"/>
      <c r="G458" s="547"/>
      <c r="H458" s="547"/>
      <c r="I458" s="547"/>
      <c r="J458" s="547"/>
      <c r="K458" s="547"/>
      <c r="L458" s="547"/>
      <c r="M458" s="547"/>
      <c r="N458" s="547"/>
    </row>
    <row r="459" spans="5:14" ht="13.15" customHeight="1" x14ac:dyDescent="0.2">
      <c r="E459" s="547"/>
      <c r="F459" s="547"/>
      <c r="G459" s="547"/>
      <c r="H459" s="547"/>
      <c r="I459" s="547"/>
      <c r="J459" s="547"/>
      <c r="K459" s="547"/>
      <c r="L459" s="547"/>
      <c r="M459" s="547"/>
      <c r="N459" s="547"/>
    </row>
    <row r="460" spans="5:14" ht="13.15" customHeight="1" x14ac:dyDescent="0.2">
      <c r="E460" s="547"/>
      <c r="F460" s="547"/>
      <c r="G460" s="547"/>
      <c r="H460" s="547"/>
      <c r="I460" s="547"/>
      <c r="J460" s="547"/>
      <c r="K460" s="547"/>
      <c r="L460" s="547"/>
      <c r="M460" s="547"/>
      <c r="N460" s="547"/>
    </row>
    <row r="461" spans="5:14" ht="13.15" customHeight="1" x14ac:dyDescent="0.2">
      <c r="E461" s="547"/>
      <c r="F461" s="547"/>
      <c r="G461" s="547"/>
      <c r="H461" s="547"/>
      <c r="I461" s="547"/>
      <c r="J461" s="547"/>
      <c r="K461" s="547"/>
      <c r="L461" s="547"/>
      <c r="M461" s="547"/>
      <c r="N461" s="547"/>
    </row>
    <row r="462" spans="5:14" ht="13.15" customHeight="1" x14ac:dyDescent="0.2">
      <c r="E462" s="547"/>
      <c r="F462" s="547"/>
      <c r="G462" s="547"/>
      <c r="H462" s="547"/>
      <c r="I462" s="547"/>
      <c r="J462" s="547"/>
      <c r="K462" s="547"/>
      <c r="L462" s="547"/>
      <c r="M462" s="547"/>
      <c r="N462" s="547"/>
    </row>
    <row r="463" spans="5:14" ht="13.15" customHeight="1" x14ac:dyDescent="0.2">
      <c r="E463" s="547"/>
      <c r="F463" s="547"/>
      <c r="G463" s="547"/>
      <c r="H463" s="547"/>
      <c r="I463" s="547"/>
      <c r="J463" s="547"/>
      <c r="K463" s="547"/>
      <c r="L463" s="547"/>
      <c r="M463" s="547"/>
      <c r="N463" s="547"/>
    </row>
    <row r="464" spans="5:14" ht="13.15" customHeight="1" x14ac:dyDescent="0.2">
      <c r="E464" s="547"/>
      <c r="F464" s="547"/>
      <c r="G464" s="547"/>
      <c r="H464" s="547"/>
      <c r="I464" s="547"/>
      <c r="J464" s="547"/>
      <c r="K464" s="547"/>
      <c r="L464" s="547"/>
      <c r="M464" s="547"/>
      <c r="N464" s="547"/>
    </row>
    <row r="465" spans="5:14" ht="13.15" customHeight="1" x14ac:dyDescent="0.2">
      <c r="E465" s="547"/>
      <c r="F465" s="547"/>
      <c r="G465" s="547"/>
      <c r="H465" s="547"/>
      <c r="I465" s="547"/>
      <c r="J465" s="547"/>
      <c r="K465" s="547"/>
      <c r="L465" s="547"/>
      <c r="M465" s="547"/>
      <c r="N465" s="547"/>
    </row>
    <row r="466" spans="5:14" ht="13.15" customHeight="1" x14ac:dyDescent="0.2">
      <c r="E466" s="547"/>
      <c r="F466" s="547"/>
      <c r="G466" s="547"/>
      <c r="H466" s="547"/>
      <c r="I466" s="547"/>
      <c r="J466" s="547"/>
      <c r="K466" s="547"/>
      <c r="L466" s="547"/>
      <c r="M466" s="547"/>
      <c r="N466" s="547"/>
    </row>
    <row r="467" spans="5:14" ht="13.15" customHeight="1" x14ac:dyDescent="0.2">
      <c r="E467" s="547"/>
      <c r="F467" s="547"/>
      <c r="G467" s="547"/>
      <c r="H467" s="547"/>
      <c r="I467" s="547"/>
      <c r="J467" s="547"/>
      <c r="K467" s="547"/>
      <c r="L467" s="547"/>
      <c r="M467" s="547"/>
      <c r="N467" s="547"/>
    </row>
    <row r="468" spans="5:14" ht="13.15" customHeight="1" x14ac:dyDescent="0.2">
      <c r="E468" s="547"/>
      <c r="F468" s="547"/>
      <c r="G468" s="547"/>
      <c r="H468" s="547"/>
      <c r="I468" s="547"/>
      <c r="J468" s="547"/>
      <c r="K468" s="547"/>
      <c r="L468" s="547"/>
      <c r="M468" s="547"/>
      <c r="N468" s="547"/>
    </row>
    <row r="469" spans="5:14" ht="13.15" customHeight="1" x14ac:dyDescent="0.2">
      <c r="E469" s="547"/>
      <c r="F469" s="547"/>
      <c r="G469" s="547"/>
      <c r="H469" s="547"/>
      <c r="I469" s="547"/>
      <c r="J469" s="547"/>
      <c r="K469" s="547"/>
      <c r="L469" s="547"/>
      <c r="M469" s="547"/>
      <c r="N469" s="547"/>
    </row>
    <row r="470" spans="5:14" ht="13.15" customHeight="1" x14ac:dyDescent="0.2">
      <c r="E470" s="547"/>
      <c r="F470" s="547"/>
      <c r="G470" s="547"/>
      <c r="H470" s="547"/>
      <c r="I470" s="547"/>
      <c r="J470" s="547"/>
      <c r="K470" s="547"/>
      <c r="L470" s="547"/>
      <c r="M470" s="547"/>
      <c r="N470" s="547"/>
    </row>
    <row r="471" spans="5:14" ht="13.15" customHeight="1" x14ac:dyDescent="0.2">
      <c r="E471" s="547"/>
      <c r="F471" s="547"/>
      <c r="G471" s="547"/>
      <c r="H471" s="547"/>
      <c r="I471" s="547"/>
      <c r="J471" s="547"/>
      <c r="K471" s="547"/>
      <c r="L471" s="547"/>
      <c r="M471" s="547"/>
      <c r="N471" s="547"/>
    </row>
    <row r="472" spans="5:14" ht="13.15" customHeight="1" x14ac:dyDescent="0.2">
      <c r="E472" s="547"/>
      <c r="F472" s="547"/>
      <c r="G472" s="547"/>
      <c r="H472" s="547"/>
      <c r="I472" s="547"/>
      <c r="J472" s="547"/>
      <c r="K472" s="547"/>
      <c r="L472" s="547"/>
      <c r="M472" s="547"/>
      <c r="N472" s="547"/>
    </row>
    <row r="473" spans="5:14" ht="13.15" customHeight="1" x14ac:dyDescent="0.2">
      <c r="E473" s="547"/>
      <c r="F473" s="547"/>
      <c r="G473" s="547"/>
      <c r="H473" s="547"/>
      <c r="I473" s="547"/>
      <c r="J473" s="547"/>
      <c r="K473" s="547"/>
      <c r="L473" s="547"/>
      <c r="M473" s="547"/>
      <c r="N473" s="547"/>
    </row>
    <row r="474" spans="5:14" ht="13.15" customHeight="1" x14ac:dyDescent="0.2">
      <c r="E474" s="547"/>
      <c r="F474" s="547"/>
      <c r="G474" s="547"/>
      <c r="H474" s="547"/>
      <c r="I474" s="547"/>
      <c r="J474" s="547"/>
      <c r="K474" s="547"/>
      <c r="L474" s="547"/>
      <c r="M474" s="547"/>
      <c r="N474" s="547"/>
    </row>
    <row r="475" spans="5:14" ht="13.15" customHeight="1" x14ac:dyDescent="0.2">
      <c r="E475" s="547"/>
      <c r="F475" s="547"/>
      <c r="G475" s="547"/>
      <c r="H475" s="547"/>
      <c r="I475" s="547"/>
      <c r="J475" s="547"/>
      <c r="K475" s="547"/>
      <c r="L475" s="547"/>
      <c r="M475" s="547"/>
      <c r="N475" s="547"/>
    </row>
    <row r="476" spans="5:14" ht="13.15" customHeight="1" x14ac:dyDescent="0.2">
      <c r="E476" s="547"/>
      <c r="F476" s="547"/>
      <c r="G476" s="547"/>
      <c r="H476" s="547"/>
      <c r="I476" s="547"/>
      <c r="J476" s="547"/>
      <c r="K476" s="547"/>
      <c r="L476" s="547"/>
      <c r="M476" s="547"/>
      <c r="N476" s="547"/>
    </row>
    <row r="477" spans="5:14" ht="13.15" customHeight="1" x14ac:dyDescent="0.2">
      <c r="E477" s="547"/>
      <c r="F477" s="547"/>
      <c r="G477" s="547"/>
      <c r="H477" s="547"/>
      <c r="I477" s="547"/>
      <c r="J477" s="547"/>
      <c r="K477" s="547"/>
      <c r="L477" s="547"/>
      <c r="M477" s="547"/>
      <c r="N477" s="547"/>
    </row>
    <row r="478" spans="5:14" ht="13.15" customHeight="1" x14ac:dyDescent="0.2">
      <c r="E478" s="547"/>
      <c r="F478" s="547"/>
      <c r="G478" s="547"/>
      <c r="H478" s="547"/>
      <c r="I478" s="547"/>
      <c r="J478" s="547"/>
      <c r="K478" s="547"/>
      <c r="L478" s="547"/>
      <c r="M478" s="547"/>
      <c r="N478" s="547"/>
    </row>
    <row r="479" spans="5:14" ht="13.15" customHeight="1" x14ac:dyDescent="0.2">
      <c r="E479" s="547"/>
      <c r="F479" s="547"/>
      <c r="G479" s="547"/>
      <c r="H479" s="547"/>
      <c r="I479" s="547"/>
      <c r="J479" s="547"/>
      <c r="K479" s="547"/>
      <c r="L479" s="547"/>
      <c r="M479" s="547"/>
      <c r="N479" s="547"/>
    </row>
    <row r="480" spans="5:14" ht="13.15" customHeight="1" x14ac:dyDescent="0.2">
      <c r="E480" s="547"/>
      <c r="F480" s="547"/>
      <c r="G480" s="547"/>
      <c r="H480" s="547"/>
      <c r="I480" s="547"/>
      <c r="J480" s="547"/>
      <c r="K480" s="547"/>
      <c r="L480" s="547"/>
      <c r="M480" s="547"/>
      <c r="N480" s="547"/>
    </row>
    <row r="481" spans="5:14" ht="13.15" customHeight="1" x14ac:dyDescent="0.2">
      <c r="E481" s="547"/>
      <c r="F481" s="547"/>
      <c r="G481" s="547"/>
      <c r="H481" s="547"/>
      <c r="I481" s="547"/>
      <c r="J481" s="547"/>
      <c r="K481" s="547"/>
      <c r="L481" s="547"/>
      <c r="M481" s="547"/>
      <c r="N481" s="547"/>
    </row>
    <row r="482" spans="5:14" ht="13.15" customHeight="1" x14ac:dyDescent="0.2">
      <c r="E482" s="547"/>
      <c r="F482" s="547"/>
      <c r="G482" s="547"/>
      <c r="H482" s="547"/>
      <c r="I482" s="547"/>
      <c r="J482" s="547"/>
      <c r="K482" s="547"/>
      <c r="L482" s="547"/>
      <c r="M482" s="547"/>
      <c r="N482" s="547"/>
    </row>
    <row r="483" spans="5:14" ht="13.15" customHeight="1" x14ac:dyDescent="0.2">
      <c r="E483" s="547"/>
      <c r="F483" s="547"/>
      <c r="G483" s="547"/>
      <c r="H483" s="547"/>
      <c r="I483" s="547"/>
      <c r="J483" s="547"/>
      <c r="K483" s="547"/>
      <c r="L483" s="547"/>
      <c r="M483" s="547"/>
      <c r="N483" s="547"/>
    </row>
    <row r="484" spans="5:14" ht="13.15" customHeight="1" x14ac:dyDescent="0.2">
      <c r="E484" s="547"/>
      <c r="F484" s="547"/>
      <c r="G484" s="547"/>
      <c r="H484" s="547"/>
      <c r="I484" s="547"/>
      <c r="J484" s="547"/>
      <c r="K484" s="547"/>
      <c r="L484" s="547"/>
      <c r="M484" s="547"/>
      <c r="N484" s="547"/>
    </row>
    <row r="485" spans="5:14" ht="13.15" customHeight="1" x14ac:dyDescent="0.2">
      <c r="E485" s="547"/>
      <c r="F485" s="547"/>
      <c r="G485" s="547"/>
      <c r="H485" s="547"/>
      <c r="I485" s="547"/>
      <c r="J485" s="547"/>
      <c r="K485" s="547"/>
      <c r="L485" s="547"/>
      <c r="M485" s="547"/>
      <c r="N485" s="547"/>
    </row>
    <row r="486" spans="5:14" ht="13.15" customHeight="1" x14ac:dyDescent="0.2">
      <c r="E486" s="547"/>
      <c r="F486" s="547"/>
      <c r="G486" s="547"/>
      <c r="H486" s="547"/>
      <c r="I486" s="547"/>
      <c r="J486" s="547"/>
      <c r="K486" s="547"/>
      <c r="L486" s="547"/>
      <c r="M486" s="547"/>
      <c r="N486" s="547"/>
    </row>
    <row r="487" spans="5:14" ht="13.15" customHeight="1" x14ac:dyDescent="0.2">
      <c r="E487" s="547"/>
      <c r="F487" s="547"/>
      <c r="G487" s="547"/>
      <c r="H487" s="547"/>
      <c r="I487" s="547"/>
      <c r="J487" s="547"/>
      <c r="K487" s="547"/>
      <c r="L487" s="547"/>
      <c r="M487" s="547"/>
      <c r="N487" s="547"/>
    </row>
    <row r="488" spans="5:14" ht="13.15" customHeight="1" x14ac:dyDescent="0.2">
      <c r="E488" s="547"/>
      <c r="F488" s="547"/>
      <c r="G488" s="547"/>
      <c r="H488" s="547"/>
      <c r="I488" s="547"/>
      <c r="J488" s="547"/>
      <c r="K488" s="547"/>
      <c r="L488" s="547"/>
      <c r="M488" s="547"/>
      <c r="N488" s="547"/>
    </row>
    <row r="489" spans="5:14" ht="13.15" customHeight="1" x14ac:dyDescent="0.2">
      <c r="E489" s="547"/>
      <c r="F489" s="547"/>
      <c r="G489" s="547"/>
      <c r="H489" s="547"/>
      <c r="I489" s="547"/>
      <c r="J489" s="547"/>
      <c r="K489" s="547"/>
      <c r="L489" s="547"/>
      <c r="M489" s="547"/>
      <c r="N489" s="547"/>
    </row>
    <row r="490" spans="5:14" ht="13.15" customHeight="1" x14ac:dyDescent="0.2">
      <c r="E490" s="547"/>
      <c r="F490" s="547"/>
      <c r="G490" s="547"/>
      <c r="H490" s="547"/>
      <c r="I490" s="547"/>
      <c r="J490" s="547"/>
      <c r="K490" s="547"/>
      <c r="L490" s="547"/>
      <c r="M490" s="547"/>
      <c r="N490" s="547"/>
    </row>
    <row r="491" spans="5:14" ht="13.15" customHeight="1" x14ac:dyDescent="0.2">
      <c r="E491" s="547"/>
      <c r="F491" s="547"/>
      <c r="G491" s="547"/>
      <c r="H491" s="547"/>
      <c r="I491" s="547"/>
      <c r="J491" s="547"/>
      <c r="K491" s="547"/>
      <c r="L491" s="547"/>
      <c r="M491" s="547"/>
      <c r="N491" s="547"/>
    </row>
    <row r="492" spans="5:14" ht="13.15" customHeight="1" x14ac:dyDescent="0.2">
      <c r="E492" s="547"/>
      <c r="F492" s="547"/>
      <c r="G492" s="547"/>
      <c r="H492" s="547"/>
      <c r="I492" s="547"/>
      <c r="J492" s="547"/>
      <c r="K492" s="547"/>
      <c r="L492" s="547"/>
      <c r="M492" s="547"/>
      <c r="N492" s="547"/>
    </row>
    <row r="493" spans="5:14" ht="13.15" customHeight="1" x14ac:dyDescent="0.2">
      <c r="E493" s="547"/>
      <c r="F493" s="547"/>
      <c r="G493" s="547"/>
      <c r="H493" s="547"/>
      <c r="I493" s="547"/>
      <c r="J493" s="547"/>
      <c r="K493" s="547"/>
      <c r="L493" s="547"/>
      <c r="M493" s="547"/>
      <c r="N493" s="547"/>
    </row>
    <row r="494" spans="5:14" ht="13.15" customHeight="1" x14ac:dyDescent="0.2">
      <c r="E494" s="547"/>
      <c r="F494" s="547"/>
      <c r="G494" s="547"/>
      <c r="H494" s="547"/>
      <c r="I494" s="547"/>
      <c r="J494" s="547"/>
      <c r="K494" s="547"/>
      <c r="L494" s="547"/>
      <c r="M494" s="547"/>
      <c r="N494" s="547"/>
    </row>
    <row r="495" spans="5:14" ht="13.15" customHeight="1" x14ac:dyDescent="0.2">
      <c r="E495" s="547"/>
      <c r="F495" s="547"/>
      <c r="G495" s="547"/>
      <c r="H495" s="547"/>
      <c r="I495" s="547"/>
      <c r="J495" s="547"/>
      <c r="K495" s="547"/>
      <c r="L495" s="547"/>
      <c r="M495" s="547"/>
      <c r="N495" s="547"/>
    </row>
    <row r="496" spans="5:14" ht="13.15" customHeight="1" x14ac:dyDescent="0.2">
      <c r="E496" s="547"/>
      <c r="F496" s="547"/>
      <c r="G496" s="547"/>
      <c r="H496" s="547"/>
      <c r="I496" s="547"/>
      <c r="J496" s="547"/>
      <c r="K496" s="547"/>
      <c r="L496" s="547"/>
      <c r="M496" s="547"/>
      <c r="N496" s="547"/>
    </row>
    <row r="497" spans="1:14" ht="13.15" customHeight="1" x14ac:dyDescent="0.2">
      <c r="E497" s="547"/>
      <c r="F497" s="547"/>
      <c r="G497" s="547"/>
      <c r="H497" s="547"/>
      <c r="I497" s="547"/>
      <c r="J497" s="547"/>
      <c r="K497" s="547"/>
      <c r="L497" s="547"/>
      <c r="M497" s="547"/>
      <c r="N497" s="547"/>
    </row>
    <row r="498" spans="1:14" ht="13.15" customHeight="1" x14ac:dyDescent="0.2">
      <c r="E498" s="547"/>
      <c r="F498" s="547"/>
      <c r="G498" s="547"/>
      <c r="H498" s="547"/>
      <c r="I498" s="547"/>
      <c r="J498" s="547"/>
      <c r="K498" s="547"/>
      <c r="L498" s="547"/>
      <c r="M498" s="547"/>
      <c r="N498" s="547"/>
    </row>
    <row r="499" spans="1:14" ht="13.15" customHeight="1" x14ac:dyDescent="0.2">
      <c r="E499" s="547"/>
      <c r="F499" s="547"/>
      <c r="G499" s="547"/>
      <c r="H499" s="547"/>
      <c r="I499" s="547"/>
      <c r="J499" s="547"/>
      <c r="K499" s="547"/>
      <c r="L499" s="547"/>
      <c r="M499" s="547"/>
      <c r="N499" s="547"/>
    </row>
    <row r="500" spans="1:14" ht="13.15" customHeight="1" x14ac:dyDescent="0.2">
      <c r="E500" s="547"/>
      <c r="F500" s="547"/>
      <c r="G500" s="547"/>
      <c r="H500" s="547"/>
      <c r="I500" s="547"/>
      <c r="J500" s="547"/>
      <c r="K500" s="547"/>
      <c r="L500" s="547"/>
      <c r="M500" s="547"/>
      <c r="N500" s="547"/>
    </row>
    <row r="501" spans="1:14" ht="13.15" customHeight="1" x14ac:dyDescent="0.2">
      <c r="E501" s="547"/>
      <c r="F501" s="547"/>
      <c r="G501" s="547"/>
      <c r="H501" s="547"/>
      <c r="I501" s="547"/>
      <c r="J501" s="547"/>
      <c r="K501" s="547"/>
      <c r="L501" s="547"/>
      <c r="M501" s="547"/>
      <c r="N501" s="547"/>
    </row>
    <row r="502" spans="1:14" ht="13.15" customHeight="1" x14ac:dyDescent="0.2">
      <c r="E502" s="547"/>
      <c r="F502" s="547"/>
      <c r="G502" s="547"/>
      <c r="H502" s="547"/>
      <c r="I502" s="547"/>
      <c r="J502" s="547"/>
      <c r="K502" s="547"/>
      <c r="L502" s="547"/>
      <c r="M502" s="547"/>
      <c r="N502" s="547"/>
    </row>
    <row r="503" spans="1:14" ht="13.15" customHeight="1" x14ac:dyDescent="0.2">
      <c r="A503" s="553"/>
      <c r="E503" s="547"/>
      <c r="F503" s="547"/>
      <c r="G503" s="547"/>
      <c r="H503" s="547"/>
      <c r="I503" s="547"/>
      <c r="J503" s="547"/>
      <c r="K503" s="547"/>
      <c r="L503" s="547"/>
      <c r="M503" s="547"/>
      <c r="N503" s="547"/>
    </row>
    <row r="504" spans="1:14" ht="13.15" customHeight="1" x14ac:dyDescent="0.2">
      <c r="A504" s="553"/>
      <c r="E504" s="547"/>
      <c r="F504" s="547"/>
      <c r="G504" s="547"/>
      <c r="H504" s="547"/>
      <c r="I504" s="547"/>
      <c r="J504" s="547"/>
      <c r="K504" s="547"/>
      <c r="L504" s="547"/>
      <c r="M504" s="547"/>
      <c r="N504" s="547"/>
    </row>
    <row r="505" spans="1:14" ht="13.15" customHeight="1" x14ac:dyDescent="0.2">
      <c r="A505" s="553"/>
      <c r="E505" s="547"/>
      <c r="F505" s="547"/>
      <c r="G505" s="547"/>
      <c r="H505" s="547"/>
      <c r="I505" s="547"/>
      <c r="J505" s="547"/>
      <c r="K505" s="547"/>
      <c r="L505" s="547"/>
      <c r="M505" s="547"/>
      <c r="N505" s="547"/>
    </row>
    <row r="506" spans="1:14" ht="13.15" customHeight="1" x14ac:dyDescent="0.2">
      <c r="E506" s="547"/>
      <c r="F506" s="547"/>
      <c r="G506" s="547"/>
      <c r="H506" s="547"/>
      <c r="I506" s="547"/>
      <c r="J506" s="547"/>
      <c r="K506" s="547"/>
      <c r="L506" s="547"/>
      <c r="M506" s="547"/>
      <c r="N506" s="547"/>
    </row>
    <row r="507" spans="1:14" ht="13.15" customHeight="1" x14ac:dyDescent="0.2">
      <c r="E507" s="547"/>
      <c r="F507" s="547"/>
      <c r="G507" s="547"/>
      <c r="H507" s="547"/>
      <c r="I507" s="547"/>
      <c r="J507" s="547"/>
      <c r="K507" s="547"/>
      <c r="L507" s="547"/>
      <c r="M507" s="547"/>
      <c r="N507" s="547"/>
    </row>
    <row r="508" spans="1:14" ht="13.15" customHeight="1" x14ac:dyDescent="0.2">
      <c r="E508" s="547"/>
      <c r="F508" s="547"/>
      <c r="G508" s="547"/>
      <c r="H508" s="547"/>
      <c r="I508" s="547"/>
      <c r="J508" s="547"/>
      <c r="K508" s="547"/>
      <c r="L508" s="547"/>
      <c r="M508" s="547"/>
      <c r="N508" s="547"/>
    </row>
    <row r="509" spans="1:14" ht="13.15" customHeight="1" x14ac:dyDescent="0.2">
      <c r="A509" s="555"/>
      <c r="E509" s="547"/>
      <c r="F509" s="547"/>
      <c r="G509" s="547"/>
      <c r="H509" s="547"/>
      <c r="I509" s="547"/>
      <c r="J509" s="547"/>
      <c r="K509" s="547"/>
      <c r="L509" s="547"/>
      <c r="M509" s="547"/>
      <c r="N509" s="547"/>
    </row>
    <row r="510" spans="1:14" ht="13.15" customHeight="1" x14ac:dyDescent="0.2">
      <c r="A510" s="561"/>
      <c r="E510" s="547"/>
      <c r="F510" s="547"/>
      <c r="G510" s="547"/>
      <c r="H510" s="547"/>
      <c r="I510" s="547"/>
      <c r="J510" s="547"/>
      <c r="K510" s="547"/>
      <c r="L510" s="547"/>
      <c r="M510" s="547"/>
      <c r="N510" s="547"/>
    </row>
    <row r="511" spans="1:14" ht="13.15" customHeight="1" x14ac:dyDescent="0.2">
      <c r="A511" s="553"/>
      <c r="E511" s="547"/>
      <c r="F511" s="547"/>
      <c r="G511" s="547"/>
      <c r="H511" s="547"/>
      <c r="I511" s="547"/>
      <c r="J511" s="547"/>
      <c r="K511" s="547"/>
      <c r="L511" s="547"/>
      <c r="M511" s="547"/>
      <c r="N511" s="547"/>
    </row>
    <row r="512" spans="1:14" ht="13.15" customHeight="1" x14ac:dyDescent="0.2">
      <c r="E512" s="547"/>
      <c r="F512" s="547"/>
      <c r="G512" s="547"/>
      <c r="H512" s="547"/>
      <c r="I512" s="547"/>
      <c r="J512" s="547"/>
      <c r="K512" s="547"/>
      <c r="L512" s="547"/>
      <c r="M512" s="547"/>
      <c r="N512" s="547"/>
    </row>
    <row r="513" spans="5:14" ht="13.15" customHeight="1" x14ac:dyDescent="0.2">
      <c r="E513" s="547"/>
      <c r="F513" s="547"/>
      <c r="G513" s="547"/>
      <c r="H513" s="547"/>
      <c r="I513" s="547"/>
      <c r="J513" s="547"/>
      <c r="K513" s="547"/>
      <c r="L513" s="547"/>
      <c r="M513" s="547"/>
      <c r="N513" s="547"/>
    </row>
    <row r="514" spans="5:14" ht="13.15" customHeight="1" x14ac:dyDescent="0.2">
      <c r="E514" s="547"/>
      <c r="F514" s="547"/>
      <c r="G514" s="547"/>
      <c r="H514" s="547"/>
      <c r="I514" s="547"/>
      <c r="J514" s="547"/>
      <c r="K514" s="547"/>
      <c r="L514" s="547"/>
      <c r="M514" s="547"/>
      <c r="N514" s="547"/>
    </row>
    <row r="515" spans="5:14" ht="13.15" customHeight="1" x14ac:dyDescent="0.2">
      <c r="E515" s="547"/>
      <c r="F515" s="547"/>
      <c r="G515" s="547"/>
      <c r="H515" s="547"/>
      <c r="I515" s="547"/>
      <c r="J515" s="547"/>
      <c r="K515" s="547"/>
      <c r="L515" s="547"/>
      <c r="M515" s="547"/>
      <c r="N515" s="547"/>
    </row>
    <row r="516" spans="5:14" ht="13.15" customHeight="1" x14ac:dyDescent="0.2">
      <c r="E516" s="547"/>
      <c r="F516" s="547"/>
      <c r="G516" s="547"/>
      <c r="H516" s="547"/>
      <c r="I516" s="547"/>
      <c r="J516" s="547"/>
      <c r="K516" s="547"/>
      <c r="L516" s="547"/>
      <c r="M516" s="547"/>
      <c r="N516" s="547"/>
    </row>
    <row r="517" spans="5:14" ht="13.15" customHeight="1" x14ac:dyDescent="0.2">
      <c r="E517" s="547"/>
      <c r="F517" s="547"/>
      <c r="G517" s="547"/>
      <c r="H517" s="547"/>
      <c r="I517" s="547"/>
      <c r="J517" s="547"/>
      <c r="K517" s="547"/>
      <c r="L517" s="547"/>
      <c r="M517" s="547"/>
      <c r="N517" s="547"/>
    </row>
    <row r="518" spans="5:14" ht="13.15" customHeight="1" x14ac:dyDescent="0.2">
      <c r="E518" s="547"/>
      <c r="F518" s="547"/>
      <c r="G518" s="547"/>
      <c r="H518" s="547"/>
      <c r="I518" s="547"/>
      <c r="J518" s="547"/>
      <c r="K518" s="547"/>
      <c r="L518" s="547"/>
      <c r="M518" s="547"/>
      <c r="N518" s="547"/>
    </row>
    <row r="519" spans="5:14" ht="13.15" customHeight="1" x14ac:dyDescent="0.2">
      <c r="E519" s="547"/>
      <c r="F519" s="547"/>
      <c r="G519" s="547"/>
      <c r="H519" s="547"/>
      <c r="I519" s="547"/>
      <c r="J519" s="547"/>
      <c r="K519" s="547"/>
      <c r="L519" s="547"/>
      <c r="M519" s="547"/>
      <c r="N519" s="547"/>
    </row>
    <row r="520" spans="5:14" ht="13.15" customHeight="1" x14ac:dyDescent="0.2">
      <c r="E520" s="547"/>
      <c r="F520" s="547"/>
      <c r="G520" s="547"/>
      <c r="H520" s="547"/>
      <c r="I520" s="547"/>
      <c r="J520" s="547"/>
      <c r="K520" s="547"/>
      <c r="L520" s="547"/>
      <c r="M520" s="547"/>
      <c r="N520" s="547"/>
    </row>
    <row r="521" spans="5:14" ht="13.15" customHeight="1" x14ac:dyDescent="0.2">
      <c r="E521" s="547"/>
      <c r="F521" s="547"/>
      <c r="G521" s="547"/>
      <c r="H521" s="547"/>
      <c r="I521" s="547"/>
      <c r="J521" s="547"/>
      <c r="K521" s="547"/>
      <c r="L521" s="547"/>
      <c r="M521" s="547"/>
      <c r="N521" s="547"/>
    </row>
    <row r="522" spans="5:14" ht="13.15" customHeight="1" x14ac:dyDescent="0.2">
      <c r="E522" s="547"/>
      <c r="F522" s="547"/>
      <c r="G522" s="547"/>
      <c r="H522" s="547"/>
      <c r="I522" s="547"/>
      <c r="J522" s="547"/>
      <c r="K522" s="547"/>
      <c r="L522" s="547"/>
      <c r="M522" s="547"/>
      <c r="N522" s="547"/>
    </row>
    <row r="523" spans="5:14" ht="13.15" customHeight="1" x14ac:dyDescent="0.2">
      <c r="E523" s="547"/>
      <c r="F523" s="547"/>
      <c r="G523" s="547"/>
      <c r="H523" s="547"/>
      <c r="I523" s="547"/>
      <c r="J523" s="547"/>
      <c r="K523" s="547"/>
      <c r="L523" s="547"/>
      <c r="M523" s="547"/>
      <c r="N523" s="547"/>
    </row>
    <row r="524" spans="5:14" ht="13.15" customHeight="1" x14ac:dyDescent="0.2">
      <c r="E524" s="547"/>
      <c r="F524" s="547"/>
      <c r="G524" s="547"/>
      <c r="H524" s="547"/>
      <c r="I524" s="547"/>
      <c r="J524" s="547"/>
      <c r="K524" s="547"/>
      <c r="L524" s="547"/>
      <c r="M524" s="547"/>
      <c r="N524" s="547"/>
    </row>
    <row r="525" spans="5:14" ht="13.15" customHeight="1" x14ac:dyDescent="0.2">
      <c r="E525" s="547"/>
      <c r="F525" s="547"/>
      <c r="G525" s="547"/>
      <c r="H525" s="547"/>
      <c r="I525" s="547"/>
      <c r="J525" s="547"/>
      <c r="K525" s="547"/>
      <c r="L525" s="547"/>
      <c r="M525" s="547"/>
      <c r="N525" s="547"/>
    </row>
    <row r="526" spans="5:14" ht="13.15" customHeight="1" x14ac:dyDescent="0.2">
      <c r="E526" s="547"/>
      <c r="F526" s="547"/>
      <c r="G526" s="547"/>
      <c r="H526" s="547"/>
      <c r="I526" s="547"/>
      <c r="J526" s="547"/>
      <c r="K526" s="547"/>
      <c r="L526" s="547"/>
      <c r="M526" s="547"/>
      <c r="N526" s="547"/>
    </row>
    <row r="527" spans="5:14" ht="13.15" customHeight="1" x14ac:dyDescent="0.2">
      <c r="E527" s="547"/>
      <c r="F527" s="547"/>
      <c r="G527" s="547"/>
      <c r="H527" s="547"/>
      <c r="I527" s="547"/>
      <c r="J527" s="547"/>
      <c r="K527" s="547"/>
      <c r="L527" s="547"/>
      <c r="M527" s="547"/>
      <c r="N527" s="547"/>
    </row>
    <row r="528" spans="5:14" ht="13.15" customHeight="1" x14ac:dyDescent="0.2">
      <c r="E528" s="547"/>
      <c r="F528" s="547"/>
      <c r="G528" s="547"/>
      <c r="H528" s="547"/>
      <c r="I528" s="547"/>
      <c r="J528" s="547"/>
      <c r="K528" s="547"/>
      <c r="L528" s="547"/>
      <c r="M528" s="547"/>
      <c r="N528" s="547"/>
    </row>
    <row r="529" spans="5:14" ht="13.15" customHeight="1" x14ac:dyDescent="0.2">
      <c r="E529" s="547"/>
      <c r="F529" s="547"/>
      <c r="G529" s="547"/>
      <c r="H529" s="547"/>
      <c r="I529" s="547"/>
      <c r="J529" s="547"/>
      <c r="K529" s="547"/>
      <c r="L529" s="547"/>
      <c r="M529" s="547"/>
      <c r="N529" s="547"/>
    </row>
    <row r="530" spans="5:14" ht="13.15" customHeight="1" x14ac:dyDescent="0.2">
      <c r="E530" s="547"/>
      <c r="F530" s="547"/>
      <c r="G530" s="547"/>
      <c r="H530" s="547"/>
      <c r="I530" s="547"/>
      <c r="J530" s="547"/>
      <c r="K530" s="547"/>
      <c r="L530" s="547"/>
      <c r="M530" s="547"/>
      <c r="N530" s="547"/>
    </row>
    <row r="531" spans="5:14" ht="13.15" customHeight="1" x14ac:dyDescent="0.2">
      <c r="E531" s="547"/>
      <c r="F531" s="547"/>
      <c r="G531" s="547"/>
      <c r="H531" s="547"/>
      <c r="I531" s="547"/>
      <c r="J531" s="547"/>
      <c r="K531" s="547"/>
      <c r="L531" s="547"/>
      <c r="M531" s="547"/>
      <c r="N531" s="547"/>
    </row>
    <row r="532" spans="5:14" ht="13.15" customHeight="1" x14ac:dyDescent="0.2">
      <c r="E532" s="547"/>
      <c r="F532" s="547"/>
      <c r="G532" s="547"/>
      <c r="H532" s="547"/>
      <c r="I532" s="547"/>
      <c r="J532" s="547"/>
      <c r="K532" s="547"/>
      <c r="L532" s="547"/>
      <c r="M532" s="547"/>
      <c r="N532" s="547"/>
    </row>
    <row r="533" spans="5:14" ht="13.15" customHeight="1" x14ac:dyDescent="0.2">
      <c r="E533" s="547"/>
      <c r="F533" s="547"/>
      <c r="G533" s="547"/>
      <c r="H533" s="547"/>
      <c r="I533" s="547"/>
      <c r="J533" s="547"/>
      <c r="K533" s="547"/>
      <c r="L533" s="547"/>
      <c r="M533" s="547"/>
      <c r="N533" s="547"/>
    </row>
    <row r="534" spans="5:14" ht="13.15" customHeight="1" x14ac:dyDescent="0.2">
      <c r="E534" s="547"/>
      <c r="F534" s="547"/>
      <c r="G534" s="547"/>
      <c r="H534" s="547"/>
      <c r="I534" s="547"/>
      <c r="J534" s="547"/>
      <c r="K534" s="547"/>
      <c r="L534" s="547"/>
      <c r="M534" s="547"/>
      <c r="N534" s="547"/>
    </row>
    <row r="535" spans="5:14" ht="13.15" customHeight="1" x14ac:dyDescent="0.2">
      <c r="E535" s="547"/>
      <c r="F535" s="547"/>
      <c r="G535" s="547"/>
      <c r="H535" s="547"/>
      <c r="I535" s="547"/>
      <c r="J535" s="547"/>
      <c r="K535" s="547"/>
      <c r="L535" s="547"/>
      <c r="M535" s="547"/>
      <c r="N535" s="547"/>
    </row>
    <row r="536" spans="5:14" ht="13.15" customHeight="1" x14ac:dyDescent="0.2">
      <c r="E536" s="547"/>
      <c r="F536" s="547"/>
      <c r="G536" s="547"/>
      <c r="H536" s="547"/>
      <c r="I536" s="547"/>
      <c r="J536" s="547"/>
      <c r="K536" s="547"/>
      <c r="L536" s="547"/>
      <c r="M536" s="547"/>
      <c r="N536" s="547"/>
    </row>
    <row r="537" spans="5:14" ht="13.15" customHeight="1" x14ac:dyDescent="0.2">
      <c r="E537" s="547"/>
      <c r="F537" s="547"/>
      <c r="G537" s="547"/>
      <c r="H537" s="547"/>
      <c r="I537" s="547"/>
      <c r="J537" s="547"/>
      <c r="K537" s="547"/>
      <c r="L537" s="547"/>
      <c r="M537" s="547"/>
      <c r="N537" s="547"/>
    </row>
    <row r="538" spans="5:14" ht="13.15" customHeight="1" x14ac:dyDescent="0.2">
      <c r="E538" s="547"/>
      <c r="F538" s="547"/>
      <c r="G538" s="547"/>
      <c r="H538" s="547"/>
      <c r="I538" s="547"/>
      <c r="J538" s="547"/>
      <c r="K538" s="547"/>
      <c r="L538" s="547"/>
      <c r="M538" s="547"/>
      <c r="N538" s="547"/>
    </row>
    <row r="539" spans="5:14" ht="13.15" customHeight="1" x14ac:dyDescent="0.2">
      <c r="E539" s="547"/>
      <c r="F539" s="547"/>
      <c r="G539" s="547"/>
      <c r="H539" s="547"/>
      <c r="I539" s="547"/>
      <c r="J539" s="547"/>
      <c r="K539" s="547"/>
      <c r="L539" s="547"/>
      <c r="M539" s="547"/>
      <c r="N539" s="547"/>
    </row>
    <row r="540" spans="5:14" ht="13.15" customHeight="1" x14ac:dyDescent="0.2">
      <c r="E540" s="547"/>
      <c r="F540" s="547"/>
      <c r="G540" s="547"/>
      <c r="H540" s="547"/>
      <c r="I540" s="547"/>
      <c r="J540" s="547"/>
      <c r="K540" s="547"/>
      <c r="L540" s="547"/>
      <c r="M540" s="547"/>
      <c r="N540" s="547"/>
    </row>
    <row r="541" spans="5:14" ht="13.15" customHeight="1" x14ac:dyDescent="0.2">
      <c r="E541" s="547"/>
      <c r="F541" s="547"/>
      <c r="G541" s="547"/>
      <c r="H541" s="547"/>
      <c r="I541" s="547"/>
      <c r="J541" s="547"/>
      <c r="K541" s="547"/>
      <c r="L541" s="547"/>
      <c r="M541" s="547"/>
      <c r="N541" s="547"/>
    </row>
    <row r="542" spans="5:14" ht="13.15" customHeight="1" x14ac:dyDescent="0.2">
      <c r="E542" s="547"/>
      <c r="F542" s="547"/>
      <c r="G542" s="547"/>
      <c r="H542" s="547"/>
      <c r="I542" s="547"/>
      <c r="J542" s="547"/>
      <c r="K542" s="547"/>
      <c r="L542" s="547"/>
      <c r="M542" s="547"/>
      <c r="N542" s="547"/>
    </row>
    <row r="543" spans="5:14" ht="13.15" customHeight="1" x14ac:dyDescent="0.2">
      <c r="E543" s="547"/>
      <c r="F543" s="547"/>
      <c r="G543" s="547"/>
      <c r="H543" s="547"/>
      <c r="I543" s="547"/>
      <c r="J543" s="547"/>
      <c r="K543" s="547"/>
      <c r="L543" s="547"/>
      <c r="M543" s="547"/>
      <c r="N543" s="547"/>
    </row>
    <row r="544" spans="5:14" ht="13.15" customHeight="1" x14ac:dyDescent="0.2">
      <c r="E544" s="547"/>
      <c r="F544" s="547"/>
      <c r="G544" s="547"/>
      <c r="H544" s="547"/>
      <c r="I544" s="547"/>
      <c r="J544" s="547"/>
      <c r="K544" s="547"/>
      <c r="L544" s="547"/>
      <c r="M544" s="547"/>
      <c r="N544" s="547"/>
    </row>
    <row r="545" spans="5:14" ht="13.15" customHeight="1" x14ac:dyDescent="0.2">
      <c r="E545" s="547"/>
      <c r="F545" s="547"/>
      <c r="G545" s="547"/>
      <c r="H545" s="547"/>
      <c r="I545" s="547"/>
      <c r="J545" s="547"/>
      <c r="K545" s="547"/>
      <c r="L545" s="547"/>
      <c r="M545" s="547"/>
      <c r="N545" s="547"/>
    </row>
    <row r="546" spans="5:14" ht="13.15" customHeight="1" x14ac:dyDescent="0.2">
      <c r="E546" s="547"/>
      <c r="F546" s="547"/>
      <c r="G546" s="547"/>
      <c r="H546" s="547"/>
      <c r="I546" s="547"/>
      <c r="J546" s="547"/>
      <c r="K546" s="547"/>
      <c r="L546" s="547"/>
      <c r="M546" s="547"/>
      <c r="N546" s="547"/>
    </row>
    <row r="547" spans="5:14" ht="13.15" customHeight="1" x14ac:dyDescent="0.2">
      <c r="E547" s="547"/>
      <c r="F547" s="547"/>
      <c r="G547" s="547"/>
      <c r="H547" s="547"/>
      <c r="I547" s="547"/>
      <c r="J547" s="547"/>
      <c r="K547" s="547"/>
      <c r="L547" s="547"/>
      <c r="M547" s="547"/>
      <c r="N547" s="547"/>
    </row>
    <row r="548" spans="5:14" ht="13.15" customHeight="1" x14ac:dyDescent="0.2">
      <c r="E548" s="547"/>
      <c r="F548" s="547"/>
      <c r="G548" s="547"/>
      <c r="H548" s="547"/>
      <c r="I548" s="547"/>
      <c r="J548" s="547"/>
      <c r="K548" s="547"/>
      <c r="L548" s="547"/>
      <c r="M548" s="547"/>
      <c r="N548" s="547"/>
    </row>
    <row r="549" spans="5:14" ht="13.15" customHeight="1" x14ac:dyDescent="0.2">
      <c r="E549" s="547"/>
      <c r="F549" s="547"/>
      <c r="G549" s="547"/>
      <c r="H549" s="547"/>
      <c r="I549" s="547"/>
      <c r="J549" s="547"/>
      <c r="K549" s="547"/>
      <c r="L549" s="547"/>
      <c r="M549" s="547"/>
      <c r="N549" s="547"/>
    </row>
    <row r="550" spans="5:14" ht="13.15" customHeight="1" x14ac:dyDescent="0.2">
      <c r="E550" s="547"/>
      <c r="F550" s="547"/>
      <c r="G550" s="547"/>
      <c r="H550" s="547"/>
      <c r="I550" s="547"/>
      <c r="J550" s="547"/>
      <c r="K550" s="547"/>
      <c r="L550" s="547"/>
      <c r="M550" s="547"/>
      <c r="N550" s="547"/>
    </row>
    <row r="551" spans="5:14" ht="13.15" customHeight="1" x14ac:dyDescent="0.2">
      <c r="E551" s="547"/>
      <c r="F551" s="547"/>
      <c r="G551" s="547"/>
      <c r="H551" s="547"/>
      <c r="I551" s="547"/>
      <c r="J551" s="547"/>
      <c r="K551" s="547"/>
      <c r="L551" s="547"/>
      <c r="M551" s="547"/>
      <c r="N551" s="547"/>
    </row>
    <row r="552" spans="5:14" ht="13.15" customHeight="1" x14ac:dyDescent="0.2">
      <c r="E552" s="547"/>
      <c r="F552" s="547"/>
      <c r="G552" s="547"/>
      <c r="H552" s="547"/>
      <c r="I552" s="547"/>
      <c r="J552" s="547"/>
      <c r="K552" s="547"/>
      <c r="L552" s="547"/>
      <c r="M552" s="547"/>
      <c r="N552" s="547"/>
    </row>
    <row r="553" spans="5:14" ht="13.15" customHeight="1" x14ac:dyDescent="0.2">
      <c r="E553" s="547"/>
      <c r="F553" s="547"/>
      <c r="G553" s="547"/>
      <c r="H553" s="547"/>
      <c r="I553" s="547"/>
      <c r="J553" s="547"/>
      <c r="K553" s="547"/>
      <c r="L553" s="547"/>
      <c r="M553" s="547"/>
      <c r="N553" s="547"/>
    </row>
    <row r="554" spans="5:14" ht="13.15" customHeight="1" x14ac:dyDescent="0.2">
      <c r="E554" s="547"/>
      <c r="F554" s="547"/>
      <c r="G554" s="547"/>
      <c r="H554" s="547"/>
      <c r="I554" s="547"/>
      <c r="J554" s="547"/>
      <c r="K554" s="547"/>
      <c r="L554" s="547"/>
      <c r="M554" s="547"/>
      <c r="N554" s="547"/>
    </row>
    <row r="555" spans="5:14" ht="13.15" customHeight="1" x14ac:dyDescent="0.2">
      <c r="E555" s="547"/>
      <c r="F555" s="547"/>
      <c r="G555" s="547"/>
      <c r="H555" s="547"/>
      <c r="I555" s="547"/>
      <c r="J555" s="547"/>
      <c r="K555" s="547"/>
      <c r="L555" s="547"/>
      <c r="M555" s="547"/>
      <c r="N555" s="547"/>
    </row>
    <row r="556" spans="5:14" ht="13.15" customHeight="1" x14ac:dyDescent="0.2">
      <c r="E556" s="547"/>
      <c r="F556" s="547"/>
      <c r="G556" s="547"/>
      <c r="H556" s="547"/>
      <c r="I556" s="547"/>
      <c r="J556" s="547"/>
      <c r="K556" s="547"/>
      <c r="L556" s="547"/>
      <c r="M556" s="547"/>
      <c r="N556" s="547"/>
    </row>
    <row r="557" spans="5:14" ht="13.15" customHeight="1" x14ac:dyDescent="0.2">
      <c r="E557" s="547"/>
      <c r="F557" s="547"/>
      <c r="G557" s="547"/>
      <c r="H557" s="547"/>
      <c r="I557" s="547"/>
      <c r="J557" s="547"/>
      <c r="K557" s="547"/>
      <c r="L557" s="547"/>
      <c r="M557" s="547"/>
      <c r="N557" s="547"/>
    </row>
    <row r="558" spans="5:14" ht="13.15" customHeight="1" x14ac:dyDescent="0.2">
      <c r="E558" s="547"/>
      <c r="F558" s="547"/>
      <c r="G558" s="547"/>
      <c r="H558" s="547"/>
      <c r="I558" s="547"/>
      <c r="J558" s="547"/>
      <c r="K558" s="547"/>
      <c r="L558" s="547"/>
      <c r="M558" s="547"/>
      <c r="N558" s="547"/>
    </row>
    <row r="559" spans="5:14" ht="13.15" customHeight="1" x14ac:dyDescent="0.2">
      <c r="E559" s="547"/>
      <c r="F559" s="547"/>
      <c r="G559" s="547"/>
      <c r="H559" s="547"/>
      <c r="I559" s="547"/>
      <c r="J559" s="547"/>
      <c r="K559" s="547"/>
      <c r="L559" s="547"/>
      <c r="M559" s="547"/>
      <c r="N559" s="547"/>
    </row>
    <row r="560" spans="5:14" ht="13.15" customHeight="1" x14ac:dyDescent="0.2">
      <c r="E560" s="547"/>
      <c r="F560" s="547"/>
      <c r="G560" s="547"/>
      <c r="H560" s="547"/>
      <c r="I560" s="547"/>
      <c r="J560" s="547"/>
      <c r="K560" s="547"/>
      <c r="L560" s="547"/>
      <c r="M560" s="547"/>
      <c r="N560" s="547"/>
    </row>
    <row r="561" spans="5:14" ht="13.15" customHeight="1" x14ac:dyDescent="0.2">
      <c r="E561" s="547"/>
      <c r="F561" s="547"/>
      <c r="G561" s="547"/>
      <c r="H561" s="547"/>
      <c r="I561" s="547"/>
      <c r="J561" s="547"/>
      <c r="K561" s="547"/>
      <c r="L561" s="547"/>
      <c r="M561" s="547"/>
      <c r="N561" s="547"/>
    </row>
    <row r="562" spans="5:14" ht="13.15" customHeight="1" x14ac:dyDescent="0.2">
      <c r="E562" s="547"/>
      <c r="F562" s="547"/>
      <c r="G562" s="547"/>
      <c r="H562" s="547"/>
      <c r="I562" s="547"/>
      <c r="J562" s="547"/>
      <c r="K562" s="547"/>
      <c r="L562" s="547"/>
      <c r="M562" s="547"/>
      <c r="N562" s="547"/>
    </row>
    <row r="563" spans="5:14" ht="13.15" customHeight="1" x14ac:dyDescent="0.2">
      <c r="E563" s="547"/>
      <c r="F563" s="547"/>
      <c r="G563" s="547"/>
      <c r="H563" s="547"/>
      <c r="I563" s="547"/>
      <c r="J563" s="547"/>
      <c r="K563" s="547"/>
      <c r="L563" s="547"/>
      <c r="M563" s="547"/>
      <c r="N563" s="547"/>
    </row>
    <row r="564" spans="5:14" ht="13.15" customHeight="1" x14ac:dyDescent="0.2">
      <c r="E564" s="547"/>
      <c r="F564" s="547"/>
      <c r="G564" s="547"/>
      <c r="H564" s="547"/>
      <c r="I564" s="547"/>
      <c r="J564" s="547"/>
      <c r="K564" s="547"/>
      <c r="L564" s="547"/>
      <c r="M564" s="547"/>
      <c r="N564" s="547"/>
    </row>
    <row r="565" spans="5:14" ht="13.15" customHeight="1" x14ac:dyDescent="0.2">
      <c r="E565" s="547"/>
      <c r="F565" s="547"/>
      <c r="G565" s="547"/>
      <c r="H565" s="547"/>
      <c r="I565" s="547"/>
      <c r="J565" s="547"/>
      <c r="K565" s="547"/>
      <c r="L565" s="547"/>
      <c r="M565" s="547"/>
      <c r="N565" s="547"/>
    </row>
    <row r="566" spans="5:14" ht="13.15" customHeight="1" x14ac:dyDescent="0.2">
      <c r="E566" s="547"/>
      <c r="F566" s="547"/>
      <c r="G566" s="547"/>
      <c r="H566" s="547"/>
      <c r="I566" s="547"/>
      <c r="J566" s="547"/>
      <c r="K566" s="547"/>
      <c r="L566" s="547"/>
      <c r="M566" s="547"/>
      <c r="N566" s="547"/>
    </row>
    <row r="567" spans="5:14" ht="13.15" customHeight="1" x14ac:dyDescent="0.2">
      <c r="E567" s="547"/>
      <c r="F567" s="547"/>
      <c r="G567" s="547"/>
      <c r="H567" s="547"/>
      <c r="I567" s="547"/>
      <c r="J567" s="547"/>
      <c r="K567" s="547"/>
      <c r="L567" s="547"/>
      <c r="M567" s="547"/>
      <c r="N567" s="547"/>
    </row>
    <row r="568" spans="5:14" ht="13.15" customHeight="1" x14ac:dyDescent="0.2">
      <c r="E568" s="547"/>
      <c r="F568" s="547"/>
      <c r="G568" s="547"/>
      <c r="H568" s="547"/>
      <c r="I568" s="547"/>
      <c r="J568" s="547"/>
      <c r="K568" s="547"/>
      <c r="L568" s="547"/>
      <c r="M568" s="547"/>
      <c r="N568" s="547"/>
    </row>
    <row r="569" spans="5:14" ht="13.15" customHeight="1" x14ac:dyDescent="0.2">
      <c r="E569" s="547"/>
      <c r="F569" s="547"/>
      <c r="G569" s="547"/>
      <c r="H569" s="547"/>
      <c r="I569" s="547"/>
      <c r="J569" s="547"/>
      <c r="K569" s="547"/>
      <c r="L569" s="547"/>
      <c r="M569" s="547"/>
      <c r="N569" s="547"/>
    </row>
    <row r="570" spans="5:14" ht="13.15" customHeight="1" x14ac:dyDescent="0.2">
      <c r="E570" s="547"/>
      <c r="F570" s="547"/>
      <c r="G570" s="547"/>
      <c r="H570" s="547"/>
      <c r="I570" s="547"/>
      <c r="J570" s="547"/>
      <c r="K570" s="547"/>
      <c r="L570" s="547"/>
      <c r="M570" s="547"/>
      <c r="N570" s="547"/>
    </row>
    <row r="571" spans="5:14" ht="13.15" customHeight="1" x14ac:dyDescent="0.2">
      <c r="E571" s="547"/>
      <c r="F571" s="547"/>
      <c r="G571" s="547"/>
      <c r="H571" s="547"/>
      <c r="I571" s="547"/>
      <c r="J571" s="547"/>
      <c r="K571" s="547"/>
      <c r="L571" s="547"/>
      <c r="M571" s="547"/>
      <c r="N571" s="547"/>
    </row>
    <row r="572" spans="5:14" ht="13.15" customHeight="1" x14ac:dyDescent="0.2">
      <c r="E572" s="547"/>
      <c r="F572" s="547"/>
      <c r="G572" s="547"/>
      <c r="H572" s="547"/>
      <c r="I572" s="547"/>
      <c r="J572" s="547"/>
      <c r="K572" s="547"/>
      <c r="L572" s="547"/>
      <c r="M572" s="547"/>
      <c r="N572" s="547"/>
    </row>
    <row r="573" spans="5:14" ht="13.15" customHeight="1" x14ac:dyDescent="0.2">
      <c r="E573" s="547"/>
      <c r="F573" s="547"/>
      <c r="G573" s="547"/>
      <c r="H573" s="547"/>
      <c r="I573" s="547"/>
      <c r="J573" s="547"/>
      <c r="K573" s="547"/>
      <c r="L573" s="547"/>
      <c r="M573" s="547"/>
      <c r="N573" s="547"/>
    </row>
    <row r="574" spans="5:14" ht="13.15" customHeight="1" x14ac:dyDescent="0.2">
      <c r="E574" s="547"/>
      <c r="F574" s="547"/>
      <c r="G574" s="547"/>
      <c r="H574" s="547"/>
      <c r="I574" s="547"/>
      <c r="J574" s="547"/>
      <c r="K574" s="547"/>
      <c r="L574" s="547"/>
      <c r="M574" s="547"/>
      <c r="N574" s="547"/>
    </row>
    <row r="575" spans="5:14" ht="13.15" customHeight="1" x14ac:dyDescent="0.2">
      <c r="E575" s="547"/>
      <c r="F575" s="547"/>
      <c r="G575" s="547"/>
      <c r="H575" s="547"/>
      <c r="I575" s="547"/>
      <c r="J575" s="547"/>
      <c r="K575" s="547"/>
      <c r="L575" s="547"/>
      <c r="M575" s="547"/>
      <c r="N575" s="547"/>
    </row>
    <row r="576" spans="5:14" ht="13.15" customHeight="1" x14ac:dyDescent="0.2">
      <c r="E576" s="547"/>
      <c r="F576" s="547"/>
      <c r="G576" s="547"/>
      <c r="H576" s="547"/>
      <c r="I576" s="547"/>
      <c r="J576" s="547"/>
      <c r="K576" s="547"/>
      <c r="L576" s="547"/>
      <c r="M576" s="547"/>
      <c r="N576" s="547"/>
    </row>
    <row r="577" spans="5:14" ht="13.15" customHeight="1" x14ac:dyDescent="0.2">
      <c r="E577" s="547"/>
      <c r="F577" s="547"/>
      <c r="G577" s="547"/>
      <c r="H577" s="547"/>
      <c r="I577" s="547"/>
      <c r="J577" s="547"/>
      <c r="K577" s="547"/>
      <c r="L577" s="547"/>
      <c r="M577" s="547"/>
      <c r="N577" s="547"/>
    </row>
    <row r="578" spans="5:14" ht="13.15" customHeight="1" x14ac:dyDescent="0.2">
      <c r="E578" s="547"/>
      <c r="F578" s="547"/>
      <c r="G578" s="547"/>
      <c r="H578" s="547"/>
      <c r="I578" s="547"/>
      <c r="J578" s="547"/>
      <c r="K578" s="547"/>
      <c r="L578" s="547"/>
      <c r="M578" s="547"/>
      <c r="N578" s="547"/>
    </row>
    <row r="579" spans="5:14" ht="13.15" customHeight="1" x14ac:dyDescent="0.2">
      <c r="E579" s="547"/>
      <c r="F579" s="547"/>
      <c r="G579" s="547"/>
      <c r="H579" s="547"/>
      <c r="I579" s="547"/>
      <c r="J579" s="547"/>
      <c r="K579" s="547"/>
      <c r="L579" s="547"/>
      <c r="M579" s="547"/>
      <c r="N579" s="547"/>
    </row>
    <row r="580" spans="5:14" ht="13.15" customHeight="1" x14ac:dyDescent="0.2">
      <c r="E580" s="547"/>
      <c r="F580" s="547"/>
      <c r="G580" s="547"/>
      <c r="H580" s="547"/>
      <c r="I580" s="547"/>
      <c r="J580" s="547"/>
      <c r="K580" s="547"/>
      <c r="L580" s="547"/>
      <c r="M580" s="547"/>
      <c r="N580" s="547"/>
    </row>
    <row r="581" spans="5:14" ht="13.15" customHeight="1" x14ac:dyDescent="0.2">
      <c r="E581" s="547"/>
      <c r="F581" s="547"/>
      <c r="G581" s="547"/>
      <c r="H581" s="547"/>
      <c r="I581" s="547"/>
      <c r="J581" s="547"/>
      <c r="K581" s="547"/>
      <c r="L581" s="547"/>
      <c r="M581" s="547"/>
      <c r="N581" s="547"/>
    </row>
    <row r="582" spans="5:14" ht="13.15" customHeight="1" x14ac:dyDescent="0.2">
      <c r="E582" s="547"/>
      <c r="F582" s="547"/>
      <c r="G582" s="547"/>
      <c r="H582" s="547"/>
      <c r="I582" s="547"/>
      <c r="J582" s="547"/>
      <c r="K582" s="547"/>
      <c r="L582" s="547"/>
      <c r="M582" s="547"/>
      <c r="N582" s="547"/>
    </row>
    <row r="583" spans="5:14" ht="13.15" customHeight="1" x14ac:dyDescent="0.2">
      <c r="E583" s="547"/>
      <c r="F583" s="547"/>
      <c r="G583" s="547"/>
      <c r="H583" s="547"/>
      <c r="I583" s="547"/>
      <c r="J583" s="547"/>
      <c r="K583" s="547"/>
      <c r="L583" s="547"/>
      <c r="M583" s="547"/>
      <c r="N583" s="547"/>
    </row>
    <row r="584" spans="5:14" ht="13.15" customHeight="1" x14ac:dyDescent="0.2">
      <c r="E584" s="547"/>
      <c r="F584" s="547"/>
      <c r="G584" s="547"/>
      <c r="H584" s="547"/>
      <c r="I584" s="547"/>
      <c r="J584" s="547"/>
      <c r="K584" s="547"/>
      <c r="L584" s="547"/>
      <c r="M584" s="547"/>
      <c r="N584" s="547"/>
    </row>
    <row r="585" spans="5:14" ht="13.15" customHeight="1" x14ac:dyDescent="0.2">
      <c r="E585" s="547"/>
      <c r="F585" s="547"/>
      <c r="G585" s="547"/>
      <c r="H585" s="547"/>
      <c r="I585" s="547"/>
      <c r="J585" s="547"/>
      <c r="K585" s="547"/>
      <c r="L585" s="547"/>
      <c r="M585" s="547"/>
      <c r="N585" s="547"/>
    </row>
    <row r="586" spans="5:14" ht="13.15" customHeight="1" x14ac:dyDescent="0.2">
      <c r="E586" s="547"/>
      <c r="F586" s="547"/>
      <c r="G586" s="547"/>
      <c r="H586" s="547"/>
      <c r="I586" s="547"/>
      <c r="J586" s="547"/>
      <c r="K586" s="547"/>
      <c r="L586" s="547"/>
      <c r="M586" s="547"/>
      <c r="N586" s="547"/>
    </row>
    <row r="587" spans="5:14" ht="13.15" customHeight="1" x14ac:dyDescent="0.2">
      <c r="E587" s="547"/>
      <c r="F587" s="547"/>
      <c r="G587" s="547"/>
      <c r="H587" s="547"/>
      <c r="I587" s="547"/>
      <c r="J587" s="547"/>
      <c r="K587" s="547"/>
      <c r="L587" s="547"/>
      <c r="M587" s="547"/>
      <c r="N587" s="547"/>
    </row>
    <row r="588" spans="5:14" ht="13.15" customHeight="1" x14ac:dyDescent="0.2">
      <c r="E588" s="547"/>
      <c r="F588" s="547"/>
      <c r="G588" s="547"/>
      <c r="H588" s="547"/>
      <c r="I588" s="547"/>
      <c r="J588" s="547"/>
      <c r="K588" s="547"/>
      <c r="L588" s="547"/>
      <c r="M588" s="547"/>
      <c r="N588" s="547"/>
    </row>
    <row r="589" spans="5:14" ht="13.15" customHeight="1" x14ac:dyDescent="0.2">
      <c r="E589" s="547"/>
      <c r="F589" s="547"/>
      <c r="G589" s="547"/>
      <c r="H589" s="547"/>
      <c r="I589" s="547"/>
      <c r="J589" s="547"/>
      <c r="K589" s="547"/>
      <c r="L589" s="547"/>
      <c r="M589" s="547"/>
      <c r="N589" s="547"/>
    </row>
    <row r="590" spans="5:14" ht="13.15" customHeight="1" x14ac:dyDescent="0.2">
      <c r="E590" s="547"/>
      <c r="F590" s="547"/>
      <c r="G590" s="547"/>
      <c r="H590" s="547"/>
      <c r="I590" s="547"/>
      <c r="J590" s="547"/>
      <c r="K590" s="547"/>
      <c r="L590" s="547"/>
      <c r="M590" s="547"/>
      <c r="N590" s="547"/>
    </row>
    <row r="591" spans="5:14" ht="13.15" customHeight="1" x14ac:dyDescent="0.2">
      <c r="E591" s="547"/>
      <c r="F591" s="547"/>
      <c r="G591" s="547"/>
      <c r="H591" s="547"/>
      <c r="I591" s="547"/>
      <c r="J591" s="547"/>
      <c r="K591" s="547"/>
      <c r="L591" s="547"/>
      <c r="M591" s="547"/>
      <c r="N591" s="547"/>
    </row>
    <row r="592" spans="5:14" ht="13.15" customHeight="1" x14ac:dyDescent="0.2">
      <c r="E592" s="547"/>
      <c r="F592" s="547"/>
      <c r="G592" s="547"/>
      <c r="H592" s="547"/>
      <c r="I592" s="547"/>
      <c r="J592" s="547"/>
      <c r="K592" s="547"/>
      <c r="L592" s="547"/>
      <c r="M592" s="547"/>
      <c r="N592" s="547"/>
    </row>
    <row r="593" spans="5:14" ht="13.15" customHeight="1" x14ac:dyDescent="0.2">
      <c r="E593" s="547"/>
      <c r="F593" s="547"/>
      <c r="G593" s="547"/>
      <c r="H593" s="547"/>
      <c r="I593" s="547"/>
      <c r="J593" s="547"/>
      <c r="K593" s="547"/>
      <c r="L593" s="547"/>
      <c r="M593" s="547"/>
      <c r="N593" s="547"/>
    </row>
    <row r="594" spans="5:14" ht="13.15" customHeight="1" x14ac:dyDescent="0.2">
      <c r="E594" s="547"/>
      <c r="F594" s="547"/>
      <c r="G594" s="547"/>
      <c r="H594" s="547"/>
      <c r="I594" s="547"/>
      <c r="J594" s="547"/>
      <c r="K594" s="547"/>
      <c r="L594" s="547"/>
      <c r="M594" s="547"/>
      <c r="N594" s="547"/>
    </row>
    <row r="595" spans="5:14" ht="13.15" customHeight="1" x14ac:dyDescent="0.2">
      <c r="E595" s="547"/>
      <c r="F595" s="547"/>
      <c r="G595" s="547"/>
      <c r="H595" s="547"/>
      <c r="I595" s="547"/>
      <c r="J595" s="547"/>
      <c r="K595" s="547"/>
      <c r="L595" s="547"/>
      <c r="M595" s="547"/>
      <c r="N595" s="547"/>
    </row>
    <row r="596" spans="5:14" ht="13.15" customHeight="1" x14ac:dyDescent="0.2">
      <c r="E596" s="547"/>
      <c r="F596" s="547"/>
      <c r="G596" s="547"/>
      <c r="H596" s="547"/>
      <c r="I596" s="547"/>
      <c r="J596" s="547"/>
      <c r="K596" s="547"/>
      <c r="L596" s="547"/>
      <c r="M596" s="547"/>
      <c r="N596" s="547"/>
    </row>
    <row r="597" spans="5:14" ht="13.15" customHeight="1" x14ac:dyDescent="0.2">
      <c r="E597" s="547"/>
      <c r="F597" s="547"/>
      <c r="G597" s="547"/>
      <c r="H597" s="547"/>
      <c r="I597" s="547"/>
      <c r="J597" s="547"/>
      <c r="K597" s="547"/>
      <c r="L597" s="547"/>
      <c r="M597" s="547"/>
      <c r="N597" s="547"/>
    </row>
    <row r="598" spans="5:14" ht="13.15" customHeight="1" x14ac:dyDescent="0.2">
      <c r="E598" s="547"/>
      <c r="F598" s="547"/>
      <c r="G598" s="547"/>
      <c r="H598" s="547"/>
      <c r="I598" s="547"/>
      <c r="J598" s="547"/>
      <c r="K598" s="547"/>
      <c r="L598" s="547"/>
      <c r="M598" s="547"/>
      <c r="N598" s="547"/>
    </row>
    <row r="599" spans="5:14" ht="13.15" customHeight="1" x14ac:dyDescent="0.2">
      <c r="E599" s="547"/>
      <c r="F599" s="547"/>
      <c r="G599" s="547"/>
      <c r="H599" s="547"/>
      <c r="I599" s="547"/>
      <c r="J599" s="547"/>
      <c r="K599" s="547"/>
      <c r="L599" s="547"/>
      <c r="M599" s="547"/>
      <c r="N599" s="547"/>
    </row>
    <row r="600" spans="5:14" ht="13.15" customHeight="1" x14ac:dyDescent="0.2">
      <c r="E600" s="547"/>
      <c r="F600" s="547"/>
      <c r="G600" s="547"/>
      <c r="H600" s="547"/>
      <c r="I600" s="547"/>
      <c r="J600" s="547"/>
      <c r="K600" s="547"/>
      <c r="L600" s="547"/>
      <c r="M600" s="547"/>
      <c r="N600" s="547"/>
    </row>
    <row r="601" spans="5:14" ht="13.15" customHeight="1" x14ac:dyDescent="0.2">
      <c r="E601" s="547"/>
      <c r="F601" s="547"/>
      <c r="G601" s="547"/>
      <c r="H601" s="547"/>
      <c r="I601" s="547"/>
      <c r="J601" s="547"/>
      <c r="K601" s="547"/>
      <c r="L601" s="547"/>
      <c r="M601" s="547"/>
      <c r="N601" s="547"/>
    </row>
    <row r="602" spans="5:14" ht="13.15" customHeight="1" x14ac:dyDescent="0.2">
      <c r="E602" s="547"/>
      <c r="F602" s="547"/>
      <c r="G602" s="547"/>
      <c r="H602" s="547"/>
      <c r="I602" s="547"/>
      <c r="J602" s="547"/>
      <c r="K602" s="547"/>
      <c r="L602" s="547"/>
      <c r="M602" s="547"/>
      <c r="N602" s="547"/>
    </row>
    <row r="603" spans="5:14" ht="13.15" customHeight="1" x14ac:dyDescent="0.2">
      <c r="E603" s="547"/>
      <c r="F603" s="547"/>
      <c r="G603" s="547"/>
      <c r="H603" s="547"/>
      <c r="I603" s="547"/>
      <c r="J603" s="547"/>
      <c r="K603" s="547"/>
      <c r="L603" s="547"/>
      <c r="M603" s="547"/>
      <c r="N603" s="547"/>
    </row>
    <row r="604" spans="5:14" ht="13.15" customHeight="1" x14ac:dyDescent="0.2">
      <c r="E604" s="547"/>
      <c r="F604" s="547"/>
      <c r="G604" s="547"/>
      <c r="H604" s="547"/>
      <c r="I604" s="547"/>
      <c r="J604" s="547"/>
      <c r="K604" s="547"/>
      <c r="L604" s="547"/>
      <c r="M604" s="547"/>
      <c r="N604" s="547"/>
    </row>
    <row r="605" spans="5:14" ht="13.15" customHeight="1" x14ac:dyDescent="0.2">
      <c r="E605" s="547"/>
      <c r="F605" s="547"/>
      <c r="G605" s="547"/>
      <c r="H605" s="547"/>
      <c r="I605" s="547"/>
      <c r="J605" s="547"/>
      <c r="K605" s="547"/>
      <c r="L605" s="547"/>
      <c r="M605" s="547"/>
      <c r="N605" s="547"/>
    </row>
    <row r="606" spans="5:14" ht="13.15" customHeight="1" x14ac:dyDescent="0.2">
      <c r="E606" s="547"/>
      <c r="F606" s="547"/>
      <c r="G606" s="547"/>
      <c r="H606" s="547"/>
      <c r="I606" s="547"/>
      <c r="J606" s="547"/>
      <c r="K606" s="547"/>
      <c r="L606" s="547"/>
      <c r="M606" s="547"/>
      <c r="N606" s="547"/>
    </row>
    <row r="607" spans="5:14" ht="13.15" customHeight="1" x14ac:dyDescent="0.2">
      <c r="E607" s="547"/>
      <c r="F607" s="547"/>
      <c r="G607" s="547"/>
      <c r="H607" s="547"/>
      <c r="I607" s="547"/>
      <c r="J607" s="547"/>
      <c r="K607" s="547"/>
      <c r="L607" s="547"/>
      <c r="M607" s="547"/>
      <c r="N607" s="547"/>
    </row>
    <row r="608" spans="5:14" ht="13.15" customHeight="1" x14ac:dyDescent="0.2">
      <c r="E608" s="547"/>
      <c r="F608" s="547"/>
      <c r="G608" s="547"/>
      <c r="H608" s="547"/>
      <c r="I608" s="547"/>
      <c r="J608" s="547"/>
      <c r="K608" s="547"/>
      <c r="L608" s="547"/>
      <c r="M608" s="547"/>
      <c r="N608" s="547"/>
    </row>
    <row r="609" spans="1:14" ht="13.15" customHeight="1" x14ac:dyDescent="0.2">
      <c r="E609" s="547"/>
      <c r="F609" s="547"/>
      <c r="G609" s="547"/>
      <c r="H609" s="547"/>
      <c r="I609" s="547"/>
      <c r="J609" s="547"/>
      <c r="K609" s="547"/>
      <c r="L609" s="547"/>
      <c r="M609" s="547"/>
      <c r="N609" s="547"/>
    </row>
    <row r="610" spans="1:14" ht="13.15" customHeight="1" x14ac:dyDescent="0.2">
      <c r="E610" s="547"/>
      <c r="F610" s="547"/>
      <c r="G610" s="547"/>
      <c r="H610" s="547"/>
      <c r="I610" s="547"/>
      <c r="J610" s="547"/>
      <c r="K610" s="547"/>
      <c r="L610" s="547"/>
      <c r="M610" s="547"/>
      <c r="N610" s="547"/>
    </row>
    <row r="611" spans="1:14" ht="13.15" customHeight="1" x14ac:dyDescent="0.2">
      <c r="E611" s="547"/>
      <c r="F611" s="547"/>
      <c r="G611" s="547"/>
      <c r="H611" s="547"/>
      <c r="I611" s="547"/>
      <c r="J611" s="547"/>
      <c r="K611" s="547"/>
      <c r="L611" s="547"/>
      <c r="M611" s="547"/>
      <c r="N611" s="547"/>
    </row>
    <row r="612" spans="1:14" ht="13.15" customHeight="1" x14ac:dyDescent="0.2">
      <c r="E612" s="547"/>
      <c r="F612" s="547"/>
      <c r="G612" s="547"/>
      <c r="H612" s="547"/>
      <c r="I612" s="547"/>
      <c r="J612" s="547"/>
      <c r="K612" s="547"/>
      <c r="L612" s="547"/>
      <c r="M612" s="547"/>
      <c r="N612" s="547"/>
    </row>
    <row r="613" spans="1:14" ht="13.15" customHeight="1" x14ac:dyDescent="0.2">
      <c r="E613" s="547"/>
      <c r="F613" s="547"/>
      <c r="G613" s="547"/>
      <c r="H613" s="547"/>
      <c r="I613" s="547"/>
      <c r="J613" s="547"/>
      <c r="K613" s="547"/>
      <c r="L613" s="547"/>
      <c r="M613" s="547"/>
      <c r="N613" s="547"/>
    </row>
    <row r="614" spans="1:14" ht="13.15" customHeight="1" x14ac:dyDescent="0.2">
      <c r="E614" s="547"/>
      <c r="F614" s="547"/>
      <c r="G614" s="547"/>
      <c r="H614" s="547"/>
      <c r="I614" s="547"/>
      <c r="J614" s="547"/>
      <c r="K614" s="547"/>
      <c r="L614" s="547"/>
      <c r="M614" s="547"/>
      <c r="N614" s="547"/>
    </row>
    <row r="615" spans="1:14" ht="13.15" customHeight="1" x14ac:dyDescent="0.2">
      <c r="E615" s="547"/>
      <c r="F615" s="547"/>
      <c r="G615" s="547"/>
      <c r="H615" s="547"/>
      <c r="I615" s="547"/>
      <c r="J615" s="547"/>
      <c r="K615" s="547"/>
      <c r="L615" s="547"/>
      <c r="M615" s="547"/>
      <c r="N615" s="547"/>
    </row>
    <row r="616" spans="1:14" ht="13.15" customHeight="1" x14ac:dyDescent="0.2">
      <c r="E616" s="547"/>
      <c r="F616" s="547"/>
      <c r="G616" s="547"/>
      <c r="H616" s="547"/>
      <c r="I616" s="547"/>
      <c r="J616" s="547"/>
      <c r="K616" s="547"/>
      <c r="L616" s="547"/>
      <c r="M616" s="547"/>
      <c r="N616" s="547"/>
    </row>
    <row r="617" spans="1:14" ht="13.15" customHeight="1" x14ac:dyDescent="0.2">
      <c r="E617" s="547"/>
      <c r="F617" s="547"/>
      <c r="G617" s="547"/>
      <c r="H617" s="547"/>
      <c r="I617" s="547"/>
      <c r="J617" s="547"/>
      <c r="K617" s="547"/>
      <c r="L617" s="547"/>
      <c r="M617" s="547"/>
      <c r="N617" s="547"/>
    </row>
    <row r="618" spans="1:14" ht="13.15" customHeight="1" x14ac:dyDescent="0.2">
      <c r="E618" s="547"/>
      <c r="F618" s="547"/>
      <c r="G618" s="547"/>
      <c r="H618" s="547"/>
      <c r="I618" s="547"/>
      <c r="J618" s="547"/>
      <c r="K618" s="547"/>
      <c r="L618" s="547"/>
      <c r="M618" s="547"/>
      <c r="N618" s="547"/>
    </row>
    <row r="619" spans="1:14" ht="13.15" customHeight="1" x14ac:dyDescent="0.2">
      <c r="E619" s="547"/>
      <c r="F619" s="547"/>
      <c r="G619" s="547"/>
      <c r="H619" s="547"/>
      <c r="I619" s="547"/>
      <c r="J619" s="547"/>
      <c r="K619" s="547"/>
      <c r="L619" s="547"/>
      <c r="M619" s="547"/>
      <c r="N619" s="547"/>
    </row>
    <row r="620" spans="1:14" ht="13.15" customHeight="1" x14ac:dyDescent="0.2">
      <c r="E620" s="547"/>
      <c r="F620" s="547"/>
      <c r="G620" s="547"/>
      <c r="H620" s="547"/>
      <c r="I620" s="547"/>
      <c r="J620" s="547"/>
      <c r="K620" s="547"/>
      <c r="L620" s="547"/>
      <c r="M620" s="547"/>
      <c r="N620" s="547"/>
    </row>
    <row r="621" spans="1:14" ht="13.15" customHeight="1" x14ac:dyDescent="0.2">
      <c r="E621" s="547"/>
      <c r="F621" s="547"/>
      <c r="G621" s="547"/>
      <c r="H621" s="547"/>
      <c r="I621" s="547"/>
      <c r="J621" s="547"/>
      <c r="K621" s="547"/>
      <c r="L621" s="547"/>
      <c r="M621" s="547"/>
      <c r="N621" s="547"/>
    </row>
    <row r="622" spans="1:14" ht="13.15" customHeight="1" x14ac:dyDescent="0.2">
      <c r="E622" s="547"/>
      <c r="F622" s="547"/>
      <c r="G622" s="547"/>
      <c r="H622" s="547"/>
      <c r="I622" s="547"/>
      <c r="J622" s="547"/>
      <c r="K622" s="547"/>
      <c r="L622" s="547"/>
      <c r="M622" s="547"/>
      <c r="N622" s="547"/>
    </row>
    <row r="623" spans="1:14" ht="13.15" customHeight="1" x14ac:dyDescent="0.2">
      <c r="E623" s="547"/>
      <c r="F623" s="547"/>
      <c r="G623" s="547"/>
      <c r="H623" s="547"/>
      <c r="I623" s="547"/>
      <c r="J623" s="547"/>
      <c r="K623" s="547"/>
      <c r="L623" s="547"/>
      <c r="M623" s="547"/>
      <c r="N623" s="547"/>
    </row>
    <row r="624" spans="1:14" ht="13.15" customHeight="1" x14ac:dyDescent="0.2">
      <c r="A624" s="553"/>
      <c r="E624" s="547"/>
      <c r="F624" s="547"/>
      <c r="G624" s="547"/>
      <c r="H624" s="547"/>
      <c r="I624" s="547"/>
      <c r="J624" s="547"/>
      <c r="K624" s="547"/>
      <c r="L624" s="547"/>
      <c r="M624" s="547"/>
      <c r="N624" s="547"/>
    </row>
    <row r="625" spans="1:14" ht="13.15" customHeight="1" x14ac:dyDescent="0.2">
      <c r="A625" s="553"/>
      <c r="E625" s="547"/>
      <c r="F625" s="547"/>
      <c r="G625" s="547"/>
      <c r="H625" s="547"/>
      <c r="I625" s="547"/>
      <c r="J625" s="547"/>
      <c r="K625" s="547"/>
      <c r="L625" s="547"/>
      <c r="M625" s="547"/>
      <c r="N625" s="547"/>
    </row>
    <row r="626" spans="1:14" ht="13.15" customHeight="1" x14ac:dyDescent="0.2">
      <c r="A626" s="553"/>
      <c r="E626" s="547"/>
      <c r="F626" s="547"/>
      <c r="G626" s="547"/>
      <c r="H626" s="547"/>
      <c r="I626" s="547"/>
      <c r="J626" s="547"/>
      <c r="K626" s="547"/>
      <c r="L626" s="547"/>
      <c r="M626" s="547"/>
      <c r="N626" s="547"/>
    </row>
    <row r="627" spans="1:14" ht="13.15" customHeight="1" x14ac:dyDescent="0.2">
      <c r="E627" s="547"/>
      <c r="F627" s="547"/>
      <c r="G627" s="547"/>
      <c r="H627" s="547"/>
      <c r="I627" s="547"/>
      <c r="J627" s="547"/>
      <c r="K627" s="547"/>
      <c r="L627" s="547"/>
      <c r="M627" s="547"/>
      <c r="N627" s="547"/>
    </row>
    <row r="628" spans="1:14" ht="13.15" customHeight="1" x14ac:dyDescent="0.2">
      <c r="E628" s="547"/>
      <c r="F628" s="547"/>
      <c r="G628" s="547"/>
      <c r="H628" s="547"/>
      <c r="I628" s="547"/>
      <c r="J628" s="547"/>
      <c r="K628" s="547"/>
      <c r="L628" s="547"/>
      <c r="M628" s="547"/>
      <c r="N628" s="547"/>
    </row>
    <row r="629" spans="1:14" ht="13.15" customHeight="1" x14ac:dyDescent="0.2">
      <c r="A629" s="555"/>
      <c r="E629" s="547"/>
      <c r="F629" s="547"/>
      <c r="G629" s="547"/>
      <c r="H629" s="547"/>
      <c r="I629" s="547"/>
      <c r="J629" s="547"/>
      <c r="K629" s="547"/>
      <c r="L629" s="547"/>
      <c r="M629" s="547"/>
      <c r="N629" s="547"/>
    </row>
    <row r="630" spans="1:14" ht="13.15" customHeight="1" x14ac:dyDescent="0.2">
      <c r="A630" s="561"/>
      <c r="E630" s="547"/>
      <c r="F630" s="547"/>
      <c r="G630" s="547"/>
      <c r="H630" s="547"/>
      <c r="I630" s="547"/>
      <c r="J630" s="547"/>
      <c r="K630" s="547"/>
      <c r="L630" s="547"/>
      <c r="M630" s="547"/>
      <c r="N630" s="547"/>
    </row>
    <row r="631" spans="1:14" ht="13.15" customHeight="1" x14ac:dyDescent="0.2">
      <c r="A631" s="553"/>
      <c r="E631" s="547"/>
      <c r="F631" s="547"/>
      <c r="G631" s="547"/>
      <c r="H631" s="547"/>
      <c r="I631" s="547"/>
      <c r="J631" s="547"/>
      <c r="K631" s="547"/>
      <c r="L631" s="547"/>
      <c r="M631" s="547"/>
      <c r="N631" s="547"/>
    </row>
    <row r="632" spans="1:14" ht="13.15" customHeight="1" x14ac:dyDescent="0.2">
      <c r="E632" s="547"/>
      <c r="F632" s="547"/>
      <c r="G632" s="547"/>
      <c r="H632" s="547"/>
      <c r="I632" s="547"/>
      <c r="J632" s="547"/>
      <c r="K632" s="547"/>
      <c r="L632" s="547"/>
      <c r="M632" s="547"/>
      <c r="N632" s="547"/>
    </row>
    <row r="633" spans="1:14" ht="13.15" customHeight="1" x14ac:dyDescent="0.2">
      <c r="E633" s="547"/>
      <c r="F633" s="547"/>
      <c r="G633" s="547"/>
      <c r="H633" s="547"/>
      <c r="I633" s="547"/>
      <c r="J633" s="547"/>
      <c r="K633" s="547"/>
      <c r="L633" s="547"/>
      <c r="M633" s="547"/>
      <c r="N633" s="547"/>
    </row>
    <row r="634" spans="1:14" ht="13.15" customHeight="1" x14ac:dyDescent="0.2">
      <c r="E634" s="547"/>
      <c r="F634" s="547"/>
      <c r="G634" s="547"/>
      <c r="H634" s="547"/>
      <c r="I634" s="547"/>
      <c r="J634" s="547"/>
      <c r="K634" s="547"/>
      <c r="L634" s="547"/>
      <c r="M634" s="547"/>
      <c r="N634" s="547"/>
    </row>
    <row r="635" spans="1:14" ht="13.15" customHeight="1" x14ac:dyDescent="0.2">
      <c r="E635" s="547"/>
      <c r="F635" s="547"/>
      <c r="G635" s="547"/>
      <c r="H635" s="547"/>
      <c r="I635" s="547"/>
      <c r="J635" s="547"/>
      <c r="K635" s="547"/>
      <c r="L635" s="547"/>
      <c r="M635" s="547"/>
      <c r="N635" s="547"/>
    </row>
    <row r="636" spans="1:14" ht="13.15" customHeight="1" x14ac:dyDescent="0.2">
      <c r="E636" s="547"/>
      <c r="F636" s="547"/>
      <c r="G636" s="547"/>
      <c r="H636" s="547"/>
      <c r="I636" s="547"/>
      <c r="J636" s="547"/>
      <c r="K636" s="547"/>
      <c r="L636" s="547"/>
      <c r="M636" s="547"/>
      <c r="N636" s="547"/>
    </row>
    <row r="637" spans="1:14" ht="13.15" customHeight="1" x14ac:dyDescent="0.2">
      <c r="E637" s="547"/>
      <c r="F637" s="547"/>
      <c r="G637" s="547"/>
      <c r="H637" s="547"/>
      <c r="I637" s="547"/>
      <c r="J637" s="547"/>
      <c r="K637" s="547"/>
      <c r="L637" s="547"/>
      <c r="M637" s="547"/>
      <c r="N637" s="547"/>
    </row>
    <row r="638" spans="1:14" ht="13.15" customHeight="1" x14ac:dyDescent="0.2">
      <c r="E638" s="547"/>
      <c r="F638" s="547"/>
      <c r="G638" s="547"/>
      <c r="H638" s="547"/>
      <c r="I638" s="547"/>
      <c r="J638" s="547"/>
      <c r="K638" s="547"/>
      <c r="L638" s="547"/>
      <c r="M638" s="547"/>
      <c r="N638" s="547"/>
    </row>
    <row r="639" spans="1:14" ht="13.15" customHeight="1" x14ac:dyDescent="0.2">
      <c r="E639" s="547"/>
      <c r="F639" s="547"/>
      <c r="G639" s="547"/>
      <c r="H639" s="547"/>
      <c r="I639" s="547"/>
      <c r="J639" s="547"/>
      <c r="K639" s="547"/>
      <c r="L639" s="547"/>
      <c r="M639" s="547"/>
      <c r="N639" s="547"/>
    </row>
    <row r="640" spans="1:14" ht="13.15" customHeight="1" x14ac:dyDescent="0.2">
      <c r="E640" s="547"/>
      <c r="F640" s="547"/>
      <c r="G640" s="547"/>
      <c r="H640" s="547"/>
      <c r="I640" s="547"/>
      <c r="J640" s="547"/>
      <c r="K640" s="547"/>
      <c r="L640" s="547"/>
      <c r="M640" s="547"/>
      <c r="N640" s="547"/>
    </row>
    <row r="641" spans="5:14" ht="13.15" customHeight="1" x14ac:dyDescent="0.2">
      <c r="E641" s="547"/>
      <c r="F641" s="547"/>
      <c r="G641" s="547"/>
      <c r="H641" s="547"/>
      <c r="I641" s="547"/>
      <c r="J641" s="547"/>
      <c r="K641" s="547"/>
      <c r="L641" s="547"/>
      <c r="M641" s="547"/>
      <c r="N641" s="547"/>
    </row>
    <row r="642" spans="5:14" ht="13.15" customHeight="1" x14ac:dyDescent="0.2">
      <c r="E642" s="547"/>
      <c r="F642" s="547"/>
      <c r="G642" s="547"/>
      <c r="H642" s="547"/>
      <c r="I642" s="547"/>
      <c r="J642" s="547"/>
      <c r="K642" s="547"/>
      <c r="L642" s="547"/>
      <c r="M642" s="547"/>
      <c r="N642" s="547"/>
    </row>
    <row r="643" spans="5:14" ht="13.15" customHeight="1" x14ac:dyDescent="0.2">
      <c r="E643" s="547"/>
      <c r="F643" s="547"/>
      <c r="G643" s="547"/>
      <c r="H643" s="547"/>
      <c r="I643" s="547"/>
      <c r="J643" s="547"/>
      <c r="K643" s="547"/>
      <c r="L643" s="547"/>
      <c r="M643" s="547"/>
      <c r="N643" s="547"/>
    </row>
    <row r="644" spans="5:14" ht="13.15" customHeight="1" x14ac:dyDescent="0.2">
      <c r="E644" s="547"/>
      <c r="F644" s="547"/>
      <c r="G644" s="547"/>
      <c r="H644" s="547"/>
      <c r="I644" s="547"/>
      <c r="J644" s="547"/>
      <c r="K644" s="547"/>
      <c r="L644" s="547"/>
      <c r="M644" s="547"/>
      <c r="N644" s="547"/>
    </row>
    <row r="645" spans="5:14" ht="13.15" customHeight="1" x14ac:dyDescent="0.2">
      <c r="E645" s="547"/>
      <c r="F645" s="547"/>
      <c r="G645" s="547"/>
      <c r="H645" s="547"/>
      <c r="I645" s="547"/>
      <c r="J645" s="547"/>
      <c r="K645" s="547"/>
      <c r="L645" s="547"/>
      <c r="M645" s="547"/>
      <c r="N645" s="547"/>
    </row>
    <row r="646" spans="5:14" ht="13.15" customHeight="1" x14ac:dyDescent="0.2">
      <c r="E646" s="547"/>
      <c r="F646" s="547"/>
      <c r="G646" s="547"/>
      <c r="H646" s="547"/>
      <c r="I646" s="547"/>
      <c r="J646" s="547"/>
      <c r="K646" s="547"/>
      <c r="L646" s="547"/>
      <c r="M646" s="547"/>
      <c r="N646" s="547"/>
    </row>
    <row r="647" spans="5:14" ht="13.15" customHeight="1" x14ac:dyDescent="0.2">
      <c r="E647" s="547"/>
      <c r="F647" s="547"/>
      <c r="G647" s="547"/>
      <c r="H647" s="547"/>
      <c r="I647" s="547"/>
      <c r="J647" s="547"/>
      <c r="K647" s="547"/>
      <c r="L647" s="547"/>
      <c r="M647" s="547"/>
      <c r="N647" s="547"/>
    </row>
    <row r="648" spans="5:14" ht="13.15" customHeight="1" x14ac:dyDescent="0.2">
      <c r="E648" s="547"/>
      <c r="F648" s="547"/>
      <c r="G648" s="547"/>
      <c r="H648" s="547"/>
      <c r="I648" s="547"/>
      <c r="J648" s="547"/>
      <c r="K648" s="547"/>
      <c r="L648" s="547"/>
      <c r="M648" s="547"/>
      <c r="N648" s="547"/>
    </row>
    <row r="649" spans="5:14" ht="13.15" customHeight="1" x14ac:dyDescent="0.2">
      <c r="E649" s="547"/>
      <c r="F649" s="547"/>
      <c r="G649" s="547"/>
      <c r="H649" s="547"/>
      <c r="I649" s="547"/>
      <c r="J649" s="547"/>
      <c r="K649" s="547"/>
      <c r="L649" s="547"/>
      <c r="M649" s="547"/>
      <c r="N649" s="547"/>
    </row>
    <row r="650" spans="5:14" ht="13.15" customHeight="1" x14ac:dyDescent="0.2">
      <c r="E650" s="547"/>
      <c r="F650" s="547"/>
      <c r="G650" s="547"/>
      <c r="H650" s="547"/>
      <c r="I650" s="547"/>
      <c r="J650" s="547"/>
      <c r="K650" s="547"/>
      <c r="L650" s="547"/>
      <c r="M650" s="547"/>
      <c r="N650" s="547"/>
    </row>
    <row r="651" spans="5:14" ht="13.15" customHeight="1" x14ac:dyDescent="0.2">
      <c r="E651" s="547"/>
      <c r="F651" s="547"/>
      <c r="G651" s="547"/>
      <c r="H651" s="547"/>
      <c r="I651" s="547"/>
      <c r="J651" s="547"/>
      <c r="K651" s="547"/>
      <c r="L651" s="547"/>
      <c r="M651" s="547"/>
      <c r="N651" s="547"/>
    </row>
    <row r="652" spans="5:14" ht="13.15" customHeight="1" x14ac:dyDescent="0.2">
      <c r="E652" s="547"/>
      <c r="F652" s="547"/>
      <c r="G652" s="547"/>
      <c r="H652" s="547"/>
      <c r="I652" s="547"/>
      <c r="J652" s="547"/>
      <c r="K652" s="547"/>
      <c r="L652" s="547"/>
      <c r="M652" s="547"/>
      <c r="N652" s="547"/>
    </row>
    <row r="653" spans="5:14" ht="13.15" customHeight="1" x14ac:dyDescent="0.2">
      <c r="E653" s="547"/>
      <c r="F653" s="547"/>
      <c r="G653" s="547"/>
      <c r="H653" s="547"/>
      <c r="I653" s="547"/>
      <c r="J653" s="547"/>
      <c r="K653" s="547"/>
      <c r="L653" s="547"/>
      <c r="M653" s="547"/>
      <c r="N653" s="547"/>
    </row>
    <row r="654" spans="5:14" ht="13.15" customHeight="1" x14ac:dyDescent="0.2">
      <c r="E654" s="547"/>
      <c r="F654" s="547"/>
      <c r="G654" s="547"/>
      <c r="H654" s="547"/>
      <c r="I654" s="547"/>
      <c r="J654" s="547"/>
      <c r="K654" s="547"/>
      <c r="L654" s="547"/>
      <c r="M654" s="547"/>
      <c r="N654" s="547"/>
    </row>
    <row r="655" spans="5:14" ht="13.15" customHeight="1" x14ac:dyDescent="0.2">
      <c r="E655" s="547"/>
      <c r="F655" s="547"/>
      <c r="G655" s="547"/>
      <c r="H655" s="547"/>
      <c r="I655" s="547"/>
      <c r="J655" s="547"/>
      <c r="K655" s="547"/>
      <c r="L655" s="547"/>
      <c r="M655" s="547"/>
      <c r="N655" s="547"/>
    </row>
    <row r="656" spans="5:14" ht="13.15" customHeight="1" x14ac:dyDescent="0.2">
      <c r="E656" s="547"/>
      <c r="F656" s="547"/>
      <c r="G656" s="547"/>
      <c r="H656" s="547"/>
      <c r="I656" s="547"/>
      <c r="J656" s="547"/>
      <c r="K656" s="547"/>
      <c r="L656" s="547"/>
      <c r="M656" s="547"/>
      <c r="N656" s="547"/>
    </row>
    <row r="657" spans="5:14" ht="13.15" customHeight="1" x14ac:dyDescent="0.2">
      <c r="E657" s="547"/>
      <c r="F657" s="547"/>
      <c r="G657" s="547"/>
      <c r="H657" s="547"/>
      <c r="I657" s="547"/>
      <c r="J657" s="547"/>
      <c r="K657" s="547"/>
      <c r="L657" s="547"/>
      <c r="M657" s="547"/>
      <c r="N657" s="547"/>
    </row>
    <row r="658" spans="5:14" ht="13.15" customHeight="1" x14ac:dyDescent="0.2">
      <c r="E658" s="547"/>
      <c r="F658" s="547"/>
      <c r="G658" s="547"/>
      <c r="H658" s="547"/>
      <c r="I658" s="547"/>
      <c r="J658" s="547"/>
      <c r="K658" s="547"/>
      <c r="L658" s="547"/>
      <c r="M658" s="547"/>
      <c r="N658" s="547"/>
    </row>
    <row r="659" spans="5:14" ht="13.15" customHeight="1" x14ac:dyDescent="0.2">
      <c r="E659" s="547"/>
      <c r="F659" s="547"/>
      <c r="G659" s="547"/>
      <c r="H659" s="547"/>
      <c r="I659" s="547"/>
      <c r="J659" s="547"/>
      <c r="K659" s="547"/>
      <c r="L659" s="547"/>
      <c r="M659" s="547"/>
      <c r="N659" s="547"/>
    </row>
    <row r="660" spans="5:14" ht="13.15" customHeight="1" x14ac:dyDescent="0.2">
      <c r="E660" s="547"/>
      <c r="F660" s="547"/>
      <c r="G660" s="547"/>
      <c r="H660" s="547"/>
      <c r="I660" s="547"/>
      <c r="J660" s="547"/>
      <c r="K660" s="547"/>
      <c r="L660" s="547"/>
      <c r="M660" s="547"/>
      <c r="N660" s="547"/>
    </row>
    <row r="661" spans="5:14" ht="13.15" customHeight="1" x14ac:dyDescent="0.2">
      <c r="E661" s="547"/>
      <c r="F661" s="547"/>
      <c r="G661" s="547"/>
      <c r="H661" s="547"/>
      <c r="I661" s="547"/>
      <c r="J661" s="547"/>
      <c r="K661" s="547"/>
      <c r="L661" s="547"/>
      <c r="M661" s="547"/>
      <c r="N661" s="547"/>
    </row>
    <row r="662" spans="5:14" ht="13.15" customHeight="1" x14ac:dyDescent="0.2">
      <c r="E662" s="547"/>
      <c r="F662" s="547"/>
      <c r="G662" s="547"/>
      <c r="H662" s="547"/>
      <c r="I662" s="547"/>
      <c r="J662" s="547"/>
      <c r="K662" s="547"/>
      <c r="L662" s="547"/>
      <c r="M662" s="547"/>
      <c r="N662" s="547"/>
    </row>
    <row r="663" spans="5:14" ht="13.15" customHeight="1" x14ac:dyDescent="0.2">
      <c r="E663" s="547"/>
      <c r="F663" s="547"/>
      <c r="G663" s="547"/>
      <c r="H663" s="547"/>
      <c r="I663" s="547"/>
      <c r="J663" s="547"/>
      <c r="K663" s="547"/>
      <c r="L663" s="547"/>
      <c r="M663" s="547"/>
      <c r="N663" s="547"/>
    </row>
    <row r="664" spans="5:14" ht="13.15" customHeight="1" x14ac:dyDescent="0.2">
      <c r="E664" s="547"/>
      <c r="F664" s="547"/>
      <c r="G664" s="547"/>
      <c r="H664" s="547"/>
      <c r="I664" s="547"/>
      <c r="J664" s="547"/>
      <c r="K664" s="547"/>
      <c r="L664" s="547"/>
      <c r="M664" s="547"/>
      <c r="N664" s="547"/>
    </row>
    <row r="665" spans="5:14" ht="13.15" customHeight="1" x14ac:dyDescent="0.2">
      <c r="E665" s="547"/>
      <c r="F665" s="547"/>
      <c r="G665" s="547"/>
      <c r="H665" s="547"/>
      <c r="I665" s="547"/>
      <c r="J665" s="547"/>
      <c r="K665" s="547"/>
      <c r="L665" s="547"/>
      <c r="M665" s="547"/>
      <c r="N665" s="547"/>
    </row>
    <row r="666" spans="5:14" ht="13.15" customHeight="1" x14ac:dyDescent="0.2">
      <c r="E666" s="547"/>
      <c r="F666" s="547"/>
      <c r="G666" s="547"/>
      <c r="H666" s="547"/>
      <c r="I666" s="547"/>
      <c r="J666" s="547"/>
      <c r="K666" s="547"/>
      <c r="L666" s="547"/>
      <c r="M666" s="547"/>
      <c r="N666" s="547"/>
    </row>
    <row r="667" spans="5:14" ht="13.15" customHeight="1" x14ac:dyDescent="0.2">
      <c r="E667" s="547"/>
      <c r="F667" s="547"/>
      <c r="G667" s="547"/>
      <c r="H667" s="547"/>
      <c r="I667" s="547"/>
      <c r="J667" s="547"/>
      <c r="K667" s="547"/>
      <c r="L667" s="547"/>
      <c r="M667" s="547"/>
      <c r="N667" s="547"/>
    </row>
    <row r="668" spans="5:14" ht="13.15" customHeight="1" x14ac:dyDescent="0.2">
      <c r="E668" s="547"/>
      <c r="F668" s="547"/>
      <c r="G668" s="547"/>
      <c r="H668" s="547"/>
      <c r="I668" s="547"/>
      <c r="J668" s="547"/>
      <c r="K668" s="547"/>
      <c r="L668" s="547"/>
      <c r="M668" s="547"/>
      <c r="N668" s="547"/>
    </row>
    <row r="669" spans="5:14" ht="13.15" customHeight="1" x14ac:dyDescent="0.2">
      <c r="E669" s="547"/>
      <c r="F669" s="547"/>
      <c r="G669" s="547"/>
      <c r="H669" s="547"/>
      <c r="I669" s="547"/>
      <c r="J669" s="547"/>
      <c r="K669" s="547"/>
      <c r="L669" s="547"/>
      <c r="M669" s="547"/>
      <c r="N669" s="547"/>
    </row>
    <row r="670" spans="5:14" ht="13.15" customHeight="1" x14ac:dyDescent="0.2">
      <c r="E670" s="547"/>
      <c r="F670" s="547"/>
      <c r="G670" s="547"/>
      <c r="H670" s="547"/>
      <c r="I670" s="547"/>
      <c r="J670" s="547"/>
      <c r="K670" s="547"/>
      <c r="L670" s="547"/>
      <c r="M670" s="547"/>
      <c r="N670" s="547"/>
    </row>
    <row r="671" spans="5:14" ht="13.15" customHeight="1" x14ac:dyDescent="0.2">
      <c r="E671" s="547"/>
      <c r="F671" s="547"/>
      <c r="G671" s="547"/>
      <c r="H671" s="547"/>
      <c r="I671" s="547"/>
      <c r="J671" s="547"/>
      <c r="K671" s="547"/>
      <c r="L671" s="547"/>
      <c r="M671" s="547"/>
      <c r="N671" s="547"/>
    </row>
    <row r="672" spans="5:14" ht="13.15" customHeight="1" x14ac:dyDescent="0.2">
      <c r="E672" s="547"/>
      <c r="F672" s="547"/>
      <c r="G672" s="547"/>
      <c r="H672" s="547"/>
      <c r="I672" s="547"/>
      <c r="J672" s="547"/>
      <c r="K672" s="547"/>
      <c r="L672" s="547"/>
      <c r="M672" s="547"/>
      <c r="N672" s="547"/>
    </row>
    <row r="673" spans="5:14" ht="13.15" customHeight="1" x14ac:dyDescent="0.2">
      <c r="E673" s="547"/>
      <c r="F673" s="547"/>
      <c r="G673" s="547"/>
      <c r="H673" s="547"/>
      <c r="I673" s="547"/>
      <c r="J673" s="547"/>
      <c r="K673" s="547"/>
      <c r="L673" s="547"/>
      <c r="M673" s="547"/>
      <c r="N673" s="547"/>
    </row>
    <row r="674" spans="5:14" ht="13.15" customHeight="1" x14ac:dyDescent="0.2">
      <c r="E674" s="547"/>
      <c r="F674" s="547"/>
      <c r="G674" s="547"/>
      <c r="H674" s="547"/>
      <c r="I674" s="547"/>
      <c r="J674" s="547"/>
      <c r="K674" s="547"/>
      <c r="L674" s="547"/>
      <c r="M674" s="547"/>
      <c r="N674" s="547"/>
    </row>
    <row r="675" spans="5:14" ht="13.15" customHeight="1" x14ac:dyDescent="0.2">
      <c r="E675" s="547"/>
      <c r="F675" s="547"/>
      <c r="G675" s="547"/>
      <c r="H675" s="547"/>
      <c r="I675" s="547"/>
      <c r="J675" s="547"/>
      <c r="K675" s="547"/>
      <c r="L675" s="547"/>
      <c r="M675" s="547"/>
      <c r="N675" s="547"/>
    </row>
    <row r="676" spans="5:14" ht="13.15" customHeight="1" x14ac:dyDescent="0.2">
      <c r="E676" s="547"/>
      <c r="F676" s="547"/>
      <c r="G676" s="547"/>
      <c r="H676" s="547"/>
      <c r="I676" s="547"/>
      <c r="J676" s="547"/>
      <c r="K676" s="547"/>
      <c r="L676" s="547"/>
      <c r="M676" s="547"/>
      <c r="N676" s="547"/>
    </row>
    <row r="677" spans="5:14" ht="13.15" customHeight="1" x14ac:dyDescent="0.2">
      <c r="E677" s="547"/>
      <c r="F677" s="547"/>
      <c r="G677" s="547"/>
      <c r="H677" s="547"/>
      <c r="I677" s="547"/>
      <c r="J677" s="547"/>
      <c r="K677" s="547"/>
      <c r="L677" s="547"/>
      <c r="M677" s="547"/>
      <c r="N677" s="547"/>
    </row>
    <row r="678" spans="5:14" ht="13.15" customHeight="1" x14ac:dyDescent="0.2">
      <c r="E678" s="547"/>
      <c r="F678" s="547"/>
      <c r="G678" s="547"/>
      <c r="H678" s="547"/>
      <c r="I678" s="547"/>
      <c r="J678" s="547"/>
      <c r="K678" s="547"/>
      <c r="L678" s="547"/>
      <c r="M678" s="547"/>
      <c r="N678" s="547"/>
    </row>
    <row r="679" spans="5:14" ht="13.15" customHeight="1" x14ac:dyDescent="0.2">
      <c r="E679" s="547"/>
      <c r="F679" s="547"/>
      <c r="G679" s="547"/>
      <c r="H679" s="547"/>
      <c r="I679" s="547"/>
      <c r="J679" s="547"/>
      <c r="K679" s="547"/>
      <c r="L679" s="547"/>
      <c r="M679" s="547"/>
      <c r="N679" s="547"/>
    </row>
    <row r="680" spans="5:14" ht="13.15" customHeight="1" x14ac:dyDescent="0.2">
      <c r="E680" s="547"/>
      <c r="F680" s="547"/>
      <c r="G680" s="547"/>
      <c r="H680" s="547"/>
      <c r="I680" s="547"/>
      <c r="J680" s="547"/>
      <c r="K680" s="547"/>
      <c r="L680" s="547"/>
      <c r="M680" s="547"/>
      <c r="N680" s="547"/>
    </row>
    <row r="681" spans="5:14" ht="13.15" customHeight="1" x14ac:dyDescent="0.2">
      <c r="E681" s="547"/>
      <c r="F681" s="547"/>
      <c r="G681" s="547"/>
      <c r="H681" s="547"/>
      <c r="I681" s="547"/>
      <c r="J681" s="547"/>
      <c r="K681" s="547"/>
      <c r="L681" s="547"/>
      <c r="M681" s="547"/>
      <c r="N681" s="547"/>
    </row>
    <row r="682" spans="5:14" ht="13.15" customHeight="1" x14ac:dyDescent="0.2">
      <c r="E682" s="547"/>
      <c r="F682" s="547"/>
      <c r="G682" s="547"/>
      <c r="H682" s="547"/>
      <c r="I682" s="547"/>
      <c r="J682" s="547"/>
      <c r="K682" s="547"/>
      <c r="L682" s="547"/>
      <c r="M682" s="547"/>
      <c r="N682" s="547"/>
    </row>
    <row r="683" spans="5:14" ht="13.15" customHeight="1" x14ac:dyDescent="0.2">
      <c r="E683" s="547"/>
      <c r="F683" s="547"/>
      <c r="G683" s="547"/>
      <c r="H683" s="547"/>
      <c r="I683" s="547"/>
      <c r="J683" s="547"/>
      <c r="K683" s="547"/>
      <c r="L683" s="547"/>
      <c r="M683" s="547"/>
      <c r="N683" s="547"/>
    </row>
    <row r="684" spans="5:14" ht="13.15" customHeight="1" x14ac:dyDescent="0.2">
      <c r="E684" s="547"/>
      <c r="F684" s="547"/>
      <c r="G684" s="547"/>
      <c r="H684" s="547"/>
      <c r="I684" s="547"/>
      <c r="J684" s="547"/>
      <c r="K684" s="547"/>
      <c r="L684" s="547"/>
      <c r="M684" s="547"/>
      <c r="N684" s="547"/>
    </row>
    <row r="685" spans="5:14" ht="13.15" customHeight="1" x14ac:dyDescent="0.2">
      <c r="E685" s="547"/>
      <c r="F685" s="547"/>
      <c r="G685" s="547"/>
      <c r="H685" s="547"/>
      <c r="I685" s="547"/>
      <c r="J685" s="547"/>
      <c r="K685" s="547"/>
      <c r="L685" s="547"/>
      <c r="M685" s="547"/>
      <c r="N685" s="547"/>
    </row>
    <row r="686" spans="5:14" ht="13.15" customHeight="1" x14ac:dyDescent="0.2">
      <c r="E686" s="547"/>
      <c r="F686" s="547"/>
      <c r="G686" s="547"/>
      <c r="H686" s="547"/>
      <c r="I686" s="547"/>
      <c r="J686" s="547"/>
      <c r="K686" s="547"/>
      <c r="L686" s="547"/>
      <c r="M686" s="547"/>
      <c r="N686" s="547"/>
    </row>
    <row r="687" spans="5:14" ht="13.15" customHeight="1" x14ac:dyDescent="0.2">
      <c r="E687" s="547"/>
      <c r="F687" s="547"/>
      <c r="G687" s="547"/>
      <c r="H687" s="547"/>
      <c r="I687" s="547"/>
      <c r="J687" s="547"/>
      <c r="K687" s="547"/>
      <c r="L687" s="547"/>
      <c r="M687" s="547"/>
      <c r="N687" s="547"/>
    </row>
    <row r="688" spans="5:14" ht="13.15" customHeight="1" x14ac:dyDescent="0.2">
      <c r="E688" s="547"/>
      <c r="F688" s="547"/>
      <c r="G688" s="547"/>
      <c r="H688" s="547"/>
      <c r="I688" s="547"/>
      <c r="J688" s="547"/>
      <c r="K688" s="547"/>
      <c r="L688" s="547"/>
      <c r="M688" s="547"/>
      <c r="N688" s="547"/>
    </row>
    <row r="689" spans="5:14" ht="13.15" customHeight="1" x14ac:dyDescent="0.2">
      <c r="E689" s="547"/>
      <c r="F689" s="547"/>
      <c r="G689" s="547"/>
      <c r="H689" s="547"/>
      <c r="I689" s="547"/>
      <c r="J689" s="547"/>
      <c r="K689" s="547"/>
      <c r="L689" s="547"/>
      <c r="M689" s="547"/>
      <c r="N689" s="547"/>
    </row>
    <row r="690" spans="5:14" ht="13.15" customHeight="1" x14ac:dyDescent="0.2">
      <c r="E690" s="547"/>
      <c r="F690" s="547"/>
      <c r="G690" s="547"/>
      <c r="H690" s="547"/>
      <c r="I690" s="547"/>
      <c r="J690" s="547"/>
      <c r="K690" s="547"/>
      <c r="L690" s="547"/>
      <c r="M690" s="547"/>
      <c r="N690" s="547"/>
    </row>
    <row r="691" spans="5:14" ht="13.15" customHeight="1" x14ac:dyDescent="0.2">
      <c r="E691" s="547"/>
      <c r="F691" s="547"/>
      <c r="G691" s="547"/>
      <c r="H691" s="547"/>
      <c r="I691" s="547"/>
      <c r="J691" s="547"/>
      <c r="K691" s="547"/>
      <c r="L691" s="547"/>
      <c r="M691" s="547"/>
      <c r="N691" s="547"/>
    </row>
    <row r="692" spans="5:14" ht="13.15" customHeight="1" x14ac:dyDescent="0.2">
      <c r="E692" s="547"/>
      <c r="F692" s="547"/>
      <c r="G692" s="547"/>
      <c r="H692" s="547"/>
      <c r="I692" s="547"/>
      <c r="J692" s="547"/>
      <c r="K692" s="547"/>
      <c r="L692" s="547"/>
      <c r="M692" s="547"/>
      <c r="N692" s="547"/>
    </row>
    <row r="693" spans="5:14" ht="13.15" customHeight="1" x14ac:dyDescent="0.2">
      <c r="E693" s="547"/>
      <c r="F693" s="547"/>
      <c r="G693" s="547"/>
      <c r="H693" s="547"/>
      <c r="I693" s="547"/>
      <c r="J693" s="547"/>
      <c r="K693" s="547"/>
      <c r="L693" s="547"/>
      <c r="M693" s="547"/>
      <c r="N693" s="547"/>
    </row>
    <row r="694" spans="5:14" ht="13.15" customHeight="1" x14ac:dyDescent="0.2">
      <c r="E694" s="547"/>
      <c r="F694" s="547"/>
      <c r="G694" s="547"/>
      <c r="H694" s="547"/>
      <c r="I694" s="547"/>
      <c r="J694" s="547"/>
      <c r="K694" s="547"/>
      <c r="L694" s="547"/>
      <c r="M694" s="547"/>
      <c r="N694" s="547"/>
    </row>
    <row r="695" spans="5:14" ht="13.15" customHeight="1" x14ac:dyDescent="0.2">
      <c r="E695" s="547"/>
      <c r="F695" s="547"/>
      <c r="G695" s="547"/>
      <c r="H695" s="547"/>
      <c r="I695" s="547"/>
      <c r="J695" s="547"/>
      <c r="K695" s="547"/>
      <c r="L695" s="547"/>
      <c r="M695" s="547"/>
      <c r="N695" s="547"/>
    </row>
    <row r="696" spans="5:14" ht="13.15" customHeight="1" x14ac:dyDescent="0.2">
      <c r="E696" s="547"/>
      <c r="F696" s="547"/>
      <c r="G696" s="547"/>
      <c r="H696" s="547"/>
      <c r="I696" s="547"/>
      <c r="J696" s="547"/>
      <c r="K696" s="547"/>
      <c r="L696" s="547"/>
      <c r="M696" s="547"/>
      <c r="N696" s="547"/>
    </row>
    <row r="697" spans="5:14" ht="13.15" customHeight="1" x14ac:dyDescent="0.2">
      <c r="E697" s="547"/>
      <c r="F697" s="547"/>
      <c r="G697" s="547"/>
      <c r="H697" s="547"/>
      <c r="I697" s="547"/>
      <c r="J697" s="547"/>
      <c r="K697" s="547"/>
      <c r="L697" s="547"/>
      <c r="M697" s="547"/>
      <c r="N697" s="547"/>
    </row>
    <row r="698" spans="5:14" ht="13.15" customHeight="1" x14ac:dyDescent="0.2">
      <c r="E698" s="547"/>
      <c r="F698" s="547"/>
      <c r="G698" s="547"/>
      <c r="H698" s="547"/>
      <c r="I698" s="547"/>
      <c r="J698" s="547"/>
      <c r="K698" s="547"/>
      <c r="L698" s="547"/>
      <c r="M698" s="547"/>
      <c r="N698" s="547"/>
    </row>
    <row r="699" spans="5:14" ht="13.15" customHeight="1" x14ac:dyDescent="0.2">
      <c r="E699" s="547"/>
      <c r="F699" s="547"/>
      <c r="G699" s="547"/>
      <c r="H699" s="547"/>
      <c r="I699" s="547"/>
      <c r="J699" s="547"/>
      <c r="K699" s="547"/>
      <c r="L699" s="547"/>
      <c r="M699" s="547"/>
      <c r="N699" s="547"/>
    </row>
    <row r="700" spans="5:14" ht="13.15" customHeight="1" x14ac:dyDescent="0.2">
      <c r="E700" s="547"/>
      <c r="F700" s="547"/>
      <c r="G700" s="547"/>
      <c r="H700" s="547"/>
      <c r="I700" s="547"/>
      <c r="J700" s="547"/>
      <c r="K700" s="547"/>
      <c r="L700" s="547"/>
      <c r="M700" s="547"/>
      <c r="N700" s="547"/>
    </row>
    <row r="701" spans="5:14" ht="13.15" customHeight="1" x14ac:dyDescent="0.2">
      <c r="E701" s="547"/>
      <c r="F701" s="547"/>
      <c r="G701" s="547"/>
      <c r="H701" s="547"/>
      <c r="I701" s="547"/>
      <c r="J701" s="547"/>
      <c r="K701" s="547"/>
      <c r="L701" s="547"/>
      <c r="M701" s="547"/>
      <c r="N701" s="547"/>
    </row>
    <row r="702" spans="5:14" ht="13.15" customHeight="1" x14ac:dyDescent="0.2">
      <c r="E702" s="547"/>
      <c r="F702" s="547"/>
      <c r="G702" s="547"/>
      <c r="H702" s="547"/>
      <c r="I702" s="547"/>
      <c r="J702" s="547"/>
      <c r="K702" s="547"/>
      <c r="L702" s="547"/>
      <c r="M702" s="547"/>
      <c r="N702" s="547"/>
    </row>
    <row r="703" spans="5:14" ht="13.15" customHeight="1" x14ac:dyDescent="0.2">
      <c r="E703" s="547"/>
      <c r="F703" s="547"/>
      <c r="G703" s="547"/>
      <c r="H703" s="547"/>
      <c r="I703" s="547"/>
      <c r="J703" s="547"/>
      <c r="K703" s="547"/>
      <c r="L703" s="547"/>
      <c r="M703" s="547"/>
      <c r="N703" s="547"/>
    </row>
    <row r="704" spans="5:14" ht="13.15" customHeight="1" x14ac:dyDescent="0.2">
      <c r="E704" s="547"/>
      <c r="F704" s="547"/>
      <c r="G704" s="547"/>
      <c r="H704" s="547"/>
      <c r="I704" s="547"/>
      <c r="J704" s="547"/>
      <c r="K704" s="547"/>
      <c r="L704" s="547"/>
      <c r="M704" s="547"/>
      <c r="N704" s="547"/>
    </row>
    <row r="705" spans="5:14" ht="13.15" customHeight="1" x14ac:dyDescent="0.2">
      <c r="E705" s="547"/>
      <c r="F705" s="547"/>
      <c r="G705" s="547"/>
      <c r="H705" s="547"/>
      <c r="I705" s="547"/>
      <c r="J705" s="547"/>
      <c r="K705" s="547"/>
      <c r="L705" s="547"/>
      <c r="M705" s="547"/>
      <c r="N705" s="547"/>
    </row>
    <row r="706" spans="5:14" ht="13.15" customHeight="1" x14ac:dyDescent="0.2">
      <c r="E706" s="547"/>
      <c r="F706" s="547"/>
      <c r="G706" s="547"/>
      <c r="H706" s="547"/>
      <c r="I706" s="547"/>
      <c r="J706" s="547"/>
      <c r="K706" s="547"/>
      <c r="L706" s="547"/>
      <c r="M706" s="547"/>
      <c r="N706" s="547"/>
    </row>
    <row r="707" spans="5:14" ht="13.15" customHeight="1" x14ac:dyDescent="0.2">
      <c r="E707" s="547"/>
      <c r="F707" s="547"/>
      <c r="G707" s="547"/>
      <c r="H707" s="547"/>
      <c r="I707" s="547"/>
      <c r="J707" s="547"/>
      <c r="K707" s="547"/>
      <c r="L707" s="547"/>
      <c r="M707" s="547"/>
      <c r="N707" s="547"/>
    </row>
    <row r="708" spans="5:14" ht="13.15" customHeight="1" x14ac:dyDescent="0.2">
      <c r="E708" s="547"/>
      <c r="F708" s="547"/>
      <c r="G708" s="547"/>
      <c r="H708" s="547"/>
      <c r="I708" s="547"/>
      <c r="J708" s="547"/>
      <c r="K708" s="547"/>
      <c r="L708" s="547"/>
      <c r="M708" s="547"/>
      <c r="N708" s="547"/>
    </row>
    <row r="709" spans="5:14" ht="13.15" customHeight="1" x14ac:dyDescent="0.2">
      <c r="E709" s="547"/>
      <c r="F709" s="547"/>
      <c r="G709" s="547"/>
      <c r="H709" s="547"/>
      <c r="I709" s="547"/>
      <c r="J709" s="547"/>
      <c r="K709" s="547"/>
      <c r="L709" s="547"/>
      <c r="M709" s="547"/>
      <c r="N709" s="547"/>
    </row>
    <row r="710" spans="5:14" ht="13.15" customHeight="1" x14ac:dyDescent="0.2">
      <c r="E710" s="547"/>
      <c r="F710" s="547"/>
      <c r="G710" s="547"/>
      <c r="H710" s="547"/>
      <c r="I710" s="547"/>
      <c r="J710" s="547"/>
      <c r="K710" s="547"/>
      <c r="L710" s="547"/>
      <c r="M710" s="547"/>
      <c r="N710" s="547"/>
    </row>
    <row r="711" spans="5:14" ht="13.15" customHeight="1" x14ac:dyDescent="0.2">
      <c r="E711" s="547"/>
      <c r="F711" s="547"/>
      <c r="G711" s="547"/>
      <c r="H711" s="547"/>
      <c r="I711" s="547"/>
      <c r="J711" s="547"/>
      <c r="K711" s="547"/>
      <c r="L711" s="547"/>
      <c r="M711" s="547"/>
      <c r="N711" s="547"/>
    </row>
    <row r="712" spans="5:14" ht="13.15" customHeight="1" x14ac:dyDescent="0.2">
      <c r="E712" s="547"/>
      <c r="F712" s="547"/>
      <c r="G712" s="547"/>
      <c r="H712" s="547"/>
      <c r="I712" s="547"/>
      <c r="J712" s="547"/>
      <c r="K712" s="547"/>
      <c r="L712" s="547"/>
      <c r="M712" s="547"/>
      <c r="N712" s="547"/>
    </row>
    <row r="713" spans="5:14" ht="13.15" customHeight="1" x14ac:dyDescent="0.2">
      <c r="E713" s="547"/>
      <c r="F713" s="547"/>
      <c r="G713" s="547"/>
      <c r="H713" s="547"/>
      <c r="I713" s="547"/>
      <c r="J713" s="547"/>
      <c r="K713" s="547"/>
      <c r="L713" s="547"/>
      <c r="M713" s="547"/>
      <c r="N713" s="547"/>
    </row>
    <row r="714" spans="5:14" ht="13.15" customHeight="1" x14ac:dyDescent="0.2">
      <c r="E714" s="547"/>
      <c r="F714" s="547"/>
      <c r="G714" s="547"/>
      <c r="H714" s="547"/>
      <c r="I714" s="547"/>
      <c r="J714" s="547"/>
      <c r="K714" s="547"/>
      <c r="L714" s="547"/>
      <c r="M714" s="547"/>
      <c r="N714" s="547"/>
    </row>
    <row r="715" spans="5:14" ht="13.15" customHeight="1" x14ac:dyDescent="0.2">
      <c r="E715" s="547"/>
      <c r="F715" s="547"/>
      <c r="G715" s="547"/>
      <c r="H715" s="547"/>
      <c r="I715" s="547"/>
      <c r="J715" s="547"/>
      <c r="K715" s="547"/>
      <c r="L715" s="547"/>
      <c r="M715" s="547"/>
      <c r="N715" s="547"/>
    </row>
    <row r="716" spans="5:14" ht="13.15" customHeight="1" x14ac:dyDescent="0.2">
      <c r="E716" s="547"/>
      <c r="F716" s="547"/>
      <c r="G716" s="547"/>
      <c r="H716" s="547"/>
      <c r="I716" s="547"/>
      <c r="J716" s="547"/>
      <c r="K716" s="547"/>
      <c r="L716" s="547"/>
      <c r="M716" s="547"/>
      <c r="N716" s="547"/>
    </row>
    <row r="717" spans="5:14" ht="13.15" customHeight="1" x14ac:dyDescent="0.2">
      <c r="E717" s="547"/>
      <c r="F717" s="547"/>
      <c r="G717" s="547"/>
      <c r="H717" s="547"/>
      <c r="I717" s="547"/>
      <c r="J717" s="547"/>
      <c r="K717" s="547"/>
      <c r="L717" s="547"/>
      <c r="M717" s="547"/>
      <c r="N717" s="547"/>
    </row>
    <row r="718" spans="5:14" ht="13.15" customHeight="1" x14ac:dyDescent="0.2">
      <c r="E718" s="547"/>
      <c r="F718" s="547"/>
      <c r="G718" s="547"/>
      <c r="H718" s="547"/>
      <c r="I718" s="547"/>
      <c r="J718" s="547"/>
      <c r="K718" s="547"/>
      <c r="L718" s="547"/>
      <c r="M718" s="547"/>
      <c r="N718" s="547"/>
    </row>
    <row r="719" spans="5:14" ht="13.15" customHeight="1" x14ac:dyDescent="0.2">
      <c r="E719" s="547"/>
      <c r="F719" s="547"/>
      <c r="G719" s="547"/>
      <c r="H719" s="547"/>
      <c r="I719" s="547"/>
      <c r="J719" s="547"/>
      <c r="K719" s="547"/>
      <c r="L719" s="547"/>
      <c r="M719" s="547"/>
      <c r="N719" s="547"/>
    </row>
    <row r="720" spans="5:14" ht="13.15" customHeight="1" x14ac:dyDescent="0.2">
      <c r="E720" s="547"/>
      <c r="F720" s="547"/>
      <c r="G720" s="547"/>
      <c r="H720" s="547"/>
      <c r="I720" s="547"/>
      <c r="J720" s="547"/>
      <c r="K720" s="547"/>
      <c r="L720" s="547"/>
      <c r="M720" s="547"/>
      <c r="N720" s="547"/>
    </row>
    <row r="721" spans="5:14" ht="13.15" customHeight="1" x14ac:dyDescent="0.2">
      <c r="E721" s="547"/>
      <c r="F721" s="547"/>
      <c r="G721" s="547"/>
      <c r="H721" s="547"/>
      <c r="I721" s="547"/>
      <c r="J721" s="547"/>
      <c r="K721" s="547"/>
      <c r="L721" s="547"/>
      <c r="M721" s="547"/>
      <c r="N721" s="547"/>
    </row>
    <row r="722" spans="5:14" ht="13.15" customHeight="1" x14ac:dyDescent="0.2">
      <c r="E722" s="547"/>
      <c r="F722" s="547"/>
      <c r="G722" s="547"/>
      <c r="H722" s="547"/>
      <c r="I722" s="547"/>
      <c r="J722" s="547"/>
      <c r="K722" s="547"/>
      <c r="L722" s="547"/>
      <c r="M722" s="547"/>
      <c r="N722" s="547"/>
    </row>
    <row r="723" spans="5:14" ht="13.15" customHeight="1" x14ac:dyDescent="0.2">
      <c r="E723" s="547"/>
      <c r="F723" s="547"/>
      <c r="G723" s="547"/>
      <c r="H723" s="547"/>
      <c r="I723" s="547"/>
      <c r="J723" s="547"/>
      <c r="K723" s="547"/>
      <c r="L723" s="547"/>
      <c r="M723" s="547"/>
      <c r="N723" s="547"/>
    </row>
    <row r="724" spans="5:14" ht="13.15" customHeight="1" x14ac:dyDescent="0.2">
      <c r="E724" s="547"/>
      <c r="F724" s="547"/>
      <c r="G724" s="547"/>
      <c r="H724" s="547"/>
      <c r="I724" s="547"/>
      <c r="J724" s="547"/>
      <c r="K724" s="547"/>
      <c r="L724" s="547"/>
      <c r="M724" s="547"/>
      <c r="N724" s="547"/>
    </row>
    <row r="725" spans="5:14" ht="13.15" customHeight="1" x14ac:dyDescent="0.2">
      <c r="E725" s="547"/>
      <c r="F725" s="547"/>
      <c r="G725" s="547"/>
      <c r="H725" s="547"/>
      <c r="I725" s="547"/>
      <c r="J725" s="547"/>
      <c r="K725" s="547"/>
      <c r="L725" s="547"/>
      <c r="M725" s="547"/>
      <c r="N725" s="547"/>
    </row>
    <row r="726" spans="5:14" ht="13.15" customHeight="1" x14ac:dyDescent="0.2">
      <c r="E726" s="547"/>
      <c r="F726" s="547"/>
      <c r="G726" s="547"/>
      <c r="H726" s="547"/>
      <c r="I726" s="547"/>
      <c r="J726" s="547"/>
      <c r="K726" s="547"/>
      <c r="L726" s="547"/>
      <c r="M726" s="547"/>
      <c r="N726" s="547"/>
    </row>
    <row r="727" spans="5:14" ht="13.15" customHeight="1" x14ac:dyDescent="0.2">
      <c r="E727" s="547"/>
      <c r="F727" s="547"/>
      <c r="G727" s="547"/>
      <c r="H727" s="547"/>
      <c r="I727" s="547"/>
      <c r="J727" s="547"/>
      <c r="K727" s="547"/>
      <c r="L727" s="547"/>
      <c r="M727" s="547"/>
      <c r="N727" s="547"/>
    </row>
    <row r="728" spans="5:14" ht="13.15" customHeight="1" x14ac:dyDescent="0.2">
      <c r="E728" s="547"/>
      <c r="F728" s="547"/>
      <c r="G728" s="547"/>
      <c r="H728" s="547"/>
      <c r="I728" s="547"/>
      <c r="J728" s="547"/>
      <c r="K728" s="547"/>
      <c r="L728" s="547"/>
      <c r="M728" s="547"/>
      <c r="N728" s="547"/>
    </row>
    <row r="729" spans="5:14" ht="13.15" customHeight="1" x14ac:dyDescent="0.2">
      <c r="E729" s="547"/>
      <c r="F729" s="547"/>
      <c r="G729" s="547"/>
      <c r="H729" s="547"/>
      <c r="I729" s="547"/>
      <c r="J729" s="547"/>
      <c r="K729" s="547"/>
      <c r="L729" s="547"/>
      <c r="M729" s="547"/>
      <c r="N729" s="547"/>
    </row>
    <row r="730" spans="5:14" ht="13.15" customHeight="1" x14ac:dyDescent="0.2">
      <c r="E730" s="547"/>
      <c r="F730" s="547"/>
      <c r="G730" s="547"/>
      <c r="H730" s="547"/>
      <c r="I730" s="547"/>
      <c r="J730" s="547"/>
      <c r="K730" s="547"/>
      <c r="L730" s="547"/>
      <c r="M730" s="547"/>
      <c r="N730" s="547"/>
    </row>
    <row r="731" spans="5:14" ht="13.15" customHeight="1" x14ac:dyDescent="0.2">
      <c r="E731" s="547"/>
      <c r="F731" s="547"/>
      <c r="G731" s="547"/>
      <c r="H731" s="547"/>
      <c r="I731" s="547"/>
      <c r="J731" s="547"/>
      <c r="K731" s="547"/>
      <c r="L731" s="547"/>
      <c r="M731" s="547"/>
      <c r="N731" s="547"/>
    </row>
    <row r="732" spans="5:14" ht="13.15" customHeight="1" x14ac:dyDescent="0.2">
      <c r="E732" s="547"/>
      <c r="F732" s="547"/>
      <c r="G732" s="547"/>
      <c r="H732" s="547"/>
      <c r="I732" s="547"/>
      <c r="J732" s="547"/>
      <c r="K732" s="547"/>
      <c r="L732" s="547"/>
      <c r="M732" s="547"/>
      <c r="N732" s="547"/>
    </row>
    <row r="733" spans="5:14" ht="13.15" customHeight="1" x14ac:dyDescent="0.2">
      <c r="E733" s="547"/>
      <c r="F733" s="547"/>
      <c r="G733" s="547"/>
      <c r="H733" s="547"/>
      <c r="I733" s="547"/>
      <c r="J733" s="547"/>
      <c r="K733" s="547"/>
      <c r="L733" s="547"/>
      <c r="M733" s="547"/>
      <c r="N733" s="547"/>
    </row>
    <row r="734" spans="5:14" ht="13.15" customHeight="1" x14ac:dyDescent="0.2">
      <c r="E734" s="547"/>
      <c r="F734" s="547"/>
      <c r="G734" s="547"/>
      <c r="H734" s="547"/>
      <c r="I734" s="547"/>
      <c r="J734" s="547"/>
      <c r="K734" s="547"/>
      <c r="L734" s="547"/>
      <c r="M734" s="547"/>
      <c r="N734" s="547"/>
    </row>
    <row r="735" spans="5:14" ht="13.15" customHeight="1" x14ac:dyDescent="0.2">
      <c r="E735" s="547"/>
      <c r="F735" s="547"/>
      <c r="G735" s="547"/>
      <c r="H735" s="547"/>
      <c r="I735" s="547"/>
      <c r="J735" s="547"/>
      <c r="K735" s="547"/>
      <c r="L735" s="547"/>
      <c r="M735" s="547"/>
      <c r="N735" s="547"/>
    </row>
    <row r="736" spans="5:14" ht="13.15" customHeight="1" x14ac:dyDescent="0.2">
      <c r="E736" s="547"/>
      <c r="F736" s="547"/>
      <c r="G736" s="547"/>
      <c r="H736" s="547"/>
      <c r="I736" s="547"/>
      <c r="J736" s="547"/>
      <c r="K736" s="547"/>
      <c r="L736" s="547"/>
      <c r="M736" s="547"/>
      <c r="N736" s="547"/>
    </row>
    <row r="737" spans="1:14" ht="13.15" customHeight="1" x14ac:dyDescent="0.2">
      <c r="E737" s="547"/>
      <c r="F737" s="547"/>
      <c r="G737" s="547"/>
      <c r="H737" s="547"/>
      <c r="I737" s="547"/>
      <c r="J737" s="547"/>
      <c r="K737" s="547"/>
      <c r="L737" s="547"/>
      <c r="M737" s="547"/>
      <c r="N737" s="547"/>
    </row>
    <row r="738" spans="1:14" ht="13.15" customHeight="1" x14ac:dyDescent="0.2">
      <c r="E738" s="547"/>
      <c r="F738" s="547"/>
      <c r="G738" s="547"/>
      <c r="H738" s="547"/>
      <c r="I738" s="547"/>
      <c r="J738" s="547"/>
      <c r="K738" s="547"/>
      <c r="L738" s="547"/>
      <c r="M738" s="547"/>
      <c r="N738" s="547"/>
    </row>
    <row r="739" spans="1:14" ht="13.15" customHeight="1" x14ac:dyDescent="0.2">
      <c r="E739" s="547"/>
      <c r="F739" s="547"/>
      <c r="G739" s="547"/>
      <c r="H739" s="547"/>
      <c r="I739" s="547"/>
      <c r="J739" s="547"/>
      <c r="K739" s="547"/>
      <c r="L739" s="547"/>
      <c r="M739" s="547"/>
      <c r="N739" s="547"/>
    </row>
    <row r="740" spans="1:14" ht="13.15" customHeight="1" x14ac:dyDescent="0.2">
      <c r="E740" s="547"/>
      <c r="F740" s="547"/>
      <c r="G740" s="547"/>
      <c r="H740" s="547"/>
      <c r="I740" s="547"/>
      <c r="J740" s="547"/>
      <c r="K740" s="547"/>
      <c r="L740" s="547"/>
      <c r="M740" s="547"/>
      <c r="N740" s="547"/>
    </row>
    <row r="741" spans="1:14" ht="13.15" customHeight="1" x14ac:dyDescent="0.2">
      <c r="E741" s="547"/>
      <c r="F741" s="547"/>
      <c r="G741" s="547"/>
      <c r="H741" s="547"/>
      <c r="I741" s="547"/>
      <c r="J741" s="547"/>
      <c r="K741" s="547"/>
      <c r="L741" s="547"/>
      <c r="M741" s="547"/>
      <c r="N741" s="547"/>
    </row>
    <row r="742" spans="1:14" ht="13.15" customHeight="1" x14ac:dyDescent="0.2">
      <c r="E742" s="547"/>
      <c r="F742" s="547"/>
      <c r="G742" s="547"/>
      <c r="H742" s="547"/>
      <c r="I742" s="547"/>
      <c r="J742" s="547"/>
      <c r="K742" s="547"/>
      <c r="L742" s="547"/>
      <c r="M742" s="547"/>
      <c r="N742" s="547"/>
    </row>
    <row r="743" spans="1:14" ht="13.15" customHeight="1" x14ac:dyDescent="0.2">
      <c r="E743" s="547"/>
      <c r="F743" s="547"/>
      <c r="G743" s="547"/>
      <c r="H743" s="547"/>
      <c r="I743" s="547"/>
      <c r="J743" s="547"/>
      <c r="K743" s="547"/>
      <c r="L743" s="547"/>
      <c r="M743" s="547"/>
      <c r="N743" s="547"/>
    </row>
    <row r="744" spans="1:14" ht="13.15" customHeight="1" x14ac:dyDescent="0.2">
      <c r="A744" s="553"/>
      <c r="E744" s="547"/>
      <c r="F744" s="547"/>
      <c r="G744" s="547"/>
      <c r="H744" s="547"/>
      <c r="I744" s="547"/>
      <c r="J744" s="547"/>
      <c r="K744" s="547"/>
      <c r="L744" s="547"/>
      <c r="M744" s="547"/>
      <c r="N744" s="547"/>
    </row>
    <row r="745" spans="1:14" ht="13.15" customHeight="1" x14ac:dyDescent="0.2">
      <c r="A745" s="553"/>
      <c r="E745" s="547"/>
      <c r="F745" s="547"/>
      <c r="G745" s="547"/>
      <c r="H745" s="547"/>
      <c r="I745" s="547"/>
      <c r="J745" s="547"/>
      <c r="K745" s="547"/>
      <c r="L745" s="547"/>
      <c r="M745" s="547"/>
      <c r="N745" s="547"/>
    </row>
    <row r="746" spans="1:14" ht="13.15" customHeight="1" x14ac:dyDescent="0.2">
      <c r="A746" s="553"/>
      <c r="E746" s="547"/>
      <c r="F746" s="547"/>
      <c r="G746" s="547"/>
      <c r="H746" s="547"/>
      <c r="I746" s="547"/>
      <c r="J746" s="547"/>
      <c r="K746" s="547"/>
      <c r="L746" s="547"/>
      <c r="M746" s="547"/>
      <c r="N746" s="547"/>
    </row>
    <row r="747" spans="1:14" ht="13.15" customHeight="1" x14ac:dyDescent="0.2">
      <c r="E747" s="547"/>
      <c r="F747" s="547"/>
      <c r="G747" s="547"/>
      <c r="H747" s="547"/>
      <c r="I747" s="547"/>
      <c r="J747" s="547"/>
      <c r="K747" s="547"/>
      <c r="L747" s="547"/>
      <c r="M747" s="547"/>
      <c r="N747" s="547"/>
    </row>
    <row r="748" spans="1:14" ht="13.15" customHeight="1" x14ac:dyDescent="0.2">
      <c r="E748" s="547"/>
      <c r="F748" s="547"/>
      <c r="G748" s="547"/>
      <c r="H748" s="547"/>
      <c r="I748" s="547"/>
      <c r="J748" s="547"/>
      <c r="K748" s="547"/>
      <c r="L748" s="547"/>
      <c r="M748" s="547"/>
      <c r="N748" s="547"/>
    </row>
    <row r="749" spans="1:14" ht="13.15" customHeight="1" x14ac:dyDescent="0.2">
      <c r="A749" s="555"/>
      <c r="E749" s="547"/>
      <c r="F749" s="547"/>
      <c r="G749" s="547"/>
      <c r="H749" s="547"/>
      <c r="I749" s="547"/>
      <c r="J749" s="547"/>
      <c r="K749" s="547"/>
      <c r="L749" s="547"/>
      <c r="M749" s="547"/>
      <c r="N749" s="547"/>
    </row>
    <row r="750" spans="1:14" ht="13.15" customHeight="1" x14ac:dyDescent="0.2">
      <c r="A750" s="561"/>
      <c r="E750" s="547"/>
      <c r="F750" s="547"/>
      <c r="G750" s="547"/>
      <c r="H750" s="547"/>
      <c r="I750" s="547"/>
      <c r="J750" s="547"/>
      <c r="K750" s="547"/>
      <c r="L750" s="547"/>
      <c r="M750" s="547"/>
      <c r="N750" s="547"/>
    </row>
    <row r="751" spans="1:14" ht="13.15" customHeight="1" x14ac:dyDescent="0.2">
      <c r="A751" s="553"/>
      <c r="E751" s="547"/>
      <c r="F751" s="547"/>
      <c r="G751" s="547"/>
      <c r="H751" s="547"/>
      <c r="I751" s="547"/>
      <c r="J751" s="547"/>
      <c r="K751" s="547"/>
      <c r="L751" s="547"/>
      <c r="M751" s="547"/>
      <c r="N751" s="547"/>
    </row>
    <row r="752" spans="1:14" ht="13.15" customHeight="1" x14ac:dyDescent="0.2">
      <c r="E752" s="547"/>
      <c r="F752" s="547"/>
      <c r="G752" s="547"/>
      <c r="H752" s="547"/>
      <c r="I752" s="547"/>
      <c r="J752" s="547"/>
      <c r="K752" s="547"/>
      <c r="L752" s="547"/>
      <c r="M752" s="547"/>
      <c r="N752" s="547"/>
    </row>
    <row r="753" spans="5:14" ht="13.15" customHeight="1" x14ac:dyDescent="0.2">
      <c r="E753" s="547"/>
      <c r="F753" s="547"/>
      <c r="G753" s="547"/>
      <c r="H753" s="547"/>
      <c r="I753" s="547"/>
      <c r="J753" s="547"/>
      <c r="K753" s="547"/>
      <c r="L753" s="547"/>
      <c r="M753" s="547"/>
      <c r="N753" s="547"/>
    </row>
    <row r="754" spans="5:14" ht="13.15" customHeight="1" x14ac:dyDescent="0.2">
      <c r="E754" s="547"/>
      <c r="F754" s="547"/>
      <c r="G754" s="547"/>
      <c r="H754" s="547"/>
      <c r="I754" s="547"/>
      <c r="J754" s="547"/>
      <c r="K754" s="547"/>
      <c r="L754" s="547"/>
      <c r="M754" s="547"/>
      <c r="N754" s="547"/>
    </row>
    <row r="755" spans="5:14" ht="13.15" customHeight="1" x14ac:dyDescent="0.2">
      <c r="E755" s="547"/>
      <c r="F755" s="547"/>
      <c r="G755" s="547"/>
      <c r="H755" s="547"/>
      <c r="I755" s="547"/>
      <c r="J755" s="547"/>
      <c r="K755" s="547"/>
      <c r="L755" s="547"/>
      <c r="M755" s="547"/>
      <c r="N755" s="547"/>
    </row>
    <row r="756" spans="5:14" ht="13.15" customHeight="1" x14ac:dyDescent="0.2">
      <c r="E756" s="547"/>
      <c r="F756" s="547"/>
      <c r="G756" s="547"/>
      <c r="H756" s="547"/>
      <c r="I756" s="547"/>
      <c r="J756" s="547"/>
      <c r="K756" s="547"/>
      <c r="L756" s="547"/>
      <c r="M756" s="547"/>
      <c r="N756" s="547"/>
    </row>
    <row r="757" spans="5:14" ht="13.15" customHeight="1" x14ac:dyDescent="0.2">
      <c r="E757" s="547"/>
      <c r="F757" s="547"/>
      <c r="G757" s="547"/>
      <c r="H757" s="547"/>
      <c r="I757" s="547"/>
      <c r="J757" s="547"/>
      <c r="K757" s="547"/>
      <c r="L757" s="547"/>
      <c r="M757" s="547"/>
      <c r="N757" s="547"/>
    </row>
    <row r="758" spans="5:14" ht="13.15" customHeight="1" x14ac:dyDescent="0.2">
      <c r="E758" s="547"/>
      <c r="F758" s="547"/>
      <c r="G758" s="547"/>
      <c r="H758" s="547"/>
      <c r="I758" s="547"/>
      <c r="J758" s="547"/>
      <c r="K758" s="547"/>
      <c r="L758" s="547"/>
      <c r="M758" s="547"/>
      <c r="N758" s="547"/>
    </row>
    <row r="759" spans="5:14" ht="13.15" customHeight="1" x14ac:dyDescent="0.2">
      <c r="E759" s="547"/>
      <c r="F759" s="547"/>
      <c r="G759" s="547"/>
      <c r="H759" s="547"/>
      <c r="I759" s="547"/>
      <c r="J759" s="547"/>
      <c r="K759" s="547"/>
      <c r="L759" s="547"/>
      <c r="M759" s="547"/>
      <c r="N759" s="547"/>
    </row>
    <row r="760" spans="5:14" ht="13.15" customHeight="1" x14ac:dyDescent="0.2">
      <c r="E760" s="547"/>
      <c r="F760" s="547"/>
      <c r="G760" s="547"/>
      <c r="H760" s="547"/>
      <c r="I760" s="547"/>
      <c r="J760" s="547"/>
      <c r="K760" s="547"/>
      <c r="L760" s="547"/>
      <c r="M760" s="547"/>
      <c r="N760" s="547"/>
    </row>
    <row r="761" spans="5:14" ht="13.15" customHeight="1" x14ac:dyDescent="0.2">
      <c r="E761" s="547"/>
      <c r="F761" s="547"/>
      <c r="G761" s="547"/>
      <c r="H761" s="547"/>
      <c r="I761" s="547"/>
      <c r="J761" s="547"/>
      <c r="K761" s="547"/>
      <c r="L761" s="547"/>
      <c r="M761" s="547"/>
      <c r="N761" s="547"/>
    </row>
    <row r="762" spans="5:14" ht="13.15" customHeight="1" x14ac:dyDescent="0.2">
      <c r="E762" s="547"/>
      <c r="F762" s="547"/>
      <c r="G762" s="547"/>
      <c r="H762" s="547"/>
      <c r="I762" s="547"/>
      <c r="J762" s="547"/>
      <c r="K762" s="547"/>
      <c r="L762" s="547"/>
      <c r="M762" s="547"/>
      <c r="N762" s="547"/>
    </row>
    <row r="763" spans="5:14" ht="13.15" customHeight="1" x14ac:dyDescent="0.2">
      <c r="E763" s="547"/>
      <c r="F763" s="547"/>
      <c r="G763" s="547"/>
      <c r="H763" s="547"/>
      <c r="I763" s="547"/>
      <c r="J763" s="547"/>
      <c r="K763" s="547"/>
      <c r="L763" s="547"/>
      <c r="M763" s="547"/>
      <c r="N763" s="547"/>
    </row>
    <row r="764" spans="5:14" ht="13.15" customHeight="1" x14ac:dyDescent="0.2">
      <c r="E764" s="547"/>
      <c r="F764" s="547"/>
      <c r="G764" s="547"/>
      <c r="H764" s="547"/>
      <c r="I764" s="547"/>
      <c r="J764" s="547"/>
      <c r="K764" s="547"/>
      <c r="L764" s="547"/>
      <c r="M764" s="547"/>
      <c r="N764" s="547"/>
    </row>
    <row r="765" spans="5:14" ht="13.15" customHeight="1" x14ac:dyDescent="0.2">
      <c r="E765" s="547"/>
      <c r="F765" s="547"/>
      <c r="G765" s="547"/>
      <c r="H765" s="547"/>
      <c r="I765" s="547"/>
      <c r="J765" s="547"/>
      <c r="K765" s="547"/>
      <c r="L765" s="547"/>
      <c r="M765" s="547"/>
      <c r="N765" s="547"/>
    </row>
    <row r="766" spans="5:14" ht="13.15" customHeight="1" x14ac:dyDescent="0.2">
      <c r="E766" s="547"/>
      <c r="F766" s="547"/>
      <c r="G766" s="547"/>
      <c r="H766" s="547"/>
      <c r="I766" s="547"/>
      <c r="J766" s="547"/>
      <c r="K766" s="547"/>
      <c r="L766" s="547"/>
      <c r="M766" s="547"/>
      <c r="N766" s="547"/>
    </row>
    <row r="767" spans="5:14" ht="13.15" customHeight="1" x14ac:dyDescent="0.2">
      <c r="E767" s="547"/>
      <c r="F767" s="547"/>
      <c r="G767" s="547"/>
      <c r="H767" s="547"/>
      <c r="I767" s="547"/>
      <c r="J767" s="547"/>
      <c r="K767" s="547"/>
      <c r="L767" s="547"/>
      <c r="M767" s="547"/>
      <c r="N767" s="547"/>
    </row>
    <row r="768" spans="5:14" ht="13.15" customHeight="1" x14ac:dyDescent="0.2">
      <c r="E768" s="547"/>
      <c r="F768" s="547"/>
      <c r="G768" s="547"/>
      <c r="H768" s="547"/>
      <c r="I768" s="547"/>
      <c r="J768" s="547"/>
      <c r="K768" s="547"/>
      <c r="L768" s="547"/>
      <c r="M768" s="547"/>
      <c r="N768" s="547"/>
    </row>
    <row r="769" spans="5:14" ht="13.15" customHeight="1" x14ac:dyDescent="0.2">
      <c r="E769" s="547"/>
      <c r="F769" s="547"/>
      <c r="G769" s="547"/>
      <c r="H769" s="547"/>
      <c r="I769" s="547"/>
      <c r="J769" s="547"/>
      <c r="K769" s="547"/>
      <c r="L769" s="547"/>
      <c r="M769" s="547"/>
      <c r="N769" s="547"/>
    </row>
    <row r="770" spans="5:14" ht="13.15" customHeight="1" x14ac:dyDescent="0.2">
      <c r="E770" s="547"/>
      <c r="F770" s="547"/>
      <c r="G770" s="547"/>
      <c r="H770" s="547"/>
      <c r="I770" s="547"/>
      <c r="J770" s="547"/>
      <c r="K770" s="547"/>
      <c r="L770" s="547"/>
      <c r="M770" s="547"/>
      <c r="N770" s="547"/>
    </row>
    <row r="771" spans="5:14" ht="13.15" customHeight="1" x14ac:dyDescent="0.2">
      <c r="E771" s="547"/>
      <c r="F771" s="547"/>
      <c r="G771" s="547"/>
      <c r="H771" s="547"/>
      <c r="I771" s="547"/>
      <c r="J771" s="547"/>
      <c r="K771" s="547"/>
      <c r="L771" s="547"/>
      <c r="M771" s="547"/>
      <c r="N771" s="547"/>
    </row>
    <row r="772" spans="5:14" ht="13.15" customHeight="1" x14ac:dyDescent="0.2">
      <c r="E772" s="547"/>
      <c r="F772" s="547"/>
      <c r="G772" s="547"/>
      <c r="H772" s="547"/>
      <c r="I772" s="547"/>
      <c r="J772" s="547"/>
      <c r="K772" s="547"/>
      <c r="L772" s="547"/>
      <c r="M772" s="547"/>
      <c r="N772" s="547"/>
    </row>
    <row r="773" spans="5:14" ht="13.15" customHeight="1" x14ac:dyDescent="0.2">
      <c r="E773" s="547"/>
      <c r="F773" s="547"/>
      <c r="G773" s="547"/>
      <c r="H773" s="547"/>
      <c r="I773" s="547"/>
      <c r="J773" s="547"/>
      <c r="K773" s="547"/>
      <c r="L773" s="547"/>
      <c r="M773" s="547"/>
      <c r="N773" s="547"/>
    </row>
    <row r="774" spans="5:14" ht="13.15" customHeight="1" x14ac:dyDescent="0.2">
      <c r="E774" s="547"/>
      <c r="F774" s="547"/>
      <c r="G774" s="547"/>
      <c r="H774" s="547"/>
      <c r="I774" s="547"/>
      <c r="J774" s="547"/>
      <c r="K774" s="547"/>
      <c r="L774" s="547"/>
      <c r="M774" s="547"/>
      <c r="N774" s="547"/>
    </row>
    <row r="775" spans="5:14" ht="13.15" customHeight="1" x14ac:dyDescent="0.2">
      <c r="E775" s="547"/>
      <c r="F775" s="547"/>
      <c r="G775" s="547"/>
      <c r="H775" s="547"/>
      <c r="I775" s="547"/>
      <c r="J775" s="547"/>
      <c r="K775" s="547"/>
      <c r="L775" s="547"/>
      <c r="M775" s="547"/>
      <c r="N775" s="547"/>
    </row>
    <row r="776" spans="5:14" ht="13.15" customHeight="1" x14ac:dyDescent="0.2">
      <c r="E776" s="547"/>
      <c r="F776" s="547"/>
      <c r="G776" s="547"/>
      <c r="H776" s="547"/>
      <c r="I776" s="547"/>
      <c r="J776" s="547"/>
      <c r="K776" s="547"/>
      <c r="L776" s="547"/>
      <c r="M776" s="547"/>
      <c r="N776" s="547"/>
    </row>
    <row r="777" spans="5:14" ht="13.15" customHeight="1" x14ac:dyDescent="0.2">
      <c r="E777" s="547"/>
      <c r="F777" s="547"/>
      <c r="G777" s="547"/>
      <c r="H777" s="547"/>
      <c r="I777" s="547"/>
      <c r="J777" s="547"/>
      <c r="K777" s="547"/>
      <c r="L777" s="547"/>
      <c r="M777" s="547"/>
      <c r="N777" s="547"/>
    </row>
    <row r="778" spans="5:14" ht="13.15" customHeight="1" x14ac:dyDescent="0.2">
      <c r="E778" s="547"/>
      <c r="F778" s="547"/>
      <c r="G778" s="547"/>
      <c r="H778" s="547"/>
      <c r="I778" s="547"/>
      <c r="J778" s="547"/>
      <c r="K778" s="547"/>
      <c r="L778" s="547"/>
      <c r="M778" s="547"/>
      <c r="N778" s="547"/>
    </row>
    <row r="779" spans="5:14" ht="13.15" customHeight="1" x14ac:dyDescent="0.2">
      <c r="E779" s="547"/>
      <c r="F779" s="547"/>
      <c r="G779" s="547"/>
      <c r="H779" s="547"/>
      <c r="I779" s="547"/>
      <c r="J779" s="547"/>
      <c r="K779" s="547"/>
      <c r="L779" s="547"/>
      <c r="M779" s="547"/>
      <c r="N779" s="547"/>
    </row>
    <row r="780" spans="5:14" ht="13.15" customHeight="1" x14ac:dyDescent="0.2">
      <c r="E780" s="547"/>
      <c r="F780" s="547"/>
      <c r="G780" s="547"/>
      <c r="H780" s="547"/>
      <c r="I780" s="547"/>
      <c r="J780" s="547"/>
      <c r="K780" s="547"/>
      <c r="L780" s="547"/>
      <c r="M780" s="547"/>
      <c r="N780" s="547"/>
    </row>
    <row r="781" spans="5:14" ht="13.15" customHeight="1" x14ac:dyDescent="0.2">
      <c r="E781" s="547"/>
      <c r="F781" s="547"/>
      <c r="G781" s="547"/>
      <c r="H781" s="547"/>
      <c r="I781" s="547"/>
      <c r="J781" s="547"/>
      <c r="K781" s="547"/>
      <c r="L781" s="547"/>
      <c r="M781" s="547"/>
      <c r="N781" s="547"/>
    </row>
    <row r="782" spans="5:14" ht="13.15" customHeight="1" x14ac:dyDescent="0.2">
      <c r="E782" s="547"/>
      <c r="F782" s="547"/>
      <c r="G782" s="547"/>
      <c r="H782" s="547"/>
      <c r="I782" s="547"/>
      <c r="J782" s="547"/>
      <c r="K782" s="547"/>
      <c r="L782" s="547"/>
      <c r="M782" s="547"/>
      <c r="N782" s="547"/>
    </row>
    <row r="783" spans="5:14" ht="13.15" customHeight="1" x14ac:dyDescent="0.2">
      <c r="E783" s="547"/>
      <c r="F783" s="547"/>
      <c r="G783" s="547"/>
      <c r="H783" s="547"/>
      <c r="I783" s="547"/>
      <c r="J783" s="547"/>
      <c r="K783" s="547"/>
      <c r="L783" s="547"/>
      <c r="M783" s="547"/>
      <c r="N783" s="547"/>
    </row>
    <row r="784" spans="5:14" ht="13.15" customHeight="1" x14ac:dyDescent="0.2">
      <c r="E784" s="547"/>
      <c r="F784" s="547"/>
      <c r="G784" s="547"/>
      <c r="H784" s="547"/>
      <c r="I784" s="547"/>
      <c r="J784" s="547"/>
      <c r="K784" s="547"/>
      <c r="L784" s="547"/>
      <c r="M784" s="547"/>
      <c r="N784" s="547"/>
    </row>
    <row r="785" spans="5:14" ht="13.15" customHeight="1" x14ac:dyDescent="0.2">
      <c r="E785" s="547"/>
      <c r="F785" s="547"/>
      <c r="G785" s="547"/>
      <c r="H785" s="547"/>
      <c r="I785" s="547"/>
      <c r="J785" s="547"/>
      <c r="K785" s="547"/>
      <c r="L785" s="547"/>
      <c r="M785" s="547"/>
      <c r="N785" s="547"/>
    </row>
    <row r="786" spans="5:14" ht="13.15" customHeight="1" x14ac:dyDescent="0.2">
      <c r="E786" s="547"/>
      <c r="F786" s="547"/>
      <c r="G786" s="547"/>
      <c r="H786" s="547"/>
      <c r="I786" s="547"/>
      <c r="J786" s="547"/>
      <c r="K786" s="547"/>
      <c r="L786" s="547"/>
      <c r="M786" s="547"/>
      <c r="N786" s="547"/>
    </row>
    <row r="787" spans="5:14" ht="13.15" customHeight="1" x14ac:dyDescent="0.2">
      <c r="E787" s="547"/>
      <c r="F787" s="547"/>
      <c r="G787" s="547"/>
      <c r="H787" s="547"/>
      <c r="I787" s="547"/>
      <c r="J787" s="547"/>
      <c r="K787" s="547"/>
      <c r="L787" s="547"/>
      <c r="M787" s="547"/>
      <c r="N787" s="547"/>
    </row>
    <row r="788" spans="5:14" ht="13.15" customHeight="1" x14ac:dyDescent="0.2">
      <c r="E788" s="547"/>
      <c r="F788" s="547"/>
      <c r="G788" s="547"/>
      <c r="H788" s="547"/>
      <c r="I788" s="547"/>
      <c r="J788" s="547"/>
      <c r="K788" s="547"/>
      <c r="L788" s="547"/>
      <c r="M788" s="547"/>
      <c r="N788" s="547"/>
    </row>
    <row r="789" spans="5:14" ht="13.15" customHeight="1" x14ac:dyDescent="0.2">
      <c r="E789" s="547"/>
      <c r="F789" s="547"/>
      <c r="G789" s="547"/>
      <c r="H789" s="547"/>
      <c r="I789" s="547"/>
      <c r="J789" s="547"/>
      <c r="K789" s="547"/>
      <c r="L789" s="547"/>
      <c r="M789" s="547"/>
      <c r="N789" s="547"/>
    </row>
    <row r="790" spans="5:14" ht="13.15" customHeight="1" x14ac:dyDescent="0.2">
      <c r="E790" s="547"/>
      <c r="F790" s="547"/>
      <c r="G790" s="547"/>
      <c r="H790" s="547"/>
      <c r="I790" s="547"/>
      <c r="J790" s="547"/>
      <c r="K790" s="547"/>
      <c r="L790" s="547"/>
      <c r="M790" s="547"/>
      <c r="N790" s="547"/>
    </row>
    <row r="791" spans="5:14" ht="13.15" customHeight="1" x14ac:dyDescent="0.2">
      <c r="E791" s="547"/>
      <c r="F791" s="547"/>
      <c r="G791" s="547"/>
      <c r="H791" s="547"/>
      <c r="I791" s="547"/>
      <c r="J791" s="547"/>
      <c r="K791" s="547"/>
      <c r="L791" s="547"/>
      <c r="M791" s="547"/>
      <c r="N791" s="547"/>
    </row>
    <row r="792" spans="5:14" ht="13.15" customHeight="1" x14ac:dyDescent="0.2">
      <c r="E792" s="547"/>
      <c r="F792" s="547"/>
      <c r="G792" s="547"/>
      <c r="H792" s="547"/>
      <c r="I792" s="547"/>
      <c r="J792" s="547"/>
      <c r="K792" s="547"/>
      <c r="L792" s="547"/>
      <c r="M792" s="547"/>
      <c r="N792" s="547"/>
    </row>
    <row r="793" spans="5:14" ht="13.15" customHeight="1" x14ac:dyDescent="0.2">
      <c r="E793" s="547"/>
      <c r="F793" s="547"/>
      <c r="G793" s="547"/>
      <c r="H793" s="547"/>
      <c r="I793" s="547"/>
      <c r="J793" s="547"/>
      <c r="K793" s="547"/>
      <c r="L793" s="547"/>
      <c r="M793" s="547"/>
      <c r="N793" s="547"/>
    </row>
    <row r="794" spans="5:14" ht="13.15" customHeight="1" x14ac:dyDescent="0.2">
      <c r="E794" s="547"/>
      <c r="F794" s="547"/>
      <c r="G794" s="547"/>
      <c r="H794" s="547"/>
      <c r="I794" s="547"/>
      <c r="J794" s="547"/>
      <c r="K794" s="547"/>
      <c r="L794" s="547"/>
      <c r="M794" s="547"/>
      <c r="N794" s="547"/>
    </row>
    <row r="795" spans="5:14" ht="13.15" customHeight="1" x14ac:dyDescent="0.2">
      <c r="E795" s="547"/>
      <c r="F795" s="547"/>
      <c r="G795" s="547"/>
      <c r="H795" s="547"/>
      <c r="I795" s="547"/>
      <c r="J795" s="547"/>
      <c r="K795" s="547"/>
      <c r="L795" s="547"/>
      <c r="M795" s="547"/>
      <c r="N795" s="547"/>
    </row>
    <row r="796" spans="5:14" ht="13.15" customHeight="1" x14ac:dyDescent="0.2">
      <c r="E796" s="547"/>
      <c r="F796" s="547"/>
      <c r="G796" s="547"/>
      <c r="H796" s="547"/>
      <c r="I796" s="547"/>
      <c r="J796" s="547"/>
      <c r="K796" s="547"/>
      <c r="L796" s="547"/>
      <c r="M796" s="547"/>
      <c r="N796" s="547"/>
    </row>
    <row r="797" spans="5:14" ht="13.15" customHeight="1" x14ac:dyDescent="0.2">
      <c r="E797" s="547"/>
      <c r="F797" s="547"/>
      <c r="G797" s="547"/>
      <c r="H797" s="547"/>
      <c r="I797" s="547"/>
      <c r="J797" s="547"/>
      <c r="K797" s="547"/>
      <c r="L797" s="547"/>
      <c r="M797" s="547"/>
      <c r="N797" s="547"/>
    </row>
    <row r="798" spans="5:14" ht="13.15" customHeight="1" x14ac:dyDescent="0.2">
      <c r="E798" s="547"/>
      <c r="F798" s="547"/>
      <c r="G798" s="547"/>
      <c r="H798" s="547"/>
      <c r="I798" s="547"/>
      <c r="J798" s="547"/>
      <c r="K798" s="547"/>
      <c r="L798" s="547"/>
      <c r="M798" s="547"/>
      <c r="N798" s="547"/>
    </row>
    <row r="799" spans="5:14" ht="13.15" customHeight="1" x14ac:dyDescent="0.2">
      <c r="E799" s="547"/>
      <c r="F799" s="547"/>
      <c r="G799" s="547"/>
      <c r="H799" s="547"/>
      <c r="I799" s="547"/>
      <c r="J799" s="547"/>
      <c r="K799" s="547"/>
      <c r="L799" s="547"/>
      <c r="M799" s="547"/>
      <c r="N799" s="547"/>
    </row>
    <row r="800" spans="5:14" ht="13.15" customHeight="1" x14ac:dyDescent="0.2">
      <c r="E800" s="547"/>
      <c r="F800" s="547"/>
      <c r="G800" s="547"/>
      <c r="H800" s="547"/>
      <c r="I800" s="547"/>
      <c r="J800" s="547"/>
      <c r="K800" s="547"/>
      <c r="L800" s="547"/>
      <c r="M800" s="547"/>
      <c r="N800" s="547"/>
    </row>
    <row r="801" spans="5:14" ht="13.15" customHeight="1" x14ac:dyDescent="0.2">
      <c r="E801" s="547"/>
      <c r="F801" s="547"/>
      <c r="G801" s="547"/>
      <c r="H801" s="547"/>
      <c r="I801" s="547"/>
      <c r="J801" s="547"/>
      <c r="K801" s="547"/>
      <c r="L801" s="547"/>
      <c r="M801" s="547"/>
      <c r="N801" s="547"/>
    </row>
    <row r="802" spans="5:14" ht="13.15" customHeight="1" x14ac:dyDescent="0.2">
      <c r="E802" s="547"/>
      <c r="F802" s="547"/>
      <c r="G802" s="547"/>
      <c r="H802" s="547"/>
      <c r="I802" s="547"/>
      <c r="J802" s="547"/>
      <c r="K802" s="547"/>
      <c r="L802" s="547"/>
      <c r="M802" s="547"/>
      <c r="N802" s="547"/>
    </row>
    <row r="803" spans="5:14" ht="13.15" customHeight="1" x14ac:dyDescent="0.2">
      <c r="E803" s="547"/>
      <c r="F803" s="547"/>
      <c r="G803" s="547"/>
      <c r="H803" s="547"/>
      <c r="I803" s="547"/>
      <c r="J803" s="547"/>
      <c r="K803" s="547"/>
      <c r="L803" s="547"/>
      <c r="M803" s="547"/>
      <c r="N803" s="547"/>
    </row>
    <row r="804" spans="5:14" ht="13.15" customHeight="1" x14ac:dyDescent="0.2">
      <c r="E804" s="547"/>
      <c r="F804" s="547"/>
      <c r="G804" s="547"/>
      <c r="H804" s="547"/>
      <c r="I804" s="547"/>
      <c r="J804" s="547"/>
      <c r="K804" s="547"/>
      <c r="L804" s="547"/>
      <c r="M804" s="547"/>
      <c r="N804" s="547"/>
    </row>
    <row r="805" spans="5:14" ht="13.15" customHeight="1" x14ac:dyDescent="0.2">
      <c r="E805" s="547"/>
      <c r="F805" s="547"/>
      <c r="G805" s="547"/>
      <c r="H805" s="547"/>
      <c r="I805" s="547"/>
      <c r="J805" s="547"/>
      <c r="K805" s="547"/>
      <c r="L805" s="547"/>
      <c r="M805" s="547"/>
      <c r="N805" s="547"/>
    </row>
    <row r="806" spans="5:14" ht="13.15" customHeight="1" x14ac:dyDescent="0.2">
      <c r="E806" s="547"/>
      <c r="F806" s="547"/>
      <c r="G806" s="547"/>
      <c r="H806" s="547"/>
      <c r="I806" s="547"/>
      <c r="J806" s="547"/>
      <c r="K806" s="547"/>
      <c r="L806" s="547"/>
      <c r="M806" s="547"/>
      <c r="N806" s="547"/>
    </row>
    <row r="807" spans="5:14" ht="13.15" customHeight="1" x14ac:dyDescent="0.2">
      <c r="E807" s="547"/>
      <c r="F807" s="547"/>
      <c r="G807" s="547"/>
      <c r="H807" s="547"/>
      <c r="I807" s="547"/>
      <c r="J807" s="547"/>
      <c r="K807" s="547"/>
      <c r="L807" s="547"/>
      <c r="M807" s="547"/>
      <c r="N807" s="547"/>
    </row>
    <row r="808" spans="5:14" ht="13.15" customHeight="1" x14ac:dyDescent="0.2">
      <c r="E808" s="547"/>
      <c r="F808" s="547"/>
      <c r="G808" s="547"/>
      <c r="H808" s="547"/>
      <c r="I808" s="547"/>
      <c r="J808" s="547"/>
      <c r="K808" s="547"/>
      <c r="L808" s="547"/>
      <c r="M808" s="547"/>
      <c r="N808" s="547"/>
    </row>
    <row r="809" spans="5:14" ht="13.15" customHeight="1" x14ac:dyDescent="0.2">
      <c r="E809" s="547"/>
      <c r="F809" s="547"/>
      <c r="G809" s="547"/>
      <c r="H809" s="547"/>
      <c r="I809" s="547"/>
      <c r="J809" s="547"/>
      <c r="K809" s="547"/>
      <c r="L809" s="547"/>
      <c r="M809" s="547"/>
      <c r="N809" s="547"/>
    </row>
    <row r="810" spans="5:14" ht="13.15" customHeight="1" x14ac:dyDescent="0.2">
      <c r="E810" s="547"/>
      <c r="F810" s="547"/>
      <c r="G810" s="547"/>
      <c r="H810" s="547"/>
      <c r="I810" s="547"/>
      <c r="J810" s="547"/>
      <c r="K810" s="547"/>
      <c r="L810" s="547"/>
      <c r="M810" s="547"/>
      <c r="N810" s="547"/>
    </row>
    <row r="811" spans="5:14" ht="13.15" customHeight="1" x14ac:dyDescent="0.2">
      <c r="E811" s="547"/>
      <c r="F811" s="547"/>
      <c r="G811" s="547"/>
      <c r="H811" s="547"/>
      <c r="I811" s="547"/>
      <c r="J811" s="547"/>
      <c r="K811" s="547"/>
      <c r="L811" s="547"/>
      <c r="M811" s="547"/>
      <c r="N811" s="547"/>
    </row>
    <row r="812" spans="5:14" ht="13.15" customHeight="1" x14ac:dyDescent="0.2">
      <c r="E812" s="547"/>
      <c r="F812" s="547"/>
      <c r="G812" s="547"/>
      <c r="H812" s="547"/>
      <c r="I812" s="547"/>
      <c r="J812" s="547"/>
      <c r="K812" s="547"/>
      <c r="L812" s="547"/>
      <c r="M812" s="547"/>
      <c r="N812" s="547"/>
    </row>
    <row r="813" spans="5:14" ht="13.15" customHeight="1" x14ac:dyDescent="0.2">
      <c r="E813" s="547"/>
      <c r="F813" s="547"/>
      <c r="G813" s="547"/>
      <c r="H813" s="547"/>
      <c r="I813" s="547"/>
      <c r="J813" s="547"/>
      <c r="K813" s="547"/>
      <c r="L813" s="547"/>
      <c r="M813" s="547"/>
      <c r="N813" s="547"/>
    </row>
    <row r="814" spans="5:14" ht="13.15" customHeight="1" x14ac:dyDescent="0.2">
      <c r="E814" s="547"/>
      <c r="F814" s="547"/>
      <c r="G814" s="547"/>
      <c r="H814" s="547"/>
      <c r="I814" s="547"/>
      <c r="J814" s="547"/>
      <c r="K814" s="547"/>
      <c r="L814" s="547"/>
      <c r="M814" s="547"/>
      <c r="N814" s="547"/>
    </row>
    <row r="815" spans="5:14" ht="13.15" customHeight="1" x14ac:dyDescent="0.2">
      <c r="E815" s="547"/>
      <c r="F815" s="547"/>
      <c r="G815" s="547"/>
      <c r="H815" s="547"/>
      <c r="I815" s="547"/>
      <c r="J815" s="547"/>
      <c r="K815" s="547"/>
      <c r="L815" s="547"/>
      <c r="M815" s="547"/>
      <c r="N815" s="547"/>
    </row>
    <row r="816" spans="5:14" ht="13.15" customHeight="1" x14ac:dyDescent="0.2">
      <c r="E816" s="547"/>
      <c r="F816" s="547"/>
      <c r="G816" s="547"/>
      <c r="H816" s="547"/>
      <c r="I816" s="547"/>
      <c r="J816" s="547"/>
      <c r="K816" s="547"/>
      <c r="L816" s="547"/>
      <c r="M816" s="547"/>
      <c r="N816" s="547"/>
    </row>
    <row r="817" spans="5:14" ht="13.15" customHeight="1" x14ac:dyDescent="0.2">
      <c r="E817" s="547"/>
      <c r="F817" s="547"/>
      <c r="G817" s="547"/>
      <c r="H817" s="547"/>
      <c r="I817" s="547"/>
      <c r="J817" s="547"/>
      <c r="K817" s="547"/>
      <c r="L817" s="547"/>
      <c r="M817" s="547"/>
      <c r="N817" s="547"/>
    </row>
    <row r="818" spans="5:14" ht="13.15" customHeight="1" x14ac:dyDescent="0.2">
      <c r="E818" s="547"/>
      <c r="F818" s="547"/>
      <c r="G818" s="547"/>
      <c r="H818" s="547"/>
      <c r="I818" s="547"/>
      <c r="J818" s="547"/>
      <c r="K818" s="547"/>
      <c r="L818" s="547"/>
      <c r="M818" s="547"/>
      <c r="N818" s="547"/>
    </row>
    <row r="819" spans="5:14" ht="13.15" customHeight="1" x14ac:dyDescent="0.2">
      <c r="E819" s="547"/>
      <c r="F819" s="547"/>
      <c r="G819" s="547"/>
      <c r="H819" s="547"/>
      <c r="I819" s="547"/>
      <c r="J819" s="547"/>
      <c r="K819" s="547"/>
      <c r="L819" s="547"/>
      <c r="M819" s="547"/>
      <c r="N819" s="547"/>
    </row>
    <row r="820" spans="5:14" ht="13.15" customHeight="1" x14ac:dyDescent="0.2">
      <c r="E820" s="547"/>
      <c r="F820" s="547"/>
      <c r="G820" s="547"/>
      <c r="H820" s="547"/>
      <c r="I820" s="547"/>
      <c r="J820" s="547"/>
      <c r="K820" s="547"/>
      <c r="L820" s="547"/>
      <c r="M820" s="547"/>
      <c r="N820" s="547"/>
    </row>
    <row r="821" spans="5:14" ht="13.15" customHeight="1" x14ac:dyDescent="0.2">
      <c r="E821" s="547"/>
      <c r="F821" s="547"/>
      <c r="G821" s="547"/>
      <c r="H821" s="547"/>
      <c r="I821" s="547"/>
      <c r="J821" s="547"/>
      <c r="K821" s="547"/>
      <c r="L821" s="547"/>
      <c r="M821" s="547"/>
      <c r="N821" s="547"/>
    </row>
    <row r="822" spans="5:14" ht="13.15" customHeight="1" x14ac:dyDescent="0.2">
      <c r="E822" s="547"/>
      <c r="F822" s="547"/>
      <c r="G822" s="547"/>
      <c r="H822" s="547"/>
      <c r="I822" s="547"/>
      <c r="J822" s="547"/>
      <c r="K822" s="547"/>
      <c r="L822" s="547"/>
      <c r="M822" s="547"/>
      <c r="N822" s="547"/>
    </row>
    <row r="823" spans="5:14" ht="13.15" customHeight="1" x14ac:dyDescent="0.2">
      <c r="E823" s="547"/>
      <c r="F823" s="547"/>
      <c r="G823" s="547"/>
      <c r="H823" s="547"/>
      <c r="I823" s="547"/>
      <c r="J823" s="547"/>
      <c r="K823" s="547"/>
      <c r="L823" s="547"/>
      <c r="M823" s="547"/>
      <c r="N823" s="547"/>
    </row>
    <row r="824" spans="5:14" ht="13.15" customHeight="1" x14ac:dyDescent="0.2">
      <c r="E824" s="547"/>
      <c r="F824" s="547"/>
      <c r="G824" s="547"/>
      <c r="H824" s="547"/>
      <c r="I824" s="547"/>
      <c r="J824" s="547"/>
      <c r="K824" s="547"/>
      <c r="L824" s="547"/>
      <c r="M824" s="547"/>
      <c r="N824" s="547"/>
    </row>
    <row r="825" spans="5:14" ht="13.15" customHeight="1" x14ac:dyDescent="0.2">
      <c r="E825" s="547"/>
      <c r="F825" s="547"/>
      <c r="G825" s="547"/>
      <c r="H825" s="547"/>
      <c r="I825" s="547"/>
      <c r="J825" s="547"/>
      <c r="K825" s="547"/>
      <c r="L825" s="547"/>
      <c r="M825" s="547"/>
      <c r="N825" s="547"/>
    </row>
    <row r="826" spans="5:14" ht="13.15" customHeight="1" x14ac:dyDescent="0.2">
      <c r="E826" s="547"/>
      <c r="F826" s="547"/>
      <c r="G826" s="547"/>
      <c r="H826" s="547"/>
      <c r="I826" s="547"/>
      <c r="J826" s="547"/>
      <c r="K826" s="547"/>
      <c r="L826" s="547"/>
      <c r="M826" s="547"/>
      <c r="N826" s="547"/>
    </row>
    <row r="827" spans="5:14" ht="13.15" customHeight="1" x14ac:dyDescent="0.2">
      <c r="E827" s="547"/>
      <c r="F827" s="547"/>
      <c r="G827" s="547"/>
      <c r="H827" s="547"/>
      <c r="I827" s="547"/>
      <c r="J827" s="547"/>
      <c r="K827" s="547"/>
      <c r="L827" s="547"/>
      <c r="M827" s="547"/>
      <c r="N827" s="547"/>
    </row>
    <row r="828" spans="5:14" ht="13.15" customHeight="1" x14ac:dyDescent="0.2">
      <c r="E828" s="547"/>
      <c r="F828" s="547"/>
      <c r="G828" s="547"/>
      <c r="H828" s="547"/>
      <c r="I828" s="547"/>
      <c r="J828" s="547"/>
      <c r="K828" s="547"/>
      <c r="L828" s="547"/>
      <c r="M828" s="547"/>
      <c r="N828" s="547"/>
    </row>
    <row r="829" spans="5:14" ht="13.15" customHeight="1" x14ac:dyDescent="0.2">
      <c r="E829" s="547"/>
      <c r="F829" s="547"/>
      <c r="G829" s="547"/>
      <c r="H829" s="547"/>
      <c r="I829" s="547"/>
      <c r="J829" s="547"/>
      <c r="K829" s="547"/>
      <c r="L829" s="547"/>
      <c r="M829" s="547"/>
      <c r="N829" s="547"/>
    </row>
    <row r="830" spans="5:14" ht="13.15" customHeight="1" x14ac:dyDescent="0.2">
      <c r="E830" s="547"/>
      <c r="F830" s="547"/>
      <c r="G830" s="547"/>
      <c r="H830" s="547"/>
      <c r="I830" s="547"/>
      <c r="J830" s="547"/>
      <c r="K830" s="547"/>
      <c r="L830" s="547"/>
      <c r="M830" s="547"/>
      <c r="N830" s="547"/>
    </row>
    <row r="831" spans="5:14" ht="13.15" customHeight="1" x14ac:dyDescent="0.2">
      <c r="E831" s="547"/>
      <c r="F831" s="547"/>
      <c r="G831" s="547"/>
      <c r="H831" s="547"/>
      <c r="I831" s="547"/>
      <c r="J831" s="547"/>
      <c r="K831" s="547"/>
      <c r="L831" s="547"/>
      <c r="M831" s="547"/>
      <c r="N831" s="547"/>
    </row>
    <row r="832" spans="5:14" ht="13.15" customHeight="1" x14ac:dyDescent="0.2">
      <c r="E832" s="547"/>
      <c r="F832" s="547"/>
      <c r="G832" s="547"/>
      <c r="H832" s="547"/>
      <c r="I832" s="547"/>
      <c r="J832" s="547"/>
      <c r="K832" s="547"/>
      <c r="L832" s="547"/>
      <c r="M832" s="547"/>
      <c r="N832" s="547"/>
    </row>
    <row r="833" spans="5:14" ht="13.15" customHeight="1" x14ac:dyDescent="0.2">
      <c r="E833" s="547"/>
      <c r="F833" s="547"/>
      <c r="G833" s="547"/>
      <c r="H833" s="547"/>
      <c r="I833" s="547"/>
      <c r="J833" s="547"/>
      <c r="K833" s="547"/>
      <c r="L833" s="547"/>
      <c r="M833" s="547"/>
      <c r="N833" s="547"/>
    </row>
    <row r="834" spans="5:14" ht="13.15" customHeight="1" x14ac:dyDescent="0.2">
      <c r="E834" s="547"/>
      <c r="F834" s="547"/>
      <c r="G834" s="547"/>
      <c r="H834" s="547"/>
      <c r="I834" s="547"/>
      <c r="J834" s="547"/>
      <c r="K834" s="547"/>
      <c r="L834" s="547"/>
      <c r="M834" s="547"/>
      <c r="N834" s="547"/>
    </row>
    <row r="835" spans="5:14" ht="13.15" customHeight="1" x14ac:dyDescent="0.2">
      <c r="E835" s="547"/>
      <c r="F835" s="547"/>
      <c r="G835" s="547"/>
      <c r="H835" s="547"/>
      <c r="I835" s="547"/>
      <c r="J835" s="547"/>
      <c r="K835" s="547"/>
      <c r="L835" s="547"/>
      <c r="M835" s="547"/>
      <c r="N835" s="547"/>
    </row>
    <row r="836" spans="5:14" ht="13.15" customHeight="1" x14ac:dyDescent="0.2">
      <c r="E836" s="547"/>
      <c r="F836" s="547"/>
      <c r="G836" s="547"/>
      <c r="H836" s="547"/>
      <c r="I836" s="547"/>
      <c r="J836" s="547"/>
      <c r="K836" s="547"/>
      <c r="L836" s="547"/>
      <c r="M836" s="547"/>
      <c r="N836" s="547"/>
    </row>
    <row r="837" spans="5:14" ht="13.15" customHeight="1" x14ac:dyDescent="0.2">
      <c r="E837" s="547"/>
      <c r="F837" s="547"/>
      <c r="G837" s="547"/>
      <c r="H837" s="547"/>
      <c r="I837" s="547"/>
      <c r="J837" s="547"/>
      <c r="K837" s="547"/>
      <c r="L837" s="547"/>
      <c r="M837" s="547"/>
      <c r="N837" s="547"/>
    </row>
    <row r="838" spans="5:14" ht="13.15" customHeight="1" x14ac:dyDescent="0.2">
      <c r="E838" s="547"/>
      <c r="F838" s="547"/>
      <c r="G838" s="547"/>
      <c r="H838" s="547"/>
      <c r="I838" s="547"/>
      <c r="J838" s="547"/>
      <c r="K838" s="547"/>
      <c r="L838" s="547"/>
      <c r="M838" s="547"/>
      <c r="N838" s="547"/>
    </row>
    <row r="839" spans="5:14" ht="13.15" customHeight="1" x14ac:dyDescent="0.2">
      <c r="E839" s="547"/>
      <c r="F839" s="547"/>
      <c r="G839" s="547"/>
      <c r="H839" s="547"/>
      <c r="I839" s="547"/>
      <c r="J839" s="547"/>
      <c r="K839" s="547"/>
      <c r="L839" s="547"/>
      <c r="M839" s="547"/>
      <c r="N839" s="547"/>
    </row>
    <row r="840" spans="5:14" ht="13.15" customHeight="1" x14ac:dyDescent="0.2">
      <c r="E840" s="547"/>
      <c r="F840" s="547"/>
      <c r="G840" s="547"/>
      <c r="H840" s="547"/>
      <c r="I840" s="547"/>
      <c r="J840" s="547"/>
      <c r="K840" s="547"/>
      <c r="L840" s="547"/>
      <c r="M840" s="547"/>
      <c r="N840" s="547"/>
    </row>
    <row r="841" spans="5:14" ht="13.15" customHeight="1" x14ac:dyDescent="0.2">
      <c r="E841" s="547"/>
      <c r="F841" s="547"/>
      <c r="G841" s="547"/>
      <c r="H841" s="547"/>
      <c r="I841" s="547"/>
      <c r="J841" s="547"/>
      <c r="K841" s="547"/>
      <c r="L841" s="547"/>
      <c r="M841" s="547"/>
      <c r="N841" s="547"/>
    </row>
    <row r="842" spans="5:14" ht="13.15" customHeight="1" x14ac:dyDescent="0.2">
      <c r="E842" s="547"/>
      <c r="F842" s="547"/>
      <c r="G842" s="547"/>
      <c r="H842" s="547"/>
      <c r="I842" s="547"/>
      <c r="J842" s="547"/>
      <c r="K842" s="547"/>
      <c r="L842" s="547"/>
      <c r="M842" s="547"/>
      <c r="N842" s="547"/>
    </row>
    <row r="843" spans="5:14" ht="13.15" customHeight="1" x14ac:dyDescent="0.2">
      <c r="E843" s="547"/>
      <c r="F843" s="547"/>
      <c r="G843" s="547"/>
      <c r="H843" s="547"/>
      <c r="I843" s="547"/>
      <c r="J843" s="547"/>
      <c r="K843" s="547"/>
      <c r="L843" s="547"/>
      <c r="M843" s="547"/>
      <c r="N843" s="547"/>
    </row>
    <row r="844" spans="5:14" ht="13.15" customHeight="1" x14ac:dyDescent="0.2">
      <c r="E844" s="547"/>
      <c r="F844" s="547"/>
      <c r="G844" s="547"/>
      <c r="H844" s="547"/>
      <c r="I844" s="547"/>
      <c r="J844" s="547"/>
      <c r="K844" s="547"/>
      <c r="L844" s="547"/>
      <c r="M844" s="547"/>
      <c r="N844" s="547"/>
    </row>
    <row r="845" spans="5:14" ht="13.15" customHeight="1" x14ac:dyDescent="0.2">
      <c r="E845" s="547"/>
      <c r="F845" s="547"/>
      <c r="G845" s="547"/>
      <c r="H845" s="547"/>
      <c r="I845" s="547"/>
      <c r="J845" s="547"/>
      <c r="K845" s="547"/>
      <c r="L845" s="547"/>
      <c r="M845" s="547"/>
      <c r="N845" s="547"/>
    </row>
    <row r="846" spans="5:14" ht="13.15" customHeight="1" x14ac:dyDescent="0.2">
      <c r="E846" s="547"/>
      <c r="F846" s="547"/>
      <c r="G846" s="547"/>
      <c r="H846" s="547"/>
      <c r="I846" s="547"/>
      <c r="J846" s="547"/>
      <c r="K846" s="547"/>
      <c r="L846" s="547"/>
      <c r="M846" s="547"/>
      <c r="N846" s="547"/>
    </row>
    <row r="847" spans="5:14" ht="13.15" customHeight="1" x14ac:dyDescent="0.2">
      <c r="E847" s="547"/>
      <c r="F847" s="547"/>
      <c r="G847" s="547"/>
      <c r="H847" s="547"/>
      <c r="I847" s="547"/>
      <c r="J847" s="547"/>
      <c r="K847" s="547"/>
      <c r="L847" s="547"/>
      <c r="M847" s="547"/>
      <c r="N847" s="547"/>
    </row>
    <row r="848" spans="5:14" ht="13.15" customHeight="1" x14ac:dyDescent="0.2">
      <c r="E848" s="547"/>
      <c r="F848" s="547"/>
      <c r="G848" s="547"/>
      <c r="H848" s="547"/>
      <c r="I848" s="547"/>
      <c r="J848" s="547"/>
      <c r="K848" s="547"/>
      <c r="L848" s="547"/>
      <c r="M848" s="547"/>
      <c r="N848" s="547"/>
    </row>
    <row r="849" spans="5:14" ht="13.15" customHeight="1" x14ac:dyDescent="0.2">
      <c r="E849" s="547"/>
      <c r="F849" s="547"/>
      <c r="G849" s="547"/>
      <c r="H849" s="547"/>
      <c r="I849" s="547"/>
      <c r="J849" s="547"/>
      <c r="K849" s="547"/>
      <c r="L849" s="547"/>
      <c r="M849" s="547"/>
      <c r="N849" s="547"/>
    </row>
    <row r="850" spans="5:14" ht="13.15" customHeight="1" x14ac:dyDescent="0.2">
      <c r="E850" s="547"/>
      <c r="F850" s="547"/>
      <c r="G850" s="547"/>
      <c r="H850" s="547"/>
      <c r="I850" s="547"/>
      <c r="J850" s="547"/>
      <c r="K850" s="547"/>
      <c r="L850" s="547"/>
      <c r="M850" s="547"/>
      <c r="N850" s="547"/>
    </row>
    <row r="851" spans="5:14" ht="13.15" customHeight="1" x14ac:dyDescent="0.2">
      <c r="E851" s="547"/>
      <c r="F851" s="547"/>
      <c r="G851" s="547"/>
      <c r="H851" s="547"/>
      <c r="I851" s="547"/>
      <c r="J851" s="547"/>
      <c r="K851" s="547"/>
      <c r="L851" s="547"/>
      <c r="M851" s="547"/>
      <c r="N851" s="547"/>
    </row>
    <row r="852" spans="5:14" ht="13.15" customHeight="1" x14ac:dyDescent="0.2">
      <c r="E852" s="547"/>
      <c r="F852" s="547"/>
      <c r="G852" s="547"/>
      <c r="H852" s="547"/>
      <c r="I852" s="547"/>
      <c r="J852" s="547"/>
      <c r="K852" s="547"/>
      <c r="L852" s="547"/>
      <c r="M852" s="547"/>
      <c r="N852" s="547"/>
    </row>
    <row r="853" spans="5:14" ht="13.15" customHeight="1" x14ac:dyDescent="0.2">
      <c r="E853" s="547"/>
      <c r="F853" s="547"/>
      <c r="G853" s="547"/>
      <c r="H853" s="547"/>
      <c r="I853" s="547"/>
      <c r="J853" s="547"/>
      <c r="K853" s="547"/>
      <c r="L853" s="547"/>
      <c r="M853" s="547"/>
      <c r="N853" s="547"/>
    </row>
    <row r="854" spans="5:14" ht="13.15" customHeight="1" x14ac:dyDescent="0.2">
      <c r="E854" s="547"/>
      <c r="F854" s="547"/>
      <c r="G854" s="547"/>
      <c r="H854" s="547"/>
      <c r="I854" s="547"/>
      <c r="J854" s="547"/>
      <c r="K854" s="547"/>
      <c r="L854" s="547"/>
      <c r="M854" s="547"/>
      <c r="N854" s="547"/>
    </row>
    <row r="855" spans="5:14" ht="13.15" customHeight="1" x14ac:dyDescent="0.2">
      <c r="E855" s="547"/>
      <c r="F855" s="547"/>
      <c r="G855" s="547"/>
      <c r="H855" s="547"/>
      <c r="I855" s="547"/>
      <c r="J855" s="547"/>
      <c r="K855" s="547"/>
      <c r="L855" s="547"/>
      <c r="M855" s="547"/>
      <c r="N855" s="547"/>
    </row>
    <row r="856" spans="5:14" ht="13.15" customHeight="1" x14ac:dyDescent="0.2">
      <c r="E856" s="547"/>
      <c r="F856" s="547"/>
      <c r="G856" s="547"/>
      <c r="H856" s="547"/>
      <c r="I856" s="547"/>
      <c r="J856" s="547"/>
      <c r="K856" s="547"/>
      <c r="L856" s="547"/>
      <c r="M856" s="547"/>
      <c r="N856" s="547"/>
    </row>
    <row r="857" spans="5:14" ht="13.15" customHeight="1" x14ac:dyDescent="0.2">
      <c r="E857" s="547"/>
      <c r="F857" s="547"/>
      <c r="G857" s="547"/>
      <c r="H857" s="547"/>
      <c r="I857" s="547"/>
      <c r="J857" s="547"/>
      <c r="K857" s="547"/>
      <c r="L857" s="547"/>
      <c r="M857" s="547"/>
      <c r="N857" s="547"/>
    </row>
    <row r="858" spans="5:14" ht="13.15" customHeight="1" x14ac:dyDescent="0.2">
      <c r="E858" s="547"/>
      <c r="F858" s="547"/>
      <c r="G858" s="547"/>
      <c r="H858" s="547"/>
      <c r="I858" s="547"/>
      <c r="J858" s="547"/>
      <c r="K858" s="547"/>
      <c r="L858" s="547"/>
      <c r="M858" s="547"/>
      <c r="N858" s="547"/>
    </row>
    <row r="859" spans="5:14" ht="13.15" customHeight="1" x14ac:dyDescent="0.2">
      <c r="E859" s="547"/>
      <c r="F859" s="547"/>
      <c r="G859" s="547"/>
      <c r="H859" s="547"/>
      <c r="I859" s="547"/>
      <c r="J859" s="547"/>
      <c r="K859" s="547"/>
      <c r="L859" s="547"/>
      <c r="M859" s="547"/>
      <c r="N859" s="547"/>
    </row>
    <row r="860" spans="5:14" ht="13.15" customHeight="1" x14ac:dyDescent="0.2">
      <c r="E860" s="547"/>
      <c r="F860" s="547"/>
      <c r="G860" s="547"/>
      <c r="H860" s="547"/>
      <c r="I860" s="547"/>
      <c r="J860" s="547"/>
      <c r="K860" s="547"/>
      <c r="L860" s="547"/>
      <c r="M860" s="547"/>
      <c r="N860" s="547"/>
    </row>
    <row r="861" spans="5:14" ht="13.15" customHeight="1" x14ac:dyDescent="0.2">
      <c r="E861" s="547"/>
      <c r="F861" s="547"/>
      <c r="G861" s="547"/>
      <c r="H861" s="547"/>
      <c r="I861" s="547"/>
      <c r="J861" s="547"/>
      <c r="K861" s="547"/>
      <c r="L861" s="547"/>
      <c r="M861" s="547"/>
      <c r="N861" s="547"/>
    </row>
    <row r="862" spans="5:14" ht="13.15" customHeight="1" x14ac:dyDescent="0.2">
      <c r="E862" s="547"/>
      <c r="F862" s="547"/>
      <c r="G862" s="547"/>
      <c r="H862" s="547"/>
      <c r="I862" s="547"/>
      <c r="J862" s="547"/>
      <c r="K862" s="547"/>
      <c r="L862" s="547"/>
      <c r="M862" s="547"/>
      <c r="N862" s="547"/>
    </row>
  </sheetData>
  <pageMargins left="0.70866141732283472" right="0.70866141732283472" top="0.74803149606299213" bottom="0.74803149606299213" header="0.31496062992125984" footer="0.31496062992125984"/>
  <pageSetup paperSize="9" scale="57" orientation="portrait" r:id="rId1"/>
  <headerFooter>
    <oddHeader>&amp;L&amp;F&amp;R&amp;A</oddHeader>
    <oddFooter>&amp;Lkeizer / goedhart&amp;Cpagina &amp;P&amp;R&amp;D</oddFooter>
  </headerFooter>
  <rowBreaks count="1" manualBreakCount="1">
    <brk id="44" max="16383" man="1"/>
  </rowBreaks>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G5974"/>
  <sheetViews>
    <sheetView zoomScale="85" zoomScaleNormal="85" zoomScaleSheetLayoutView="85" workbookViewId="0">
      <selection activeCell="B2" sqref="B2"/>
    </sheetView>
  </sheetViews>
  <sheetFormatPr defaultColWidth="9.140625" defaultRowHeight="12.75" x14ac:dyDescent="0.2"/>
  <cols>
    <col min="1" max="1" width="2.42578125" style="478" customWidth="1"/>
    <col min="2" max="3" width="2.7109375" style="6" customWidth="1"/>
    <col min="4" max="4" width="10.7109375" style="9" customWidth="1"/>
    <col min="5" max="5" width="23.7109375" style="9" customWidth="1"/>
    <col min="6" max="6" width="19.140625" style="9" customWidth="1"/>
    <col min="7" max="7" width="8.85546875" style="194" customWidth="1"/>
    <col min="8" max="8" width="8.85546875" style="228" customWidth="1"/>
    <col min="9" max="9" width="8.85546875" style="229" customWidth="1"/>
    <col min="10" max="10" width="8.7109375" style="229" customWidth="1"/>
    <col min="11" max="11" width="8.7109375" style="230" customWidth="1"/>
    <col min="12" max="12" width="0.7109375" style="577" customWidth="1"/>
    <col min="13" max="13" width="10" style="229" customWidth="1"/>
    <col min="14" max="14" width="9.28515625" style="230" customWidth="1"/>
    <col min="15" max="15" width="10.7109375" style="229" customWidth="1"/>
    <col min="16" max="17" width="10.7109375" style="194" customWidth="1"/>
    <col min="18" max="18" width="0.7109375" style="577" customWidth="1"/>
    <col min="19" max="19" width="11.42578125" style="6" customWidth="1"/>
    <col min="20" max="20" width="10.7109375" style="6" customWidth="1"/>
    <col min="21" max="21" width="12.7109375" style="231" customWidth="1"/>
    <col min="22" max="22" width="3.140625" style="231" customWidth="1"/>
    <col min="23" max="23" width="2.85546875" style="567" customWidth="1"/>
    <col min="24" max="25" width="20.28515625" style="550" customWidth="1"/>
    <col min="26" max="26" width="11.140625" style="766" customWidth="1"/>
    <col min="27" max="27" width="11.140625" style="759" customWidth="1"/>
    <col min="28" max="28" width="11.140625" style="757" customWidth="1"/>
    <col min="29" max="35" width="11.140625" style="730" customWidth="1"/>
    <col min="36" max="36" width="11.140625" style="767" customWidth="1"/>
    <col min="37" max="44" width="11.140625" style="730" customWidth="1"/>
    <col min="45" max="45" width="11.140625" style="767" customWidth="1"/>
    <col min="46" max="46" width="10.28515625" style="730" customWidth="1"/>
    <col min="47" max="51" width="10.28515625" style="729" customWidth="1"/>
    <col min="52" max="53" width="9.28515625" style="478" bestFit="1" customWidth="1"/>
    <col min="54" max="57" width="9.28515625" style="6" bestFit="1" customWidth="1"/>
    <col min="58" max="16384" width="9.140625" style="6"/>
  </cols>
  <sheetData>
    <row r="1" spans="1:54" s="478" customFormat="1" ht="12.75" customHeight="1" x14ac:dyDescent="0.2">
      <c r="A1" s="904"/>
      <c r="D1" s="620"/>
      <c r="E1" s="620"/>
      <c r="F1" s="620"/>
      <c r="G1" s="479"/>
      <c r="H1" s="621"/>
      <c r="I1" s="622"/>
      <c r="J1" s="622"/>
      <c r="K1" s="623"/>
      <c r="L1" s="623"/>
      <c r="M1" s="622"/>
      <c r="N1" s="623"/>
      <c r="O1" s="622"/>
      <c r="P1" s="479"/>
      <c r="Q1" s="479"/>
      <c r="R1" s="623"/>
      <c r="U1" s="624"/>
      <c r="V1" s="624"/>
      <c r="W1" s="624"/>
      <c r="X1" s="550"/>
      <c r="Y1" s="550"/>
      <c r="Z1" s="766"/>
      <c r="AA1" s="759"/>
      <c r="AB1" s="757"/>
      <c r="AC1" s="730"/>
      <c r="AD1" s="730"/>
      <c r="AE1" s="730"/>
      <c r="AF1" s="730"/>
      <c r="AG1" s="730"/>
      <c r="AH1" s="730"/>
      <c r="AI1" s="730"/>
      <c r="AJ1" s="767"/>
      <c r="AK1" s="730"/>
      <c r="AL1" s="730"/>
      <c r="AM1" s="730"/>
      <c r="AN1" s="730"/>
      <c r="AO1" s="730"/>
      <c r="AP1" s="730"/>
      <c r="AQ1" s="730"/>
      <c r="AR1" s="730"/>
      <c r="AS1" s="767"/>
      <c r="AT1" s="730"/>
      <c r="AU1" s="729"/>
      <c r="AV1" s="729"/>
      <c r="AW1" s="729"/>
      <c r="AX1" s="729"/>
      <c r="AY1" s="729"/>
    </row>
    <row r="2" spans="1:54" x14ac:dyDescent="0.2">
      <c r="B2" s="1172"/>
      <c r="C2" s="419"/>
      <c r="D2" s="1173"/>
      <c r="E2" s="1173"/>
      <c r="F2" s="1173"/>
      <c r="G2" s="851"/>
      <c r="H2" s="1174"/>
      <c r="I2" s="1175"/>
      <c r="J2" s="1175"/>
      <c r="K2" s="1176"/>
      <c r="L2" s="1152"/>
      <c r="M2" s="1175"/>
      <c r="N2" s="1176"/>
      <c r="O2" s="1175"/>
      <c r="P2" s="851"/>
      <c r="Q2" s="851"/>
      <c r="R2" s="1152"/>
      <c r="S2" s="419"/>
      <c r="T2" s="419"/>
      <c r="U2" s="1177"/>
      <c r="V2" s="1177"/>
      <c r="W2" s="1178"/>
    </row>
    <row r="3" spans="1:54" x14ac:dyDescent="0.2">
      <c r="B3" s="26"/>
      <c r="C3" s="27"/>
      <c r="D3" s="235"/>
      <c r="E3" s="235"/>
      <c r="F3" s="235"/>
      <c r="G3" s="29"/>
      <c r="H3" s="236"/>
      <c r="I3" s="237"/>
      <c r="J3" s="237"/>
      <c r="K3" s="238"/>
      <c r="L3" s="578"/>
      <c r="M3" s="237"/>
      <c r="N3" s="238"/>
      <c r="O3" s="237"/>
      <c r="P3" s="29"/>
      <c r="Q3" s="29"/>
      <c r="R3" s="578"/>
      <c r="S3" s="27"/>
      <c r="T3" s="27"/>
      <c r="U3" s="239"/>
      <c r="V3" s="239"/>
      <c r="W3" s="568"/>
    </row>
    <row r="4" spans="1:54" s="232" customFormat="1" ht="18" customHeight="1" x14ac:dyDescent="0.3">
      <c r="A4" s="617"/>
      <c r="B4" s="240"/>
      <c r="C4" s="650" t="s">
        <v>781</v>
      </c>
      <c r="D4" s="241"/>
      <c r="E4" s="242"/>
      <c r="F4" s="242"/>
      <c r="G4" s="243"/>
      <c r="H4" s="244"/>
      <c r="I4" s="245"/>
      <c r="J4" s="245"/>
      <c r="K4" s="246"/>
      <c r="L4" s="579"/>
      <c r="M4" s="245"/>
      <c r="N4" s="246"/>
      <c r="O4" s="245"/>
      <c r="P4" s="243"/>
      <c r="Q4" s="243"/>
      <c r="R4" s="579"/>
      <c r="S4" s="241"/>
      <c r="T4" s="241"/>
      <c r="U4" s="247"/>
      <c r="V4" s="247"/>
      <c r="W4" s="569"/>
      <c r="X4" s="550"/>
      <c r="Y4" s="550"/>
      <c r="Z4" s="766"/>
      <c r="AA4" s="768"/>
      <c r="AB4" s="769"/>
      <c r="AC4" s="770"/>
      <c r="AD4" s="770"/>
      <c r="AE4" s="770"/>
      <c r="AF4" s="770"/>
      <c r="AG4" s="770"/>
      <c r="AH4" s="770"/>
      <c r="AI4" s="733"/>
      <c r="AJ4" s="769"/>
      <c r="AK4" s="733"/>
      <c r="AL4" s="733"/>
      <c r="AM4" s="733"/>
      <c r="AN4" s="733"/>
      <c r="AO4" s="732"/>
      <c r="AP4" s="733"/>
      <c r="AQ4" s="732"/>
      <c r="AR4" s="771"/>
      <c r="AS4" s="732"/>
      <c r="AT4" s="770"/>
      <c r="AU4" s="731"/>
      <c r="AV4" s="731"/>
      <c r="AW4" s="731"/>
      <c r="AX4" s="731"/>
      <c r="AY4" s="731"/>
      <c r="AZ4" s="617"/>
      <c r="BA4" s="617"/>
    </row>
    <row r="5" spans="1:54" s="665" customFormat="1" ht="16.899999999999999" customHeight="1" x14ac:dyDescent="0.25">
      <c r="A5" s="653"/>
      <c r="B5" s="654"/>
      <c r="C5" s="1389" t="str">
        <f>'geg ll'!G8</f>
        <v>Voorbeeld SWV PO Passend Onderwijs Noord-Kennemerland</v>
      </c>
      <c r="D5" s="655"/>
      <c r="E5" s="656"/>
      <c r="F5" s="656"/>
      <c r="G5" s="657"/>
      <c r="H5" s="658"/>
      <c r="I5" s="659"/>
      <c r="J5" s="659"/>
      <c r="K5" s="660"/>
      <c r="L5" s="661"/>
      <c r="M5" s="659"/>
      <c r="N5" s="660"/>
      <c r="O5" s="659"/>
      <c r="P5" s="657"/>
      <c r="Q5" s="657"/>
      <c r="R5" s="661"/>
      <c r="S5" s="655"/>
      <c r="T5" s="655"/>
      <c r="U5" s="662"/>
      <c r="V5" s="662"/>
      <c r="W5" s="663"/>
      <c r="X5" s="664"/>
      <c r="Y5" s="664"/>
      <c r="Z5" s="772"/>
      <c r="AA5" s="773"/>
      <c r="AB5" s="774"/>
      <c r="AC5" s="775"/>
      <c r="AD5" s="775"/>
      <c r="AE5" s="775"/>
      <c r="AF5" s="775"/>
      <c r="AG5" s="775"/>
      <c r="AH5" s="775"/>
      <c r="AI5" s="736"/>
      <c r="AJ5" s="774"/>
      <c r="AK5" s="736"/>
      <c r="AL5" s="736"/>
      <c r="AM5" s="736"/>
      <c r="AN5" s="736"/>
      <c r="AO5" s="735"/>
      <c r="AP5" s="736"/>
      <c r="AQ5" s="735"/>
      <c r="AR5" s="776"/>
      <c r="AS5" s="735"/>
      <c r="AT5" s="775"/>
      <c r="AU5" s="734"/>
      <c r="AV5" s="734"/>
      <c r="AW5" s="734"/>
      <c r="AX5" s="734"/>
      <c r="AY5" s="734"/>
      <c r="AZ5" s="653"/>
      <c r="BA5" s="653"/>
    </row>
    <row r="6" spans="1:54" ht="12.75" customHeight="1" x14ac:dyDescent="0.2">
      <c r="B6" s="26"/>
      <c r="C6" s="27"/>
      <c r="D6" s="27"/>
      <c r="E6" s="235"/>
      <c r="F6" s="235"/>
      <c r="G6" s="29"/>
      <c r="H6" s="236"/>
      <c r="I6" s="237"/>
      <c r="J6" s="237"/>
      <c r="K6" s="238"/>
      <c r="L6" s="578"/>
      <c r="M6" s="237"/>
      <c r="N6" s="238"/>
      <c r="O6" s="237"/>
      <c r="P6" s="29"/>
      <c r="Q6" s="29"/>
      <c r="R6" s="578"/>
      <c r="S6" s="27"/>
      <c r="T6" s="27"/>
      <c r="U6" s="239"/>
      <c r="V6" s="239"/>
      <c r="W6" s="568"/>
      <c r="AI6" s="739"/>
      <c r="AJ6" s="777"/>
      <c r="AK6" s="739"/>
      <c r="AL6" s="739"/>
      <c r="AM6" s="739"/>
      <c r="AN6" s="739"/>
      <c r="AO6" s="738"/>
      <c r="AP6" s="739"/>
      <c r="AQ6" s="738"/>
      <c r="AR6" s="761"/>
      <c r="AS6" s="738"/>
    </row>
    <row r="7" spans="1:54" s="233" customFormat="1" ht="12.75" customHeight="1" x14ac:dyDescent="0.25">
      <c r="A7" s="618"/>
      <c r="B7" s="248"/>
      <c r="C7" s="249"/>
      <c r="D7" s="250"/>
      <c r="E7" s="251"/>
      <c r="F7" s="252"/>
      <c r="G7" s="253"/>
      <c r="H7" s="254"/>
      <c r="I7" s="255"/>
      <c r="J7" s="255"/>
      <c r="K7" s="256"/>
      <c r="L7" s="580"/>
      <c r="M7" s="255"/>
      <c r="N7" s="256"/>
      <c r="O7" s="255"/>
      <c r="P7" s="651"/>
      <c r="Q7" s="651"/>
      <c r="R7" s="580"/>
      <c r="S7" s="249"/>
      <c r="T7" s="249"/>
      <c r="U7" s="257"/>
      <c r="V7" s="257"/>
      <c r="W7" s="570"/>
      <c r="X7" s="550"/>
      <c r="Y7" s="550"/>
      <c r="Z7" s="766"/>
      <c r="AA7" s="778"/>
      <c r="AB7" s="774"/>
      <c r="AC7" s="779"/>
      <c r="AD7" s="779"/>
      <c r="AE7" s="779"/>
      <c r="AF7" s="779"/>
      <c r="AG7" s="779"/>
      <c r="AH7" s="779"/>
      <c r="AI7" s="742"/>
      <c r="AJ7" s="780"/>
      <c r="AK7" s="742"/>
      <c r="AL7" s="742"/>
      <c r="AM7" s="742"/>
      <c r="AN7" s="742"/>
      <c r="AO7" s="741"/>
      <c r="AP7" s="742"/>
      <c r="AQ7" s="741"/>
      <c r="AR7" s="781"/>
      <c r="AS7" s="741"/>
      <c r="AT7" s="779"/>
      <c r="AU7" s="740"/>
      <c r="AV7" s="740"/>
      <c r="AW7" s="740"/>
      <c r="AX7" s="740"/>
      <c r="AY7" s="740"/>
      <c r="AZ7" s="618"/>
      <c r="BA7" s="618"/>
    </row>
    <row r="8" spans="1:54" s="478" customFormat="1" ht="12.75" customHeight="1" x14ac:dyDescent="0.2">
      <c r="B8" s="480"/>
      <c r="C8" s="806" t="s">
        <v>221</v>
      </c>
      <c r="D8" s="1165"/>
      <c r="E8" s="1171" t="str">
        <f>tab!D2</f>
        <v>2018/19</v>
      </c>
      <c r="F8" s="1165"/>
      <c r="G8" s="807"/>
      <c r="H8" s="1166"/>
      <c r="I8" s="807"/>
      <c r="J8" s="1167"/>
      <c r="K8" s="581"/>
      <c r="L8" s="581"/>
      <c r="M8" s="578"/>
      <c r="N8" s="578"/>
      <c r="O8" s="1168"/>
      <c r="P8" s="1168"/>
      <c r="Q8" s="1168"/>
      <c r="R8" s="581"/>
      <c r="S8" s="1169"/>
      <c r="T8" s="1169"/>
      <c r="U8" s="1170"/>
      <c r="V8" s="1170"/>
      <c r="W8" s="572"/>
      <c r="X8" s="550"/>
      <c r="Y8" s="550"/>
      <c r="Z8" s="766"/>
      <c r="AA8" s="766"/>
      <c r="AB8" s="766"/>
      <c r="AC8" s="766"/>
      <c r="AD8" s="766"/>
      <c r="AE8" s="766"/>
      <c r="AF8" s="766"/>
      <c r="AG8" s="766"/>
      <c r="AH8" s="759"/>
      <c r="AI8" s="757"/>
      <c r="AJ8" s="730"/>
      <c r="AK8" s="730"/>
      <c r="AL8" s="730"/>
      <c r="AM8" s="730"/>
      <c r="AN8" s="730"/>
      <c r="AO8" s="730"/>
      <c r="AP8" s="730"/>
      <c r="AQ8" s="767"/>
      <c r="AR8" s="730"/>
      <c r="AS8" s="730"/>
      <c r="AT8" s="730"/>
      <c r="AU8" s="729"/>
      <c r="AV8" s="729"/>
      <c r="AW8" s="729"/>
      <c r="AX8" s="729"/>
      <c r="AY8" s="730"/>
      <c r="AZ8" s="625"/>
    </row>
    <row r="9" spans="1:54" s="478" customFormat="1" ht="12.75" customHeight="1" x14ac:dyDescent="0.2">
      <c r="B9" s="480"/>
      <c r="C9" s="806" t="s">
        <v>222</v>
      </c>
      <c r="D9" s="1165"/>
      <c r="E9" s="1171">
        <f>tab!E3</f>
        <v>43374</v>
      </c>
      <c r="F9" s="1165"/>
      <c r="G9" s="807"/>
      <c r="H9" s="1166"/>
      <c r="I9" s="807"/>
      <c r="J9" s="1167"/>
      <c r="K9" s="581"/>
      <c r="L9" s="581"/>
      <c r="M9" s="578"/>
      <c r="N9" s="578"/>
      <c r="O9" s="1168"/>
      <c r="P9" s="1168"/>
      <c r="Q9" s="1168"/>
      <c r="R9" s="581"/>
      <c r="S9" s="1169"/>
      <c r="T9" s="1169"/>
      <c r="U9" s="1170"/>
      <c r="V9" s="1170"/>
      <c r="W9" s="572"/>
      <c r="X9" s="550"/>
      <c r="Y9" s="550"/>
      <c r="Z9" s="766"/>
      <c r="AA9" s="766"/>
      <c r="AB9" s="766"/>
      <c r="AC9" s="766"/>
      <c r="AD9" s="766"/>
      <c r="AE9" s="766"/>
      <c r="AF9" s="766"/>
      <c r="AG9" s="766"/>
      <c r="AH9" s="759"/>
      <c r="AI9" s="757"/>
      <c r="AJ9" s="730"/>
      <c r="AK9" s="730"/>
      <c r="AL9" s="730"/>
      <c r="AM9" s="730"/>
      <c r="AN9" s="730"/>
      <c r="AO9" s="730"/>
      <c r="AP9" s="730"/>
      <c r="AQ9" s="767"/>
      <c r="AR9" s="730"/>
      <c r="AS9" s="730"/>
      <c r="AT9" s="730"/>
      <c r="AU9" s="729"/>
      <c r="AV9" s="729"/>
      <c r="AW9" s="729"/>
      <c r="AX9" s="729"/>
      <c r="AY9" s="730"/>
      <c r="AZ9" s="625"/>
    </row>
    <row r="10" spans="1:54" s="478" customFormat="1" ht="12.75" customHeight="1" x14ac:dyDescent="0.2">
      <c r="B10" s="480"/>
      <c r="C10" s="806"/>
      <c r="D10" s="1165"/>
      <c r="E10" s="1165"/>
      <c r="F10" s="1165"/>
      <c r="G10" s="807"/>
      <c r="H10" s="1166"/>
      <c r="I10" s="807"/>
      <c r="J10" s="1167"/>
      <c r="K10" s="581"/>
      <c r="L10" s="581"/>
      <c r="M10" s="578"/>
      <c r="N10" s="578"/>
      <c r="O10" s="1168"/>
      <c r="P10" s="1168"/>
      <c r="Q10" s="1168"/>
      <c r="R10" s="581"/>
      <c r="S10" s="1169"/>
      <c r="T10" s="1169"/>
      <c r="U10" s="1170"/>
      <c r="V10" s="1170"/>
      <c r="W10" s="572"/>
      <c r="X10" s="550"/>
      <c r="Y10" s="550"/>
      <c r="Z10" s="766"/>
      <c r="AA10" s="766"/>
      <c r="AB10" s="766"/>
      <c r="AC10" s="766"/>
      <c r="AD10" s="766"/>
      <c r="AE10" s="766"/>
      <c r="AF10" s="766"/>
      <c r="AG10" s="766"/>
      <c r="AH10" s="759"/>
      <c r="AI10" s="757"/>
      <c r="AJ10" s="730"/>
      <c r="AK10" s="730"/>
      <c r="AL10" s="730"/>
      <c r="AM10" s="730"/>
      <c r="AN10" s="730"/>
      <c r="AO10" s="730"/>
      <c r="AP10" s="730"/>
      <c r="AQ10" s="767"/>
      <c r="AR10" s="730"/>
      <c r="AS10" s="730"/>
      <c r="AT10" s="730"/>
      <c r="AU10" s="729"/>
      <c r="AV10" s="729"/>
      <c r="AW10" s="729"/>
      <c r="AX10" s="729"/>
      <c r="AY10" s="730"/>
      <c r="AZ10" s="625"/>
    </row>
    <row r="11" spans="1:54" s="478" customFormat="1" ht="12.75" customHeight="1" x14ac:dyDescent="0.2">
      <c r="B11" s="480"/>
      <c r="C11" s="1104"/>
      <c r="D11" s="1105"/>
      <c r="E11" s="1106"/>
      <c r="F11" s="1105"/>
      <c r="G11" s="1107"/>
      <c r="H11" s="1108"/>
      <c r="I11" s="1109"/>
      <c r="J11" s="1109"/>
      <c r="K11" s="1110"/>
      <c r="L11" s="1110"/>
      <c r="M11" s="1109"/>
      <c r="N11" s="1110"/>
      <c r="O11" s="1109"/>
      <c r="P11" s="1107"/>
      <c r="Q11" s="1107"/>
      <c r="R11" s="1110"/>
      <c r="S11" s="1104"/>
      <c r="T11" s="1104"/>
      <c r="U11" s="1111"/>
      <c r="V11" s="1111"/>
      <c r="W11" s="568"/>
      <c r="X11" s="550"/>
      <c r="Y11" s="550"/>
      <c r="Z11" s="766"/>
      <c r="AA11" s="766"/>
      <c r="AB11" s="766"/>
      <c r="AC11" s="766"/>
      <c r="AD11" s="766"/>
      <c r="AE11" s="766"/>
      <c r="AF11" s="766"/>
      <c r="AG11" s="766"/>
      <c r="AH11" s="759"/>
      <c r="AI11" s="757"/>
      <c r="AJ11" s="730"/>
      <c r="AK11" s="730"/>
      <c r="AL11" s="730"/>
      <c r="AM11" s="730"/>
      <c r="AN11" s="730"/>
      <c r="AO11" s="730"/>
      <c r="AP11" s="744"/>
      <c r="AQ11" s="782"/>
      <c r="AR11" s="744"/>
      <c r="AS11" s="744"/>
      <c r="AT11" s="744"/>
      <c r="AU11" s="737"/>
      <c r="AV11" s="743"/>
      <c r="AW11" s="744"/>
      <c r="AX11" s="745"/>
      <c r="AY11" s="746"/>
      <c r="AZ11" s="626"/>
    </row>
    <row r="12" spans="1:54" s="603" customFormat="1" ht="12.75" customHeight="1" x14ac:dyDescent="0.2">
      <c r="B12" s="1153"/>
      <c r="C12" s="1112"/>
      <c r="D12" s="1113" t="s">
        <v>223</v>
      </c>
      <c r="E12" s="1114"/>
      <c r="F12" s="1114"/>
      <c r="G12" s="1114"/>
      <c r="H12" s="1114"/>
      <c r="I12" s="1114"/>
      <c r="J12" s="1114"/>
      <c r="K12" s="1114"/>
      <c r="L12" s="1114"/>
      <c r="M12" s="1113" t="s">
        <v>731</v>
      </c>
      <c r="N12" s="1115"/>
      <c r="O12" s="1115"/>
      <c r="P12" s="1115"/>
      <c r="Q12" s="1115"/>
      <c r="R12" s="1114"/>
      <c r="S12" s="1416" t="s">
        <v>732</v>
      </c>
      <c r="T12" s="1416"/>
      <c r="U12" s="1417"/>
      <c r="V12" s="1116"/>
      <c r="W12" s="574"/>
      <c r="X12" s="550"/>
      <c r="Y12" s="550"/>
      <c r="Z12" s="766"/>
      <c r="AA12" s="766"/>
      <c r="AB12" s="766"/>
      <c r="AC12" s="766"/>
      <c r="AD12" s="766"/>
      <c r="AE12" s="766"/>
      <c r="AF12" s="766"/>
      <c r="AG12" s="766"/>
      <c r="AH12" s="760"/>
      <c r="AI12" s="750"/>
      <c r="AJ12" s="739"/>
      <c r="AK12" s="753"/>
      <c r="AL12" s="753"/>
      <c r="AM12" s="738"/>
      <c r="AN12" s="761"/>
      <c r="AO12" s="738"/>
      <c r="AP12" s="730"/>
      <c r="AQ12" s="730"/>
      <c r="AR12" s="730"/>
      <c r="AS12" s="730"/>
      <c r="AT12" s="730"/>
      <c r="AU12" s="752"/>
      <c r="AV12" s="752"/>
      <c r="AW12" s="752"/>
      <c r="AX12" s="752"/>
      <c r="AY12" s="752"/>
      <c r="BA12" s="629"/>
      <c r="BB12" s="629"/>
    </row>
    <row r="13" spans="1:54" s="478" customFormat="1" ht="12.75" customHeight="1" x14ac:dyDescent="0.2">
      <c r="B13" s="480"/>
      <c r="C13" s="1117"/>
      <c r="D13" s="1118" t="s">
        <v>224</v>
      </c>
      <c r="E13" s="1118" t="s">
        <v>225</v>
      </c>
      <c r="F13" s="1118" t="s">
        <v>226</v>
      </c>
      <c r="G13" s="1119" t="s">
        <v>227</v>
      </c>
      <c r="H13" s="1120" t="s">
        <v>228</v>
      </c>
      <c r="I13" s="1119" t="s">
        <v>186</v>
      </c>
      <c r="J13" s="1119" t="s">
        <v>229</v>
      </c>
      <c r="K13" s="1121" t="s">
        <v>230</v>
      </c>
      <c r="L13" s="1121"/>
      <c r="M13" s="1122" t="s">
        <v>733</v>
      </c>
      <c r="N13" s="1122" t="s">
        <v>734</v>
      </c>
      <c r="O13" s="1122" t="s">
        <v>735</v>
      </c>
      <c r="P13" s="1122" t="s">
        <v>736</v>
      </c>
      <c r="Q13" s="1123" t="s">
        <v>737</v>
      </c>
      <c r="R13" s="1121"/>
      <c r="S13" s="1124" t="s">
        <v>738</v>
      </c>
      <c r="T13" s="1124" t="s">
        <v>739</v>
      </c>
      <c r="U13" s="1124" t="s">
        <v>231</v>
      </c>
      <c r="V13" s="1125"/>
      <c r="W13" s="575"/>
      <c r="X13" s="550"/>
      <c r="Y13" s="550"/>
      <c r="Z13" s="747" t="s">
        <v>415</v>
      </c>
      <c r="AA13" s="748" t="s">
        <v>746</v>
      </c>
      <c r="AB13" s="749" t="s">
        <v>747</v>
      </c>
      <c r="AC13" s="749" t="s">
        <v>747</v>
      </c>
      <c r="AD13" s="749" t="s">
        <v>748</v>
      </c>
      <c r="AE13" s="749" t="s">
        <v>749</v>
      </c>
      <c r="AF13" s="749" t="s">
        <v>750</v>
      </c>
      <c r="AG13" s="749" t="s">
        <v>751</v>
      </c>
      <c r="AH13" s="749" t="s">
        <v>233</v>
      </c>
      <c r="AI13" s="750" t="s">
        <v>428</v>
      </c>
      <c r="AJ13" s="754"/>
      <c r="AK13" s="755"/>
      <c r="AL13" s="755"/>
      <c r="AM13" s="748"/>
      <c r="AN13" s="747"/>
      <c r="AO13" s="748"/>
      <c r="AP13" s="730"/>
      <c r="AQ13" s="730"/>
      <c r="AR13" s="730"/>
      <c r="AS13" s="730"/>
      <c r="AT13" s="730"/>
      <c r="AU13" s="729"/>
      <c r="AV13" s="729"/>
      <c r="AW13" s="729"/>
      <c r="AX13" s="729"/>
      <c r="AY13" s="729"/>
      <c r="BA13" s="629"/>
      <c r="BB13" s="627"/>
    </row>
    <row r="14" spans="1:54" s="478" customFormat="1" ht="12.75" customHeight="1" x14ac:dyDescent="0.2">
      <c r="B14" s="480"/>
      <c r="C14" s="1117"/>
      <c r="D14" s="1126"/>
      <c r="E14" s="1118"/>
      <c r="F14" s="1127"/>
      <c r="G14" s="1119" t="s">
        <v>235</v>
      </c>
      <c r="H14" s="1120" t="s">
        <v>236</v>
      </c>
      <c r="I14" s="1119"/>
      <c r="J14" s="1119"/>
      <c r="K14" s="1121"/>
      <c r="L14" s="1121"/>
      <c r="M14" s="1122" t="s">
        <v>740</v>
      </c>
      <c r="N14" s="1122" t="s">
        <v>741</v>
      </c>
      <c r="O14" s="1122" t="s">
        <v>742</v>
      </c>
      <c r="P14" s="1122" t="s">
        <v>743</v>
      </c>
      <c r="Q14" s="1123" t="s">
        <v>147</v>
      </c>
      <c r="R14" s="1121"/>
      <c r="S14" s="1124" t="s">
        <v>744</v>
      </c>
      <c r="T14" s="1124" t="s">
        <v>745</v>
      </c>
      <c r="U14" s="1124" t="s">
        <v>147</v>
      </c>
      <c r="V14" s="1125"/>
      <c r="W14" s="575"/>
      <c r="X14" s="550"/>
      <c r="Y14" s="550"/>
      <c r="Z14" s="749" t="s">
        <v>752</v>
      </c>
      <c r="AA14" s="751">
        <f>tab!$D$126</f>
        <v>0.6</v>
      </c>
      <c r="AB14" s="749" t="s">
        <v>753</v>
      </c>
      <c r="AC14" s="749" t="s">
        <v>754</v>
      </c>
      <c r="AD14" s="749" t="s">
        <v>755</v>
      </c>
      <c r="AE14" s="749" t="s">
        <v>756</v>
      </c>
      <c r="AF14" s="749" t="s">
        <v>756</v>
      </c>
      <c r="AG14" s="749" t="s">
        <v>757</v>
      </c>
      <c r="AH14" s="749"/>
      <c r="AI14" s="749" t="s">
        <v>232</v>
      </c>
      <c r="AJ14" s="730"/>
      <c r="AK14" s="730"/>
      <c r="AL14" s="730"/>
      <c r="AM14" s="730"/>
      <c r="AN14" s="730"/>
      <c r="AO14" s="730"/>
      <c r="AP14" s="730"/>
      <c r="AQ14" s="730"/>
      <c r="AR14" s="730"/>
      <c r="AS14" s="730"/>
      <c r="AT14" s="730"/>
      <c r="AU14" s="729"/>
      <c r="AV14" s="729"/>
      <c r="AW14" s="729"/>
      <c r="AX14" s="729"/>
      <c r="AY14" s="729"/>
      <c r="BB14" s="628"/>
    </row>
    <row r="15" spans="1:54" s="478" customFormat="1" ht="12.75" customHeight="1" x14ac:dyDescent="0.2">
      <c r="B15" s="480"/>
      <c r="C15" s="1104"/>
      <c r="D15" s="1105"/>
      <c r="E15" s="1105"/>
      <c r="F15" s="1105"/>
      <c r="G15" s="1107"/>
      <c r="H15" s="1108"/>
      <c r="I15" s="1128"/>
      <c r="J15" s="1128"/>
      <c r="K15" s="1129"/>
      <c r="L15" s="1129"/>
      <c r="M15" s="1130"/>
      <c r="N15" s="1129"/>
      <c r="O15" s="1131"/>
      <c r="P15" s="1132"/>
      <c r="Q15" s="1132"/>
      <c r="R15" s="1129"/>
      <c r="S15" s="1132"/>
      <c r="T15" s="1132"/>
      <c r="U15" s="1133"/>
      <c r="V15" s="1133"/>
      <c r="W15" s="571"/>
      <c r="X15" s="550"/>
      <c r="Y15" s="550"/>
      <c r="Z15" s="766"/>
      <c r="AA15" s="766"/>
      <c r="AB15" s="766"/>
      <c r="AC15" s="766"/>
      <c r="AD15" s="766"/>
      <c r="AE15" s="766"/>
      <c r="AF15" s="766"/>
      <c r="AG15" s="766"/>
      <c r="AH15" s="756"/>
      <c r="AI15" s="757"/>
      <c r="AJ15" s="755"/>
      <c r="AK15" s="730"/>
      <c r="AL15" s="730"/>
      <c r="AM15" s="730"/>
      <c r="AN15" s="730"/>
      <c r="AO15" s="730"/>
      <c r="AP15" s="730"/>
      <c r="AQ15" s="730"/>
      <c r="AR15" s="730"/>
      <c r="AS15" s="730"/>
      <c r="AT15" s="730"/>
      <c r="AU15" s="729"/>
      <c r="AV15" s="729"/>
      <c r="AW15" s="729"/>
      <c r="AX15" s="729"/>
      <c r="AY15" s="729"/>
      <c r="BB15" s="628"/>
    </row>
    <row r="16" spans="1:54" s="478" customFormat="1" ht="12.75" customHeight="1" x14ac:dyDescent="0.2">
      <c r="B16" s="480"/>
      <c r="C16" s="1104"/>
      <c r="D16" s="1006"/>
      <c r="E16" s="1007" t="s">
        <v>960</v>
      </c>
      <c r="F16" s="1007" t="s">
        <v>961</v>
      </c>
      <c r="G16" s="1008">
        <v>23</v>
      </c>
      <c r="H16" s="1009">
        <v>25569</v>
      </c>
      <c r="I16" s="936">
        <v>7</v>
      </c>
      <c r="J16" s="1008">
        <v>5</v>
      </c>
      <c r="K16" s="1010">
        <v>1</v>
      </c>
      <c r="L16" s="1003"/>
      <c r="M16" s="1011"/>
      <c r="N16" s="1012"/>
      <c r="O16" s="1135">
        <f>IF(K16="","",IF(K16*40&gt;40,40,K16*40))</f>
        <v>40</v>
      </c>
      <c r="P16" s="1135">
        <f>IF(I16="","",IF(OR(I16="LA",OR(I16="LB",OR(I16="LC",OR(I16="LD",OR(I16="LE"))))),1,0)*IF(J16&lt;4,IF(K16*40&gt;40,40,K16*40),0))</f>
        <v>0</v>
      </c>
      <c r="Q16" s="1136">
        <f>IF(K16="","",SUM(M16:P16))</f>
        <v>40</v>
      </c>
      <c r="R16" s="1134"/>
      <c r="S16" s="1137">
        <f>IF(J16="","",((1659*K16-Q16)*AC16))</f>
        <v>43997.764436407488</v>
      </c>
      <c r="T16" s="1137">
        <f>IF(K16="","",Q16*AD16+AB16*(AE16+AF16*(1-AG16)))</f>
        <v>1087.0355635925259</v>
      </c>
      <c r="U16" s="1138">
        <f t="shared" ref="U16:U35" si="0">IF(K16="","",(S16+T16))</f>
        <v>45084.80000000001</v>
      </c>
      <c r="V16" s="1139"/>
      <c r="W16" s="572"/>
      <c r="X16" s="550"/>
      <c r="Y16" s="550"/>
      <c r="Z16" s="783">
        <f t="shared" ref="Z16:Z35" si="1">IF(I16="","",1/12*VLOOKUP(I16,salaris2016,J16+1,FALSE)+4/12*VLOOKUP(I16,salaris2018sept,J16+1,FALSE)+7/12*VLOOKUP(I16,salaris2019,J16+1,FALSE))</f>
        <v>2348.166666666667</v>
      </c>
      <c r="AA16" s="758">
        <f>AA$14</f>
        <v>0.6</v>
      </c>
      <c r="AB16" s="784">
        <f>Z16*12/1659</f>
        <v>16.984930681133214</v>
      </c>
      <c r="AC16" s="784">
        <f>Z16*12*(1+AA16)/1659</f>
        <v>27.175889089813147</v>
      </c>
      <c r="AD16" s="784">
        <f>AC16-AB16</f>
        <v>10.190958408679933</v>
      </c>
      <c r="AE16" s="785">
        <f>O16+P16</f>
        <v>40</v>
      </c>
      <c r="AF16" s="786">
        <f>M16+N16</f>
        <v>0</v>
      </c>
      <c r="AG16" s="758">
        <f>IF(I16&lt;=8,tab!C$129,tab!C$127)</f>
        <v>0.4</v>
      </c>
      <c r="AH16" s="759">
        <f>IF(G16&lt;25,0,IF(G16=25,25,IF(G16&lt;40,0,IF(G16=40,40,IF(G16&gt;=40,0)))))</f>
        <v>0</v>
      </c>
      <c r="AI16" s="757">
        <f>IF(E16="",0,IF(AH16=25,Z16*1.08*K16/2,IF(AH16=40,Z16*1.08*K16,IF(AH16=0,0))))</f>
        <v>0</v>
      </c>
      <c r="AJ16" s="787"/>
      <c r="AK16" s="730"/>
      <c r="AL16" s="730"/>
      <c r="AM16" s="730"/>
      <c r="AN16" s="788"/>
      <c r="AO16" s="730"/>
      <c r="AP16" s="730"/>
      <c r="AQ16" s="767"/>
      <c r="AR16" s="730"/>
      <c r="AS16" s="730"/>
      <c r="AT16" s="730"/>
      <c r="AU16" s="729"/>
      <c r="AV16" s="729"/>
      <c r="AW16" s="762"/>
      <c r="AX16" s="729"/>
      <c r="AY16" s="730"/>
      <c r="AZ16" s="625"/>
    </row>
    <row r="17" spans="2:52" s="478" customFormat="1" ht="12.75" customHeight="1" x14ac:dyDescent="0.2">
      <c r="B17" s="480"/>
      <c r="C17" s="1104"/>
      <c r="D17" s="1006" t="s">
        <v>818</v>
      </c>
      <c r="E17" s="1007"/>
      <c r="F17" s="1007"/>
      <c r="G17" s="1008"/>
      <c r="H17" s="1009"/>
      <c r="I17" s="1008"/>
      <c r="J17" s="1008"/>
      <c r="K17" s="1010"/>
      <c r="L17" s="1003"/>
      <c r="M17" s="1011"/>
      <c r="N17" s="1012"/>
      <c r="O17" s="1135" t="str">
        <f t="shared" ref="O17:O35" si="2">IF(K17="","",IF(K17*40&gt;40,40,K17*40))</f>
        <v/>
      </c>
      <c r="P17" s="1135" t="str">
        <f t="shared" ref="P17:P35" si="3">IF(I17="","",IF(OR(I17="LA",OR(I17="LB",OR(I17="LC",OR(I17="LD",OR(I17="LE"))))),1,0)*IF(J17&lt;4,IF(K17*40&gt;40,40,K17*40),0))</f>
        <v/>
      </c>
      <c r="Q17" s="1136" t="str">
        <f t="shared" ref="Q17:Q35" si="4">IF(K17="","",SUM(M17:P17))</f>
        <v/>
      </c>
      <c r="R17" s="1134"/>
      <c r="S17" s="1137" t="str">
        <f t="shared" ref="S17:S35" si="5">IF(J17="","",((1659*K17-Q17)*AC17))</f>
        <v/>
      </c>
      <c r="T17" s="1137" t="str">
        <f t="shared" ref="T17:T35" si="6">IF(K17="","",Q17*AD17+AB17*(AE17+AF17*(1-AG17)))</f>
        <v/>
      </c>
      <c r="U17" s="1138" t="str">
        <f t="shared" si="0"/>
        <v/>
      </c>
      <c r="V17" s="1139"/>
      <c r="W17" s="572"/>
      <c r="X17" s="550"/>
      <c r="Y17" s="550"/>
      <c r="Z17" s="783" t="str">
        <f t="shared" si="1"/>
        <v/>
      </c>
      <c r="AA17" s="758">
        <f t="shared" ref="AA17:AA35" si="7">AA$14</f>
        <v>0.6</v>
      </c>
      <c r="AB17" s="784" t="e">
        <f t="shared" ref="AB17:AB35" si="8">Z17*12/1659</f>
        <v>#VALUE!</v>
      </c>
      <c r="AC17" s="784" t="e">
        <f t="shared" ref="AC17:AC35" si="9">Z17*12*(1+AA17)/1659</f>
        <v>#VALUE!</v>
      </c>
      <c r="AD17" s="784" t="e">
        <f t="shared" ref="AD17:AD35" si="10">AC17-AB17</f>
        <v>#VALUE!</v>
      </c>
      <c r="AE17" s="785" t="e">
        <f t="shared" ref="AE17:AE35" si="11">O17+P17</f>
        <v>#VALUE!</v>
      </c>
      <c r="AF17" s="786">
        <f t="shared" ref="AF17:AF35" si="12">M17+N17</f>
        <v>0</v>
      </c>
      <c r="AG17" s="758">
        <f>IF(I17&lt;=8,tab!C$129,tab!C$127)</f>
        <v>0.4</v>
      </c>
      <c r="AH17" s="759">
        <f t="shared" ref="AH17:AH35" si="13">IF(G17&lt;25,0,IF(G17=25,25,IF(G17&lt;40,0,IF(G17=40,40,IF(G17&gt;=40,0)))))</f>
        <v>0</v>
      </c>
      <c r="AI17" s="757">
        <f t="shared" ref="AI17:AI35" si="14">IF(E17="",0,IF(AH17=25,Z17*1.08*K17/2,IF(AH17=40,Z17*1.08*K17,IF(AH17=0,0))))</f>
        <v>0</v>
      </c>
      <c r="AJ17" s="787"/>
      <c r="AK17" s="730"/>
      <c r="AL17" s="730"/>
      <c r="AM17" s="730"/>
      <c r="AN17" s="788"/>
      <c r="AO17" s="730"/>
      <c r="AP17" s="730"/>
      <c r="AQ17" s="767"/>
      <c r="AR17" s="730"/>
      <c r="AS17" s="730"/>
      <c r="AT17" s="730"/>
      <c r="AU17" s="729"/>
      <c r="AV17" s="729"/>
      <c r="AW17" s="762"/>
      <c r="AX17" s="729"/>
      <c r="AY17" s="730"/>
      <c r="AZ17" s="625"/>
    </row>
    <row r="18" spans="2:52" s="478" customFormat="1" ht="12.75" customHeight="1" x14ac:dyDescent="0.2">
      <c r="B18" s="480"/>
      <c r="C18" s="1104"/>
      <c r="D18" s="1006" t="s">
        <v>818</v>
      </c>
      <c r="E18" s="1007"/>
      <c r="F18" s="1007"/>
      <c r="G18" s="936"/>
      <c r="H18" s="1017"/>
      <c r="I18" s="1008"/>
      <c r="J18" s="936"/>
      <c r="K18" s="1018"/>
      <c r="L18" s="1004"/>
      <c r="M18" s="1011"/>
      <c r="N18" s="1012"/>
      <c r="O18" s="1135" t="str">
        <f t="shared" si="2"/>
        <v/>
      </c>
      <c r="P18" s="1135" t="str">
        <f t="shared" si="3"/>
        <v/>
      </c>
      <c r="Q18" s="1136" t="str">
        <f t="shared" si="4"/>
        <v/>
      </c>
      <c r="R18" s="1140"/>
      <c r="S18" s="1137" t="str">
        <f t="shared" si="5"/>
        <v/>
      </c>
      <c r="T18" s="1137" t="str">
        <f t="shared" si="6"/>
        <v/>
      </c>
      <c r="U18" s="1138" t="str">
        <f t="shared" si="0"/>
        <v/>
      </c>
      <c r="V18" s="1139"/>
      <c r="W18" s="572"/>
      <c r="X18" s="550"/>
      <c r="Y18" s="550"/>
      <c r="Z18" s="783" t="str">
        <f t="shared" si="1"/>
        <v/>
      </c>
      <c r="AA18" s="758">
        <f t="shared" si="7"/>
        <v>0.6</v>
      </c>
      <c r="AB18" s="784" t="e">
        <f t="shared" si="8"/>
        <v>#VALUE!</v>
      </c>
      <c r="AC18" s="784" t="e">
        <f t="shared" si="9"/>
        <v>#VALUE!</v>
      </c>
      <c r="AD18" s="784" t="e">
        <f t="shared" si="10"/>
        <v>#VALUE!</v>
      </c>
      <c r="AE18" s="785" t="e">
        <f t="shared" si="11"/>
        <v>#VALUE!</v>
      </c>
      <c r="AF18" s="786">
        <f t="shared" si="12"/>
        <v>0</v>
      </c>
      <c r="AG18" s="758">
        <f>IF(I18&lt;=8,tab!C$129,tab!C$127)</f>
        <v>0.4</v>
      </c>
      <c r="AH18" s="759">
        <f t="shared" si="13"/>
        <v>0</v>
      </c>
      <c r="AI18" s="757">
        <f t="shared" si="14"/>
        <v>0</v>
      </c>
      <c r="AJ18" s="787"/>
      <c r="AK18" s="730"/>
      <c r="AL18" s="730"/>
      <c r="AM18" s="730"/>
      <c r="AN18" s="788"/>
      <c r="AO18" s="730"/>
      <c r="AP18" s="730"/>
      <c r="AQ18" s="767"/>
      <c r="AR18" s="730"/>
      <c r="AS18" s="730"/>
      <c r="AT18" s="730"/>
      <c r="AU18" s="729"/>
      <c r="AV18" s="729"/>
      <c r="AW18" s="762"/>
      <c r="AX18" s="729"/>
      <c r="AY18" s="730"/>
      <c r="AZ18" s="625"/>
    </row>
    <row r="19" spans="2:52" s="478" customFormat="1" ht="12.75" customHeight="1" x14ac:dyDescent="0.2">
      <c r="B19" s="480"/>
      <c r="C19" s="1104"/>
      <c r="D19" s="1006" t="s">
        <v>818</v>
      </c>
      <c r="E19" s="1007"/>
      <c r="F19" s="1007"/>
      <c r="G19" s="1008"/>
      <c r="H19" s="1009"/>
      <c r="I19" s="1008"/>
      <c r="J19" s="1008"/>
      <c r="K19" s="1010"/>
      <c r="L19" s="1003"/>
      <c r="M19" s="1011"/>
      <c r="N19" s="1012"/>
      <c r="O19" s="1135" t="str">
        <f t="shared" si="2"/>
        <v/>
      </c>
      <c r="P19" s="1135" t="str">
        <f t="shared" si="3"/>
        <v/>
      </c>
      <c r="Q19" s="1136" t="str">
        <f t="shared" si="4"/>
        <v/>
      </c>
      <c r="R19" s="1134"/>
      <c r="S19" s="1137" t="str">
        <f t="shared" si="5"/>
        <v/>
      </c>
      <c r="T19" s="1137" t="str">
        <f t="shared" si="6"/>
        <v/>
      </c>
      <c r="U19" s="1138" t="str">
        <f t="shared" si="0"/>
        <v/>
      </c>
      <c r="V19" s="1139"/>
      <c r="W19" s="572"/>
      <c r="X19" s="550"/>
      <c r="Y19" s="550"/>
      <c r="Z19" s="783" t="str">
        <f t="shared" si="1"/>
        <v/>
      </c>
      <c r="AA19" s="758">
        <f t="shared" si="7"/>
        <v>0.6</v>
      </c>
      <c r="AB19" s="784" t="e">
        <f t="shared" si="8"/>
        <v>#VALUE!</v>
      </c>
      <c r="AC19" s="784" t="e">
        <f t="shared" si="9"/>
        <v>#VALUE!</v>
      </c>
      <c r="AD19" s="784" t="e">
        <f t="shared" si="10"/>
        <v>#VALUE!</v>
      </c>
      <c r="AE19" s="785" t="e">
        <f t="shared" si="11"/>
        <v>#VALUE!</v>
      </c>
      <c r="AF19" s="786">
        <f t="shared" si="12"/>
        <v>0</v>
      </c>
      <c r="AG19" s="758">
        <f>IF(I19&lt;=8,tab!C$129,tab!C$127)</f>
        <v>0.4</v>
      </c>
      <c r="AH19" s="759">
        <f t="shared" si="13"/>
        <v>0</v>
      </c>
      <c r="AI19" s="757">
        <f t="shared" si="14"/>
        <v>0</v>
      </c>
      <c r="AJ19" s="787"/>
      <c r="AK19" s="730"/>
      <c r="AL19" s="730"/>
      <c r="AM19" s="730"/>
      <c r="AN19" s="788"/>
      <c r="AO19" s="730"/>
      <c r="AP19" s="730"/>
      <c r="AQ19" s="767"/>
      <c r="AR19" s="730"/>
      <c r="AS19" s="730"/>
      <c r="AT19" s="730"/>
      <c r="AU19" s="729"/>
      <c r="AV19" s="729"/>
      <c r="AW19" s="762"/>
      <c r="AX19" s="729"/>
      <c r="AY19" s="730"/>
      <c r="AZ19" s="625"/>
    </row>
    <row r="20" spans="2:52" s="478" customFormat="1" ht="12.75" customHeight="1" x14ac:dyDescent="0.2">
      <c r="B20" s="480"/>
      <c r="C20" s="1104"/>
      <c r="D20" s="1006" t="s">
        <v>818</v>
      </c>
      <c r="E20" s="1006" t="s">
        <v>818</v>
      </c>
      <c r="F20" s="1006" t="s">
        <v>818</v>
      </c>
      <c r="G20" s="1008" t="s">
        <v>818</v>
      </c>
      <c r="H20" s="1009" t="s">
        <v>818</v>
      </c>
      <c r="I20" s="1008" t="s">
        <v>818</v>
      </c>
      <c r="J20" s="1008" t="s">
        <v>818</v>
      </c>
      <c r="K20" s="1010" t="s">
        <v>818</v>
      </c>
      <c r="L20" s="1003"/>
      <c r="M20" s="1011"/>
      <c r="N20" s="1012"/>
      <c r="O20" s="1135" t="str">
        <f t="shared" si="2"/>
        <v/>
      </c>
      <c r="P20" s="1135" t="str">
        <f t="shared" si="3"/>
        <v/>
      </c>
      <c r="Q20" s="1136" t="str">
        <f t="shared" si="4"/>
        <v/>
      </c>
      <c r="R20" s="1134"/>
      <c r="S20" s="1137" t="str">
        <f t="shared" si="5"/>
        <v/>
      </c>
      <c r="T20" s="1137" t="str">
        <f t="shared" si="6"/>
        <v/>
      </c>
      <c r="U20" s="1138" t="str">
        <f t="shared" si="0"/>
        <v/>
      </c>
      <c r="V20" s="1139"/>
      <c r="W20" s="572"/>
      <c r="X20" s="550"/>
      <c r="Y20" s="550"/>
      <c r="Z20" s="783" t="str">
        <f t="shared" si="1"/>
        <v/>
      </c>
      <c r="AA20" s="758">
        <f t="shared" si="7"/>
        <v>0.6</v>
      </c>
      <c r="AB20" s="784" t="e">
        <f t="shared" si="8"/>
        <v>#VALUE!</v>
      </c>
      <c r="AC20" s="784" t="e">
        <f t="shared" si="9"/>
        <v>#VALUE!</v>
      </c>
      <c r="AD20" s="784" t="e">
        <f t="shared" si="10"/>
        <v>#VALUE!</v>
      </c>
      <c r="AE20" s="785" t="e">
        <f t="shared" si="11"/>
        <v>#VALUE!</v>
      </c>
      <c r="AF20" s="786">
        <f t="shared" si="12"/>
        <v>0</v>
      </c>
      <c r="AG20" s="758">
        <f>IF(I20&lt;=8,tab!C$129,tab!C$127)</f>
        <v>0.5</v>
      </c>
      <c r="AH20" s="759">
        <f t="shared" si="13"/>
        <v>0</v>
      </c>
      <c r="AI20" s="757">
        <f t="shared" si="14"/>
        <v>0</v>
      </c>
      <c r="AJ20" s="787"/>
      <c r="AK20" s="730"/>
      <c r="AL20" s="730"/>
      <c r="AM20" s="730"/>
      <c r="AN20" s="788"/>
      <c r="AO20" s="730"/>
      <c r="AP20" s="730"/>
      <c r="AQ20" s="767"/>
      <c r="AR20" s="730"/>
      <c r="AS20" s="730"/>
      <c r="AT20" s="730"/>
      <c r="AU20" s="729"/>
      <c r="AV20" s="729"/>
      <c r="AW20" s="762"/>
      <c r="AX20" s="729"/>
      <c r="AY20" s="730"/>
      <c r="AZ20" s="625"/>
    </row>
    <row r="21" spans="2:52" s="478" customFormat="1" ht="12.75" customHeight="1" x14ac:dyDescent="0.2">
      <c r="B21" s="480"/>
      <c r="C21" s="1104"/>
      <c r="D21" s="1006" t="s">
        <v>818</v>
      </c>
      <c r="E21" s="1006" t="s">
        <v>818</v>
      </c>
      <c r="F21" s="1006" t="s">
        <v>818</v>
      </c>
      <c r="G21" s="1008" t="s">
        <v>818</v>
      </c>
      <c r="H21" s="1009" t="s">
        <v>818</v>
      </c>
      <c r="I21" s="1008" t="s">
        <v>818</v>
      </c>
      <c r="J21" s="1008" t="s">
        <v>818</v>
      </c>
      <c r="K21" s="1010" t="s">
        <v>818</v>
      </c>
      <c r="L21" s="1003"/>
      <c r="M21" s="1011"/>
      <c r="N21" s="1012"/>
      <c r="O21" s="1135" t="str">
        <f t="shared" si="2"/>
        <v/>
      </c>
      <c r="P21" s="1135" t="str">
        <f t="shared" si="3"/>
        <v/>
      </c>
      <c r="Q21" s="1136" t="str">
        <f t="shared" si="4"/>
        <v/>
      </c>
      <c r="R21" s="1134"/>
      <c r="S21" s="1137" t="str">
        <f t="shared" si="5"/>
        <v/>
      </c>
      <c r="T21" s="1137" t="str">
        <f t="shared" si="6"/>
        <v/>
      </c>
      <c r="U21" s="1138" t="str">
        <f t="shared" si="0"/>
        <v/>
      </c>
      <c r="V21" s="1139"/>
      <c r="W21" s="572"/>
      <c r="X21" s="550"/>
      <c r="Y21" s="550"/>
      <c r="Z21" s="783" t="str">
        <f t="shared" si="1"/>
        <v/>
      </c>
      <c r="AA21" s="758">
        <f t="shared" si="7"/>
        <v>0.6</v>
      </c>
      <c r="AB21" s="784" t="e">
        <f t="shared" si="8"/>
        <v>#VALUE!</v>
      </c>
      <c r="AC21" s="784" t="e">
        <f t="shared" si="9"/>
        <v>#VALUE!</v>
      </c>
      <c r="AD21" s="784" t="e">
        <f t="shared" si="10"/>
        <v>#VALUE!</v>
      </c>
      <c r="AE21" s="785" t="e">
        <f t="shared" si="11"/>
        <v>#VALUE!</v>
      </c>
      <c r="AF21" s="786">
        <f t="shared" si="12"/>
        <v>0</v>
      </c>
      <c r="AG21" s="758">
        <f>IF(I21&lt;=8,tab!C$129,tab!C$127)</f>
        <v>0.5</v>
      </c>
      <c r="AH21" s="759">
        <f t="shared" si="13"/>
        <v>0</v>
      </c>
      <c r="AI21" s="757">
        <f t="shared" si="14"/>
        <v>0</v>
      </c>
      <c r="AJ21" s="787"/>
      <c r="AK21" s="730"/>
      <c r="AL21" s="730"/>
      <c r="AM21" s="730"/>
      <c r="AN21" s="788"/>
      <c r="AO21" s="730"/>
      <c r="AP21" s="730"/>
      <c r="AQ21" s="767"/>
      <c r="AR21" s="730"/>
      <c r="AS21" s="730"/>
      <c r="AT21" s="730"/>
      <c r="AU21" s="729"/>
      <c r="AV21" s="729"/>
      <c r="AW21" s="762"/>
      <c r="AX21" s="729"/>
      <c r="AY21" s="730"/>
      <c r="AZ21" s="625"/>
    </row>
    <row r="22" spans="2:52" s="478" customFormat="1" ht="12.75" customHeight="1" x14ac:dyDescent="0.2">
      <c r="B22" s="480"/>
      <c r="C22" s="1104"/>
      <c r="D22" s="1006" t="s">
        <v>818</v>
      </c>
      <c r="E22" s="1006" t="s">
        <v>818</v>
      </c>
      <c r="F22" s="1006" t="s">
        <v>818</v>
      </c>
      <c r="G22" s="1008" t="s">
        <v>818</v>
      </c>
      <c r="H22" s="1009" t="s">
        <v>818</v>
      </c>
      <c r="I22" s="1008" t="s">
        <v>818</v>
      </c>
      <c r="J22" s="1008" t="s">
        <v>818</v>
      </c>
      <c r="K22" s="1010" t="s">
        <v>818</v>
      </c>
      <c r="L22" s="1003"/>
      <c r="M22" s="1011"/>
      <c r="N22" s="1012"/>
      <c r="O22" s="1135" t="str">
        <f t="shared" si="2"/>
        <v/>
      </c>
      <c r="P22" s="1135" t="str">
        <f t="shared" si="3"/>
        <v/>
      </c>
      <c r="Q22" s="1136" t="str">
        <f t="shared" si="4"/>
        <v/>
      </c>
      <c r="R22" s="1134"/>
      <c r="S22" s="1137" t="str">
        <f t="shared" si="5"/>
        <v/>
      </c>
      <c r="T22" s="1137" t="str">
        <f t="shared" si="6"/>
        <v/>
      </c>
      <c r="U22" s="1138" t="str">
        <f t="shared" si="0"/>
        <v/>
      </c>
      <c r="V22" s="1139"/>
      <c r="W22" s="572"/>
      <c r="X22" s="550"/>
      <c r="Y22" s="550"/>
      <c r="Z22" s="783" t="str">
        <f t="shared" si="1"/>
        <v/>
      </c>
      <c r="AA22" s="758">
        <f t="shared" si="7"/>
        <v>0.6</v>
      </c>
      <c r="AB22" s="784" t="e">
        <f t="shared" si="8"/>
        <v>#VALUE!</v>
      </c>
      <c r="AC22" s="784" t="e">
        <f t="shared" si="9"/>
        <v>#VALUE!</v>
      </c>
      <c r="AD22" s="784" t="e">
        <f t="shared" si="10"/>
        <v>#VALUE!</v>
      </c>
      <c r="AE22" s="785" t="e">
        <f t="shared" si="11"/>
        <v>#VALUE!</v>
      </c>
      <c r="AF22" s="786">
        <f t="shared" si="12"/>
        <v>0</v>
      </c>
      <c r="AG22" s="758">
        <f>IF(I22&lt;=8,tab!C$129,tab!C$127)</f>
        <v>0.5</v>
      </c>
      <c r="AH22" s="759">
        <f t="shared" si="13"/>
        <v>0</v>
      </c>
      <c r="AI22" s="757">
        <f t="shared" si="14"/>
        <v>0</v>
      </c>
      <c r="AJ22" s="787"/>
      <c r="AK22" s="730"/>
      <c r="AL22" s="730"/>
      <c r="AM22" s="730"/>
      <c r="AN22" s="788"/>
      <c r="AO22" s="730"/>
      <c r="AP22" s="730"/>
      <c r="AQ22" s="767"/>
      <c r="AR22" s="730"/>
      <c r="AS22" s="730"/>
      <c r="AT22" s="730"/>
      <c r="AU22" s="729"/>
      <c r="AV22" s="729"/>
      <c r="AW22" s="762"/>
      <c r="AX22" s="729"/>
      <c r="AY22" s="730"/>
      <c r="AZ22" s="625"/>
    </row>
    <row r="23" spans="2:52" s="478" customFormat="1" ht="12.75" customHeight="1" x14ac:dyDescent="0.2">
      <c r="B23" s="480"/>
      <c r="C23" s="1104"/>
      <c r="D23" s="1006" t="s">
        <v>818</v>
      </c>
      <c r="E23" s="1006" t="s">
        <v>818</v>
      </c>
      <c r="F23" s="1006" t="s">
        <v>818</v>
      </c>
      <c r="G23" s="1008" t="s">
        <v>818</v>
      </c>
      <c r="H23" s="1009" t="s">
        <v>818</v>
      </c>
      <c r="I23" s="1008" t="s">
        <v>818</v>
      </c>
      <c r="J23" s="1008" t="s">
        <v>818</v>
      </c>
      <c r="K23" s="1010" t="s">
        <v>818</v>
      </c>
      <c r="L23" s="1003"/>
      <c r="M23" s="1011"/>
      <c r="N23" s="1012"/>
      <c r="O23" s="1135" t="str">
        <f t="shared" si="2"/>
        <v/>
      </c>
      <c r="P23" s="1135" t="str">
        <f t="shared" si="3"/>
        <v/>
      </c>
      <c r="Q23" s="1136" t="str">
        <f t="shared" si="4"/>
        <v/>
      </c>
      <c r="R23" s="1134"/>
      <c r="S23" s="1137" t="str">
        <f t="shared" si="5"/>
        <v/>
      </c>
      <c r="T23" s="1137" t="str">
        <f t="shared" si="6"/>
        <v/>
      </c>
      <c r="U23" s="1138" t="str">
        <f t="shared" si="0"/>
        <v/>
      </c>
      <c r="V23" s="1139"/>
      <c r="W23" s="572"/>
      <c r="X23" s="550"/>
      <c r="Y23" s="550"/>
      <c r="Z23" s="783" t="str">
        <f t="shared" si="1"/>
        <v/>
      </c>
      <c r="AA23" s="758">
        <f t="shared" si="7"/>
        <v>0.6</v>
      </c>
      <c r="AB23" s="784" t="e">
        <f t="shared" si="8"/>
        <v>#VALUE!</v>
      </c>
      <c r="AC23" s="784" t="e">
        <f t="shared" si="9"/>
        <v>#VALUE!</v>
      </c>
      <c r="AD23" s="784" t="e">
        <f t="shared" si="10"/>
        <v>#VALUE!</v>
      </c>
      <c r="AE23" s="785" t="e">
        <f t="shared" si="11"/>
        <v>#VALUE!</v>
      </c>
      <c r="AF23" s="786">
        <f t="shared" si="12"/>
        <v>0</v>
      </c>
      <c r="AG23" s="758">
        <f>IF(I23&lt;=8,tab!C$129,tab!C$127)</f>
        <v>0.5</v>
      </c>
      <c r="AH23" s="759">
        <f t="shared" si="13"/>
        <v>0</v>
      </c>
      <c r="AI23" s="757">
        <f t="shared" si="14"/>
        <v>0</v>
      </c>
      <c r="AJ23" s="787"/>
      <c r="AK23" s="730"/>
      <c r="AL23" s="730"/>
      <c r="AM23" s="730"/>
      <c r="AN23" s="788"/>
      <c r="AO23" s="730"/>
      <c r="AP23" s="730"/>
      <c r="AQ23" s="767"/>
      <c r="AR23" s="730"/>
      <c r="AS23" s="730"/>
      <c r="AT23" s="730"/>
      <c r="AU23" s="729"/>
      <c r="AV23" s="729"/>
      <c r="AW23" s="762"/>
      <c r="AX23" s="729"/>
      <c r="AY23" s="730"/>
      <c r="AZ23" s="625"/>
    </row>
    <row r="24" spans="2:52" s="478" customFormat="1" ht="12.75" customHeight="1" x14ac:dyDescent="0.2">
      <c r="B24" s="480"/>
      <c r="C24" s="1104"/>
      <c r="D24" s="1006" t="s">
        <v>818</v>
      </c>
      <c r="E24" s="1006" t="s">
        <v>818</v>
      </c>
      <c r="F24" s="1006" t="s">
        <v>818</v>
      </c>
      <c r="G24" s="1008" t="s">
        <v>818</v>
      </c>
      <c r="H24" s="1009" t="s">
        <v>818</v>
      </c>
      <c r="I24" s="1008" t="s">
        <v>818</v>
      </c>
      <c r="J24" s="1008" t="s">
        <v>818</v>
      </c>
      <c r="K24" s="1010" t="s">
        <v>818</v>
      </c>
      <c r="L24" s="1003"/>
      <c r="M24" s="1011"/>
      <c r="N24" s="1012"/>
      <c r="O24" s="1135" t="str">
        <f t="shared" si="2"/>
        <v/>
      </c>
      <c r="P24" s="1135" t="str">
        <f t="shared" si="3"/>
        <v/>
      </c>
      <c r="Q24" s="1136" t="str">
        <f t="shared" si="4"/>
        <v/>
      </c>
      <c r="R24" s="1134"/>
      <c r="S24" s="1137" t="str">
        <f t="shared" si="5"/>
        <v/>
      </c>
      <c r="T24" s="1137" t="str">
        <f t="shared" si="6"/>
        <v/>
      </c>
      <c r="U24" s="1138" t="str">
        <f t="shared" si="0"/>
        <v/>
      </c>
      <c r="V24" s="1139"/>
      <c r="W24" s="572"/>
      <c r="X24" s="550"/>
      <c r="Y24" s="550"/>
      <c r="Z24" s="783" t="str">
        <f t="shared" si="1"/>
        <v/>
      </c>
      <c r="AA24" s="758">
        <f t="shared" si="7"/>
        <v>0.6</v>
      </c>
      <c r="AB24" s="784" t="e">
        <f t="shared" si="8"/>
        <v>#VALUE!</v>
      </c>
      <c r="AC24" s="784" t="e">
        <f t="shared" si="9"/>
        <v>#VALUE!</v>
      </c>
      <c r="AD24" s="784" t="e">
        <f t="shared" si="10"/>
        <v>#VALUE!</v>
      </c>
      <c r="AE24" s="785" t="e">
        <f t="shared" si="11"/>
        <v>#VALUE!</v>
      </c>
      <c r="AF24" s="786">
        <f t="shared" si="12"/>
        <v>0</v>
      </c>
      <c r="AG24" s="758">
        <f>IF(I24&lt;=8,tab!C$129,tab!C$127)</f>
        <v>0.5</v>
      </c>
      <c r="AH24" s="759">
        <f t="shared" si="13"/>
        <v>0</v>
      </c>
      <c r="AI24" s="757">
        <f t="shared" si="14"/>
        <v>0</v>
      </c>
      <c r="AJ24" s="787"/>
      <c r="AK24" s="730"/>
      <c r="AL24" s="730"/>
      <c r="AM24" s="730"/>
      <c r="AN24" s="788"/>
      <c r="AO24" s="730"/>
      <c r="AP24" s="730"/>
      <c r="AQ24" s="767"/>
      <c r="AR24" s="730"/>
      <c r="AS24" s="730"/>
      <c r="AT24" s="730"/>
      <c r="AU24" s="729"/>
      <c r="AV24" s="729"/>
      <c r="AW24" s="762"/>
      <c r="AX24" s="729"/>
      <c r="AY24" s="730"/>
      <c r="AZ24" s="625"/>
    </row>
    <row r="25" spans="2:52" s="478" customFormat="1" ht="12.75" customHeight="1" x14ac:dyDescent="0.2">
      <c r="B25" s="480"/>
      <c r="C25" s="1104"/>
      <c r="D25" s="1006" t="s">
        <v>818</v>
      </c>
      <c r="E25" s="1006" t="s">
        <v>818</v>
      </c>
      <c r="F25" s="1006" t="s">
        <v>818</v>
      </c>
      <c r="G25" s="1008" t="s">
        <v>818</v>
      </c>
      <c r="H25" s="1009" t="s">
        <v>818</v>
      </c>
      <c r="I25" s="1008" t="s">
        <v>818</v>
      </c>
      <c r="J25" s="1008" t="s">
        <v>818</v>
      </c>
      <c r="K25" s="1010" t="s">
        <v>818</v>
      </c>
      <c r="L25" s="1003"/>
      <c r="M25" s="1011"/>
      <c r="N25" s="1012"/>
      <c r="O25" s="1135" t="str">
        <f t="shared" si="2"/>
        <v/>
      </c>
      <c r="P25" s="1135" t="str">
        <f t="shared" si="3"/>
        <v/>
      </c>
      <c r="Q25" s="1136" t="str">
        <f t="shared" si="4"/>
        <v/>
      </c>
      <c r="R25" s="1134"/>
      <c r="S25" s="1137" t="str">
        <f t="shared" si="5"/>
        <v/>
      </c>
      <c r="T25" s="1137" t="str">
        <f t="shared" si="6"/>
        <v/>
      </c>
      <c r="U25" s="1138" t="str">
        <f t="shared" si="0"/>
        <v/>
      </c>
      <c r="V25" s="1139"/>
      <c r="W25" s="572"/>
      <c r="X25" s="550"/>
      <c r="Y25" s="550"/>
      <c r="Z25" s="783" t="str">
        <f t="shared" si="1"/>
        <v/>
      </c>
      <c r="AA25" s="758">
        <f t="shared" si="7"/>
        <v>0.6</v>
      </c>
      <c r="AB25" s="784" t="e">
        <f t="shared" si="8"/>
        <v>#VALUE!</v>
      </c>
      <c r="AC25" s="784" t="e">
        <f t="shared" si="9"/>
        <v>#VALUE!</v>
      </c>
      <c r="AD25" s="784" t="e">
        <f t="shared" si="10"/>
        <v>#VALUE!</v>
      </c>
      <c r="AE25" s="785" t="e">
        <f t="shared" si="11"/>
        <v>#VALUE!</v>
      </c>
      <c r="AF25" s="786">
        <f t="shared" si="12"/>
        <v>0</v>
      </c>
      <c r="AG25" s="758">
        <f>IF(I25&lt;=8,tab!C$129,tab!C$127)</f>
        <v>0.5</v>
      </c>
      <c r="AH25" s="759">
        <f t="shared" si="13"/>
        <v>0</v>
      </c>
      <c r="AI25" s="757">
        <f t="shared" si="14"/>
        <v>0</v>
      </c>
      <c r="AJ25" s="787"/>
      <c r="AK25" s="730"/>
      <c r="AL25" s="730"/>
      <c r="AM25" s="730"/>
      <c r="AN25" s="788"/>
      <c r="AO25" s="730"/>
      <c r="AP25" s="730"/>
      <c r="AQ25" s="767"/>
      <c r="AR25" s="730"/>
      <c r="AS25" s="730"/>
      <c r="AT25" s="730"/>
      <c r="AU25" s="729"/>
      <c r="AV25" s="729"/>
      <c r="AW25" s="762"/>
      <c r="AX25" s="729"/>
      <c r="AY25" s="730"/>
      <c r="AZ25" s="625"/>
    </row>
    <row r="26" spans="2:52" s="478" customFormat="1" ht="12.75" customHeight="1" x14ac:dyDescent="0.2">
      <c r="B26" s="480"/>
      <c r="C26" s="1104"/>
      <c r="D26" s="1006" t="s">
        <v>818</v>
      </c>
      <c r="E26" s="1006" t="s">
        <v>818</v>
      </c>
      <c r="F26" s="1006" t="s">
        <v>818</v>
      </c>
      <c r="G26" s="1008" t="s">
        <v>818</v>
      </c>
      <c r="H26" s="1009" t="s">
        <v>818</v>
      </c>
      <c r="I26" s="1008" t="s">
        <v>818</v>
      </c>
      <c r="J26" s="1008" t="s">
        <v>818</v>
      </c>
      <c r="K26" s="1010" t="s">
        <v>818</v>
      </c>
      <c r="L26" s="1003"/>
      <c r="M26" s="1011"/>
      <c r="N26" s="1012"/>
      <c r="O26" s="1135" t="str">
        <f t="shared" si="2"/>
        <v/>
      </c>
      <c r="P26" s="1135" t="str">
        <f t="shared" si="3"/>
        <v/>
      </c>
      <c r="Q26" s="1136" t="str">
        <f t="shared" si="4"/>
        <v/>
      </c>
      <c r="R26" s="1134"/>
      <c r="S26" s="1137" t="str">
        <f t="shared" si="5"/>
        <v/>
      </c>
      <c r="T26" s="1137" t="str">
        <f t="shared" si="6"/>
        <v/>
      </c>
      <c r="U26" s="1138" t="str">
        <f t="shared" si="0"/>
        <v/>
      </c>
      <c r="V26" s="1139"/>
      <c r="W26" s="572"/>
      <c r="X26" s="550"/>
      <c r="Y26" s="550"/>
      <c r="Z26" s="783" t="str">
        <f t="shared" si="1"/>
        <v/>
      </c>
      <c r="AA26" s="758">
        <f t="shared" si="7"/>
        <v>0.6</v>
      </c>
      <c r="AB26" s="784" t="e">
        <f t="shared" si="8"/>
        <v>#VALUE!</v>
      </c>
      <c r="AC26" s="784" t="e">
        <f t="shared" si="9"/>
        <v>#VALUE!</v>
      </c>
      <c r="AD26" s="784" t="e">
        <f t="shared" si="10"/>
        <v>#VALUE!</v>
      </c>
      <c r="AE26" s="785" t="e">
        <f t="shared" si="11"/>
        <v>#VALUE!</v>
      </c>
      <c r="AF26" s="786">
        <f t="shared" si="12"/>
        <v>0</v>
      </c>
      <c r="AG26" s="758">
        <f>IF(I26&lt;=8,tab!C$129,tab!C$127)</f>
        <v>0.5</v>
      </c>
      <c r="AH26" s="759">
        <f t="shared" si="13"/>
        <v>0</v>
      </c>
      <c r="AI26" s="757">
        <f t="shared" si="14"/>
        <v>0</v>
      </c>
      <c r="AJ26" s="787"/>
      <c r="AK26" s="730"/>
      <c r="AL26" s="730"/>
      <c r="AM26" s="730"/>
      <c r="AN26" s="788"/>
      <c r="AO26" s="730"/>
      <c r="AP26" s="730"/>
      <c r="AQ26" s="767"/>
      <c r="AR26" s="730"/>
      <c r="AS26" s="730"/>
      <c r="AT26" s="730"/>
      <c r="AU26" s="729"/>
      <c r="AV26" s="729"/>
      <c r="AW26" s="762"/>
      <c r="AX26" s="729"/>
      <c r="AY26" s="730"/>
      <c r="AZ26" s="625"/>
    </row>
    <row r="27" spans="2:52" s="478" customFormat="1" ht="12.75" customHeight="1" x14ac:dyDescent="0.2">
      <c r="B27" s="480"/>
      <c r="C27" s="1104"/>
      <c r="D27" s="1006" t="s">
        <v>818</v>
      </c>
      <c r="E27" s="1006" t="s">
        <v>818</v>
      </c>
      <c r="F27" s="1006" t="s">
        <v>818</v>
      </c>
      <c r="G27" s="1008" t="s">
        <v>818</v>
      </c>
      <c r="H27" s="1009" t="s">
        <v>818</v>
      </c>
      <c r="I27" s="1008" t="s">
        <v>818</v>
      </c>
      <c r="J27" s="1008" t="s">
        <v>818</v>
      </c>
      <c r="K27" s="1010" t="s">
        <v>818</v>
      </c>
      <c r="L27" s="1003"/>
      <c r="M27" s="1011"/>
      <c r="N27" s="1012"/>
      <c r="O27" s="1135" t="str">
        <f t="shared" si="2"/>
        <v/>
      </c>
      <c r="P27" s="1135" t="str">
        <f t="shared" si="3"/>
        <v/>
      </c>
      <c r="Q27" s="1136" t="str">
        <f t="shared" si="4"/>
        <v/>
      </c>
      <c r="R27" s="1134"/>
      <c r="S27" s="1137" t="str">
        <f t="shared" si="5"/>
        <v/>
      </c>
      <c r="T27" s="1137" t="str">
        <f t="shared" si="6"/>
        <v/>
      </c>
      <c r="U27" s="1138" t="str">
        <f t="shared" si="0"/>
        <v/>
      </c>
      <c r="V27" s="1139"/>
      <c r="W27" s="572"/>
      <c r="X27" s="550"/>
      <c r="Y27" s="550"/>
      <c r="Z27" s="783" t="str">
        <f t="shared" si="1"/>
        <v/>
      </c>
      <c r="AA27" s="758">
        <f t="shared" si="7"/>
        <v>0.6</v>
      </c>
      <c r="AB27" s="784" t="e">
        <f t="shared" si="8"/>
        <v>#VALUE!</v>
      </c>
      <c r="AC27" s="784" t="e">
        <f t="shared" si="9"/>
        <v>#VALUE!</v>
      </c>
      <c r="AD27" s="784" t="e">
        <f t="shared" si="10"/>
        <v>#VALUE!</v>
      </c>
      <c r="AE27" s="785" t="e">
        <f t="shared" si="11"/>
        <v>#VALUE!</v>
      </c>
      <c r="AF27" s="786">
        <f t="shared" si="12"/>
        <v>0</v>
      </c>
      <c r="AG27" s="758">
        <f>IF(I27&lt;=8,tab!C$129,tab!C$127)</f>
        <v>0.5</v>
      </c>
      <c r="AH27" s="759">
        <f t="shared" si="13"/>
        <v>0</v>
      </c>
      <c r="AI27" s="757">
        <f t="shared" si="14"/>
        <v>0</v>
      </c>
      <c r="AJ27" s="787"/>
      <c r="AK27" s="730"/>
      <c r="AL27" s="730"/>
      <c r="AM27" s="730"/>
      <c r="AN27" s="788"/>
      <c r="AO27" s="730"/>
      <c r="AP27" s="730"/>
      <c r="AQ27" s="767"/>
      <c r="AR27" s="730"/>
      <c r="AS27" s="730"/>
      <c r="AT27" s="730"/>
      <c r="AU27" s="729"/>
      <c r="AV27" s="729"/>
      <c r="AW27" s="762"/>
      <c r="AX27" s="729"/>
      <c r="AY27" s="730"/>
      <c r="AZ27" s="625"/>
    </row>
    <row r="28" spans="2:52" s="478" customFormat="1" ht="12.75" customHeight="1" x14ac:dyDescent="0.2">
      <c r="B28" s="480"/>
      <c r="C28" s="1104"/>
      <c r="D28" s="1006" t="s">
        <v>818</v>
      </c>
      <c r="E28" s="1006" t="s">
        <v>818</v>
      </c>
      <c r="F28" s="1006" t="s">
        <v>818</v>
      </c>
      <c r="G28" s="1008" t="s">
        <v>818</v>
      </c>
      <c r="H28" s="1009" t="s">
        <v>818</v>
      </c>
      <c r="I28" s="1008" t="s">
        <v>818</v>
      </c>
      <c r="J28" s="1008" t="s">
        <v>818</v>
      </c>
      <c r="K28" s="1010" t="s">
        <v>818</v>
      </c>
      <c r="L28" s="1003"/>
      <c r="M28" s="1011"/>
      <c r="N28" s="1012"/>
      <c r="O28" s="1135" t="str">
        <f t="shared" si="2"/>
        <v/>
      </c>
      <c r="P28" s="1135" t="str">
        <f t="shared" si="3"/>
        <v/>
      </c>
      <c r="Q28" s="1136" t="str">
        <f t="shared" si="4"/>
        <v/>
      </c>
      <c r="R28" s="1134"/>
      <c r="S28" s="1137" t="str">
        <f t="shared" si="5"/>
        <v/>
      </c>
      <c r="T28" s="1137" t="str">
        <f t="shared" si="6"/>
        <v/>
      </c>
      <c r="U28" s="1138" t="str">
        <f t="shared" si="0"/>
        <v/>
      </c>
      <c r="V28" s="1139"/>
      <c r="W28" s="572"/>
      <c r="X28" s="550"/>
      <c r="Y28" s="550"/>
      <c r="Z28" s="783" t="str">
        <f t="shared" si="1"/>
        <v/>
      </c>
      <c r="AA28" s="758">
        <f t="shared" si="7"/>
        <v>0.6</v>
      </c>
      <c r="AB28" s="784" t="e">
        <f t="shared" si="8"/>
        <v>#VALUE!</v>
      </c>
      <c r="AC28" s="784" t="e">
        <f t="shared" si="9"/>
        <v>#VALUE!</v>
      </c>
      <c r="AD28" s="784" t="e">
        <f t="shared" si="10"/>
        <v>#VALUE!</v>
      </c>
      <c r="AE28" s="785" t="e">
        <f t="shared" si="11"/>
        <v>#VALUE!</v>
      </c>
      <c r="AF28" s="786">
        <f t="shared" si="12"/>
        <v>0</v>
      </c>
      <c r="AG28" s="758">
        <f>IF(I28&lt;=8,tab!C$129,tab!C$127)</f>
        <v>0.5</v>
      </c>
      <c r="AH28" s="759">
        <f t="shared" si="13"/>
        <v>0</v>
      </c>
      <c r="AI28" s="757">
        <f t="shared" si="14"/>
        <v>0</v>
      </c>
      <c r="AJ28" s="787"/>
      <c r="AK28" s="730"/>
      <c r="AL28" s="730"/>
      <c r="AM28" s="730"/>
      <c r="AN28" s="788"/>
      <c r="AO28" s="730"/>
      <c r="AP28" s="730"/>
      <c r="AQ28" s="767"/>
      <c r="AR28" s="730"/>
      <c r="AS28" s="730"/>
      <c r="AT28" s="730"/>
      <c r="AU28" s="729"/>
      <c r="AV28" s="729"/>
      <c r="AW28" s="762"/>
      <c r="AX28" s="729"/>
      <c r="AY28" s="730"/>
      <c r="AZ28" s="625"/>
    </row>
    <row r="29" spans="2:52" s="478" customFormat="1" ht="12.75" customHeight="1" x14ac:dyDescent="0.2">
      <c r="B29" s="480"/>
      <c r="C29" s="1104"/>
      <c r="D29" s="1006" t="s">
        <v>818</v>
      </c>
      <c r="E29" s="1006" t="s">
        <v>818</v>
      </c>
      <c r="F29" s="1006" t="s">
        <v>818</v>
      </c>
      <c r="G29" s="1008" t="s">
        <v>818</v>
      </c>
      <c r="H29" s="1009" t="s">
        <v>818</v>
      </c>
      <c r="I29" s="1008" t="s">
        <v>818</v>
      </c>
      <c r="J29" s="1008" t="s">
        <v>818</v>
      </c>
      <c r="K29" s="1010" t="s">
        <v>818</v>
      </c>
      <c r="L29" s="1003"/>
      <c r="M29" s="1011"/>
      <c r="N29" s="1012"/>
      <c r="O29" s="1135" t="str">
        <f t="shared" si="2"/>
        <v/>
      </c>
      <c r="P29" s="1135" t="str">
        <f t="shared" si="3"/>
        <v/>
      </c>
      <c r="Q29" s="1136" t="str">
        <f t="shared" si="4"/>
        <v/>
      </c>
      <c r="R29" s="1134"/>
      <c r="S29" s="1137" t="str">
        <f t="shared" si="5"/>
        <v/>
      </c>
      <c r="T29" s="1137" t="str">
        <f t="shared" si="6"/>
        <v/>
      </c>
      <c r="U29" s="1138" t="str">
        <f t="shared" si="0"/>
        <v/>
      </c>
      <c r="V29" s="1139"/>
      <c r="W29" s="572"/>
      <c r="X29" s="550"/>
      <c r="Y29" s="550"/>
      <c r="Z29" s="783" t="str">
        <f t="shared" si="1"/>
        <v/>
      </c>
      <c r="AA29" s="758">
        <f t="shared" si="7"/>
        <v>0.6</v>
      </c>
      <c r="AB29" s="784" t="e">
        <f t="shared" si="8"/>
        <v>#VALUE!</v>
      </c>
      <c r="AC29" s="784" t="e">
        <f t="shared" si="9"/>
        <v>#VALUE!</v>
      </c>
      <c r="AD29" s="784" t="e">
        <f t="shared" si="10"/>
        <v>#VALUE!</v>
      </c>
      <c r="AE29" s="785" t="e">
        <f t="shared" si="11"/>
        <v>#VALUE!</v>
      </c>
      <c r="AF29" s="786">
        <f t="shared" si="12"/>
        <v>0</v>
      </c>
      <c r="AG29" s="758">
        <f>IF(I29&lt;=8,tab!C$129,tab!C$127)</f>
        <v>0.5</v>
      </c>
      <c r="AH29" s="759">
        <f t="shared" si="13"/>
        <v>0</v>
      </c>
      <c r="AI29" s="757">
        <f t="shared" si="14"/>
        <v>0</v>
      </c>
      <c r="AJ29" s="787"/>
      <c r="AK29" s="730"/>
      <c r="AL29" s="730"/>
      <c r="AM29" s="730"/>
      <c r="AN29" s="788"/>
      <c r="AO29" s="730"/>
      <c r="AP29" s="730"/>
      <c r="AQ29" s="767"/>
      <c r="AR29" s="730"/>
      <c r="AS29" s="730"/>
      <c r="AT29" s="730"/>
      <c r="AU29" s="729"/>
      <c r="AV29" s="729"/>
      <c r="AW29" s="762"/>
      <c r="AX29" s="729"/>
      <c r="AY29" s="730"/>
      <c r="AZ29" s="625"/>
    </row>
    <row r="30" spans="2:52" s="478" customFormat="1" ht="12.75" customHeight="1" x14ac:dyDescent="0.2">
      <c r="B30" s="480"/>
      <c r="C30" s="1104"/>
      <c r="D30" s="1006" t="s">
        <v>818</v>
      </c>
      <c r="E30" s="1006" t="s">
        <v>818</v>
      </c>
      <c r="F30" s="1006" t="s">
        <v>818</v>
      </c>
      <c r="G30" s="1008" t="s">
        <v>818</v>
      </c>
      <c r="H30" s="1009" t="s">
        <v>818</v>
      </c>
      <c r="I30" s="1008" t="s">
        <v>818</v>
      </c>
      <c r="J30" s="1008" t="s">
        <v>818</v>
      </c>
      <c r="K30" s="1010" t="s">
        <v>818</v>
      </c>
      <c r="L30" s="1003"/>
      <c r="M30" s="1011"/>
      <c r="N30" s="1012"/>
      <c r="O30" s="1135" t="str">
        <f t="shared" si="2"/>
        <v/>
      </c>
      <c r="P30" s="1135" t="str">
        <f t="shared" si="3"/>
        <v/>
      </c>
      <c r="Q30" s="1136" t="str">
        <f t="shared" si="4"/>
        <v/>
      </c>
      <c r="R30" s="1134"/>
      <c r="S30" s="1137" t="str">
        <f t="shared" si="5"/>
        <v/>
      </c>
      <c r="T30" s="1137" t="str">
        <f t="shared" si="6"/>
        <v/>
      </c>
      <c r="U30" s="1138" t="str">
        <f t="shared" si="0"/>
        <v/>
      </c>
      <c r="V30" s="1139"/>
      <c r="W30" s="572"/>
      <c r="X30" s="550"/>
      <c r="Y30" s="550"/>
      <c r="Z30" s="783" t="str">
        <f t="shared" si="1"/>
        <v/>
      </c>
      <c r="AA30" s="758">
        <f t="shared" si="7"/>
        <v>0.6</v>
      </c>
      <c r="AB30" s="784" t="e">
        <f t="shared" si="8"/>
        <v>#VALUE!</v>
      </c>
      <c r="AC30" s="784" t="e">
        <f t="shared" si="9"/>
        <v>#VALUE!</v>
      </c>
      <c r="AD30" s="784" t="e">
        <f t="shared" si="10"/>
        <v>#VALUE!</v>
      </c>
      <c r="AE30" s="785" t="e">
        <f t="shared" si="11"/>
        <v>#VALUE!</v>
      </c>
      <c r="AF30" s="786">
        <f t="shared" si="12"/>
        <v>0</v>
      </c>
      <c r="AG30" s="758">
        <f>IF(I30&lt;=8,tab!C$129,tab!C$127)</f>
        <v>0.5</v>
      </c>
      <c r="AH30" s="759">
        <f t="shared" si="13"/>
        <v>0</v>
      </c>
      <c r="AI30" s="757">
        <f t="shared" si="14"/>
        <v>0</v>
      </c>
      <c r="AJ30" s="787"/>
      <c r="AK30" s="730"/>
      <c r="AL30" s="730"/>
      <c r="AM30" s="730"/>
      <c r="AN30" s="788"/>
      <c r="AO30" s="730"/>
      <c r="AP30" s="730"/>
      <c r="AQ30" s="767"/>
      <c r="AR30" s="730"/>
      <c r="AS30" s="730"/>
      <c r="AT30" s="730"/>
      <c r="AU30" s="729"/>
      <c r="AV30" s="729"/>
      <c r="AW30" s="762"/>
      <c r="AX30" s="729"/>
      <c r="AY30" s="730"/>
      <c r="AZ30" s="625"/>
    </row>
    <row r="31" spans="2:52" s="478" customFormat="1" ht="12.75" customHeight="1" x14ac:dyDescent="0.2">
      <c r="B31" s="480"/>
      <c r="C31" s="1104"/>
      <c r="D31" s="1006" t="s">
        <v>818</v>
      </c>
      <c r="E31" s="1006" t="s">
        <v>818</v>
      </c>
      <c r="F31" s="1006" t="s">
        <v>818</v>
      </c>
      <c r="G31" s="1008" t="s">
        <v>818</v>
      </c>
      <c r="H31" s="1009" t="s">
        <v>818</v>
      </c>
      <c r="I31" s="1008" t="s">
        <v>818</v>
      </c>
      <c r="J31" s="1008" t="s">
        <v>818</v>
      </c>
      <c r="K31" s="1010" t="s">
        <v>818</v>
      </c>
      <c r="L31" s="1003"/>
      <c r="M31" s="1011"/>
      <c r="N31" s="1012"/>
      <c r="O31" s="1135" t="str">
        <f t="shared" si="2"/>
        <v/>
      </c>
      <c r="P31" s="1135" t="str">
        <f t="shared" si="3"/>
        <v/>
      </c>
      <c r="Q31" s="1136" t="str">
        <f t="shared" si="4"/>
        <v/>
      </c>
      <c r="R31" s="1134"/>
      <c r="S31" s="1137" t="str">
        <f t="shared" si="5"/>
        <v/>
      </c>
      <c r="T31" s="1137" t="str">
        <f t="shared" si="6"/>
        <v/>
      </c>
      <c r="U31" s="1138" t="str">
        <f t="shared" si="0"/>
        <v/>
      </c>
      <c r="V31" s="1139"/>
      <c r="W31" s="572"/>
      <c r="X31" s="550"/>
      <c r="Y31" s="550"/>
      <c r="Z31" s="783" t="str">
        <f t="shared" si="1"/>
        <v/>
      </c>
      <c r="AA31" s="758">
        <f t="shared" si="7"/>
        <v>0.6</v>
      </c>
      <c r="AB31" s="784" t="e">
        <f t="shared" si="8"/>
        <v>#VALUE!</v>
      </c>
      <c r="AC31" s="784" t="e">
        <f t="shared" si="9"/>
        <v>#VALUE!</v>
      </c>
      <c r="AD31" s="784" t="e">
        <f t="shared" si="10"/>
        <v>#VALUE!</v>
      </c>
      <c r="AE31" s="785" t="e">
        <f t="shared" si="11"/>
        <v>#VALUE!</v>
      </c>
      <c r="AF31" s="786">
        <f t="shared" si="12"/>
        <v>0</v>
      </c>
      <c r="AG31" s="758">
        <f>IF(I31&lt;=8,tab!C$129,tab!C$127)</f>
        <v>0.5</v>
      </c>
      <c r="AH31" s="759">
        <f t="shared" si="13"/>
        <v>0</v>
      </c>
      <c r="AI31" s="757">
        <f t="shared" si="14"/>
        <v>0</v>
      </c>
      <c r="AJ31" s="787"/>
      <c r="AK31" s="730"/>
      <c r="AL31" s="730"/>
      <c r="AM31" s="730"/>
      <c r="AN31" s="788"/>
      <c r="AO31" s="730"/>
      <c r="AP31" s="730"/>
      <c r="AQ31" s="767"/>
      <c r="AR31" s="730"/>
      <c r="AS31" s="730"/>
      <c r="AT31" s="730"/>
      <c r="AU31" s="729"/>
      <c r="AV31" s="729"/>
      <c r="AW31" s="762"/>
      <c r="AX31" s="729"/>
      <c r="AY31" s="730"/>
      <c r="AZ31" s="625"/>
    </row>
    <row r="32" spans="2:52" s="478" customFormat="1" ht="12.75" customHeight="1" x14ac:dyDescent="0.2">
      <c r="B32" s="480"/>
      <c r="C32" s="1104"/>
      <c r="D32" s="1006" t="s">
        <v>818</v>
      </c>
      <c r="E32" s="1006" t="s">
        <v>818</v>
      </c>
      <c r="F32" s="1006" t="s">
        <v>818</v>
      </c>
      <c r="G32" s="1008" t="s">
        <v>818</v>
      </c>
      <c r="H32" s="1009" t="s">
        <v>818</v>
      </c>
      <c r="I32" s="1008" t="s">
        <v>818</v>
      </c>
      <c r="J32" s="1008" t="s">
        <v>818</v>
      </c>
      <c r="K32" s="1010" t="s">
        <v>818</v>
      </c>
      <c r="L32" s="1003"/>
      <c r="M32" s="1011"/>
      <c r="N32" s="1012"/>
      <c r="O32" s="1135" t="str">
        <f t="shared" si="2"/>
        <v/>
      </c>
      <c r="P32" s="1135" t="str">
        <f t="shared" si="3"/>
        <v/>
      </c>
      <c r="Q32" s="1136" t="str">
        <f t="shared" si="4"/>
        <v/>
      </c>
      <c r="R32" s="1134"/>
      <c r="S32" s="1137" t="str">
        <f t="shared" si="5"/>
        <v/>
      </c>
      <c r="T32" s="1137" t="str">
        <f t="shared" si="6"/>
        <v/>
      </c>
      <c r="U32" s="1138" t="str">
        <f t="shared" si="0"/>
        <v/>
      </c>
      <c r="V32" s="1139"/>
      <c r="W32" s="572"/>
      <c r="X32" s="550"/>
      <c r="Y32" s="550"/>
      <c r="Z32" s="783" t="str">
        <f t="shared" si="1"/>
        <v/>
      </c>
      <c r="AA32" s="758">
        <f t="shared" si="7"/>
        <v>0.6</v>
      </c>
      <c r="AB32" s="784" t="e">
        <f t="shared" si="8"/>
        <v>#VALUE!</v>
      </c>
      <c r="AC32" s="784" t="e">
        <f t="shared" si="9"/>
        <v>#VALUE!</v>
      </c>
      <c r="AD32" s="784" t="e">
        <f t="shared" si="10"/>
        <v>#VALUE!</v>
      </c>
      <c r="AE32" s="785" t="e">
        <f t="shared" si="11"/>
        <v>#VALUE!</v>
      </c>
      <c r="AF32" s="786">
        <f t="shared" si="12"/>
        <v>0</v>
      </c>
      <c r="AG32" s="758">
        <f>IF(I32&lt;=8,tab!C$129,tab!C$127)</f>
        <v>0.5</v>
      </c>
      <c r="AH32" s="759">
        <f t="shared" si="13"/>
        <v>0</v>
      </c>
      <c r="AI32" s="757">
        <f t="shared" si="14"/>
        <v>0</v>
      </c>
      <c r="AJ32" s="787"/>
      <c r="AK32" s="730"/>
      <c r="AL32" s="730"/>
      <c r="AM32" s="730"/>
      <c r="AN32" s="788"/>
      <c r="AO32" s="730"/>
      <c r="AP32" s="730"/>
      <c r="AQ32" s="767"/>
      <c r="AR32" s="730"/>
      <c r="AS32" s="730"/>
      <c r="AT32" s="730"/>
      <c r="AU32" s="729"/>
      <c r="AV32" s="729"/>
      <c r="AW32" s="762"/>
      <c r="AX32" s="729"/>
      <c r="AY32" s="730"/>
      <c r="AZ32" s="625"/>
    </row>
    <row r="33" spans="2:59" s="478" customFormat="1" ht="12.75" customHeight="1" x14ac:dyDescent="0.2">
      <c r="B33" s="480"/>
      <c r="C33" s="1104"/>
      <c r="D33" s="1006" t="s">
        <v>818</v>
      </c>
      <c r="E33" s="1006" t="s">
        <v>818</v>
      </c>
      <c r="F33" s="1006" t="s">
        <v>818</v>
      </c>
      <c r="G33" s="1008" t="s">
        <v>818</v>
      </c>
      <c r="H33" s="1009" t="s">
        <v>818</v>
      </c>
      <c r="I33" s="1008" t="s">
        <v>818</v>
      </c>
      <c r="J33" s="1008" t="s">
        <v>818</v>
      </c>
      <c r="K33" s="1010" t="s">
        <v>818</v>
      </c>
      <c r="L33" s="1003"/>
      <c r="M33" s="1011"/>
      <c r="N33" s="1012"/>
      <c r="O33" s="1135" t="str">
        <f t="shared" si="2"/>
        <v/>
      </c>
      <c r="P33" s="1135" t="str">
        <f t="shared" si="3"/>
        <v/>
      </c>
      <c r="Q33" s="1136" t="str">
        <f t="shared" si="4"/>
        <v/>
      </c>
      <c r="R33" s="1134"/>
      <c r="S33" s="1137" t="str">
        <f t="shared" si="5"/>
        <v/>
      </c>
      <c r="T33" s="1137" t="str">
        <f t="shared" si="6"/>
        <v/>
      </c>
      <c r="U33" s="1138" t="str">
        <f t="shared" si="0"/>
        <v/>
      </c>
      <c r="V33" s="1139"/>
      <c r="W33" s="572"/>
      <c r="X33" s="550"/>
      <c r="Y33" s="550"/>
      <c r="Z33" s="783" t="str">
        <f t="shared" si="1"/>
        <v/>
      </c>
      <c r="AA33" s="758">
        <f t="shared" si="7"/>
        <v>0.6</v>
      </c>
      <c r="AB33" s="784" t="e">
        <f t="shared" si="8"/>
        <v>#VALUE!</v>
      </c>
      <c r="AC33" s="784" t="e">
        <f t="shared" si="9"/>
        <v>#VALUE!</v>
      </c>
      <c r="AD33" s="784" t="e">
        <f t="shared" si="10"/>
        <v>#VALUE!</v>
      </c>
      <c r="AE33" s="785" t="e">
        <f t="shared" si="11"/>
        <v>#VALUE!</v>
      </c>
      <c r="AF33" s="786">
        <f t="shared" si="12"/>
        <v>0</v>
      </c>
      <c r="AG33" s="758">
        <f>IF(I33&lt;=8,tab!C$129,tab!C$127)</f>
        <v>0.5</v>
      </c>
      <c r="AH33" s="759">
        <f t="shared" si="13"/>
        <v>0</v>
      </c>
      <c r="AI33" s="757">
        <f t="shared" si="14"/>
        <v>0</v>
      </c>
      <c r="AJ33" s="787"/>
      <c r="AK33" s="730"/>
      <c r="AL33" s="730"/>
      <c r="AM33" s="730"/>
      <c r="AN33" s="788"/>
      <c r="AO33" s="730"/>
      <c r="AP33" s="730"/>
      <c r="AQ33" s="767"/>
      <c r="AR33" s="730"/>
      <c r="AS33" s="730"/>
      <c r="AT33" s="730"/>
      <c r="AU33" s="729"/>
      <c r="AV33" s="729"/>
      <c r="AW33" s="762"/>
      <c r="AX33" s="729"/>
      <c r="AY33" s="730"/>
      <c r="AZ33" s="625"/>
    </row>
    <row r="34" spans="2:59" s="478" customFormat="1" ht="12.75" customHeight="1" x14ac:dyDescent="0.2">
      <c r="B34" s="480"/>
      <c r="C34" s="1104"/>
      <c r="D34" s="1006" t="s">
        <v>818</v>
      </c>
      <c r="E34" s="1006" t="s">
        <v>818</v>
      </c>
      <c r="F34" s="1006" t="s">
        <v>818</v>
      </c>
      <c r="G34" s="1008" t="s">
        <v>818</v>
      </c>
      <c r="H34" s="1009" t="s">
        <v>818</v>
      </c>
      <c r="I34" s="1008" t="s">
        <v>818</v>
      </c>
      <c r="J34" s="1008" t="s">
        <v>818</v>
      </c>
      <c r="K34" s="1010" t="s">
        <v>818</v>
      </c>
      <c r="L34" s="1003"/>
      <c r="M34" s="1011"/>
      <c r="N34" s="1012"/>
      <c r="O34" s="1135" t="str">
        <f t="shared" si="2"/>
        <v/>
      </c>
      <c r="P34" s="1135" t="str">
        <f t="shared" si="3"/>
        <v/>
      </c>
      <c r="Q34" s="1136" t="str">
        <f t="shared" si="4"/>
        <v/>
      </c>
      <c r="R34" s="1134"/>
      <c r="S34" s="1137" t="str">
        <f t="shared" si="5"/>
        <v/>
      </c>
      <c r="T34" s="1137" t="str">
        <f t="shared" si="6"/>
        <v/>
      </c>
      <c r="U34" s="1138" t="str">
        <f t="shared" si="0"/>
        <v/>
      </c>
      <c r="V34" s="1139"/>
      <c r="W34" s="572"/>
      <c r="X34" s="550"/>
      <c r="Y34" s="550"/>
      <c r="Z34" s="783" t="str">
        <f t="shared" si="1"/>
        <v/>
      </c>
      <c r="AA34" s="758">
        <f t="shared" si="7"/>
        <v>0.6</v>
      </c>
      <c r="AB34" s="784" t="e">
        <f t="shared" si="8"/>
        <v>#VALUE!</v>
      </c>
      <c r="AC34" s="784" t="e">
        <f t="shared" si="9"/>
        <v>#VALUE!</v>
      </c>
      <c r="AD34" s="784" t="e">
        <f t="shared" si="10"/>
        <v>#VALUE!</v>
      </c>
      <c r="AE34" s="785" t="e">
        <f t="shared" si="11"/>
        <v>#VALUE!</v>
      </c>
      <c r="AF34" s="786">
        <f t="shared" si="12"/>
        <v>0</v>
      </c>
      <c r="AG34" s="758">
        <f>IF(I34&lt;=8,tab!C$129,tab!C$127)</f>
        <v>0.5</v>
      </c>
      <c r="AH34" s="759">
        <f t="shared" si="13"/>
        <v>0</v>
      </c>
      <c r="AI34" s="757">
        <f t="shared" si="14"/>
        <v>0</v>
      </c>
      <c r="AJ34" s="787"/>
      <c r="AK34" s="730"/>
      <c r="AL34" s="730"/>
      <c r="AM34" s="730"/>
      <c r="AN34" s="788"/>
      <c r="AO34" s="730"/>
      <c r="AP34" s="730"/>
      <c r="AQ34" s="767"/>
      <c r="AR34" s="730"/>
      <c r="AS34" s="730"/>
      <c r="AT34" s="730"/>
      <c r="AU34" s="729"/>
      <c r="AV34" s="729"/>
      <c r="AW34" s="762"/>
      <c r="AX34" s="729"/>
      <c r="AY34" s="730"/>
      <c r="AZ34" s="625"/>
    </row>
    <row r="35" spans="2:59" s="478" customFormat="1" ht="12.75" customHeight="1" x14ac:dyDescent="0.2">
      <c r="B35" s="480"/>
      <c r="C35" s="1104"/>
      <c r="D35" s="1006" t="s">
        <v>818</v>
      </c>
      <c r="E35" s="1006" t="s">
        <v>818</v>
      </c>
      <c r="F35" s="1006" t="s">
        <v>818</v>
      </c>
      <c r="G35" s="1008" t="s">
        <v>818</v>
      </c>
      <c r="H35" s="1009" t="s">
        <v>818</v>
      </c>
      <c r="I35" s="1008" t="s">
        <v>818</v>
      </c>
      <c r="J35" s="1008" t="s">
        <v>818</v>
      </c>
      <c r="K35" s="1010" t="s">
        <v>818</v>
      </c>
      <c r="L35" s="1003"/>
      <c r="M35" s="1011"/>
      <c r="N35" s="1012"/>
      <c r="O35" s="1135" t="str">
        <f t="shared" si="2"/>
        <v/>
      </c>
      <c r="P35" s="1135" t="str">
        <f t="shared" si="3"/>
        <v/>
      </c>
      <c r="Q35" s="1136" t="str">
        <f t="shared" si="4"/>
        <v/>
      </c>
      <c r="R35" s="1134"/>
      <c r="S35" s="1137" t="str">
        <f t="shared" si="5"/>
        <v/>
      </c>
      <c r="T35" s="1137" t="str">
        <f t="shared" si="6"/>
        <v/>
      </c>
      <c r="U35" s="1138" t="str">
        <f t="shared" si="0"/>
        <v/>
      </c>
      <c r="V35" s="1139"/>
      <c r="W35" s="572"/>
      <c r="X35" s="550"/>
      <c r="Y35" s="550"/>
      <c r="Z35" s="783" t="str">
        <f t="shared" si="1"/>
        <v/>
      </c>
      <c r="AA35" s="758">
        <f t="shared" si="7"/>
        <v>0.6</v>
      </c>
      <c r="AB35" s="784" t="e">
        <f t="shared" si="8"/>
        <v>#VALUE!</v>
      </c>
      <c r="AC35" s="784" t="e">
        <f t="shared" si="9"/>
        <v>#VALUE!</v>
      </c>
      <c r="AD35" s="784" t="e">
        <f t="shared" si="10"/>
        <v>#VALUE!</v>
      </c>
      <c r="AE35" s="785" t="e">
        <f t="shared" si="11"/>
        <v>#VALUE!</v>
      </c>
      <c r="AF35" s="786">
        <f t="shared" si="12"/>
        <v>0</v>
      </c>
      <c r="AG35" s="758">
        <f>IF(I35&lt;=8,tab!C$129,tab!C$127)</f>
        <v>0.5</v>
      </c>
      <c r="AH35" s="759">
        <f t="shared" si="13"/>
        <v>0</v>
      </c>
      <c r="AI35" s="757">
        <f t="shared" si="14"/>
        <v>0</v>
      </c>
      <c r="AJ35" s="787"/>
      <c r="AK35" s="730"/>
      <c r="AL35" s="730"/>
      <c r="AM35" s="730"/>
      <c r="AN35" s="788"/>
      <c r="AO35" s="730"/>
      <c r="AP35" s="730"/>
      <c r="AQ35" s="767"/>
      <c r="AR35" s="730"/>
      <c r="AS35" s="730"/>
      <c r="AT35" s="730"/>
      <c r="AU35" s="729"/>
      <c r="AV35" s="729"/>
      <c r="AW35" s="762"/>
      <c r="AX35" s="729"/>
      <c r="AY35" s="730"/>
      <c r="AZ35" s="625"/>
    </row>
    <row r="36" spans="2:59" s="478" customFormat="1" x14ac:dyDescent="0.2">
      <c r="B36" s="480"/>
      <c r="C36" s="1104"/>
      <c r="D36" s="1141"/>
      <c r="E36" s="1141"/>
      <c r="F36" s="1141"/>
      <c r="G36" s="1142"/>
      <c r="H36" s="1143"/>
      <c r="I36" s="1142"/>
      <c r="J36" s="1144"/>
      <c r="K36" s="1145">
        <f>SUM(K16:K35)</f>
        <v>1</v>
      </c>
      <c r="L36" s="1146"/>
      <c r="M36" s="1147">
        <f>SUM(M16:M35)</f>
        <v>0</v>
      </c>
      <c r="N36" s="1147">
        <f>SUM(N16:N35)</f>
        <v>0</v>
      </c>
      <c r="O36" s="1147">
        <f>SUM(O16:O35)</f>
        <v>40</v>
      </c>
      <c r="P36" s="1147">
        <f>SUM(P16:P35)</f>
        <v>0</v>
      </c>
      <c r="Q36" s="1147">
        <f>SUM(Q16:Q35)</f>
        <v>40</v>
      </c>
      <c r="R36" s="1146"/>
      <c r="S36" s="1148">
        <f>SUM(S16:S35)</f>
        <v>43997.764436407488</v>
      </c>
      <c r="T36" s="1148">
        <f>SUM(T16:T35)</f>
        <v>1087.0355635925259</v>
      </c>
      <c r="U36" s="1148">
        <f>SUM(U16:U35)</f>
        <v>45084.80000000001</v>
      </c>
      <c r="V36" s="1149"/>
      <c r="W36" s="573"/>
      <c r="X36" s="550"/>
      <c r="Y36" s="550"/>
      <c r="Z36" s="766"/>
      <c r="AA36" s="766"/>
      <c r="AB36" s="766"/>
      <c r="AC36" s="766"/>
      <c r="AD36" s="766"/>
      <c r="AE36" s="766"/>
      <c r="AF36" s="766"/>
      <c r="AG36" s="766"/>
      <c r="AH36" s="760">
        <f>SUM(AH16:AH35)</f>
        <v>0</v>
      </c>
      <c r="AI36" s="763">
        <f>SUM(AI16:AI35)</f>
        <v>0</v>
      </c>
      <c r="AJ36" s="739"/>
      <c r="AK36" s="730"/>
      <c r="AL36" s="730"/>
      <c r="AM36" s="730"/>
      <c r="AN36" s="730"/>
      <c r="AO36" s="730"/>
      <c r="AP36" s="730"/>
      <c r="AQ36" s="767"/>
      <c r="AR36" s="730"/>
      <c r="AS36" s="730"/>
      <c r="AT36" s="730"/>
      <c r="AU36" s="729"/>
      <c r="AV36" s="729"/>
      <c r="AW36" s="729"/>
      <c r="AX36" s="729"/>
      <c r="AY36" s="730"/>
      <c r="AZ36" s="625"/>
    </row>
    <row r="37" spans="2:59" s="478" customFormat="1" x14ac:dyDescent="0.2">
      <c r="B37" s="480"/>
      <c r="C37" s="1104"/>
      <c r="D37" s="1105"/>
      <c r="E37" s="1105"/>
      <c r="F37" s="1105"/>
      <c r="G37" s="1107"/>
      <c r="H37" s="1108"/>
      <c r="I37" s="1107"/>
      <c r="J37" s="1109"/>
      <c r="K37" s="1110"/>
      <c r="L37" s="1110"/>
      <c r="M37" s="1109"/>
      <c r="N37" s="1110"/>
      <c r="O37" s="1109"/>
      <c r="P37" s="1150"/>
      <c r="Q37" s="1150"/>
      <c r="R37" s="1110"/>
      <c r="S37" s="1151"/>
      <c r="T37" s="1151"/>
      <c r="U37" s="1111"/>
      <c r="V37" s="1111"/>
      <c r="W37" s="568"/>
      <c r="X37" s="550"/>
      <c r="Y37" s="550"/>
      <c r="Z37" s="766"/>
      <c r="AA37" s="766"/>
      <c r="AB37" s="766"/>
      <c r="AC37" s="766"/>
      <c r="AD37" s="766"/>
      <c r="AE37" s="766"/>
      <c r="AF37" s="766"/>
      <c r="AG37" s="766"/>
      <c r="AH37" s="760"/>
      <c r="AI37" s="763"/>
      <c r="AJ37" s="739"/>
      <c r="AK37" s="730"/>
      <c r="AL37" s="730"/>
      <c r="AM37" s="730"/>
      <c r="AN37" s="730"/>
      <c r="AO37" s="730"/>
      <c r="AP37" s="730"/>
      <c r="AQ37" s="767"/>
      <c r="AR37" s="730"/>
      <c r="AS37" s="730"/>
      <c r="AT37" s="730"/>
      <c r="AU37" s="729"/>
      <c r="AV37" s="729"/>
      <c r="AW37" s="729"/>
      <c r="AX37" s="729"/>
      <c r="AY37" s="730"/>
      <c r="AZ37" s="625"/>
    </row>
    <row r="38" spans="2:59" s="619" customFormat="1" ht="12.75" customHeight="1" x14ac:dyDescent="0.2">
      <c r="B38" s="1154"/>
      <c r="C38" s="1155"/>
      <c r="D38" s="1156"/>
      <c r="E38" s="1156"/>
      <c r="F38" s="1156"/>
      <c r="G38" s="1157"/>
      <c r="H38" s="1158"/>
      <c r="I38" s="1157"/>
      <c r="J38" s="1159"/>
      <c r="K38" s="1160"/>
      <c r="L38" s="1160"/>
      <c r="M38" s="1159"/>
      <c r="N38" s="1161"/>
      <c r="O38" s="1162"/>
      <c r="P38" s="1162"/>
      <c r="Q38" s="1162"/>
      <c r="R38" s="1160"/>
      <c r="S38" s="1163"/>
      <c r="T38" s="1163"/>
      <c r="U38" s="1164"/>
      <c r="V38" s="1164"/>
      <c r="W38" s="576"/>
      <c r="X38" s="550"/>
      <c r="Y38" s="550"/>
      <c r="Z38" s="766"/>
      <c r="AA38" s="766"/>
      <c r="AB38" s="766"/>
      <c r="AC38" s="766"/>
      <c r="AD38" s="766"/>
      <c r="AE38" s="766"/>
      <c r="AF38" s="766"/>
      <c r="AG38" s="766"/>
      <c r="AH38" s="760"/>
      <c r="AI38" s="763"/>
      <c r="AJ38" s="765"/>
      <c r="AK38" s="765"/>
      <c r="AL38" s="765"/>
      <c r="AM38" s="765"/>
      <c r="AN38" s="765"/>
      <c r="AO38" s="765"/>
      <c r="AP38" s="765"/>
      <c r="AQ38" s="789"/>
      <c r="AR38" s="765"/>
      <c r="AS38" s="765"/>
      <c r="AT38" s="765"/>
      <c r="AU38" s="764"/>
      <c r="AV38" s="764"/>
      <c r="AW38" s="764"/>
      <c r="AX38" s="764"/>
      <c r="AY38" s="765"/>
      <c r="AZ38" s="631"/>
      <c r="BG38" s="478"/>
    </row>
    <row r="39" spans="2:59" s="478" customFormat="1" ht="12.75" customHeight="1" x14ac:dyDescent="0.2">
      <c r="D39" s="620"/>
      <c r="E39" s="620"/>
      <c r="F39" s="620"/>
      <c r="G39" s="479"/>
      <c r="H39" s="621"/>
      <c r="I39" s="479"/>
      <c r="J39" s="622"/>
      <c r="K39" s="632"/>
      <c r="L39" s="632"/>
      <c r="M39" s="622"/>
      <c r="N39" s="623"/>
      <c r="O39" s="790"/>
      <c r="P39" s="790"/>
      <c r="Q39" s="790"/>
      <c r="R39" s="632"/>
      <c r="S39" s="628"/>
      <c r="T39" s="628"/>
      <c r="U39" s="633"/>
      <c r="V39" s="633"/>
      <c r="W39" s="633"/>
      <c r="X39" s="550"/>
      <c r="Y39" s="550"/>
      <c r="Z39" s="766"/>
      <c r="AA39" s="766"/>
      <c r="AB39" s="766"/>
      <c r="AC39" s="766"/>
      <c r="AD39" s="766"/>
      <c r="AE39" s="766"/>
      <c r="AF39" s="766"/>
      <c r="AG39" s="766"/>
      <c r="AH39" s="759"/>
      <c r="AI39" s="757"/>
      <c r="AJ39" s="730"/>
      <c r="AK39" s="730"/>
      <c r="AL39" s="730"/>
      <c r="AM39" s="730"/>
      <c r="AN39" s="730"/>
      <c r="AO39" s="730"/>
      <c r="AP39" s="730"/>
      <c r="AQ39" s="767"/>
      <c r="AR39" s="730"/>
      <c r="AS39" s="730"/>
      <c r="AT39" s="730"/>
      <c r="AU39" s="729"/>
      <c r="AV39" s="729"/>
      <c r="AW39" s="729"/>
      <c r="AX39" s="729"/>
      <c r="AY39" s="730"/>
      <c r="AZ39" s="625"/>
      <c r="BG39" s="619"/>
    </row>
    <row r="40" spans="2:59" s="478" customFormat="1" ht="12.75" customHeight="1" x14ac:dyDescent="0.2">
      <c r="C40" s="478" t="s">
        <v>221</v>
      </c>
      <c r="D40" s="620"/>
      <c r="E40" s="634" t="str">
        <f>tab!E2</f>
        <v>2019/20</v>
      </c>
      <c r="F40" s="620"/>
      <c r="G40" s="479"/>
      <c r="H40" s="621"/>
      <c r="I40" s="479"/>
      <c r="J40" s="622"/>
      <c r="K40" s="632"/>
      <c r="L40" s="632"/>
      <c r="M40" s="622"/>
      <c r="N40" s="623"/>
      <c r="O40" s="790"/>
      <c r="P40" s="790"/>
      <c r="Q40" s="790"/>
      <c r="R40" s="632"/>
      <c r="S40" s="628"/>
      <c r="T40" s="628"/>
      <c r="U40" s="633"/>
      <c r="V40" s="633"/>
      <c r="W40" s="633"/>
      <c r="X40" s="550"/>
      <c r="Y40" s="550"/>
      <c r="Z40" s="766"/>
      <c r="AA40" s="766"/>
      <c r="AB40" s="766"/>
      <c r="AC40" s="766"/>
      <c r="AD40" s="766"/>
      <c r="AE40" s="766"/>
      <c r="AF40" s="766"/>
      <c r="AG40" s="766"/>
      <c r="AH40" s="759"/>
      <c r="AI40" s="757"/>
      <c r="AJ40" s="730"/>
      <c r="AK40" s="730"/>
      <c r="AL40" s="730"/>
      <c r="AM40" s="730"/>
      <c r="AN40" s="730"/>
      <c r="AO40" s="730"/>
      <c r="AP40" s="730"/>
      <c r="AQ40" s="767"/>
      <c r="AR40" s="730"/>
      <c r="AS40" s="730"/>
      <c r="AT40" s="730"/>
      <c r="AU40" s="729"/>
      <c r="AV40" s="729"/>
      <c r="AW40" s="729"/>
      <c r="AX40" s="729"/>
      <c r="AY40" s="730"/>
      <c r="AZ40" s="625"/>
    </row>
    <row r="41" spans="2:59" s="619" customFormat="1" ht="12.75" customHeight="1" x14ac:dyDescent="0.2">
      <c r="C41" s="478" t="s">
        <v>222</v>
      </c>
      <c r="D41" s="639"/>
      <c r="E41" s="634">
        <f>tab!F3</f>
        <v>43739</v>
      </c>
      <c r="F41" s="639"/>
      <c r="G41" s="630"/>
      <c r="H41" s="640"/>
      <c r="I41" s="630"/>
      <c r="J41" s="641"/>
      <c r="K41" s="642"/>
      <c r="L41" s="642"/>
      <c r="M41" s="641"/>
      <c r="N41" s="643"/>
      <c r="O41" s="791"/>
      <c r="P41" s="791"/>
      <c r="Q41" s="791"/>
      <c r="R41" s="642"/>
      <c r="S41" s="644"/>
      <c r="T41" s="644"/>
      <c r="U41" s="633"/>
      <c r="V41" s="633"/>
      <c r="W41" s="633"/>
      <c r="X41" s="550"/>
      <c r="Y41" s="550"/>
      <c r="Z41" s="766"/>
      <c r="AA41" s="766"/>
      <c r="AB41" s="766"/>
      <c r="AC41" s="766"/>
      <c r="AD41" s="766"/>
      <c r="AE41" s="766"/>
      <c r="AF41" s="766"/>
      <c r="AG41" s="766"/>
      <c r="AH41" s="760"/>
      <c r="AI41" s="763"/>
      <c r="AJ41" s="765"/>
      <c r="AK41" s="765"/>
      <c r="AL41" s="765"/>
      <c r="AM41" s="765"/>
      <c r="AN41" s="765"/>
      <c r="AO41" s="765"/>
      <c r="AP41" s="765"/>
      <c r="AQ41" s="789"/>
      <c r="AR41" s="765"/>
      <c r="AS41" s="765"/>
      <c r="AT41" s="765"/>
      <c r="AU41" s="764"/>
      <c r="AV41" s="764"/>
      <c r="AW41" s="764"/>
      <c r="AX41" s="764"/>
      <c r="AY41" s="765"/>
      <c r="AZ41" s="631"/>
      <c r="BG41" s="478"/>
    </row>
    <row r="42" spans="2:59" s="478" customFormat="1" ht="12.75" customHeight="1" x14ac:dyDescent="0.2">
      <c r="D42" s="620"/>
      <c r="E42" s="620"/>
      <c r="F42" s="620"/>
      <c r="G42" s="479"/>
      <c r="H42" s="621"/>
      <c r="I42" s="479"/>
      <c r="J42" s="622"/>
      <c r="K42" s="632"/>
      <c r="L42" s="632"/>
      <c r="M42" s="622"/>
      <c r="N42" s="623"/>
      <c r="O42" s="790"/>
      <c r="P42" s="790"/>
      <c r="Q42" s="790"/>
      <c r="R42" s="632"/>
      <c r="S42" s="628"/>
      <c r="T42" s="628"/>
      <c r="U42" s="633"/>
      <c r="V42" s="633"/>
      <c r="W42" s="633"/>
      <c r="X42" s="550"/>
      <c r="Y42" s="550"/>
      <c r="Z42" s="766"/>
      <c r="AA42" s="766"/>
      <c r="AB42" s="766"/>
      <c r="AC42" s="766"/>
      <c r="AD42" s="766"/>
      <c r="AE42" s="766"/>
      <c r="AF42" s="766"/>
      <c r="AG42" s="766"/>
      <c r="AH42" s="759"/>
      <c r="AI42" s="757"/>
      <c r="AJ42" s="730"/>
      <c r="AK42" s="730"/>
      <c r="AL42" s="730"/>
      <c r="AM42" s="730"/>
      <c r="AN42" s="730"/>
      <c r="AO42" s="730"/>
      <c r="AP42" s="730"/>
      <c r="AQ42" s="767"/>
      <c r="AR42" s="730"/>
      <c r="AS42" s="730"/>
      <c r="AT42" s="730"/>
      <c r="AU42" s="729"/>
      <c r="AV42" s="729"/>
      <c r="AW42" s="729"/>
      <c r="AX42" s="729"/>
      <c r="AY42" s="730"/>
      <c r="AZ42" s="625"/>
      <c r="BG42" s="619"/>
    </row>
    <row r="43" spans="2:59" s="478" customFormat="1" ht="12.75" customHeight="1" x14ac:dyDescent="0.2">
      <c r="C43" s="904"/>
      <c r="D43" s="907"/>
      <c r="E43" s="928"/>
      <c r="F43" s="907"/>
      <c r="G43" s="906"/>
      <c r="H43" s="976"/>
      <c r="I43" s="977"/>
      <c r="J43" s="977"/>
      <c r="K43" s="978"/>
      <c r="L43" s="978"/>
      <c r="M43" s="977"/>
      <c r="N43" s="978"/>
      <c r="O43" s="977"/>
      <c r="P43" s="906"/>
      <c r="Q43" s="906"/>
      <c r="R43" s="978"/>
      <c r="S43" s="904"/>
      <c r="T43" s="904"/>
      <c r="U43" s="979"/>
      <c r="V43" s="979"/>
      <c r="W43" s="624"/>
      <c r="X43" s="550"/>
      <c r="Y43" s="550"/>
      <c r="Z43" s="766"/>
      <c r="AA43" s="766"/>
      <c r="AB43" s="766"/>
      <c r="AC43" s="766"/>
      <c r="AD43" s="766"/>
      <c r="AE43" s="766"/>
      <c r="AF43" s="766"/>
      <c r="AG43" s="766"/>
      <c r="AH43" s="759"/>
      <c r="AI43" s="757"/>
      <c r="AJ43" s="730"/>
      <c r="AK43" s="730"/>
      <c r="AL43" s="730"/>
      <c r="AM43" s="730"/>
      <c r="AN43" s="730"/>
      <c r="AO43" s="730"/>
      <c r="AP43" s="744"/>
      <c r="AQ43" s="782"/>
      <c r="AR43" s="744"/>
      <c r="AS43" s="744"/>
      <c r="AT43" s="744"/>
      <c r="AU43" s="737"/>
      <c r="AV43" s="743"/>
      <c r="AW43" s="744"/>
      <c r="AX43" s="745"/>
      <c r="AY43" s="746"/>
      <c r="AZ43" s="626"/>
    </row>
    <row r="44" spans="2:59" s="603" customFormat="1" ht="12.75" customHeight="1" x14ac:dyDescent="0.2">
      <c r="C44" s="980"/>
      <c r="D44" s="981" t="s">
        <v>223</v>
      </c>
      <c r="E44" s="982"/>
      <c r="F44" s="982"/>
      <c r="G44" s="982"/>
      <c r="H44" s="982"/>
      <c r="I44" s="982"/>
      <c r="J44" s="982"/>
      <c r="K44" s="982"/>
      <c r="L44" s="982"/>
      <c r="M44" s="981" t="s">
        <v>731</v>
      </c>
      <c r="N44" s="983"/>
      <c r="O44" s="983"/>
      <c r="P44" s="983"/>
      <c r="Q44" s="983"/>
      <c r="R44" s="982"/>
      <c r="S44" s="1414" t="s">
        <v>732</v>
      </c>
      <c r="T44" s="1414"/>
      <c r="U44" s="1415"/>
      <c r="V44" s="984"/>
      <c r="W44" s="635"/>
      <c r="X44" s="550"/>
      <c r="Y44" s="550"/>
      <c r="Z44" s="766"/>
      <c r="AA44" s="766"/>
      <c r="AB44" s="766"/>
      <c r="AC44" s="766"/>
      <c r="AD44" s="766"/>
      <c r="AE44" s="766"/>
      <c r="AF44" s="766"/>
      <c r="AG44" s="766"/>
      <c r="AH44" s="760"/>
      <c r="AI44" s="750"/>
      <c r="AJ44" s="739"/>
      <c r="AK44" s="753"/>
      <c r="AL44" s="753"/>
      <c r="AM44" s="738"/>
      <c r="AN44" s="761"/>
      <c r="AO44" s="738"/>
      <c r="AP44" s="730"/>
      <c r="AQ44" s="730"/>
      <c r="AR44" s="730"/>
      <c r="AS44" s="730"/>
      <c r="AT44" s="730"/>
      <c r="AU44" s="752"/>
      <c r="AV44" s="752"/>
      <c r="AW44" s="752"/>
      <c r="AX44" s="752"/>
      <c r="AY44" s="752"/>
      <c r="BA44" s="629"/>
      <c r="BB44" s="629"/>
    </row>
    <row r="45" spans="2:59" s="478" customFormat="1" ht="12.75" customHeight="1" x14ac:dyDescent="0.2">
      <c r="C45" s="985"/>
      <c r="D45" s="939" t="s">
        <v>224</v>
      </c>
      <c r="E45" s="939" t="s">
        <v>225</v>
      </c>
      <c r="F45" s="939" t="s">
        <v>226</v>
      </c>
      <c r="G45" s="986" t="s">
        <v>227</v>
      </c>
      <c r="H45" s="987" t="s">
        <v>228</v>
      </c>
      <c r="I45" s="986" t="s">
        <v>186</v>
      </c>
      <c r="J45" s="986" t="s">
        <v>229</v>
      </c>
      <c r="K45" s="988" t="s">
        <v>230</v>
      </c>
      <c r="L45" s="988"/>
      <c r="M45" s="920" t="s">
        <v>733</v>
      </c>
      <c r="N45" s="920" t="s">
        <v>734</v>
      </c>
      <c r="O45" s="920" t="s">
        <v>735</v>
      </c>
      <c r="P45" s="920" t="s">
        <v>736</v>
      </c>
      <c r="Q45" s="989" t="s">
        <v>737</v>
      </c>
      <c r="R45" s="988"/>
      <c r="S45" s="990" t="s">
        <v>738</v>
      </c>
      <c r="T45" s="990" t="s">
        <v>739</v>
      </c>
      <c r="U45" s="990" t="s">
        <v>231</v>
      </c>
      <c r="V45" s="991"/>
      <c r="W45" s="636"/>
      <c r="X45" s="550"/>
      <c r="Y45" s="550"/>
      <c r="Z45" s="747" t="s">
        <v>415</v>
      </c>
      <c r="AA45" s="748" t="s">
        <v>746</v>
      </c>
      <c r="AB45" s="749" t="s">
        <v>747</v>
      </c>
      <c r="AC45" s="749" t="s">
        <v>747</v>
      </c>
      <c r="AD45" s="749" t="s">
        <v>748</v>
      </c>
      <c r="AE45" s="749" t="s">
        <v>749</v>
      </c>
      <c r="AF45" s="749" t="s">
        <v>750</v>
      </c>
      <c r="AG45" s="749" t="s">
        <v>751</v>
      </c>
      <c r="AH45" s="749" t="s">
        <v>233</v>
      </c>
      <c r="AI45" s="750" t="s">
        <v>428</v>
      </c>
      <c r="AJ45" s="754"/>
      <c r="AK45" s="755"/>
      <c r="AL45" s="755"/>
      <c r="AM45" s="748"/>
      <c r="AN45" s="747"/>
      <c r="AO45" s="748"/>
      <c r="AP45" s="730"/>
      <c r="AQ45" s="730"/>
      <c r="AR45" s="730"/>
      <c r="AS45" s="730"/>
      <c r="AT45" s="730"/>
      <c r="AU45" s="729"/>
      <c r="AV45" s="729"/>
      <c r="AW45" s="729"/>
      <c r="AX45" s="729"/>
      <c r="AY45" s="729"/>
      <c r="BA45" s="629"/>
      <c r="BB45" s="627"/>
    </row>
    <row r="46" spans="2:59" s="478" customFormat="1" ht="12.75" customHeight="1" x14ac:dyDescent="0.2">
      <c r="C46" s="985"/>
      <c r="D46" s="992"/>
      <c r="E46" s="939"/>
      <c r="F46" s="993"/>
      <c r="G46" s="986" t="s">
        <v>235</v>
      </c>
      <c r="H46" s="987" t="s">
        <v>236</v>
      </c>
      <c r="I46" s="986"/>
      <c r="J46" s="986"/>
      <c r="K46" s="988"/>
      <c r="L46" s="988"/>
      <c r="M46" s="920" t="s">
        <v>740</v>
      </c>
      <c r="N46" s="920" t="s">
        <v>741</v>
      </c>
      <c r="O46" s="920" t="s">
        <v>742</v>
      </c>
      <c r="P46" s="920" t="s">
        <v>743</v>
      </c>
      <c r="Q46" s="989" t="s">
        <v>147</v>
      </c>
      <c r="R46" s="988"/>
      <c r="S46" s="990" t="s">
        <v>744</v>
      </c>
      <c r="T46" s="990" t="s">
        <v>745</v>
      </c>
      <c r="U46" s="990" t="s">
        <v>147</v>
      </c>
      <c r="V46" s="991"/>
      <c r="W46" s="636"/>
      <c r="X46" s="550"/>
      <c r="Y46" s="550"/>
      <c r="Z46" s="749" t="s">
        <v>752</v>
      </c>
      <c r="AA46" s="751">
        <f>tab!$D$126</f>
        <v>0.6</v>
      </c>
      <c r="AB46" s="749" t="s">
        <v>753</v>
      </c>
      <c r="AC46" s="749" t="s">
        <v>754</v>
      </c>
      <c r="AD46" s="749" t="s">
        <v>755</v>
      </c>
      <c r="AE46" s="749" t="s">
        <v>756</v>
      </c>
      <c r="AF46" s="749" t="s">
        <v>756</v>
      </c>
      <c r="AG46" s="749" t="s">
        <v>757</v>
      </c>
      <c r="AH46" s="749"/>
      <c r="AI46" s="749" t="s">
        <v>232</v>
      </c>
      <c r="AJ46" s="730"/>
      <c r="AK46" s="730"/>
      <c r="AL46" s="730"/>
      <c r="AM46" s="730"/>
      <c r="AN46" s="730"/>
      <c r="AO46" s="730"/>
      <c r="AP46" s="730"/>
      <c r="AQ46" s="730"/>
      <c r="AR46" s="730"/>
      <c r="AS46" s="730"/>
      <c r="AT46" s="730"/>
      <c r="AU46" s="729"/>
      <c r="AV46" s="729"/>
      <c r="AW46" s="729"/>
      <c r="AX46" s="729"/>
      <c r="AY46" s="729"/>
      <c r="BB46" s="628"/>
    </row>
    <row r="47" spans="2:59" s="478" customFormat="1" ht="12.75" customHeight="1" x14ac:dyDescent="0.2">
      <c r="C47" s="904"/>
      <c r="D47" s="930"/>
      <c r="E47" s="930"/>
      <c r="F47" s="930"/>
      <c r="G47" s="909"/>
      <c r="H47" s="1204"/>
      <c r="I47" s="1205"/>
      <c r="J47" s="1205"/>
      <c r="K47" s="1206"/>
      <c r="L47" s="995"/>
      <c r="M47" s="1207"/>
      <c r="N47" s="1206"/>
      <c r="O47" s="996"/>
      <c r="P47" s="997"/>
      <c r="Q47" s="997"/>
      <c r="R47" s="995"/>
      <c r="S47" s="997"/>
      <c r="T47" s="997"/>
      <c r="U47" s="998"/>
      <c r="V47" s="998"/>
      <c r="W47" s="637"/>
      <c r="X47" s="550"/>
      <c r="Y47" s="550"/>
      <c r="Z47" s="766"/>
      <c r="AA47" s="766"/>
      <c r="AB47" s="766"/>
      <c r="AC47" s="766"/>
      <c r="AD47" s="766"/>
      <c r="AE47" s="766"/>
      <c r="AF47" s="766"/>
      <c r="AG47" s="766"/>
      <c r="AH47" s="756"/>
      <c r="AI47" s="757"/>
      <c r="AJ47" s="755"/>
      <c r="AK47" s="730"/>
      <c r="AL47" s="730"/>
      <c r="AM47" s="730"/>
      <c r="AN47" s="730"/>
      <c r="AO47" s="730"/>
      <c r="AP47" s="730"/>
      <c r="AQ47" s="730"/>
      <c r="AR47" s="730"/>
      <c r="AS47" s="730"/>
      <c r="AT47" s="730"/>
      <c r="AU47" s="729"/>
      <c r="AV47" s="729"/>
      <c r="AW47" s="729"/>
      <c r="AX47" s="729"/>
      <c r="AY47" s="729"/>
      <c r="BB47" s="628"/>
    </row>
    <row r="48" spans="2:59" s="478" customFormat="1" ht="12.75" customHeight="1" x14ac:dyDescent="0.2">
      <c r="C48" s="904"/>
      <c r="D48" s="1317" t="str">
        <f t="shared" ref="D48:F59" si="15">IF(D16=0,"",D16)</f>
        <v/>
      </c>
      <c r="E48" s="1318" t="str">
        <f t="shared" si="15"/>
        <v>Piet</v>
      </c>
      <c r="F48" s="1318" t="str">
        <f t="shared" si="15"/>
        <v>hoofd</v>
      </c>
      <c r="G48" s="1319">
        <f t="shared" ref="G48:G67" si="16">IF(G16="","",G16+1)</f>
        <v>24</v>
      </c>
      <c r="H48" s="1320">
        <f t="shared" ref="H48:H67" si="17">IF(H16=0,"",H16)</f>
        <v>25569</v>
      </c>
      <c r="I48" s="1319">
        <f t="shared" ref="I48:I67" si="18">IF(I16=0,"",I16)</f>
        <v>7</v>
      </c>
      <c r="J48" s="1319">
        <f t="shared" ref="J48:J67" si="19">IF(E48="","",(IF((J16+1)&gt;VLOOKUP(I48,salaris2016,22,FALSE),J16,J16+1)))</f>
        <v>6</v>
      </c>
      <c r="K48" s="1321">
        <f t="shared" ref="K48:K59" si="20">IF(K16="","",K16)</f>
        <v>1</v>
      </c>
      <c r="L48" s="1003"/>
      <c r="M48" s="1011">
        <f>IF(M16="",0,M16)</f>
        <v>0</v>
      </c>
      <c r="N48" s="1011">
        <f>IF(N16="",0,N16)</f>
        <v>0</v>
      </c>
      <c r="O48" s="1013">
        <f>IF(K48="","",IF(K48*40&gt;40,40,K48*40))</f>
        <v>40</v>
      </c>
      <c r="P48" s="1013">
        <f>IF(I48="","",IF(OR(I48="LA",OR(I48="LB",OR(I48="LC",OR(I48="LD",OR(I48="LE"))))),1,0)*IF(J48&lt;4,IF(K48*40&gt;40,40,K48*40),0))</f>
        <v>0</v>
      </c>
      <c r="Q48" s="1014">
        <f>IF(K48="","",SUM(M48:P48))</f>
        <v>40</v>
      </c>
      <c r="R48" s="1003"/>
      <c r="S48" s="1015">
        <f>IF(J48="","",((1659*K48-Q48)*AC48))</f>
        <v>45268.76238698011</v>
      </c>
      <c r="T48" s="1015">
        <f>IF(K48="","",Q48*AD48+AB48*(AE48+AF48*(1-AG48)))</f>
        <v>1118.4376130198916</v>
      </c>
      <c r="U48" s="1016">
        <f t="shared" ref="U48:U67" si="21">IF(K48="","",(S48+T48))</f>
        <v>46387.200000000004</v>
      </c>
      <c r="V48" s="999"/>
      <c r="W48" s="633"/>
      <c r="X48" s="550"/>
      <c r="Y48" s="550"/>
      <c r="Z48" s="783">
        <f t="shared" ref="Z48:Z67" si="22">IF(I48="","",5/12*VLOOKUP(I48,salaris2019,J48+1,FALSE)+7/12*VLOOKUP(I48,salaris2020,J48+1,FALSE))</f>
        <v>2416</v>
      </c>
      <c r="AA48" s="758">
        <f>AA$14</f>
        <v>0.6</v>
      </c>
      <c r="AB48" s="784">
        <f>Z48*12/1659</f>
        <v>17.475587703435806</v>
      </c>
      <c r="AC48" s="784">
        <f>Z48*12*(1+AA48)/1659</f>
        <v>27.96094032549729</v>
      </c>
      <c r="AD48" s="784">
        <f>AC48-AB48</f>
        <v>10.485352622061484</v>
      </c>
      <c r="AE48" s="785">
        <f>O48+P48</f>
        <v>40</v>
      </c>
      <c r="AF48" s="786">
        <f>M48+N48</f>
        <v>0</v>
      </c>
      <c r="AG48" s="758">
        <f>IF(I48&lt;=8,tab!C$129,tab!C$127)</f>
        <v>0.4</v>
      </c>
      <c r="AH48" s="759">
        <f>IF(G48&lt;25,0,IF(G48=25,25,IF(G48&lt;40,0,IF(G48=40,40,IF(G48&gt;=40,0)))))</f>
        <v>0</v>
      </c>
      <c r="AI48" s="757">
        <f>IF(E48="",0,IF(AH48=25,Z48*1.08*K48/2,IF(AH48=40,Z48*1.08*K48,IF(AH48=0,0))))</f>
        <v>0</v>
      </c>
      <c r="AJ48" s="787"/>
      <c r="AK48" s="730"/>
      <c r="AL48" s="730"/>
      <c r="AM48" s="730"/>
      <c r="AN48" s="788"/>
      <c r="AO48" s="730"/>
      <c r="AP48" s="730"/>
      <c r="AQ48" s="767"/>
      <c r="AR48" s="730"/>
      <c r="AS48" s="730"/>
      <c r="AT48" s="730"/>
      <c r="AU48" s="729"/>
      <c r="AV48" s="729"/>
      <c r="AW48" s="762"/>
      <c r="AX48" s="729"/>
      <c r="AY48" s="730"/>
      <c r="AZ48" s="625"/>
    </row>
    <row r="49" spans="3:52" s="478" customFormat="1" ht="12.75" customHeight="1" x14ac:dyDescent="0.2">
      <c r="C49" s="904"/>
      <c r="D49" s="1317" t="str">
        <f t="shared" si="15"/>
        <v/>
      </c>
      <c r="E49" s="1317" t="str">
        <f t="shared" si="15"/>
        <v/>
      </c>
      <c r="F49" s="1317" t="str">
        <f t="shared" si="15"/>
        <v/>
      </c>
      <c r="G49" s="1319" t="str">
        <f t="shared" si="16"/>
        <v/>
      </c>
      <c r="H49" s="1320" t="str">
        <f t="shared" si="17"/>
        <v/>
      </c>
      <c r="I49" s="1319" t="str">
        <f t="shared" si="18"/>
        <v/>
      </c>
      <c r="J49" s="1319" t="str">
        <f t="shared" si="19"/>
        <v/>
      </c>
      <c r="K49" s="1321" t="str">
        <f t="shared" si="20"/>
        <v/>
      </c>
      <c r="L49" s="1003"/>
      <c r="M49" s="1011">
        <f t="shared" ref="M49:N49" si="23">IF(M17="",0,M17)</f>
        <v>0</v>
      </c>
      <c r="N49" s="1011">
        <f t="shared" si="23"/>
        <v>0</v>
      </c>
      <c r="O49" s="1013" t="str">
        <f t="shared" ref="O49:O67" si="24">IF(K49="","",IF(K49*40&gt;40,40,K49*40))</f>
        <v/>
      </c>
      <c r="P49" s="1013" t="str">
        <f t="shared" ref="P49:P67" si="25">IF(I49="","",IF(OR(I49="LA",OR(I49="LB",OR(I49="LC",OR(I49="LD",OR(I49="LE"))))),1,0)*IF(J49&lt;4,IF(K49*40&gt;40,40,K49*40),0))</f>
        <v/>
      </c>
      <c r="Q49" s="1014" t="str">
        <f t="shared" ref="Q49:Q67" si="26">IF(K49="","",SUM(M49:P49))</f>
        <v/>
      </c>
      <c r="R49" s="1003"/>
      <c r="S49" s="1015" t="str">
        <f t="shared" ref="S49:S67" si="27">IF(J49="","",((1659*K49-Q49)*AC49))</f>
        <v/>
      </c>
      <c r="T49" s="1015" t="str">
        <f t="shared" ref="T49:T67" si="28">IF(K49="","",Q49*AD49+AB49*(AE49+AF49*(1-AG49)))</f>
        <v/>
      </c>
      <c r="U49" s="1016" t="str">
        <f t="shared" si="21"/>
        <v/>
      </c>
      <c r="V49" s="999"/>
      <c r="W49" s="633"/>
      <c r="X49" s="550"/>
      <c r="Y49" s="550"/>
      <c r="Z49" s="783" t="str">
        <f t="shared" si="22"/>
        <v/>
      </c>
      <c r="AA49" s="758">
        <f t="shared" ref="AA49:AA67" si="29">AA$14</f>
        <v>0.6</v>
      </c>
      <c r="AB49" s="784" t="e">
        <f t="shared" ref="AB49:AB67" si="30">Z49*12/1659</f>
        <v>#VALUE!</v>
      </c>
      <c r="AC49" s="784" t="e">
        <f t="shared" ref="AC49:AC67" si="31">Z49*12*(1+AA49)/1659</f>
        <v>#VALUE!</v>
      </c>
      <c r="AD49" s="784" t="e">
        <f t="shared" ref="AD49:AD67" si="32">AC49-AB49</f>
        <v>#VALUE!</v>
      </c>
      <c r="AE49" s="785" t="e">
        <f t="shared" ref="AE49:AE67" si="33">O49+P49</f>
        <v>#VALUE!</v>
      </c>
      <c r="AF49" s="786">
        <f t="shared" ref="AF49:AF67" si="34">M49+N49</f>
        <v>0</v>
      </c>
      <c r="AG49" s="758">
        <f>IF(I49&lt;=8,tab!C$129,tab!C$127)</f>
        <v>0.5</v>
      </c>
      <c r="AH49" s="759">
        <f t="shared" ref="AH49:AH67" si="35">IF(G49&lt;25,0,IF(G49=25,25,IF(G49&lt;40,0,IF(G49=40,40,IF(G49&gt;=40,0)))))</f>
        <v>0</v>
      </c>
      <c r="AI49" s="757">
        <f t="shared" ref="AI49:AI67" si="36">IF(E49="",0,IF(AH49=25,Z49*1.08*K49/2,IF(AH49=40,Z49*1.08*K49,IF(AH49=0,0))))</f>
        <v>0</v>
      </c>
      <c r="AJ49" s="787"/>
      <c r="AK49" s="730"/>
      <c r="AL49" s="730"/>
      <c r="AM49" s="730"/>
      <c r="AN49" s="788"/>
      <c r="AO49" s="730"/>
      <c r="AP49" s="730"/>
      <c r="AQ49" s="767"/>
      <c r="AR49" s="730"/>
      <c r="AS49" s="730"/>
      <c r="AT49" s="730"/>
      <c r="AU49" s="729"/>
      <c r="AV49" s="729"/>
      <c r="AW49" s="762"/>
      <c r="AX49" s="729"/>
      <c r="AY49" s="730"/>
      <c r="AZ49" s="625"/>
    </row>
    <row r="50" spans="3:52" s="478" customFormat="1" ht="12.75" customHeight="1" x14ac:dyDescent="0.2">
      <c r="C50" s="904"/>
      <c r="D50" s="1317" t="str">
        <f t="shared" si="15"/>
        <v/>
      </c>
      <c r="E50" s="1318" t="str">
        <f t="shared" si="15"/>
        <v/>
      </c>
      <c r="F50" s="1318" t="str">
        <f t="shared" si="15"/>
        <v/>
      </c>
      <c r="G50" s="1322" t="str">
        <f t="shared" si="16"/>
        <v/>
      </c>
      <c r="H50" s="1323" t="str">
        <f t="shared" si="17"/>
        <v/>
      </c>
      <c r="I50" s="1319" t="str">
        <f t="shared" si="18"/>
        <v/>
      </c>
      <c r="J50" s="1319" t="str">
        <f t="shared" si="19"/>
        <v/>
      </c>
      <c r="K50" s="1324" t="str">
        <f t="shared" si="20"/>
        <v/>
      </c>
      <c r="L50" s="1004"/>
      <c r="M50" s="1011">
        <f t="shared" ref="M50:N50" si="37">IF(M18="",0,M18)</f>
        <v>0</v>
      </c>
      <c r="N50" s="1011">
        <f t="shared" si="37"/>
        <v>0</v>
      </c>
      <c r="O50" s="1013" t="str">
        <f t="shared" si="24"/>
        <v/>
      </c>
      <c r="P50" s="1013" t="str">
        <f t="shared" si="25"/>
        <v/>
      </c>
      <c r="Q50" s="1014" t="str">
        <f t="shared" si="26"/>
        <v/>
      </c>
      <c r="R50" s="1004"/>
      <c r="S50" s="1015" t="str">
        <f t="shared" si="27"/>
        <v/>
      </c>
      <c r="T50" s="1015" t="str">
        <f t="shared" si="28"/>
        <v/>
      </c>
      <c r="U50" s="1016" t="str">
        <f t="shared" si="21"/>
        <v/>
      </c>
      <c r="V50" s="999"/>
      <c r="W50" s="633"/>
      <c r="X50" s="550"/>
      <c r="Y50" s="550"/>
      <c r="Z50" s="783" t="str">
        <f t="shared" si="22"/>
        <v/>
      </c>
      <c r="AA50" s="758">
        <f t="shared" si="29"/>
        <v>0.6</v>
      </c>
      <c r="AB50" s="784" t="e">
        <f t="shared" si="30"/>
        <v>#VALUE!</v>
      </c>
      <c r="AC50" s="784" t="e">
        <f t="shared" si="31"/>
        <v>#VALUE!</v>
      </c>
      <c r="AD50" s="784" t="e">
        <f t="shared" si="32"/>
        <v>#VALUE!</v>
      </c>
      <c r="AE50" s="785" t="e">
        <f t="shared" si="33"/>
        <v>#VALUE!</v>
      </c>
      <c r="AF50" s="786">
        <f t="shared" si="34"/>
        <v>0</v>
      </c>
      <c r="AG50" s="758">
        <f>IF(I50&lt;=8,tab!C$129,tab!C$127)</f>
        <v>0.5</v>
      </c>
      <c r="AH50" s="759">
        <f t="shared" si="35"/>
        <v>0</v>
      </c>
      <c r="AI50" s="757">
        <f t="shared" si="36"/>
        <v>0</v>
      </c>
      <c r="AJ50" s="787"/>
      <c r="AK50" s="730"/>
      <c r="AL50" s="730"/>
      <c r="AM50" s="730"/>
      <c r="AN50" s="788"/>
      <c r="AO50" s="730"/>
      <c r="AP50" s="730"/>
      <c r="AQ50" s="767"/>
      <c r="AR50" s="730"/>
      <c r="AS50" s="730"/>
      <c r="AT50" s="730"/>
      <c r="AU50" s="729"/>
      <c r="AV50" s="729"/>
      <c r="AW50" s="762"/>
      <c r="AX50" s="729"/>
      <c r="AY50" s="730"/>
      <c r="AZ50" s="625"/>
    </row>
    <row r="51" spans="3:52" s="478" customFormat="1" ht="12.75" customHeight="1" x14ac:dyDescent="0.2">
      <c r="C51" s="904"/>
      <c r="D51" s="1317" t="str">
        <f t="shared" si="15"/>
        <v/>
      </c>
      <c r="E51" s="1317" t="str">
        <f t="shared" si="15"/>
        <v/>
      </c>
      <c r="F51" s="1317" t="str">
        <f t="shared" si="15"/>
        <v/>
      </c>
      <c r="G51" s="1319" t="str">
        <f t="shared" si="16"/>
        <v/>
      </c>
      <c r="H51" s="1320" t="str">
        <f t="shared" si="17"/>
        <v/>
      </c>
      <c r="I51" s="1319" t="str">
        <f t="shared" si="18"/>
        <v/>
      </c>
      <c r="J51" s="1319" t="str">
        <f t="shared" si="19"/>
        <v/>
      </c>
      <c r="K51" s="1321" t="str">
        <f t="shared" si="20"/>
        <v/>
      </c>
      <c r="L51" s="1003"/>
      <c r="M51" s="1011">
        <f t="shared" ref="M51:N51" si="38">IF(M19="",0,M19)</f>
        <v>0</v>
      </c>
      <c r="N51" s="1011">
        <f t="shared" si="38"/>
        <v>0</v>
      </c>
      <c r="O51" s="1013" t="str">
        <f t="shared" si="24"/>
        <v/>
      </c>
      <c r="P51" s="1013" t="str">
        <f t="shared" si="25"/>
        <v/>
      </c>
      <c r="Q51" s="1014" t="str">
        <f t="shared" si="26"/>
        <v/>
      </c>
      <c r="R51" s="1003"/>
      <c r="S51" s="1015" t="str">
        <f t="shared" si="27"/>
        <v/>
      </c>
      <c r="T51" s="1015" t="str">
        <f t="shared" si="28"/>
        <v/>
      </c>
      <c r="U51" s="1016" t="str">
        <f t="shared" si="21"/>
        <v/>
      </c>
      <c r="V51" s="999"/>
      <c r="W51" s="633"/>
      <c r="X51" s="550"/>
      <c r="Y51" s="550"/>
      <c r="Z51" s="783" t="str">
        <f t="shared" si="22"/>
        <v/>
      </c>
      <c r="AA51" s="758">
        <f t="shared" si="29"/>
        <v>0.6</v>
      </c>
      <c r="AB51" s="784" t="e">
        <f t="shared" si="30"/>
        <v>#VALUE!</v>
      </c>
      <c r="AC51" s="784" t="e">
        <f t="shared" si="31"/>
        <v>#VALUE!</v>
      </c>
      <c r="AD51" s="784" t="e">
        <f t="shared" si="32"/>
        <v>#VALUE!</v>
      </c>
      <c r="AE51" s="785" t="e">
        <f t="shared" si="33"/>
        <v>#VALUE!</v>
      </c>
      <c r="AF51" s="786">
        <f t="shared" si="34"/>
        <v>0</v>
      </c>
      <c r="AG51" s="758">
        <f>IF(I51&lt;=8,tab!C$129,tab!C$127)</f>
        <v>0.5</v>
      </c>
      <c r="AH51" s="759">
        <f t="shared" si="35"/>
        <v>0</v>
      </c>
      <c r="AI51" s="757">
        <f t="shared" si="36"/>
        <v>0</v>
      </c>
      <c r="AJ51" s="787"/>
      <c r="AK51" s="730"/>
      <c r="AL51" s="730"/>
      <c r="AM51" s="730"/>
      <c r="AN51" s="788"/>
      <c r="AO51" s="730"/>
      <c r="AP51" s="730"/>
      <c r="AQ51" s="767"/>
      <c r="AR51" s="730"/>
      <c r="AS51" s="730"/>
      <c r="AT51" s="730"/>
      <c r="AU51" s="729"/>
      <c r="AV51" s="729"/>
      <c r="AW51" s="762"/>
      <c r="AX51" s="729"/>
      <c r="AY51" s="730"/>
      <c r="AZ51" s="625"/>
    </row>
    <row r="52" spans="3:52" s="478" customFormat="1" ht="12.75" customHeight="1" x14ac:dyDescent="0.2">
      <c r="C52" s="904"/>
      <c r="D52" s="1317" t="str">
        <f t="shared" si="15"/>
        <v/>
      </c>
      <c r="E52" s="1317" t="str">
        <f t="shared" si="15"/>
        <v/>
      </c>
      <c r="F52" s="1317" t="str">
        <f t="shared" si="15"/>
        <v/>
      </c>
      <c r="G52" s="1319" t="str">
        <f t="shared" si="16"/>
        <v/>
      </c>
      <c r="H52" s="1320" t="str">
        <f t="shared" si="17"/>
        <v/>
      </c>
      <c r="I52" s="1319" t="str">
        <f t="shared" si="18"/>
        <v/>
      </c>
      <c r="J52" s="1319" t="str">
        <f t="shared" si="19"/>
        <v/>
      </c>
      <c r="K52" s="1321" t="str">
        <f t="shared" si="20"/>
        <v/>
      </c>
      <c r="L52" s="1003"/>
      <c r="M52" s="1011">
        <f t="shared" ref="M52:N52" si="39">IF(M20="",0,M20)</f>
        <v>0</v>
      </c>
      <c r="N52" s="1011">
        <f t="shared" si="39"/>
        <v>0</v>
      </c>
      <c r="O52" s="1013" t="str">
        <f t="shared" si="24"/>
        <v/>
      </c>
      <c r="P52" s="1013" t="str">
        <f t="shared" si="25"/>
        <v/>
      </c>
      <c r="Q52" s="1014" t="str">
        <f t="shared" si="26"/>
        <v/>
      </c>
      <c r="R52" s="1003"/>
      <c r="S52" s="1015" t="str">
        <f t="shared" si="27"/>
        <v/>
      </c>
      <c r="T52" s="1015" t="str">
        <f t="shared" si="28"/>
        <v/>
      </c>
      <c r="U52" s="1016" t="str">
        <f t="shared" si="21"/>
        <v/>
      </c>
      <c r="V52" s="999"/>
      <c r="W52" s="633"/>
      <c r="X52" s="550"/>
      <c r="Y52" s="550"/>
      <c r="Z52" s="783" t="str">
        <f t="shared" si="22"/>
        <v/>
      </c>
      <c r="AA52" s="758">
        <f t="shared" si="29"/>
        <v>0.6</v>
      </c>
      <c r="AB52" s="784" t="e">
        <f t="shared" si="30"/>
        <v>#VALUE!</v>
      </c>
      <c r="AC52" s="784" t="e">
        <f t="shared" si="31"/>
        <v>#VALUE!</v>
      </c>
      <c r="AD52" s="784" t="e">
        <f t="shared" si="32"/>
        <v>#VALUE!</v>
      </c>
      <c r="AE52" s="785" t="e">
        <f t="shared" si="33"/>
        <v>#VALUE!</v>
      </c>
      <c r="AF52" s="786">
        <f t="shared" si="34"/>
        <v>0</v>
      </c>
      <c r="AG52" s="758">
        <f>IF(I52&lt;=8,tab!C$129,tab!C$127)</f>
        <v>0.5</v>
      </c>
      <c r="AH52" s="759">
        <f t="shared" si="35"/>
        <v>0</v>
      </c>
      <c r="AI52" s="757">
        <f t="shared" si="36"/>
        <v>0</v>
      </c>
      <c r="AJ52" s="787"/>
      <c r="AK52" s="730"/>
      <c r="AL52" s="730"/>
      <c r="AM52" s="730"/>
      <c r="AN52" s="788"/>
      <c r="AO52" s="730"/>
      <c r="AP52" s="730"/>
      <c r="AQ52" s="767"/>
      <c r="AR52" s="730"/>
      <c r="AS52" s="730"/>
      <c r="AT52" s="730"/>
      <c r="AU52" s="729"/>
      <c r="AV52" s="729"/>
      <c r="AW52" s="762"/>
      <c r="AX52" s="729"/>
      <c r="AY52" s="730"/>
      <c r="AZ52" s="625"/>
    </row>
    <row r="53" spans="3:52" s="478" customFormat="1" ht="12.75" customHeight="1" x14ac:dyDescent="0.2">
      <c r="C53" s="904"/>
      <c r="D53" s="1317" t="str">
        <f t="shared" si="15"/>
        <v/>
      </c>
      <c r="E53" s="1317" t="str">
        <f t="shared" si="15"/>
        <v/>
      </c>
      <c r="F53" s="1317" t="str">
        <f t="shared" si="15"/>
        <v/>
      </c>
      <c r="G53" s="1319" t="str">
        <f t="shared" si="16"/>
        <v/>
      </c>
      <c r="H53" s="1320" t="str">
        <f t="shared" si="17"/>
        <v/>
      </c>
      <c r="I53" s="1319" t="str">
        <f t="shared" si="18"/>
        <v/>
      </c>
      <c r="J53" s="1319" t="str">
        <f t="shared" si="19"/>
        <v/>
      </c>
      <c r="K53" s="1321" t="str">
        <f t="shared" si="20"/>
        <v/>
      </c>
      <c r="L53" s="1003"/>
      <c r="M53" s="1011">
        <f t="shared" ref="M53:N53" si="40">IF(M21="",0,M21)</f>
        <v>0</v>
      </c>
      <c r="N53" s="1011">
        <f t="shared" si="40"/>
        <v>0</v>
      </c>
      <c r="O53" s="1013" t="str">
        <f t="shared" si="24"/>
        <v/>
      </c>
      <c r="P53" s="1013" t="str">
        <f t="shared" si="25"/>
        <v/>
      </c>
      <c r="Q53" s="1014" t="str">
        <f t="shared" si="26"/>
        <v/>
      </c>
      <c r="R53" s="1003"/>
      <c r="S53" s="1015" t="str">
        <f t="shared" si="27"/>
        <v/>
      </c>
      <c r="T53" s="1015" t="str">
        <f t="shared" si="28"/>
        <v/>
      </c>
      <c r="U53" s="1016" t="str">
        <f t="shared" si="21"/>
        <v/>
      </c>
      <c r="V53" s="999"/>
      <c r="W53" s="633"/>
      <c r="X53" s="550"/>
      <c r="Y53" s="550"/>
      <c r="Z53" s="783" t="str">
        <f t="shared" si="22"/>
        <v/>
      </c>
      <c r="AA53" s="758">
        <f t="shared" si="29"/>
        <v>0.6</v>
      </c>
      <c r="AB53" s="784" t="e">
        <f t="shared" si="30"/>
        <v>#VALUE!</v>
      </c>
      <c r="AC53" s="784" t="e">
        <f t="shared" si="31"/>
        <v>#VALUE!</v>
      </c>
      <c r="AD53" s="784" t="e">
        <f t="shared" si="32"/>
        <v>#VALUE!</v>
      </c>
      <c r="AE53" s="785" t="e">
        <f t="shared" si="33"/>
        <v>#VALUE!</v>
      </c>
      <c r="AF53" s="786">
        <f t="shared" si="34"/>
        <v>0</v>
      </c>
      <c r="AG53" s="758">
        <f>IF(I53&lt;=8,tab!C$129,tab!C$127)</f>
        <v>0.5</v>
      </c>
      <c r="AH53" s="759">
        <f t="shared" si="35"/>
        <v>0</v>
      </c>
      <c r="AI53" s="757">
        <f t="shared" si="36"/>
        <v>0</v>
      </c>
      <c r="AJ53" s="787"/>
      <c r="AK53" s="730"/>
      <c r="AL53" s="730"/>
      <c r="AM53" s="730"/>
      <c r="AN53" s="788"/>
      <c r="AO53" s="730"/>
      <c r="AP53" s="730"/>
      <c r="AQ53" s="767"/>
      <c r="AR53" s="730"/>
      <c r="AS53" s="730"/>
      <c r="AT53" s="730"/>
      <c r="AU53" s="729"/>
      <c r="AV53" s="729"/>
      <c r="AW53" s="762"/>
      <c r="AX53" s="729"/>
      <c r="AY53" s="730"/>
      <c r="AZ53" s="625"/>
    </row>
    <row r="54" spans="3:52" s="478" customFormat="1" ht="12.75" customHeight="1" x14ac:dyDescent="0.2">
      <c r="C54" s="904"/>
      <c r="D54" s="1317" t="str">
        <f t="shared" si="15"/>
        <v/>
      </c>
      <c r="E54" s="1317" t="str">
        <f t="shared" si="15"/>
        <v/>
      </c>
      <c r="F54" s="1317" t="str">
        <f t="shared" si="15"/>
        <v/>
      </c>
      <c r="G54" s="1319" t="str">
        <f t="shared" si="16"/>
        <v/>
      </c>
      <c r="H54" s="1320" t="str">
        <f t="shared" si="17"/>
        <v/>
      </c>
      <c r="I54" s="1319" t="str">
        <f t="shared" si="18"/>
        <v/>
      </c>
      <c r="J54" s="1319" t="str">
        <f t="shared" si="19"/>
        <v/>
      </c>
      <c r="K54" s="1321" t="str">
        <f t="shared" si="20"/>
        <v/>
      </c>
      <c r="L54" s="1003"/>
      <c r="M54" s="1011">
        <f t="shared" ref="M54:N54" si="41">IF(M22="",0,M22)</f>
        <v>0</v>
      </c>
      <c r="N54" s="1011">
        <f t="shared" si="41"/>
        <v>0</v>
      </c>
      <c r="O54" s="1013" t="str">
        <f t="shared" si="24"/>
        <v/>
      </c>
      <c r="P54" s="1013" t="str">
        <f t="shared" si="25"/>
        <v/>
      </c>
      <c r="Q54" s="1014" t="str">
        <f t="shared" si="26"/>
        <v/>
      </c>
      <c r="R54" s="1003"/>
      <c r="S54" s="1015" t="str">
        <f t="shared" si="27"/>
        <v/>
      </c>
      <c r="T54" s="1015" t="str">
        <f t="shared" si="28"/>
        <v/>
      </c>
      <c r="U54" s="1016" t="str">
        <f t="shared" si="21"/>
        <v/>
      </c>
      <c r="V54" s="999"/>
      <c r="W54" s="633"/>
      <c r="X54" s="550"/>
      <c r="Y54" s="550"/>
      <c r="Z54" s="783" t="str">
        <f t="shared" si="22"/>
        <v/>
      </c>
      <c r="AA54" s="758">
        <f t="shared" si="29"/>
        <v>0.6</v>
      </c>
      <c r="AB54" s="784" t="e">
        <f t="shared" si="30"/>
        <v>#VALUE!</v>
      </c>
      <c r="AC54" s="784" t="e">
        <f t="shared" si="31"/>
        <v>#VALUE!</v>
      </c>
      <c r="AD54" s="784" t="e">
        <f t="shared" si="32"/>
        <v>#VALUE!</v>
      </c>
      <c r="AE54" s="785" t="e">
        <f t="shared" si="33"/>
        <v>#VALUE!</v>
      </c>
      <c r="AF54" s="786">
        <f t="shared" si="34"/>
        <v>0</v>
      </c>
      <c r="AG54" s="758">
        <f>IF(I54&lt;=8,tab!C$129,tab!C$127)</f>
        <v>0.5</v>
      </c>
      <c r="AH54" s="759">
        <f t="shared" si="35"/>
        <v>0</v>
      </c>
      <c r="AI54" s="757">
        <f t="shared" si="36"/>
        <v>0</v>
      </c>
      <c r="AJ54" s="787"/>
      <c r="AK54" s="730"/>
      <c r="AL54" s="730"/>
      <c r="AM54" s="730"/>
      <c r="AN54" s="788"/>
      <c r="AO54" s="730"/>
      <c r="AP54" s="730"/>
      <c r="AQ54" s="767"/>
      <c r="AR54" s="730"/>
      <c r="AS54" s="730"/>
      <c r="AT54" s="730"/>
      <c r="AU54" s="729"/>
      <c r="AV54" s="729"/>
      <c r="AW54" s="762"/>
      <c r="AX54" s="729"/>
      <c r="AY54" s="730"/>
      <c r="AZ54" s="625"/>
    </row>
    <row r="55" spans="3:52" s="478" customFormat="1" ht="12.75" customHeight="1" x14ac:dyDescent="0.2">
      <c r="C55" s="904"/>
      <c r="D55" s="1317" t="str">
        <f t="shared" si="15"/>
        <v/>
      </c>
      <c r="E55" s="1317" t="str">
        <f t="shared" si="15"/>
        <v/>
      </c>
      <c r="F55" s="1317" t="str">
        <f t="shared" si="15"/>
        <v/>
      </c>
      <c r="G55" s="1319" t="str">
        <f t="shared" si="16"/>
        <v/>
      </c>
      <c r="H55" s="1320" t="str">
        <f t="shared" si="17"/>
        <v/>
      </c>
      <c r="I55" s="1319" t="str">
        <f t="shared" si="18"/>
        <v/>
      </c>
      <c r="J55" s="1319" t="str">
        <f t="shared" si="19"/>
        <v/>
      </c>
      <c r="K55" s="1321" t="str">
        <f t="shared" si="20"/>
        <v/>
      </c>
      <c r="L55" s="1003"/>
      <c r="M55" s="1011">
        <f t="shared" ref="M55:N55" si="42">IF(M23="",0,M23)</f>
        <v>0</v>
      </c>
      <c r="N55" s="1011">
        <f t="shared" si="42"/>
        <v>0</v>
      </c>
      <c r="O55" s="1013" t="str">
        <f t="shared" si="24"/>
        <v/>
      </c>
      <c r="P55" s="1013" t="str">
        <f t="shared" si="25"/>
        <v/>
      </c>
      <c r="Q55" s="1014" t="str">
        <f t="shared" si="26"/>
        <v/>
      </c>
      <c r="R55" s="1003"/>
      <c r="S55" s="1015" t="str">
        <f t="shared" si="27"/>
        <v/>
      </c>
      <c r="T55" s="1015" t="str">
        <f t="shared" si="28"/>
        <v/>
      </c>
      <c r="U55" s="1016" t="str">
        <f t="shared" si="21"/>
        <v/>
      </c>
      <c r="V55" s="999"/>
      <c r="W55" s="633"/>
      <c r="X55" s="550"/>
      <c r="Y55" s="550"/>
      <c r="Z55" s="783" t="str">
        <f t="shared" si="22"/>
        <v/>
      </c>
      <c r="AA55" s="758">
        <f t="shared" si="29"/>
        <v>0.6</v>
      </c>
      <c r="AB55" s="784" t="e">
        <f t="shared" si="30"/>
        <v>#VALUE!</v>
      </c>
      <c r="AC55" s="784" t="e">
        <f t="shared" si="31"/>
        <v>#VALUE!</v>
      </c>
      <c r="AD55" s="784" t="e">
        <f t="shared" si="32"/>
        <v>#VALUE!</v>
      </c>
      <c r="AE55" s="785" t="e">
        <f t="shared" si="33"/>
        <v>#VALUE!</v>
      </c>
      <c r="AF55" s="786">
        <f t="shared" si="34"/>
        <v>0</v>
      </c>
      <c r="AG55" s="758">
        <f>IF(I55&lt;=8,tab!C$129,tab!C$127)</f>
        <v>0.5</v>
      </c>
      <c r="AH55" s="759">
        <f t="shared" si="35"/>
        <v>0</v>
      </c>
      <c r="AI55" s="757">
        <f t="shared" si="36"/>
        <v>0</v>
      </c>
      <c r="AJ55" s="787"/>
      <c r="AK55" s="730"/>
      <c r="AL55" s="730"/>
      <c r="AM55" s="730"/>
      <c r="AN55" s="788"/>
      <c r="AO55" s="730"/>
      <c r="AP55" s="730"/>
      <c r="AQ55" s="767"/>
      <c r="AR55" s="730"/>
      <c r="AS55" s="730"/>
      <c r="AT55" s="730"/>
      <c r="AU55" s="729"/>
      <c r="AV55" s="729"/>
      <c r="AW55" s="762"/>
      <c r="AX55" s="729"/>
      <c r="AY55" s="730"/>
      <c r="AZ55" s="625"/>
    </row>
    <row r="56" spans="3:52" s="478" customFormat="1" ht="12.75" customHeight="1" x14ac:dyDescent="0.2">
      <c r="C56" s="904"/>
      <c r="D56" s="1317" t="str">
        <f t="shared" si="15"/>
        <v/>
      </c>
      <c r="E56" s="1317" t="str">
        <f t="shared" si="15"/>
        <v/>
      </c>
      <c r="F56" s="1317" t="str">
        <f t="shared" si="15"/>
        <v/>
      </c>
      <c r="G56" s="1319" t="str">
        <f t="shared" si="16"/>
        <v/>
      </c>
      <c r="H56" s="1320" t="str">
        <f t="shared" si="17"/>
        <v/>
      </c>
      <c r="I56" s="1319" t="str">
        <f t="shared" si="18"/>
        <v/>
      </c>
      <c r="J56" s="1319" t="str">
        <f t="shared" si="19"/>
        <v/>
      </c>
      <c r="K56" s="1321" t="str">
        <f t="shared" si="20"/>
        <v/>
      </c>
      <c r="L56" s="1003"/>
      <c r="M56" s="1011">
        <f t="shared" ref="M56:N56" si="43">IF(M24="",0,M24)</f>
        <v>0</v>
      </c>
      <c r="N56" s="1011">
        <f t="shared" si="43"/>
        <v>0</v>
      </c>
      <c r="O56" s="1013" t="str">
        <f t="shared" si="24"/>
        <v/>
      </c>
      <c r="P56" s="1013" t="str">
        <f t="shared" si="25"/>
        <v/>
      </c>
      <c r="Q56" s="1014" t="str">
        <f t="shared" si="26"/>
        <v/>
      </c>
      <c r="R56" s="1003"/>
      <c r="S56" s="1015" t="str">
        <f t="shared" si="27"/>
        <v/>
      </c>
      <c r="T56" s="1015" t="str">
        <f t="shared" si="28"/>
        <v/>
      </c>
      <c r="U56" s="1016" t="str">
        <f t="shared" si="21"/>
        <v/>
      </c>
      <c r="V56" s="999"/>
      <c r="W56" s="633"/>
      <c r="X56" s="550"/>
      <c r="Y56" s="550"/>
      <c r="Z56" s="783" t="str">
        <f t="shared" si="22"/>
        <v/>
      </c>
      <c r="AA56" s="758">
        <f t="shared" si="29"/>
        <v>0.6</v>
      </c>
      <c r="AB56" s="784" t="e">
        <f t="shared" si="30"/>
        <v>#VALUE!</v>
      </c>
      <c r="AC56" s="784" t="e">
        <f t="shared" si="31"/>
        <v>#VALUE!</v>
      </c>
      <c r="AD56" s="784" t="e">
        <f t="shared" si="32"/>
        <v>#VALUE!</v>
      </c>
      <c r="AE56" s="785" t="e">
        <f t="shared" si="33"/>
        <v>#VALUE!</v>
      </c>
      <c r="AF56" s="786">
        <f t="shared" si="34"/>
        <v>0</v>
      </c>
      <c r="AG56" s="758">
        <f>IF(I56&lt;=8,tab!C$129,tab!C$127)</f>
        <v>0.5</v>
      </c>
      <c r="AH56" s="759">
        <f t="shared" si="35"/>
        <v>0</v>
      </c>
      <c r="AI56" s="757">
        <f t="shared" si="36"/>
        <v>0</v>
      </c>
      <c r="AJ56" s="787"/>
      <c r="AK56" s="730"/>
      <c r="AL56" s="730"/>
      <c r="AM56" s="730"/>
      <c r="AN56" s="788"/>
      <c r="AO56" s="730"/>
      <c r="AP56" s="730"/>
      <c r="AQ56" s="767"/>
      <c r="AR56" s="730"/>
      <c r="AS56" s="730"/>
      <c r="AT56" s="730"/>
      <c r="AU56" s="729"/>
      <c r="AV56" s="729"/>
      <c r="AW56" s="762"/>
      <c r="AX56" s="729"/>
      <c r="AY56" s="730"/>
      <c r="AZ56" s="625"/>
    </row>
    <row r="57" spans="3:52" s="478" customFormat="1" ht="12.75" customHeight="1" x14ac:dyDescent="0.2">
      <c r="C57" s="904"/>
      <c r="D57" s="1317" t="str">
        <f t="shared" si="15"/>
        <v/>
      </c>
      <c r="E57" s="1317" t="str">
        <f t="shared" si="15"/>
        <v/>
      </c>
      <c r="F57" s="1317" t="str">
        <f t="shared" si="15"/>
        <v/>
      </c>
      <c r="G57" s="1319" t="str">
        <f t="shared" si="16"/>
        <v/>
      </c>
      <c r="H57" s="1320" t="str">
        <f t="shared" si="17"/>
        <v/>
      </c>
      <c r="I57" s="1319" t="str">
        <f t="shared" si="18"/>
        <v/>
      </c>
      <c r="J57" s="1319" t="str">
        <f t="shared" si="19"/>
        <v/>
      </c>
      <c r="K57" s="1321" t="str">
        <f t="shared" si="20"/>
        <v/>
      </c>
      <c r="L57" s="1003"/>
      <c r="M57" s="1011">
        <f t="shared" ref="M57:N57" si="44">IF(M25="",0,M25)</f>
        <v>0</v>
      </c>
      <c r="N57" s="1011">
        <f t="shared" si="44"/>
        <v>0</v>
      </c>
      <c r="O57" s="1013" t="str">
        <f t="shared" si="24"/>
        <v/>
      </c>
      <c r="P57" s="1013" t="str">
        <f t="shared" si="25"/>
        <v/>
      </c>
      <c r="Q57" s="1014" t="str">
        <f t="shared" si="26"/>
        <v/>
      </c>
      <c r="R57" s="1003"/>
      <c r="S57" s="1015" t="str">
        <f t="shared" si="27"/>
        <v/>
      </c>
      <c r="T57" s="1015" t="str">
        <f t="shared" si="28"/>
        <v/>
      </c>
      <c r="U57" s="1016" t="str">
        <f t="shared" si="21"/>
        <v/>
      </c>
      <c r="V57" s="999"/>
      <c r="W57" s="633"/>
      <c r="X57" s="550"/>
      <c r="Y57" s="550"/>
      <c r="Z57" s="783" t="str">
        <f t="shared" si="22"/>
        <v/>
      </c>
      <c r="AA57" s="758">
        <f t="shared" si="29"/>
        <v>0.6</v>
      </c>
      <c r="AB57" s="784" t="e">
        <f t="shared" si="30"/>
        <v>#VALUE!</v>
      </c>
      <c r="AC57" s="784" t="e">
        <f t="shared" si="31"/>
        <v>#VALUE!</v>
      </c>
      <c r="AD57" s="784" t="e">
        <f t="shared" si="32"/>
        <v>#VALUE!</v>
      </c>
      <c r="AE57" s="785" t="e">
        <f t="shared" si="33"/>
        <v>#VALUE!</v>
      </c>
      <c r="AF57" s="786">
        <f t="shared" si="34"/>
        <v>0</v>
      </c>
      <c r="AG57" s="758">
        <f>IF(I57&lt;=8,tab!C$129,tab!C$127)</f>
        <v>0.5</v>
      </c>
      <c r="AH57" s="759">
        <f t="shared" si="35"/>
        <v>0</v>
      </c>
      <c r="AI57" s="757">
        <f t="shared" si="36"/>
        <v>0</v>
      </c>
      <c r="AJ57" s="787"/>
      <c r="AK57" s="730"/>
      <c r="AL57" s="730"/>
      <c r="AM57" s="730"/>
      <c r="AN57" s="788"/>
      <c r="AO57" s="730"/>
      <c r="AP57" s="730"/>
      <c r="AQ57" s="767"/>
      <c r="AR57" s="730"/>
      <c r="AS57" s="730"/>
      <c r="AT57" s="730"/>
      <c r="AU57" s="729"/>
      <c r="AV57" s="729"/>
      <c r="AW57" s="762"/>
      <c r="AX57" s="729"/>
      <c r="AY57" s="730"/>
      <c r="AZ57" s="625"/>
    </row>
    <row r="58" spans="3:52" s="478" customFormat="1" ht="12.75" customHeight="1" x14ac:dyDescent="0.2">
      <c r="C58" s="904"/>
      <c r="D58" s="1317" t="str">
        <f t="shared" si="15"/>
        <v/>
      </c>
      <c r="E58" s="1317" t="str">
        <f t="shared" si="15"/>
        <v/>
      </c>
      <c r="F58" s="1317" t="str">
        <f t="shared" si="15"/>
        <v/>
      </c>
      <c r="G58" s="1319" t="str">
        <f t="shared" si="16"/>
        <v/>
      </c>
      <c r="H58" s="1320" t="str">
        <f t="shared" si="17"/>
        <v/>
      </c>
      <c r="I58" s="1319" t="str">
        <f t="shared" si="18"/>
        <v/>
      </c>
      <c r="J58" s="1319" t="str">
        <f t="shared" si="19"/>
        <v/>
      </c>
      <c r="K58" s="1321" t="str">
        <f t="shared" si="20"/>
        <v/>
      </c>
      <c r="L58" s="1003"/>
      <c r="M58" s="1011">
        <f t="shared" ref="M58:N58" si="45">IF(M26="",0,M26)</f>
        <v>0</v>
      </c>
      <c r="N58" s="1011">
        <f t="shared" si="45"/>
        <v>0</v>
      </c>
      <c r="O58" s="1013" t="str">
        <f t="shared" si="24"/>
        <v/>
      </c>
      <c r="P58" s="1013" t="str">
        <f t="shared" si="25"/>
        <v/>
      </c>
      <c r="Q58" s="1014" t="str">
        <f t="shared" si="26"/>
        <v/>
      </c>
      <c r="R58" s="1003"/>
      <c r="S58" s="1015" t="str">
        <f t="shared" si="27"/>
        <v/>
      </c>
      <c r="T58" s="1015" t="str">
        <f t="shared" si="28"/>
        <v/>
      </c>
      <c r="U58" s="1016" t="str">
        <f t="shared" si="21"/>
        <v/>
      </c>
      <c r="V58" s="999"/>
      <c r="W58" s="633"/>
      <c r="X58" s="550"/>
      <c r="Y58" s="550"/>
      <c r="Z58" s="783" t="str">
        <f t="shared" si="22"/>
        <v/>
      </c>
      <c r="AA58" s="758">
        <f t="shared" si="29"/>
        <v>0.6</v>
      </c>
      <c r="AB58" s="784" t="e">
        <f t="shared" si="30"/>
        <v>#VALUE!</v>
      </c>
      <c r="AC58" s="784" t="e">
        <f t="shared" si="31"/>
        <v>#VALUE!</v>
      </c>
      <c r="AD58" s="784" t="e">
        <f t="shared" si="32"/>
        <v>#VALUE!</v>
      </c>
      <c r="AE58" s="785" t="e">
        <f t="shared" si="33"/>
        <v>#VALUE!</v>
      </c>
      <c r="AF58" s="786">
        <f t="shared" si="34"/>
        <v>0</v>
      </c>
      <c r="AG58" s="758">
        <f>IF(I58&lt;=8,tab!C$129,tab!C$127)</f>
        <v>0.5</v>
      </c>
      <c r="AH58" s="759">
        <f t="shared" si="35"/>
        <v>0</v>
      </c>
      <c r="AI58" s="757">
        <f t="shared" si="36"/>
        <v>0</v>
      </c>
      <c r="AJ58" s="787"/>
      <c r="AK58" s="730"/>
      <c r="AL58" s="730"/>
      <c r="AM58" s="730"/>
      <c r="AN58" s="788"/>
      <c r="AO58" s="730"/>
      <c r="AP58" s="730"/>
      <c r="AQ58" s="767"/>
      <c r="AR58" s="730"/>
      <c r="AS58" s="730"/>
      <c r="AT58" s="730"/>
      <c r="AU58" s="729"/>
      <c r="AV58" s="729"/>
      <c r="AW58" s="762"/>
      <c r="AX58" s="729"/>
      <c r="AY58" s="730"/>
      <c r="AZ58" s="625"/>
    </row>
    <row r="59" spans="3:52" s="478" customFormat="1" ht="12.75" customHeight="1" x14ac:dyDescent="0.2">
      <c r="C59" s="904"/>
      <c r="D59" s="1317" t="str">
        <f t="shared" si="15"/>
        <v/>
      </c>
      <c r="E59" s="1317" t="str">
        <f t="shared" si="15"/>
        <v/>
      </c>
      <c r="F59" s="1317" t="str">
        <f t="shared" si="15"/>
        <v/>
      </c>
      <c r="G59" s="1319" t="str">
        <f t="shared" si="16"/>
        <v/>
      </c>
      <c r="H59" s="1320" t="str">
        <f t="shared" si="17"/>
        <v/>
      </c>
      <c r="I59" s="1319" t="str">
        <f t="shared" si="18"/>
        <v/>
      </c>
      <c r="J59" s="1319" t="str">
        <f t="shared" si="19"/>
        <v/>
      </c>
      <c r="K59" s="1321" t="str">
        <f t="shared" si="20"/>
        <v/>
      </c>
      <c r="L59" s="1003"/>
      <c r="M59" s="1011">
        <f t="shared" ref="M59:N59" si="46">IF(M27="",0,M27)</f>
        <v>0</v>
      </c>
      <c r="N59" s="1011">
        <f t="shared" si="46"/>
        <v>0</v>
      </c>
      <c r="O59" s="1013" t="str">
        <f t="shared" si="24"/>
        <v/>
      </c>
      <c r="P59" s="1013" t="str">
        <f t="shared" si="25"/>
        <v/>
      </c>
      <c r="Q59" s="1014" t="str">
        <f t="shared" si="26"/>
        <v/>
      </c>
      <c r="R59" s="1003"/>
      <c r="S59" s="1015" t="str">
        <f t="shared" si="27"/>
        <v/>
      </c>
      <c r="T59" s="1015" t="str">
        <f t="shared" si="28"/>
        <v/>
      </c>
      <c r="U59" s="1016" t="str">
        <f t="shared" si="21"/>
        <v/>
      </c>
      <c r="V59" s="999"/>
      <c r="W59" s="633"/>
      <c r="X59" s="550"/>
      <c r="Y59" s="550"/>
      <c r="Z59" s="783" t="str">
        <f t="shared" si="22"/>
        <v/>
      </c>
      <c r="AA59" s="758">
        <f t="shared" si="29"/>
        <v>0.6</v>
      </c>
      <c r="AB59" s="784" t="e">
        <f t="shared" si="30"/>
        <v>#VALUE!</v>
      </c>
      <c r="AC59" s="784" t="e">
        <f t="shared" si="31"/>
        <v>#VALUE!</v>
      </c>
      <c r="AD59" s="784" t="e">
        <f t="shared" si="32"/>
        <v>#VALUE!</v>
      </c>
      <c r="AE59" s="785" t="e">
        <f t="shared" si="33"/>
        <v>#VALUE!</v>
      </c>
      <c r="AF59" s="786">
        <f t="shared" si="34"/>
        <v>0</v>
      </c>
      <c r="AG59" s="758">
        <f>IF(I59&lt;=8,tab!C$129,tab!C$127)</f>
        <v>0.5</v>
      </c>
      <c r="AH59" s="759">
        <f t="shared" si="35"/>
        <v>0</v>
      </c>
      <c r="AI59" s="757">
        <f t="shared" si="36"/>
        <v>0</v>
      </c>
      <c r="AJ59" s="787"/>
      <c r="AK59" s="730"/>
      <c r="AL59" s="730"/>
      <c r="AM59" s="730"/>
      <c r="AN59" s="788"/>
      <c r="AO59" s="730"/>
      <c r="AP59" s="730"/>
      <c r="AQ59" s="767"/>
      <c r="AR59" s="730"/>
      <c r="AS59" s="730"/>
      <c r="AT59" s="730"/>
      <c r="AU59" s="729"/>
      <c r="AV59" s="729"/>
      <c r="AW59" s="762"/>
      <c r="AX59" s="729"/>
      <c r="AY59" s="730"/>
      <c r="AZ59" s="625"/>
    </row>
    <row r="60" spans="3:52" s="478" customFormat="1" ht="12.75" customHeight="1" x14ac:dyDescent="0.2">
      <c r="C60" s="904"/>
      <c r="D60" s="1317" t="str">
        <f t="shared" ref="D60:F62" si="47">IF(D28=0,"",D28)</f>
        <v/>
      </c>
      <c r="E60" s="1317" t="str">
        <f t="shared" si="47"/>
        <v/>
      </c>
      <c r="F60" s="1317" t="str">
        <f t="shared" si="47"/>
        <v/>
      </c>
      <c r="G60" s="1319" t="str">
        <f t="shared" si="16"/>
        <v/>
      </c>
      <c r="H60" s="1320" t="str">
        <f t="shared" si="17"/>
        <v/>
      </c>
      <c r="I60" s="1319" t="str">
        <f t="shared" si="18"/>
        <v/>
      </c>
      <c r="J60" s="1319" t="str">
        <f t="shared" si="19"/>
        <v/>
      </c>
      <c r="K60" s="1321" t="str">
        <f t="shared" ref="K60:K67" si="48">IF(K28="","",K28)</f>
        <v/>
      </c>
      <c r="L60" s="1003"/>
      <c r="M60" s="1011">
        <f t="shared" ref="M60:N60" si="49">IF(M28="",0,M28)</f>
        <v>0</v>
      </c>
      <c r="N60" s="1011">
        <f t="shared" si="49"/>
        <v>0</v>
      </c>
      <c r="O60" s="1013" t="str">
        <f t="shared" si="24"/>
        <v/>
      </c>
      <c r="P60" s="1013" t="str">
        <f t="shared" si="25"/>
        <v/>
      </c>
      <c r="Q60" s="1014" t="str">
        <f t="shared" si="26"/>
        <v/>
      </c>
      <c r="R60" s="1003"/>
      <c r="S60" s="1015" t="str">
        <f t="shared" si="27"/>
        <v/>
      </c>
      <c r="T60" s="1015" t="str">
        <f t="shared" si="28"/>
        <v/>
      </c>
      <c r="U60" s="1016" t="str">
        <f t="shared" si="21"/>
        <v/>
      </c>
      <c r="V60" s="999"/>
      <c r="W60" s="633"/>
      <c r="X60" s="550"/>
      <c r="Y60" s="550"/>
      <c r="Z60" s="783" t="str">
        <f t="shared" si="22"/>
        <v/>
      </c>
      <c r="AA60" s="758">
        <f t="shared" si="29"/>
        <v>0.6</v>
      </c>
      <c r="AB60" s="784" t="e">
        <f t="shared" si="30"/>
        <v>#VALUE!</v>
      </c>
      <c r="AC60" s="784" t="e">
        <f t="shared" si="31"/>
        <v>#VALUE!</v>
      </c>
      <c r="AD60" s="784" t="e">
        <f t="shared" si="32"/>
        <v>#VALUE!</v>
      </c>
      <c r="AE60" s="785" t="e">
        <f t="shared" si="33"/>
        <v>#VALUE!</v>
      </c>
      <c r="AF60" s="786">
        <f t="shared" si="34"/>
        <v>0</v>
      </c>
      <c r="AG60" s="758">
        <f>IF(I60&lt;=8,tab!C$129,tab!C$127)</f>
        <v>0.5</v>
      </c>
      <c r="AH60" s="759">
        <f t="shared" si="35"/>
        <v>0</v>
      </c>
      <c r="AI60" s="757">
        <f t="shared" si="36"/>
        <v>0</v>
      </c>
      <c r="AJ60" s="787"/>
      <c r="AK60" s="730"/>
      <c r="AL60" s="730"/>
      <c r="AM60" s="730"/>
      <c r="AN60" s="788"/>
      <c r="AO60" s="730"/>
      <c r="AP60" s="730"/>
      <c r="AQ60" s="767"/>
      <c r="AR60" s="730"/>
      <c r="AS60" s="730"/>
      <c r="AT60" s="730"/>
      <c r="AU60" s="729"/>
      <c r="AV60" s="729"/>
      <c r="AW60" s="762"/>
      <c r="AX60" s="729"/>
      <c r="AY60" s="730"/>
      <c r="AZ60" s="625"/>
    </row>
    <row r="61" spans="3:52" s="478" customFormat="1" ht="12.75" customHeight="1" x14ac:dyDescent="0.2">
      <c r="C61" s="904"/>
      <c r="D61" s="1317" t="str">
        <f t="shared" si="47"/>
        <v/>
      </c>
      <c r="E61" s="1317" t="str">
        <f t="shared" si="47"/>
        <v/>
      </c>
      <c r="F61" s="1317" t="str">
        <f t="shared" si="47"/>
        <v/>
      </c>
      <c r="G61" s="1319" t="str">
        <f t="shared" si="16"/>
        <v/>
      </c>
      <c r="H61" s="1320" t="str">
        <f t="shared" si="17"/>
        <v/>
      </c>
      <c r="I61" s="1319" t="str">
        <f t="shared" si="18"/>
        <v/>
      </c>
      <c r="J61" s="1319" t="str">
        <f t="shared" si="19"/>
        <v/>
      </c>
      <c r="K61" s="1321" t="str">
        <f t="shared" si="48"/>
        <v/>
      </c>
      <c r="L61" s="1003"/>
      <c r="M61" s="1011">
        <f t="shared" ref="M61:N61" si="50">IF(M29="",0,M29)</f>
        <v>0</v>
      </c>
      <c r="N61" s="1011">
        <f t="shared" si="50"/>
        <v>0</v>
      </c>
      <c r="O61" s="1013" t="str">
        <f t="shared" si="24"/>
        <v/>
      </c>
      <c r="P61" s="1013" t="str">
        <f t="shared" si="25"/>
        <v/>
      </c>
      <c r="Q61" s="1014" t="str">
        <f t="shared" si="26"/>
        <v/>
      </c>
      <c r="R61" s="1003"/>
      <c r="S61" s="1015" t="str">
        <f t="shared" si="27"/>
        <v/>
      </c>
      <c r="T61" s="1015" t="str">
        <f t="shared" si="28"/>
        <v/>
      </c>
      <c r="U61" s="1016" t="str">
        <f t="shared" si="21"/>
        <v/>
      </c>
      <c r="V61" s="999"/>
      <c r="W61" s="633"/>
      <c r="X61" s="550"/>
      <c r="Y61" s="550"/>
      <c r="Z61" s="783" t="str">
        <f t="shared" si="22"/>
        <v/>
      </c>
      <c r="AA61" s="758">
        <f t="shared" si="29"/>
        <v>0.6</v>
      </c>
      <c r="AB61" s="784" t="e">
        <f t="shared" si="30"/>
        <v>#VALUE!</v>
      </c>
      <c r="AC61" s="784" t="e">
        <f t="shared" si="31"/>
        <v>#VALUE!</v>
      </c>
      <c r="AD61" s="784" t="e">
        <f t="shared" si="32"/>
        <v>#VALUE!</v>
      </c>
      <c r="AE61" s="785" t="e">
        <f t="shared" si="33"/>
        <v>#VALUE!</v>
      </c>
      <c r="AF61" s="786">
        <f t="shared" si="34"/>
        <v>0</v>
      </c>
      <c r="AG61" s="758">
        <f>IF(I61&lt;=8,tab!C$129,tab!C$127)</f>
        <v>0.5</v>
      </c>
      <c r="AH61" s="759">
        <f t="shared" si="35"/>
        <v>0</v>
      </c>
      <c r="AI61" s="757">
        <f t="shared" si="36"/>
        <v>0</v>
      </c>
      <c r="AJ61" s="787"/>
      <c r="AK61" s="730"/>
      <c r="AL61" s="730"/>
      <c r="AM61" s="730"/>
      <c r="AN61" s="788"/>
      <c r="AO61" s="730"/>
      <c r="AP61" s="730"/>
      <c r="AQ61" s="767"/>
      <c r="AR61" s="730"/>
      <c r="AS61" s="730"/>
      <c r="AT61" s="730"/>
      <c r="AU61" s="729"/>
      <c r="AV61" s="729"/>
      <c r="AW61" s="762"/>
      <c r="AX61" s="729"/>
      <c r="AY61" s="730"/>
      <c r="AZ61" s="625"/>
    </row>
    <row r="62" spans="3:52" s="478" customFormat="1" ht="12.75" customHeight="1" x14ac:dyDescent="0.2">
      <c r="C62" s="904"/>
      <c r="D62" s="1317" t="str">
        <f t="shared" si="47"/>
        <v/>
      </c>
      <c r="E62" s="1317" t="str">
        <f t="shared" si="47"/>
        <v/>
      </c>
      <c r="F62" s="1317" t="str">
        <f t="shared" si="47"/>
        <v/>
      </c>
      <c r="G62" s="1319" t="str">
        <f t="shared" si="16"/>
        <v/>
      </c>
      <c r="H62" s="1320" t="str">
        <f t="shared" si="17"/>
        <v/>
      </c>
      <c r="I62" s="1319" t="str">
        <f t="shared" si="18"/>
        <v/>
      </c>
      <c r="J62" s="1319" t="str">
        <f t="shared" si="19"/>
        <v/>
      </c>
      <c r="K62" s="1321" t="str">
        <f t="shared" si="48"/>
        <v/>
      </c>
      <c r="L62" s="1003"/>
      <c r="M62" s="1011">
        <f t="shared" ref="M62:N62" si="51">IF(M30="",0,M30)</f>
        <v>0</v>
      </c>
      <c r="N62" s="1011">
        <f t="shared" si="51"/>
        <v>0</v>
      </c>
      <c r="O62" s="1013" t="str">
        <f t="shared" si="24"/>
        <v/>
      </c>
      <c r="P62" s="1013" t="str">
        <f t="shared" si="25"/>
        <v/>
      </c>
      <c r="Q62" s="1014" t="str">
        <f t="shared" si="26"/>
        <v/>
      </c>
      <c r="R62" s="1003"/>
      <c r="S62" s="1015" t="str">
        <f t="shared" si="27"/>
        <v/>
      </c>
      <c r="T62" s="1015" t="str">
        <f t="shared" si="28"/>
        <v/>
      </c>
      <c r="U62" s="1016" t="str">
        <f t="shared" si="21"/>
        <v/>
      </c>
      <c r="V62" s="999"/>
      <c r="W62" s="633"/>
      <c r="X62" s="550"/>
      <c r="Y62" s="550"/>
      <c r="Z62" s="783" t="str">
        <f t="shared" si="22"/>
        <v/>
      </c>
      <c r="AA62" s="758">
        <f t="shared" si="29"/>
        <v>0.6</v>
      </c>
      <c r="AB62" s="784" t="e">
        <f t="shared" si="30"/>
        <v>#VALUE!</v>
      </c>
      <c r="AC62" s="784" t="e">
        <f t="shared" si="31"/>
        <v>#VALUE!</v>
      </c>
      <c r="AD62" s="784" t="e">
        <f t="shared" si="32"/>
        <v>#VALUE!</v>
      </c>
      <c r="AE62" s="785" t="e">
        <f t="shared" si="33"/>
        <v>#VALUE!</v>
      </c>
      <c r="AF62" s="786">
        <f t="shared" si="34"/>
        <v>0</v>
      </c>
      <c r="AG62" s="758">
        <f>IF(I62&lt;=8,tab!C$129,tab!C$127)</f>
        <v>0.5</v>
      </c>
      <c r="AH62" s="759">
        <f t="shared" si="35"/>
        <v>0</v>
      </c>
      <c r="AI62" s="757">
        <f t="shared" si="36"/>
        <v>0</v>
      </c>
      <c r="AJ62" s="787"/>
      <c r="AK62" s="730"/>
      <c r="AL62" s="730"/>
      <c r="AM62" s="730"/>
      <c r="AN62" s="788"/>
      <c r="AO62" s="730"/>
      <c r="AP62" s="730"/>
      <c r="AQ62" s="767"/>
      <c r="AR62" s="730"/>
      <c r="AS62" s="730"/>
      <c r="AT62" s="730"/>
      <c r="AU62" s="729"/>
      <c r="AV62" s="729"/>
      <c r="AW62" s="762"/>
      <c r="AX62" s="729"/>
      <c r="AY62" s="730"/>
      <c r="AZ62" s="625"/>
    </row>
    <row r="63" spans="3:52" s="478" customFormat="1" ht="12.75" customHeight="1" x14ac:dyDescent="0.2">
      <c r="C63" s="904"/>
      <c r="D63" s="1317" t="str">
        <f t="shared" ref="D63:F67" si="52">IF(D31=0,"",D31)</f>
        <v/>
      </c>
      <c r="E63" s="1317" t="str">
        <f t="shared" si="52"/>
        <v/>
      </c>
      <c r="F63" s="1317" t="str">
        <f t="shared" si="52"/>
        <v/>
      </c>
      <c r="G63" s="1319" t="str">
        <f t="shared" si="16"/>
        <v/>
      </c>
      <c r="H63" s="1320" t="str">
        <f t="shared" si="17"/>
        <v/>
      </c>
      <c r="I63" s="1319" t="str">
        <f t="shared" si="18"/>
        <v/>
      </c>
      <c r="J63" s="1319" t="str">
        <f t="shared" si="19"/>
        <v/>
      </c>
      <c r="K63" s="1321" t="str">
        <f t="shared" si="48"/>
        <v/>
      </c>
      <c r="L63" s="1003"/>
      <c r="M63" s="1011">
        <f t="shared" ref="M63:N63" si="53">IF(M31="",0,M31)</f>
        <v>0</v>
      </c>
      <c r="N63" s="1011">
        <f t="shared" si="53"/>
        <v>0</v>
      </c>
      <c r="O63" s="1013" t="str">
        <f t="shared" si="24"/>
        <v/>
      </c>
      <c r="P63" s="1013" t="str">
        <f t="shared" si="25"/>
        <v/>
      </c>
      <c r="Q63" s="1014" t="str">
        <f t="shared" si="26"/>
        <v/>
      </c>
      <c r="R63" s="1003"/>
      <c r="S63" s="1015" t="str">
        <f t="shared" si="27"/>
        <v/>
      </c>
      <c r="T63" s="1015" t="str">
        <f t="shared" si="28"/>
        <v/>
      </c>
      <c r="U63" s="1016" t="str">
        <f t="shared" si="21"/>
        <v/>
      </c>
      <c r="V63" s="999"/>
      <c r="W63" s="633"/>
      <c r="X63" s="550"/>
      <c r="Y63" s="550"/>
      <c r="Z63" s="783" t="str">
        <f t="shared" si="22"/>
        <v/>
      </c>
      <c r="AA63" s="758">
        <f t="shared" si="29"/>
        <v>0.6</v>
      </c>
      <c r="AB63" s="784" t="e">
        <f t="shared" si="30"/>
        <v>#VALUE!</v>
      </c>
      <c r="AC63" s="784" t="e">
        <f t="shared" si="31"/>
        <v>#VALUE!</v>
      </c>
      <c r="AD63" s="784" t="e">
        <f t="shared" si="32"/>
        <v>#VALUE!</v>
      </c>
      <c r="AE63" s="785" t="e">
        <f t="shared" si="33"/>
        <v>#VALUE!</v>
      </c>
      <c r="AF63" s="786">
        <f t="shared" si="34"/>
        <v>0</v>
      </c>
      <c r="AG63" s="758">
        <f>IF(I63&lt;=8,tab!C$129,tab!C$127)</f>
        <v>0.5</v>
      </c>
      <c r="AH63" s="759">
        <f t="shared" si="35"/>
        <v>0</v>
      </c>
      <c r="AI63" s="757">
        <f t="shared" si="36"/>
        <v>0</v>
      </c>
      <c r="AJ63" s="787"/>
      <c r="AK63" s="730"/>
      <c r="AL63" s="730"/>
      <c r="AM63" s="730"/>
      <c r="AN63" s="788"/>
      <c r="AO63" s="730"/>
      <c r="AP63" s="730"/>
      <c r="AQ63" s="767"/>
      <c r="AR63" s="730"/>
      <c r="AS63" s="730"/>
      <c r="AT63" s="730"/>
      <c r="AU63" s="729"/>
      <c r="AV63" s="729"/>
      <c r="AW63" s="762"/>
      <c r="AX63" s="729"/>
      <c r="AY63" s="730"/>
      <c r="AZ63" s="625"/>
    </row>
    <row r="64" spans="3:52" s="478" customFormat="1" ht="12.75" customHeight="1" x14ac:dyDescent="0.2">
      <c r="C64" s="904"/>
      <c r="D64" s="1317" t="str">
        <f t="shared" si="52"/>
        <v/>
      </c>
      <c r="E64" s="1317" t="str">
        <f t="shared" si="52"/>
        <v/>
      </c>
      <c r="F64" s="1317" t="str">
        <f t="shared" si="52"/>
        <v/>
      </c>
      <c r="G64" s="1319" t="str">
        <f t="shared" si="16"/>
        <v/>
      </c>
      <c r="H64" s="1320" t="str">
        <f t="shared" si="17"/>
        <v/>
      </c>
      <c r="I64" s="1319" t="str">
        <f t="shared" si="18"/>
        <v/>
      </c>
      <c r="J64" s="1319" t="str">
        <f t="shared" si="19"/>
        <v/>
      </c>
      <c r="K64" s="1321" t="str">
        <f t="shared" si="48"/>
        <v/>
      </c>
      <c r="L64" s="1003"/>
      <c r="M64" s="1011">
        <f t="shared" ref="M64:N64" si="54">IF(M32="",0,M32)</f>
        <v>0</v>
      </c>
      <c r="N64" s="1011">
        <f t="shared" si="54"/>
        <v>0</v>
      </c>
      <c r="O64" s="1013" t="str">
        <f t="shared" si="24"/>
        <v/>
      </c>
      <c r="P64" s="1013" t="str">
        <f t="shared" si="25"/>
        <v/>
      </c>
      <c r="Q64" s="1014" t="str">
        <f t="shared" si="26"/>
        <v/>
      </c>
      <c r="R64" s="1003"/>
      <c r="S64" s="1015" t="str">
        <f t="shared" si="27"/>
        <v/>
      </c>
      <c r="T64" s="1015" t="str">
        <f t="shared" si="28"/>
        <v/>
      </c>
      <c r="U64" s="1016" t="str">
        <f t="shared" si="21"/>
        <v/>
      </c>
      <c r="V64" s="999"/>
      <c r="W64" s="633"/>
      <c r="X64" s="550"/>
      <c r="Y64" s="550"/>
      <c r="Z64" s="783" t="str">
        <f t="shared" si="22"/>
        <v/>
      </c>
      <c r="AA64" s="758">
        <f t="shared" si="29"/>
        <v>0.6</v>
      </c>
      <c r="AB64" s="784" t="e">
        <f t="shared" si="30"/>
        <v>#VALUE!</v>
      </c>
      <c r="AC64" s="784" t="e">
        <f t="shared" si="31"/>
        <v>#VALUE!</v>
      </c>
      <c r="AD64" s="784" t="e">
        <f t="shared" si="32"/>
        <v>#VALUE!</v>
      </c>
      <c r="AE64" s="785" t="e">
        <f t="shared" si="33"/>
        <v>#VALUE!</v>
      </c>
      <c r="AF64" s="786">
        <f t="shared" si="34"/>
        <v>0</v>
      </c>
      <c r="AG64" s="758">
        <f>IF(I64&lt;=8,tab!C$129,tab!C$127)</f>
        <v>0.5</v>
      </c>
      <c r="AH64" s="759">
        <f t="shared" si="35"/>
        <v>0</v>
      </c>
      <c r="AI64" s="757">
        <f t="shared" si="36"/>
        <v>0</v>
      </c>
      <c r="AJ64" s="787"/>
      <c r="AK64" s="730"/>
      <c r="AL64" s="730"/>
      <c r="AM64" s="730"/>
      <c r="AN64" s="788"/>
      <c r="AO64" s="730"/>
      <c r="AP64" s="730"/>
      <c r="AQ64" s="767"/>
      <c r="AR64" s="730"/>
      <c r="AS64" s="730"/>
      <c r="AT64" s="730"/>
      <c r="AU64" s="729"/>
      <c r="AV64" s="729"/>
      <c r="AW64" s="762"/>
      <c r="AX64" s="729"/>
      <c r="AY64" s="730"/>
      <c r="AZ64" s="625"/>
    </row>
    <row r="65" spans="3:59" s="478" customFormat="1" ht="12.75" customHeight="1" x14ac:dyDescent="0.2">
      <c r="C65" s="904"/>
      <c r="D65" s="1317" t="str">
        <f t="shared" si="52"/>
        <v/>
      </c>
      <c r="E65" s="1317" t="str">
        <f t="shared" si="52"/>
        <v/>
      </c>
      <c r="F65" s="1317" t="str">
        <f t="shared" si="52"/>
        <v/>
      </c>
      <c r="G65" s="1319" t="str">
        <f t="shared" si="16"/>
        <v/>
      </c>
      <c r="H65" s="1320" t="str">
        <f t="shared" si="17"/>
        <v/>
      </c>
      <c r="I65" s="1319" t="str">
        <f t="shared" si="18"/>
        <v/>
      </c>
      <c r="J65" s="1319" t="str">
        <f t="shared" si="19"/>
        <v/>
      </c>
      <c r="K65" s="1321" t="str">
        <f t="shared" si="48"/>
        <v/>
      </c>
      <c r="L65" s="1003"/>
      <c r="M65" s="1011">
        <f t="shared" ref="M65:N65" si="55">IF(M33="",0,M33)</f>
        <v>0</v>
      </c>
      <c r="N65" s="1011">
        <f t="shared" si="55"/>
        <v>0</v>
      </c>
      <c r="O65" s="1013" t="str">
        <f t="shared" si="24"/>
        <v/>
      </c>
      <c r="P65" s="1013" t="str">
        <f t="shared" si="25"/>
        <v/>
      </c>
      <c r="Q65" s="1014" t="str">
        <f t="shared" si="26"/>
        <v/>
      </c>
      <c r="R65" s="1003"/>
      <c r="S65" s="1015" t="str">
        <f t="shared" si="27"/>
        <v/>
      </c>
      <c r="T65" s="1015" t="str">
        <f t="shared" si="28"/>
        <v/>
      </c>
      <c r="U65" s="1016" t="str">
        <f t="shared" si="21"/>
        <v/>
      </c>
      <c r="V65" s="999"/>
      <c r="W65" s="633"/>
      <c r="X65" s="550"/>
      <c r="Y65" s="550"/>
      <c r="Z65" s="783" t="str">
        <f t="shared" si="22"/>
        <v/>
      </c>
      <c r="AA65" s="758">
        <f t="shared" si="29"/>
        <v>0.6</v>
      </c>
      <c r="AB65" s="784" t="e">
        <f t="shared" si="30"/>
        <v>#VALUE!</v>
      </c>
      <c r="AC65" s="784" t="e">
        <f t="shared" si="31"/>
        <v>#VALUE!</v>
      </c>
      <c r="AD65" s="784" t="e">
        <f t="shared" si="32"/>
        <v>#VALUE!</v>
      </c>
      <c r="AE65" s="785" t="e">
        <f t="shared" si="33"/>
        <v>#VALUE!</v>
      </c>
      <c r="AF65" s="786">
        <f t="shared" si="34"/>
        <v>0</v>
      </c>
      <c r="AG65" s="758">
        <f>IF(I65&lt;=8,tab!C$129,tab!C$127)</f>
        <v>0.5</v>
      </c>
      <c r="AH65" s="759">
        <f t="shared" si="35"/>
        <v>0</v>
      </c>
      <c r="AI65" s="757">
        <f t="shared" si="36"/>
        <v>0</v>
      </c>
      <c r="AJ65" s="787"/>
      <c r="AK65" s="730"/>
      <c r="AL65" s="730"/>
      <c r="AM65" s="730"/>
      <c r="AN65" s="788"/>
      <c r="AO65" s="730"/>
      <c r="AP65" s="730"/>
      <c r="AQ65" s="767"/>
      <c r="AR65" s="730"/>
      <c r="AS65" s="730"/>
      <c r="AT65" s="730"/>
      <c r="AU65" s="729"/>
      <c r="AV65" s="729"/>
      <c r="AW65" s="762"/>
      <c r="AX65" s="729"/>
      <c r="AY65" s="730"/>
      <c r="AZ65" s="625"/>
    </row>
    <row r="66" spans="3:59" s="478" customFormat="1" ht="12.75" customHeight="1" x14ac:dyDescent="0.2">
      <c r="C66" s="904"/>
      <c r="D66" s="1317" t="str">
        <f t="shared" si="52"/>
        <v/>
      </c>
      <c r="E66" s="1317" t="str">
        <f t="shared" si="52"/>
        <v/>
      </c>
      <c r="F66" s="1317" t="str">
        <f t="shared" si="52"/>
        <v/>
      </c>
      <c r="G66" s="1319" t="str">
        <f t="shared" si="16"/>
        <v/>
      </c>
      <c r="H66" s="1320" t="str">
        <f t="shared" si="17"/>
        <v/>
      </c>
      <c r="I66" s="1319" t="str">
        <f t="shared" si="18"/>
        <v/>
      </c>
      <c r="J66" s="1319" t="str">
        <f t="shared" si="19"/>
        <v/>
      </c>
      <c r="K66" s="1321" t="str">
        <f t="shared" si="48"/>
        <v/>
      </c>
      <c r="L66" s="1003"/>
      <c r="M66" s="1011">
        <f t="shared" ref="M66:N66" si="56">IF(M34="",0,M34)</f>
        <v>0</v>
      </c>
      <c r="N66" s="1011">
        <f t="shared" si="56"/>
        <v>0</v>
      </c>
      <c r="O66" s="1013" t="str">
        <f t="shared" si="24"/>
        <v/>
      </c>
      <c r="P66" s="1013" t="str">
        <f t="shared" si="25"/>
        <v/>
      </c>
      <c r="Q66" s="1014" t="str">
        <f t="shared" si="26"/>
        <v/>
      </c>
      <c r="R66" s="1003"/>
      <c r="S66" s="1015" t="str">
        <f t="shared" si="27"/>
        <v/>
      </c>
      <c r="T66" s="1015" t="str">
        <f t="shared" si="28"/>
        <v/>
      </c>
      <c r="U66" s="1016" t="str">
        <f t="shared" si="21"/>
        <v/>
      </c>
      <c r="V66" s="999"/>
      <c r="W66" s="633"/>
      <c r="X66" s="550"/>
      <c r="Y66" s="550"/>
      <c r="Z66" s="783" t="str">
        <f t="shared" si="22"/>
        <v/>
      </c>
      <c r="AA66" s="758">
        <f t="shared" si="29"/>
        <v>0.6</v>
      </c>
      <c r="AB66" s="784" t="e">
        <f t="shared" si="30"/>
        <v>#VALUE!</v>
      </c>
      <c r="AC66" s="784" t="e">
        <f t="shared" si="31"/>
        <v>#VALUE!</v>
      </c>
      <c r="AD66" s="784" t="e">
        <f t="shared" si="32"/>
        <v>#VALUE!</v>
      </c>
      <c r="AE66" s="785" t="e">
        <f t="shared" si="33"/>
        <v>#VALUE!</v>
      </c>
      <c r="AF66" s="786">
        <f t="shared" si="34"/>
        <v>0</v>
      </c>
      <c r="AG66" s="758">
        <f>IF(I66&lt;=8,tab!C$129,tab!C$127)</f>
        <v>0.5</v>
      </c>
      <c r="AH66" s="759">
        <f t="shared" si="35"/>
        <v>0</v>
      </c>
      <c r="AI66" s="757">
        <f t="shared" si="36"/>
        <v>0</v>
      </c>
      <c r="AJ66" s="787"/>
      <c r="AK66" s="730"/>
      <c r="AL66" s="730"/>
      <c r="AM66" s="730"/>
      <c r="AN66" s="788"/>
      <c r="AO66" s="730"/>
      <c r="AP66" s="730"/>
      <c r="AQ66" s="767"/>
      <c r="AR66" s="730"/>
      <c r="AS66" s="730"/>
      <c r="AT66" s="730"/>
      <c r="AU66" s="729"/>
      <c r="AV66" s="729"/>
      <c r="AW66" s="762"/>
      <c r="AX66" s="729"/>
      <c r="AY66" s="730"/>
      <c r="AZ66" s="625"/>
    </row>
    <row r="67" spans="3:59" s="478" customFormat="1" ht="12.75" customHeight="1" x14ac:dyDescent="0.2">
      <c r="C67" s="904"/>
      <c r="D67" s="1317" t="str">
        <f t="shared" si="52"/>
        <v/>
      </c>
      <c r="E67" s="1317" t="str">
        <f t="shared" si="52"/>
        <v/>
      </c>
      <c r="F67" s="1317" t="str">
        <f t="shared" si="52"/>
        <v/>
      </c>
      <c r="G67" s="1319" t="str">
        <f t="shared" si="16"/>
        <v/>
      </c>
      <c r="H67" s="1320" t="str">
        <f t="shared" si="17"/>
        <v/>
      </c>
      <c r="I67" s="1319" t="str">
        <f t="shared" si="18"/>
        <v/>
      </c>
      <c r="J67" s="1319" t="str">
        <f t="shared" si="19"/>
        <v/>
      </c>
      <c r="K67" s="1321" t="str">
        <f t="shared" si="48"/>
        <v/>
      </c>
      <c r="L67" s="1003"/>
      <c r="M67" s="1011">
        <f t="shared" ref="M67:N67" si="57">IF(M35="",0,M35)</f>
        <v>0</v>
      </c>
      <c r="N67" s="1011">
        <f t="shared" si="57"/>
        <v>0</v>
      </c>
      <c r="O67" s="1013" t="str">
        <f t="shared" si="24"/>
        <v/>
      </c>
      <c r="P67" s="1013" t="str">
        <f t="shared" si="25"/>
        <v/>
      </c>
      <c r="Q67" s="1014" t="str">
        <f t="shared" si="26"/>
        <v/>
      </c>
      <c r="R67" s="1003"/>
      <c r="S67" s="1015" t="str">
        <f t="shared" si="27"/>
        <v/>
      </c>
      <c r="T67" s="1015" t="str">
        <f t="shared" si="28"/>
        <v/>
      </c>
      <c r="U67" s="1016" t="str">
        <f t="shared" si="21"/>
        <v/>
      </c>
      <c r="V67" s="999"/>
      <c r="W67" s="633"/>
      <c r="X67" s="550"/>
      <c r="Y67" s="550"/>
      <c r="Z67" s="783" t="str">
        <f t="shared" si="22"/>
        <v/>
      </c>
      <c r="AA67" s="758">
        <f t="shared" si="29"/>
        <v>0.6</v>
      </c>
      <c r="AB67" s="784" t="e">
        <f t="shared" si="30"/>
        <v>#VALUE!</v>
      </c>
      <c r="AC67" s="784" t="e">
        <f t="shared" si="31"/>
        <v>#VALUE!</v>
      </c>
      <c r="AD67" s="784" t="e">
        <f t="shared" si="32"/>
        <v>#VALUE!</v>
      </c>
      <c r="AE67" s="785" t="e">
        <f t="shared" si="33"/>
        <v>#VALUE!</v>
      </c>
      <c r="AF67" s="786">
        <f t="shared" si="34"/>
        <v>0</v>
      </c>
      <c r="AG67" s="758">
        <f>IF(I67&lt;=8,tab!C$129,tab!C$127)</f>
        <v>0.5</v>
      </c>
      <c r="AH67" s="759">
        <f t="shared" si="35"/>
        <v>0</v>
      </c>
      <c r="AI67" s="757">
        <f t="shared" si="36"/>
        <v>0</v>
      </c>
      <c r="AJ67" s="787"/>
      <c r="AK67" s="730"/>
      <c r="AL67" s="730"/>
      <c r="AM67" s="730"/>
      <c r="AN67" s="788"/>
      <c r="AO67" s="730"/>
      <c r="AP67" s="730"/>
      <c r="AQ67" s="767"/>
      <c r="AR67" s="730"/>
      <c r="AS67" s="730"/>
      <c r="AT67" s="730"/>
      <c r="AU67" s="729"/>
      <c r="AV67" s="729"/>
      <c r="AW67" s="762"/>
      <c r="AX67" s="729"/>
      <c r="AY67" s="730"/>
      <c r="AZ67" s="625"/>
    </row>
    <row r="68" spans="3:59" s="478" customFormat="1" x14ac:dyDescent="0.2">
      <c r="C68" s="904"/>
      <c r="D68" s="1208"/>
      <c r="E68" s="1208"/>
      <c r="F68" s="1208"/>
      <c r="G68" s="1209"/>
      <c r="H68" s="1210"/>
      <c r="I68" s="1209"/>
      <c r="J68" s="1211"/>
      <c r="K68" s="1212">
        <f>SUM(K48:K67)</f>
        <v>1</v>
      </c>
      <c r="L68" s="1005"/>
      <c r="M68" s="1213">
        <f>SUM(M48:M67)</f>
        <v>0</v>
      </c>
      <c r="N68" s="1213">
        <f>SUM(N48:N67)</f>
        <v>0</v>
      </c>
      <c r="O68" s="1019">
        <f>SUM(O48:O67)</f>
        <v>40</v>
      </c>
      <c r="P68" s="1019">
        <f>SUM(P48:P67)</f>
        <v>0</v>
      </c>
      <c r="Q68" s="1019">
        <f>SUM(Q48:Q67)</f>
        <v>40</v>
      </c>
      <c r="R68" s="1005"/>
      <c r="S68" s="1020">
        <f>SUM(S48:S67)</f>
        <v>45268.76238698011</v>
      </c>
      <c r="T68" s="1020">
        <f>SUM(T48:T67)</f>
        <v>1118.4376130198916</v>
      </c>
      <c r="U68" s="1020">
        <f>SUM(U48:U67)</f>
        <v>46387.200000000004</v>
      </c>
      <c r="V68" s="1000"/>
      <c r="W68" s="638"/>
      <c r="X68" s="550"/>
      <c r="Y68" s="550"/>
      <c r="Z68" s="766"/>
      <c r="AA68" s="766"/>
      <c r="AB68" s="766"/>
      <c r="AC68" s="766"/>
      <c r="AD68" s="766"/>
      <c r="AE68" s="766"/>
      <c r="AF68" s="766"/>
      <c r="AG68" s="766"/>
      <c r="AH68" s="760">
        <f>SUM(AH48:AH67)</f>
        <v>0</v>
      </c>
      <c r="AI68" s="763">
        <f>SUM(AI48:AI67)</f>
        <v>0</v>
      </c>
      <c r="AJ68" s="739"/>
      <c r="AK68" s="730"/>
      <c r="AL68" s="730"/>
      <c r="AM68" s="730"/>
      <c r="AN68" s="730"/>
      <c r="AO68" s="730"/>
      <c r="AP68" s="730"/>
      <c r="AQ68" s="767"/>
      <c r="AR68" s="730"/>
      <c r="AS68" s="730"/>
      <c r="AT68" s="730"/>
      <c r="AU68" s="729"/>
      <c r="AV68" s="729"/>
      <c r="AW68" s="729"/>
      <c r="AX68" s="729"/>
      <c r="AY68" s="730"/>
      <c r="AZ68" s="625"/>
    </row>
    <row r="69" spans="3:59" s="478" customFormat="1" x14ac:dyDescent="0.2">
      <c r="C69" s="904"/>
      <c r="D69" s="907"/>
      <c r="E69" s="907"/>
      <c r="F69" s="907"/>
      <c r="G69" s="906"/>
      <c r="H69" s="976"/>
      <c r="I69" s="906"/>
      <c r="J69" s="977"/>
      <c r="K69" s="978"/>
      <c r="L69" s="978"/>
      <c r="M69" s="977"/>
      <c r="N69" s="978"/>
      <c r="O69" s="977"/>
      <c r="P69" s="1001"/>
      <c r="Q69" s="1001"/>
      <c r="R69" s="978"/>
      <c r="S69" s="1002"/>
      <c r="T69" s="1002"/>
      <c r="U69" s="979"/>
      <c r="V69" s="979"/>
      <c r="W69" s="624"/>
      <c r="X69" s="550"/>
      <c r="Y69" s="550"/>
      <c r="Z69" s="766"/>
      <c r="AA69" s="766"/>
      <c r="AB69" s="766"/>
      <c r="AC69" s="766"/>
      <c r="AD69" s="766"/>
      <c r="AE69" s="766"/>
      <c r="AF69" s="766"/>
      <c r="AG69" s="766"/>
      <c r="AH69" s="760"/>
      <c r="AI69" s="763"/>
      <c r="AJ69" s="739"/>
      <c r="AK69" s="730"/>
      <c r="AL69" s="730"/>
      <c r="AM69" s="730"/>
      <c r="AN69" s="730"/>
      <c r="AO69" s="730"/>
      <c r="AP69" s="730"/>
      <c r="AQ69" s="767"/>
      <c r="AR69" s="730"/>
      <c r="AS69" s="730"/>
      <c r="AT69" s="730"/>
      <c r="AU69" s="729"/>
      <c r="AV69" s="729"/>
      <c r="AW69" s="729"/>
      <c r="AX69" s="729"/>
      <c r="AY69" s="730"/>
      <c r="AZ69" s="625"/>
    </row>
    <row r="70" spans="3:59" s="478" customFormat="1" x14ac:dyDescent="0.2">
      <c r="D70" s="620"/>
      <c r="E70" s="620"/>
      <c r="F70" s="620"/>
      <c r="G70" s="479"/>
      <c r="H70" s="621"/>
      <c r="I70" s="622"/>
      <c r="J70" s="622"/>
      <c r="K70" s="623"/>
      <c r="L70" s="623"/>
      <c r="M70" s="622"/>
      <c r="N70" s="623"/>
      <c r="O70" s="622"/>
      <c r="P70" s="479"/>
      <c r="Q70" s="479"/>
      <c r="R70" s="623"/>
      <c r="U70" s="624"/>
      <c r="V70" s="624"/>
      <c r="W70" s="624"/>
      <c r="X70" s="550"/>
      <c r="Y70" s="550"/>
      <c r="Z70" s="766"/>
      <c r="AA70" s="766"/>
      <c r="AB70" s="766"/>
      <c r="AC70" s="766"/>
      <c r="AD70" s="766"/>
      <c r="AE70" s="766"/>
      <c r="AF70" s="766"/>
      <c r="AG70" s="766"/>
      <c r="AH70" s="759"/>
      <c r="AI70" s="757"/>
      <c r="AJ70" s="730"/>
      <c r="AK70" s="730"/>
      <c r="AL70" s="730"/>
      <c r="AM70" s="730"/>
      <c r="AN70" s="730"/>
      <c r="AO70" s="730"/>
      <c r="AP70" s="730"/>
      <c r="AQ70" s="767"/>
      <c r="AR70" s="730"/>
      <c r="AS70" s="730"/>
      <c r="AT70" s="730"/>
      <c r="AU70" s="729"/>
      <c r="AV70" s="729"/>
      <c r="AW70" s="729"/>
      <c r="AX70" s="729"/>
      <c r="AY70" s="730"/>
      <c r="AZ70" s="625"/>
    </row>
    <row r="71" spans="3:59" s="619" customFormat="1" x14ac:dyDescent="0.2">
      <c r="D71" s="639"/>
      <c r="E71" s="639"/>
      <c r="F71" s="639"/>
      <c r="G71" s="630"/>
      <c r="H71" s="640"/>
      <c r="I71" s="641"/>
      <c r="J71" s="641"/>
      <c r="K71" s="643"/>
      <c r="L71" s="643"/>
      <c r="M71" s="641"/>
      <c r="N71" s="643"/>
      <c r="O71" s="641"/>
      <c r="P71" s="630"/>
      <c r="Q71" s="630"/>
      <c r="R71" s="643"/>
      <c r="U71" s="624"/>
      <c r="V71" s="624"/>
      <c r="W71" s="624"/>
      <c r="X71" s="550"/>
      <c r="Y71" s="550"/>
      <c r="Z71" s="766"/>
      <c r="AA71" s="766"/>
      <c r="AB71" s="766"/>
      <c r="AC71" s="766"/>
      <c r="AD71" s="766"/>
      <c r="AE71" s="766"/>
      <c r="AF71" s="766"/>
      <c r="AG71" s="766"/>
      <c r="AH71" s="760"/>
      <c r="AI71" s="763"/>
      <c r="AJ71" s="765"/>
      <c r="AK71" s="765"/>
      <c r="AL71" s="765"/>
      <c r="AM71" s="765"/>
      <c r="AN71" s="765"/>
      <c r="AO71" s="765"/>
      <c r="AP71" s="765"/>
      <c r="AQ71" s="789"/>
      <c r="AR71" s="765"/>
      <c r="AS71" s="765"/>
      <c r="AT71" s="765"/>
      <c r="AU71" s="764"/>
      <c r="AV71" s="764"/>
      <c r="AW71" s="764"/>
      <c r="AX71" s="764"/>
      <c r="AY71" s="765"/>
      <c r="AZ71" s="631"/>
      <c r="BG71" s="478"/>
    </row>
    <row r="72" spans="3:59" s="478" customFormat="1" x14ac:dyDescent="0.2">
      <c r="C72" s="478" t="s">
        <v>221</v>
      </c>
      <c r="D72" s="620"/>
      <c r="E72" s="634" t="str">
        <f>tab!F2</f>
        <v>2020/21</v>
      </c>
      <c r="F72" s="620"/>
      <c r="G72" s="479"/>
      <c r="H72" s="621"/>
      <c r="I72" s="622"/>
      <c r="J72" s="622"/>
      <c r="K72" s="623"/>
      <c r="L72" s="623"/>
      <c r="M72" s="622"/>
      <c r="N72" s="623"/>
      <c r="O72" s="622"/>
      <c r="P72" s="479"/>
      <c r="Q72" s="479"/>
      <c r="R72" s="623"/>
      <c r="U72" s="624"/>
      <c r="V72" s="624"/>
      <c r="W72" s="624"/>
      <c r="X72" s="550"/>
      <c r="Y72" s="550"/>
      <c r="Z72" s="766"/>
      <c r="AA72" s="766"/>
      <c r="AB72" s="766"/>
      <c r="AC72" s="766"/>
      <c r="AD72" s="766"/>
      <c r="AE72" s="766"/>
      <c r="AF72" s="766"/>
      <c r="AG72" s="766"/>
      <c r="AH72" s="759"/>
      <c r="AI72" s="757"/>
      <c r="AJ72" s="730"/>
      <c r="AK72" s="730"/>
      <c r="AL72" s="730"/>
      <c r="AM72" s="730"/>
      <c r="AN72" s="730"/>
      <c r="AO72" s="730"/>
      <c r="AP72" s="730"/>
      <c r="AQ72" s="767"/>
      <c r="AR72" s="730"/>
      <c r="AS72" s="730"/>
      <c r="AT72" s="730"/>
      <c r="AU72" s="729"/>
      <c r="AV72" s="729"/>
      <c r="AW72" s="729"/>
      <c r="AX72" s="729"/>
      <c r="AY72" s="730"/>
      <c r="AZ72" s="625"/>
    </row>
    <row r="73" spans="3:59" s="478" customFormat="1" x14ac:dyDescent="0.2">
      <c r="C73" s="478" t="s">
        <v>222</v>
      </c>
      <c r="D73" s="620"/>
      <c r="E73" s="634">
        <f>+tab!G3</f>
        <v>44105</v>
      </c>
      <c r="F73" s="620"/>
      <c r="G73" s="479"/>
      <c r="H73" s="621"/>
      <c r="I73" s="622"/>
      <c r="J73" s="622"/>
      <c r="K73" s="623"/>
      <c r="L73" s="623"/>
      <c r="M73" s="622"/>
      <c r="N73" s="623"/>
      <c r="O73" s="622"/>
      <c r="P73" s="479"/>
      <c r="Q73" s="479"/>
      <c r="R73" s="623"/>
      <c r="U73" s="624"/>
      <c r="V73" s="624"/>
      <c r="W73" s="624"/>
      <c r="X73" s="550"/>
      <c r="Y73" s="550"/>
      <c r="Z73" s="766"/>
      <c r="AA73" s="766"/>
      <c r="AB73" s="766"/>
      <c r="AC73" s="766"/>
      <c r="AD73" s="766"/>
      <c r="AE73" s="766"/>
      <c r="AF73" s="766"/>
      <c r="AG73" s="766"/>
      <c r="AH73" s="759"/>
      <c r="AI73" s="757"/>
      <c r="AJ73" s="730"/>
      <c r="AK73" s="730"/>
      <c r="AL73" s="730"/>
      <c r="AM73" s="730"/>
      <c r="AN73" s="730"/>
      <c r="AO73" s="730"/>
      <c r="AP73" s="730"/>
      <c r="AQ73" s="767"/>
      <c r="AR73" s="730"/>
      <c r="AS73" s="730"/>
      <c r="AT73" s="730"/>
      <c r="AU73" s="729"/>
      <c r="AV73" s="729"/>
      <c r="AW73" s="729"/>
      <c r="AX73" s="729"/>
      <c r="AY73" s="730"/>
      <c r="AZ73" s="625"/>
    </row>
    <row r="74" spans="3:59" s="619" customFormat="1" x14ac:dyDescent="0.2">
      <c r="D74" s="639"/>
      <c r="E74" s="639"/>
      <c r="F74" s="639"/>
      <c r="G74" s="630"/>
      <c r="H74" s="640"/>
      <c r="I74" s="641"/>
      <c r="J74" s="641"/>
      <c r="K74" s="643"/>
      <c r="L74" s="643"/>
      <c r="M74" s="641"/>
      <c r="N74" s="643"/>
      <c r="O74" s="641"/>
      <c r="P74" s="630"/>
      <c r="Q74" s="630"/>
      <c r="R74" s="643"/>
      <c r="U74" s="624"/>
      <c r="V74" s="624"/>
      <c r="W74" s="624"/>
      <c r="X74" s="550"/>
      <c r="Y74" s="550"/>
      <c r="Z74" s="766"/>
      <c r="AA74" s="766"/>
      <c r="AB74" s="766"/>
      <c r="AC74" s="766"/>
      <c r="AD74" s="766"/>
      <c r="AE74" s="766"/>
      <c r="AF74" s="766"/>
      <c r="AG74" s="766"/>
      <c r="AH74" s="760"/>
      <c r="AI74" s="763"/>
      <c r="AJ74" s="765"/>
      <c r="AK74" s="765"/>
      <c r="AL74" s="765"/>
      <c r="AM74" s="765"/>
      <c r="AN74" s="765"/>
      <c r="AO74" s="765"/>
      <c r="AP74" s="765"/>
      <c r="AQ74" s="789"/>
      <c r="AR74" s="765"/>
      <c r="AS74" s="765"/>
      <c r="AT74" s="765"/>
      <c r="AU74" s="764"/>
      <c r="AV74" s="764"/>
      <c r="AW74" s="764"/>
      <c r="AX74" s="764"/>
      <c r="AY74" s="765"/>
      <c r="AZ74" s="631"/>
      <c r="BG74" s="478"/>
    </row>
    <row r="75" spans="3:59" s="478" customFormat="1" ht="12.75" customHeight="1" x14ac:dyDescent="0.2">
      <c r="C75" s="904"/>
      <c r="D75" s="907"/>
      <c r="E75" s="928"/>
      <c r="F75" s="907"/>
      <c r="G75" s="906"/>
      <c r="H75" s="976"/>
      <c r="I75" s="977"/>
      <c r="J75" s="977"/>
      <c r="K75" s="978"/>
      <c r="L75" s="978"/>
      <c r="M75" s="977"/>
      <c r="N75" s="978"/>
      <c r="O75" s="977"/>
      <c r="P75" s="906"/>
      <c r="Q75" s="906"/>
      <c r="R75" s="978"/>
      <c r="S75" s="904"/>
      <c r="T75" s="904"/>
      <c r="U75" s="979"/>
      <c r="V75" s="979"/>
      <c r="W75" s="624"/>
      <c r="X75" s="550"/>
      <c r="Y75" s="550"/>
      <c r="Z75" s="766"/>
      <c r="AA75" s="766"/>
      <c r="AB75" s="766"/>
      <c r="AC75" s="766"/>
      <c r="AD75" s="766"/>
      <c r="AE75" s="766"/>
      <c r="AF75" s="766"/>
      <c r="AG75" s="766"/>
      <c r="AH75" s="759"/>
      <c r="AI75" s="757"/>
      <c r="AJ75" s="730"/>
      <c r="AK75" s="730"/>
      <c r="AL75" s="730"/>
      <c r="AM75" s="730"/>
      <c r="AN75" s="730"/>
      <c r="AO75" s="730"/>
      <c r="AP75" s="744"/>
      <c r="AQ75" s="782"/>
      <c r="AR75" s="744"/>
      <c r="AS75" s="744"/>
      <c r="AT75" s="744"/>
      <c r="AU75" s="737"/>
      <c r="AV75" s="743"/>
      <c r="AW75" s="744"/>
      <c r="AX75" s="745"/>
      <c r="AY75" s="746"/>
      <c r="AZ75" s="626"/>
      <c r="BG75" s="619"/>
    </row>
    <row r="76" spans="3:59" s="603" customFormat="1" ht="12.75" customHeight="1" x14ac:dyDescent="0.2">
      <c r="C76" s="980"/>
      <c r="D76" s="981" t="s">
        <v>223</v>
      </c>
      <c r="E76" s="982"/>
      <c r="F76" s="982"/>
      <c r="G76" s="982"/>
      <c r="H76" s="982"/>
      <c r="I76" s="982"/>
      <c r="J76" s="982"/>
      <c r="K76" s="982"/>
      <c r="L76" s="982"/>
      <c r="M76" s="981" t="s">
        <v>731</v>
      </c>
      <c r="N76" s="983"/>
      <c r="O76" s="983"/>
      <c r="P76" s="983"/>
      <c r="Q76" s="983"/>
      <c r="R76" s="982"/>
      <c r="S76" s="1414" t="s">
        <v>732</v>
      </c>
      <c r="T76" s="1414"/>
      <c r="U76" s="1415"/>
      <c r="V76" s="984"/>
      <c r="W76" s="635"/>
      <c r="X76" s="550"/>
      <c r="Y76" s="550"/>
      <c r="Z76" s="766"/>
      <c r="AA76" s="766"/>
      <c r="AB76" s="766"/>
      <c r="AC76" s="766"/>
      <c r="AD76" s="766"/>
      <c r="AE76" s="766"/>
      <c r="AF76" s="766"/>
      <c r="AG76" s="766"/>
      <c r="AH76" s="760"/>
      <c r="AI76" s="750"/>
      <c r="AJ76" s="739"/>
      <c r="AK76" s="753"/>
      <c r="AL76" s="753"/>
      <c r="AM76" s="738"/>
      <c r="AN76" s="761"/>
      <c r="AO76" s="738"/>
      <c r="AP76" s="730"/>
      <c r="AQ76" s="730"/>
      <c r="AR76" s="730"/>
      <c r="AS76" s="730"/>
      <c r="AT76" s="730"/>
      <c r="AU76" s="752"/>
      <c r="AV76" s="752"/>
      <c r="AW76" s="752"/>
      <c r="AX76" s="752"/>
      <c r="AY76" s="752"/>
      <c r="BA76" s="629"/>
      <c r="BB76" s="629"/>
    </row>
    <row r="77" spans="3:59" s="478" customFormat="1" ht="12.75" customHeight="1" x14ac:dyDescent="0.2">
      <c r="C77" s="985"/>
      <c r="D77" s="939" t="s">
        <v>224</v>
      </c>
      <c r="E77" s="939" t="s">
        <v>225</v>
      </c>
      <c r="F77" s="939" t="s">
        <v>226</v>
      </c>
      <c r="G77" s="986" t="s">
        <v>227</v>
      </c>
      <c r="H77" s="987" t="s">
        <v>228</v>
      </c>
      <c r="I77" s="986" t="s">
        <v>186</v>
      </c>
      <c r="J77" s="986" t="s">
        <v>229</v>
      </c>
      <c r="K77" s="988" t="s">
        <v>230</v>
      </c>
      <c r="L77" s="988"/>
      <c r="M77" s="920" t="s">
        <v>733</v>
      </c>
      <c r="N77" s="920" t="s">
        <v>734</v>
      </c>
      <c r="O77" s="920" t="s">
        <v>735</v>
      </c>
      <c r="P77" s="920" t="s">
        <v>736</v>
      </c>
      <c r="Q77" s="989" t="s">
        <v>737</v>
      </c>
      <c r="R77" s="988"/>
      <c r="S77" s="990" t="s">
        <v>738</v>
      </c>
      <c r="T77" s="990" t="s">
        <v>739</v>
      </c>
      <c r="U77" s="990" t="s">
        <v>231</v>
      </c>
      <c r="V77" s="991"/>
      <c r="W77" s="636"/>
      <c r="X77" s="550"/>
      <c r="Y77" s="550"/>
      <c r="Z77" s="747" t="s">
        <v>415</v>
      </c>
      <c r="AA77" s="748" t="s">
        <v>746</v>
      </c>
      <c r="AB77" s="749" t="s">
        <v>747</v>
      </c>
      <c r="AC77" s="749" t="s">
        <v>747</v>
      </c>
      <c r="AD77" s="749" t="s">
        <v>748</v>
      </c>
      <c r="AE77" s="749" t="s">
        <v>749</v>
      </c>
      <c r="AF77" s="749" t="s">
        <v>750</v>
      </c>
      <c r="AG77" s="749" t="s">
        <v>751</v>
      </c>
      <c r="AH77" s="749" t="s">
        <v>233</v>
      </c>
      <c r="AI77" s="750" t="s">
        <v>428</v>
      </c>
      <c r="AJ77" s="754"/>
      <c r="AK77" s="755"/>
      <c r="AL77" s="755"/>
      <c r="AM77" s="748"/>
      <c r="AN77" s="747"/>
      <c r="AO77" s="748"/>
      <c r="AP77" s="730"/>
      <c r="AQ77" s="730"/>
      <c r="AR77" s="730"/>
      <c r="AS77" s="730"/>
      <c r="AT77" s="730"/>
      <c r="AU77" s="729"/>
      <c r="AV77" s="729"/>
      <c r="AW77" s="729"/>
      <c r="AX77" s="729"/>
      <c r="AY77" s="729"/>
      <c r="BA77" s="629"/>
      <c r="BB77" s="627"/>
    </row>
    <row r="78" spans="3:59" s="478" customFormat="1" ht="12.75" customHeight="1" x14ac:dyDescent="0.2">
      <c r="C78" s="985"/>
      <c r="D78" s="992"/>
      <c r="E78" s="939"/>
      <c r="F78" s="993"/>
      <c r="G78" s="986" t="s">
        <v>235</v>
      </c>
      <c r="H78" s="987" t="s">
        <v>236</v>
      </c>
      <c r="I78" s="986"/>
      <c r="J78" s="986"/>
      <c r="K78" s="988"/>
      <c r="L78" s="988"/>
      <c r="M78" s="920" t="s">
        <v>740</v>
      </c>
      <c r="N78" s="920" t="s">
        <v>741</v>
      </c>
      <c r="O78" s="920" t="s">
        <v>742</v>
      </c>
      <c r="P78" s="920" t="s">
        <v>743</v>
      </c>
      <c r="Q78" s="989" t="s">
        <v>147</v>
      </c>
      <c r="R78" s="988"/>
      <c r="S78" s="990" t="s">
        <v>744</v>
      </c>
      <c r="T78" s="990" t="s">
        <v>745</v>
      </c>
      <c r="U78" s="990" t="s">
        <v>147</v>
      </c>
      <c r="V78" s="991"/>
      <c r="W78" s="636"/>
      <c r="X78" s="550"/>
      <c r="Y78" s="550"/>
      <c r="Z78" s="749" t="s">
        <v>752</v>
      </c>
      <c r="AA78" s="751">
        <f>tab!$D$126</f>
        <v>0.6</v>
      </c>
      <c r="AB78" s="749" t="s">
        <v>753</v>
      </c>
      <c r="AC78" s="749" t="s">
        <v>754</v>
      </c>
      <c r="AD78" s="749" t="s">
        <v>755</v>
      </c>
      <c r="AE78" s="749" t="s">
        <v>756</v>
      </c>
      <c r="AF78" s="749" t="s">
        <v>756</v>
      </c>
      <c r="AG78" s="749" t="s">
        <v>757</v>
      </c>
      <c r="AH78" s="749"/>
      <c r="AI78" s="749" t="s">
        <v>232</v>
      </c>
      <c r="AJ78" s="730"/>
      <c r="AK78" s="730"/>
      <c r="AL78" s="730"/>
      <c r="AM78" s="730"/>
      <c r="AN78" s="730"/>
      <c r="AO78" s="730"/>
      <c r="AP78" s="730"/>
      <c r="AQ78" s="730"/>
      <c r="AR78" s="730"/>
      <c r="AS78" s="730"/>
      <c r="AT78" s="730"/>
      <c r="AU78" s="729"/>
      <c r="AV78" s="729"/>
      <c r="AW78" s="729"/>
      <c r="AX78" s="729"/>
      <c r="AY78" s="729"/>
      <c r="BB78" s="628"/>
    </row>
    <row r="79" spans="3:59" s="478" customFormat="1" ht="12.75" customHeight="1" x14ac:dyDescent="0.2">
      <c r="C79" s="904"/>
      <c r="D79" s="930"/>
      <c r="E79" s="930"/>
      <c r="F79" s="930"/>
      <c r="G79" s="909"/>
      <c r="H79" s="1204"/>
      <c r="I79" s="1205"/>
      <c r="J79" s="1205"/>
      <c r="K79" s="1206"/>
      <c r="L79" s="995"/>
      <c r="M79" s="1207"/>
      <c r="N79" s="1206"/>
      <c r="O79" s="996"/>
      <c r="P79" s="997"/>
      <c r="Q79" s="997"/>
      <c r="R79" s="995"/>
      <c r="S79" s="997"/>
      <c r="T79" s="997"/>
      <c r="U79" s="998"/>
      <c r="V79" s="998"/>
      <c r="W79" s="637"/>
      <c r="X79" s="550"/>
      <c r="Y79" s="550"/>
      <c r="Z79" s="766"/>
      <c r="AA79" s="766"/>
      <c r="AB79" s="766"/>
      <c r="AC79" s="766"/>
      <c r="AD79" s="766"/>
      <c r="AE79" s="766"/>
      <c r="AF79" s="766"/>
      <c r="AG79" s="766"/>
      <c r="AH79" s="756"/>
      <c r="AI79" s="757"/>
      <c r="AJ79" s="755"/>
      <c r="AK79" s="730"/>
      <c r="AL79" s="730"/>
      <c r="AM79" s="730"/>
      <c r="AN79" s="730"/>
      <c r="AO79" s="730"/>
      <c r="AP79" s="730"/>
      <c r="AQ79" s="730"/>
      <c r="AR79" s="730"/>
      <c r="AS79" s="730"/>
      <c r="AT79" s="730"/>
      <c r="AU79" s="729"/>
      <c r="AV79" s="729"/>
      <c r="AW79" s="729"/>
      <c r="AX79" s="729"/>
      <c r="AY79" s="729"/>
      <c r="BB79" s="628"/>
    </row>
    <row r="80" spans="3:59" s="478" customFormat="1" ht="12.75" customHeight="1" x14ac:dyDescent="0.2">
      <c r="C80" s="904"/>
      <c r="D80" s="1317" t="str">
        <f t="shared" ref="D80:F91" si="58">IF(D48=0,"",D48)</f>
        <v/>
      </c>
      <c r="E80" s="1318" t="str">
        <f t="shared" si="58"/>
        <v>Piet</v>
      </c>
      <c r="F80" s="1318" t="str">
        <f t="shared" si="58"/>
        <v>hoofd</v>
      </c>
      <c r="G80" s="1319">
        <f t="shared" ref="G80:G99" si="59">IF(G48="","",G48+1)</f>
        <v>25</v>
      </c>
      <c r="H80" s="1320">
        <f t="shared" ref="H80:H99" si="60">IF(H48=0,"",H48)</f>
        <v>25569</v>
      </c>
      <c r="I80" s="1319">
        <f t="shared" ref="I80:I99" si="61">IF(I48=0,"",I48)</f>
        <v>7</v>
      </c>
      <c r="J80" s="1319">
        <f t="shared" ref="J80:J99" si="62">IF(E80="","",(IF((J48+1)&gt;VLOOKUP(I80,salaris2016,22,FALSE),J48,J48+1)))</f>
        <v>7</v>
      </c>
      <c r="K80" s="1321">
        <f t="shared" ref="K80:K91" si="63">IF(K48="","",K48)</f>
        <v>1</v>
      </c>
      <c r="L80" s="1003"/>
      <c r="M80" s="1011">
        <f>IF(M48="",0,M48)</f>
        <v>0</v>
      </c>
      <c r="N80" s="1011">
        <f>IF(N48="",0,N48)</f>
        <v>0</v>
      </c>
      <c r="O80" s="1013">
        <f>IF(K80="","",IF(K80*40&gt;40,40,K80*40))</f>
        <v>40</v>
      </c>
      <c r="P80" s="1013">
        <f>IF(I80="","",IF(OR(I80="LA",OR(I80="LB",OR(I80="LC",OR(I80="LD",OR(I80="LE"))))),1,0)*IF(J80&lt;4,IF(K80*40&gt;40,40,K80*40),0))</f>
        <v>0</v>
      </c>
      <c r="Q80" s="1014">
        <f>IF(K80="","",SUM(M80:P80))</f>
        <v>40</v>
      </c>
      <c r="R80" s="1003"/>
      <c r="S80" s="1015">
        <f>IF(J80="","",((1659*K80-Q80)*AC80))</f>
        <v>46374.249547920437</v>
      </c>
      <c r="T80" s="1015">
        <f>IF(K80="","",Q80*AD80+AB80*(AE80+AF80*(1-AG80)))</f>
        <v>1145.750452079566</v>
      </c>
      <c r="U80" s="1016">
        <f t="shared" ref="U80:U99" si="64">IF(K80="","",(S80+T80))</f>
        <v>47520</v>
      </c>
      <c r="V80" s="999"/>
      <c r="W80" s="633"/>
      <c r="X80" s="550"/>
      <c r="Y80" s="550"/>
      <c r="Z80" s="783">
        <f t="shared" ref="Z80:Z99" si="65">IF(I80="","",VLOOKUP(I80,salaris2020,J80+1,FALSE))</f>
        <v>2475</v>
      </c>
      <c r="AA80" s="758">
        <f>AA$14</f>
        <v>0.6</v>
      </c>
      <c r="AB80" s="784">
        <f>Z80*12/1659</f>
        <v>17.902350813743219</v>
      </c>
      <c r="AC80" s="784">
        <f>Z80*12*(1+AA80)/1659</f>
        <v>28.643761301989151</v>
      </c>
      <c r="AD80" s="784">
        <f>AC80-AB80</f>
        <v>10.741410488245933</v>
      </c>
      <c r="AE80" s="785">
        <f>O80+P80</f>
        <v>40</v>
      </c>
      <c r="AF80" s="786">
        <f>M80+N80</f>
        <v>0</v>
      </c>
      <c r="AG80" s="758">
        <f>IF(I80&lt;=8,tab!C$129,tab!C$127)</f>
        <v>0.4</v>
      </c>
      <c r="AH80" s="759">
        <f>IF(G80&lt;25,0,IF(G80=25,25,IF(G80&lt;40,0,IF(G80=40,40,IF(G80&gt;=40,0)))))</f>
        <v>25</v>
      </c>
      <c r="AI80" s="757">
        <f>IF(E80="",0,IF(AH80=25,Z80*1.08*K80/2,IF(AH80=40,Z80*1.08*K80,IF(AH80=0,0))))</f>
        <v>1336.5</v>
      </c>
      <c r="AJ80" s="787"/>
      <c r="AK80" s="730"/>
      <c r="AL80" s="730"/>
      <c r="AM80" s="730"/>
      <c r="AN80" s="788"/>
      <c r="AO80" s="730"/>
      <c r="AP80" s="730"/>
      <c r="AQ80" s="767"/>
      <c r="AR80" s="730"/>
      <c r="AS80" s="730"/>
      <c r="AT80" s="730"/>
      <c r="AU80" s="729"/>
      <c r="AV80" s="729"/>
      <c r="AW80" s="762"/>
      <c r="AX80" s="729"/>
      <c r="AY80" s="730"/>
      <c r="AZ80" s="625"/>
    </row>
    <row r="81" spans="3:52" s="478" customFormat="1" ht="12.75" customHeight="1" x14ac:dyDescent="0.2">
      <c r="C81" s="904"/>
      <c r="D81" s="1317" t="str">
        <f t="shared" si="58"/>
        <v/>
      </c>
      <c r="E81" s="1317" t="str">
        <f t="shared" si="58"/>
        <v/>
      </c>
      <c r="F81" s="1317" t="str">
        <f t="shared" si="58"/>
        <v/>
      </c>
      <c r="G81" s="1319" t="str">
        <f t="shared" si="59"/>
        <v/>
      </c>
      <c r="H81" s="1320" t="str">
        <f t="shared" si="60"/>
        <v/>
      </c>
      <c r="I81" s="1319" t="str">
        <f t="shared" si="61"/>
        <v/>
      </c>
      <c r="J81" s="1319" t="str">
        <f t="shared" si="62"/>
        <v/>
      </c>
      <c r="K81" s="1321" t="str">
        <f t="shared" si="63"/>
        <v/>
      </c>
      <c r="L81" s="1003"/>
      <c r="M81" s="1011">
        <f t="shared" ref="M81:N81" si="66">IF(M49="",0,M49)</f>
        <v>0</v>
      </c>
      <c r="N81" s="1011">
        <f t="shared" si="66"/>
        <v>0</v>
      </c>
      <c r="O81" s="1013" t="str">
        <f t="shared" ref="O81:O99" si="67">IF(K81="","",IF(K81*40&gt;40,40,K81*40))</f>
        <v/>
      </c>
      <c r="P81" s="1013" t="str">
        <f t="shared" ref="P81:P99" si="68">IF(I81="","",IF(OR(I81="LA",OR(I81="LB",OR(I81="LC",OR(I81="LD",OR(I81="LE"))))),1,0)*IF(J81&lt;4,IF(K81*40&gt;40,40,K81*40),0))</f>
        <v/>
      </c>
      <c r="Q81" s="1014" t="str">
        <f t="shared" ref="Q81:Q99" si="69">IF(K81="","",SUM(M81:P81))</f>
        <v/>
      </c>
      <c r="R81" s="1003"/>
      <c r="S81" s="1015" t="str">
        <f t="shared" ref="S81:S99" si="70">IF(J81="","",((1659*K81-Q81)*AC81))</f>
        <v/>
      </c>
      <c r="T81" s="1015" t="str">
        <f t="shared" ref="T81:T99" si="71">IF(K81="","",Q81*AD81+AB81*(AE81+AF81*(1-AG81)))</f>
        <v/>
      </c>
      <c r="U81" s="1016" t="str">
        <f t="shared" si="64"/>
        <v/>
      </c>
      <c r="V81" s="999"/>
      <c r="W81" s="633"/>
      <c r="X81" s="550"/>
      <c r="Y81" s="550"/>
      <c r="Z81" s="783" t="str">
        <f t="shared" si="65"/>
        <v/>
      </c>
      <c r="AA81" s="758">
        <f t="shared" ref="AA81:AA99" si="72">AA$14</f>
        <v>0.6</v>
      </c>
      <c r="AB81" s="784" t="e">
        <f t="shared" ref="AB81:AB99" si="73">Z81*12/1659</f>
        <v>#VALUE!</v>
      </c>
      <c r="AC81" s="784" t="e">
        <f t="shared" ref="AC81:AC99" si="74">Z81*12*(1+AA81)/1659</f>
        <v>#VALUE!</v>
      </c>
      <c r="AD81" s="784" t="e">
        <f t="shared" ref="AD81:AD99" si="75">AC81-AB81</f>
        <v>#VALUE!</v>
      </c>
      <c r="AE81" s="785" t="e">
        <f t="shared" ref="AE81:AE99" si="76">O81+P81</f>
        <v>#VALUE!</v>
      </c>
      <c r="AF81" s="786">
        <f t="shared" ref="AF81:AF99" si="77">M81+N81</f>
        <v>0</v>
      </c>
      <c r="AG81" s="758">
        <f>IF(I81&lt;=8,tab!C$129,tab!C$127)</f>
        <v>0.5</v>
      </c>
      <c r="AH81" s="759">
        <f t="shared" ref="AH81:AH99" si="78">IF(G81&lt;25,0,IF(G81=25,25,IF(G81&lt;40,0,IF(G81=40,40,IF(G81&gt;=40,0)))))</f>
        <v>0</v>
      </c>
      <c r="AI81" s="757">
        <f t="shared" ref="AI81:AI99" si="79">IF(E81="",0,IF(AH81=25,Z81*1.08*K81/2,IF(AH81=40,Z81*1.08*K81,IF(AH81=0,0))))</f>
        <v>0</v>
      </c>
      <c r="AJ81" s="787"/>
      <c r="AK81" s="730"/>
      <c r="AL81" s="730"/>
      <c r="AM81" s="730"/>
      <c r="AN81" s="788"/>
      <c r="AO81" s="730"/>
      <c r="AP81" s="730"/>
      <c r="AQ81" s="767"/>
      <c r="AR81" s="730"/>
      <c r="AS81" s="730"/>
      <c r="AT81" s="730"/>
      <c r="AU81" s="729"/>
      <c r="AV81" s="729"/>
      <c r="AW81" s="762"/>
      <c r="AX81" s="729"/>
      <c r="AY81" s="730"/>
      <c r="AZ81" s="625"/>
    </row>
    <row r="82" spans="3:52" s="478" customFormat="1" ht="12.75" customHeight="1" x14ac:dyDescent="0.2">
      <c r="C82" s="904"/>
      <c r="D82" s="1317" t="str">
        <f t="shared" si="58"/>
        <v/>
      </c>
      <c r="E82" s="1318" t="str">
        <f t="shared" si="58"/>
        <v/>
      </c>
      <c r="F82" s="1318" t="str">
        <f t="shared" si="58"/>
        <v/>
      </c>
      <c r="G82" s="1322" t="str">
        <f t="shared" si="59"/>
        <v/>
      </c>
      <c r="H82" s="1323" t="str">
        <f t="shared" si="60"/>
        <v/>
      </c>
      <c r="I82" s="1319" t="str">
        <f t="shared" si="61"/>
        <v/>
      </c>
      <c r="J82" s="1319" t="str">
        <f t="shared" si="62"/>
        <v/>
      </c>
      <c r="K82" s="1324" t="str">
        <f t="shared" si="63"/>
        <v/>
      </c>
      <c r="L82" s="1004"/>
      <c r="M82" s="1011">
        <f t="shared" ref="M82:N82" si="80">IF(M50="",0,M50)</f>
        <v>0</v>
      </c>
      <c r="N82" s="1011">
        <f t="shared" si="80"/>
        <v>0</v>
      </c>
      <c r="O82" s="1013" t="str">
        <f t="shared" si="67"/>
        <v/>
      </c>
      <c r="P82" s="1013" t="str">
        <f t="shared" si="68"/>
        <v/>
      </c>
      <c r="Q82" s="1014" t="str">
        <f t="shared" si="69"/>
        <v/>
      </c>
      <c r="R82" s="1004"/>
      <c r="S82" s="1015" t="str">
        <f t="shared" si="70"/>
        <v/>
      </c>
      <c r="T82" s="1015" t="str">
        <f t="shared" si="71"/>
        <v/>
      </c>
      <c r="U82" s="1016" t="str">
        <f t="shared" si="64"/>
        <v/>
      </c>
      <c r="V82" s="999"/>
      <c r="W82" s="633"/>
      <c r="X82" s="550"/>
      <c r="Y82" s="550"/>
      <c r="Z82" s="783" t="str">
        <f t="shared" si="65"/>
        <v/>
      </c>
      <c r="AA82" s="758">
        <f t="shared" si="72"/>
        <v>0.6</v>
      </c>
      <c r="AB82" s="784" t="e">
        <f t="shared" si="73"/>
        <v>#VALUE!</v>
      </c>
      <c r="AC82" s="784" t="e">
        <f t="shared" si="74"/>
        <v>#VALUE!</v>
      </c>
      <c r="AD82" s="784" t="e">
        <f t="shared" si="75"/>
        <v>#VALUE!</v>
      </c>
      <c r="AE82" s="785" t="e">
        <f t="shared" si="76"/>
        <v>#VALUE!</v>
      </c>
      <c r="AF82" s="786">
        <f t="shared" si="77"/>
        <v>0</v>
      </c>
      <c r="AG82" s="758">
        <f>IF(I82&lt;=8,tab!C$129,tab!C$127)</f>
        <v>0.5</v>
      </c>
      <c r="AH82" s="759">
        <f t="shared" si="78"/>
        <v>0</v>
      </c>
      <c r="AI82" s="757">
        <f t="shared" si="79"/>
        <v>0</v>
      </c>
      <c r="AJ82" s="787"/>
      <c r="AK82" s="730"/>
      <c r="AL82" s="730"/>
      <c r="AM82" s="730"/>
      <c r="AN82" s="788"/>
      <c r="AO82" s="730"/>
      <c r="AP82" s="730"/>
      <c r="AQ82" s="767"/>
      <c r="AR82" s="730"/>
      <c r="AS82" s="730"/>
      <c r="AT82" s="730"/>
      <c r="AU82" s="729"/>
      <c r="AV82" s="729"/>
      <c r="AW82" s="762"/>
      <c r="AX82" s="729"/>
      <c r="AY82" s="730"/>
      <c r="AZ82" s="625"/>
    </row>
    <row r="83" spans="3:52" s="478" customFormat="1" ht="12.75" customHeight="1" x14ac:dyDescent="0.2">
      <c r="C83" s="904"/>
      <c r="D83" s="1317" t="str">
        <f t="shared" si="58"/>
        <v/>
      </c>
      <c r="E83" s="1317" t="str">
        <f t="shared" si="58"/>
        <v/>
      </c>
      <c r="F83" s="1317" t="str">
        <f t="shared" si="58"/>
        <v/>
      </c>
      <c r="G83" s="1319" t="str">
        <f t="shared" si="59"/>
        <v/>
      </c>
      <c r="H83" s="1320" t="str">
        <f t="shared" si="60"/>
        <v/>
      </c>
      <c r="I83" s="1319" t="str">
        <f t="shared" si="61"/>
        <v/>
      </c>
      <c r="J83" s="1319" t="str">
        <f t="shared" si="62"/>
        <v/>
      </c>
      <c r="K83" s="1321" t="str">
        <f t="shared" si="63"/>
        <v/>
      </c>
      <c r="L83" s="1003"/>
      <c r="M83" s="1011">
        <f t="shared" ref="M83:N83" si="81">IF(M51="",0,M51)</f>
        <v>0</v>
      </c>
      <c r="N83" s="1011">
        <f t="shared" si="81"/>
        <v>0</v>
      </c>
      <c r="O83" s="1013" t="str">
        <f t="shared" si="67"/>
        <v/>
      </c>
      <c r="P83" s="1013" t="str">
        <f t="shared" si="68"/>
        <v/>
      </c>
      <c r="Q83" s="1014" t="str">
        <f t="shared" si="69"/>
        <v/>
      </c>
      <c r="R83" s="1003"/>
      <c r="S83" s="1015" t="str">
        <f t="shared" si="70"/>
        <v/>
      </c>
      <c r="T83" s="1015" t="str">
        <f t="shared" si="71"/>
        <v/>
      </c>
      <c r="U83" s="1016" t="str">
        <f t="shared" si="64"/>
        <v/>
      </c>
      <c r="V83" s="999"/>
      <c r="W83" s="633"/>
      <c r="X83" s="550"/>
      <c r="Y83" s="550"/>
      <c r="Z83" s="783" t="str">
        <f t="shared" si="65"/>
        <v/>
      </c>
      <c r="AA83" s="758">
        <f t="shared" si="72"/>
        <v>0.6</v>
      </c>
      <c r="AB83" s="784" t="e">
        <f t="shared" si="73"/>
        <v>#VALUE!</v>
      </c>
      <c r="AC83" s="784" t="e">
        <f t="shared" si="74"/>
        <v>#VALUE!</v>
      </c>
      <c r="AD83" s="784" t="e">
        <f t="shared" si="75"/>
        <v>#VALUE!</v>
      </c>
      <c r="AE83" s="785" t="e">
        <f t="shared" si="76"/>
        <v>#VALUE!</v>
      </c>
      <c r="AF83" s="786">
        <f t="shared" si="77"/>
        <v>0</v>
      </c>
      <c r="AG83" s="758">
        <f>IF(I83&lt;=8,tab!C$129,tab!C$127)</f>
        <v>0.5</v>
      </c>
      <c r="AH83" s="759">
        <f t="shared" si="78"/>
        <v>0</v>
      </c>
      <c r="AI83" s="757">
        <f t="shared" si="79"/>
        <v>0</v>
      </c>
      <c r="AJ83" s="787"/>
      <c r="AK83" s="730"/>
      <c r="AL83" s="730"/>
      <c r="AM83" s="730"/>
      <c r="AN83" s="788"/>
      <c r="AO83" s="730"/>
      <c r="AP83" s="730"/>
      <c r="AQ83" s="767"/>
      <c r="AR83" s="730"/>
      <c r="AS83" s="730"/>
      <c r="AT83" s="730"/>
      <c r="AU83" s="729"/>
      <c r="AV83" s="729"/>
      <c r="AW83" s="762"/>
      <c r="AX83" s="729"/>
      <c r="AY83" s="730"/>
      <c r="AZ83" s="625"/>
    </row>
    <row r="84" spans="3:52" s="478" customFormat="1" ht="12.75" customHeight="1" x14ac:dyDescent="0.2">
      <c r="C84" s="904"/>
      <c r="D84" s="1317" t="str">
        <f t="shared" si="58"/>
        <v/>
      </c>
      <c r="E84" s="1317" t="str">
        <f t="shared" si="58"/>
        <v/>
      </c>
      <c r="F84" s="1317" t="str">
        <f t="shared" si="58"/>
        <v/>
      </c>
      <c r="G84" s="1319" t="str">
        <f t="shared" si="59"/>
        <v/>
      </c>
      <c r="H84" s="1320" t="str">
        <f t="shared" si="60"/>
        <v/>
      </c>
      <c r="I84" s="1319" t="str">
        <f t="shared" si="61"/>
        <v/>
      </c>
      <c r="J84" s="1319" t="str">
        <f t="shared" si="62"/>
        <v/>
      </c>
      <c r="K84" s="1321" t="str">
        <f t="shared" si="63"/>
        <v/>
      </c>
      <c r="L84" s="1003"/>
      <c r="M84" s="1011">
        <f t="shared" ref="M84:N84" si="82">IF(M52="",0,M52)</f>
        <v>0</v>
      </c>
      <c r="N84" s="1011">
        <f t="shared" si="82"/>
        <v>0</v>
      </c>
      <c r="O84" s="1013" t="str">
        <f t="shared" si="67"/>
        <v/>
      </c>
      <c r="P84" s="1013" t="str">
        <f t="shared" si="68"/>
        <v/>
      </c>
      <c r="Q84" s="1014" t="str">
        <f t="shared" si="69"/>
        <v/>
      </c>
      <c r="R84" s="1003"/>
      <c r="S84" s="1015" t="str">
        <f t="shared" si="70"/>
        <v/>
      </c>
      <c r="T84" s="1015" t="str">
        <f t="shared" si="71"/>
        <v/>
      </c>
      <c r="U84" s="1016" t="str">
        <f t="shared" si="64"/>
        <v/>
      </c>
      <c r="V84" s="999"/>
      <c r="W84" s="633"/>
      <c r="X84" s="550"/>
      <c r="Y84" s="550"/>
      <c r="Z84" s="783" t="str">
        <f t="shared" si="65"/>
        <v/>
      </c>
      <c r="AA84" s="758">
        <f t="shared" si="72"/>
        <v>0.6</v>
      </c>
      <c r="AB84" s="784" t="e">
        <f t="shared" si="73"/>
        <v>#VALUE!</v>
      </c>
      <c r="AC84" s="784" t="e">
        <f t="shared" si="74"/>
        <v>#VALUE!</v>
      </c>
      <c r="AD84" s="784" t="e">
        <f t="shared" si="75"/>
        <v>#VALUE!</v>
      </c>
      <c r="AE84" s="785" t="e">
        <f t="shared" si="76"/>
        <v>#VALUE!</v>
      </c>
      <c r="AF84" s="786">
        <f t="shared" si="77"/>
        <v>0</v>
      </c>
      <c r="AG84" s="758">
        <f>IF(I84&lt;=8,tab!C$129,tab!C$127)</f>
        <v>0.5</v>
      </c>
      <c r="AH84" s="759">
        <f t="shared" si="78"/>
        <v>0</v>
      </c>
      <c r="AI84" s="757">
        <f t="shared" si="79"/>
        <v>0</v>
      </c>
      <c r="AJ84" s="787"/>
      <c r="AK84" s="730"/>
      <c r="AL84" s="730"/>
      <c r="AM84" s="730"/>
      <c r="AN84" s="788"/>
      <c r="AO84" s="730"/>
      <c r="AP84" s="730"/>
      <c r="AQ84" s="767"/>
      <c r="AR84" s="730"/>
      <c r="AS84" s="730"/>
      <c r="AT84" s="730"/>
      <c r="AU84" s="729"/>
      <c r="AV84" s="729"/>
      <c r="AW84" s="762"/>
      <c r="AX84" s="729"/>
      <c r="AY84" s="730"/>
      <c r="AZ84" s="625"/>
    </row>
    <row r="85" spans="3:52" s="478" customFormat="1" ht="12.75" customHeight="1" x14ac:dyDescent="0.2">
      <c r="C85" s="904"/>
      <c r="D85" s="1317" t="str">
        <f t="shared" si="58"/>
        <v/>
      </c>
      <c r="E85" s="1317" t="str">
        <f t="shared" si="58"/>
        <v/>
      </c>
      <c r="F85" s="1317" t="str">
        <f t="shared" si="58"/>
        <v/>
      </c>
      <c r="G85" s="1319" t="str">
        <f t="shared" si="59"/>
        <v/>
      </c>
      <c r="H85" s="1320" t="str">
        <f t="shared" si="60"/>
        <v/>
      </c>
      <c r="I85" s="1319" t="str">
        <f t="shared" si="61"/>
        <v/>
      </c>
      <c r="J85" s="1319" t="str">
        <f t="shared" si="62"/>
        <v/>
      </c>
      <c r="K85" s="1321" t="str">
        <f t="shared" si="63"/>
        <v/>
      </c>
      <c r="L85" s="1003"/>
      <c r="M85" s="1011">
        <f t="shared" ref="M85:N85" si="83">IF(M53="",0,M53)</f>
        <v>0</v>
      </c>
      <c r="N85" s="1011">
        <f t="shared" si="83"/>
        <v>0</v>
      </c>
      <c r="O85" s="1013" t="str">
        <f t="shared" si="67"/>
        <v/>
      </c>
      <c r="P85" s="1013" t="str">
        <f t="shared" si="68"/>
        <v/>
      </c>
      <c r="Q85" s="1014" t="str">
        <f t="shared" si="69"/>
        <v/>
      </c>
      <c r="R85" s="1003"/>
      <c r="S85" s="1015" t="str">
        <f t="shared" si="70"/>
        <v/>
      </c>
      <c r="T85" s="1015" t="str">
        <f t="shared" si="71"/>
        <v/>
      </c>
      <c r="U85" s="1016" t="str">
        <f t="shared" si="64"/>
        <v/>
      </c>
      <c r="V85" s="999"/>
      <c r="W85" s="633"/>
      <c r="X85" s="550"/>
      <c r="Y85" s="550"/>
      <c r="Z85" s="783" t="str">
        <f t="shared" si="65"/>
        <v/>
      </c>
      <c r="AA85" s="758">
        <f t="shared" si="72"/>
        <v>0.6</v>
      </c>
      <c r="AB85" s="784" t="e">
        <f t="shared" si="73"/>
        <v>#VALUE!</v>
      </c>
      <c r="AC85" s="784" t="e">
        <f t="shared" si="74"/>
        <v>#VALUE!</v>
      </c>
      <c r="AD85" s="784" t="e">
        <f t="shared" si="75"/>
        <v>#VALUE!</v>
      </c>
      <c r="AE85" s="785" t="e">
        <f t="shared" si="76"/>
        <v>#VALUE!</v>
      </c>
      <c r="AF85" s="786">
        <f t="shared" si="77"/>
        <v>0</v>
      </c>
      <c r="AG85" s="758">
        <f>IF(I85&lt;=8,tab!C$129,tab!C$127)</f>
        <v>0.5</v>
      </c>
      <c r="AH85" s="759">
        <f t="shared" si="78"/>
        <v>0</v>
      </c>
      <c r="AI85" s="757">
        <f t="shared" si="79"/>
        <v>0</v>
      </c>
      <c r="AJ85" s="787"/>
      <c r="AK85" s="730"/>
      <c r="AL85" s="730"/>
      <c r="AM85" s="730"/>
      <c r="AN85" s="788"/>
      <c r="AO85" s="730"/>
      <c r="AP85" s="730"/>
      <c r="AQ85" s="767"/>
      <c r="AR85" s="730"/>
      <c r="AS85" s="730"/>
      <c r="AT85" s="730"/>
      <c r="AU85" s="729"/>
      <c r="AV85" s="729"/>
      <c r="AW85" s="762"/>
      <c r="AX85" s="729"/>
      <c r="AY85" s="730"/>
      <c r="AZ85" s="625"/>
    </row>
    <row r="86" spans="3:52" s="478" customFormat="1" ht="12.75" customHeight="1" x14ac:dyDescent="0.2">
      <c r="C86" s="904"/>
      <c r="D86" s="1317" t="str">
        <f t="shared" si="58"/>
        <v/>
      </c>
      <c r="E86" s="1317" t="str">
        <f t="shared" si="58"/>
        <v/>
      </c>
      <c r="F86" s="1317" t="str">
        <f t="shared" si="58"/>
        <v/>
      </c>
      <c r="G86" s="1319" t="str">
        <f t="shared" si="59"/>
        <v/>
      </c>
      <c r="H86" s="1320" t="str">
        <f t="shared" si="60"/>
        <v/>
      </c>
      <c r="I86" s="1319" t="str">
        <f t="shared" si="61"/>
        <v/>
      </c>
      <c r="J86" s="1319" t="str">
        <f t="shared" si="62"/>
        <v/>
      </c>
      <c r="K86" s="1321" t="str">
        <f t="shared" si="63"/>
        <v/>
      </c>
      <c r="L86" s="1003"/>
      <c r="M86" s="1011">
        <f t="shared" ref="M86:N86" si="84">IF(M54="",0,M54)</f>
        <v>0</v>
      </c>
      <c r="N86" s="1011">
        <f t="shared" si="84"/>
        <v>0</v>
      </c>
      <c r="O86" s="1013" t="str">
        <f t="shared" si="67"/>
        <v/>
      </c>
      <c r="P86" s="1013" t="str">
        <f t="shared" si="68"/>
        <v/>
      </c>
      <c r="Q86" s="1014" t="str">
        <f t="shared" si="69"/>
        <v/>
      </c>
      <c r="R86" s="1003"/>
      <c r="S86" s="1015" t="str">
        <f t="shared" si="70"/>
        <v/>
      </c>
      <c r="T86" s="1015" t="str">
        <f t="shared" si="71"/>
        <v/>
      </c>
      <c r="U86" s="1016" t="str">
        <f t="shared" si="64"/>
        <v/>
      </c>
      <c r="V86" s="999"/>
      <c r="W86" s="633"/>
      <c r="X86" s="550"/>
      <c r="Y86" s="550"/>
      <c r="Z86" s="783" t="str">
        <f t="shared" si="65"/>
        <v/>
      </c>
      <c r="AA86" s="758">
        <f t="shared" si="72"/>
        <v>0.6</v>
      </c>
      <c r="AB86" s="784" t="e">
        <f t="shared" si="73"/>
        <v>#VALUE!</v>
      </c>
      <c r="AC86" s="784" t="e">
        <f t="shared" si="74"/>
        <v>#VALUE!</v>
      </c>
      <c r="AD86" s="784" t="e">
        <f t="shared" si="75"/>
        <v>#VALUE!</v>
      </c>
      <c r="AE86" s="785" t="e">
        <f t="shared" si="76"/>
        <v>#VALUE!</v>
      </c>
      <c r="AF86" s="786">
        <f t="shared" si="77"/>
        <v>0</v>
      </c>
      <c r="AG86" s="758">
        <f>IF(I86&lt;=8,tab!C$129,tab!C$127)</f>
        <v>0.5</v>
      </c>
      <c r="AH86" s="759">
        <f t="shared" si="78"/>
        <v>0</v>
      </c>
      <c r="AI86" s="757">
        <f t="shared" si="79"/>
        <v>0</v>
      </c>
      <c r="AJ86" s="787"/>
      <c r="AK86" s="730"/>
      <c r="AL86" s="730"/>
      <c r="AM86" s="730"/>
      <c r="AN86" s="788"/>
      <c r="AO86" s="730"/>
      <c r="AP86" s="730"/>
      <c r="AQ86" s="767"/>
      <c r="AR86" s="730"/>
      <c r="AS86" s="730"/>
      <c r="AT86" s="730"/>
      <c r="AU86" s="729"/>
      <c r="AV86" s="729"/>
      <c r="AW86" s="762"/>
      <c r="AX86" s="729"/>
      <c r="AY86" s="730"/>
      <c r="AZ86" s="625"/>
    </row>
    <row r="87" spans="3:52" s="478" customFormat="1" ht="12.75" customHeight="1" x14ac:dyDescent="0.2">
      <c r="C87" s="904"/>
      <c r="D87" s="1317" t="str">
        <f t="shared" si="58"/>
        <v/>
      </c>
      <c r="E87" s="1317" t="str">
        <f t="shared" si="58"/>
        <v/>
      </c>
      <c r="F87" s="1317" t="str">
        <f t="shared" si="58"/>
        <v/>
      </c>
      <c r="G87" s="1319" t="str">
        <f t="shared" si="59"/>
        <v/>
      </c>
      <c r="H87" s="1320" t="str">
        <f t="shared" si="60"/>
        <v/>
      </c>
      <c r="I87" s="1319" t="str">
        <f t="shared" si="61"/>
        <v/>
      </c>
      <c r="J87" s="1319" t="str">
        <f t="shared" si="62"/>
        <v/>
      </c>
      <c r="K87" s="1321" t="str">
        <f t="shared" si="63"/>
        <v/>
      </c>
      <c r="L87" s="1003"/>
      <c r="M87" s="1011">
        <f t="shared" ref="M87:N87" si="85">IF(M55="",0,M55)</f>
        <v>0</v>
      </c>
      <c r="N87" s="1011">
        <f t="shared" si="85"/>
        <v>0</v>
      </c>
      <c r="O87" s="1013" t="str">
        <f t="shared" si="67"/>
        <v/>
      </c>
      <c r="P87" s="1013" t="str">
        <f t="shared" si="68"/>
        <v/>
      </c>
      <c r="Q87" s="1014" t="str">
        <f t="shared" si="69"/>
        <v/>
      </c>
      <c r="R87" s="1003"/>
      <c r="S87" s="1015" t="str">
        <f t="shared" si="70"/>
        <v/>
      </c>
      <c r="T87" s="1015" t="str">
        <f t="shared" si="71"/>
        <v/>
      </c>
      <c r="U87" s="1016" t="str">
        <f t="shared" si="64"/>
        <v/>
      </c>
      <c r="V87" s="999"/>
      <c r="W87" s="633"/>
      <c r="X87" s="550"/>
      <c r="Y87" s="550"/>
      <c r="Z87" s="783" t="str">
        <f t="shared" si="65"/>
        <v/>
      </c>
      <c r="AA87" s="758">
        <f t="shared" si="72"/>
        <v>0.6</v>
      </c>
      <c r="AB87" s="784" t="e">
        <f t="shared" si="73"/>
        <v>#VALUE!</v>
      </c>
      <c r="AC87" s="784" t="e">
        <f t="shared" si="74"/>
        <v>#VALUE!</v>
      </c>
      <c r="AD87" s="784" t="e">
        <f t="shared" si="75"/>
        <v>#VALUE!</v>
      </c>
      <c r="AE87" s="785" t="e">
        <f t="shared" si="76"/>
        <v>#VALUE!</v>
      </c>
      <c r="AF87" s="786">
        <f t="shared" si="77"/>
        <v>0</v>
      </c>
      <c r="AG87" s="758">
        <f>IF(I87&lt;=8,tab!C$129,tab!C$127)</f>
        <v>0.5</v>
      </c>
      <c r="AH87" s="759">
        <f t="shared" si="78"/>
        <v>0</v>
      </c>
      <c r="AI87" s="757">
        <f t="shared" si="79"/>
        <v>0</v>
      </c>
      <c r="AJ87" s="787"/>
      <c r="AK87" s="730"/>
      <c r="AL87" s="730"/>
      <c r="AM87" s="730"/>
      <c r="AN87" s="788"/>
      <c r="AO87" s="730"/>
      <c r="AP87" s="730"/>
      <c r="AQ87" s="767"/>
      <c r="AR87" s="730"/>
      <c r="AS87" s="730"/>
      <c r="AT87" s="730"/>
      <c r="AU87" s="729"/>
      <c r="AV87" s="729"/>
      <c r="AW87" s="762"/>
      <c r="AX87" s="729"/>
      <c r="AY87" s="730"/>
      <c r="AZ87" s="625"/>
    </row>
    <row r="88" spans="3:52" s="478" customFormat="1" ht="12.75" customHeight="1" x14ac:dyDescent="0.2">
      <c r="C88" s="904"/>
      <c r="D88" s="1317" t="str">
        <f t="shared" si="58"/>
        <v/>
      </c>
      <c r="E88" s="1317" t="str">
        <f t="shared" si="58"/>
        <v/>
      </c>
      <c r="F88" s="1317" t="str">
        <f t="shared" si="58"/>
        <v/>
      </c>
      <c r="G88" s="1319" t="str">
        <f t="shared" si="59"/>
        <v/>
      </c>
      <c r="H88" s="1320" t="str">
        <f t="shared" si="60"/>
        <v/>
      </c>
      <c r="I88" s="1319" t="str">
        <f t="shared" si="61"/>
        <v/>
      </c>
      <c r="J88" s="1319" t="str">
        <f t="shared" si="62"/>
        <v/>
      </c>
      <c r="K88" s="1321" t="str">
        <f t="shared" si="63"/>
        <v/>
      </c>
      <c r="L88" s="1003"/>
      <c r="M88" s="1011">
        <f t="shared" ref="M88:N88" si="86">IF(M56="",0,M56)</f>
        <v>0</v>
      </c>
      <c r="N88" s="1011">
        <f t="shared" si="86"/>
        <v>0</v>
      </c>
      <c r="O88" s="1013" t="str">
        <f t="shared" si="67"/>
        <v/>
      </c>
      <c r="P88" s="1013" t="str">
        <f t="shared" si="68"/>
        <v/>
      </c>
      <c r="Q88" s="1014" t="str">
        <f t="shared" si="69"/>
        <v/>
      </c>
      <c r="R88" s="1003"/>
      <c r="S88" s="1015" t="str">
        <f t="shared" si="70"/>
        <v/>
      </c>
      <c r="T88" s="1015" t="str">
        <f t="shared" si="71"/>
        <v/>
      </c>
      <c r="U88" s="1016" t="str">
        <f t="shared" si="64"/>
        <v/>
      </c>
      <c r="V88" s="999"/>
      <c r="W88" s="633"/>
      <c r="X88" s="550"/>
      <c r="Y88" s="550"/>
      <c r="Z88" s="783" t="str">
        <f t="shared" si="65"/>
        <v/>
      </c>
      <c r="AA88" s="758">
        <f t="shared" si="72"/>
        <v>0.6</v>
      </c>
      <c r="AB88" s="784" t="e">
        <f t="shared" si="73"/>
        <v>#VALUE!</v>
      </c>
      <c r="AC88" s="784" t="e">
        <f t="shared" si="74"/>
        <v>#VALUE!</v>
      </c>
      <c r="AD88" s="784" t="e">
        <f t="shared" si="75"/>
        <v>#VALUE!</v>
      </c>
      <c r="AE88" s="785" t="e">
        <f t="shared" si="76"/>
        <v>#VALUE!</v>
      </c>
      <c r="AF88" s="786">
        <f t="shared" si="77"/>
        <v>0</v>
      </c>
      <c r="AG88" s="758">
        <f>IF(I88&lt;=8,tab!C$129,tab!C$127)</f>
        <v>0.5</v>
      </c>
      <c r="AH88" s="759">
        <f t="shared" si="78"/>
        <v>0</v>
      </c>
      <c r="AI88" s="757">
        <f t="shared" si="79"/>
        <v>0</v>
      </c>
      <c r="AJ88" s="787"/>
      <c r="AK88" s="730"/>
      <c r="AL88" s="730"/>
      <c r="AM88" s="730"/>
      <c r="AN88" s="788"/>
      <c r="AO88" s="730"/>
      <c r="AP88" s="730"/>
      <c r="AQ88" s="767"/>
      <c r="AR88" s="730"/>
      <c r="AS88" s="730"/>
      <c r="AT88" s="730"/>
      <c r="AU88" s="729"/>
      <c r="AV88" s="729"/>
      <c r="AW88" s="762"/>
      <c r="AX88" s="729"/>
      <c r="AY88" s="730"/>
      <c r="AZ88" s="625"/>
    </row>
    <row r="89" spans="3:52" s="478" customFormat="1" ht="12.75" customHeight="1" x14ac:dyDescent="0.2">
      <c r="C89" s="904"/>
      <c r="D89" s="1317" t="str">
        <f t="shared" si="58"/>
        <v/>
      </c>
      <c r="E89" s="1317" t="str">
        <f t="shared" si="58"/>
        <v/>
      </c>
      <c r="F89" s="1317" t="str">
        <f t="shared" si="58"/>
        <v/>
      </c>
      <c r="G89" s="1319" t="str">
        <f t="shared" si="59"/>
        <v/>
      </c>
      <c r="H89" s="1320" t="str">
        <f t="shared" si="60"/>
        <v/>
      </c>
      <c r="I89" s="1319" t="str">
        <f t="shared" si="61"/>
        <v/>
      </c>
      <c r="J89" s="1319" t="str">
        <f t="shared" si="62"/>
        <v/>
      </c>
      <c r="K89" s="1321" t="str">
        <f t="shared" si="63"/>
        <v/>
      </c>
      <c r="L89" s="1003"/>
      <c r="M89" s="1011">
        <f t="shared" ref="M89:N89" si="87">IF(M57="",0,M57)</f>
        <v>0</v>
      </c>
      <c r="N89" s="1011">
        <f t="shared" si="87"/>
        <v>0</v>
      </c>
      <c r="O89" s="1013" t="str">
        <f t="shared" si="67"/>
        <v/>
      </c>
      <c r="P89" s="1013" t="str">
        <f t="shared" si="68"/>
        <v/>
      </c>
      <c r="Q89" s="1014" t="str">
        <f t="shared" si="69"/>
        <v/>
      </c>
      <c r="R89" s="1003"/>
      <c r="S89" s="1015" t="str">
        <f t="shared" si="70"/>
        <v/>
      </c>
      <c r="T89" s="1015" t="str">
        <f t="shared" si="71"/>
        <v/>
      </c>
      <c r="U89" s="1016" t="str">
        <f t="shared" si="64"/>
        <v/>
      </c>
      <c r="V89" s="999"/>
      <c r="W89" s="633"/>
      <c r="X89" s="550"/>
      <c r="Y89" s="550"/>
      <c r="Z89" s="783" t="str">
        <f t="shared" si="65"/>
        <v/>
      </c>
      <c r="AA89" s="758">
        <f t="shared" si="72"/>
        <v>0.6</v>
      </c>
      <c r="AB89" s="784" t="e">
        <f t="shared" si="73"/>
        <v>#VALUE!</v>
      </c>
      <c r="AC89" s="784" t="e">
        <f t="shared" si="74"/>
        <v>#VALUE!</v>
      </c>
      <c r="AD89" s="784" t="e">
        <f t="shared" si="75"/>
        <v>#VALUE!</v>
      </c>
      <c r="AE89" s="785" t="e">
        <f t="shared" si="76"/>
        <v>#VALUE!</v>
      </c>
      <c r="AF89" s="786">
        <f t="shared" si="77"/>
        <v>0</v>
      </c>
      <c r="AG89" s="758">
        <f>IF(I89&lt;=8,tab!C$129,tab!C$127)</f>
        <v>0.5</v>
      </c>
      <c r="AH89" s="759">
        <f t="shared" si="78"/>
        <v>0</v>
      </c>
      <c r="AI89" s="757">
        <f t="shared" si="79"/>
        <v>0</v>
      </c>
      <c r="AJ89" s="787"/>
      <c r="AK89" s="730"/>
      <c r="AL89" s="730"/>
      <c r="AM89" s="730"/>
      <c r="AN89" s="788"/>
      <c r="AO89" s="730"/>
      <c r="AP89" s="730"/>
      <c r="AQ89" s="767"/>
      <c r="AR89" s="730"/>
      <c r="AS89" s="730"/>
      <c r="AT89" s="730"/>
      <c r="AU89" s="729"/>
      <c r="AV89" s="729"/>
      <c r="AW89" s="762"/>
      <c r="AX89" s="729"/>
      <c r="AY89" s="730"/>
      <c r="AZ89" s="625"/>
    </row>
    <row r="90" spans="3:52" s="478" customFormat="1" ht="12.75" customHeight="1" x14ac:dyDescent="0.2">
      <c r="C90" s="904"/>
      <c r="D90" s="1317" t="str">
        <f t="shared" si="58"/>
        <v/>
      </c>
      <c r="E90" s="1317" t="str">
        <f t="shared" si="58"/>
        <v/>
      </c>
      <c r="F90" s="1317" t="str">
        <f t="shared" si="58"/>
        <v/>
      </c>
      <c r="G90" s="1319" t="str">
        <f t="shared" si="59"/>
        <v/>
      </c>
      <c r="H90" s="1320" t="str">
        <f t="shared" si="60"/>
        <v/>
      </c>
      <c r="I90" s="1319" t="str">
        <f t="shared" si="61"/>
        <v/>
      </c>
      <c r="J90" s="1319" t="str">
        <f t="shared" si="62"/>
        <v/>
      </c>
      <c r="K90" s="1321" t="str">
        <f t="shared" si="63"/>
        <v/>
      </c>
      <c r="L90" s="1003"/>
      <c r="M90" s="1011">
        <f t="shared" ref="M90:N90" si="88">IF(M58="",0,M58)</f>
        <v>0</v>
      </c>
      <c r="N90" s="1011">
        <f t="shared" si="88"/>
        <v>0</v>
      </c>
      <c r="O90" s="1013" t="str">
        <f t="shared" si="67"/>
        <v/>
      </c>
      <c r="P90" s="1013" t="str">
        <f t="shared" si="68"/>
        <v/>
      </c>
      <c r="Q90" s="1014" t="str">
        <f t="shared" si="69"/>
        <v/>
      </c>
      <c r="R90" s="1003"/>
      <c r="S90" s="1015" t="str">
        <f t="shared" si="70"/>
        <v/>
      </c>
      <c r="T90" s="1015" t="str">
        <f t="shared" si="71"/>
        <v/>
      </c>
      <c r="U90" s="1016" t="str">
        <f t="shared" si="64"/>
        <v/>
      </c>
      <c r="V90" s="999"/>
      <c r="W90" s="633"/>
      <c r="X90" s="550"/>
      <c r="Y90" s="550"/>
      <c r="Z90" s="783" t="str">
        <f t="shared" si="65"/>
        <v/>
      </c>
      <c r="AA90" s="758">
        <f t="shared" si="72"/>
        <v>0.6</v>
      </c>
      <c r="AB90" s="784" t="e">
        <f t="shared" si="73"/>
        <v>#VALUE!</v>
      </c>
      <c r="AC90" s="784" t="e">
        <f t="shared" si="74"/>
        <v>#VALUE!</v>
      </c>
      <c r="AD90" s="784" t="e">
        <f t="shared" si="75"/>
        <v>#VALUE!</v>
      </c>
      <c r="AE90" s="785" t="e">
        <f t="shared" si="76"/>
        <v>#VALUE!</v>
      </c>
      <c r="AF90" s="786">
        <f t="shared" si="77"/>
        <v>0</v>
      </c>
      <c r="AG90" s="758">
        <f>IF(I90&lt;=8,tab!C$129,tab!C$127)</f>
        <v>0.5</v>
      </c>
      <c r="AH90" s="759">
        <f t="shared" si="78"/>
        <v>0</v>
      </c>
      <c r="AI90" s="757">
        <f t="shared" si="79"/>
        <v>0</v>
      </c>
      <c r="AJ90" s="787"/>
      <c r="AK90" s="730"/>
      <c r="AL90" s="730"/>
      <c r="AM90" s="730"/>
      <c r="AN90" s="788"/>
      <c r="AO90" s="730"/>
      <c r="AP90" s="730"/>
      <c r="AQ90" s="767"/>
      <c r="AR90" s="730"/>
      <c r="AS90" s="730"/>
      <c r="AT90" s="730"/>
      <c r="AU90" s="729"/>
      <c r="AV90" s="729"/>
      <c r="AW90" s="762"/>
      <c r="AX90" s="729"/>
      <c r="AY90" s="730"/>
      <c r="AZ90" s="625"/>
    </row>
    <row r="91" spans="3:52" s="478" customFormat="1" ht="12.75" customHeight="1" x14ac:dyDescent="0.2">
      <c r="C91" s="904"/>
      <c r="D91" s="1317" t="str">
        <f t="shared" si="58"/>
        <v/>
      </c>
      <c r="E91" s="1317" t="str">
        <f t="shared" si="58"/>
        <v/>
      </c>
      <c r="F91" s="1317" t="str">
        <f t="shared" si="58"/>
        <v/>
      </c>
      <c r="G91" s="1319" t="str">
        <f t="shared" si="59"/>
        <v/>
      </c>
      <c r="H91" s="1320" t="str">
        <f t="shared" si="60"/>
        <v/>
      </c>
      <c r="I91" s="1319" t="str">
        <f t="shared" si="61"/>
        <v/>
      </c>
      <c r="J91" s="1319" t="str">
        <f t="shared" si="62"/>
        <v/>
      </c>
      <c r="K91" s="1321" t="str">
        <f t="shared" si="63"/>
        <v/>
      </c>
      <c r="L91" s="1003"/>
      <c r="M91" s="1011">
        <f t="shared" ref="M91:N91" si="89">IF(M59="",0,M59)</f>
        <v>0</v>
      </c>
      <c r="N91" s="1011">
        <f t="shared" si="89"/>
        <v>0</v>
      </c>
      <c r="O91" s="1013" t="str">
        <f t="shared" si="67"/>
        <v/>
      </c>
      <c r="P91" s="1013" t="str">
        <f t="shared" si="68"/>
        <v/>
      </c>
      <c r="Q91" s="1014" t="str">
        <f t="shared" si="69"/>
        <v/>
      </c>
      <c r="R91" s="1003"/>
      <c r="S91" s="1015" t="str">
        <f t="shared" si="70"/>
        <v/>
      </c>
      <c r="T91" s="1015" t="str">
        <f t="shared" si="71"/>
        <v/>
      </c>
      <c r="U91" s="1016" t="str">
        <f t="shared" si="64"/>
        <v/>
      </c>
      <c r="V91" s="999"/>
      <c r="W91" s="633"/>
      <c r="X91" s="550"/>
      <c r="Y91" s="550"/>
      <c r="Z91" s="783" t="str">
        <f t="shared" si="65"/>
        <v/>
      </c>
      <c r="AA91" s="758">
        <f t="shared" si="72"/>
        <v>0.6</v>
      </c>
      <c r="AB91" s="784" t="e">
        <f t="shared" si="73"/>
        <v>#VALUE!</v>
      </c>
      <c r="AC91" s="784" t="e">
        <f t="shared" si="74"/>
        <v>#VALUE!</v>
      </c>
      <c r="AD91" s="784" t="e">
        <f t="shared" si="75"/>
        <v>#VALUE!</v>
      </c>
      <c r="AE91" s="785" t="e">
        <f t="shared" si="76"/>
        <v>#VALUE!</v>
      </c>
      <c r="AF91" s="786">
        <f t="shared" si="77"/>
        <v>0</v>
      </c>
      <c r="AG91" s="758">
        <f>IF(I91&lt;=8,tab!C$129,tab!C$127)</f>
        <v>0.5</v>
      </c>
      <c r="AH91" s="759">
        <f t="shared" si="78"/>
        <v>0</v>
      </c>
      <c r="AI91" s="757">
        <f t="shared" si="79"/>
        <v>0</v>
      </c>
      <c r="AJ91" s="787"/>
      <c r="AK91" s="730"/>
      <c r="AL91" s="730"/>
      <c r="AM91" s="730"/>
      <c r="AN91" s="788"/>
      <c r="AO91" s="730"/>
      <c r="AP91" s="730"/>
      <c r="AQ91" s="767"/>
      <c r="AR91" s="730"/>
      <c r="AS91" s="730"/>
      <c r="AT91" s="730"/>
      <c r="AU91" s="729"/>
      <c r="AV91" s="729"/>
      <c r="AW91" s="762"/>
      <c r="AX91" s="729"/>
      <c r="AY91" s="730"/>
      <c r="AZ91" s="625"/>
    </row>
    <row r="92" spans="3:52" s="478" customFormat="1" ht="12.75" customHeight="1" x14ac:dyDescent="0.2">
      <c r="C92" s="904"/>
      <c r="D92" s="1317" t="str">
        <f t="shared" ref="D92:F94" si="90">IF(D60=0,"",D60)</f>
        <v/>
      </c>
      <c r="E92" s="1317" t="str">
        <f t="shared" si="90"/>
        <v/>
      </c>
      <c r="F92" s="1317" t="str">
        <f t="shared" si="90"/>
        <v/>
      </c>
      <c r="G92" s="1319" t="str">
        <f t="shared" si="59"/>
        <v/>
      </c>
      <c r="H92" s="1320" t="str">
        <f t="shared" si="60"/>
        <v/>
      </c>
      <c r="I92" s="1319" t="str">
        <f t="shared" si="61"/>
        <v/>
      </c>
      <c r="J92" s="1319" t="str">
        <f t="shared" si="62"/>
        <v/>
      </c>
      <c r="K92" s="1321" t="str">
        <f t="shared" ref="K92:K99" si="91">IF(K60="","",K60)</f>
        <v/>
      </c>
      <c r="L92" s="1003"/>
      <c r="M92" s="1011">
        <f t="shared" ref="M92:N92" si="92">IF(M60="",0,M60)</f>
        <v>0</v>
      </c>
      <c r="N92" s="1011">
        <f t="shared" si="92"/>
        <v>0</v>
      </c>
      <c r="O92" s="1013" t="str">
        <f t="shared" si="67"/>
        <v/>
      </c>
      <c r="P92" s="1013" t="str">
        <f t="shared" si="68"/>
        <v/>
      </c>
      <c r="Q92" s="1014" t="str">
        <f t="shared" si="69"/>
        <v/>
      </c>
      <c r="R92" s="1003"/>
      <c r="S92" s="1015" t="str">
        <f t="shared" si="70"/>
        <v/>
      </c>
      <c r="T92" s="1015" t="str">
        <f t="shared" si="71"/>
        <v/>
      </c>
      <c r="U92" s="1016" t="str">
        <f t="shared" si="64"/>
        <v/>
      </c>
      <c r="V92" s="999"/>
      <c r="W92" s="633"/>
      <c r="X92" s="550"/>
      <c r="Y92" s="550"/>
      <c r="Z92" s="783" t="str">
        <f t="shared" si="65"/>
        <v/>
      </c>
      <c r="AA92" s="758">
        <f t="shared" si="72"/>
        <v>0.6</v>
      </c>
      <c r="AB92" s="784" t="e">
        <f t="shared" si="73"/>
        <v>#VALUE!</v>
      </c>
      <c r="AC92" s="784" t="e">
        <f t="shared" si="74"/>
        <v>#VALUE!</v>
      </c>
      <c r="AD92" s="784" t="e">
        <f t="shared" si="75"/>
        <v>#VALUE!</v>
      </c>
      <c r="AE92" s="785" t="e">
        <f t="shared" si="76"/>
        <v>#VALUE!</v>
      </c>
      <c r="AF92" s="786">
        <f t="shared" si="77"/>
        <v>0</v>
      </c>
      <c r="AG92" s="758">
        <f>IF(I92&lt;=8,tab!C$129,tab!C$127)</f>
        <v>0.5</v>
      </c>
      <c r="AH92" s="759">
        <f t="shared" si="78"/>
        <v>0</v>
      </c>
      <c r="AI92" s="757">
        <f t="shared" si="79"/>
        <v>0</v>
      </c>
      <c r="AJ92" s="787"/>
      <c r="AK92" s="730"/>
      <c r="AL92" s="730"/>
      <c r="AM92" s="730"/>
      <c r="AN92" s="788"/>
      <c r="AO92" s="730"/>
      <c r="AP92" s="730"/>
      <c r="AQ92" s="767"/>
      <c r="AR92" s="730"/>
      <c r="AS92" s="730"/>
      <c r="AT92" s="730"/>
      <c r="AU92" s="729"/>
      <c r="AV92" s="729"/>
      <c r="AW92" s="762"/>
      <c r="AX92" s="729"/>
      <c r="AY92" s="730"/>
      <c r="AZ92" s="625"/>
    </row>
    <row r="93" spans="3:52" s="478" customFormat="1" ht="12.75" customHeight="1" x14ac:dyDescent="0.2">
      <c r="C93" s="904"/>
      <c r="D93" s="1317" t="str">
        <f t="shared" si="90"/>
        <v/>
      </c>
      <c r="E93" s="1317" t="str">
        <f t="shared" si="90"/>
        <v/>
      </c>
      <c r="F93" s="1317" t="str">
        <f t="shared" si="90"/>
        <v/>
      </c>
      <c r="G93" s="1319" t="str">
        <f t="shared" si="59"/>
        <v/>
      </c>
      <c r="H93" s="1320" t="str">
        <f t="shared" si="60"/>
        <v/>
      </c>
      <c r="I93" s="1319" t="str">
        <f t="shared" si="61"/>
        <v/>
      </c>
      <c r="J93" s="1319" t="str">
        <f t="shared" si="62"/>
        <v/>
      </c>
      <c r="K93" s="1321" t="str">
        <f t="shared" si="91"/>
        <v/>
      </c>
      <c r="L93" s="1003"/>
      <c r="M93" s="1011">
        <f t="shared" ref="M93:N93" si="93">IF(M61="",0,M61)</f>
        <v>0</v>
      </c>
      <c r="N93" s="1011">
        <f t="shared" si="93"/>
        <v>0</v>
      </c>
      <c r="O93" s="1013" t="str">
        <f t="shared" si="67"/>
        <v/>
      </c>
      <c r="P93" s="1013" t="str">
        <f t="shared" si="68"/>
        <v/>
      </c>
      <c r="Q93" s="1014" t="str">
        <f t="shared" si="69"/>
        <v/>
      </c>
      <c r="R93" s="1003"/>
      <c r="S93" s="1015" t="str">
        <f t="shared" si="70"/>
        <v/>
      </c>
      <c r="T93" s="1015" t="str">
        <f t="shared" si="71"/>
        <v/>
      </c>
      <c r="U93" s="1016" t="str">
        <f t="shared" si="64"/>
        <v/>
      </c>
      <c r="V93" s="999"/>
      <c r="W93" s="633"/>
      <c r="X93" s="550"/>
      <c r="Y93" s="550"/>
      <c r="Z93" s="783" t="str">
        <f t="shared" si="65"/>
        <v/>
      </c>
      <c r="AA93" s="758">
        <f t="shared" si="72"/>
        <v>0.6</v>
      </c>
      <c r="AB93" s="784" t="e">
        <f t="shared" si="73"/>
        <v>#VALUE!</v>
      </c>
      <c r="AC93" s="784" t="e">
        <f t="shared" si="74"/>
        <v>#VALUE!</v>
      </c>
      <c r="AD93" s="784" t="e">
        <f t="shared" si="75"/>
        <v>#VALUE!</v>
      </c>
      <c r="AE93" s="785" t="e">
        <f t="shared" si="76"/>
        <v>#VALUE!</v>
      </c>
      <c r="AF93" s="786">
        <f t="shared" si="77"/>
        <v>0</v>
      </c>
      <c r="AG93" s="758">
        <f>IF(I93&lt;=8,tab!C$129,tab!C$127)</f>
        <v>0.5</v>
      </c>
      <c r="AH93" s="759">
        <f t="shared" si="78"/>
        <v>0</v>
      </c>
      <c r="AI93" s="757">
        <f t="shared" si="79"/>
        <v>0</v>
      </c>
      <c r="AJ93" s="787"/>
      <c r="AK93" s="730"/>
      <c r="AL93" s="730"/>
      <c r="AM93" s="730"/>
      <c r="AN93" s="788"/>
      <c r="AO93" s="730"/>
      <c r="AP93" s="730"/>
      <c r="AQ93" s="767"/>
      <c r="AR93" s="730"/>
      <c r="AS93" s="730"/>
      <c r="AT93" s="730"/>
      <c r="AU93" s="729"/>
      <c r="AV93" s="729"/>
      <c r="AW93" s="762"/>
      <c r="AX93" s="729"/>
      <c r="AY93" s="730"/>
      <c r="AZ93" s="625"/>
    </row>
    <row r="94" spans="3:52" s="478" customFormat="1" ht="12.75" customHeight="1" x14ac:dyDescent="0.2">
      <c r="C94" s="904"/>
      <c r="D94" s="1317" t="str">
        <f t="shared" si="90"/>
        <v/>
      </c>
      <c r="E94" s="1317" t="str">
        <f t="shared" si="90"/>
        <v/>
      </c>
      <c r="F94" s="1317" t="str">
        <f t="shared" si="90"/>
        <v/>
      </c>
      <c r="G94" s="1319" t="str">
        <f t="shared" si="59"/>
        <v/>
      </c>
      <c r="H94" s="1320" t="str">
        <f t="shared" si="60"/>
        <v/>
      </c>
      <c r="I94" s="1319" t="str">
        <f t="shared" si="61"/>
        <v/>
      </c>
      <c r="J94" s="1319" t="str">
        <f t="shared" si="62"/>
        <v/>
      </c>
      <c r="K94" s="1321" t="str">
        <f t="shared" si="91"/>
        <v/>
      </c>
      <c r="L94" s="1003"/>
      <c r="M94" s="1011">
        <f t="shared" ref="M94:N94" si="94">IF(M62="",0,M62)</f>
        <v>0</v>
      </c>
      <c r="N94" s="1011">
        <f t="shared" si="94"/>
        <v>0</v>
      </c>
      <c r="O94" s="1013" t="str">
        <f t="shared" si="67"/>
        <v/>
      </c>
      <c r="P94" s="1013" t="str">
        <f t="shared" si="68"/>
        <v/>
      </c>
      <c r="Q94" s="1014" t="str">
        <f t="shared" si="69"/>
        <v/>
      </c>
      <c r="R94" s="1003"/>
      <c r="S94" s="1015" t="str">
        <f t="shared" si="70"/>
        <v/>
      </c>
      <c r="T94" s="1015" t="str">
        <f t="shared" si="71"/>
        <v/>
      </c>
      <c r="U94" s="1016" t="str">
        <f t="shared" si="64"/>
        <v/>
      </c>
      <c r="V94" s="999"/>
      <c r="W94" s="633"/>
      <c r="X94" s="550"/>
      <c r="Y94" s="550"/>
      <c r="Z94" s="783" t="str">
        <f t="shared" si="65"/>
        <v/>
      </c>
      <c r="AA94" s="758">
        <f t="shared" si="72"/>
        <v>0.6</v>
      </c>
      <c r="AB94" s="784" t="e">
        <f t="shared" si="73"/>
        <v>#VALUE!</v>
      </c>
      <c r="AC94" s="784" t="e">
        <f t="shared" si="74"/>
        <v>#VALUE!</v>
      </c>
      <c r="AD94" s="784" t="e">
        <f t="shared" si="75"/>
        <v>#VALUE!</v>
      </c>
      <c r="AE94" s="785" t="e">
        <f t="shared" si="76"/>
        <v>#VALUE!</v>
      </c>
      <c r="AF94" s="786">
        <f t="shared" si="77"/>
        <v>0</v>
      </c>
      <c r="AG94" s="758">
        <f>IF(I94&lt;=8,tab!C$129,tab!C$127)</f>
        <v>0.5</v>
      </c>
      <c r="AH94" s="759">
        <f t="shared" si="78"/>
        <v>0</v>
      </c>
      <c r="AI94" s="757">
        <f t="shared" si="79"/>
        <v>0</v>
      </c>
      <c r="AJ94" s="787"/>
      <c r="AK94" s="730"/>
      <c r="AL94" s="730"/>
      <c r="AM94" s="730"/>
      <c r="AN94" s="788"/>
      <c r="AO94" s="730"/>
      <c r="AP94" s="730"/>
      <c r="AQ94" s="767"/>
      <c r="AR94" s="730"/>
      <c r="AS94" s="730"/>
      <c r="AT94" s="730"/>
      <c r="AU94" s="729"/>
      <c r="AV94" s="729"/>
      <c r="AW94" s="762"/>
      <c r="AX94" s="729"/>
      <c r="AY94" s="730"/>
      <c r="AZ94" s="625"/>
    </row>
    <row r="95" spans="3:52" s="478" customFormat="1" ht="12.75" customHeight="1" x14ac:dyDescent="0.2">
      <c r="C95" s="904"/>
      <c r="D95" s="1317" t="str">
        <f t="shared" ref="D95:F99" si="95">IF(D63=0,"",D63)</f>
        <v/>
      </c>
      <c r="E95" s="1317" t="str">
        <f t="shared" si="95"/>
        <v/>
      </c>
      <c r="F95" s="1317" t="str">
        <f t="shared" si="95"/>
        <v/>
      </c>
      <c r="G95" s="1319" t="str">
        <f t="shared" si="59"/>
        <v/>
      </c>
      <c r="H95" s="1320" t="str">
        <f t="shared" si="60"/>
        <v/>
      </c>
      <c r="I95" s="1319" t="str">
        <f t="shared" si="61"/>
        <v/>
      </c>
      <c r="J95" s="1319" t="str">
        <f t="shared" si="62"/>
        <v/>
      </c>
      <c r="K95" s="1321" t="str">
        <f t="shared" si="91"/>
        <v/>
      </c>
      <c r="L95" s="1003"/>
      <c r="M95" s="1011">
        <f t="shared" ref="M95:N95" si="96">IF(M63="",0,M63)</f>
        <v>0</v>
      </c>
      <c r="N95" s="1011">
        <f t="shared" si="96"/>
        <v>0</v>
      </c>
      <c r="O95" s="1013" t="str">
        <f t="shared" si="67"/>
        <v/>
      </c>
      <c r="P95" s="1013" t="str">
        <f t="shared" si="68"/>
        <v/>
      </c>
      <c r="Q95" s="1014" t="str">
        <f t="shared" si="69"/>
        <v/>
      </c>
      <c r="R95" s="1003"/>
      <c r="S95" s="1015" t="str">
        <f t="shared" si="70"/>
        <v/>
      </c>
      <c r="T95" s="1015" t="str">
        <f t="shared" si="71"/>
        <v/>
      </c>
      <c r="U95" s="1016" t="str">
        <f t="shared" si="64"/>
        <v/>
      </c>
      <c r="V95" s="999"/>
      <c r="W95" s="633"/>
      <c r="X95" s="550"/>
      <c r="Y95" s="550"/>
      <c r="Z95" s="783" t="str">
        <f t="shared" si="65"/>
        <v/>
      </c>
      <c r="AA95" s="758">
        <f t="shared" si="72"/>
        <v>0.6</v>
      </c>
      <c r="AB95" s="784" t="e">
        <f t="shared" si="73"/>
        <v>#VALUE!</v>
      </c>
      <c r="AC95" s="784" t="e">
        <f t="shared" si="74"/>
        <v>#VALUE!</v>
      </c>
      <c r="AD95" s="784" t="e">
        <f t="shared" si="75"/>
        <v>#VALUE!</v>
      </c>
      <c r="AE95" s="785" t="e">
        <f t="shared" si="76"/>
        <v>#VALUE!</v>
      </c>
      <c r="AF95" s="786">
        <f t="shared" si="77"/>
        <v>0</v>
      </c>
      <c r="AG95" s="758">
        <f>IF(I95&lt;=8,tab!C$129,tab!C$127)</f>
        <v>0.5</v>
      </c>
      <c r="AH95" s="759">
        <f t="shared" si="78"/>
        <v>0</v>
      </c>
      <c r="AI95" s="757">
        <f t="shared" si="79"/>
        <v>0</v>
      </c>
      <c r="AJ95" s="787"/>
      <c r="AK95" s="730"/>
      <c r="AL95" s="730"/>
      <c r="AM95" s="730"/>
      <c r="AN95" s="788"/>
      <c r="AO95" s="730"/>
      <c r="AP95" s="730"/>
      <c r="AQ95" s="767"/>
      <c r="AR95" s="730"/>
      <c r="AS95" s="730"/>
      <c r="AT95" s="730"/>
      <c r="AU95" s="729"/>
      <c r="AV95" s="729"/>
      <c r="AW95" s="762"/>
      <c r="AX95" s="729"/>
      <c r="AY95" s="730"/>
      <c r="AZ95" s="625"/>
    </row>
    <row r="96" spans="3:52" s="478" customFormat="1" ht="12.75" customHeight="1" x14ac:dyDescent="0.2">
      <c r="C96" s="904"/>
      <c r="D96" s="1317" t="str">
        <f t="shared" si="95"/>
        <v/>
      </c>
      <c r="E96" s="1317" t="str">
        <f t="shared" si="95"/>
        <v/>
      </c>
      <c r="F96" s="1317" t="str">
        <f t="shared" si="95"/>
        <v/>
      </c>
      <c r="G96" s="1319" t="str">
        <f t="shared" si="59"/>
        <v/>
      </c>
      <c r="H96" s="1320" t="str">
        <f t="shared" si="60"/>
        <v/>
      </c>
      <c r="I96" s="1319" t="str">
        <f t="shared" si="61"/>
        <v/>
      </c>
      <c r="J96" s="1319" t="str">
        <f t="shared" si="62"/>
        <v/>
      </c>
      <c r="K96" s="1321" t="str">
        <f t="shared" si="91"/>
        <v/>
      </c>
      <c r="L96" s="1003"/>
      <c r="M96" s="1011">
        <f t="shared" ref="M96:N96" si="97">IF(M64="",0,M64)</f>
        <v>0</v>
      </c>
      <c r="N96" s="1011">
        <f t="shared" si="97"/>
        <v>0</v>
      </c>
      <c r="O96" s="1013" t="str">
        <f t="shared" si="67"/>
        <v/>
      </c>
      <c r="P96" s="1013" t="str">
        <f t="shared" si="68"/>
        <v/>
      </c>
      <c r="Q96" s="1014" t="str">
        <f t="shared" si="69"/>
        <v/>
      </c>
      <c r="R96" s="1003"/>
      <c r="S96" s="1015" t="str">
        <f t="shared" si="70"/>
        <v/>
      </c>
      <c r="T96" s="1015" t="str">
        <f t="shared" si="71"/>
        <v/>
      </c>
      <c r="U96" s="1016" t="str">
        <f t="shared" si="64"/>
        <v/>
      </c>
      <c r="V96" s="999"/>
      <c r="W96" s="633"/>
      <c r="X96" s="550"/>
      <c r="Y96" s="550"/>
      <c r="Z96" s="783" t="str">
        <f t="shared" si="65"/>
        <v/>
      </c>
      <c r="AA96" s="758">
        <f t="shared" si="72"/>
        <v>0.6</v>
      </c>
      <c r="AB96" s="784" t="e">
        <f t="shared" si="73"/>
        <v>#VALUE!</v>
      </c>
      <c r="AC96" s="784" t="e">
        <f t="shared" si="74"/>
        <v>#VALUE!</v>
      </c>
      <c r="AD96" s="784" t="e">
        <f t="shared" si="75"/>
        <v>#VALUE!</v>
      </c>
      <c r="AE96" s="785" t="e">
        <f t="shared" si="76"/>
        <v>#VALUE!</v>
      </c>
      <c r="AF96" s="786">
        <f t="shared" si="77"/>
        <v>0</v>
      </c>
      <c r="AG96" s="758">
        <f>IF(I96&lt;=8,tab!C$129,tab!C$127)</f>
        <v>0.5</v>
      </c>
      <c r="AH96" s="759">
        <f t="shared" si="78"/>
        <v>0</v>
      </c>
      <c r="AI96" s="757">
        <f t="shared" si="79"/>
        <v>0</v>
      </c>
      <c r="AJ96" s="787"/>
      <c r="AK96" s="730"/>
      <c r="AL96" s="730"/>
      <c r="AM96" s="730"/>
      <c r="AN96" s="788"/>
      <c r="AO96" s="730"/>
      <c r="AP96" s="730"/>
      <c r="AQ96" s="767"/>
      <c r="AR96" s="730"/>
      <c r="AS96" s="730"/>
      <c r="AT96" s="730"/>
      <c r="AU96" s="729"/>
      <c r="AV96" s="729"/>
      <c r="AW96" s="762"/>
      <c r="AX96" s="729"/>
      <c r="AY96" s="730"/>
      <c r="AZ96" s="625"/>
    </row>
    <row r="97" spans="3:59" s="478" customFormat="1" ht="12.75" customHeight="1" x14ac:dyDescent="0.2">
      <c r="C97" s="904"/>
      <c r="D97" s="1317" t="str">
        <f t="shared" si="95"/>
        <v/>
      </c>
      <c r="E97" s="1317" t="str">
        <f t="shared" si="95"/>
        <v/>
      </c>
      <c r="F97" s="1317" t="str">
        <f t="shared" si="95"/>
        <v/>
      </c>
      <c r="G97" s="1319" t="str">
        <f t="shared" si="59"/>
        <v/>
      </c>
      <c r="H97" s="1320" t="str">
        <f t="shared" si="60"/>
        <v/>
      </c>
      <c r="I97" s="1319" t="str">
        <f t="shared" si="61"/>
        <v/>
      </c>
      <c r="J97" s="1319" t="str">
        <f t="shared" si="62"/>
        <v/>
      </c>
      <c r="K97" s="1321" t="str">
        <f t="shared" si="91"/>
        <v/>
      </c>
      <c r="L97" s="1003"/>
      <c r="M97" s="1011">
        <f t="shared" ref="M97:N97" si="98">IF(M65="",0,M65)</f>
        <v>0</v>
      </c>
      <c r="N97" s="1011">
        <f t="shared" si="98"/>
        <v>0</v>
      </c>
      <c r="O97" s="1013" t="str">
        <f t="shared" si="67"/>
        <v/>
      </c>
      <c r="P97" s="1013" t="str">
        <f t="shared" si="68"/>
        <v/>
      </c>
      <c r="Q97" s="1014" t="str">
        <f t="shared" si="69"/>
        <v/>
      </c>
      <c r="R97" s="1003"/>
      <c r="S97" s="1015" t="str">
        <f t="shared" si="70"/>
        <v/>
      </c>
      <c r="T97" s="1015" t="str">
        <f t="shared" si="71"/>
        <v/>
      </c>
      <c r="U97" s="1016" t="str">
        <f t="shared" si="64"/>
        <v/>
      </c>
      <c r="V97" s="999"/>
      <c r="W97" s="633"/>
      <c r="X97" s="550"/>
      <c r="Y97" s="550"/>
      <c r="Z97" s="783" t="str">
        <f t="shared" si="65"/>
        <v/>
      </c>
      <c r="AA97" s="758">
        <f t="shared" si="72"/>
        <v>0.6</v>
      </c>
      <c r="AB97" s="784" t="e">
        <f t="shared" si="73"/>
        <v>#VALUE!</v>
      </c>
      <c r="AC97" s="784" t="e">
        <f t="shared" si="74"/>
        <v>#VALUE!</v>
      </c>
      <c r="AD97" s="784" t="e">
        <f t="shared" si="75"/>
        <v>#VALUE!</v>
      </c>
      <c r="AE97" s="785" t="e">
        <f t="shared" si="76"/>
        <v>#VALUE!</v>
      </c>
      <c r="AF97" s="786">
        <f t="shared" si="77"/>
        <v>0</v>
      </c>
      <c r="AG97" s="758">
        <f>IF(I97&lt;=8,tab!C$129,tab!C$127)</f>
        <v>0.5</v>
      </c>
      <c r="AH97" s="759">
        <f t="shared" si="78"/>
        <v>0</v>
      </c>
      <c r="AI97" s="757">
        <f t="shared" si="79"/>
        <v>0</v>
      </c>
      <c r="AJ97" s="787"/>
      <c r="AK97" s="730"/>
      <c r="AL97" s="730"/>
      <c r="AM97" s="730"/>
      <c r="AN97" s="788"/>
      <c r="AO97" s="730"/>
      <c r="AP97" s="730"/>
      <c r="AQ97" s="767"/>
      <c r="AR97" s="730"/>
      <c r="AS97" s="730"/>
      <c r="AT97" s="730"/>
      <c r="AU97" s="729"/>
      <c r="AV97" s="729"/>
      <c r="AW97" s="762"/>
      <c r="AX97" s="729"/>
      <c r="AY97" s="730"/>
      <c r="AZ97" s="625"/>
    </row>
    <row r="98" spans="3:59" s="478" customFormat="1" ht="12.75" customHeight="1" x14ac:dyDescent="0.2">
      <c r="C98" s="904"/>
      <c r="D98" s="1317" t="str">
        <f t="shared" si="95"/>
        <v/>
      </c>
      <c r="E98" s="1317" t="str">
        <f t="shared" si="95"/>
        <v/>
      </c>
      <c r="F98" s="1317" t="str">
        <f t="shared" si="95"/>
        <v/>
      </c>
      <c r="G98" s="1319" t="str">
        <f t="shared" si="59"/>
        <v/>
      </c>
      <c r="H98" s="1320" t="str">
        <f t="shared" si="60"/>
        <v/>
      </c>
      <c r="I98" s="1319" t="str">
        <f t="shared" si="61"/>
        <v/>
      </c>
      <c r="J98" s="1319" t="str">
        <f t="shared" si="62"/>
        <v/>
      </c>
      <c r="K98" s="1321" t="str">
        <f t="shared" si="91"/>
        <v/>
      </c>
      <c r="L98" s="1003"/>
      <c r="M98" s="1011">
        <f t="shared" ref="M98:N98" si="99">IF(M66="",0,M66)</f>
        <v>0</v>
      </c>
      <c r="N98" s="1011">
        <f t="shared" si="99"/>
        <v>0</v>
      </c>
      <c r="O98" s="1013" t="str">
        <f t="shared" si="67"/>
        <v/>
      </c>
      <c r="P98" s="1013" t="str">
        <f t="shared" si="68"/>
        <v/>
      </c>
      <c r="Q98" s="1014" t="str">
        <f t="shared" si="69"/>
        <v/>
      </c>
      <c r="R98" s="1003"/>
      <c r="S98" s="1015" t="str">
        <f t="shared" si="70"/>
        <v/>
      </c>
      <c r="T98" s="1015" t="str">
        <f t="shared" si="71"/>
        <v/>
      </c>
      <c r="U98" s="1016" t="str">
        <f t="shared" si="64"/>
        <v/>
      </c>
      <c r="V98" s="999"/>
      <c r="W98" s="633"/>
      <c r="X98" s="550"/>
      <c r="Y98" s="550"/>
      <c r="Z98" s="783" t="str">
        <f t="shared" si="65"/>
        <v/>
      </c>
      <c r="AA98" s="758">
        <f t="shared" si="72"/>
        <v>0.6</v>
      </c>
      <c r="AB98" s="784" t="e">
        <f t="shared" si="73"/>
        <v>#VALUE!</v>
      </c>
      <c r="AC98" s="784" t="e">
        <f t="shared" si="74"/>
        <v>#VALUE!</v>
      </c>
      <c r="AD98" s="784" t="e">
        <f t="shared" si="75"/>
        <v>#VALUE!</v>
      </c>
      <c r="AE98" s="785" t="e">
        <f t="shared" si="76"/>
        <v>#VALUE!</v>
      </c>
      <c r="AF98" s="786">
        <f t="shared" si="77"/>
        <v>0</v>
      </c>
      <c r="AG98" s="758">
        <f>IF(I98&lt;=8,tab!C$129,tab!C$127)</f>
        <v>0.5</v>
      </c>
      <c r="AH98" s="759">
        <f t="shared" si="78"/>
        <v>0</v>
      </c>
      <c r="AI98" s="757">
        <f t="shared" si="79"/>
        <v>0</v>
      </c>
      <c r="AJ98" s="787"/>
      <c r="AK98" s="730"/>
      <c r="AL98" s="730"/>
      <c r="AM98" s="730"/>
      <c r="AN98" s="788"/>
      <c r="AO98" s="730"/>
      <c r="AP98" s="730"/>
      <c r="AQ98" s="767"/>
      <c r="AR98" s="730"/>
      <c r="AS98" s="730"/>
      <c r="AT98" s="730"/>
      <c r="AU98" s="729"/>
      <c r="AV98" s="729"/>
      <c r="AW98" s="762"/>
      <c r="AX98" s="729"/>
      <c r="AY98" s="730"/>
      <c r="AZ98" s="625"/>
    </row>
    <row r="99" spans="3:59" s="478" customFormat="1" ht="12.75" customHeight="1" x14ac:dyDescent="0.2">
      <c r="C99" s="904"/>
      <c r="D99" s="1317" t="str">
        <f t="shared" si="95"/>
        <v/>
      </c>
      <c r="E99" s="1317" t="str">
        <f t="shared" si="95"/>
        <v/>
      </c>
      <c r="F99" s="1317" t="str">
        <f t="shared" si="95"/>
        <v/>
      </c>
      <c r="G99" s="1319" t="str">
        <f t="shared" si="59"/>
        <v/>
      </c>
      <c r="H99" s="1320" t="str">
        <f t="shared" si="60"/>
        <v/>
      </c>
      <c r="I99" s="1319" t="str">
        <f t="shared" si="61"/>
        <v/>
      </c>
      <c r="J99" s="1319" t="str">
        <f t="shared" si="62"/>
        <v/>
      </c>
      <c r="K99" s="1321" t="str">
        <f t="shared" si="91"/>
        <v/>
      </c>
      <c r="L99" s="1003"/>
      <c r="M99" s="1011">
        <f t="shared" ref="M99:N99" si="100">IF(M67="",0,M67)</f>
        <v>0</v>
      </c>
      <c r="N99" s="1011">
        <f t="shared" si="100"/>
        <v>0</v>
      </c>
      <c r="O99" s="1013" t="str">
        <f t="shared" si="67"/>
        <v/>
      </c>
      <c r="P99" s="1013" t="str">
        <f t="shared" si="68"/>
        <v/>
      </c>
      <c r="Q99" s="1014" t="str">
        <f t="shared" si="69"/>
        <v/>
      </c>
      <c r="R99" s="1003"/>
      <c r="S99" s="1015" t="str">
        <f t="shared" si="70"/>
        <v/>
      </c>
      <c r="T99" s="1015" t="str">
        <f t="shared" si="71"/>
        <v/>
      </c>
      <c r="U99" s="1016" t="str">
        <f t="shared" si="64"/>
        <v/>
      </c>
      <c r="V99" s="999"/>
      <c r="W99" s="633"/>
      <c r="X99" s="550"/>
      <c r="Y99" s="550"/>
      <c r="Z99" s="783" t="str">
        <f t="shared" si="65"/>
        <v/>
      </c>
      <c r="AA99" s="758">
        <f t="shared" si="72"/>
        <v>0.6</v>
      </c>
      <c r="AB99" s="784" t="e">
        <f t="shared" si="73"/>
        <v>#VALUE!</v>
      </c>
      <c r="AC99" s="784" t="e">
        <f t="shared" si="74"/>
        <v>#VALUE!</v>
      </c>
      <c r="AD99" s="784" t="e">
        <f t="shared" si="75"/>
        <v>#VALUE!</v>
      </c>
      <c r="AE99" s="785" t="e">
        <f t="shared" si="76"/>
        <v>#VALUE!</v>
      </c>
      <c r="AF99" s="786">
        <f t="shared" si="77"/>
        <v>0</v>
      </c>
      <c r="AG99" s="758">
        <f>IF(I99&lt;=8,tab!C$129,tab!C$127)</f>
        <v>0.5</v>
      </c>
      <c r="AH99" s="759">
        <f t="shared" si="78"/>
        <v>0</v>
      </c>
      <c r="AI99" s="757">
        <f t="shared" si="79"/>
        <v>0</v>
      </c>
      <c r="AJ99" s="787"/>
      <c r="AK99" s="730"/>
      <c r="AL99" s="730"/>
      <c r="AM99" s="730"/>
      <c r="AN99" s="788"/>
      <c r="AO99" s="730"/>
      <c r="AP99" s="730"/>
      <c r="AQ99" s="767"/>
      <c r="AR99" s="730"/>
      <c r="AS99" s="730"/>
      <c r="AT99" s="730"/>
      <c r="AU99" s="729"/>
      <c r="AV99" s="729"/>
      <c r="AW99" s="762"/>
      <c r="AX99" s="729"/>
      <c r="AY99" s="730"/>
      <c r="AZ99" s="625"/>
    </row>
    <row r="100" spans="3:59" s="478" customFormat="1" x14ac:dyDescent="0.2">
      <c r="C100" s="904"/>
      <c r="D100" s="1208"/>
      <c r="E100" s="1208"/>
      <c r="F100" s="1208"/>
      <c r="G100" s="1209"/>
      <c r="H100" s="1210"/>
      <c r="I100" s="1209"/>
      <c r="J100" s="1211"/>
      <c r="K100" s="1212">
        <f>SUM(K80:K99)</f>
        <v>1</v>
      </c>
      <c r="L100" s="1005"/>
      <c r="M100" s="1213">
        <f>SUM(M80:M99)</f>
        <v>0</v>
      </c>
      <c r="N100" s="1213">
        <f>SUM(N80:N99)</f>
        <v>0</v>
      </c>
      <c r="O100" s="1019">
        <f>SUM(O80:O99)</f>
        <v>40</v>
      </c>
      <c r="P100" s="1019">
        <f>SUM(P80:P99)</f>
        <v>0</v>
      </c>
      <c r="Q100" s="1019">
        <f>SUM(Q80:Q99)</f>
        <v>40</v>
      </c>
      <c r="R100" s="1005"/>
      <c r="S100" s="1020">
        <f>SUM(S80:S99)</f>
        <v>46374.249547920437</v>
      </c>
      <c r="T100" s="1020">
        <f>SUM(T80:T99)</f>
        <v>1145.750452079566</v>
      </c>
      <c r="U100" s="1020">
        <f>SUM(U80:U99)</f>
        <v>47520</v>
      </c>
      <c r="V100" s="1000"/>
      <c r="W100" s="638"/>
      <c r="X100" s="550"/>
      <c r="Y100" s="550"/>
      <c r="Z100" s="766"/>
      <c r="AA100" s="766"/>
      <c r="AB100" s="766"/>
      <c r="AC100" s="766"/>
      <c r="AD100" s="766"/>
      <c r="AE100" s="766"/>
      <c r="AF100" s="766"/>
      <c r="AG100" s="766"/>
      <c r="AH100" s="760">
        <f>SUM(AH80:AH99)</f>
        <v>25</v>
      </c>
      <c r="AI100" s="763">
        <f>SUM(AI80:AI99)</f>
        <v>1336.5</v>
      </c>
      <c r="AJ100" s="739"/>
      <c r="AK100" s="730"/>
      <c r="AL100" s="730"/>
      <c r="AM100" s="730"/>
      <c r="AN100" s="730"/>
      <c r="AO100" s="730"/>
      <c r="AP100" s="730"/>
      <c r="AQ100" s="767"/>
      <c r="AR100" s="730"/>
      <c r="AS100" s="730"/>
      <c r="AT100" s="730"/>
      <c r="AU100" s="729"/>
      <c r="AV100" s="729"/>
      <c r="AW100" s="729"/>
      <c r="AX100" s="729"/>
      <c r="AY100" s="730"/>
      <c r="AZ100" s="625"/>
    </row>
    <row r="101" spans="3:59" s="478" customFormat="1" x14ac:dyDescent="0.2">
      <c r="C101" s="904"/>
      <c r="D101" s="907"/>
      <c r="E101" s="907"/>
      <c r="F101" s="907"/>
      <c r="G101" s="906"/>
      <c r="H101" s="976"/>
      <c r="I101" s="906"/>
      <c r="J101" s="977"/>
      <c r="K101" s="978"/>
      <c r="L101" s="978"/>
      <c r="M101" s="977"/>
      <c r="N101" s="978"/>
      <c r="O101" s="977"/>
      <c r="P101" s="1001"/>
      <c r="Q101" s="1001"/>
      <c r="R101" s="978"/>
      <c r="S101" s="1002"/>
      <c r="T101" s="1002"/>
      <c r="U101" s="979"/>
      <c r="V101" s="979"/>
      <c r="W101" s="624"/>
      <c r="X101" s="550"/>
      <c r="Y101" s="550"/>
      <c r="Z101" s="766"/>
      <c r="AA101" s="766"/>
      <c r="AB101" s="766"/>
      <c r="AC101" s="766"/>
      <c r="AD101" s="766"/>
      <c r="AE101" s="766"/>
      <c r="AF101" s="766"/>
      <c r="AG101" s="766"/>
      <c r="AH101" s="760"/>
      <c r="AI101" s="763"/>
      <c r="AJ101" s="739"/>
      <c r="AK101" s="730"/>
      <c r="AL101" s="730"/>
      <c r="AM101" s="730"/>
      <c r="AN101" s="730"/>
      <c r="AO101" s="730"/>
      <c r="AP101" s="730"/>
      <c r="AQ101" s="767"/>
      <c r="AR101" s="730"/>
      <c r="AS101" s="730"/>
      <c r="AT101" s="730"/>
      <c r="AU101" s="729"/>
      <c r="AV101" s="729"/>
      <c r="AW101" s="729"/>
      <c r="AX101" s="729"/>
      <c r="AY101" s="730"/>
      <c r="AZ101" s="625"/>
    </row>
    <row r="102" spans="3:59" s="478" customFormat="1" x14ac:dyDescent="0.2">
      <c r="D102" s="620"/>
      <c r="E102" s="620"/>
      <c r="F102" s="620"/>
      <c r="G102" s="479"/>
      <c r="H102" s="621"/>
      <c r="I102" s="622"/>
      <c r="J102" s="622"/>
      <c r="K102" s="623"/>
      <c r="L102" s="623"/>
      <c r="M102" s="622"/>
      <c r="N102" s="623"/>
      <c r="O102" s="622"/>
      <c r="P102" s="479"/>
      <c r="Q102" s="479"/>
      <c r="R102" s="623"/>
      <c r="U102" s="624"/>
      <c r="V102" s="624"/>
      <c r="W102" s="624"/>
      <c r="X102" s="550"/>
      <c r="Y102" s="550"/>
      <c r="Z102" s="766"/>
      <c r="AA102" s="766"/>
      <c r="AB102" s="766"/>
      <c r="AC102" s="766"/>
      <c r="AD102" s="766"/>
      <c r="AE102" s="766"/>
      <c r="AF102" s="766"/>
      <c r="AG102" s="766"/>
      <c r="AH102" s="759"/>
      <c r="AI102" s="757"/>
      <c r="AJ102" s="730"/>
      <c r="AK102" s="730"/>
      <c r="AL102" s="730"/>
      <c r="AM102" s="730"/>
      <c r="AN102" s="730"/>
      <c r="AO102" s="730"/>
      <c r="AP102" s="730"/>
      <c r="AQ102" s="767"/>
      <c r="AR102" s="730"/>
      <c r="AS102" s="730"/>
      <c r="AT102" s="730"/>
      <c r="AU102" s="729"/>
      <c r="AV102" s="729"/>
      <c r="AW102" s="729"/>
      <c r="AX102" s="729"/>
      <c r="AY102" s="730"/>
      <c r="AZ102" s="625"/>
    </row>
    <row r="103" spans="3:59" s="619" customFormat="1" x14ac:dyDescent="0.2">
      <c r="D103" s="639"/>
      <c r="E103" s="639"/>
      <c r="F103" s="639"/>
      <c r="G103" s="630"/>
      <c r="H103" s="640"/>
      <c r="I103" s="641"/>
      <c r="J103" s="641"/>
      <c r="K103" s="643"/>
      <c r="L103" s="643"/>
      <c r="M103" s="641"/>
      <c r="N103" s="643"/>
      <c r="O103" s="641"/>
      <c r="P103" s="630"/>
      <c r="Q103" s="630"/>
      <c r="R103" s="643"/>
      <c r="U103" s="624"/>
      <c r="V103" s="624"/>
      <c r="W103" s="624"/>
      <c r="X103" s="550"/>
      <c r="Y103" s="550"/>
      <c r="Z103" s="766"/>
      <c r="AA103" s="766"/>
      <c r="AB103" s="766"/>
      <c r="AC103" s="766"/>
      <c r="AD103" s="766"/>
      <c r="AE103" s="766"/>
      <c r="AF103" s="766"/>
      <c r="AG103" s="766"/>
      <c r="AH103" s="760"/>
      <c r="AI103" s="763"/>
      <c r="AJ103" s="765"/>
      <c r="AK103" s="765"/>
      <c r="AL103" s="765"/>
      <c r="AM103" s="765"/>
      <c r="AN103" s="765"/>
      <c r="AO103" s="765"/>
      <c r="AP103" s="765"/>
      <c r="AQ103" s="789"/>
      <c r="AR103" s="765"/>
      <c r="AS103" s="765"/>
      <c r="AT103" s="765"/>
      <c r="AU103" s="764"/>
      <c r="AV103" s="764"/>
      <c r="AW103" s="764"/>
      <c r="AX103" s="764"/>
      <c r="AY103" s="765"/>
      <c r="AZ103" s="631"/>
      <c r="BG103" s="478"/>
    </row>
    <row r="104" spans="3:59" s="478" customFormat="1" x14ac:dyDescent="0.2">
      <c r="C104" s="478" t="s">
        <v>221</v>
      </c>
      <c r="D104" s="620"/>
      <c r="E104" s="634" t="str">
        <f>tab!G2</f>
        <v>2021/22</v>
      </c>
      <c r="F104" s="620"/>
      <c r="G104" s="479"/>
      <c r="H104" s="621"/>
      <c r="I104" s="622"/>
      <c r="J104" s="622"/>
      <c r="K104" s="623"/>
      <c r="L104" s="623"/>
      <c r="M104" s="622"/>
      <c r="N104" s="623"/>
      <c r="O104" s="622"/>
      <c r="P104" s="479"/>
      <c r="Q104" s="479"/>
      <c r="R104" s="623"/>
      <c r="U104" s="624"/>
      <c r="V104" s="624"/>
      <c r="W104" s="624"/>
      <c r="X104" s="550"/>
      <c r="Y104" s="550"/>
      <c r="Z104" s="766"/>
      <c r="AA104" s="766"/>
      <c r="AB104" s="766"/>
      <c r="AC104" s="766"/>
      <c r="AD104" s="766"/>
      <c r="AE104" s="766"/>
      <c r="AF104" s="766"/>
      <c r="AG104" s="766"/>
      <c r="AH104" s="759"/>
      <c r="AI104" s="757"/>
      <c r="AJ104" s="730"/>
      <c r="AK104" s="730"/>
      <c r="AL104" s="730"/>
      <c r="AM104" s="730"/>
      <c r="AN104" s="730"/>
      <c r="AO104" s="730"/>
      <c r="AP104" s="730"/>
      <c r="AQ104" s="767"/>
      <c r="AR104" s="730"/>
      <c r="AS104" s="730"/>
      <c r="AT104" s="730"/>
      <c r="AU104" s="729"/>
      <c r="AV104" s="729"/>
      <c r="AW104" s="729"/>
      <c r="AX104" s="729"/>
      <c r="AY104" s="730"/>
      <c r="AZ104" s="625"/>
    </row>
    <row r="105" spans="3:59" s="478" customFormat="1" x14ac:dyDescent="0.2">
      <c r="C105" s="478" t="s">
        <v>222</v>
      </c>
      <c r="D105" s="620"/>
      <c r="E105" s="634">
        <f>+tab!H3</f>
        <v>44470</v>
      </c>
      <c r="F105" s="620"/>
      <c r="G105" s="479"/>
      <c r="H105" s="621"/>
      <c r="I105" s="622"/>
      <c r="J105" s="622"/>
      <c r="K105" s="623"/>
      <c r="L105" s="623"/>
      <c r="M105" s="622"/>
      <c r="N105" s="623"/>
      <c r="O105" s="622"/>
      <c r="P105" s="479"/>
      <c r="Q105" s="479"/>
      <c r="R105" s="623"/>
      <c r="U105" s="624"/>
      <c r="V105" s="624"/>
      <c r="W105" s="624"/>
      <c r="X105" s="550"/>
      <c r="Y105" s="550"/>
      <c r="Z105" s="766"/>
      <c r="AA105" s="766"/>
      <c r="AB105" s="766"/>
      <c r="AC105" s="766"/>
      <c r="AD105" s="766"/>
      <c r="AE105" s="766"/>
      <c r="AF105" s="766"/>
      <c r="AG105" s="766"/>
      <c r="AH105" s="759"/>
      <c r="AI105" s="757"/>
      <c r="AJ105" s="730"/>
      <c r="AK105" s="730"/>
      <c r="AL105" s="730"/>
      <c r="AM105" s="730"/>
      <c r="AN105" s="730"/>
      <c r="AO105" s="730"/>
      <c r="AP105" s="730"/>
      <c r="AQ105" s="767"/>
      <c r="AR105" s="730"/>
      <c r="AS105" s="730"/>
      <c r="AT105" s="730"/>
      <c r="AU105" s="729"/>
      <c r="AV105" s="729"/>
      <c r="AW105" s="729"/>
      <c r="AX105" s="729"/>
      <c r="AY105" s="730"/>
      <c r="AZ105" s="625"/>
    </row>
    <row r="106" spans="3:59" s="619" customFormat="1" x14ac:dyDescent="0.2">
      <c r="D106" s="639"/>
      <c r="E106" s="639"/>
      <c r="F106" s="639"/>
      <c r="G106" s="630"/>
      <c r="H106" s="640"/>
      <c r="I106" s="641"/>
      <c r="J106" s="641"/>
      <c r="K106" s="643"/>
      <c r="L106" s="643"/>
      <c r="M106" s="641"/>
      <c r="N106" s="643"/>
      <c r="O106" s="641"/>
      <c r="P106" s="630"/>
      <c r="Q106" s="630"/>
      <c r="R106" s="643"/>
      <c r="U106" s="624"/>
      <c r="V106" s="624"/>
      <c r="W106" s="624"/>
      <c r="X106" s="550"/>
      <c r="Y106" s="550"/>
      <c r="Z106" s="766"/>
      <c r="AA106" s="766"/>
      <c r="AB106" s="766"/>
      <c r="AC106" s="766"/>
      <c r="AD106" s="766"/>
      <c r="AE106" s="766"/>
      <c r="AF106" s="766"/>
      <c r="AG106" s="766"/>
      <c r="AH106" s="760"/>
      <c r="AI106" s="763"/>
      <c r="AJ106" s="765"/>
      <c r="AK106" s="765"/>
      <c r="AL106" s="765"/>
      <c r="AM106" s="765"/>
      <c r="AN106" s="765"/>
      <c r="AO106" s="765"/>
      <c r="AP106" s="765"/>
      <c r="AQ106" s="789"/>
      <c r="AR106" s="765"/>
      <c r="AS106" s="765"/>
      <c r="AT106" s="765"/>
      <c r="AU106" s="764"/>
      <c r="AV106" s="764"/>
      <c r="AW106" s="764"/>
      <c r="AX106" s="764"/>
      <c r="AY106" s="765"/>
      <c r="AZ106" s="631"/>
      <c r="BG106" s="478"/>
    </row>
    <row r="107" spans="3:59" s="478" customFormat="1" ht="12.75" customHeight="1" x14ac:dyDescent="0.2">
      <c r="C107" s="904"/>
      <c r="D107" s="907"/>
      <c r="E107" s="928"/>
      <c r="F107" s="907"/>
      <c r="G107" s="906"/>
      <c r="H107" s="976"/>
      <c r="I107" s="977"/>
      <c r="J107" s="977"/>
      <c r="K107" s="978"/>
      <c r="L107" s="978"/>
      <c r="M107" s="977"/>
      <c r="N107" s="978"/>
      <c r="O107" s="977"/>
      <c r="P107" s="906"/>
      <c r="Q107" s="906"/>
      <c r="R107" s="978"/>
      <c r="S107" s="904"/>
      <c r="T107" s="904"/>
      <c r="U107" s="979"/>
      <c r="V107" s="979"/>
      <c r="W107" s="624"/>
      <c r="X107" s="550"/>
      <c r="Y107" s="550"/>
      <c r="Z107" s="766"/>
      <c r="AA107" s="766"/>
      <c r="AB107" s="766"/>
      <c r="AC107" s="766"/>
      <c r="AD107" s="766"/>
      <c r="AE107" s="766"/>
      <c r="AF107" s="766"/>
      <c r="AG107" s="766"/>
      <c r="AH107" s="759"/>
      <c r="AI107" s="757"/>
      <c r="AJ107" s="730"/>
      <c r="AK107" s="730"/>
      <c r="AL107" s="730"/>
      <c r="AM107" s="730"/>
      <c r="AN107" s="730"/>
      <c r="AO107" s="730"/>
      <c r="AP107" s="744"/>
      <c r="AQ107" s="782"/>
      <c r="AR107" s="744"/>
      <c r="AS107" s="744"/>
      <c r="AT107" s="744"/>
      <c r="AU107" s="737"/>
      <c r="AV107" s="743"/>
      <c r="AW107" s="744"/>
      <c r="AX107" s="745"/>
      <c r="AY107" s="746"/>
      <c r="AZ107" s="626"/>
      <c r="BG107" s="619"/>
    </row>
    <row r="108" spans="3:59" s="603" customFormat="1" ht="12.75" customHeight="1" x14ac:dyDescent="0.2">
      <c r="C108" s="980"/>
      <c r="D108" s="981" t="s">
        <v>223</v>
      </c>
      <c r="E108" s="982"/>
      <c r="F108" s="982"/>
      <c r="G108" s="982"/>
      <c r="H108" s="982"/>
      <c r="I108" s="982"/>
      <c r="J108" s="982"/>
      <c r="K108" s="982"/>
      <c r="L108" s="982"/>
      <c r="M108" s="981" t="s">
        <v>731</v>
      </c>
      <c r="N108" s="983"/>
      <c r="O108" s="983"/>
      <c r="P108" s="983"/>
      <c r="Q108" s="983"/>
      <c r="R108" s="982"/>
      <c r="S108" s="1414" t="s">
        <v>732</v>
      </c>
      <c r="T108" s="1414"/>
      <c r="U108" s="1415"/>
      <c r="V108" s="984"/>
      <c r="W108" s="635"/>
      <c r="X108" s="550"/>
      <c r="Y108" s="550"/>
      <c r="Z108" s="766"/>
      <c r="AA108" s="766"/>
      <c r="AB108" s="766"/>
      <c r="AC108" s="766"/>
      <c r="AD108" s="766"/>
      <c r="AE108" s="766"/>
      <c r="AF108" s="766"/>
      <c r="AG108" s="766"/>
      <c r="AH108" s="760"/>
      <c r="AI108" s="750"/>
      <c r="AJ108" s="739"/>
      <c r="AK108" s="753"/>
      <c r="AL108" s="753"/>
      <c r="AM108" s="738"/>
      <c r="AN108" s="761"/>
      <c r="AO108" s="738"/>
      <c r="AP108" s="730"/>
      <c r="AQ108" s="730"/>
      <c r="AR108" s="730"/>
      <c r="AS108" s="730"/>
      <c r="AT108" s="730"/>
      <c r="AU108" s="752"/>
      <c r="AV108" s="752"/>
      <c r="AW108" s="752"/>
      <c r="AX108" s="752"/>
      <c r="AY108" s="752"/>
      <c r="BA108" s="629"/>
      <c r="BB108" s="629"/>
    </row>
    <row r="109" spans="3:59" s="478" customFormat="1" ht="12.75" customHeight="1" x14ac:dyDescent="0.2">
      <c r="C109" s="985"/>
      <c r="D109" s="939" t="s">
        <v>224</v>
      </c>
      <c r="E109" s="939" t="s">
        <v>225</v>
      </c>
      <c r="F109" s="939" t="s">
        <v>226</v>
      </c>
      <c r="G109" s="986" t="s">
        <v>227</v>
      </c>
      <c r="H109" s="987" t="s">
        <v>228</v>
      </c>
      <c r="I109" s="986" t="s">
        <v>186</v>
      </c>
      <c r="J109" s="986" t="s">
        <v>229</v>
      </c>
      <c r="K109" s="988" t="s">
        <v>230</v>
      </c>
      <c r="L109" s="988"/>
      <c r="M109" s="920" t="s">
        <v>733</v>
      </c>
      <c r="N109" s="920" t="s">
        <v>734</v>
      </c>
      <c r="O109" s="920" t="s">
        <v>735</v>
      </c>
      <c r="P109" s="920" t="s">
        <v>736</v>
      </c>
      <c r="Q109" s="989" t="s">
        <v>737</v>
      </c>
      <c r="R109" s="988"/>
      <c r="S109" s="990" t="s">
        <v>738</v>
      </c>
      <c r="T109" s="990" t="s">
        <v>739</v>
      </c>
      <c r="U109" s="990" t="s">
        <v>231</v>
      </c>
      <c r="V109" s="991"/>
      <c r="W109" s="636"/>
      <c r="X109" s="550"/>
      <c r="Y109" s="550"/>
      <c r="Z109" s="747" t="s">
        <v>415</v>
      </c>
      <c r="AA109" s="748" t="s">
        <v>746</v>
      </c>
      <c r="AB109" s="749" t="s">
        <v>747</v>
      </c>
      <c r="AC109" s="749" t="s">
        <v>747</v>
      </c>
      <c r="AD109" s="749" t="s">
        <v>748</v>
      </c>
      <c r="AE109" s="749" t="s">
        <v>749</v>
      </c>
      <c r="AF109" s="749" t="s">
        <v>750</v>
      </c>
      <c r="AG109" s="749" t="s">
        <v>751</v>
      </c>
      <c r="AH109" s="749" t="s">
        <v>233</v>
      </c>
      <c r="AI109" s="750" t="s">
        <v>428</v>
      </c>
      <c r="AJ109" s="754"/>
      <c r="AK109" s="755"/>
      <c r="AL109" s="755"/>
      <c r="AM109" s="748"/>
      <c r="AN109" s="747"/>
      <c r="AO109" s="748"/>
      <c r="AP109" s="730"/>
      <c r="AQ109" s="730"/>
      <c r="AR109" s="730"/>
      <c r="AS109" s="730"/>
      <c r="AT109" s="730"/>
      <c r="AU109" s="729"/>
      <c r="AV109" s="729"/>
      <c r="AW109" s="729"/>
      <c r="AX109" s="729"/>
      <c r="AY109" s="729"/>
      <c r="BA109" s="629"/>
      <c r="BB109" s="627"/>
    </row>
    <row r="110" spans="3:59" s="478" customFormat="1" ht="12.75" customHeight="1" x14ac:dyDescent="0.2">
      <c r="C110" s="985"/>
      <c r="D110" s="992"/>
      <c r="E110" s="939"/>
      <c r="F110" s="993"/>
      <c r="G110" s="986" t="s">
        <v>235</v>
      </c>
      <c r="H110" s="987" t="s">
        <v>236</v>
      </c>
      <c r="I110" s="986"/>
      <c r="J110" s="986"/>
      <c r="K110" s="988"/>
      <c r="L110" s="988"/>
      <c r="M110" s="920" t="s">
        <v>740</v>
      </c>
      <c r="N110" s="920" t="s">
        <v>741</v>
      </c>
      <c r="O110" s="920" t="s">
        <v>742</v>
      </c>
      <c r="P110" s="920" t="s">
        <v>743</v>
      </c>
      <c r="Q110" s="989" t="s">
        <v>147</v>
      </c>
      <c r="R110" s="988"/>
      <c r="S110" s="990" t="s">
        <v>744</v>
      </c>
      <c r="T110" s="990" t="s">
        <v>745</v>
      </c>
      <c r="U110" s="990" t="s">
        <v>147</v>
      </c>
      <c r="V110" s="991"/>
      <c r="W110" s="636"/>
      <c r="X110" s="550"/>
      <c r="Y110" s="550"/>
      <c r="Z110" s="749" t="s">
        <v>752</v>
      </c>
      <c r="AA110" s="751">
        <f>tab!$D$126</f>
        <v>0.6</v>
      </c>
      <c r="AB110" s="749" t="s">
        <v>753</v>
      </c>
      <c r="AC110" s="749" t="s">
        <v>754</v>
      </c>
      <c r="AD110" s="749" t="s">
        <v>755</v>
      </c>
      <c r="AE110" s="749" t="s">
        <v>756</v>
      </c>
      <c r="AF110" s="749" t="s">
        <v>756</v>
      </c>
      <c r="AG110" s="749" t="s">
        <v>757</v>
      </c>
      <c r="AH110" s="749"/>
      <c r="AI110" s="749" t="s">
        <v>232</v>
      </c>
      <c r="AJ110" s="730"/>
      <c r="AK110" s="730"/>
      <c r="AL110" s="730"/>
      <c r="AM110" s="730"/>
      <c r="AN110" s="730"/>
      <c r="AO110" s="730"/>
      <c r="AP110" s="730"/>
      <c r="AQ110" s="730"/>
      <c r="AR110" s="730"/>
      <c r="AS110" s="730"/>
      <c r="AT110" s="730"/>
      <c r="AU110" s="729"/>
      <c r="AV110" s="729"/>
      <c r="AW110" s="729"/>
      <c r="AX110" s="729"/>
      <c r="AY110" s="729"/>
      <c r="BB110" s="628"/>
    </row>
    <row r="111" spans="3:59" s="478" customFormat="1" ht="12.75" customHeight="1" x14ac:dyDescent="0.2">
      <c r="C111" s="904"/>
      <c r="D111" s="930"/>
      <c r="E111" s="930"/>
      <c r="F111" s="930"/>
      <c r="G111" s="909"/>
      <c r="H111" s="1204"/>
      <c r="I111" s="1205"/>
      <c r="J111" s="1205"/>
      <c r="K111" s="1206"/>
      <c r="L111" s="995"/>
      <c r="M111" s="1207"/>
      <c r="N111" s="1206"/>
      <c r="O111" s="996"/>
      <c r="P111" s="997"/>
      <c r="Q111" s="997"/>
      <c r="R111" s="995"/>
      <c r="S111" s="997"/>
      <c r="T111" s="997"/>
      <c r="U111" s="998"/>
      <c r="V111" s="998"/>
      <c r="W111" s="637"/>
      <c r="X111" s="550"/>
      <c r="Y111" s="550"/>
      <c r="Z111" s="766"/>
      <c r="AA111" s="766"/>
      <c r="AB111" s="766"/>
      <c r="AC111" s="766"/>
      <c r="AD111" s="766"/>
      <c r="AE111" s="766"/>
      <c r="AF111" s="766"/>
      <c r="AG111" s="766"/>
      <c r="AH111" s="756"/>
      <c r="AI111" s="757"/>
      <c r="AJ111" s="755"/>
      <c r="AK111" s="730"/>
      <c r="AL111" s="730"/>
      <c r="AM111" s="730"/>
      <c r="AN111" s="730"/>
      <c r="AO111" s="730"/>
      <c r="AP111" s="730"/>
      <c r="AQ111" s="730"/>
      <c r="AR111" s="730"/>
      <c r="AS111" s="730"/>
      <c r="AT111" s="730"/>
      <c r="AU111" s="729"/>
      <c r="AV111" s="729"/>
      <c r="AW111" s="729"/>
      <c r="AX111" s="729"/>
      <c r="AY111" s="729"/>
      <c r="BB111" s="628"/>
    </row>
    <row r="112" spans="3:59" s="478" customFormat="1" ht="12.75" customHeight="1" x14ac:dyDescent="0.2">
      <c r="C112" s="904"/>
      <c r="D112" s="1317" t="str">
        <f t="shared" ref="D112:F131" si="101">IF(D80=0,"",D80)</f>
        <v/>
      </c>
      <c r="E112" s="1318" t="str">
        <f t="shared" si="101"/>
        <v>Piet</v>
      </c>
      <c r="F112" s="1318" t="str">
        <f t="shared" si="101"/>
        <v>hoofd</v>
      </c>
      <c r="G112" s="1319">
        <f t="shared" ref="G112:G131" si="102">IF(G80="","",G80+1)</f>
        <v>26</v>
      </c>
      <c r="H112" s="1320">
        <f t="shared" ref="H112:I127" si="103">IF(H80=0,"",H80)</f>
        <v>25569</v>
      </c>
      <c r="I112" s="1319">
        <f t="shared" si="103"/>
        <v>7</v>
      </c>
      <c r="J112" s="1319">
        <f t="shared" ref="J112:J131" si="104">IF(E112="","",(IF((J80+1)&gt;VLOOKUP(I112,salaris2016,22,FALSE),J80,J80+1)))</f>
        <v>8</v>
      </c>
      <c r="K112" s="1321">
        <f t="shared" ref="K112:K131" si="105">IF(K80="","",K80)</f>
        <v>1</v>
      </c>
      <c r="L112" s="1003"/>
      <c r="M112" s="1011">
        <f>IF(M80="",0,M80)</f>
        <v>0</v>
      </c>
      <c r="N112" s="1011">
        <f>IF(N80="",0,N80)</f>
        <v>0</v>
      </c>
      <c r="O112" s="1013">
        <f>IF(K112="","",IF(K112*40&gt;40,40,K112*40))</f>
        <v>40</v>
      </c>
      <c r="P112" s="1013">
        <f>IF(I112="","",IF(OR(I112="LA",OR(I112="LB",OR(I112="LC",OR(I112="LD",OR(I112="LE"))))),1,0)*IF(J112&lt;4,IF(K112*40&gt;40,40,K112*40),0))</f>
        <v>0</v>
      </c>
      <c r="Q112" s="1014">
        <f>IF(K112="","",SUM(M112:P112))</f>
        <v>40</v>
      </c>
      <c r="R112" s="1003"/>
      <c r="S112" s="1015">
        <f>IF(J112="","",((1659*K112-Q112)*AC112))</f>
        <v>47423.525497287526</v>
      </c>
      <c r="T112" s="1015">
        <f>IF(K112="","",Q112*AD112+AB112*(AE112+AF112*(1-AG112)))</f>
        <v>1171.6745027124775</v>
      </c>
      <c r="U112" s="1016">
        <f t="shared" ref="U112:U131" si="106">IF(K112="","",(S112+T112))</f>
        <v>48595.200000000004</v>
      </c>
      <c r="V112" s="999"/>
      <c r="W112" s="633"/>
      <c r="X112" s="550"/>
      <c r="Y112" s="550"/>
      <c r="Z112" s="783">
        <f t="shared" ref="Z112:Z131" si="107">IF(I112="","",VLOOKUP(I112,salaris2020,J112+1,FALSE))</f>
        <v>2531</v>
      </c>
      <c r="AA112" s="758">
        <f>AA$14</f>
        <v>0.6</v>
      </c>
      <c r="AB112" s="784">
        <f>Z112*12/1659</f>
        <v>18.307414104882458</v>
      </c>
      <c r="AC112" s="784">
        <f>Z112*12*(1+AA112)/1659</f>
        <v>29.291862567811936</v>
      </c>
      <c r="AD112" s="784">
        <f>AC112-AB112</f>
        <v>10.984448462929478</v>
      </c>
      <c r="AE112" s="785">
        <f>O112+P112</f>
        <v>40</v>
      </c>
      <c r="AF112" s="786">
        <f>M112+N112</f>
        <v>0</v>
      </c>
      <c r="AG112" s="758">
        <f>IF(I112&lt;=8,tab!C$129,tab!C$127)</f>
        <v>0.4</v>
      </c>
      <c r="AH112" s="759">
        <f>IF(G112&lt;25,0,IF(G112=25,25,IF(G112&lt;40,0,IF(G112=40,40,IF(G112&gt;=40,0)))))</f>
        <v>0</v>
      </c>
      <c r="AI112" s="757">
        <f>IF(E112="",0,IF(AH112=25,Z112*1.08*K112/2,IF(AH112=40,Z112*1.08*K112,IF(AH112=0,0))))</f>
        <v>0</v>
      </c>
      <c r="AJ112" s="787"/>
      <c r="AK112" s="730"/>
      <c r="AL112" s="730"/>
      <c r="AM112" s="730"/>
      <c r="AN112" s="788"/>
      <c r="AO112" s="730"/>
      <c r="AP112" s="730"/>
      <c r="AQ112" s="767"/>
      <c r="AR112" s="730"/>
      <c r="AS112" s="730"/>
      <c r="AT112" s="730"/>
      <c r="AU112" s="729"/>
      <c r="AV112" s="729"/>
      <c r="AW112" s="762"/>
      <c r="AX112" s="729"/>
      <c r="AY112" s="730"/>
      <c r="AZ112" s="625"/>
    </row>
    <row r="113" spans="3:52" s="478" customFormat="1" ht="12.75" customHeight="1" x14ac:dyDescent="0.2">
      <c r="C113" s="904"/>
      <c r="D113" s="1317" t="str">
        <f t="shared" si="101"/>
        <v/>
      </c>
      <c r="E113" s="1317" t="str">
        <f t="shared" si="101"/>
        <v/>
      </c>
      <c r="F113" s="1317" t="str">
        <f t="shared" si="101"/>
        <v/>
      </c>
      <c r="G113" s="1319" t="str">
        <f t="shared" si="102"/>
        <v/>
      </c>
      <c r="H113" s="1320" t="str">
        <f t="shared" si="103"/>
        <v/>
      </c>
      <c r="I113" s="1319" t="str">
        <f t="shared" ref="I113:I127" si="108">IF(I81=0,"",I81)</f>
        <v/>
      </c>
      <c r="J113" s="1319" t="str">
        <f t="shared" si="104"/>
        <v/>
      </c>
      <c r="K113" s="1321" t="str">
        <f t="shared" si="105"/>
        <v/>
      </c>
      <c r="L113" s="1003"/>
      <c r="M113" s="1011">
        <f t="shared" ref="M113:N113" si="109">IF(M81="",0,M81)</f>
        <v>0</v>
      </c>
      <c r="N113" s="1011">
        <f t="shared" si="109"/>
        <v>0</v>
      </c>
      <c r="O113" s="1013" t="str">
        <f t="shared" ref="O113:O131" si="110">IF(K113="","",IF(K113*40&gt;40,40,K113*40))</f>
        <v/>
      </c>
      <c r="P113" s="1013" t="str">
        <f t="shared" ref="P113:P131" si="111">IF(I113="","",IF(OR(I113="LA",OR(I113="LB",OR(I113="LC",OR(I113="LD",OR(I113="LE"))))),1,0)*IF(J113&lt;4,IF(K113*40&gt;40,40,K113*40),0))</f>
        <v/>
      </c>
      <c r="Q113" s="1014" t="str">
        <f t="shared" ref="Q113:Q131" si="112">IF(K113="","",SUM(M113:P113))</f>
        <v/>
      </c>
      <c r="R113" s="1003"/>
      <c r="S113" s="1015" t="str">
        <f t="shared" ref="S113:S131" si="113">IF(J113="","",((1659*K113-Q113)*AC113))</f>
        <v/>
      </c>
      <c r="T113" s="1015" t="str">
        <f t="shared" ref="T113:T131" si="114">IF(K113="","",Q113*AD113+AB113*(AE113+AF113*(1-AG113)))</f>
        <v/>
      </c>
      <c r="U113" s="1016" t="str">
        <f t="shared" si="106"/>
        <v/>
      </c>
      <c r="V113" s="999"/>
      <c r="W113" s="633"/>
      <c r="X113" s="550"/>
      <c r="Y113" s="550"/>
      <c r="Z113" s="783" t="str">
        <f t="shared" si="107"/>
        <v/>
      </c>
      <c r="AA113" s="758">
        <f t="shared" ref="AA113:AA131" si="115">AA$14</f>
        <v>0.6</v>
      </c>
      <c r="AB113" s="784" t="e">
        <f t="shared" ref="AB113:AB131" si="116">Z113*12/1659</f>
        <v>#VALUE!</v>
      </c>
      <c r="AC113" s="784" t="e">
        <f t="shared" ref="AC113:AC131" si="117">Z113*12*(1+AA113)/1659</f>
        <v>#VALUE!</v>
      </c>
      <c r="AD113" s="784" t="e">
        <f t="shared" ref="AD113:AD131" si="118">AC113-AB113</f>
        <v>#VALUE!</v>
      </c>
      <c r="AE113" s="785" t="e">
        <f t="shared" ref="AE113:AE131" si="119">O113+P113</f>
        <v>#VALUE!</v>
      </c>
      <c r="AF113" s="786">
        <f t="shared" ref="AF113:AF131" si="120">M113+N113</f>
        <v>0</v>
      </c>
      <c r="AG113" s="758">
        <f>IF(I113&lt;=8,tab!C$129,tab!C$127)</f>
        <v>0.5</v>
      </c>
      <c r="AH113" s="759">
        <f t="shared" ref="AH113:AH131" si="121">IF(G113&lt;25,0,IF(G113=25,25,IF(G113&lt;40,0,IF(G113=40,40,IF(G113&gt;=40,0)))))</f>
        <v>0</v>
      </c>
      <c r="AI113" s="757">
        <f t="shared" ref="AI113:AI131" si="122">IF(E113="",0,IF(AH113=25,Z113*1.08*K113/2,IF(AH113=40,Z113*1.08*K113,IF(AH113=0,0))))</f>
        <v>0</v>
      </c>
      <c r="AJ113" s="787"/>
      <c r="AK113" s="730"/>
      <c r="AL113" s="730"/>
      <c r="AM113" s="730"/>
      <c r="AN113" s="788"/>
      <c r="AO113" s="730"/>
      <c r="AP113" s="730"/>
      <c r="AQ113" s="767"/>
      <c r="AR113" s="730"/>
      <c r="AS113" s="730"/>
      <c r="AT113" s="730"/>
      <c r="AU113" s="729"/>
      <c r="AV113" s="729"/>
      <c r="AW113" s="762"/>
      <c r="AX113" s="729"/>
      <c r="AY113" s="730"/>
      <c r="AZ113" s="625"/>
    </row>
    <row r="114" spans="3:52" s="478" customFormat="1" ht="12.75" customHeight="1" x14ac:dyDescent="0.2">
      <c r="C114" s="904"/>
      <c r="D114" s="1317" t="str">
        <f t="shared" si="101"/>
        <v/>
      </c>
      <c r="E114" s="1318" t="str">
        <f t="shared" si="101"/>
        <v/>
      </c>
      <c r="F114" s="1318" t="str">
        <f t="shared" si="101"/>
        <v/>
      </c>
      <c r="G114" s="1322" t="str">
        <f t="shared" si="102"/>
        <v/>
      </c>
      <c r="H114" s="1323" t="str">
        <f t="shared" si="103"/>
        <v/>
      </c>
      <c r="I114" s="1319" t="str">
        <f t="shared" si="108"/>
        <v/>
      </c>
      <c r="J114" s="1319" t="str">
        <f t="shared" si="104"/>
        <v/>
      </c>
      <c r="K114" s="1324" t="str">
        <f t="shared" si="105"/>
        <v/>
      </c>
      <c r="L114" s="1004"/>
      <c r="M114" s="1011">
        <f t="shared" ref="M114:N114" si="123">IF(M82="",0,M82)</f>
        <v>0</v>
      </c>
      <c r="N114" s="1011">
        <f t="shared" si="123"/>
        <v>0</v>
      </c>
      <c r="O114" s="1013" t="str">
        <f t="shared" si="110"/>
        <v/>
      </c>
      <c r="P114" s="1013" t="str">
        <f t="shared" si="111"/>
        <v/>
      </c>
      <c r="Q114" s="1014" t="str">
        <f t="shared" si="112"/>
        <v/>
      </c>
      <c r="R114" s="1004"/>
      <c r="S114" s="1015" t="str">
        <f t="shared" si="113"/>
        <v/>
      </c>
      <c r="T114" s="1015" t="str">
        <f t="shared" si="114"/>
        <v/>
      </c>
      <c r="U114" s="1016" t="str">
        <f t="shared" si="106"/>
        <v/>
      </c>
      <c r="V114" s="999"/>
      <c r="W114" s="633"/>
      <c r="X114" s="550"/>
      <c r="Y114" s="550"/>
      <c r="Z114" s="783" t="str">
        <f t="shared" si="107"/>
        <v/>
      </c>
      <c r="AA114" s="758">
        <f t="shared" si="115"/>
        <v>0.6</v>
      </c>
      <c r="AB114" s="784" t="e">
        <f t="shared" si="116"/>
        <v>#VALUE!</v>
      </c>
      <c r="AC114" s="784" t="e">
        <f t="shared" si="117"/>
        <v>#VALUE!</v>
      </c>
      <c r="AD114" s="784" t="e">
        <f t="shared" si="118"/>
        <v>#VALUE!</v>
      </c>
      <c r="AE114" s="785" t="e">
        <f t="shared" si="119"/>
        <v>#VALUE!</v>
      </c>
      <c r="AF114" s="786">
        <f t="shared" si="120"/>
        <v>0</v>
      </c>
      <c r="AG114" s="758">
        <f>IF(I114&lt;=8,tab!C$129,tab!C$127)</f>
        <v>0.5</v>
      </c>
      <c r="AH114" s="759">
        <f t="shared" si="121"/>
        <v>0</v>
      </c>
      <c r="AI114" s="757">
        <f t="shared" si="122"/>
        <v>0</v>
      </c>
      <c r="AJ114" s="787"/>
      <c r="AK114" s="730"/>
      <c r="AL114" s="730"/>
      <c r="AM114" s="730"/>
      <c r="AN114" s="788"/>
      <c r="AO114" s="730"/>
      <c r="AP114" s="730"/>
      <c r="AQ114" s="767"/>
      <c r="AR114" s="730"/>
      <c r="AS114" s="730"/>
      <c r="AT114" s="730"/>
      <c r="AU114" s="729"/>
      <c r="AV114" s="729"/>
      <c r="AW114" s="762"/>
      <c r="AX114" s="729"/>
      <c r="AY114" s="730"/>
      <c r="AZ114" s="625"/>
    </row>
    <row r="115" spans="3:52" s="478" customFormat="1" ht="12.75" customHeight="1" x14ac:dyDescent="0.2">
      <c r="C115" s="904"/>
      <c r="D115" s="1317" t="str">
        <f t="shared" si="101"/>
        <v/>
      </c>
      <c r="E115" s="1317" t="str">
        <f t="shared" si="101"/>
        <v/>
      </c>
      <c r="F115" s="1317" t="str">
        <f t="shared" si="101"/>
        <v/>
      </c>
      <c r="G115" s="1319" t="str">
        <f t="shared" si="102"/>
        <v/>
      </c>
      <c r="H115" s="1320" t="str">
        <f t="shared" si="103"/>
        <v/>
      </c>
      <c r="I115" s="1319" t="str">
        <f t="shared" si="108"/>
        <v/>
      </c>
      <c r="J115" s="1319" t="str">
        <f t="shared" si="104"/>
        <v/>
      </c>
      <c r="K115" s="1321" t="str">
        <f t="shared" si="105"/>
        <v/>
      </c>
      <c r="L115" s="1003"/>
      <c r="M115" s="1011">
        <f t="shared" ref="M115:N115" si="124">IF(M83="",0,M83)</f>
        <v>0</v>
      </c>
      <c r="N115" s="1011">
        <f t="shared" si="124"/>
        <v>0</v>
      </c>
      <c r="O115" s="1013" t="str">
        <f t="shared" si="110"/>
        <v/>
      </c>
      <c r="P115" s="1013" t="str">
        <f t="shared" si="111"/>
        <v/>
      </c>
      <c r="Q115" s="1014" t="str">
        <f t="shared" si="112"/>
        <v/>
      </c>
      <c r="R115" s="1003"/>
      <c r="S115" s="1015" t="str">
        <f t="shared" si="113"/>
        <v/>
      </c>
      <c r="T115" s="1015" t="str">
        <f t="shared" si="114"/>
        <v/>
      </c>
      <c r="U115" s="1016" t="str">
        <f t="shared" si="106"/>
        <v/>
      </c>
      <c r="V115" s="999"/>
      <c r="W115" s="633"/>
      <c r="X115" s="550"/>
      <c r="Y115" s="550"/>
      <c r="Z115" s="783" t="str">
        <f t="shared" si="107"/>
        <v/>
      </c>
      <c r="AA115" s="758">
        <f t="shared" si="115"/>
        <v>0.6</v>
      </c>
      <c r="AB115" s="784" t="e">
        <f t="shared" si="116"/>
        <v>#VALUE!</v>
      </c>
      <c r="AC115" s="784" t="e">
        <f t="shared" si="117"/>
        <v>#VALUE!</v>
      </c>
      <c r="AD115" s="784" t="e">
        <f t="shared" si="118"/>
        <v>#VALUE!</v>
      </c>
      <c r="AE115" s="785" t="e">
        <f t="shared" si="119"/>
        <v>#VALUE!</v>
      </c>
      <c r="AF115" s="786">
        <f t="shared" si="120"/>
        <v>0</v>
      </c>
      <c r="AG115" s="758">
        <f>IF(I115&lt;=8,tab!C$129,tab!C$127)</f>
        <v>0.5</v>
      </c>
      <c r="AH115" s="759">
        <f t="shared" si="121"/>
        <v>0</v>
      </c>
      <c r="AI115" s="757">
        <f t="shared" si="122"/>
        <v>0</v>
      </c>
      <c r="AJ115" s="787"/>
      <c r="AK115" s="730"/>
      <c r="AL115" s="730"/>
      <c r="AM115" s="730"/>
      <c r="AN115" s="788"/>
      <c r="AO115" s="730"/>
      <c r="AP115" s="730"/>
      <c r="AQ115" s="767"/>
      <c r="AR115" s="730"/>
      <c r="AS115" s="730"/>
      <c r="AT115" s="730"/>
      <c r="AU115" s="729"/>
      <c r="AV115" s="729"/>
      <c r="AW115" s="762"/>
      <c r="AX115" s="729"/>
      <c r="AY115" s="730"/>
      <c r="AZ115" s="625"/>
    </row>
    <row r="116" spans="3:52" s="478" customFormat="1" ht="12.75" customHeight="1" x14ac:dyDescent="0.2">
      <c r="C116" s="904"/>
      <c r="D116" s="1317" t="str">
        <f t="shared" si="101"/>
        <v/>
      </c>
      <c r="E116" s="1317" t="str">
        <f t="shared" si="101"/>
        <v/>
      </c>
      <c r="F116" s="1317" t="str">
        <f t="shared" si="101"/>
        <v/>
      </c>
      <c r="G116" s="1319" t="str">
        <f t="shared" si="102"/>
        <v/>
      </c>
      <c r="H116" s="1320" t="str">
        <f t="shared" si="103"/>
        <v/>
      </c>
      <c r="I116" s="1319" t="str">
        <f t="shared" si="108"/>
        <v/>
      </c>
      <c r="J116" s="1319" t="str">
        <f t="shared" si="104"/>
        <v/>
      </c>
      <c r="K116" s="1321" t="str">
        <f t="shared" si="105"/>
        <v/>
      </c>
      <c r="L116" s="1003"/>
      <c r="M116" s="1011">
        <f t="shared" ref="M116:N116" si="125">IF(M84="",0,M84)</f>
        <v>0</v>
      </c>
      <c r="N116" s="1011">
        <f t="shared" si="125"/>
        <v>0</v>
      </c>
      <c r="O116" s="1013" t="str">
        <f t="shared" si="110"/>
        <v/>
      </c>
      <c r="P116" s="1013" t="str">
        <f t="shared" si="111"/>
        <v/>
      </c>
      <c r="Q116" s="1014" t="str">
        <f t="shared" si="112"/>
        <v/>
      </c>
      <c r="R116" s="1003"/>
      <c r="S116" s="1015" t="str">
        <f t="shared" si="113"/>
        <v/>
      </c>
      <c r="T116" s="1015" t="str">
        <f t="shared" si="114"/>
        <v/>
      </c>
      <c r="U116" s="1016" t="str">
        <f t="shared" si="106"/>
        <v/>
      </c>
      <c r="V116" s="999"/>
      <c r="W116" s="633"/>
      <c r="X116" s="550"/>
      <c r="Y116" s="550"/>
      <c r="Z116" s="783" t="str">
        <f t="shared" si="107"/>
        <v/>
      </c>
      <c r="AA116" s="758">
        <f t="shared" si="115"/>
        <v>0.6</v>
      </c>
      <c r="AB116" s="784" t="e">
        <f t="shared" si="116"/>
        <v>#VALUE!</v>
      </c>
      <c r="AC116" s="784" t="e">
        <f t="shared" si="117"/>
        <v>#VALUE!</v>
      </c>
      <c r="AD116" s="784" t="e">
        <f t="shared" si="118"/>
        <v>#VALUE!</v>
      </c>
      <c r="AE116" s="785" t="e">
        <f t="shared" si="119"/>
        <v>#VALUE!</v>
      </c>
      <c r="AF116" s="786">
        <f t="shared" si="120"/>
        <v>0</v>
      </c>
      <c r="AG116" s="758">
        <f>IF(I116&lt;=8,tab!C$129,tab!C$127)</f>
        <v>0.5</v>
      </c>
      <c r="AH116" s="759">
        <f t="shared" si="121"/>
        <v>0</v>
      </c>
      <c r="AI116" s="757">
        <f t="shared" si="122"/>
        <v>0</v>
      </c>
      <c r="AJ116" s="787"/>
      <c r="AK116" s="730"/>
      <c r="AL116" s="730"/>
      <c r="AM116" s="730"/>
      <c r="AN116" s="788"/>
      <c r="AO116" s="730"/>
      <c r="AP116" s="730"/>
      <c r="AQ116" s="767"/>
      <c r="AR116" s="730"/>
      <c r="AS116" s="730"/>
      <c r="AT116" s="730"/>
      <c r="AU116" s="729"/>
      <c r="AV116" s="729"/>
      <c r="AW116" s="762"/>
      <c r="AX116" s="729"/>
      <c r="AY116" s="730"/>
      <c r="AZ116" s="625"/>
    </row>
    <row r="117" spans="3:52" s="478" customFormat="1" ht="12.75" customHeight="1" x14ac:dyDescent="0.2">
      <c r="C117" s="904"/>
      <c r="D117" s="1317" t="str">
        <f t="shared" si="101"/>
        <v/>
      </c>
      <c r="E117" s="1317" t="str">
        <f t="shared" si="101"/>
        <v/>
      </c>
      <c r="F117" s="1317" t="str">
        <f t="shared" si="101"/>
        <v/>
      </c>
      <c r="G117" s="1319" t="str">
        <f t="shared" si="102"/>
        <v/>
      </c>
      <c r="H117" s="1320" t="str">
        <f t="shared" si="103"/>
        <v/>
      </c>
      <c r="I117" s="1319" t="str">
        <f t="shared" si="108"/>
        <v/>
      </c>
      <c r="J117" s="1319" t="str">
        <f t="shared" si="104"/>
        <v/>
      </c>
      <c r="K117" s="1321" t="str">
        <f t="shared" si="105"/>
        <v/>
      </c>
      <c r="L117" s="1003"/>
      <c r="M117" s="1011">
        <f t="shared" ref="M117:N117" si="126">IF(M85="",0,M85)</f>
        <v>0</v>
      </c>
      <c r="N117" s="1011">
        <f t="shared" si="126"/>
        <v>0</v>
      </c>
      <c r="O117" s="1013" t="str">
        <f t="shared" si="110"/>
        <v/>
      </c>
      <c r="P117" s="1013" t="str">
        <f t="shared" si="111"/>
        <v/>
      </c>
      <c r="Q117" s="1014" t="str">
        <f t="shared" si="112"/>
        <v/>
      </c>
      <c r="R117" s="1003"/>
      <c r="S117" s="1015" t="str">
        <f t="shared" si="113"/>
        <v/>
      </c>
      <c r="T117" s="1015" t="str">
        <f t="shared" si="114"/>
        <v/>
      </c>
      <c r="U117" s="1016" t="str">
        <f t="shared" si="106"/>
        <v/>
      </c>
      <c r="V117" s="999"/>
      <c r="W117" s="633"/>
      <c r="X117" s="550"/>
      <c r="Y117" s="550"/>
      <c r="Z117" s="783" t="str">
        <f t="shared" si="107"/>
        <v/>
      </c>
      <c r="AA117" s="758">
        <f t="shared" si="115"/>
        <v>0.6</v>
      </c>
      <c r="AB117" s="784" t="e">
        <f t="shared" si="116"/>
        <v>#VALUE!</v>
      </c>
      <c r="AC117" s="784" t="e">
        <f t="shared" si="117"/>
        <v>#VALUE!</v>
      </c>
      <c r="AD117" s="784" t="e">
        <f t="shared" si="118"/>
        <v>#VALUE!</v>
      </c>
      <c r="AE117" s="785" t="e">
        <f t="shared" si="119"/>
        <v>#VALUE!</v>
      </c>
      <c r="AF117" s="786">
        <f t="shared" si="120"/>
        <v>0</v>
      </c>
      <c r="AG117" s="758">
        <f>IF(I117&lt;=8,tab!C$129,tab!C$127)</f>
        <v>0.5</v>
      </c>
      <c r="AH117" s="759">
        <f t="shared" si="121"/>
        <v>0</v>
      </c>
      <c r="AI117" s="757">
        <f t="shared" si="122"/>
        <v>0</v>
      </c>
      <c r="AJ117" s="787"/>
      <c r="AK117" s="730"/>
      <c r="AL117" s="730"/>
      <c r="AM117" s="730"/>
      <c r="AN117" s="788"/>
      <c r="AO117" s="730"/>
      <c r="AP117" s="730"/>
      <c r="AQ117" s="767"/>
      <c r="AR117" s="730"/>
      <c r="AS117" s="730"/>
      <c r="AT117" s="730"/>
      <c r="AU117" s="729"/>
      <c r="AV117" s="729"/>
      <c r="AW117" s="762"/>
      <c r="AX117" s="729"/>
      <c r="AY117" s="730"/>
      <c r="AZ117" s="625"/>
    </row>
    <row r="118" spans="3:52" s="478" customFormat="1" ht="12.75" customHeight="1" x14ac:dyDescent="0.2">
      <c r="C118" s="904"/>
      <c r="D118" s="1317" t="str">
        <f t="shared" si="101"/>
        <v/>
      </c>
      <c r="E118" s="1317" t="str">
        <f t="shared" si="101"/>
        <v/>
      </c>
      <c r="F118" s="1317" t="str">
        <f t="shared" si="101"/>
        <v/>
      </c>
      <c r="G118" s="1319" t="str">
        <f t="shared" si="102"/>
        <v/>
      </c>
      <c r="H118" s="1320" t="str">
        <f t="shared" si="103"/>
        <v/>
      </c>
      <c r="I118" s="1319" t="str">
        <f t="shared" si="108"/>
        <v/>
      </c>
      <c r="J118" s="1319" t="str">
        <f t="shared" si="104"/>
        <v/>
      </c>
      <c r="K118" s="1321" t="str">
        <f t="shared" si="105"/>
        <v/>
      </c>
      <c r="L118" s="1003"/>
      <c r="M118" s="1011">
        <f t="shared" ref="M118:N118" si="127">IF(M86="",0,M86)</f>
        <v>0</v>
      </c>
      <c r="N118" s="1011">
        <f t="shared" si="127"/>
        <v>0</v>
      </c>
      <c r="O118" s="1013" t="str">
        <f t="shared" si="110"/>
        <v/>
      </c>
      <c r="P118" s="1013" t="str">
        <f t="shared" si="111"/>
        <v/>
      </c>
      <c r="Q118" s="1014" t="str">
        <f t="shared" si="112"/>
        <v/>
      </c>
      <c r="R118" s="1003"/>
      <c r="S118" s="1015" t="str">
        <f t="shared" si="113"/>
        <v/>
      </c>
      <c r="T118" s="1015" t="str">
        <f t="shared" si="114"/>
        <v/>
      </c>
      <c r="U118" s="1016" t="str">
        <f t="shared" si="106"/>
        <v/>
      </c>
      <c r="V118" s="999"/>
      <c r="W118" s="633"/>
      <c r="X118" s="550"/>
      <c r="Y118" s="550"/>
      <c r="Z118" s="783" t="str">
        <f t="shared" si="107"/>
        <v/>
      </c>
      <c r="AA118" s="758">
        <f t="shared" si="115"/>
        <v>0.6</v>
      </c>
      <c r="AB118" s="784" t="e">
        <f t="shared" si="116"/>
        <v>#VALUE!</v>
      </c>
      <c r="AC118" s="784" t="e">
        <f t="shared" si="117"/>
        <v>#VALUE!</v>
      </c>
      <c r="AD118" s="784" t="e">
        <f t="shared" si="118"/>
        <v>#VALUE!</v>
      </c>
      <c r="AE118" s="785" t="e">
        <f t="shared" si="119"/>
        <v>#VALUE!</v>
      </c>
      <c r="AF118" s="786">
        <f t="shared" si="120"/>
        <v>0</v>
      </c>
      <c r="AG118" s="758">
        <f>IF(I118&lt;=8,tab!C$129,tab!C$127)</f>
        <v>0.5</v>
      </c>
      <c r="AH118" s="759">
        <f t="shared" si="121"/>
        <v>0</v>
      </c>
      <c r="AI118" s="757">
        <f t="shared" si="122"/>
        <v>0</v>
      </c>
      <c r="AJ118" s="787"/>
      <c r="AK118" s="730"/>
      <c r="AL118" s="730"/>
      <c r="AM118" s="730"/>
      <c r="AN118" s="788"/>
      <c r="AO118" s="730"/>
      <c r="AP118" s="730"/>
      <c r="AQ118" s="767"/>
      <c r="AR118" s="730"/>
      <c r="AS118" s="730"/>
      <c r="AT118" s="730"/>
      <c r="AU118" s="729"/>
      <c r="AV118" s="729"/>
      <c r="AW118" s="762"/>
      <c r="AX118" s="729"/>
      <c r="AY118" s="730"/>
      <c r="AZ118" s="625"/>
    </row>
    <row r="119" spans="3:52" s="478" customFormat="1" ht="12.75" customHeight="1" x14ac:dyDescent="0.2">
      <c r="C119" s="904"/>
      <c r="D119" s="1317" t="str">
        <f t="shared" si="101"/>
        <v/>
      </c>
      <c r="E119" s="1317" t="str">
        <f t="shared" si="101"/>
        <v/>
      </c>
      <c r="F119" s="1317" t="str">
        <f t="shared" si="101"/>
        <v/>
      </c>
      <c r="G119" s="1319" t="str">
        <f t="shared" si="102"/>
        <v/>
      </c>
      <c r="H119" s="1320" t="str">
        <f t="shared" si="103"/>
        <v/>
      </c>
      <c r="I119" s="1319" t="str">
        <f t="shared" si="108"/>
        <v/>
      </c>
      <c r="J119" s="1319" t="str">
        <f t="shared" si="104"/>
        <v/>
      </c>
      <c r="K119" s="1321" t="str">
        <f t="shared" si="105"/>
        <v/>
      </c>
      <c r="L119" s="1003"/>
      <c r="M119" s="1011">
        <f t="shared" ref="M119:N119" si="128">IF(M87="",0,M87)</f>
        <v>0</v>
      </c>
      <c r="N119" s="1011">
        <f t="shared" si="128"/>
        <v>0</v>
      </c>
      <c r="O119" s="1013" t="str">
        <f t="shared" si="110"/>
        <v/>
      </c>
      <c r="P119" s="1013" t="str">
        <f t="shared" si="111"/>
        <v/>
      </c>
      <c r="Q119" s="1014" t="str">
        <f t="shared" si="112"/>
        <v/>
      </c>
      <c r="R119" s="1003"/>
      <c r="S119" s="1015" t="str">
        <f t="shared" si="113"/>
        <v/>
      </c>
      <c r="T119" s="1015" t="str">
        <f t="shared" si="114"/>
        <v/>
      </c>
      <c r="U119" s="1016" t="str">
        <f t="shared" si="106"/>
        <v/>
      </c>
      <c r="V119" s="999"/>
      <c r="W119" s="633"/>
      <c r="X119" s="550"/>
      <c r="Y119" s="550"/>
      <c r="Z119" s="783" t="str">
        <f t="shared" si="107"/>
        <v/>
      </c>
      <c r="AA119" s="758">
        <f t="shared" si="115"/>
        <v>0.6</v>
      </c>
      <c r="AB119" s="784" t="e">
        <f t="shared" si="116"/>
        <v>#VALUE!</v>
      </c>
      <c r="AC119" s="784" t="e">
        <f t="shared" si="117"/>
        <v>#VALUE!</v>
      </c>
      <c r="AD119" s="784" t="e">
        <f t="shared" si="118"/>
        <v>#VALUE!</v>
      </c>
      <c r="AE119" s="785" t="e">
        <f t="shared" si="119"/>
        <v>#VALUE!</v>
      </c>
      <c r="AF119" s="786">
        <f t="shared" si="120"/>
        <v>0</v>
      </c>
      <c r="AG119" s="758">
        <f>IF(I119&lt;=8,tab!C$129,tab!C$127)</f>
        <v>0.5</v>
      </c>
      <c r="AH119" s="759">
        <f t="shared" si="121"/>
        <v>0</v>
      </c>
      <c r="AI119" s="757">
        <f t="shared" si="122"/>
        <v>0</v>
      </c>
      <c r="AJ119" s="787"/>
      <c r="AK119" s="730"/>
      <c r="AL119" s="730"/>
      <c r="AM119" s="730"/>
      <c r="AN119" s="788"/>
      <c r="AO119" s="730"/>
      <c r="AP119" s="730"/>
      <c r="AQ119" s="767"/>
      <c r="AR119" s="730"/>
      <c r="AS119" s="730"/>
      <c r="AT119" s="730"/>
      <c r="AU119" s="729"/>
      <c r="AV119" s="729"/>
      <c r="AW119" s="762"/>
      <c r="AX119" s="729"/>
      <c r="AY119" s="730"/>
      <c r="AZ119" s="625"/>
    </row>
    <row r="120" spans="3:52" s="478" customFormat="1" ht="12.75" customHeight="1" x14ac:dyDescent="0.2">
      <c r="C120" s="904"/>
      <c r="D120" s="1317" t="str">
        <f t="shared" si="101"/>
        <v/>
      </c>
      <c r="E120" s="1317" t="str">
        <f t="shared" si="101"/>
        <v/>
      </c>
      <c r="F120" s="1317" t="str">
        <f t="shared" si="101"/>
        <v/>
      </c>
      <c r="G120" s="1319" t="str">
        <f t="shared" si="102"/>
        <v/>
      </c>
      <c r="H120" s="1320" t="str">
        <f t="shared" si="103"/>
        <v/>
      </c>
      <c r="I120" s="1319" t="str">
        <f t="shared" si="108"/>
        <v/>
      </c>
      <c r="J120" s="1319" t="str">
        <f t="shared" si="104"/>
        <v/>
      </c>
      <c r="K120" s="1321" t="str">
        <f t="shared" si="105"/>
        <v/>
      </c>
      <c r="L120" s="1003"/>
      <c r="M120" s="1011">
        <f t="shared" ref="M120:N120" si="129">IF(M88="",0,M88)</f>
        <v>0</v>
      </c>
      <c r="N120" s="1011">
        <f t="shared" si="129"/>
        <v>0</v>
      </c>
      <c r="O120" s="1013" t="str">
        <f t="shared" si="110"/>
        <v/>
      </c>
      <c r="P120" s="1013" t="str">
        <f t="shared" si="111"/>
        <v/>
      </c>
      <c r="Q120" s="1014" t="str">
        <f t="shared" si="112"/>
        <v/>
      </c>
      <c r="R120" s="1003"/>
      <c r="S120" s="1015" t="str">
        <f t="shared" si="113"/>
        <v/>
      </c>
      <c r="T120" s="1015" t="str">
        <f t="shared" si="114"/>
        <v/>
      </c>
      <c r="U120" s="1016" t="str">
        <f t="shared" si="106"/>
        <v/>
      </c>
      <c r="V120" s="999"/>
      <c r="W120" s="633"/>
      <c r="X120" s="550"/>
      <c r="Y120" s="550"/>
      <c r="Z120" s="783" t="str">
        <f t="shared" si="107"/>
        <v/>
      </c>
      <c r="AA120" s="758">
        <f t="shared" si="115"/>
        <v>0.6</v>
      </c>
      <c r="AB120" s="784" t="e">
        <f t="shared" si="116"/>
        <v>#VALUE!</v>
      </c>
      <c r="AC120" s="784" t="e">
        <f t="shared" si="117"/>
        <v>#VALUE!</v>
      </c>
      <c r="AD120" s="784" t="e">
        <f t="shared" si="118"/>
        <v>#VALUE!</v>
      </c>
      <c r="AE120" s="785" t="e">
        <f t="shared" si="119"/>
        <v>#VALUE!</v>
      </c>
      <c r="AF120" s="786">
        <f t="shared" si="120"/>
        <v>0</v>
      </c>
      <c r="AG120" s="758">
        <f>IF(I120&lt;=8,tab!C$129,tab!C$127)</f>
        <v>0.5</v>
      </c>
      <c r="AH120" s="759">
        <f t="shared" si="121"/>
        <v>0</v>
      </c>
      <c r="AI120" s="757">
        <f t="shared" si="122"/>
        <v>0</v>
      </c>
      <c r="AJ120" s="787"/>
      <c r="AK120" s="730"/>
      <c r="AL120" s="730"/>
      <c r="AM120" s="730"/>
      <c r="AN120" s="788"/>
      <c r="AO120" s="730"/>
      <c r="AP120" s="730"/>
      <c r="AQ120" s="767"/>
      <c r="AR120" s="730"/>
      <c r="AS120" s="730"/>
      <c r="AT120" s="730"/>
      <c r="AU120" s="729"/>
      <c r="AV120" s="729"/>
      <c r="AW120" s="762"/>
      <c r="AX120" s="729"/>
      <c r="AY120" s="730"/>
      <c r="AZ120" s="625"/>
    </row>
    <row r="121" spans="3:52" s="478" customFormat="1" ht="12.75" customHeight="1" x14ac:dyDescent="0.2">
      <c r="C121" s="904"/>
      <c r="D121" s="1317" t="str">
        <f t="shared" si="101"/>
        <v/>
      </c>
      <c r="E121" s="1317" t="str">
        <f t="shared" si="101"/>
        <v/>
      </c>
      <c r="F121" s="1317" t="str">
        <f t="shared" si="101"/>
        <v/>
      </c>
      <c r="G121" s="1319" t="str">
        <f t="shared" si="102"/>
        <v/>
      </c>
      <c r="H121" s="1320" t="str">
        <f t="shared" si="103"/>
        <v/>
      </c>
      <c r="I121" s="1319" t="str">
        <f t="shared" si="108"/>
        <v/>
      </c>
      <c r="J121" s="1319" t="str">
        <f t="shared" si="104"/>
        <v/>
      </c>
      <c r="K121" s="1321" t="str">
        <f t="shared" si="105"/>
        <v/>
      </c>
      <c r="L121" s="1003"/>
      <c r="M121" s="1011">
        <f t="shared" ref="M121:N121" si="130">IF(M89="",0,M89)</f>
        <v>0</v>
      </c>
      <c r="N121" s="1011">
        <f t="shared" si="130"/>
        <v>0</v>
      </c>
      <c r="O121" s="1013" t="str">
        <f t="shared" si="110"/>
        <v/>
      </c>
      <c r="P121" s="1013" t="str">
        <f t="shared" si="111"/>
        <v/>
      </c>
      <c r="Q121" s="1014" t="str">
        <f t="shared" si="112"/>
        <v/>
      </c>
      <c r="R121" s="1003"/>
      <c r="S121" s="1015" t="str">
        <f t="shared" si="113"/>
        <v/>
      </c>
      <c r="T121" s="1015" t="str">
        <f t="shared" si="114"/>
        <v/>
      </c>
      <c r="U121" s="1016" t="str">
        <f t="shared" si="106"/>
        <v/>
      </c>
      <c r="V121" s="999"/>
      <c r="W121" s="633"/>
      <c r="X121" s="550"/>
      <c r="Y121" s="550"/>
      <c r="Z121" s="783" t="str">
        <f t="shared" si="107"/>
        <v/>
      </c>
      <c r="AA121" s="758">
        <f t="shared" si="115"/>
        <v>0.6</v>
      </c>
      <c r="AB121" s="784" t="e">
        <f t="shared" si="116"/>
        <v>#VALUE!</v>
      </c>
      <c r="AC121" s="784" t="e">
        <f t="shared" si="117"/>
        <v>#VALUE!</v>
      </c>
      <c r="AD121" s="784" t="e">
        <f t="shared" si="118"/>
        <v>#VALUE!</v>
      </c>
      <c r="AE121" s="785" t="e">
        <f t="shared" si="119"/>
        <v>#VALUE!</v>
      </c>
      <c r="AF121" s="786">
        <f t="shared" si="120"/>
        <v>0</v>
      </c>
      <c r="AG121" s="758">
        <f>IF(I121&lt;=8,tab!C$129,tab!C$127)</f>
        <v>0.5</v>
      </c>
      <c r="AH121" s="759">
        <f t="shared" si="121"/>
        <v>0</v>
      </c>
      <c r="AI121" s="757">
        <f t="shared" si="122"/>
        <v>0</v>
      </c>
      <c r="AJ121" s="787"/>
      <c r="AK121" s="730"/>
      <c r="AL121" s="730"/>
      <c r="AM121" s="730"/>
      <c r="AN121" s="788"/>
      <c r="AO121" s="730"/>
      <c r="AP121" s="730"/>
      <c r="AQ121" s="767"/>
      <c r="AR121" s="730"/>
      <c r="AS121" s="730"/>
      <c r="AT121" s="730"/>
      <c r="AU121" s="729"/>
      <c r="AV121" s="729"/>
      <c r="AW121" s="762"/>
      <c r="AX121" s="729"/>
      <c r="AY121" s="730"/>
      <c r="AZ121" s="625"/>
    </row>
    <row r="122" spans="3:52" s="478" customFormat="1" ht="12.75" customHeight="1" x14ac:dyDescent="0.2">
      <c r="C122" s="904"/>
      <c r="D122" s="1317" t="str">
        <f t="shared" si="101"/>
        <v/>
      </c>
      <c r="E122" s="1317" t="str">
        <f t="shared" si="101"/>
        <v/>
      </c>
      <c r="F122" s="1317" t="str">
        <f t="shared" si="101"/>
        <v/>
      </c>
      <c r="G122" s="1319" t="str">
        <f t="shared" si="102"/>
        <v/>
      </c>
      <c r="H122" s="1320" t="str">
        <f t="shared" si="103"/>
        <v/>
      </c>
      <c r="I122" s="1319" t="str">
        <f t="shared" si="108"/>
        <v/>
      </c>
      <c r="J122" s="1319" t="str">
        <f t="shared" si="104"/>
        <v/>
      </c>
      <c r="K122" s="1321" t="str">
        <f t="shared" si="105"/>
        <v/>
      </c>
      <c r="L122" s="1003"/>
      <c r="M122" s="1011">
        <f t="shared" ref="M122:N122" si="131">IF(M90="",0,M90)</f>
        <v>0</v>
      </c>
      <c r="N122" s="1011">
        <f t="shared" si="131"/>
        <v>0</v>
      </c>
      <c r="O122" s="1013" t="str">
        <f t="shared" si="110"/>
        <v/>
      </c>
      <c r="P122" s="1013" t="str">
        <f t="shared" si="111"/>
        <v/>
      </c>
      <c r="Q122" s="1014" t="str">
        <f t="shared" si="112"/>
        <v/>
      </c>
      <c r="R122" s="1003"/>
      <c r="S122" s="1015" t="str">
        <f t="shared" si="113"/>
        <v/>
      </c>
      <c r="T122" s="1015" t="str">
        <f t="shared" si="114"/>
        <v/>
      </c>
      <c r="U122" s="1016" t="str">
        <f t="shared" si="106"/>
        <v/>
      </c>
      <c r="V122" s="999"/>
      <c r="W122" s="633"/>
      <c r="X122" s="550"/>
      <c r="Y122" s="550"/>
      <c r="Z122" s="783" t="str">
        <f t="shared" si="107"/>
        <v/>
      </c>
      <c r="AA122" s="758">
        <f t="shared" si="115"/>
        <v>0.6</v>
      </c>
      <c r="AB122" s="784" t="e">
        <f t="shared" si="116"/>
        <v>#VALUE!</v>
      </c>
      <c r="AC122" s="784" t="e">
        <f t="shared" si="117"/>
        <v>#VALUE!</v>
      </c>
      <c r="AD122" s="784" t="e">
        <f t="shared" si="118"/>
        <v>#VALUE!</v>
      </c>
      <c r="AE122" s="785" t="e">
        <f t="shared" si="119"/>
        <v>#VALUE!</v>
      </c>
      <c r="AF122" s="786">
        <f t="shared" si="120"/>
        <v>0</v>
      </c>
      <c r="AG122" s="758">
        <f>IF(I122&lt;=8,tab!C$129,tab!C$127)</f>
        <v>0.5</v>
      </c>
      <c r="AH122" s="759">
        <f t="shared" si="121"/>
        <v>0</v>
      </c>
      <c r="AI122" s="757">
        <f t="shared" si="122"/>
        <v>0</v>
      </c>
      <c r="AJ122" s="787"/>
      <c r="AK122" s="730"/>
      <c r="AL122" s="730"/>
      <c r="AM122" s="730"/>
      <c r="AN122" s="788"/>
      <c r="AO122" s="730"/>
      <c r="AP122" s="730"/>
      <c r="AQ122" s="767"/>
      <c r="AR122" s="730"/>
      <c r="AS122" s="730"/>
      <c r="AT122" s="730"/>
      <c r="AU122" s="729"/>
      <c r="AV122" s="729"/>
      <c r="AW122" s="762"/>
      <c r="AX122" s="729"/>
      <c r="AY122" s="730"/>
      <c r="AZ122" s="625"/>
    </row>
    <row r="123" spans="3:52" s="478" customFormat="1" ht="12.75" customHeight="1" x14ac:dyDescent="0.2">
      <c r="C123" s="904"/>
      <c r="D123" s="1317" t="str">
        <f t="shared" si="101"/>
        <v/>
      </c>
      <c r="E123" s="1317" t="str">
        <f t="shared" si="101"/>
        <v/>
      </c>
      <c r="F123" s="1317" t="str">
        <f t="shared" si="101"/>
        <v/>
      </c>
      <c r="G123" s="1319" t="str">
        <f t="shared" si="102"/>
        <v/>
      </c>
      <c r="H123" s="1320" t="str">
        <f t="shared" si="103"/>
        <v/>
      </c>
      <c r="I123" s="1319" t="str">
        <f t="shared" si="108"/>
        <v/>
      </c>
      <c r="J123" s="1319" t="str">
        <f t="shared" si="104"/>
        <v/>
      </c>
      <c r="K123" s="1321" t="str">
        <f t="shared" si="105"/>
        <v/>
      </c>
      <c r="L123" s="1003"/>
      <c r="M123" s="1011">
        <f t="shared" ref="M123:N123" si="132">IF(M91="",0,M91)</f>
        <v>0</v>
      </c>
      <c r="N123" s="1011">
        <f t="shared" si="132"/>
        <v>0</v>
      </c>
      <c r="O123" s="1013" t="str">
        <f t="shared" si="110"/>
        <v/>
      </c>
      <c r="P123" s="1013" t="str">
        <f t="shared" si="111"/>
        <v/>
      </c>
      <c r="Q123" s="1014" t="str">
        <f t="shared" si="112"/>
        <v/>
      </c>
      <c r="R123" s="1003"/>
      <c r="S123" s="1015" t="str">
        <f t="shared" si="113"/>
        <v/>
      </c>
      <c r="T123" s="1015" t="str">
        <f t="shared" si="114"/>
        <v/>
      </c>
      <c r="U123" s="1016" t="str">
        <f t="shared" si="106"/>
        <v/>
      </c>
      <c r="V123" s="999"/>
      <c r="W123" s="633"/>
      <c r="X123" s="550"/>
      <c r="Y123" s="550"/>
      <c r="Z123" s="783" t="str">
        <f t="shared" si="107"/>
        <v/>
      </c>
      <c r="AA123" s="758">
        <f t="shared" si="115"/>
        <v>0.6</v>
      </c>
      <c r="AB123" s="784" t="e">
        <f t="shared" si="116"/>
        <v>#VALUE!</v>
      </c>
      <c r="AC123" s="784" t="e">
        <f t="shared" si="117"/>
        <v>#VALUE!</v>
      </c>
      <c r="AD123" s="784" t="e">
        <f t="shared" si="118"/>
        <v>#VALUE!</v>
      </c>
      <c r="AE123" s="785" t="e">
        <f t="shared" si="119"/>
        <v>#VALUE!</v>
      </c>
      <c r="AF123" s="786">
        <f t="shared" si="120"/>
        <v>0</v>
      </c>
      <c r="AG123" s="758">
        <f>IF(I123&lt;=8,tab!C$129,tab!C$127)</f>
        <v>0.5</v>
      </c>
      <c r="AH123" s="759">
        <f t="shared" si="121"/>
        <v>0</v>
      </c>
      <c r="AI123" s="757">
        <f t="shared" si="122"/>
        <v>0</v>
      </c>
      <c r="AJ123" s="787"/>
      <c r="AK123" s="730"/>
      <c r="AL123" s="730"/>
      <c r="AM123" s="730"/>
      <c r="AN123" s="788"/>
      <c r="AO123" s="730"/>
      <c r="AP123" s="730"/>
      <c r="AQ123" s="767"/>
      <c r="AR123" s="730"/>
      <c r="AS123" s="730"/>
      <c r="AT123" s="730"/>
      <c r="AU123" s="729"/>
      <c r="AV123" s="729"/>
      <c r="AW123" s="762"/>
      <c r="AX123" s="729"/>
      <c r="AY123" s="730"/>
      <c r="AZ123" s="625"/>
    </row>
    <row r="124" spans="3:52" s="478" customFormat="1" ht="12.75" customHeight="1" x14ac:dyDescent="0.2">
      <c r="C124" s="904"/>
      <c r="D124" s="1317" t="str">
        <f t="shared" si="101"/>
        <v/>
      </c>
      <c r="E124" s="1317" t="str">
        <f t="shared" si="101"/>
        <v/>
      </c>
      <c r="F124" s="1317" t="str">
        <f t="shared" si="101"/>
        <v/>
      </c>
      <c r="G124" s="1319" t="str">
        <f t="shared" si="102"/>
        <v/>
      </c>
      <c r="H124" s="1320" t="str">
        <f t="shared" si="103"/>
        <v/>
      </c>
      <c r="I124" s="1319" t="str">
        <f t="shared" si="108"/>
        <v/>
      </c>
      <c r="J124" s="1319" t="str">
        <f t="shared" si="104"/>
        <v/>
      </c>
      <c r="K124" s="1321" t="str">
        <f t="shared" si="105"/>
        <v/>
      </c>
      <c r="L124" s="1003"/>
      <c r="M124" s="1011">
        <f t="shared" ref="M124:N124" si="133">IF(M92="",0,M92)</f>
        <v>0</v>
      </c>
      <c r="N124" s="1011">
        <f t="shared" si="133"/>
        <v>0</v>
      </c>
      <c r="O124" s="1013" t="str">
        <f t="shared" si="110"/>
        <v/>
      </c>
      <c r="P124" s="1013" t="str">
        <f t="shared" si="111"/>
        <v/>
      </c>
      <c r="Q124" s="1014" t="str">
        <f t="shared" si="112"/>
        <v/>
      </c>
      <c r="R124" s="1003"/>
      <c r="S124" s="1015" t="str">
        <f t="shared" si="113"/>
        <v/>
      </c>
      <c r="T124" s="1015" t="str">
        <f t="shared" si="114"/>
        <v/>
      </c>
      <c r="U124" s="1016" t="str">
        <f t="shared" si="106"/>
        <v/>
      </c>
      <c r="V124" s="999"/>
      <c r="W124" s="633"/>
      <c r="X124" s="550"/>
      <c r="Y124" s="550"/>
      <c r="Z124" s="783" t="str">
        <f t="shared" si="107"/>
        <v/>
      </c>
      <c r="AA124" s="758">
        <f t="shared" si="115"/>
        <v>0.6</v>
      </c>
      <c r="AB124" s="784" t="e">
        <f t="shared" si="116"/>
        <v>#VALUE!</v>
      </c>
      <c r="AC124" s="784" t="e">
        <f t="shared" si="117"/>
        <v>#VALUE!</v>
      </c>
      <c r="AD124" s="784" t="e">
        <f t="shared" si="118"/>
        <v>#VALUE!</v>
      </c>
      <c r="AE124" s="785" t="e">
        <f t="shared" si="119"/>
        <v>#VALUE!</v>
      </c>
      <c r="AF124" s="786">
        <f t="shared" si="120"/>
        <v>0</v>
      </c>
      <c r="AG124" s="758">
        <f>IF(I124&lt;=8,tab!C$129,tab!C$127)</f>
        <v>0.5</v>
      </c>
      <c r="AH124" s="759">
        <f t="shared" si="121"/>
        <v>0</v>
      </c>
      <c r="AI124" s="757">
        <f t="shared" si="122"/>
        <v>0</v>
      </c>
      <c r="AJ124" s="787"/>
      <c r="AK124" s="730"/>
      <c r="AL124" s="730"/>
      <c r="AM124" s="730"/>
      <c r="AN124" s="788"/>
      <c r="AO124" s="730"/>
      <c r="AP124" s="730"/>
      <c r="AQ124" s="767"/>
      <c r="AR124" s="730"/>
      <c r="AS124" s="730"/>
      <c r="AT124" s="730"/>
      <c r="AU124" s="729"/>
      <c r="AV124" s="729"/>
      <c r="AW124" s="762"/>
      <c r="AX124" s="729"/>
      <c r="AY124" s="730"/>
      <c r="AZ124" s="625"/>
    </row>
    <row r="125" spans="3:52" s="478" customFormat="1" ht="12.75" customHeight="1" x14ac:dyDescent="0.2">
      <c r="C125" s="904"/>
      <c r="D125" s="1317" t="str">
        <f t="shared" si="101"/>
        <v/>
      </c>
      <c r="E125" s="1317" t="str">
        <f t="shared" si="101"/>
        <v/>
      </c>
      <c r="F125" s="1317" t="str">
        <f t="shared" si="101"/>
        <v/>
      </c>
      <c r="G125" s="1319" t="str">
        <f t="shared" si="102"/>
        <v/>
      </c>
      <c r="H125" s="1320" t="str">
        <f t="shared" si="103"/>
        <v/>
      </c>
      <c r="I125" s="1319" t="str">
        <f t="shared" si="108"/>
        <v/>
      </c>
      <c r="J125" s="1319" t="str">
        <f t="shared" si="104"/>
        <v/>
      </c>
      <c r="K125" s="1321" t="str">
        <f t="shared" si="105"/>
        <v/>
      </c>
      <c r="L125" s="1003"/>
      <c r="M125" s="1011">
        <f t="shared" ref="M125:N125" si="134">IF(M93="",0,M93)</f>
        <v>0</v>
      </c>
      <c r="N125" s="1011">
        <f t="shared" si="134"/>
        <v>0</v>
      </c>
      <c r="O125" s="1013" t="str">
        <f t="shared" si="110"/>
        <v/>
      </c>
      <c r="P125" s="1013" t="str">
        <f t="shared" si="111"/>
        <v/>
      </c>
      <c r="Q125" s="1014" t="str">
        <f t="shared" si="112"/>
        <v/>
      </c>
      <c r="R125" s="1003"/>
      <c r="S125" s="1015" t="str">
        <f t="shared" si="113"/>
        <v/>
      </c>
      <c r="T125" s="1015" t="str">
        <f t="shared" si="114"/>
        <v/>
      </c>
      <c r="U125" s="1016" t="str">
        <f t="shared" si="106"/>
        <v/>
      </c>
      <c r="V125" s="999"/>
      <c r="W125" s="633"/>
      <c r="X125" s="550"/>
      <c r="Y125" s="550"/>
      <c r="Z125" s="783" t="str">
        <f t="shared" si="107"/>
        <v/>
      </c>
      <c r="AA125" s="758">
        <f t="shared" si="115"/>
        <v>0.6</v>
      </c>
      <c r="AB125" s="784" t="e">
        <f t="shared" si="116"/>
        <v>#VALUE!</v>
      </c>
      <c r="AC125" s="784" t="e">
        <f t="shared" si="117"/>
        <v>#VALUE!</v>
      </c>
      <c r="AD125" s="784" t="e">
        <f t="shared" si="118"/>
        <v>#VALUE!</v>
      </c>
      <c r="AE125" s="785" t="e">
        <f t="shared" si="119"/>
        <v>#VALUE!</v>
      </c>
      <c r="AF125" s="786">
        <f t="shared" si="120"/>
        <v>0</v>
      </c>
      <c r="AG125" s="758">
        <f>IF(I125&lt;=8,tab!C$129,tab!C$127)</f>
        <v>0.5</v>
      </c>
      <c r="AH125" s="759">
        <f t="shared" si="121"/>
        <v>0</v>
      </c>
      <c r="AI125" s="757">
        <f t="shared" si="122"/>
        <v>0</v>
      </c>
      <c r="AJ125" s="787"/>
      <c r="AK125" s="730"/>
      <c r="AL125" s="730"/>
      <c r="AM125" s="730"/>
      <c r="AN125" s="788"/>
      <c r="AO125" s="730"/>
      <c r="AP125" s="730"/>
      <c r="AQ125" s="767"/>
      <c r="AR125" s="730"/>
      <c r="AS125" s="730"/>
      <c r="AT125" s="730"/>
      <c r="AU125" s="729"/>
      <c r="AV125" s="729"/>
      <c r="AW125" s="762"/>
      <c r="AX125" s="729"/>
      <c r="AY125" s="730"/>
      <c r="AZ125" s="625"/>
    </row>
    <row r="126" spans="3:52" s="478" customFormat="1" ht="12.75" customHeight="1" x14ac:dyDescent="0.2">
      <c r="C126" s="904"/>
      <c r="D126" s="1317" t="str">
        <f t="shared" si="101"/>
        <v/>
      </c>
      <c r="E126" s="1317" t="str">
        <f t="shared" si="101"/>
        <v/>
      </c>
      <c r="F126" s="1317" t="str">
        <f t="shared" si="101"/>
        <v/>
      </c>
      <c r="G126" s="1319" t="str">
        <f t="shared" si="102"/>
        <v/>
      </c>
      <c r="H126" s="1320" t="str">
        <f t="shared" si="103"/>
        <v/>
      </c>
      <c r="I126" s="1319" t="str">
        <f t="shared" si="108"/>
        <v/>
      </c>
      <c r="J126" s="1319" t="str">
        <f t="shared" si="104"/>
        <v/>
      </c>
      <c r="K126" s="1321" t="str">
        <f t="shared" si="105"/>
        <v/>
      </c>
      <c r="L126" s="1003"/>
      <c r="M126" s="1011">
        <f t="shared" ref="M126:N126" si="135">IF(M94="",0,M94)</f>
        <v>0</v>
      </c>
      <c r="N126" s="1011">
        <f t="shared" si="135"/>
        <v>0</v>
      </c>
      <c r="O126" s="1013" t="str">
        <f t="shared" si="110"/>
        <v/>
      </c>
      <c r="P126" s="1013" t="str">
        <f t="shared" si="111"/>
        <v/>
      </c>
      <c r="Q126" s="1014" t="str">
        <f t="shared" si="112"/>
        <v/>
      </c>
      <c r="R126" s="1003"/>
      <c r="S126" s="1015" t="str">
        <f t="shared" si="113"/>
        <v/>
      </c>
      <c r="T126" s="1015" t="str">
        <f t="shared" si="114"/>
        <v/>
      </c>
      <c r="U126" s="1016" t="str">
        <f t="shared" si="106"/>
        <v/>
      </c>
      <c r="V126" s="999"/>
      <c r="W126" s="633"/>
      <c r="X126" s="550"/>
      <c r="Y126" s="550"/>
      <c r="Z126" s="783" t="str">
        <f t="shared" si="107"/>
        <v/>
      </c>
      <c r="AA126" s="758">
        <f t="shared" si="115"/>
        <v>0.6</v>
      </c>
      <c r="AB126" s="784" t="e">
        <f t="shared" si="116"/>
        <v>#VALUE!</v>
      </c>
      <c r="AC126" s="784" t="e">
        <f t="shared" si="117"/>
        <v>#VALUE!</v>
      </c>
      <c r="AD126" s="784" t="e">
        <f t="shared" si="118"/>
        <v>#VALUE!</v>
      </c>
      <c r="AE126" s="785" t="e">
        <f t="shared" si="119"/>
        <v>#VALUE!</v>
      </c>
      <c r="AF126" s="786">
        <f t="shared" si="120"/>
        <v>0</v>
      </c>
      <c r="AG126" s="758">
        <f>IF(I126&lt;=8,tab!C$129,tab!C$127)</f>
        <v>0.5</v>
      </c>
      <c r="AH126" s="759">
        <f t="shared" si="121"/>
        <v>0</v>
      </c>
      <c r="AI126" s="757">
        <f t="shared" si="122"/>
        <v>0</v>
      </c>
      <c r="AJ126" s="787"/>
      <c r="AK126" s="730"/>
      <c r="AL126" s="730"/>
      <c r="AM126" s="730"/>
      <c r="AN126" s="788"/>
      <c r="AO126" s="730"/>
      <c r="AP126" s="730"/>
      <c r="AQ126" s="767"/>
      <c r="AR126" s="730"/>
      <c r="AS126" s="730"/>
      <c r="AT126" s="730"/>
      <c r="AU126" s="729"/>
      <c r="AV126" s="729"/>
      <c r="AW126" s="762"/>
      <c r="AX126" s="729"/>
      <c r="AY126" s="730"/>
      <c r="AZ126" s="625"/>
    </row>
    <row r="127" spans="3:52" s="478" customFormat="1" ht="12.75" customHeight="1" x14ac:dyDescent="0.2">
      <c r="C127" s="904"/>
      <c r="D127" s="1317" t="str">
        <f t="shared" si="101"/>
        <v/>
      </c>
      <c r="E127" s="1317" t="str">
        <f t="shared" si="101"/>
        <v/>
      </c>
      <c r="F127" s="1317" t="str">
        <f t="shared" si="101"/>
        <v/>
      </c>
      <c r="G127" s="1319" t="str">
        <f t="shared" si="102"/>
        <v/>
      </c>
      <c r="H127" s="1320" t="str">
        <f t="shared" si="103"/>
        <v/>
      </c>
      <c r="I127" s="1319" t="str">
        <f t="shared" si="108"/>
        <v/>
      </c>
      <c r="J127" s="1319" t="str">
        <f t="shared" si="104"/>
        <v/>
      </c>
      <c r="K127" s="1321" t="str">
        <f t="shared" si="105"/>
        <v/>
      </c>
      <c r="L127" s="1003"/>
      <c r="M127" s="1011">
        <f t="shared" ref="M127:N127" si="136">IF(M95="",0,M95)</f>
        <v>0</v>
      </c>
      <c r="N127" s="1011">
        <f t="shared" si="136"/>
        <v>0</v>
      </c>
      <c r="O127" s="1013" t="str">
        <f t="shared" si="110"/>
        <v/>
      </c>
      <c r="P127" s="1013" t="str">
        <f t="shared" si="111"/>
        <v/>
      </c>
      <c r="Q127" s="1014" t="str">
        <f t="shared" si="112"/>
        <v/>
      </c>
      <c r="R127" s="1003"/>
      <c r="S127" s="1015" t="str">
        <f t="shared" si="113"/>
        <v/>
      </c>
      <c r="T127" s="1015" t="str">
        <f t="shared" si="114"/>
        <v/>
      </c>
      <c r="U127" s="1016" t="str">
        <f t="shared" si="106"/>
        <v/>
      </c>
      <c r="V127" s="999"/>
      <c r="W127" s="633"/>
      <c r="X127" s="550"/>
      <c r="Y127" s="550"/>
      <c r="Z127" s="783" t="str">
        <f t="shared" si="107"/>
        <v/>
      </c>
      <c r="AA127" s="758">
        <f t="shared" si="115"/>
        <v>0.6</v>
      </c>
      <c r="AB127" s="784" t="e">
        <f t="shared" si="116"/>
        <v>#VALUE!</v>
      </c>
      <c r="AC127" s="784" t="e">
        <f t="shared" si="117"/>
        <v>#VALUE!</v>
      </c>
      <c r="AD127" s="784" t="e">
        <f t="shared" si="118"/>
        <v>#VALUE!</v>
      </c>
      <c r="AE127" s="785" t="e">
        <f t="shared" si="119"/>
        <v>#VALUE!</v>
      </c>
      <c r="AF127" s="786">
        <f t="shared" si="120"/>
        <v>0</v>
      </c>
      <c r="AG127" s="758">
        <f>IF(I127&lt;=8,tab!C$129,tab!C$127)</f>
        <v>0.5</v>
      </c>
      <c r="AH127" s="759">
        <f t="shared" si="121"/>
        <v>0</v>
      </c>
      <c r="AI127" s="757">
        <f t="shared" si="122"/>
        <v>0</v>
      </c>
      <c r="AJ127" s="787"/>
      <c r="AK127" s="730"/>
      <c r="AL127" s="730"/>
      <c r="AM127" s="730"/>
      <c r="AN127" s="788"/>
      <c r="AO127" s="730"/>
      <c r="AP127" s="730"/>
      <c r="AQ127" s="767"/>
      <c r="AR127" s="730"/>
      <c r="AS127" s="730"/>
      <c r="AT127" s="730"/>
      <c r="AU127" s="729"/>
      <c r="AV127" s="729"/>
      <c r="AW127" s="762"/>
      <c r="AX127" s="729"/>
      <c r="AY127" s="730"/>
      <c r="AZ127" s="625"/>
    </row>
    <row r="128" spans="3:52" s="478" customFormat="1" ht="12.75" customHeight="1" x14ac:dyDescent="0.2">
      <c r="C128" s="904"/>
      <c r="D128" s="1317" t="str">
        <f t="shared" si="101"/>
        <v/>
      </c>
      <c r="E128" s="1317" t="str">
        <f t="shared" si="101"/>
        <v/>
      </c>
      <c r="F128" s="1317" t="str">
        <f t="shared" si="101"/>
        <v/>
      </c>
      <c r="G128" s="1319" t="str">
        <f t="shared" si="102"/>
        <v/>
      </c>
      <c r="H128" s="1320" t="str">
        <f t="shared" ref="H128:I131" si="137">IF(H96=0,"",H96)</f>
        <v/>
      </c>
      <c r="I128" s="1319" t="str">
        <f t="shared" si="137"/>
        <v/>
      </c>
      <c r="J128" s="1319" t="str">
        <f t="shared" si="104"/>
        <v/>
      </c>
      <c r="K128" s="1321" t="str">
        <f t="shared" si="105"/>
        <v/>
      </c>
      <c r="L128" s="1003"/>
      <c r="M128" s="1011">
        <f t="shared" ref="M128:N128" si="138">IF(M96="",0,M96)</f>
        <v>0</v>
      </c>
      <c r="N128" s="1011">
        <f t="shared" si="138"/>
        <v>0</v>
      </c>
      <c r="O128" s="1013" t="str">
        <f t="shared" si="110"/>
        <v/>
      </c>
      <c r="P128" s="1013" t="str">
        <f t="shared" si="111"/>
        <v/>
      </c>
      <c r="Q128" s="1014" t="str">
        <f t="shared" si="112"/>
        <v/>
      </c>
      <c r="R128" s="1003"/>
      <c r="S128" s="1015" t="str">
        <f t="shared" si="113"/>
        <v/>
      </c>
      <c r="T128" s="1015" t="str">
        <f t="shared" si="114"/>
        <v/>
      </c>
      <c r="U128" s="1016" t="str">
        <f t="shared" si="106"/>
        <v/>
      </c>
      <c r="V128" s="999"/>
      <c r="W128" s="633"/>
      <c r="X128" s="550"/>
      <c r="Y128" s="550"/>
      <c r="Z128" s="783" t="str">
        <f t="shared" si="107"/>
        <v/>
      </c>
      <c r="AA128" s="758">
        <f t="shared" si="115"/>
        <v>0.6</v>
      </c>
      <c r="AB128" s="784" t="e">
        <f t="shared" si="116"/>
        <v>#VALUE!</v>
      </c>
      <c r="AC128" s="784" t="e">
        <f t="shared" si="117"/>
        <v>#VALUE!</v>
      </c>
      <c r="AD128" s="784" t="e">
        <f t="shared" si="118"/>
        <v>#VALUE!</v>
      </c>
      <c r="AE128" s="785" t="e">
        <f t="shared" si="119"/>
        <v>#VALUE!</v>
      </c>
      <c r="AF128" s="786">
        <f t="shared" si="120"/>
        <v>0</v>
      </c>
      <c r="AG128" s="758">
        <f>IF(I128&lt;=8,tab!C$129,tab!C$127)</f>
        <v>0.5</v>
      </c>
      <c r="AH128" s="759">
        <f t="shared" si="121"/>
        <v>0</v>
      </c>
      <c r="AI128" s="757">
        <f t="shared" si="122"/>
        <v>0</v>
      </c>
      <c r="AJ128" s="787"/>
      <c r="AK128" s="730"/>
      <c r="AL128" s="730"/>
      <c r="AM128" s="730"/>
      <c r="AN128" s="788"/>
      <c r="AO128" s="730"/>
      <c r="AP128" s="730"/>
      <c r="AQ128" s="767"/>
      <c r="AR128" s="730"/>
      <c r="AS128" s="730"/>
      <c r="AT128" s="730"/>
      <c r="AU128" s="729"/>
      <c r="AV128" s="729"/>
      <c r="AW128" s="762"/>
      <c r="AX128" s="729"/>
      <c r="AY128" s="730"/>
      <c r="AZ128" s="625"/>
    </row>
    <row r="129" spans="3:59" s="478" customFormat="1" ht="12.75" customHeight="1" x14ac:dyDescent="0.2">
      <c r="C129" s="904"/>
      <c r="D129" s="1317" t="str">
        <f t="shared" si="101"/>
        <v/>
      </c>
      <c r="E129" s="1317" t="str">
        <f t="shared" si="101"/>
        <v/>
      </c>
      <c r="F129" s="1317" t="str">
        <f t="shared" si="101"/>
        <v/>
      </c>
      <c r="G129" s="1319" t="str">
        <f t="shared" si="102"/>
        <v/>
      </c>
      <c r="H129" s="1320" t="str">
        <f t="shared" si="137"/>
        <v/>
      </c>
      <c r="I129" s="1319" t="str">
        <f t="shared" si="137"/>
        <v/>
      </c>
      <c r="J129" s="1319" t="str">
        <f t="shared" si="104"/>
        <v/>
      </c>
      <c r="K129" s="1321" t="str">
        <f t="shared" si="105"/>
        <v/>
      </c>
      <c r="L129" s="1003"/>
      <c r="M129" s="1011">
        <f t="shared" ref="M129:N129" si="139">IF(M97="",0,M97)</f>
        <v>0</v>
      </c>
      <c r="N129" s="1011">
        <f t="shared" si="139"/>
        <v>0</v>
      </c>
      <c r="O129" s="1013" t="str">
        <f t="shared" si="110"/>
        <v/>
      </c>
      <c r="P129" s="1013" t="str">
        <f t="shared" si="111"/>
        <v/>
      </c>
      <c r="Q129" s="1014" t="str">
        <f t="shared" si="112"/>
        <v/>
      </c>
      <c r="R129" s="1003"/>
      <c r="S129" s="1015" t="str">
        <f t="shared" si="113"/>
        <v/>
      </c>
      <c r="T129" s="1015" t="str">
        <f t="shared" si="114"/>
        <v/>
      </c>
      <c r="U129" s="1016" t="str">
        <f t="shared" si="106"/>
        <v/>
      </c>
      <c r="V129" s="999"/>
      <c r="W129" s="633"/>
      <c r="X129" s="550"/>
      <c r="Y129" s="550"/>
      <c r="Z129" s="783" t="str">
        <f t="shared" si="107"/>
        <v/>
      </c>
      <c r="AA129" s="758">
        <f t="shared" si="115"/>
        <v>0.6</v>
      </c>
      <c r="AB129" s="784" t="e">
        <f t="shared" si="116"/>
        <v>#VALUE!</v>
      </c>
      <c r="AC129" s="784" t="e">
        <f t="shared" si="117"/>
        <v>#VALUE!</v>
      </c>
      <c r="AD129" s="784" t="e">
        <f t="shared" si="118"/>
        <v>#VALUE!</v>
      </c>
      <c r="AE129" s="785" t="e">
        <f t="shared" si="119"/>
        <v>#VALUE!</v>
      </c>
      <c r="AF129" s="786">
        <f t="shared" si="120"/>
        <v>0</v>
      </c>
      <c r="AG129" s="758">
        <f>IF(I129&lt;=8,tab!C$129,tab!C$127)</f>
        <v>0.5</v>
      </c>
      <c r="AH129" s="759">
        <f t="shared" si="121"/>
        <v>0</v>
      </c>
      <c r="AI129" s="757">
        <f t="shared" si="122"/>
        <v>0</v>
      </c>
      <c r="AJ129" s="787"/>
      <c r="AK129" s="730"/>
      <c r="AL129" s="730"/>
      <c r="AM129" s="730"/>
      <c r="AN129" s="788"/>
      <c r="AO129" s="730"/>
      <c r="AP129" s="730"/>
      <c r="AQ129" s="767"/>
      <c r="AR129" s="730"/>
      <c r="AS129" s="730"/>
      <c r="AT129" s="730"/>
      <c r="AU129" s="729"/>
      <c r="AV129" s="729"/>
      <c r="AW129" s="762"/>
      <c r="AX129" s="729"/>
      <c r="AY129" s="730"/>
      <c r="AZ129" s="625"/>
    </row>
    <row r="130" spans="3:59" s="478" customFormat="1" ht="12.75" customHeight="1" x14ac:dyDescent="0.2">
      <c r="C130" s="904"/>
      <c r="D130" s="1317" t="str">
        <f t="shared" si="101"/>
        <v/>
      </c>
      <c r="E130" s="1317" t="str">
        <f t="shared" si="101"/>
        <v/>
      </c>
      <c r="F130" s="1317" t="str">
        <f t="shared" si="101"/>
        <v/>
      </c>
      <c r="G130" s="1319" t="str">
        <f t="shared" si="102"/>
        <v/>
      </c>
      <c r="H130" s="1320" t="str">
        <f t="shared" si="137"/>
        <v/>
      </c>
      <c r="I130" s="1319" t="str">
        <f t="shared" si="137"/>
        <v/>
      </c>
      <c r="J130" s="1319" t="str">
        <f t="shared" si="104"/>
        <v/>
      </c>
      <c r="K130" s="1321" t="str">
        <f t="shared" si="105"/>
        <v/>
      </c>
      <c r="L130" s="1003"/>
      <c r="M130" s="1011">
        <f t="shared" ref="M130:N130" si="140">IF(M98="",0,M98)</f>
        <v>0</v>
      </c>
      <c r="N130" s="1011">
        <f t="shared" si="140"/>
        <v>0</v>
      </c>
      <c r="O130" s="1013" t="str">
        <f t="shared" si="110"/>
        <v/>
      </c>
      <c r="P130" s="1013" t="str">
        <f t="shared" si="111"/>
        <v/>
      </c>
      <c r="Q130" s="1014" t="str">
        <f t="shared" si="112"/>
        <v/>
      </c>
      <c r="R130" s="1003"/>
      <c r="S130" s="1015" t="str">
        <f t="shared" si="113"/>
        <v/>
      </c>
      <c r="T130" s="1015" t="str">
        <f t="shared" si="114"/>
        <v/>
      </c>
      <c r="U130" s="1016" t="str">
        <f t="shared" si="106"/>
        <v/>
      </c>
      <c r="V130" s="999"/>
      <c r="W130" s="633"/>
      <c r="X130" s="550"/>
      <c r="Y130" s="550"/>
      <c r="Z130" s="783" t="str">
        <f t="shared" si="107"/>
        <v/>
      </c>
      <c r="AA130" s="758">
        <f t="shared" si="115"/>
        <v>0.6</v>
      </c>
      <c r="AB130" s="784" t="e">
        <f t="shared" si="116"/>
        <v>#VALUE!</v>
      </c>
      <c r="AC130" s="784" t="e">
        <f t="shared" si="117"/>
        <v>#VALUE!</v>
      </c>
      <c r="AD130" s="784" t="e">
        <f t="shared" si="118"/>
        <v>#VALUE!</v>
      </c>
      <c r="AE130" s="785" t="e">
        <f t="shared" si="119"/>
        <v>#VALUE!</v>
      </c>
      <c r="AF130" s="786">
        <f t="shared" si="120"/>
        <v>0</v>
      </c>
      <c r="AG130" s="758">
        <f>IF(I130&lt;=8,tab!C$129,tab!C$127)</f>
        <v>0.5</v>
      </c>
      <c r="AH130" s="759">
        <f t="shared" si="121"/>
        <v>0</v>
      </c>
      <c r="AI130" s="757">
        <f t="shared" si="122"/>
        <v>0</v>
      </c>
      <c r="AJ130" s="787"/>
      <c r="AK130" s="730"/>
      <c r="AL130" s="730"/>
      <c r="AM130" s="730"/>
      <c r="AN130" s="788"/>
      <c r="AO130" s="730"/>
      <c r="AP130" s="730"/>
      <c r="AQ130" s="767"/>
      <c r="AR130" s="730"/>
      <c r="AS130" s="730"/>
      <c r="AT130" s="730"/>
      <c r="AU130" s="729"/>
      <c r="AV130" s="729"/>
      <c r="AW130" s="762"/>
      <c r="AX130" s="729"/>
      <c r="AY130" s="730"/>
      <c r="AZ130" s="625"/>
    </row>
    <row r="131" spans="3:59" s="478" customFormat="1" ht="12.75" customHeight="1" x14ac:dyDescent="0.2">
      <c r="C131" s="904"/>
      <c r="D131" s="1317" t="str">
        <f t="shared" si="101"/>
        <v/>
      </c>
      <c r="E131" s="1317" t="str">
        <f t="shared" si="101"/>
        <v/>
      </c>
      <c r="F131" s="1317" t="str">
        <f t="shared" si="101"/>
        <v/>
      </c>
      <c r="G131" s="1319" t="str">
        <f t="shared" si="102"/>
        <v/>
      </c>
      <c r="H131" s="1320" t="str">
        <f t="shared" si="137"/>
        <v/>
      </c>
      <c r="I131" s="1319" t="str">
        <f t="shared" si="137"/>
        <v/>
      </c>
      <c r="J131" s="1319" t="str">
        <f t="shared" si="104"/>
        <v/>
      </c>
      <c r="K131" s="1321" t="str">
        <f t="shared" si="105"/>
        <v/>
      </c>
      <c r="L131" s="1003"/>
      <c r="M131" s="1011">
        <f t="shared" ref="M131:N131" si="141">IF(M99="",0,M99)</f>
        <v>0</v>
      </c>
      <c r="N131" s="1011">
        <f t="shared" si="141"/>
        <v>0</v>
      </c>
      <c r="O131" s="1013" t="str">
        <f t="shared" si="110"/>
        <v/>
      </c>
      <c r="P131" s="1013" t="str">
        <f t="shared" si="111"/>
        <v/>
      </c>
      <c r="Q131" s="1014" t="str">
        <f t="shared" si="112"/>
        <v/>
      </c>
      <c r="R131" s="1003"/>
      <c r="S131" s="1015" t="str">
        <f t="shared" si="113"/>
        <v/>
      </c>
      <c r="T131" s="1015" t="str">
        <f t="shared" si="114"/>
        <v/>
      </c>
      <c r="U131" s="1016" t="str">
        <f t="shared" si="106"/>
        <v/>
      </c>
      <c r="V131" s="999"/>
      <c r="W131" s="633"/>
      <c r="X131" s="550"/>
      <c r="Y131" s="550"/>
      <c r="Z131" s="783" t="str">
        <f t="shared" si="107"/>
        <v/>
      </c>
      <c r="AA131" s="758">
        <f t="shared" si="115"/>
        <v>0.6</v>
      </c>
      <c r="AB131" s="784" t="e">
        <f t="shared" si="116"/>
        <v>#VALUE!</v>
      </c>
      <c r="AC131" s="784" t="e">
        <f t="shared" si="117"/>
        <v>#VALUE!</v>
      </c>
      <c r="AD131" s="784" t="e">
        <f t="shared" si="118"/>
        <v>#VALUE!</v>
      </c>
      <c r="AE131" s="785" t="e">
        <f t="shared" si="119"/>
        <v>#VALUE!</v>
      </c>
      <c r="AF131" s="786">
        <f t="shared" si="120"/>
        <v>0</v>
      </c>
      <c r="AG131" s="758">
        <f>IF(I131&lt;=8,tab!C$129,tab!C$127)</f>
        <v>0.5</v>
      </c>
      <c r="AH131" s="759">
        <f t="shared" si="121"/>
        <v>0</v>
      </c>
      <c r="AI131" s="757">
        <f t="shared" si="122"/>
        <v>0</v>
      </c>
      <c r="AJ131" s="787"/>
      <c r="AK131" s="730"/>
      <c r="AL131" s="730"/>
      <c r="AM131" s="730"/>
      <c r="AN131" s="788"/>
      <c r="AO131" s="730"/>
      <c r="AP131" s="730"/>
      <c r="AQ131" s="767"/>
      <c r="AR131" s="730"/>
      <c r="AS131" s="730"/>
      <c r="AT131" s="730"/>
      <c r="AU131" s="729"/>
      <c r="AV131" s="729"/>
      <c r="AW131" s="762"/>
      <c r="AX131" s="729"/>
      <c r="AY131" s="730"/>
      <c r="AZ131" s="625"/>
    </row>
    <row r="132" spans="3:59" s="478" customFormat="1" x14ac:dyDescent="0.2">
      <c r="C132" s="904"/>
      <c r="D132" s="1208"/>
      <c r="E132" s="1208"/>
      <c r="F132" s="1208"/>
      <c r="G132" s="1209"/>
      <c r="H132" s="1210"/>
      <c r="I132" s="1209"/>
      <c r="J132" s="1211"/>
      <c r="K132" s="1212">
        <f>SUM(K112:K131)</f>
        <v>1</v>
      </c>
      <c r="L132" s="1005"/>
      <c r="M132" s="1213">
        <f>SUM(M112:M131)</f>
        <v>0</v>
      </c>
      <c r="N132" s="1213">
        <f>SUM(N112:N131)</f>
        <v>0</v>
      </c>
      <c r="O132" s="1019">
        <f>SUM(O112:O131)</f>
        <v>40</v>
      </c>
      <c r="P132" s="1019">
        <f>SUM(P112:P131)</f>
        <v>0</v>
      </c>
      <c r="Q132" s="1019">
        <f>SUM(Q112:Q131)</f>
        <v>40</v>
      </c>
      <c r="R132" s="1005"/>
      <c r="S132" s="1020">
        <f>SUM(S112:S131)</f>
        <v>47423.525497287526</v>
      </c>
      <c r="T132" s="1020">
        <f>SUM(T112:T131)</f>
        <v>1171.6745027124775</v>
      </c>
      <c r="U132" s="1020">
        <f>SUM(U112:U131)</f>
        <v>48595.200000000004</v>
      </c>
      <c r="V132" s="1000"/>
      <c r="W132" s="638"/>
      <c r="X132" s="550"/>
      <c r="Y132" s="550"/>
      <c r="Z132" s="766"/>
      <c r="AA132" s="758"/>
      <c r="AB132" s="766"/>
      <c r="AC132" s="766"/>
      <c r="AD132" s="766"/>
      <c r="AE132" s="766"/>
      <c r="AF132" s="766"/>
      <c r="AG132" s="766"/>
      <c r="AH132" s="760">
        <f>SUM(AH112:AH131)</f>
        <v>0</v>
      </c>
      <c r="AI132" s="763">
        <f>SUM(AI112:AI131)</f>
        <v>0</v>
      </c>
      <c r="AJ132" s="739"/>
      <c r="AK132" s="730"/>
      <c r="AL132" s="730"/>
      <c r="AM132" s="730"/>
      <c r="AN132" s="730"/>
      <c r="AO132" s="730"/>
      <c r="AP132" s="730"/>
      <c r="AQ132" s="767"/>
      <c r="AR132" s="730"/>
      <c r="AS132" s="730"/>
      <c r="AT132" s="730"/>
      <c r="AU132" s="729"/>
      <c r="AV132" s="729"/>
      <c r="AW132" s="729"/>
      <c r="AX132" s="729"/>
      <c r="AY132" s="730"/>
      <c r="AZ132" s="625"/>
    </row>
    <row r="133" spans="3:59" s="478" customFormat="1" x14ac:dyDescent="0.2">
      <c r="C133" s="904"/>
      <c r="D133" s="907"/>
      <c r="E133" s="907"/>
      <c r="F133" s="907"/>
      <c r="G133" s="906"/>
      <c r="H133" s="976"/>
      <c r="I133" s="906"/>
      <c r="J133" s="977"/>
      <c r="K133" s="978"/>
      <c r="L133" s="978"/>
      <c r="M133" s="977"/>
      <c r="N133" s="978"/>
      <c r="O133" s="977"/>
      <c r="P133" s="1001"/>
      <c r="Q133" s="1001"/>
      <c r="R133" s="978"/>
      <c r="S133" s="1002"/>
      <c r="T133" s="1002"/>
      <c r="U133" s="979"/>
      <c r="V133" s="979"/>
      <c r="W133" s="624"/>
      <c r="X133" s="550"/>
      <c r="Y133" s="550"/>
      <c r="Z133" s="766"/>
      <c r="AA133" s="758"/>
      <c r="AB133" s="766"/>
      <c r="AC133" s="766"/>
      <c r="AD133" s="766"/>
      <c r="AE133" s="766"/>
      <c r="AF133" s="766"/>
      <c r="AG133" s="766"/>
      <c r="AH133" s="760"/>
      <c r="AI133" s="763"/>
      <c r="AJ133" s="739"/>
      <c r="AK133" s="730"/>
      <c r="AL133" s="730"/>
      <c r="AM133" s="730"/>
      <c r="AN133" s="730"/>
      <c r="AO133" s="730"/>
      <c r="AP133" s="730"/>
      <c r="AQ133" s="767"/>
      <c r="AR133" s="730"/>
      <c r="AS133" s="730"/>
      <c r="AT133" s="730"/>
      <c r="AU133" s="729"/>
      <c r="AV133" s="729"/>
      <c r="AW133" s="729"/>
      <c r="AX133" s="729"/>
      <c r="AY133" s="730"/>
      <c r="AZ133" s="625"/>
    </row>
    <row r="134" spans="3:59" s="478" customFormat="1" x14ac:dyDescent="0.2">
      <c r="D134" s="620"/>
      <c r="E134" s="620"/>
      <c r="F134" s="620"/>
      <c r="G134" s="479"/>
      <c r="H134" s="621"/>
      <c r="I134" s="622"/>
      <c r="J134" s="622"/>
      <c r="K134" s="623"/>
      <c r="L134" s="623"/>
      <c r="M134" s="622"/>
      <c r="N134" s="623"/>
      <c r="O134" s="622"/>
      <c r="P134" s="479"/>
      <c r="Q134" s="479"/>
      <c r="R134" s="623"/>
      <c r="U134" s="624"/>
      <c r="V134" s="624"/>
      <c r="W134" s="624"/>
      <c r="X134" s="550"/>
      <c r="Y134" s="550"/>
      <c r="Z134" s="766"/>
      <c r="AA134" s="766"/>
      <c r="AB134" s="766"/>
      <c r="AC134" s="766"/>
      <c r="AD134" s="766"/>
      <c r="AE134" s="766"/>
      <c r="AF134" s="766"/>
      <c r="AG134" s="766"/>
      <c r="AH134" s="759"/>
      <c r="AI134" s="757"/>
      <c r="AJ134" s="730"/>
      <c r="AK134" s="730"/>
      <c r="AL134" s="730"/>
      <c r="AM134" s="730"/>
      <c r="AN134" s="730"/>
      <c r="AO134" s="730"/>
      <c r="AP134" s="730"/>
      <c r="AQ134" s="767"/>
      <c r="AR134" s="730"/>
      <c r="AS134" s="730"/>
      <c r="AT134" s="730"/>
      <c r="AU134" s="729"/>
      <c r="AV134" s="729"/>
      <c r="AW134" s="729"/>
      <c r="AX134" s="729"/>
      <c r="AY134" s="730"/>
      <c r="AZ134" s="625"/>
    </row>
    <row r="135" spans="3:59" s="619" customFormat="1" x14ac:dyDescent="0.2">
      <c r="D135" s="639"/>
      <c r="E135" s="639"/>
      <c r="F135" s="639"/>
      <c r="G135" s="630"/>
      <c r="H135" s="640"/>
      <c r="I135" s="641"/>
      <c r="J135" s="641"/>
      <c r="K135" s="643"/>
      <c r="L135" s="643"/>
      <c r="M135" s="641"/>
      <c r="N135" s="643"/>
      <c r="O135" s="641"/>
      <c r="P135" s="630"/>
      <c r="Q135" s="630"/>
      <c r="R135" s="643"/>
      <c r="U135" s="624"/>
      <c r="V135" s="624"/>
      <c r="W135" s="624"/>
      <c r="X135" s="550"/>
      <c r="Y135" s="550"/>
      <c r="Z135" s="766"/>
      <c r="AA135" s="766"/>
      <c r="AB135" s="766"/>
      <c r="AC135" s="766"/>
      <c r="AD135" s="766"/>
      <c r="AE135" s="766"/>
      <c r="AF135" s="766"/>
      <c r="AG135" s="766"/>
      <c r="AH135" s="760"/>
      <c r="AI135" s="763"/>
      <c r="AJ135" s="765"/>
      <c r="AK135" s="765"/>
      <c r="AL135" s="765"/>
      <c r="AM135" s="765"/>
      <c r="AN135" s="765"/>
      <c r="AO135" s="765"/>
      <c r="AP135" s="765"/>
      <c r="AQ135" s="789"/>
      <c r="AR135" s="765"/>
      <c r="AS135" s="765"/>
      <c r="AT135" s="765"/>
      <c r="AU135" s="764"/>
      <c r="AV135" s="764"/>
      <c r="AW135" s="764"/>
      <c r="AX135" s="764"/>
      <c r="AY135" s="765"/>
      <c r="AZ135" s="631"/>
      <c r="BG135" s="478"/>
    </row>
    <row r="136" spans="3:59" s="478" customFormat="1" x14ac:dyDescent="0.2">
      <c r="C136" s="478" t="s">
        <v>221</v>
      </c>
      <c r="D136" s="620"/>
      <c r="E136" s="634" t="str">
        <f>tab!H2</f>
        <v>2022/23</v>
      </c>
      <c r="F136" s="620"/>
      <c r="G136" s="479"/>
      <c r="H136" s="621"/>
      <c r="I136" s="622"/>
      <c r="J136" s="622"/>
      <c r="K136" s="623"/>
      <c r="L136" s="623"/>
      <c r="M136" s="622"/>
      <c r="N136" s="623"/>
      <c r="O136" s="622"/>
      <c r="P136" s="479"/>
      <c r="Q136" s="479"/>
      <c r="R136" s="623"/>
      <c r="U136" s="624"/>
      <c r="V136" s="624"/>
      <c r="W136" s="624"/>
      <c r="X136" s="550"/>
      <c r="Y136" s="550"/>
      <c r="Z136" s="766"/>
      <c r="AA136" s="766"/>
      <c r="AB136" s="766"/>
      <c r="AC136" s="766"/>
      <c r="AD136" s="766"/>
      <c r="AE136" s="766"/>
      <c r="AF136" s="766"/>
      <c r="AG136" s="766"/>
      <c r="AH136" s="759"/>
      <c r="AI136" s="757"/>
      <c r="AJ136" s="730"/>
      <c r="AK136" s="730"/>
      <c r="AL136" s="730"/>
      <c r="AM136" s="730"/>
      <c r="AN136" s="730"/>
      <c r="AO136" s="730"/>
      <c r="AP136" s="730"/>
      <c r="AQ136" s="767"/>
      <c r="AR136" s="730"/>
      <c r="AS136" s="730"/>
      <c r="AT136" s="730"/>
      <c r="AU136" s="729"/>
      <c r="AV136" s="729"/>
      <c r="AW136" s="729"/>
      <c r="AX136" s="729"/>
      <c r="AY136" s="730"/>
      <c r="AZ136" s="625"/>
    </row>
    <row r="137" spans="3:59" s="478" customFormat="1" x14ac:dyDescent="0.2">
      <c r="C137" s="478" t="s">
        <v>222</v>
      </c>
      <c r="D137" s="620"/>
      <c r="E137" s="634">
        <f>tab!I3</f>
        <v>44835</v>
      </c>
      <c r="F137" s="620"/>
      <c r="G137" s="479"/>
      <c r="H137" s="621"/>
      <c r="I137" s="622"/>
      <c r="J137" s="622"/>
      <c r="K137" s="623"/>
      <c r="L137" s="623"/>
      <c r="M137" s="622"/>
      <c r="N137" s="623"/>
      <c r="O137" s="622"/>
      <c r="P137" s="479"/>
      <c r="Q137" s="479"/>
      <c r="R137" s="623"/>
      <c r="U137" s="624"/>
      <c r="V137" s="624"/>
      <c r="W137" s="624"/>
      <c r="X137" s="550"/>
      <c r="Y137" s="550"/>
      <c r="Z137" s="766"/>
      <c r="AA137" s="766"/>
      <c r="AB137" s="766"/>
      <c r="AC137" s="766"/>
      <c r="AD137" s="766"/>
      <c r="AE137" s="766"/>
      <c r="AF137" s="766"/>
      <c r="AG137" s="766"/>
      <c r="AH137" s="759"/>
      <c r="AI137" s="757"/>
      <c r="AJ137" s="730"/>
      <c r="AK137" s="730"/>
      <c r="AL137" s="730"/>
      <c r="AM137" s="730"/>
      <c r="AN137" s="730"/>
      <c r="AO137" s="730"/>
      <c r="AP137" s="730"/>
      <c r="AQ137" s="767"/>
      <c r="AR137" s="730"/>
      <c r="AS137" s="730"/>
      <c r="AT137" s="730"/>
      <c r="AU137" s="729"/>
      <c r="AV137" s="729"/>
      <c r="AW137" s="729"/>
      <c r="AX137" s="729"/>
      <c r="AY137" s="730"/>
      <c r="AZ137" s="625"/>
    </row>
    <row r="138" spans="3:59" s="619" customFormat="1" x14ac:dyDescent="0.2">
      <c r="D138" s="639"/>
      <c r="E138" s="639"/>
      <c r="F138" s="639"/>
      <c r="G138" s="630"/>
      <c r="H138" s="640"/>
      <c r="I138" s="641"/>
      <c r="J138" s="641"/>
      <c r="K138" s="643"/>
      <c r="L138" s="643"/>
      <c r="M138" s="641"/>
      <c r="N138" s="643"/>
      <c r="O138" s="641"/>
      <c r="P138" s="630"/>
      <c r="Q138" s="630"/>
      <c r="R138" s="643"/>
      <c r="U138" s="624"/>
      <c r="V138" s="624"/>
      <c r="W138" s="624"/>
      <c r="X138" s="550"/>
      <c r="Y138" s="550"/>
      <c r="Z138" s="766"/>
      <c r="AA138" s="766"/>
      <c r="AB138" s="766"/>
      <c r="AC138" s="766"/>
      <c r="AD138" s="766"/>
      <c r="AE138" s="766"/>
      <c r="AF138" s="766"/>
      <c r="AG138" s="766"/>
      <c r="AH138" s="760"/>
      <c r="AI138" s="763"/>
      <c r="AJ138" s="765"/>
      <c r="AK138" s="765"/>
      <c r="AL138" s="765"/>
      <c r="AM138" s="765"/>
      <c r="AN138" s="765"/>
      <c r="AO138" s="765"/>
      <c r="AP138" s="765"/>
      <c r="AQ138" s="789"/>
      <c r="AR138" s="765"/>
      <c r="AS138" s="765"/>
      <c r="AT138" s="765"/>
      <c r="AU138" s="764"/>
      <c r="AV138" s="764"/>
      <c r="AW138" s="764"/>
      <c r="AX138" s="764"/>
      <c r="AY138" s="765"/>
      <c r="AZ138" s="631"/>
      <c r="BG138" s="478"/>
    </row>
    <row r="139" spans="3:59" s="478" customFormat="1" ht="12.75" customHeight="1" x14ac:dyDescent="0.2">
      <c r="C139" s="904"/>
      <c r="D139" s="907"/>
      <c r="E139" s="928"/>
      <c r="F139" s="907"/>
      <c r="G139" s="906"/>
      <c r="H139" s="976"/>
      <c r="I139" s="977"/>
      <c r="J139" s="977"/>
      <c r="K139" s="978"/>
      <c r="L139" s="978"/>
      <c r="M139" s="977"/>
      <c r="N139" s="978"/>
      <c r="O139" s="977"/>
      <c r="P139" s="906"/>
      <c r="Q139" s="906"/>
      <c r="R139" s="978"/>
      <c r="S139" s="904"/>
      <c r="T139" s="904"/>
      <c r="U139" s="979"/>
      <c r="V139" s="979"/>
      <c r="W139" s="624"/>
      <c r="X139" s="550"/>
      <c r="Y139" s="550"/>
      <c r="Z139" s="766"/>
      <c r="AA139" s="766"/>
      <c r="AB139" s="766"/>
      <c r="AC139" s="766"/>
      <c r="AD139" s="766"/>
      <c r="AE139" s="766"/>
      <c r="AF139" s="766"/>
      <c r="AG139" s="766"/>
      <c r="AH139" s="759"/>
      <c r="AI139" s="757"/>
      <c r="AJ139" s="730"/>
      <c r="AK139" s="730"/>
      <c r="AL139" s="730"/>
      <c r="AM139" s="730"/>
      <c r="AN139" s="730"/>
      <c r="AO139" s="730"/>
      <c r="AP139" s="744"/>
      <c r="AQ139" s="782"/>
      <c r="AR139" s="744"/>
      <c r="AS139" s="744"/>
      <c r="AT139" s="744"/>
      <c r="AU139" s="737"/>
      <c r="AV139" s="743"/>
      <c r="AW139" s="744"/>
      <c r="AX139" s="745"/>
      <c r="AY139" s="746"/>
      <c r="AZ139" s="626"/>
      <c r="BG139" s="619"/>
    </row>
    <row r="140" spans="3:59" s="603" customFormat="1" ht="12.75" customHeight="1" x14ac:dyDescent="0.2">
      <c r="C140" s="980"/>
      <c r="D140" s="981" t="s">
        <v>223</v>
      </c>
      <c r="E140" s="982"/>
      <c r="F140" s="982"/>
      <c r="G140" s="982"/>
      <c r="H140" s="982"/>
      <c r="I140" s="982"/>
      <c r="J140" s="982"/>
      <c r="K140" s="982"/>
      <c r="L140" s="982"/>
      <c r="M140" s="981" t="s">
        <v>731</v>
      </c>
      <c r="N140" s="983"/>
      <c r="O140" s="983"/>
      <c r="P140" s="983"/>
      <c r="Q140" s="983"/>
      <c r="R140" s="982"/>
      <c r="S140" s="1414" t="s">
        <v>732</v>
      </c>
      <c r="T140" s="1414"/>
      <c r="U140" s="1415"/>
      <c r="V140" s="984"/>
      <c r="W140" s="635"/>
      <c r="X140" s="550"/>
      <c r="Y140" s="550"/>
      <c r="Z140" s="766"/>
      <c r="AA140" s="766"/>
      <c r="AB140" s="766"/>
      <c r="AC140" s="766"/>
      <c r="AD140" s="766"/>
      <c r="AE140" s="766"/>
      <c r="AF140" s="766"/>
      <c r="AG140" s="766"/>
      <c r="AH140" s="760"/>
      <c r="AI140" s="750"/>
      <c r="AJ140" s="739"/>
      <c r="AK140" s="753"/>
      <c r="AL140" s="753"/>
      <c r="AM140" s="738"/>
      <c r="AN140" s="761"/>
      <c r="AO140" s="738"/>
      <c r="AP140" s="730"/>
      <c r="AQ140" s="730"/>
      <c r="AR140" s="730"/>
      <c r="AS140" s="730"/>
      <c r="AT140" s="730"/>
      <c r="AU140" s="752"/>
      <c r="AV140" s="752"/>
      <c r="AW140" s="752"/>
      <c r="AX140" s="752"/>
      <c r="AY140" s="752"/>
      <c r="BA140" s="629"/>
      <c r="BB140" s="629"/>
    </row>
    <row r="141" spans="3:59" s="478" customFormat="1" ht="12.75" customHeight="1" x14ac:dyDescent="0.2">
      <c r="C141" s="985"/>
      <c r="D141" s="939" t="s">
        <v>224</v>
      </c>
      <c r="E141" s="939" t="s">
        <v>225</v>
      </c>
      <c r="F141" s="939" t="s">
        <v>226</v>
      </c>
      <c r="G141" s="986" t="s">
        <v>227</v>
      </c>
      <c r="H141" s="987" t="s">
        <v>228</v>
      </c>
      <c r="I141" s="986" t="s">
        <v>186</v>
      </c>
      <c r="J141" s="986" t="s">
        <v>229</v>
      </c>
      <c r="K141" s="988" t="s">
        <v>230</v>
      </c>
      <c r="L141" s="988"/>
      <c r="M141" s="920" t="s">
        <v>733</v>
      </c>
      <c r="N141" s="920" t="s">
        <v>734</v>
      </c>
      <c r="O141" s="920" t="s">
        <v>735</v>
      </c>
      <c r="P141" s="920" t="s">
        <v>736</v>
      </c>
      <c r="Q141" s="989" t="s">
        <v>737</v>
      </c>
      <c r="R141" s="988"/>
      <c r="S141" s="990" t="s">
        <v>738</v>
      </c>
      <c r="T141" s="990" t="s">
        <v>739</v>
      </c>
      <c r="U141" s="990" t="s">
        <v>231</v>
      </c>
      <c r="V141" s="991"/>
      <c r="W141" s="636"/>
      <c r="X141" s="550"/>
      <c r="Y141" s="550"/>
      <c r="Z141" s="747" t="s">
        <v>415</v>
      </c>
      <c r="AA141" s="748" t="s">
        <v>746</v>
      </c>
      <c r="AB141" s="749" t="s">
        <v>747</v>
      </c>
      <c r="AC141" s="749" t="s">
        <v>747</v>
      </c>
      <c r="AD141" s="749" t="s">
        <v>748</v>
      </c>
      <c r="AE141" s="749" t="s">
        <v>749</v>
      </c>
      <c r="AF141" s="749" t="s">
        <v>750</v>
      </c>
      <c r="AG141" s="749" t="s">
        <v>751</v>
      </c>
      <c r="AH141" s="749" t="s">
        <v>233</v>
      </c>
      <c r="AI141" s="750" t="s">
        <v>428</v>
      </c>
      <c r="AJ141" s="754"/>
      <c r="AK141" s="755"/>
      <c r="AL141" s="755"/>
      <c r="AM141" s="748"/>
      <c r="AN141" s="747"/>
      <c r="AO141" s="748"/>
      <c r="AP141" s="730"/>
      <c r="AQ141" s="730"/>
      <c r="AR141" s="730"/>
      <c r="AS141" s="730"/>
      <c r="AT141" s="730"/>
      <c r="AU141" s="729"/>
      <c r="AV141" s="729"/>
      <c r="AW141" s="729"/>
      <c r="AX141" s="729"/>
      <c r="AY141" s="729"/>
      <c r="BA141" s="629"/>
      <c r="BB141" s="627"/>
    </row>
    <row r="142" spans="3:59" s="478" customFormat="1" ht="12.75" customHeight="1" x14ac:dyDescent="0.2">
      <c r="C142" s="985"/>
      <c r="D142" s="992"/>
      <c r="E142" s="939"/>
      <c r="F142" s="993"/>
      <c r="G142" s="986" t="s">
        <v>235</v>
      </c>
      <c r="H142" s="987" t="s">
        <v>236</v>
      </c>
      <c r="I142" s="986"/>
      <c r="J142" s="986"/>
      <c r="K142" s="988"/>
      <c r="L142" s="988"/>
      <c r="M142" s="920" t="s">
        <v>740</v>
      </c>
      <c r="N142" s="920" t="s">
        <v>741</v>
      </c>
      <c r="O142" s="920" t="s">
        <v>742</v>
      </c>
      <c r="P142" s="920" t="s">
        <v>743</v>
      </c>
      <c r="Q142" s="989" t="s">
        <v>147</v>
      </c>
      <c r="R142" s="988"/>
      <c r="S142" s="990" t="s">
        <v>744</v>
      </c>
      <c r="T142" s="990" t="s">
        <v>745</v>
      </c>
      <c r="U142" s="990" t="s">
        <v>147</v>
      </c>
      <c r="V142" s="991"/>
      <c r="W142" s="636"/>
      <c r="X142" s="550"/>
      <c r="Y142" s="550"/>
      <c r="Z142" s="749" t="s">
        <v>752</v>
      </c>
      <c r="AA142" s="751">
        <f>tab!$D$126</f>
        <v>0.6</v>
      </c>
      <c r="AB142" s="749" t="s">
        <v>753</v>
      </c>
      <c r="AC142" s="749" t="s">
        <v>754</v>
      </c>
      <c r="AD142" s="749" t="s">
        <v>755</v>
      </c>
      <c r="AE142" s="749" t="s">
        <v>756</v>
      </c>
      <c r="AF142" s="749" t="s">
        <v>756</v>
      </c>
      <c r="AG142" s="749" t="s">
        <v>757</v>
      </c>
      <c r="AH142" s="749"/>
      <c r="AI142" s="749" t="s">
        <v>232</v>
      </c>
      <c r="AJ142" s="730"/>
      <c r="AK142" s="730"/>
      <c r="AL142" s="730"/>
      <c r="AM142" s="730"/>
      <c r="AN142" s="730"/>
      <c r="AO142" s="730"/>
      <c r="AP142" s="730"/>
      <c r="AQ142" s="730"/>
      <c r="AR142" s="730"/>
      <c r="AS142" s="730"/>
      <c r="AT142" s="730"/>
      <c r="AU142" s="729"/>
      <c r="AV142" s="729"/>
      <c r="AW142" s="729"/>
      <c r="AX142" s="729"/>
      <c r="AY142" s="729"/>
      <c r="BB142" s="628"/>
    </row>
    <row r="143" spans="3:59" s="478" customFormat="1" ht="12.75" customHeight="1" x14ac:dyDescent="0.2">
      <c r="C143" s="904"/>
      <c r="D143" s="930"/>
      <c r="E143" s="930"/>
      <c r="F143" s="930"/>
      <c r="G143" s="909"/>
      <c r="H143" s="1204"/>
      <c r="I143" s="1205"/>
      <c r="J143" s="1205"/>
      <c r="K143" s="1206"/>
      <c r="L143" s="995"/>
      <c r="M143" s="1207"/>
      <c r="N143" s="1206"/>
      <c r="O143" s="996"/>
      <c r="P143" s="997"/>
      <c r="Q143" s="997"/>
      <c r="R143" s="995"/>
      <c r="S143" s="997"/>
      <c r="T143" s="997"/>
      <c r="U143" s="998"/>
      <c r="V143" s="998"/>
      <c r="W143" s="637"/>
      <c r="X143" s="550"/>
      <c r="Y143" s="550"/>
      <c r="Z143" s="766"/>
      <c r="AA143" s="766"/>
      <c r="AB143" s="766"/>
      <c r="AC143" s="766"/>
      <c r="AD143" s="766"/>
      <c r="AE143" s="766"/>
      <c r="AF143" s="766"/>
      <c r="AG143" s="766"/>
      <c r="AH143" s="756"/>
      <c r="AI143" s="757"/>
      <c r="AJ143" s="755"/>
      <c r="AK143" s="730"/>
      <c r="AL143" s="730"/>
      <c r="AM143" s="730"/>
      <c r="AN143" s="730"/>
      <c r="AO143" s="730"/>
      <c r="AP143" s="730"/>
      <c r="AQ143" s="730"/>
      <c r="AR143" s="730"/>
      <c r="AS143" s="730"/>
      <c r="AT143" s="730"/>
      <c r="AU143" s="729"/>
      <c r="AV143" s="729"/>
      <c r="AW143" s="729"/>
      <c r="AX143" s="729"/>
      <c r="AY143" s="729"/>
      <c r="BB143" s="628"/>
    </row>
    <row r="144" spans="3:59" s="478" customFormat="1" ht="12.75" customHeight="1" x14ac:dyDescent="0.2">
      <c r="C144" s="904"/>
      <c r="D144" s="1317" t="str">
        <f t="shared" ref="D144:F163" si="142">IF(D112=0,"",D112)</f>
        <v/>
      </c>
      <c r="E144" s="1318" t="str">
        <f t="shared" si="142"/>
        <v>Piet</v>
      </c>
      <c r="F144" s="1318" t="str">
        <f t="shared" si="142"/>
        <v>hoofd</v>
      </c>
      <c r="G144" s="1319">
        <f t="shared" ref="G144:G163" si="143">IF(G112="","",G112+1)</f>
        <v>27</v>
      </c>
      <c r="H144" s="1320">
        <f t="shared" ref="H144:H159" si="144">IF(H112=0,"",H112)</f>
        <v>25569</v>
      </c>
      <c r="I144" s="1319">
        <f t="shared" ref="I144:I159" si="145">IF(I112=0,"",I112)</f>
        <v>7</v>
      </c>
      <c r="J144" s="1319">
        <f t="shared" ref="J144:J163" si="146">IF(E144="","",(IF((J112+1)&gt;VLOOKUP(I144,salaris2016,22,FALSE),J112,J112+1)))</f>
        <v>9</v>
      </c>
      <c r="K144" s="1321">
        <f t="shared" ref="K144:K163" si="147">IF(K112="","",K112)</f>
        <v>1</v>
      </c>
      <c r="L144" s="1003"/>
      <c r="M144" s="1011">
        <f>IF(M112="",0,M112)</f>
        <v>0</v>
      </c>
      <c r="N144" s="1011">
        <f>IF(N112="",0,N112)</f>
        <v>0</v>
      </c>
      <c r="O144" s="1013">
        <f>IF(K144="","",IF(K144*40&gt;40,40,K144*40))</f>
        <v>40</v>
      </c>
      <c r="P144" s="1013">
        <f>IF(I144="","",IF(OR(I144="LA",OR(I144="LB",OR(I144="LC",OR(I144="LD",OR(I144="LE"))))),1,0)*IF(J144&lt;4,IF(K144*40&gt;40,40,K144*40),0))</f>
        <v>0</v>
      </c>
      <c r="Q144" s="1014">
        <f>IF(K144="","",SUM(M144:P144))</f>
        <v>40</v>
      </c>
      <c r="R144" s="1003"/>
      <c r="S144" s="1015">
        <f>IF(J144="","",((1659*K144-Q144)*AC144))</f>
        <v>48529.012658227846</v>
      </c>
      <c r="T144" s="1015">
        <f>IF(K144="","",Q144*AD144+AB144*(AE144+AF144*(1-AG144)))</f>
        <v>1198.9873417721519</v>
      </c>
      <c r="U144" s="1016">
        <f t="shared" ref="U144:U163" si="148">IF(K144="","",(S144+T144))</f>
        <v>49728</v>
      </c>
      <c r="V144" s="999"/>
      <c r="W144" s="633"/>
      <c r="X144" s="550"/>
      <c r="Y144" s="550"/>
      <c r="Z144" s="783">
        <f t="shared" ref="Z144:Z163" si="149">IF(I144="","",VLOOKUP(I144,salaris2020,J144+1,FALSE))</f>
        <v>2590</v>
      </c>
      <c r="AA144" s="758">
        <f>AA$14</f>
        <v>0.6</v>
      </c>
      <c r="AB144" s="784">
        <f>Z144*12/1659</f>
        <v>18.734177215189874</v>
      </c>
      <c r="AC144" s="784">
        <f>Z144*12*(1+AA144)/1659</f>
        <v>29.974683544303797</v>
      </c>
      <c r="AD144" s="784">
        <f>AC144-AB144</f>
        <v>11.240506329113924</v>
      </c>
      <c r="AE144" s="785">
        <f>O144+P144</f>
        <v>40</v>
      </c>
      <c r="AF144" s="786">
        <f>M144+N144</f>
        <v>0</v>
      </c>
      <c r="AG144" s="758">
        <f>IF(I144&lt;=8,tab!C$129,tab!C$127)</f>
        <v>0.4</v>
      </c>
      <c r="AH144" s="759">
        <f>IF(G144&lt;25,0,IF(G144=25,25,IF(G144&lt;40,0,IF(G144=40,40,IF(G144&gt;=40,0)))))</f>
        <v>0</v>
      </c>
      <c r="AI144" s="757">
        <f>IF(E144="",0,IF(AH144=25,Z144*1.08*K144/2,IF(AH144=40,Z144*1.08*K144,IF(AH144=0,0))))</f>
        <v>0</v>
      </c>
      <c r="AJ144" s="787"/>
      <c r="AK144" s="730"/>
      <c r="AL144" s="730"/>
      <c r="AM144" s="730"/>
      <c r="AN144" s="788"/>
      <c r="AO144" s="730"/>
      <c r="AP144" s="730"/>
      <c r="AQ144" s="767"/>
      <c r="AR144" s="730"/>
      <c r="AS144" s="730"/>
      <c r="AT144" s="730"/>
      <c r="AU144" s="729"/>
      <c r="AV144" s="729"/>
      <c r="AW144" s="762"/>
      <c r="AX144" s="729"/>
      <c r="AY144" s="730"/>
      <c r="AZ144" s="625"/>
    </row>
    <row r="145" spans="3:52" s="478" customFormat="1" ht="12.75" customHeight="1" x14ac:dyDescent="0.2">
      <c r="C145" s="904"/>
      <c r="D145" s="1317" t="str">
        <f t="shared" si="142"/>
        <v/>
      </c>
      <c r="E145" s="1317" t="str">
        <f t="shared" si="142"/>
        <v/>
      </c>
      <c r="F145" s="1317" t="str">
        <f t="shared" si="142"/>
        <v/>
      </c>
      <c r="G145" s="1319" t="str">
        <f t="shared" si="143"/>
        <v/>
      </c>
      <c r="H145" s="1320" t="str">
        <f t="shared" si="144"/>
        <v/>
      </c>
      <c r="I145" s="1319" t="str">
        <f t="shared" si="145"/>
        <v/>
      </c>
      <c r="J145" s="1319" t="str">
        <f t="shared" si="146"/>
        <v/>
      </c>
      <c r="K145" s="1321" t="str">
        <f t="shared" si="147"/>
        <v/>
      </c>
      <c r="L145" s="1003"/>
      <c r="M145" s="1011">
        <f t="shared" ref="M145:N145" si="150">IF(M113="",0,M113)</f>
        <v>0</v>
      </c>
      <c r="N145" s="1011">
        <f t="shared" si="150"/>
        <v>0</v>
      </c>
      <c r="O145" s="1013" t="str">
        <f t="shared" ref="O145:O163" si="151">IF(K145="","",IF(K145*40&gt;40,40,K145*40))</f>
        <v/>
      </c>
      <c r="P145" s="1013" t="str">
        <f t="shared" ref="P145:P163" si="152">IF(I145="","",IF(OR(I145="LA",OR(I145="LB",OR(I145="LC",OR(I145="LD",OR(I145="LE"))))),1,0)*IF(J145&lt;4,IF(K145*40&gt;40,40,K145*40),0))</f>
        <v/>
      </c>
      <c r="Q145" s="1014" t="str">
        <f t="shared" ref="Q145:Q163" si="153">IF(K145="","",SUM(M145:P145))</f>
        <v/>
      </c>
      <c r="R145" s="1003"/>
      <c r="S145" s="1015" t="str">
        <f t="shared" ref="S145:S163" si="154">IF(J145="","",((1659*K145-Q145)*AC145))</f>
        <v/>
      </c>
      <c r="T145" s="1015" t="str">
        <f t="shared" ref="T145:T163" si="155">IF(K145="","",Q145*AD145+AB145*(AE145+AF145*(1-AG145)))</f>
        <v/>
      </c>
      <c r="U145" s="1016" t="str">
        <f t="shared" si="148"/>
        <v/>
      </c>
      <c r="V145" s="999"/>
      <c r="W145" s="633"/>
      <c r="X145" s="550"/>
      <c r="Y145" s="550"/>
      <c r="Z145" s="783" t="str">
        <f t="shared" si="149"/>
        <v/>
      </c>
      <c r="AA145" s="758">
        <f t="shared" ref="AA145:AA163" si="156">AA$14</f>
        <v>0.6</v>
      </c>
      <c r="AB145" s="784" t="e">
        <f t="shared" ref="AB145:AB163" si="157">Z145*12/1659</f>
        <v>#VALUE!</v>
      </c>
      <c r="AC145" s="784" t="e">
        <f t="shared" ref="AC145:AC163" si="158">Z145*12*(1+AA145)/1659</f>
        <v>#VALUE!</v>
      </c>
      <c r="AD145" s="784" t="e">
        <f t="shared" ref="AD145:AD163" si="159">AC145-AB145</f>
        <v>#VALUE!</v>
      </c>
      <c r="AE145" s="785" t="e">
        <f t="shared" ref="AE145:AE163" si="160">O145+P145</f>
        <v>#VALUE!</v>
      </c>
      <c r="AF145" s="786">
        <f t="shared" ref="AF145:AF163" si="161">M145+N145</f>
        <v>0</v>
      </c>
      <c r="AG145" s="758">
        <f>IF(I145&lt;=8,tab!C$129,tab!C$127)</f>
        <v>0.5</v>
      </c>
      <c r="AH145" s="759">
        <f t="shared" ref="AH145:AH163" si="162">IF(G145&lt;25,0,IF(G145=25,25,IF(G145&lt;40,0,IF(G145=40,40,IF(G145&gt;=40,0)))))</f>
        <v>0</v>
      </c>
      <c r="AI145" s="757">
        <f t="shared" ref="AI145:AI163" si="163">IF(E145="",0,IF(AH145=25,Z145*1.08*K145/2,IF(AH145=40,Z145*1.08*K145,IF(AH145=0,0))))</f>
        <v>0</v>
      </c>
      <c r="AJ145" s="787"/>
      <c r="AK145" s="730"/>
      <c r="AL145" s="730"/>
      <c r="AM145" s="730"/>
      <c r="AN145" s="788"/>
      <c r="AO145" s="730"/>
      <c r="AP145" s="730"/>
      <c r="AQ145" s="767"/>
      <c r="AR145" s="730"/>
      <c r="AS145" s="730"/>
      <c r="AT145" s="730"/>
      <c r="AU145" s="729"/>
      <c r="AV145" s="729"/>
      <c r="AW145" s="762"/>
      <c r="AX145" s="729"/>
      <c r="AY145" s="730"/>
      <c r="AZ145" s="625"/>
    </row>
    <row r="146" spans="3:52" s="478" customFormat="1" ht="12.75" customHeight="1" x14ac:dyDescent="0.2">
      <c r="C146" s="904"/>
      <c r="D146" s="1317" t="str">
        <f t="shared" si="142"/>
        <v/>
      </c>
      <c r="E146" s="1318" t="str">
        <f t="shared" si="142"/>
        <v/>
      </c>
      <c r="F146" s="1318" t="str">
        <f t="shared" si="142"/>
        <v/>
      </c>
      <c r="G146" s="1322" t="str">
        <f t="shared" si="143"/>
        <v/>
      </c>
      <c r="H146" s="1323" t="str">
        <f t="shared" si="144"/>
        <v/>
      </c>
      <c r="I146" s="1319" t="str">
        <f t="shared" si="145"/>
        <v/>
      </c>
      <c r="J146" s="1319" t="str">
        <f t="shared" si="146"/>
        <v/>
      </c>
      <c r="K146" s="1324" t="str">
        <f t="shared" si="147"/>
        <v/>
      </c>
      <c r="L146" s="1004"/>
      <c r="M146" s="1011">
        <f t="shared" ref="M146:N146" si="164">IF(M114="",0,M114)</f>
        <v>0</v>
      </c>
      <c r="N146" s="1011">
        <f t="shared" si="164"/>
        <v>0</v>
      </c>
      <c r="O146" s="1013" t="str">
        <f t="shared" si="151"/>
        <v/>
      </c>
      <c r="P146" s="1013" t="str">
        <f t="shared" si="152"/>
        <v/>
      </c>
      <c r="Q146" s="1014" t="str">
        <f t="shared" si="153"/>
        <v/>
      </c>
      <c r="R146" s="1004"/>
      <c r="S146" s="1015" t="str">
        <f t="shared" si="154"/>
        <v/>
      </c>
      <c r="T146" s="1015" t="str">
        <f t="shared" si="155"/>
        <v/>
      </c>
      <c r="U146" s="1016" t="str">
        <f t="shared" si="148"/>
        <v/>
      </c>
      <c r="V146" s="999"/>
      <c r="W146" s="633"/>
      <c r="X146" s="550"/>
      <c r="Y146" s="550"/>
      <c r="Z146" s="783" t="str">
        <f t="shared" si="149"/>
        <v/>
      </c>
      <c r="AA146" s="758">
        <f t="shared" si="156"/>
        <v>0.6</v>
      </c>
      <c r="AB146" s="784" t="e">
        <f t="shared" si="157"/>
        <v>#VALUE!</v>
      </c>
      <c r="AC146" s="784" t="e">
        <f t="shared" si="158"/>
        <v>#VALUE!</v>
      </c>
      <c r="AD146" s="784" t="e">
        <f t="shared" si="159"/>
        <v>#VALUE!</v>
      </c>
      <c r="AE146" s="785" t="e">
        <f t="shared" si="160"/>
        <v>#VALUE!</v>
      </c>
      <c r="AF146" s="786">
        <f t="shared" si="161"/>
        <v>0</v>
      </c>
      <c r="AG146" s="758">
        <f>IF(I146&lt;=8,tab!C$129,tab!C$127)</f>
        <v>0.5</v>
      </c>
      <c r="AH146" s="759">
        <f t="shared" si="162"/>
        <v>0</v>
      </c>
      <c r="AI146" s="757">
        <f t="shared" si="163"/>
        <v>0</v>
      </c>
      <c r="AJ146" s="787"/>
      <c r="AK146" s="730"/>
      <c r="AL146" s="730"/>
      <c r="AM146" s="730"/>
      <c r="AN146" s="788"/>
      <c r="AO146" s="730"/>
      <c r="AP146" s="730"/>
      <c r="AQ146" s="767"/>
      <c r="AR146" s="730"/>
      <c r="AS146" s="730"/>
      <c r="AT146" s="730"/>
      <c r="AU146" s="729"/>
      <c r="AV146" s="729"/>
      <c r="AW146" s="762"/>
      <c r="AX146" s="729"/>
      <c r="AY146" s="730"/>
      <c r="AZ146" s="625"/>
    </row>
    <row r="147" spans="3:52" s="478" customFormat="1" ht="12.75" customHeight="1" x14ac:dyDescent="0.2">
      <c r="C147" s="904"/>
      <c r="D147" s="1317" t="str">
        <f t="shared" si="142"/>
        <v/>
      </c>
      <c r="E147" s="1317" t="str">
        <f t="shared" si="142"/>
        <v/>
      </c>
      <c r="F147" s="1317" t="str">
        <f t="shared" si="142"/>
        <v/>
      </c>
      <c r="G147" s="1319" t="str">
        <f t="shared" si="143"/>
        <v/>
      </c>
      <c r="H147" s="1320" t="str">
        <f t="shared" si="144"/>
        <v/>
      </c>
      <c r="I147" s="1319" t="str">
        <f t="shared" si="145"/>
        <v/>
      </c>
      <c r="J147" s="1319" t="str">
        <f t="shared" si="146"/>
        <v/>
      </c>
      <c r="K147" s="1321" t="str">
        <f t="shared" si="147"/>
        <v/>
      </c>
      <c r="L147" s="1003"/>
      <c r="M147" s="1011">
        <f t="shared" ref="M147:N147" si="165">IF(M115="",0,M115)</f>
        <v>0</v>
      </c>
      <c r="N147" s="1011">
        <f t="shared" si="165"/>
        <v>0</v>
      </c>
      <c r="O147" s="1013" t="str">
        <f t="shared" si="151"/>
        <v/>
      </c>
      <c r="P147" s="1013" t="str">
        <f t="shared" si="152"/>
        <v/>
      </c>
      <c r="Q147" s="1014" t="str">
        <f t="shared" si="153"/>
        <v/>
      </c>
      <c r="R147" s="1003"/>
      <c r="S147" s="1015" t="str">
        <f t="shared" si="154"/>
        <v/>
      </c>
      <c r="T147" s="1015" t="str">
        <f t="shared" si="155"/>
        <v/>
      </c>
      <c r="U147" s="1016" t="str">
        <f t="shared" si="148"/>
        <v/>
      </c>
      <c r="V147" s="999"/>
      <c r="W147" s="633"/>
      <c r="X147" s="550"/>
      <c r="Y147" s="550"/>
      <c r="Z147" s="783" t="str">
        <f t="shared" si="149"/>
        <v/>
      </c>
      <c r="AA147" s="758">
        <f t="shared" si="156"/>
        <v>0.6</v>
      </c>
      <c r="AB147" s="784" t="e">
        <f t="shared" si="157"/>
        <v>#VALUE!</v>
      </c>
      <c r="AC147" s="784" t="e">
        <f t="shared" si="158"/>
        <v>#VALUE!</v>
      </c>
      <c r="AD147" s="784" t="e">
        <f t="shared" si="159"/>
        <v>#VALUE!</v>
      </c>
      <c r="AE147" s="785" t="e">
        <f t="shared" si="160"/>
        <v>#VALUE!</v>
      </c>
      <c r="AF147" s="786">
        <f t="shared" si="161"/>
        <v>0</v>
      </c>
      <c r="AG147" s="758">
        <f>IF(I147&lt;=8,tab!C$129,tab!C$127)</f>
        <v>0.5</v>
      </c>
      <c r="AH147" s="759">
        <f t="shared" si="162"/>
        <v>0</v>
      </c>
      <c r="AI147" s="757">
        <f t="shared" si="163"/>
        <v>0</v>
      </c>
      <c r="AJ147" s="787"/>
      <c r="AK147" s="730"/>
      <c r="AL147" s="730"/>
      <c r="AM147" s="730"/>
      <c r="AN147" s="788"/>
      <c r="AO147" s="730"/>
      <c r="AP147" s="730"/>
      <c r="AQ147" s="767"/>
      <c r="AR147" s="730"/>
      <c r="AS147" s="730"/>
      <c r="AT147" s="730"/>
      <c r="AU147" s="729"/>
      <c r="AV147" s="729"/>
      <c r="AW147" s="762"/>
      <c r="AX147" s="729"/>
      <c r="AY147" s="730"/>
      <c r="AZ147" s="625"/>
    </row>
    <row r="148" spans="3:52" s="478" customFormat="1" ht="12.75" customHeight="1" x14ac:dyDescent="0.2">
      <c r="C148" s="904"/>
      <c r="D148" s="1317" t="str">
        <f t="shared" si="142"/>
        <v/>
      </c>
      <c r="E148" s="1317" t="str">
        <f t="shared" si="142"/>
        <v/>
      </c>
      <c r="F148" s="1317" t="str">
        <f t="shared" si="142"/>
        <v/>
      </c>
      <c r="G148" s="1319" t="str">
        <f t="shared" si="143"/>
        <v/>
      </c>
      <c r="H148" s="1320" t="str">
        <f t="shared" si="144"/>
        <v/>
      </c>
      <c r="I148" s="1319" t="str">
        <f t="shared" si="145"/>
        <v/>
      </c>
      <c r="J148" s="1319" t="str">
        <f t="shared" si="146"/>
        <v/>
      </c>
      <c r="K148" s="1321" t="str">
        <f t="shared" si="147"/>
        <v/>
      </c>
      <c r="L148" s="1003"/>
      <c r="M148" s="1011">
        <f t="shared" ref="M148:N148" si="166">IF(M116="",0,M116)</f>
        <v>0</v>
      </c>
      <c r="N148" s="1011">
        <f t="shared" si="166"/>
        <v>0</v>
      </c>
      <c r="O148" s="1013" t="str">
        <f t="shared" si="151"/>
        <v/>
      </c>
      <c r="P148" s="1013" t="str">
        <f t="shared" si="152"/>
        <v/>
      </c>
      <c r="Q148" s="1014" t="str">
        <f t="shared" si="153"/>
        <v/>
      </c>
      <c r="R148" s="1003"/>
      <c r="S148" s="1015" t="str">
        <f t="shared" si="154"/>
        <v/>
      </c>
      <c r="T148" s="1015" t="str">
        <f t="shared" si="155"/>
        <v/>
      </c>
      <c r="U148" s="1016" t="str">
        <f t="shared" si="148"/>
        <v/>
      </c>
      <c r="V148" s="999"/>
      <c r="W148" s="633"/>
      <c r="X148" s="550"/>
      <c r="Y148" s="550"/>
      <c r="Z148" s="783" t="str">
        <f t="shared" si="149"/>
        <v/>
      </c>
      <c r="AA148" s="758">
        <f t="shared" si="156"/>
        <v>0.6</v>
      </c>
      <c r="AB148" s="784" t="e">
        <f t="shared" si="157"/>
        <v>#VALUE!</v>
      </c>
      <c r="AC148" s="784" t="e">
        <f t="shared" si="158"/>
        <v>#VALUE!</v>
      </c>
      <c r="AD148" s="784" t="e">
        <f t="shared" si="159"/>
        <v>#VALUE!</v>
      </c>
      <c r="AE148" s="785" t="e">
        <f t="shared" si="160"/>
        <v>#VALUE!</v>
      </c>
      <c r="AF148" s="786">
        <f t="shared" si="161"/>
        <v>0</v>
      </c>
      <c r="AG148" s="758">
        <f>IF(I148&lt;=8,tab!C$129,tab!C$127)</f>
        <v>0.5</v>
      </c>
      <c r="AH148" s="759">
        <f t="shared" si="162"/>
        <v>0</v>
      </c>
      <c r="AI148" s="757">
        <f t="shared" si="163"/>
        <v>0</v>
      </c>
      <c r="AJ148" s="787"/>
      <c r="AK148" s="730"/>
      <c r="AL148" s="730"/>
      <c r="AM148" s="730"/>
      <c r="AN148" s="788"/>
      <c r="AO148" s="730"/>
      <c r="AP148" s="730"/>
      <c r="AQ148" s="767"/>
      <c r="AR148" s="730"/>
      <c r="AS148" s="730"/>
      <c r="AT148" s="730"/>
      <c r="AU148" s="729"/>
      <c r="AV148" s="729"/>
      <c r="AW148" s="762"/>
      <c r="AX148" s="729"/>
      <c r="AY148" s="730"/>
      <c r="AZ148" s="625"/>
    </row>
    <row r="149" spans="3:52" s="478" customFormat="1" ht="12.75" customHeight="1" x14ac:dyDescent="0.2">
      <c r="C149" s="904"/>
      <c r="D149" s="1317" t="str">
        <f t="shared" si="142"/>
        <v/>
      </c>
      <c r="E149" s="1317" t="str">
        <f t="shared" si="142"/>
        <v/>
      </c>
      <c r="F149" s="1317" t="str">
        <f t="shared" si="142"/>
        <v/>
      </c>
      <c r="G149" s="1319" t="str">
        <f t="shared" si="143"/>
        <v/>
      </c>
      <c r="H149" s="1320" t="str">
        <f t="shared" si="144"/>
        <v/>
      </c>
      <c r="I149" s="1319" t="str">
        <f t="shared" si="145"/>
        <v/>
      </c>
      <c r="J149" s="1319" t="str">
        <f t="shared" si="146"/>
        <v/>
      </c>
      <c r="K149" s="1321" t="str">
        <f t="shared" si="147"/>
        <v/>
      </c>
      <c r="L149" s="1003"/>
      <c r="M149" s="1011">
        <f t="shared" ref="M149:N149" si="167">IF(M117="",0,M117)</f>
        <v>0</v>
      </c>
      <c r="N149" s="1011">
        <f t="shared" si="167"/>
        <v>0</v>
      </c>
      <c r="O149" s="1013" t="str">
        <f t="shared" si="151"/>
        <v/>
      </c>
      <c r="P149" s="1013" t="str">
        <f t="shared" si="152"/>
        <v/>
      </c>
      <c r="Q149" s="1014" t="str">
        <f t="shared" si="153"/>
        <v/>
      </c>
      <c r="R149" s="1003"/>
      <c r="S149" s="1015" t="str">
        <f t="shared" si="154"/>
        <v/>
      </c>
      <c r="T149" s="1015" t="str">
        <f t="shared" si="155"/>
        <v/>
      </c>
      <c r="U149" s="1016" t="str">
        <f t="shared" si="148"/>
        <v/>
      </c>
      <c r="V149" s="999"/>
      <c r="W149" s="633"/>
      <c r="X149" s="550"/>
      <c r="Y149" s="550"/>
      <c r="Z149" s="783" t="str">
        <f t="shared" si="149"/>
        <v/>
      </c>
      <c r="AA149" s="758">
        <f t="shared" si="156"/>
        <v>0.6</v>
      </c>
      <c r="AB149" s="784" t="e">
        <f t="shared" si="157"/>
        <v>#VALUE!</v>
      </c>
      <c r="AC149" s="784" t="e">
        <f t="shared" si="158"/>
        <v>#VALUE!</v>
      </c>
      <c r="AD149" s="784" t="e">
        <f t="shared" si="159"/>
        <v>#VALUE!</v>
      </c>
      <c r="AE149" s="785" t="e">
        <f t="shared" si="160"/>
        <v>#VALUE!</v>
      </c>
      <c r="AF149" s="786">
        <f t="shared" si="161"/>
        <v>0</v>
      </c>
      <c r="AG149" s="758">
        <f>IF(I149&lt;=8,tab!C$129,tab!C$127)</f>
        <v>0.5</v>
      </c>
      <c r="AH149" s="759">
        <f t="shared" si="162"/>
        <v>0</v>
      </c>
      <c r="AI149" s="757">
        <f t="shared" si="163"/>
        <v>0</v>
      </c>
      <c r="AJ149" s="787"/>
      <c r="AK149" s="730"/>
      <c r="AL149" s="730"/>
      <c r="AM149" s="730"/>
      <c r="AN149" s="788"/>
      <c r="AO149" s="730"/>
      <c r="AP149" s="730"/>
      <c r="AQ149" s="767"/>
      <c r="AR149" s="730"/>
      <c r="AS149" s="730"/>
      <c r="AT149" s="730"/>
      <c r="AU149" s="729"/>
      <c r="AV149" s="729"/>
      <c r="AW149" s="762"/>
      <c r="AX149" s="729"/>
      <c r="AY149" s="730"/>
      <c r="AZ149" s="625"/>
    </row>
    <row r="150" spans="3:52" s="478" customFormat="1" ht="12.75" customHeight="1" x14ac:dyDescent="0.2">
      <c r="C150" s="904"/>
      <c r="D150" s="1317" t="str">
        <f t="shared" si="142"/>
        <v/>
      </c>
      <c r="E150" s="1317" t="str">
        <f t="shared" si="142"/>
        <v/>
      </c>
      <c r="F150" s="1317" t="str">
        <f t="shared" si="142"/>
        <v/>
      </c>
      <c r="G150" s="1319" t="str">
        <f t="shared" si="143"/>
        <v/>
      </c>
      <c r="H150" s="1320" t="str">
        <f t="shared" si="144"/>
        <v/>
      </c>
      <c r="I150" s="1319" t="str">
        <f t="shared" si="145"/>
        <v/>
      </c>
      <c r="J150" s="1319" t="str">
        <f t="shared" si="146"/>
        <v/>
      </c>
      <c r="K150" s="1321" t="str">
        <f t="shared" si="147"/>
        <v/>
      </c>
      <c r="L150" s="1003"/>
      <c r="M150" s="1011">
        <f t="shared" ref="M150:N150" si="168">IF(M118="",0,M118)</f>
        <v>0</v>
      </c>
      <c r="N150" s="1011">
        <f t="shared" si="168"/>
        <v>0</v>
      </c>
      <c r="O150" s="1013" t="str">
        <f t="shared" si="151"/>
        <v/>
      </c>
      <c r="P150" s="1013" t="str">
        <f t="shared" si="152"/>
        <v/>
      </c>
      <c r="Q150" s="1014" t="str">
        <f t="shared" si="153"/>
        <v/>
      </c>
      <c r="R150" s="1003"/>
      <c r="S150" s="1015" t="str">
        <f t="shared" si="154"/>
        <v/>
      </c>
      <c r="T150" s="1015" t="str">
        <f t="shared" si="155"/>
        <v/>
      </c>
      <c r="U150" s="1016" t="str">
        <f t="shared" si="148"/>
        <v/>
      </c>
      <c r="V150" s="999"/>
      <c r="W150" s="633"/>
      <c r="X150" s="550"/>
      <c r="Y150" s="550"/>
      <c r="Z150" s="783" t="str">
        <f t="shared" si="149"/>
        <v/>
      </c>
      <c r="AA150" s="758">
        <f t="shared" si="156"/>
        <v>0.6</v>
      </c>
      <c r="AB150" s="784" t="e">
        <f t="shared" si="157"/>
        <v>#VALUE!</v>
      </c>
      <c r="AC150" s="784" t="e">
        <f t="shared" si="158"/>
        <v>#VALUE!</v>
      </c>
      <c r="AD150" s="784" t="e">
        <f t="shared" si="159"/>
        <v>#VALUE!</v>
      </c>
      <c r="AE150" s="785" t="e">
        <f t="shared" si="160"/>
        <v>#VALUE!</v>
      </c>
      <c r="AF150" s="786">
        <f t="shared" si="161"/>
        <v>0</v>
      </c>
      <c r="AG150" s="758">
        <f>IF(I150&lt;=8,tab!C$129,tab!C$127)</f>
        <v>0.5</v>
      </c>
      <c r="AH150" s="759">
        <f t="shared" si="162"/>
        <v>0</v>
      </c>
      <c r="AI150" s="757">
        <f t="shared" si="163"/>
        <v>0</v>
      </c>
      <c r="AJ150" s="787"/>
      <c r="AK150" s="730"/>
      <c r="AL150" s="730"/>
      <c r="AM150" s="730"/>
      <c r="AN150" s="788"/>
      <c r="AO150" s="730"/>
      <c r="AP150" s="730"/>
      <c r="AQ150" s="767"/>
      <c r="AR150" s="730"/>
      <c r="AS150" s="730"/>
      <c r="AT150" s="730"/>
      <c r="AU150" s="729"/>
      <c r="AV150" s="729"/>
      <c r="AW150" s="762"/>
      <c r="AX150" s="729"/>
      <c r="AY150" s="730"/>
      <c r="AZ150" s="625"/>
    </row>
    <row r="151" spans="3:52" s="478" customFormat="1" ht="12.75" customHeight="1" x14ac:dyDescent="0.2">
      <c r="C151" s="904"/>
      <c r="D151" s="1317" t="str">
        <f t="shared" si="142"/>
        <v/>
      </c>
      <c r="E151" s="1317" t="str">
        <f t="shared" si="142"/>
        <v/>
      </c>
      <c r="F151" s="1317" t="str">
        <f t="shared" si="142"/>
        <v/>
      </c>
      <c r="G151" s="1319" t="str">
        <f t="shared" si="143"/>
        <v/>
      </c>
      <c r="H151" s="1320" t="str">
        <f t="shared" si="144"/>
        <v/>
      </c>
      <c r="I151" s="1319" t="str">
        <f t="shared" si="145"/>
        <v/>
      </c>
      <c r="J151" s="1319" t="str">
        <f t="shared" si="146"/>
        <v/>
      </c>
      <c r="K151" s="1321" t="str">
        <f t="shared" si="147"/>
        <v/>
      </c>
      <c r="L151" s="1003"/>
      <c r="M151" s="1011">
        <f t="shared" ref="M151:N151" si="169">IF(M119="",0,M119)</f>
        <v>0</v>
      </c>
      <c r="N151" s="1011">
        <f t="shared" si="169"/>
        <v>0</v>
      </c>
      <c r="O151" s="1013" t="str">
        <f t="shared" si="151"/>
        <v/>
      </c>
      <c r="P151" s="1013" t="str">
        <f t="shared" si="152"/>
        <v/>
      </c>
      <c r="Q151" s="1014" t="str">
        <f t="shared" si="153"/>
        <v/>
      </c>
      <c r="R151" s="1003"/>
      <c r="S151" s="1015" t="str">
        <f t="shared" si="154"/>
        <v/>
      </c>
      <c r="T151" s="1015" t="str">
        <f t="shared" si="155"/>
        <v/>
      </c>
      <c r="U151" s="1016" t="str">
        <f t="shared" si="148"/>
        <v/>
      </c>
      <c r="V151" s="999"/>
      <c r="W151" s="633"/>
      <c r="X151" s="550"/>
      <c r="Y151" s="550"/>
      <c r="Z151" s="783" t="str">
        <f t="shared" si="149"/>
        <v/>
      </c>
      <c r="AA151" s="758">
        <f t="shared" si="156"/>
        <v>0.6</v>
      </c>
      <c r="AB151" s="784" t="e">
        <f t="shared" si="157"/>
        <v>#VALUE!</v>
      </c>
      <c r="AC151" s="784" t="e">
        <f t="shared" si="158"/>
        <v>#VALUE!</v>
      </c>
      <c r="AD151" s="784" t="e">
        <f t="shared" si="159"/>
        <v>#VALUE!</v>
      </c>
      <c r="AE151" s="785" t="e">
        <f t="shared" si="160"/>
        <v>#VALUE!</v>
      </c>
      <c r="AF151" s="786">
        <f t="shared" si="161"/>
        <v>0</v>
      </c>
      <c r="AG151" s="758">
        <f>IF(I151&lt;=8,tab!C$129,tab!C$127)</f>
        <v>0.5</v>
      </c>
      <c r="AH151" s="759">
        <f t="shared" si="162"/>
        <v>0</v>
      </c>
      <c r="AI151" s="757">
        <f t="shared" si="163"/>
        <v>0</v>
      </c>
      <c r="AJ151" s="787"/>
      <c r="AK151" s="730"/>
      <c r="AL151" s="730"/>
      <c r="AM151" s="730"/>
      <c r="AN151" s="788"/>
      <c r="AO151" s="730"/>
      <c r="AP151" s="730"/>
      <c r="AQ151" s="767"/>
      <c r="AR151" s="730"/>
      <c r="AS151" s="730"/>
      <c r="AT151" s="730"/>
      <c r="AU151" s="729"/>
      <c r="AV151" s="729"/>
      <c r="AW151" s="762"/>
      <c r="AX151" s="729"/>
      <c r="AY151" s="730"/>
      <c r="AZ151" s="625"/>
    </row>
    <row r="152" spans="3:52" s="478" customFormat="1" ht="12.75" customHeight="1" x14ac:dyDescent="0.2">
      <c r="C152" s="904"/>
      <c r="D152" s="1317" t="str">
        <f t="shared" si="142"/>
        <v/>
      </c>
      <c r="E152" s="1317" t="str">
        <f t="shared" si="142"/>
        <v/>
      </c>
      <c r="F152" s="1317" t="str">
        <f t="shared" si="142"/>
        <v/>
      </c>
      <c r="G152" s="1319" t="str">
        <f t="shared" si="143"/>
        <v/>
      </c>
      <c r="H152" s="1320" t="str">
        <f t="shared" si="144"/>
        <v/>
      </c>
      <c r="I152" s="1319" t="str">
        <f t="shared" si="145"/>
        <v/>
      </c>
      <c r="J152" s="1319" t="str">
        <f t="shared" si="146"/>
        <v/>
      </c>
      <c r="K152" s="1321" t="str">
        <f t="shared" si="147"/>
        <v/>
      </c>
      <c r="L152" s="1003"/>
      <c r="M152" s="1011">
        <f t="shared" ref="M152:N152" si="170">IF(M120="",0,M120)</f>
        <v>0</v>
      </c>
      <c r="N152" s="1011">
        <f t="shared" si="170"/>
        <v>0</v>
      </c>
      <c r="O152" s="1013" t="str">
        <f t="shared" si="151"/>
        <v/>
      </c>
      <c r="P152" s="1013" t="str">
        <f t="shared" si="152"/>
        <v/>
      </c>
      <c r="Q152" s="1014" t="str">
        <f t="shared" si="153"/>
        <v/>
      </c>
      <c r="R152" s="1003"/>
      <c r="S152" s="1015" t="str">
        <f t="shared" si="154"/>
        <v/>
      </c>
      <c r="T152" s="1015" t="str">
        <f t="shared" si="155"/>
        <v/>
      </c>
      <c r="U152" s="1016" t="str">
        <f t="shared" si="148"/>
        <v/>
      </c>
      <c r="V152" s="999"/>
      <c r="W152" s="633"/>
      <c r="X152" s="550"/>
      <c r="Y152" s="550"/>
      <c r="Z152" s="783" t="str">
        <f t="shared" si="149"/>
        <v/>
      </c>
      <c r="AA152" s="758">
        <f t="shared" si="156"/>
        <v>0.6</v>
      </c>
      <c r="AB152" s="784" t="e">
        <f t="shared" si="157"/>
        <v>#VALUE!</v>
      </c>
      <c r="AC152" s="784" t="e">
        <f t="shared" si="158"/>
        <v>#VALUE!</v>
      </c>
      <c r="AD152" s="784" t="e">
        <f t="shared" si="159"/>
        <v>#VALUE!</v>
      </c>
      <c r="AE152" s="785" t="e">
        <f t="shared" si="160"/>
        <v>#VALUE!</v>
      </c>
      <c r="AF152" s="786">
        <f t="shared" si="161"/>
        <v>0</v>
      </c>
      <c r="AG152" s="758">
        <f>IF(I152&lt;=8,tab!C$129,tab!C$127)</f>
        <v>0.5</v>
      </c>
      <c r="AH152" s="759">
        <f t="shared" si="162"/>
        <v>0</v>
      </c>
      <c r="AI152" s="757">
        <f t="shared" si="163"/>
        <v>0</v>
      </c>
      <c r="AJ152" s="787"/>
      <c r="AK152" s="730"/>
      <c r="AL152" s="730"/>
      <c r="AM152" s="730"/>
      <c r="AN152" s="788"/>
      <c r="AO152" s="730"/>
      <c r="AP152" s="730"/>
      <c r="AQ152" s="767"/>
      <c r="AR152" s="730"/>
      <c r="AS152" s="730"/>
      <c r="AT152" s="730"/>
      <c r="AU152" s="729"/>
      <c r="AV152" s="729"/>
      <c r="AW152" s="762"/>
      <c r="AX152" s="729"/>
      <c r="AY152" s="730"/>
      <c r="AZ152" s="625"/>
    </row>
    <row r="153" spans="3:52" s="478" customFormat="1" ht="12.75" customHeight="1" x14ac:dyDescent="0.2">
      <c r="C153" s="904"/>
      <c r="D153" s="1317" t="str">
        <f t="shared" si="142"/>
        <v/>
      </c>
      <c r="E153" s="1317" t="str">
        <f t="shared" si="142"/>
        <v/>
      </c>
      <c r="F153" s="1317" t="str">
        <f t="shared" si="142"/>
        <v/>
      </c>
      <c r="G153" s="1319" t="str">
        <f t="shared" si="143"/>
        <v/>
      </c>
      <c r="H153" s="1320" t="str">
        <f t="shared" si="144"/>
        <v/>
      </c>
      <c r="I153" s="1319" t="str">
        <f t="shared" si="145"/>
        <v/>
      </c>
      <c r="J153" s="1319" t="str">
        <f t="shared" si="146"/>
        <v/>
      </c>
      <c r="K153" s="1321" t="str">
        <f t="shared" si="147"/>
        <v/>
      </c>
      <c r="L153" s="1003"/>
      <c r="M153" s="1011">
        <f t="shared" ref="M153:N153" si="171">IF(M121="",0,M121)</f>
        <v>0</v>
      </c>
      <c r="N153" s="1011">
        <f t="shared" si="171"/>
        <v>0</v>
      </c>
      <c r="O153" s="1013" t="str">
        <f t="shared" si="151"/>
        <v/>
      </c>
      <c r="P153" s="1013" t="str">
        <f t="shared" si="152"/>
        <v/>
      </c>
      <c r="Q153" s="1014" t="str">
        <f t="shared" si="153"/>
        <v/>
      </c>
      <c r="R153" s="1003"/>
      <c r="S153" s="1015" t="str">
        <f t="shared" si="154"/>
        <v/>
      </c>
      <c r="T153" s="1015" t="str">
        <f t="shared" si="155"/>
        <v/>
      </c>
      <c r="U153" s="1016" t="str">
        <f t="shared" si="148"/>
        <v/>
      </c>
      <c r="V153" s="999"/>
      <c r="W153" s="633"/>
      <c r="X153" s="550"/>
      <c r="Y153" s="550"/>
      <c r="Z153" s="783" t="str">
        <f t="shared" si="149"/>
        <v/>
      </c>
      <c r="AA153" s="758">
        <f t="shared" si="156"/>
        <v>0.6</v>
      </c>
      <c r="AB153" s="784" t="e">
        <f t="shared" si="157"/>
        <v>#VALUE!</v>
      </c>
      <c r="AC153" s="784" t="e">
        <f t="shared" si="158"/>
        <v>#VALUE!</v>
      </c>
      <c r="AD153" s="784" t="e">
        <f t="shared" si="159"/>
        <v>#VALUE!</v>
      </c>
      <c r="AE153" s="785" t="e">
        <f t="shared" si="160"/>
        <v>#VALUE!</v>
      </c>
      <c r="AF153" s="786">
        <f t="shared" si="161"/>
        <v>0</v>
      </c>
      <c r="AG153" s="758">
        <f>IF(I153&lt;=8,tab!C$129,tab!C$127)</f>
        <v>0.5</v>
      </c>
      <c r="AH153" s="759">
        <f t="shared" si="162"/>
        <v>0</v>
      </c>
      <c r="AI153" s="757">
        <f t="shared" si="163"/>
        <v>0</v>
      </c>
      <c r="AJ153" s="787"/>
      <c r="AK153" s="730"/>
      <c r="AL153" s="730"/>
      <c r="AM153" s="730"/>
      <c r="AN153" s="788"/>
      <c r="AO153" s="730"/>
      <c r="AP153" s="730"/>
      <c r="AQ153" s="767"/>
      <c r="AR153" s="730"/>
      <c r="AS153" s="730"/>
      <c r="AT153" s="730"/>
      <c r="AU153" s="729"/>
      <c r="AV153" s="729"/>
      <c r="AW153" s="762"/>
      <c r="AX153" s="729"/>
      <c r="AY153" s="730"/>
      <c r="AZ153" s="625"/>
    </row>
    <row r="154" spans="3:52" s="478" customFormat="1" ht="12.75" customHeight="1" x14ac:dyDescent="0.2">
      <c r="C154" s="904"/>
      <c r="D154" s="1317" t="str">
        <f t="shared" si="142"/>
        <v/>
      </c>
      <c r="E154" s="1317" t="str">
        <f t="shared" si="142"/>
        <v/>
      </c>
      <c r="F154" s="1317" t="str">
        <f t="shared" si="142"/>
        <v/>
      </c>
      <c r="G154" s="1319" t="str">
        <f t="shared" si="143"/>
        <v/>
      </c>
      <c r="H154" s="1320" t="str">
        <f t="shared" si="144"/>
        <v/>
      </c>
      <c r="I154" s="1319" t="str">
        <f t="shared" si="145"/>
        <v/>
      </c>
      <c r="J154" s="1319" t="str">
        <f t="shared" si="146"/>
        <v/>
      </c>
      <c r="K154" s="1321" t="str">
        <f t="shared" si="147"/>
        <v/>
      </c>
      <c r="L154" s="1003"/>
      <c r="M154" s="1011">
        <f t="shared" ref="M154:N154" si="172">IF(M122="",0,M122)</f>
        <v>0</v>
      </c>
      <c r="N154" s="1011">
        <f t="shared" si="172"/>
        <v>0</v>
      </c>
      <c r="O154" s="1013" t="str">
        <f t="shared" si="151"/>
        <v/>
      </c>
      <c r="P154" s="1013" t="str">
        <f t="shared" si="152"/>
        <v/>
      </c>
      <c r="Q154" s="1014" t="str">
        <f t="shared" si="153"/>
        <v/>
      </c>
      <c r="R154" s="1003"/>
      <c r="S154" s="1015" t="str">
        <f t="shared" si="154"/>
        <v/>
      </c>
      <c r="T154" s="1015" t="str">
        <f t="shared" si="155"/>
        <v/>
      </c>
      <c r="U154" s="1016" t="str">
        <f t="shared" si="148"/>
        <v/>
      </c>
      <c r="V154" s="999"/>
      <c r="W154" s="633"/>
      <c r="X154" s="550"/>
      <c r="Y154" s="550"/>
      <c r="Z154" s="783" t="str">
        <f t="shared" si="149"/>
        <v/>
      </c>
      <c r="AA154" s="758">
        <f t="shared" si="156"/>
        <v>0.6</v>
      </c>
      <c r="AB154" s="784" t="e">
        <f t="shared" si="157"/>
        <v>#VALUE!</v>
      </c>
      <c r="AC154" s="784" t="e">
        <f t="shared" si="158"/>
        <v>#VALUE!</v>
      </c>
      <c r="AD154" s="784" t="e">
        <f t="shared" si="159"/>
        <v>#VALUE!</v>
      </c>
      <c r="AE154" s="785" t="e">
        <f t="shared" si="160"/>
        <v>#VALUE!</v>
      </c>
      <c r="AF154" s="786">
        <f t="shared" si="161"/>
        <v>0</v>
      </c>
      <c r="AG154" s="758">
        <f>IF(I154&lt;=8,tab!C$129,tab!C$127)</f>
        <v>0.5</v>
      </c>
      <c r="AH154" s="759">
        <f t="shared" si="162"/>
        <v>0</v>
      </c>
      <c r="AI154" s="757">
        <f t="shared" si="163"/>
        <v>0</v>
      </c>
      <c r="AJ154" s="787"/>
      <c r="AK154" s="730"/>
      <c r="AL154" s="730"/>
      <c r="AM154" s="730"/>
      <c r="AN154" s="788"/>
      <c r="AO154" s="730"/>
      <c r="AP154" s="730"/>
      <c r="AQ154" s="767"/>
      <c r="AR154" s="730"/>
      <c r="AS154" s="730"/>
      <c r="AT154" s="730"/>
      <c r="AU154" s="729"/>
      <c r="AV154" s="729"/>
      <c r="AW154" s="762"/>
      <c r="AX154" s="729"/>
      <c r="AY154" s="730"/>
      <c r="AZ154" s="625"/>
    </row>
    <row r="155" spans="3:52" s="478" customFormat="1" ht="12.75" customHeight="1" x14ac:dyDescent="0.2">
      <c r="C155" s="904"/>
      <c r="D155" s="1317" t="str">
        <f t="shared" si="142"/>
        <v/>
      </c>
      <c r="E155" s="1317" t="str">
        <f t="shared" si="142"/>
        <v/>
      </c>
      <c r="F155" s="1317" t="str">
        <f t="shared" si="142"/>
        <v/>
      </c>
      <c r="G155" s="1319" t="str">
        <f t="shared" si="143"/>
        <v/>
      </c>
      <c r="H155" s="1320" t="str">
        <f t="shared" si="144"/>
        <v/>
      </c>
      <c r="I155" s="1319" t="str">
        <f t="shared" si="145"/>
        <v/>
      </c>
      <c r="J155" s="1319" t="str">
        <f t="shared" si="146"/>
        <v/>
      </c>
      <c r="K155" s="1321" t="str">
        <f t="shared" si="147"/>
        <v/>
      </c>
      <c r="L155" s="1003"/>
      <c r="M155" s="1011">
        <f t="shared" ref="M155:N155" si="173">IF(M123="",0,M123)</f>
        <v>0</v>
      </c>
      <c r="N155" s="1011">
        <f t="shared" si="173"/>
        <v>0</v>
      </c>
      <c r="O155" s="1013" t="str">
        <f t="shared" si="151"/>
        <v/>
      </c>
      <c r="P155" s="1013" t="str">
        <f t="shared" si="152"/>
        <v/>
      </c>
      <c r="Q155" s="1014" t="str">
        <f t="shared" si="153"/>
        <v/>
      </c>
      <c r="R155" s="1003"/>
      <c r="S155" s="1015" t="str">
        <f t="shared" si="154"/>
        <v/>
      </c>
      <c r="T155" s="1015" t="str">
        <f t="shared" si="155"/>
        <v/>
      </c>
      <c r="U155" s="1016" t="str">
        <f t="shared" si="148"/>
        <v/>
      </c>
      <c r="V155" s="999"/>
      <c r="W155" s="633"/>
      <c r="X155" s="550"/>
      <c r="Y155" s="550"/>
      <c r="Z155" s="783" t="str">
        <f t="shared" si="149"/>
        <v/>
      </c>
      <c r="AA155" s="758">
        <f t="shared" si="156"/>
        <v>0.6</v>
      </c>
      <c r="AB155" s="784" t="e">
        <f t="shared" si="157"/>
        <v>#VALUE!</v>
      </c>
      <c r="AC155" s="784" t="e">
        <f t="shared" si="158"/>
        <v>#VALUE!</v>
      </c>
      <c r="AD155" s="784" t="e">
        <f t="shared" si="159"/>
        <v>#VALUE!</v>
      </c>
      <c r="AE155" s="785" t="e">
        <f t="shared" si="160"/>
        <v>#VALUE!</v>
      </c>
      <c r="AF155" s="786">
        <f t="shared" si="161"/>
        <v>0</v>
      </c>
      <c r="AG155" s="758">
        <f>IF(I155&lt;=8,tab!C$129,tab!C$127)</f>
        <v>0.5</v>
      </c>
      <c r="AH155" s="759">
        <f t="shared" si="162"/>
        <v>0</v>
      </c>
      <c r="AI155" s="757">
        <f t="shared" si="163"/>
        <v>0</v>
      </c>
      <c r="AJ155" s="787"/>
      <c r="AK155" s="730"/>
      <c r="AL155" s="730"/>
      <c r="AM155" s="730"/>
      <c r="AN155" s="788"/>
      <c r="AO155" s="730"/>
      <c r="AP155" s="730"/>
      <c r="AQ155" s="767"/>
      <c r="AR155" s="730"/>
      <c r="AS155" s="730"/>
      <c r="AT155" s="730"/>
      <c r="AU155" s="729"/>
      <c r="AV155" s="729"/>
      <c r="AW155" s="762"/>
      <c r="AX155" s="729"/>
      <c r="AY155" s="730"/>
      <c r="AZ155" s="625"/>
    </row>
    <row r="156" spans="3:52" s="478" customFormat="1" ht="12.75" customHeight="1" x14ac:dyDescent="0.2">
      <c r="C156" s="904"/>
      <c r="D156" s="1317" t="str">
        <f t="shared" si="142"/>
        <v/>
      </c>
      <c r="E156" s="1317" t="str">
        <f t="shared" si="142"/>
        <v/>
      </c>
      <c r="F156" s="1317" t="str">
        <f t="shared" si="142"/>
        <v/>
      </c>
      <c r="G156" s="1319" t="str">
        <f t="shared" si="143"/>
        <v/>
      </c>
      <c r="H156" s="1320" t="str">
        <f t="shared" si="144"/>
        <v/>
      </c>
      <c r="I156" s="1319" t="str">
        <f t="shared" si="145"/>
        <v/>
      </c>
      <c r="J156" s="1319" t="str">
        <f t="shared" si="146"/>
        <v/>
      </c>
      <c r="K156" s="1321" t="str">
        <f t="shared" si="147"/>
        <v/>
      </c>
      <c r="L156" s="1003"/>
      <c r="M156" s="1011">
        <f t="shared" ref="M156:N156" si="174">IF(M124="",0,M124)</f>
        <v>0</v>
      </c>
      <c r="N156" s="1011">
        <f t="shared" si="174"/>
        <v>0</v>
      </c>
      <c r="O156" s="1013" t="str">
        <f t="shared" si="151"/>
        <v/>
      </c>
      <c r="P156" s="1013" t="str">
        <f t="shared" si="152"/>
        <v/>
      </c>
      <c r="Q156" s="1014" t="str">
        <f t="shared" si="153"/>
        <v/>
      </c>
      <c r="R156" s="1003"/>
      <c r="S156" s="1015" t="str">
        <f t="shared" si="154"/>
        <v/>
      </c>
      <c r="T156" s="1015" t="str">
        <f t="shared" si="155"/>
        <v/>
      </c>
      <c r="U156" s="1016" t="str">
        <f t="shared" si="148"/>
        <v/>
      </c>
      <c r="V156" s="999"/>
      <c r="W156" s="633"/>
      <c r="X156" s="550"/>
      <c r="Y156" s="550"/>
      <c r="Z156" s="783" t="str">
        <f t="shared" si="149"/>
        <v/>
      </c>
      <c r="AA156" s="758">
        <f t="shared" si="156"/>
        <v>0.6</v>
      </c>
      <c r="AB156" s="784" t="e">
        <f t="shared" si="157"/>
        <v>#VALUE!</v>
      </c>
      <c r="AC156" s="784" t="e">
        <f t="shared" si="158"/>
        <v>#VALUE!</v>
      </c>
      <c r="AD156" s="784" t="e">
        <f t="shared" si="159"/>
        <v>#VALUE!</v>
      </c>
      <c r="AE156" s="785" t="e">
        <f t="shared" si="160"/>
        <v>#VALUE!</v>
      </c>
      <c r="AF156" s="786">
        <f t="shared" si="161"/>
        <v>0</v>
      </c>
      <c r="AG156" s="758">
        <f>IF(I156&lt;=8,tab!C$129,tab!C$127)</f>
        <v>0.5</v>
      </c>
      <c r="AH156" s="759">
        <f t="shared" si="162"/>
        <v>0</v>
      </c>
      <c r="AI156" s="757">
        <f t="shared" si="163"/>
        <v>0</v>
      </c>
      <c r="AJ156" s="787"/>
      <c r="AK156" s="730"/>
      <c r="AL156" s="730"/>
      <c r="AM156" s="730"/>
      <c r="AN156" s="788"/>
      <c r="AO156" s="730"/>
      <c r="AP156" s="730"/>
      <c r="AQ156" s="767"/>
      <c r="AR156" s="730"/>
      <c r="AS156" s="730"/>
      <c r="AT156" s="730"/>
      <c r="AU156" s="729"/>
      <c r="AV156" s="729"/>
      <c r="AW156" s="762"/>
      <c r="AX156" s="729"/>
      <c r="AY156" s="730"/>
      <c r="AZ156" s="625"/>
    </row>
    <row r="157" spans="3:52" s="478" customFormat="1" ht="12.75" customHeight="1" x14ac:dyDescent="0.2">
      <c r="C157" s="904"/>
      <c r="D157" s="1317" t="str">
        <f t="shared" si="142"/>
        <v/>
      </c>
      <c r="E157" s="1317" t="str">
        <f t="shared" si="142"/>
        <v/>
      </c>
      <c r="F157" s="1317" t="str">
        <f t="shared" si="142"/>
        <v/>
      </c>
      <c r="G157" s="1319" t="str">
        <f t="shared" si="143"/>
        <v/>
      </c>
      <c r="H157" s="1320" t="str">
        <f t="shared" si="144"/>
        <v/>
      </c>
      <c r="I157" s="1319" t="str">
        <f t="shared" si="145"/>
        <v/>
      </c>
      <c r="J157" s="1319" t="str">
        <f t="shared" si="146"/>
        <v/>
      </c>
      <c r="K157" s="1321" t="str">
        <f t="shared" si="147"/>
        <v/>
      </c>
      <c r="L157" s="1003"/>
      <c r="M157" s="1011">
        <f t="shared" ref="M157:N157" si="175">IF(M125="",0,M125)</f>
        <v>0</v>
      </c>
      <c r="N157" s="1011">
        <f t="shared" si="175"/>
        <v>0</v>
      </c>
      <c r="O157" s="1013" t="str">
        <f t="shared" si="151"/>
        <v/>
      </c>
      <c r="P157" s="1013" t="str">
        <f t="shared" si="152"/>
        <v/>
      </c>
      <c r="Q157" s="1014" t="str">
        <f t="shared" si="153"/>
        <v/>
      </c>
      <c r="R157" s="1003"/>
      <c r="S157" s="1015" t="str">
        <f t="shared" si="154"/>
        <v/>
      </c>
      <c r="T157" s="1015" t="str">
        <f t="shared" si="155"/>
        <v/>
      </c>
      <c r="U157" s="1016" t="str">
        <f t="shared" si="148"/>
        <v/>
      </c>
      <c r="V157" s="999"/>
      <c r="W157" s="633"/>
      <c r="X157" s="550"/>
      <c r="Y157" s="550"/>
      <c r="Z157" s="783" t="str">
        <f t="shared" si="149"/>
        <v/>
      </c>
      <c r="AA157" s="758">
        <f t="shared" si="156"/>
        <v>0.6</v>
      </c>
      <c r="AB157" s="784" t="e">
        <f t="shared" si="157"/>
        <v>#VALUE!</v>
      </c>
      <c r="AC157" s="784" t="e">
        <f t="shared" si="158"/>
        <v>#VALUE!</v>
      </c>
      <c r="AD157" s="784" t="e">
        <f t="shared" si="159"/>
        <v>#VALUE!</v>
      </c>
      <c r="AE157" s="785" t="e">
        <f t="shared" si="160"/>
        <v>#VALUE!</v>
      </c>
      <c r="AF157" s="786">
        <f t="shared" si="161"/>
        <v>0</v>
      </c>
      <c r="AG157" s="758">
        <f>IF(I157&lt;=8,tab!C$129,tab!C$127)</f>
        <v>0.5</v>
      </c>
      <c r="AH157" s="759">
        <f t="shared" si="162"/>
        <v>0</v>
      </c>
      <c r="AI157" s="757">
        <f t="shared" si="163"/>
        <v>0</v>
      </c>
      <c r="AJ157" s="787"/>
      <c r="AK157" s="730"/>
      <c r="AL157" s="730"/>
      <c r="AM157" s="730"/>
      <c r="AN157" s="788"/>
      <c r="AO157" s="730"/>
      <c r="AP157" s="730"/>
      <c r="AQ157" s="767"/>
      <c r="AR157" s="730"/>
      <c r="AS157" s="730"/>
      <c r="AT157" s="730"/>
      <c r="AU157" s="729"/>
      <c r="AV157" s="729"/>
      <c r="AW157" s="762"/>
      <c r="AX157" s="729"/>
      <c r="AY157" s="730"/>
      <c r="AZ157" s="625"/>
    </row>
    <row r="158" spans="3:52" s="478" customFormat="1" ht="12.75" customHeight="1" x14ac:dyDescent="0.2">
      <c r="C158" s="904"/>
      <c r="D158" s="1317" t="str">
        <f t="shared" si="142"/>
        <v/>
      </c>
      <c r="E158" s="1317" t="str">
        <f t="shared" si="142"/>
        <v/>
      </c>
      <c r="F158" s="1317" t="str">
        <f t="shared" si="142"/>
        <v/>
      </c>
      <c r="G158" s="1319" t="str">
        <f t="shared" si="143"/>
        <v/>
      </c>
      <c r="H158" s="1320" t="str">
        <f t="shared" si="144"/>
        <v/>
      </c>
      <c r="I158" s="1319" t="str">
        <f t="shared" si="145"/>
        <v/>
      </c>
      <c r="J158" s="1319" t="str">
        <f t="shared" si="146"/>
        <v/>
      </c>
      <c r="K158" s="1321" t="str">
        <f t="shared" si="147"/>
        <v/>
      </c>
      <c r="L158" s="1003"/>
      <c r="M158" s="1011">
        <f t="shared" ref="M158:N158" si="176">IF(M126="",0,M126)</f>
        <v>0</v>
      </c>
      <c r="N158" s="1011">
        <f t="shared" si="176"/>
        <v>0</v>
      </c>
      <c r="O158" s="1013" t="str">
        <f t="shared" si="151"/>
        <v/>
      </c>
      <c r="P158" s="1013" t="str">
        <f t="shared" si="152"/>
        <v/>
      </c>
      <c r="Q158" s="1014" t="str">
        <f t="shared" si="153"/>
        <v/>
      </c>
      <c r="R158" s="1003"/>
      <c r="S158" s="1015" t="str">
        <f t="shared" si="154"/>
        <v/>
      </c>
      <c r="T158" s="1015" t="str">
        <f t="shared" si="155"/>
        <v/>
      </c>
      <c r="U158" s="1016" t="str">
        <f t="shared" si="148"/>
        <v/>
      </c>
      <c r="V158" s="999"/>
      <c r="W158" s="633"/>
      <c r="X158" s="550"/>
      <c r="Y158" s="550"/>
      <c r="Z158" s="783" t="str">
        <f t="shared" si="149"/>
        <v/>
      </c>
      <c r="AA158" s="758">
        <f t="shared" si="156"/>
        <v>0.6</v>
      </c>
      <c r="AB158" s="784" t="e">
        <f t="shared" si="157"/>
        <v>#VALUE!</v>
      </c>
      <c r="AC158" s="784" t="e">
        <f t="shared" si="158"/>
        <v>#VALUE!</v>
      </c>
      <c r="AD158" s="784" t="e">
        <f t="shared" si="159"/>
        <v>#VALUE!</v>
      </c>
      <c r="AE158" s="785" t="e">
        <f t="shared" si="160"/>
        <v>#VALUE!</v>
      </c>
      <c r="AF158" s="786">
        <f t="shared" si="161"/>
        <v>0</v>
      </c>
      <c r="AG158" s="758">
        <f>IF(I158&lt;=8,tab!C$129,tab!C$127)</f>
        <v>0.5</v>
      </c>
      <c r="AH158" s="759">
        <f t="shared" si="162"/>
        <v>0</v>
      </c>
      <c r="AI158" s="757">
        <f t="shared" si="163"/>
        <v>0</v>
      </c>
      <c r="AJ158" s="787"/>
      <c r="AK158" s="730"/>
      <c r="AL158" s="730"/>
      <c r="AM158" s="730"/>
      <c r="AN158" s="788"/>
      <c r="AO158" s="730"/>
      <c r="AP158" s="730"/>
      <c r="AQ158" s="767"/>
      <c r="AR158" s="730"/>
      <c r="AS158" s="730"/>
      <c r="AT158" s="730"/>
      <c r="AU158" s="729"/>
      <c r="AV158" s="729"/>
      <c r="AW158" s="762"/>
      <c r="AX158" s="729"/>
      <c r="AY158" s="730"/>
      <c r="AZ158" s="625"/>
    </row>
    <row r="159" spans="3:52" s="478" customFormat="1" ht="12.75" customHeight="1" x14ac:dyDescent="0.2">
      <c r="C159" s="904"/>
      <c r="D159" s="1317" t="str">
        <f t="shared" si="142"/>
        <v/>
      </c>
      <c r="E159" s="1317" t="str">
        <f t="shared" si="142"/>
        <v/>
      </c>
      <c r="F159" s="1317" t="str">
        <f t="shared" si="142"/>
        <v/>
      </c>
      <c r="G159" s="1319" t="str">
        <f t="shared" si="143"/>
        <v/>
      </c>
      <c r="H159" s="1320" t="str">
        <f t="shared" si="144"/>
        <v/>
      </c>
      <c r="I159" s="1319" t="str">
        <f t="shared" si="145"/>
        <v/>
      </c>
      <c r="J159" s="1319" t="str">
        <f t="shared" si="146"/>
        <v/>
      </c>
      <c r="K159" s="1321" t="str">
        <f t="shared" si="147"/>
        <v/>
      </c>
      <c r="L159" s="1003"/>
      <c r="M159" s="1011">
        <f t="shared" ref="M159:N159" si="177">IF(M127="",0,M127)</f>
        <v>0</v>
      </c>
      <c r="N159" s="1011">
        <f t="shared" si="177"/>
        <v>0</v>
      </c>
      <c r="O159" s="1013" t="str">
        <f t="shared" si="151"/>
        <v/>
      </c>
      <c r="P159" s="1013" t="str">
        <f t="shared" si="152"/>
        <v/>
      </c>
      <c r="Q159" s="1014" t="str">
        <f t="shared" si="153"/>
        <v/>
      </c>
      <c r="R159" s="1003"/>
      <c r="S159" s="1015" t="str">
        <f t="shared" si="154"/>
        <v/>
      </c>
      <c r="T159" s="1015" t="str">
        <f t="shared" si="155"/>
        <v/>
      </c>
      <c r="U159" s="1016" t="str">
        <f t="shared" si="148"/>
        <v/>
      </c>
      <c r="V159" s="999"/>
      <c r="W159" s="633"/>
      <c r="X159" s="550"/>
      <c r="Y159" s="550"/>
      <c r="Z159" s="783" t="str">
        <f t="shared" si="149"/>
        <v/>
      </c>
      <c r="AA159" s="758">
        <f t="shared" si="156"/>
        <v>0.6</v>
      </c>
      <c r="AB159" s="784" t="e">
        <f t="shared" si="157"/>
        <v>#VALUE!</v>
      </c>
      <c r="AC159" s="784" t="e">
        <f t="shared" si="158"/>
        <v>#VALUE!</v>
      </c>
      <c r="AD159" s="784" t="e">
        <f t="shared" si="159"/>
        <v>#VALUE!</v>
      </c>
      <c r="AE159" s="785" t="e">
        <f t="shared" si="160"/>
        <v>#VALUE!</v>
      </c>
      <c r="AF159" s="786">
        <f t="shared" si="161"/>
        <v>0</v>
      </c>
      <c r="AG159" s="758">
        <f>IF(I159&lt;=8,tab!C$129,tab!C$127)</f>
        <v>0.5</v>
      </c>
      <c r="AH159" s="759">
        <f t="shared" si="162"/>
        <v>0</v>
      </c>
      <c r="AI159" s="757">
        <f t="shared" si="163"/>
        <v>0</v>
      </c>
      <c r="AJ159" s="787"/>
      <c r="AK159" s="730"/>
      <c r="AL159" s="730"/>
      <c r="AM159" s="730"/>
      <c r="AN159" s="788"/>
      <c r="AO159" s="730"/>
      <c r="AP159" s="730"/>
      <c r="AQ159" s="767"/>
      <c r="AR159" s="730"/>
      <c r="AS159" s="730"/>
      <c r="AT159" s="730"/>
      <c r="AU159" s="729"/>
      <c r="AV159" s="729"/>
      <c r="AW159" s="762"/>
      <c r="AX159" s="729"/>
      <c r="AY159" s="730"/>
      <c r="AZ159" s="625"/>
    </row>
    <row r="160" spans="3:52" s="478" customFormat="1" ht="12.75" customHeight="1" x14ac:dyDescent="0.2">
      <c r="C160" s="904"/>
      <c r="D160" s="1317" t="str">
        <f t="shared" si="142"/>
        <v/>
      </c>
      <c r="E160" s="1317" t="str">
        <f t="shared" si="142"/>
        <v/>
      </c>
      <c r="F160" s="1317" t="str">
        <f t="shared" si="142"/>
        <v/>
      </c>
      <c r="G160" s="1319" t="str">
        <f t="shared" si="143"/>
        <v/>
      </c>
      <c r="H160" s="1320" t="str">
        <f t="shared" ref="H160:I163" si="178">IF(H128=0,"",H128)</f>
        <v/>
      </c>
      <c r="I160" s="1319" t="str">
        <f t="shared" si="178"/>
        <v/>
      </c>
      <c r="J160" s="1319" t="str">
        <f t="shared" si="146"/>
        <v/>
      </c>
      <c r="K160" s="1321" t="str">
        <f t="shared" si="147"/>
        <v/>
      </c>
      <c r="L160" s="1003"/>
      <c r="M160" s="1011">
        <f t="shared" ref="M160:N160" si="179">IF(M128="",0,M128)</f>
        <v>0</v>
      </c>
      <c r="N160" s="1011">
        <f t="shared" si="179"/>
        <v>0</v>
      </c>
      <c r="O160" s="1013" t="str">
        <f t="shared" si="151"/>
        <v/>
      </c>
      <c r="P160" s="1013" t="str">
        <f t="shared" si="152"/>
        <v/>
      </c>
      <c r="Q160" s="1014" t="str">
        <f t="shared" si="153"/>
        <v/>
      </c>
      <c r="R160" s="1003"/>
      <c r="S160" s="1015" t="str">
        <f t="shared" si="154"/>
        <v/>
      </c>
      <c r="T160" s="1015" t="str">
        <f t="shared" si="155"/>
        <v/>
      </c>
      <c r="U160" s="1016" t="str">
        <f t="shared" si="148"/>
        <v/>
      </c>
      <c r="V160" s="999"/>
      <c r="W160" s="633"/>
      <c r="X160" s="550"/>
      <c r="Y160" s="550"/>
      <c r="Z160" s="783" t="str">
        <f t="shared" si="149"/>
        <v/>
      </c>
      <c r="AA160" s="758">
        <f t="shared" si="156"/>
        <v>0.6</v>
      </c>
      <c r="AB160" s="784" t="e">
        <f t="shared" si="157"/>
        <v>#VALUE!</v>
      </c>
      <c r="AC160" s="784" t="e">
        <f t="shared" si="158"/>
        <v>#VALUE!</v>
      </c>
      <c r="AD160" s="784" t="e">
        <f t="shared" si="159"/>
        <v>#VALUE!</v>
      </c>
      <c r="AE160" s="785" t="e">
        <f t="shared" si="160"/>
        <v>#VALUE!</v>
      </c>
      <c r="AF160" s="786">
        <f t="shared" si="161"/>
        <v>0</v>
      </c>
      <c r="AG160" s="758">
        <f>IF(I160&lt;=8,tab!C$129,tab!C$127)</f>
        <v>0.5</v>
      </c>
      <c r="AH160" s="759">
        <f t="shared" si="162"/>
        <v>0</v>
      </c>
      <c r="AI160" s="757">
        <f t="shared" si="163"/>
        <v>0</v>
      </c>
      <c r="AJ160" s="787"/>
      <c r="AK160" s="730"/>
      <c r="AL160" s="730"/>
      <c r="AM160" s="730"/>
      <c r="AN160" s="788"/>
      <c r="AO160" s="730"/>
      <c r="AP160" s="730"/>
      <c r="AQ160" s="767"/>
      <c r="AR160" s="730"/>
      <c r="AS160" s="730"/>
      <c r="AT160" s="730"/>
      <c r="AU160" s="729"/>
      <c r="AV160" s="729"/>
      <c r="AW160" s="762"/>
      <c r="AX160" s="729"/>
      <c r="AY160" s="730"/>
      <c r="AZ160" s="625"/>
    </row>
    <row r="161" spans="3:59" s="478" customFormat="1" ht="12.75" customHeight="1" x14ac:dyDescent="0.2">
      <c r="C161" s="904"/>
      <c r="D161" s="1317" t="str">
        <f t="shared" si="142"/>
        <v/>
      </c>
      <c r="E161" s="1317" t="str">
        <f t="shared" si="142"/>
        <v/>
      </c>
      <c r="F161" s="1317" t="str">
        <f t="shared" si="142"/>
        <v/>
      </c>
      <c r="G161" s="1319" t="str">
        <f t="shared" si="143"/>
        <v/>
      </c>
      <c r="H161" s="1320" t="str">
        <f t="shared" si="178"/>
        <v/>
      </c>
      <c r="I161" s="1319" t="str">
        <f t="shared" si="178"/>
        <v/>
      </c>
      <c r="J161" s="1319" t="str">
        <f t="shared" si="146"/>
        <v/>
      </c>
      <c r="K161" s="1321" t="str">
        <f t="shared" si="147"/>
        <v/>
      </c>
      <c r="L161" s="1003"/>
      <c r="M161" s="1011">
        <f t="shared" ref="M161:N161" si="180">IF(M129="",0,M129)</f>
        <v>0</v>
      </c>
      <c r="N161" s="1011">
        <f t="shared" si="180"/>
        <v>0</v>
      </c>
      <c r="O161" s="1013" t="str">
        <f t="shared" si="151"/>
        <v/>
      </c>
      <c r="P161" s="1013" t="str">
        <f t="shared" si="152"/>
        <v/>
      </c>
      <c r="Q161" s="1014" t="str">
        <f t="shared" si="153"/>
        <v/>
      </c>
      <c r="R161" s="1003"/>
      <c r="S161" s="1015" t="str">
        <f t="shared" si="154"/>
        <v/>
      </c>
      <c r="T161" s="1015" t="str">
        <f t="shared" si="155"/>
        <v/>
      </c>
      <c r="U161" s="1016" t="str">
        <f t="shared" si="148"/>
        <v/>
      </c>
      <c r="V161" s="999"/>
      <c r="W161" s="633"/>
      <c r="X161" s="550"/>
      <c r="Y161" s="550"/>
      <c r="Z161" s="783" t="str">
        <f t="shared" si="149"/>
        <v/>
      </c>
      <c r="AA161" s="758">
        <f t="shared" si="156"/>
        <v>0.6</v>
      </c>
      <c r="AB161" s="784" t="e">
        <f t="shared" si="157"/>
        <v>#VALUE!</v>
      </c>
      <c r="AC161" s="784" t="e">
        <f t="shared" si="158"/>
        <v>#VALUE!</v>
      </c>
      <c r="AD161" s="784" t="e">
        <f t="shared" si="159"/>
        <v>#VALUE!</v>
      </c>
      <c r="AE161" s="785" t="e">
        <f t="shared" si="160"/>
        <v>#VALUE!</v>
      </c>
      <c r="AF161" s="786">
        <f t="shared" si="161"/>
        <v>0</v>
      </c>
      <c r="AG161" s="758">
        <f>IF(I161&lt;=8,tab!C$129,tab!C$127)</f>
        <v>0.5</v>
      </c>
      <c r="AH161" s="759">
        <f t="shared" si="162"/>
        <v>0</v>
      </c>
      <c r="AI161" s="757">
        <f t="shared" si="163"/>
        <v>0</v>
      </c>
      <c r="AJ161" s="787"/>
      <c r="AK161" s="730"/>
      <c r="AL161" s="730"/>
      <c r="AM161" s="730"/>
      <c r="AN161" s="788"/>
      <c r="AO161" s="730"/>
      <c r="AP161" s="730"/>
      <c r="AQ161" s="767"/>
      <c r="AR161" s="730"/>
      <c r="AS161" s="730"/>
      <c r="AT161" s="730"/>
      <c r="AU161" s="729"/>
      <c r="AV161" s="729"/>
      <c r="AW161" s="762"/>
      <c r="AX161" s="729"/>
      <c r="AY161" s="730"/>
      <c r="AZ161" s="625"/>
    </row>
    <row r="162" spans="3:59" s="478" customFormat="1" ht="12.75" customHeight="1" x14ac:dyDescent="0.2">
      <c r="C162" s="904"/>
      <c r="D162" s="1317" t="str">
        <f t="shared" si="142"/>
        <v/>
      </c>
      <c r="E162" s="1317" t="str">
        <f t="shared" si="142"/>
        <v/>
      </c>
      <c r="F162" s="1317" t="str">
        <f t="shared" si="142"/>
        <v/>
      </c>
      <c r="G162" s="1319" t="str">
        <f t="shared" si="143"/>
        <v/>
      </c>
      <c r="H162" s="1320" t="str">
        <f t="shared" si="178"/>
        <v/>
      </c>
      <c r="I162" s="1319" t="str">
        <f t="shared" si="178"/>
        <v/>
      </c>
      <c r="J162" s="1319" t="str">
        <f t="shared" si="146"/>
        <v/>
      </c>
      <c r="K162" s="1321" t="str">
        <f t="shared" si="147"/>
        <v/>
      </c>
      <c r="L162" s="1003"/>
      <c r="M162" s="1011">
        <f t="shared" ref="M162:N162" si="181">IF(M130="",0,M130)</f>
        <v>0</v>
      </c>
      <c r="N162" s="1011">
        <f t="shared" si="181"/>
        <v>0</v>
      </c>
      <c r="O162" s="1013" t="str">
        <f t="shared" si="151"/>
        <v/>
      </c>
      <c r="P162" s="1013" t="str">
        <f t="shared" si="152"/>
        <v/>
      </c>
      <c r="Q162" s="1014" t="str">
        <f t="shared" si="153"/>
        <v/>
      </c>
      <c r="R162" s="1003"/>
      <c r="S162" s="1015" t="str">
        <f t="shared" si="154"/>
        <v/>
      </c>
      <c r="T162" s="1015" t="str">
        <f t="shared" si="155"/>
        <v/>
      </c>
      <c r="U162" s="1016" t="str">
        <f t="shared" si="148"/>
        <v/>
      </c>
      <c r="V162" s="999"/>
      <c r="W162" s="633"/>
      <c r="X162" s="550"/>
      <c r="Y162" s="550"/>
      <c r="Z162" s="783" t="str">
        <f t="shared" si="149"/>
        <v/>
      </c>
      <c r="AA162" s="758">
        <f t="shared" si="156"/>
        <v>0.6</v>
      </c>
      <c r="AB162" s="784" t="e">
        <f t="shared" si="157"/>
        <v>#VALUE!</v>
      </c>
      <c r="AC162" s="784" t="e">
        <f t="shared" si="158"/>
        <v>#VALUE!</v>
      </c>
      <c r="AD162" s="784" t="e">
        <f t="shared" si="159"/>
        <v>#VALUE!</v>
      </c>
      <c r="AE162" s="785" t="e">
        <f t="shared" si="160"/>
        <v>#VALUE!</v>
      </c>
      <c r="AF162" s="786">
        <f t="shared" si="161"/>
        <v>0</v>
      </c>
      <c r="AG162" s="758">
        <f>IF(I162&lt;=8,tab!C$129,tab!C$127)</f>
        <v>0.5</v>
      </c>
      <c r="AH162" s="759">
        <f t="shared" si="162"/>
        <v>0</v>
      </c>
      <c r="AI162" s="757">
        <f t="shared" si="163"/>
        <v>0</v>
      </c>
      <c r="AJ162" s="787"/>
      <c r="AK162" s="730"/>
      <c r="AL162" s="730"/>
      <c r="AM162" s="730"/>
      <c r="AN162" s="788"/>
      <c r="AO162" s="730"/>
      <c r="AP162" s="730"/>
      <c r="AQ162" s="767"/>
      <c r="AR162" s="730"/>
      <c r="AS162" s="730"/>
      <c r="AT162" s="730"/>
      <c r="AU162" s="729"/>
      <c r="AV162" s="729"/>
      <c r="AW162" s="762"/>
      <c r="AX162" s="729"/>
      <c r="AY162" s="730"/>
      <c r="AZ162" s="625"/>
    </row>
    <row r="163" spans="3:59" s="478" customFormat="1" ht="12.75" customHeight="1" x14ac:dyDescent="0.2">
      <c r="C163" s="904"/>
      <c r="D163" s="1317" t="str">
        <f t="shared" si="142"/>
        <v/>
      </c>
      <c r="E163" s="1317" t="str">
        <f t="shared" si="142"/>
        <v/>
      </c>
      <c r="F163" s="1317" t="str">
        <f t="shared" si="142"/>
        <v/>
      </c>
      <c r="G163" s="1319" t="str">
        <f t="shared" si="143"/>
        <v/>
      </c>
      <c r="H163" s="1320" t="str">
        <f t="shared" si="178"/>
        <v/>
      </c>
      <c r="I163" s="1319" t="str">
        <f t="shared" si="178"/>
        <v/>
      </c>
      <c r="J163" s="1319" t="str">
        <f t="shared" si="146"/>
        <v/>
      </c>
      <c r="K163" s="1321" t="str">
        <f t="shared" si="147"/>
        <v/>
      </c>
      <c r="L163" s="1003"/>
      <c r="M163" s="1011">
        <f t="shared" ref="M163:N163" si="182">IF(M131="",0,M131)</f>
        <v>0</v>
      </c>
      <c r="N163" s="1011">
        <f t="shared" si="182"/>
        <v>0</v>
      </c>
      <c r="O163" s="1013" t="str">
        <f t="shared" si="151"/>
        <v/>
      </c>
      <c r="P163" s="1013" t="str">
        <f t="shared" si="152"/>
        <v/>
      </c>
      <c r="Q163" s="1014" t="str">
        <f t="shared" si="153"/>
        <v/>
      </c>
      <c r="R163" s="1003"/>
      <c r="S163" s="1015" t="str">
        <f t="shared" si="154"/>
        <v/>
      </c>
      <c r="T163" s="1015" t="str">
        <f t="shared" si="155"/>
        <v/>
      </c>
      <c r="U163" s="1016" t="str">
        <f t="shared" si="148"/>
        <v/>
      </c>
      <c r="V163" s="999"/>
      <c r="W163" s="633"/>
      <c r="X163" s="550"/>
      <c r="Y163" s="550"/>
      <c r="Z163" s="783" t="str">
        <f t="shared" si="149"/>
        <v/>
      </c>
      <c r="AA163" s="758">
        <f t="shared" si="156"/>
        <v>0.6</v>
      </c>
      <c r="AB163" s="784" t="e">
        <f t="shared" si="157"/>
        <v>#VALUE!</v>
      </c>
      <c r="AC163" s="784" t="e">
        <f t="shared" si="158"/>
        <v>#VALUE!</v>
      </c>
      <c r="AD163" s="784" t="e">
        <f t="shared" si="159"/>
        <v>#VALUE!</v>
      </c>
      <c r="AE163" s="785" t="e">
        <f t="shared" si="160"/>
        <v>#VALUE!</v>
      </c>
      <c r="AF163" s="786">
        <f t="shared" si="161"/>
        <v>0</v>
      </c>
      <c r="AG163" s="758">
        <f>IF(I163&lt;=8,tab!C$129,tab!C$127)</f>
        <v>0.5</v>
      </c>
      <c r="AH163" s="759">
        <f t="shared" si="162"/>
        <v>0</v>
      </c>
      <c r="AI163" s="757">
        <f t="shared" si="163"/>
        <v>0</v>
      </c>
      <c r="AJ163" s="787"/>
      <c r="AK163" s="730"/>
      <c r="AL163" s="730"/>
      <c r="AM163" s="730"/>
      <c r="AN163" s="788"/>
      <c r="AO163" s="730"/>
      <c r="AP163" s="730"/>
      <c r="AQ163" s="767"/>
      <c r="AR163" s="730"/>
      <c r="AS163" s="730"/>
      <c r="AT163" s="730"/>
      <c r="AU163" s="729"/>
      <c r="AV163" s="729"/>
      <c r="AW163" s="762"/>
      <c r="AX163" s="729"/>
      <c r="AY163" s="730"/>
      <c r="AZ163" s="625"/>
    </row>
    <row r="164" spans="3:59" s="478" customFormat="1" x14ac:dyDescent="0.2">
      <c r="C164" s="904"/>
      <c r="D164" s="1208"/>
      <c r="E164" s="1208"/>
      <c r="F164" s="1208"/>
      <c r="G164" s="1209"/>
      <c r="H164" s="1210"/>
      <c r="I164" s="1209"/>
      <c r="J164" s="1211"/>
      <c r="K164" s="1212">
        <f>SUM(K144:K163)</f>
        <v>1</v>
      </c>
      <c r="L164" s="1005"/>
      <c r="M164" s="1213">
        <f>SUM(M144:M163)</f>
        <v>0</v>
      </c>
      <c r="N164" s="1213">
        <f>SUM(N144:N163)</f>
        <v>0</v>
      </c>
      <c r="O164" s="1019">
        <f>SUM(O144:O163)</f>
        <v>40</v>
      </c>
      <c r="P164" s="1019">
        <f>SUM(P144:P163)</f>
        <v>0</v>
      </c>
      <c r="Q164" s="1019">
        <f>SUM(Q144:Q163)</f>
        <v>40</v>
      </c>
      <c r="R164" s="1005"/>
      <c r="S164" s="1020">
        <f>SUM(S144:S163)</f>
        <v>48529.012658227846</v>
      </c>
      <c r="T164" s="1020">
        <f>SUM(T144:T163)</f>
        <v>1198.9873417721519</v>
      </c>
      <c r="U164" s="1020">
        <f>SUM(U144:U163)</f>
        <v>49728</v>
      </c>
      <c r="V164" s="1000"/>
      <c r="W164" s="638"/>
      <c r="X164" s="550"/>
      <c r="Y164" s="550"/>
      <c r="Z164" s="766"/>
      <c r="AA164" s="766"/>
      <c r="AB164" s="766"/>
      <c r="AC164" s="766"/>
      <c r="AD164" s="766"/>
      <c r="AE164" s="766"/>
      <c r="AF164" s="766"/>
      <c r="AG164" s="766"/>
      <c r="AH164" s="760">
        <f>SUM(AH144:AH163)</f>
        <v>0</v>
      </c>
      <c r="AI164" s="763">
        <f>SUM(AI144:AI163)</f>
        <v>0</v>
      </c>
      <c r="AJ164" s="739"/>
      <c r="AK164" s="730"/>
      <c r="AL164" s="730"/>
      <c r="AM164" s="730"/>
      <c r="AN164" s="730"/>
      <c r="AO164" s="730"/>
      <c r="AP164" s="730"/>
      <c r="AQ164" s="767"/>
      <c r="AR164" s="730"/>
      <c r="AS164" s="730"/>
      <c r="AT164" s="730"/>
      <c r="AU164" s="729"/>
      <c r="AV164" s="729"/>
      <c r="AW164" s="729"/>
      <c r="AX164" s="729"/>
      <c r="AY164" s="730"/>
      <c r="AZ164" s="625"/>
    </row>
    <row r="165" spans="3:59" s="478" customFormat="1" x14ac:dyDescent="0.2">
      <c r="C165" s="904"/>
      <c r="D165" s="907"/>
      <c r="E165" s="907"/>
      <c r="F165" s="907"/>
      <c r="G165" s="906"/>
      <c r="H165" s="976"/>
      <c r="I165" s="906"/>
      <c r="J165" s="977"/>
      <c r="K165" s="978"/>
      <c r="L165" s="978"/>
      <c r="M165" s="977"/>
      <c r="N165" s="978"/>
      <c r="O165" s="977"/>
      <c r="P165" s="1001"/>
      <c r="Q165" s="1001"/>
      <c r="R165" s="978"/>
      <c r="S165" s="1002"/>
      <c r="T165" s="1002"/>
      <c r="U165" s="979"/>
      <c r="V165" s="979"/>
      <c r="W165" s="624"/>
      <c r="X165" s="550"/>
      <c r="Y165" s="550"/>
      <c r="Z165" s="766"/>
      <c r="AA165" s="766"/>
      <c r="AB165" s="766"/>
      <c r="AC165" s="766"/>
      <c r="AD165" s="766"/>
      <c r="AE165" s="766"/>
      <c r="AF165" s="766"/>
      <c r="AG165" s="766"/>
      <c r="AH165" s="760"/>
      <c r="AI165" s="763"/>
      <c r="AJ165" s="739"/>
      <c r="AK165" s="730"/>
      <c r="AL165" s="730"/>
      <c r="AM165" s="730"/>
      <c r="AN165" s="730"/>
      <c r="AO165" s="730"/>
      <c r="AP165" s="730"/>
      <c r="AQ165" s="767"/>
      <c r="AR165" s="730"/>
      <c r="AS165" s="730"/>
      <c r="AT165" s="730"/>
      <c r="AU165" s="729"/>
      <c r="AV165" s="729"/>
      <c r="AW165" s="729"/>
      <c r="AX165" s="729"/>
      <c r="AY165" s="730"/>
      <c r="AZ165" s="625"/>
    </row>
    <row r="166" spans="3:59" s="478" customFormat="1" x14ac:dyDescent="0.2">
      <c r="D166" s="620"/>
      <c r="E166" s="620"/>
      <c r="F166" s="620"/>
      <c r="G166" s="479"/>
      <c r="H166" s="621"/>
      <c r="I166" s="622"/>
      <c r="J166" s="622"/>
      <c r="K166" s="623"/>
      <c r="L166" s="623"/>
      <c r="M166" s="622"/>
      <c r="N166" s="623"/>
      <c r="O166" s="622"/>
      <c r="P166" s="479"/>
      <c r="Q166" s="479"/>
      <c r="R166" s="623"/>
      <c r="U166" s="624"/>
      <c r="V166" s="624"/>
      <c r="W166" s="624"/>
      <c r="X166" s="550"/>
      <c r="Y166" s="550"/>
      <c r="Z166" s="766"/>
      <c r="AA166" s="766"/>
      <c r="AB166" s="766"/>
      <c r="AC166" s="766"/>
      <c r="AD166" s="766"/>
      <c r="AE166" s="766"/>
      <c r="AF166" s="766"/>
      <c r="AG166" s="766"/>
      <c r="AH166" s="759"/>
      <c r="AI166" s="757"/>
      <c r="AJ166" s="730"/>
      <c r="AK166" s="730"/>
      <c r="AL166" s="730"/>
      <c r="AM166" s="730"/>
      <c r="AN166" s="730"/>
      <c r="AO166" s="730"/>
      <c r="AP166" s="730"/>
      <c r="AQ166" s="767"/>
      <c r="AR166" s="730"/>
      <c r="AS166" s="730"/>
      <c r="AT166" s="730"/>
      <c r="AU166" s="729"/>
      <c r="AV166" s="729"/>
      <c r="AW166" s="729"/>
      <c r="AX166" s="729"/>
      <c r="AY166" s="730"/>
      <c r="AZ166" s="625"/>
    </row>
    <row r="167" spans="3:59" s="619" customFormat="1" x14ac:dyDescent="0.2">
      <c r="D167" s="639"/>
      <c r="E167" s="639"/>
      <c r="F167" s="639"/>
      <c r="G167" s="630"/>
      <c r="H167" s="640"/>
      <c r="I167" s="641"/>
      <c r="J167" s="641"/>
      <c r="K167" s="643"/>
      <c r="L167" s="643"/>
      <c r="M167" s="641"/>
      <c r="N167" s="643"/>
      <c r="O167" s="641"/>
      <c r="P167" s="630"/>
      <c r="Q167" s="630"/>
      <c r="R167" s="643"/>
      <c r="U167" s="624"/>
      <c r="V167" s="624"/>
      <c r="W167" s="624"/>
      <c r="X167" s="550"/>
      <c r="Y167" s="550"/>
      <c r="Z167" s="766"/>
      <c r="AA167" s="766"/>
      <c r="AB167" s="766"/>
      <c r="AC167" s="766"/>
      <c r="AD167" s="766"/>
      <c r="AE167" s="766"/>
      <c r="AF167" s="766"/>
      <c r="AG167" s="766"/>
      <c r="AH167" s="760"/>
      <c r="AI167" s="763"/>
      <c r="AJ167" s="765"/>
      <c r="AK167" s="765"/>
      <c r="AL167" s="765"/>
      <c r="AM167" s="765"/>
      <c r="AN167" s="765"/>
      <c r="AO167" s="765"/>
      <c r="AP167" s="765"/>
      <c r="AQ167" s="789"/>
      <c r="AR167" s="765"/>
      <c r="AS167" s="765"/>
      <c r="AT167" s="765"/>
      <c r="AU167" s="764"/>
      <c r="AV167" s="764"/>
      <c r="AW167" s="764"/>
      <c r="AX167" s="764"/>
      <c r="AY167" s="765"/>
      <c r="AZ167" s="631"/>
      <c r="BG167" s="478"/>
    </row>
    <row r="168" spans="3:59" s="478" customFormat="1" x14ac:dyDescent="0.2">
      <c r="C168" s="478" t="s">
        <v>221</v>
      </c>
      <c r="D168" s="620"/>
      <c r="E168" s="634" t="str">
        <f>tab!I2</f>
        <v>2023/24</v>
      </c>
      <c r="F168" s="620"/>
      <c r="G168" s="479"/>
      <c r="H168" s="621"/>
      <c r="I168" s="622"/>
      <c r="J168" s="622"/>
      <c r="K168" s="623"/>
      <c r="L168" s="623"/>
      <c r="M168" s="622"/>
      <c r="N168" s="623"/>
      <c r="O168" s="622"/>
      <c r="P168" s="479"/>
      <c r="Q168" s="479"/>
      <c r="R168" s="623"/>
      <c r="U168" s="624"/>
      <c r="V168" s="624"/>
      <c r="W168" s="624"/>
      <c r="X168" s="550"/>
      <c r="Y168" s="550"/>
      <c r="Z168" s="766"/>
      <c r="AA168" s="766"/>
      <c r="AB168" s="766"/>
      <c r="AC168" s="766"/>
      <c r="AD168" s="766"/>
      <c r="AE168" s="766"/>
      <c r="AF168" s="766"/>
      <c r="AG168" s="766"/>
      <c r="AH168" s="759"/>
      <c r="AI168" s="757"/>
      <c r="AJ168" s="730"/>
      <c r="AK168" s="730"/>
      <c r="AL168" s="730"/>
      <c r="AM168" s="730"/>
      <c r="AN168" s="730"/>
      <c r="AO168" s="730"/>
      <c r="AP168" s="730"/>
      <c r="AQ168" s="767"/>
      <c r="AR168" s="730"/>
      <c r="AS168" s="730"/>
      <c r="AT168" s="730"/>
      <c r="AU168" s="729"/>
      <c r="AV168" s="729"/>
      <c r="AW168" s="729"/>
      <c r="AX168" s="729"/>
      <c r="AY168" s="730"/>
      <c r="AZ168" s="625"/>
    </row>
    <row r="169" spans="3:59" s="478" customFormat="1" x14ac:dyDescent="0.2">
      <c r="C169" s="478" t="s">
        <v>222</v>
      </c>
      <c r="D169" s="620"/>
      <c r="E169" s="634">
        <f>tab!J3</f>
        <v>45200</v>
      </c>
      <c r="F169" s="620"/>
      <c r="G169" s="479"/>
      <c r="H169" s="621"/>
      <c r="I169" s="622"/>
      <c r="J169" s="622"/>
      <c r="K169" s="623"/>
      <c r="L169" s="623"/>
      <c r="M169" s="622"/>
      <c r="N169" s="623"/>
      <c r="O169" s="622"/>
      <c r="P169" s="479"/>
      <c r="Q169" s="479"/>
      <c r="R169" s="623"/>
      <c r="U169" s="624"/>
      <c r="V169" s="624"/>
      <c r="W169" s="624"/>
      <c r="X169" s="550"/>
      <c r="Y169" s="550"/>
      <c r="Z169" s="766"/>
      <c r="AA169" s="766"/>
      <c r="AB169" s="766"/>
      <c r="AC169" s="766"/>
      <c r="AD169" s="766"/>
      <c r="AE169" s="766"/>
      <c r="AF169" s="766"/>
      <c r="AG169" s="766"/>
      <c r="AH169" s="759"/>
      <c r="AI169" s="757"/>
      <c r="AJ169" s="730"/>
      <c r="AK169" s="730"/>
      <c r="AL169" s="730"/>
      <c r="AM169" s="730"/>
      <c r="AN169" s="730"/>
      <c r="AO169" s="730"/>
      <c r="AP169" s="730"/>
      <c r="AQ169" s="767"/>
      <c r="AR169" s="730"/>
      <c r="AS169" s="730"/>
      <c r="AT169" s="730"/>
      <c r="AU169" s="729"/>
      <c r="AV169" s="729"/>
      <c r="AW169" s="729"/>
      <c r="AX169" s="729"/>
      <c r="AY169" s="730"/>
      <c r="AZ169" s="625"/>
    </row>
    <row r="170" spans="3:59" s="619" customFormat="1" x14ac:dyDescent="0.2">
      <c r="D170" s="639"/>
      <c r="E170" s="639"/>
      <c r="F170" s="639"/>
      <c r="G170" s="630"/>
      <c r="H170" s="640"/>
      <c r="I170" s="641"/>
      <c r="J170" s="641"/>
      <c r="K170" s="643"/>
      <c r="L170" s="643"/>
      <c r="M170" s="641"/>
      <c r="N170" s="643"/>
      <c r="O170" s="641"/>
      <c r="P170" s="630"/>
      <c r="Q170" s="630"/>
      <c r="R170" s="643"/>
      <c r="U170" s="624"/>
      <c r="V170" s="624"/>
      <c r="W170" s="624"/>
      <c r="X170" s="550"/>
      <c r="Y170" s="550"/>
      <c r="Z170" s="766"/>
      <c r="AA170" s="766"/>
      <c r="AB170" s="766"/>
      <c r="AC170" s="766"/>
      <c r="AD170" s="766"/>
      <c r="AE170" s="766"/>
      <c r="AF170" s="766"/>
      <c r="AG170" s="766"/>
      <c r="AH170" s="760"/>
      <c r="AI170" s="763"/>
      <c r="AJ170" s="765"/>
      <c r="AK170" s="765"/>
      <c r="AL170" s="765"/>
      <c r="AM170" s="765"/>
      <c r="AN170" s="765"/>
      <c r="AO170" s="765"/>
      <c r="AP170" s="765"/>
      <c r="AQ170" s="789"/>
      <c r="AR170" s="765"/>
      <c r="AS170" s="765"/>
      <c r="AT170" s="765"/>
      <c r="AU170" s="764"/>
      <c r="AV170" s="764"/>
      <c r="AW170" s="764"/>
      <c r="AX170" s="764"/>
      <c r="AY170" s="765"/>
      <c r="AZ170" s="631"/>
      <c r="BG170" s="478"/>
    </row>
    <row r="171" spans="3:59" s="478" customFormat="1" ht="12.75" customHeight="1" x14ac:dyDescent="0.2">
      <c r="C171" s="904"/>
      <c r="D171" s="907"/>
      <c r="E171" s="928"/>
      <c r="F171" s="907"/>
      <c r="G171" s="906"/>
      <c r="H171" s="976"/>
      <c r="I171" s="977"/>
      <c r="J171" s="977"/>
      <c r="K171" s="978"/>
      <c r="L171" s="978"/>
      <c r="M171" s="977"/>
      <c r="N171" s="978"/>
      <c r="O171" s="977"/>
      <c r="P171" s="906"/>
      <c r="Q171" s="906"/>
      <c r="R171" s="978"/>
      <c r="S171" s="904"/>
      <c r="T171" s="904"/>
      <c r="U171" s="979"/>
      <c r="V171" s="979"/>
      <c r="W171" s="624"/>
      <c r="X171" s="550"/>
      <c r="Y171" s="550"/>
      <c r="Z171" s="766"/>
      <c r="AA171" s="766"/>
      <c r="AB171" s="766"/>
      <c r="AC171" s="766"/>
      <c r="AD171" s="766"/>
      <c r="AE171" s="766"/>
      <c r="AF171" s="766"/>
      <c r="AG171" s="766"/>
      <c r="AH171" s="759"/>
      <c r="AI171" s="757"/>
      <c r="AJ171" s="730"/>
      <c r="AK171" s="730"/>
      <c r="AL171" s="730"/>
      <c r="AM171" s="730"/>
      <c r="AN171" s="730"/>
      <c r="AO171" s="730"/>
      <c r="AP171" s="744"/>
      <c r="AQ171" s="782"/>
      <c r="AR171" s="744"/>
      <c r="AS171" s="744"/>
      <c r="AT171" s="744"/>
      <c r="AU171" s="737"/>
      <c r="AV171" s="743"/>
      <c r="AW171" s="744"/>
      <c r="AX171" s="745"/>
      <c r="AY171" s="746"/>
      <c r="AZ171" s="626"/>
      <c r="BG171" s="619"/>
    </row>
    <row r="172" spans="3:59" s="603" customFormat="1" ht="12.75" customHeight="1" x14ac:dyDescent="0.2">
      <c r="C172" s="980"/>
      <c r="D172" s="981" t="s">
        <v>223</v>
      </c>
      <c r="E172" s="982"/>
      <c r="F172" s="982"/>
      <c r="G172" s="982"/>
      <c r="H172" s="982"/>
      <c r="I172" s="982"/>
      <c r="J172" s="982"/>
      <c r="K172" s="982"/>
      <c r="L172" s="982"/>
      <c r="M172" s="981" t="s">
        <v>731</v>
      </c>
      <c r="N172" s="983"/>
      <c r="O172" s="983"/>
      <c r="P172" s="983"/>
      <c r="Q172" s="983"/>
      <c r="R172" s="982"/>
      <c r="S172" s="1414" t="s">
        <v>732</v>
      </c>
      <c r="T172" s="1414"/>
      <c r="U172" s="1415"/>
      <c r="V172" s="984"/>
      <c r="W172" s="635"/>
      <c r="X172" s="550"/>
      <c r="Y172" s="550"/>
      <c r="Z172" s="766"/>
      <c r="AA172" s="766"/>
      <c r="AB172" s="766"/>
      <c r="AC172" s="766"/>
      <c r="AD172" s="766"/>
      <c r="AE172" s="766"/>
      <c r="AF172" s="766"/>
      <c r="AG172" s="766"/>
      <c r="AH172" s="760"/>
      <c r="AI172" s="750"/>
      <c r="AJ172" s="739"/>
      <c r="AK172" s="753"/>
      <c r="AL172" s="753"/>
      <c r="AM172" s="738"/>
      <c r="AN172" s="761"/>
      <c r="AO172" s="738"/>
      <c r="AP172" s="730"/>
      <c r="AQ172" s="730"/>
      <c r="AR172" s="730"/>
      <c r="AS172" s="730"/>
      <c r="AT172" s="730"/>
      <c r="AU172" s="752"/>
      <c r="AV172" s="752"/>
      <c r="AW172" s="752"/>
      <c r="AX172" s="752"/>
      <c r="AY172" s="752"/>
      <c r="BA172" s="629"/>
      <c r="BB172" s="629"/>
    </row>
    <row r="173" spans="3:59" s="478" customFormat="1" ht="12.75" customHeight="1" x14ac:dyDescent="0.2">
      <c r="C173" s="985"/>
      <c r="D173" s="939" t="s">
        <v>224</v>
      </c>
      <c r="E173" s="939" t="s">
        <v>225</v>
      </c>
      <c r="F173" s="939" t="s">
        <v>226</v>
      </c>
      <c r="G173" s="986" t="s">
        <v>227</v>
      </c>
      <c r="H173" s="987" t="s">
        <v>228</v>
      </c>
      <c r="I173" s="986" t="s">
        <v>186</v>
      </c>
      <c r="J173" s="986" t="s">
        <v>229</v>
      </c>
      <c r="K173" s="988" t="s">
        <v>230</v>
      </c>
      <c r="L173" s="988"/>
      <c r="M173" s="920" t="s">
        <v>733</v>
      </c>
      <c r="N173" s="920" t="s">
        <v>734</v>
      </c>
      <c r="O173" s="920" t="s">
        <v>735</v>
      </c>
      <c r="P173" s="920" t="s">
        <v>736</v>
      </c>
      <c r="Q173" s="989" t="s">
        <v>737</v>
      </c>
      <c r="R173" s="988"/>
      <c r="S173" s="990" t="s">
        <v>738</v>
      </c>
      <c r="T173" s="990" t="s">
        <v>739</v>
      </c>
      <c r="U173" s="990" t="s">
        <v>231</v>
      </c>
      <c r="V173" s="991"/>
      <c r="W173" s="636"/>
      <c r="X173" s="550"/>
      <c r="Y173" s="550"/>
      <c r="Z173" s="747" t="s">
        <v>415</v>
      </c>
      <c r="AA173" s="748" t="s">
        <v>746</v>
      </c>
      <c r="AB173" s="749" t="s">
        <v>747</v>
      </c>
      <c r="AC173" s="749" t="s">
        <v>747</v>
      </c>
      <c r="AD173" s="749" t="s">
        <v>748</v>
      </c>
      <c r="AE173" s="749" t="s">
        <v>749</v>
      </c>
      <c r="AF173" s="749" t="s">
        <v>750</v>
      </c>
      <c r="AG173" s="749" t="s">
        <v>751</v>
      </c>
      <c r="AH173" s="749" t="s">
        <v>233</v>
      </c>
      <c r="AI173" s="750" t="s">
        <v>428</v>
      </c>
      <c r="AJ173" s="754"/>
      <c r="AK173" s="755"/>
      <c r="AL173" s="755"/>
      <c r="AM173" s="748"/>
      <c r="AN173" s="747"/>
      <c r="AO173" s="748"/>
      <c r="AP173" s="730"/>
      <c r="AQ173" s="730"/>
      <c r="AR173" s="730"/>
      <c r="AS173" s="730"/>
      <c r="AT173" s="730"/>
      <c r="AU173" s="729"/>
      <c r="AV173" s="729"/>
      <c r="AW173" s="729"/>
      <c r="AX173" s="729"/>
      <c r="AY173" s="729"/>
      <c r="BA173" s="629"/>
      <c r="BB173" s="627"/>
    </row>
    <row r="174" spans="3:59" s="478" customFormat="1" ht="12.75" customHeight="1" x14ac:dyDescent="0.2">
      <c r="C174" s="985"/>
      <c r="D174" s="992"/>
      <c r="E174" s="939"/>
      <c r="F174" s="993"/>
      <c r="G174" s="986" t="s">
        <v>235</v>
      </c>
      <c r="H174" s="987" t="s">
        <v>236</v>
      </c>
      <c r="I174" s="986"/>
      <c r="J174" s="986"/>
      <c r="K174" s="988"/>
      <c r="L174" s="988"/>
      <c r="M174" s="920" t="s">
        <v>740</v>
      </c>
      <c r="N174" s="920" t="s">
        <v>741</v>
      </c>
      <c r="O174" s="920" t="s">
        <v>742</v>
      </c>
      <c r="P174" s="920" t="s">
        <v>743</v>
      </c>
      <c r="Q174" s="989" t="s">
        <v>147</v>
      </c>
      <c r="R174" s="988"/>
      <c r="S174" s="990" t="s">
        <v>744</v>
      </c>
      <c r="T174" s="990" t="s">
        <v>745</v>
      </c>
      <c r="U174" s="990" t="s">
        <v>147</v>
      </c>
      <c r="V174" s="991"/>
      <c r="W174" s="636"/>
      <c r="X174" s="550"/>
      <c r="Y174" s="550"/>
      <c r="Z174" s="749" t="s">
        <v>752</v>
      </c>
      <c r="AA174" s="751">
        <f>tab!$D$126</f>
        <v>0.6</v>
      </c>
      <c r="AB174" s="749" t="s">
        <v>753</v>
      </c>
      <c r="AC174" s="749" t="s">
        <v>754</v>
      </c>
      <c r="AD174" s="749" t="s">
        <v>755</v>
      </c>
      <c r="AE174" s="749" t="s">
        <v>756</v>
      </c>
      <c r="AF174" s="749" t="s">
        <v>756</v>
      </c>
      <c r="AG174" s="749" t="s">
        <v>757</v>
      </c>
      <c r="AH174" s="749"/>
      <c r="AI174" s="749" t="s">
        <v>232</v>
      </c>
      <c r="AJ174" s="730"/>
      <c r="AK174" s="730"/>
      <c r="AL174" s="730"/>
      <c r="AM174" s="730"/>
      <c r="AN174" s="730"/>
      <c r="AO174" s="730"/>
      <c r="AP174" s="730"/>
      <c r="AQ174" s="730"/>
      <c r="AR174" s="730"/>
      <c r="AS174" s="730"/>
      <c r="AT174" s="730"/>
      <c r="AU174" s="729"/>
      <c r="AV174" s="729"/>
      <c r="AW174" s="729"/>
      <c r="AX174" s="729"/>
      <c r="AY174" s="729"/>
      <c r="BB174" s="628"/>
    </row>
    <row r="175" spans="3:59" s="478" customFormat="1" ht="12.75" customHeight="1" x14ac:dyDescent="0.2">
      <c r="C175" s="904"/>
      <c r="D175" s="930"/>
      <c r="E175" s="930"/>
      <c r="F175" s="930"/>
      <c r="G175" s="909"/>
      <c r="H175" s="1204"/>
      <c r="I175" s="1205"/>
      <c r="J175" s="1205"/>
      <c r="K175" s="1206"/>
      <c r="L175" s="995"/>
      <c r="M175" s="1207"/>
      <c r="N175" s="1206"/>
      <c r="O175" s="996"/>
      <c r="P175" s="997"/>
      <c r="Q175" s="997"/>
      <c r="R175" s="995"/>
      <c r="S175" s="997"/>
      <c r="T175" s="997"/>
      <c r="U175" s="998"/>
      <c r="V175" s="998"/>
      <c r="W175" s="637"/>
      <c r="X175" s="550"/>
      <c r="Y175" s="550"/>
      <c r="Z175" s="766"/>
      <c r="AA175" s="766"/>
      <c r="AB175" s="766"/>
      <c r="AC175" s="766"/>
      <c r="AD175" s="766"/>
      <c r="AE175" s="766"/>
      <c r="AF175" s="766"/>
      <c r="AG175" s="766"/>
      <c r="AH175" s="756"/>
      <c r="AI175" s="757"/>
      <c r="AJ175" s="755"/>
      <c r="AK175" s="730"/>
      <c r="AL175" s="730"/>
      <c r="AM175" s="730"/>
      <c r="AN175" s="730"/>
      <c r="AO175" s="730"/>
      <c r="AP175" s="730"/>
      <c r="AQ175" s="730"/>
      <c r="AR175" s="730"/>
      <c r="AS175" s="730"/>
      <c r="AT175" s="730"/>
      <c r="AU175" s="729"/>
      <c r="AV175" s="729"/>
      <c r="AW175" s="729"/>
      <c r="AX175" s="729"/>
      <c r="AY175" s="729"/>
      <c r="BB175" s="628"/>
    </row>
    <row r="176" spans="3:59" s="478" customFormat="1" ht="12.75" customHeight="1" x14ac:dyDescent="0.2">
      <c r="C176" s="904"/>
      <c r="D176" s="1317" t="str">
        <f t="shared" ref="D176:F195" si="183">IF(D144=0,"",D144)</f>
        <v/>
      </c>
      <c r="E176" s="1318" t="str">
        <f t="shared" si="183"/>
        <v>Piet</v>
      </c>
      <c r="F176" s="1318" t="str">
        <f t="shared" si="183"/>
        <v>hoofd</v>
      </c>
      <c r="G176" s="1319">
        <f t="shared" ref="G176:G195" si="184">IF(G144="","",G144+1)</f>
        <v>28</v>
      </c>
      <c r="H176" s="1320">
        <f t="shared" ref="H176:I191" si="185">IF(H144=0,"",H144)</f>
        <v>25569</v>
      </c>
      <c r="I176" s="1319">
        <f t="shared" si="185"/>
        <v>7</v>
      </c>
      <c r="J176" s="1319">
        <f t="shared" ref="J176:J195" si="186">IF(E176="","",(IF((J144+1)&gt;VLOOKUP(I176,salaris2016,22,FALSE),J144,J144+1)))</f>
        <v>10</v>
      </c>
      <c r="K176" s="1321">
        <f t="shared" ref="K176:K195" si="187">IF(K144="","",K144)</f>
        <v>1</v>
      </c>
      <c r="L176" s="1003"/>
      <c r="M176" s="1011">
        <f>IF(M144="",0,M144)</f>
        <v>0</v>
      </c>
      <c r="N176" s="1011">
        <f>IF(N144="",0,N144)</f>
        <v>0</v>
      </c>
      <c r="O176" s="1013">
        <f>IF(K176="","",IF(K176*40&gt;40,40,K176*40))</f>
        <v>40</v>
      </c>
      <c r="P176" s="1013">
        <f>IF(I176="","",IF(OR(I176="LA",OR(I176="LB",OR(I176="LC",OR(I176="LD",OR(I176="LE"))))),1,0)*IF(J176&lt;4,IF(K176*40&gt;40,40,K176*40),0))</f>
        <v>0</v>
      </c>
      <c r="Q176" s="1014">
        <f>IF(K176="","",SUM(M176:P176))</f>
        <v>40</v>
      </c>
      <c r="R176" s="1003"/>
      <c r="S176" s="1015">
        <f>IF(J176="","",((1659*K176-Q176)*AC176))</f>
        <v>49709.448101265829</v>
      </c>
      <c r="T176" s="1015">
        <f>IF(K176="","",Q176*AD176+AB176*(AE176+AF176*(1-AG176)))</f>
        <v>1228.1518987341774</v>
      </c>
      <c r="U176" s="1016">
        <f t="shared" ref="U176:U195" si="188">IF(K176="","",(S176+T176))</f>
        <v>50937.600000000006</v>
      </c>
      <c r="V176" s="999"/>
      <c r="W176" s="633"/>
      <c r="X176" s="550"/>
      <c r="Y176" s="550"/>
      <c r="Z176" s="783">
        <f t="shared" ref="Z176:Z195" si="189">IF(I176="","",VLOOKUP(I176,salaris2020,J176+1,FALSE))</f>
        <v>2653</v>
      </c>
      <c r="AA176" s="758">
        <f>AA$14</f>
        <v>0.6</v>
      </c>
      <c r="AB176" s="784">
        <f>Z176*12/1659</f>
        <v>19.189873417721518</v>
      </c>
      <c r="AC176" s="784">
        <f>Z176*12*(1+AA176)/1659</f>
        <v>30.703797468354434</v>
      </c>
      <c r="AD176" s="784">
        <f>AC176-AB176</f>
        <v>11.513924050632916</v>
      </c>
      <c r="AE176" s="785">
        <f>O176+P176</f>
        <v>40</v>
      </c>
      <c r="AF176" s="786">
        <f>M176+N176</f>
        <v>0</v>
      </c>
      <c r="AG176" s="758">
        <f>IF(I176&lt;=8,tab!C$129,tab!C$127)</f>
        <v>0.4</v>
      </c>
      <c r="AH176" s="759">
        <f>IF(G176&lt;25,0,IF(G176=25,25,IF(G176&lt;40,0,IF(G176=40,40,IF(G176&gt;=40,0)))))</f>
        <v>0</v>
      </c>
      <c r="AI176" s="757">
        <f>IF(E176="",0,IF(AH176=25,Z176*1.08*K176/2,IF(AH176=40,Z176*1.08*K176,IF(AH176=0,0))))</f>
        <v>0</v>
      </c>
      <c r="AJ176" s="787"/>
      <c r="AK176" s="730"/>
      <c r="AL176" s="730"/>
      <c r="AM176" s="730"/>
      <c r="AN176" s="788"/>
      <c r="AO176" s="730"/>
      <c r="AP176" s="730"/>
      <c r="AQ176" s="767"/>
      <c r="AR176" s="730"/>
      <c r="AS176" s="730"/>
      <c r="AT176" s="730"/>
      <c r="AU176" s="729"/>
      <c r="AV176" s="729"/>
      <c r="AW176" s="762"/>
      <c r="AX176" s="729"/>
      <c r="AY176" s="730"/>
      <c r="AZ176" s="625"/>
    </row>
    <row r="177" spans="3:52" s="478" customFormat="1" ht="12.75" customHeight="1" x14ac:dyDescent="0.2">
      <c r="C177" s="904"/>
      <c r="D177" s="1317" t="str">
        <f t="shared" si="183"/>
        <v/>
      </c>
      <c r="E177" s="1317" t="str">
        <f t="shared" si="183"/>
        <v/>
      </c>
      <c r="F177" s="1317" t="str">
        <f t="shared" si="183"/>
        <v/>
      </c>
      <c r="G177" s="1319" t="str">
        <f t="shared" si="184"/>
        <v/>
      </c>
      <c r="H177" s="1320" t="str">
        <f t="shared" si="185"/>
        <v/>
      </c>
      <c r="I177" s="1319" t="str">
        <f t="shared" si="185"/>
        <v/>
      </c>
      <c r="J177" s="1319" t="str">
        <f t="shared" si="186"/>
        <v/>
      </c>
      <c r="K177" s="1321" t="str">
        <f t="shared" si="187"/>
        <v/>
      </c>
      <c r="L177" s="1003"/>
      <c r="M177" s="1011">
        <f t="shared" ref="M177:N177" si="190">IF(M145="",0,M145)</f>
        <v>0</v>
      </c>
      <c r="N177" s="1011">
        <f t="shared" si="190"/>
        <v>0</v>
      </c>
      <c r="O177" s="1013" t="str">
        <f t="shared" ref="O177:O195" si="191">IF(K177="","",IF(K177*40&gt;40,40,K177*40))</f>
        <v/>
      </c>
      <c r="P177" s="1013" t="str">
        <f t="shared" ref="P177:P195" si="192">IF(I177="","",IF(OR(I177="LA",OR(I177="LB",OR(I177="LC",OR(I177="LD",OR(I177="LE"))))),1,0)*IF(J177&lt;4,IF(K177*40&gt;40,40,K177*40),0))</f>
        <v/>
      </c>
      <c r="Q177" s="1014" t="str">
        <f t="shared" ref="Q177:Q195" si="193">IF(K177="","",SUM(M177:P177))</f>
        <v/>
      </c>
      <c r="R177" s="1003"/>
      <c r="S177" s="1015" t="str">
        <f t="shared" ref="S177:S195" si="194">IF(J177="","",((1659*K177-Q177)*AC177))</f>
        <v/>
      </c>
      <c r="T177" s="1015" t="str">
        <f t="shared" ref="T177:T195" si="195">IF(K177="","",Q177*AD177+AB177*(AE177+AF177*(1-AG177)))</f>
        <v/>
      </c>
      <c r="U177" s="1016" t="str">
        <f t="shared" si="188"/>
        <v/>
      </c>
      <c r="V177" s="999"/>
      <c r="W177" s="633"/>
      <c r="X177" s="550"/>
      <c r="Y177" s="550"/>
      <c r="Z177" s="783" t="str">
        <f t="shared" si="189"/>
        <v/>
      </c>
      <c r="AA177" s="758">
        <f t="shared" ref="AA177:AA195" si="196">AA$14</f>
        <v>0.6</v>
      </c>
      <c r="AB177" s="784" t="e">
        <f t="shared" ref="AB177:AB195" si="197">Z177*12/1659</f>
        <v>#VALUE!</v>
      </c>
      <c r="AC177" s="784" t="e">
        <f t="shared" ref="AC177:AC195" si="198">Z177*12*(1+AA177)/1659</f>
        <v>#VALUE!</v>
      </c>
      <c r="AD177" s="784" t="e">
        <f t="shared" ref="AD177:AD195" si="199">AC177-AB177</f>
        <v>#VALUE!</v>
      </c>
      <c r="AE177" s="785" t="e">
        <f t="shared" ref="AE177:AE195" si="200">O177+P177</f>
        <v>#VALUE!</v>
      </c>
      <c r="AF177" s="786">
        <f t="shared" ref="AF177:AF195" si="201">M177+N177</f>
        <v>0</v>
      </c>
      <c r="AG177" s="758">
        <f>IF(I177&lt;=8,tab!C$129,tab!C$127)</f>
        <v>0.5</v>
      </c>
      <c r="AH177" s="759">
        <f t="shared" ref="AH177:AH195" si="202">IF(G177&lt;25,0,IF(G177=25,25,IF(G177&lt;40,0,IF(G177=40,40,IF(G177&gt;=40,0)))))</f>
        <v>0</v>
      </c>
      <c r="AI177" s="757">
        <f t="shared" ref="AI177:AI195" si="203">IF(E177="",0,IF(AH177=25,Z177*1.08*K177/2,IF(AH177=40,Z177*1.08*K177,IF(AH177=0,0))))</f>
        <v>0</v>
      </c>
      <c r="AJ177" s="787"/>
      <c r="AK177" s="730"/>
      <c r="AL177" s="730"/>
      <c r="AM177" s="730"/>
      <c r="AN177" s="788"/>
      <c r="AO177" s="730"/>
      <c r="AP177" s="730"/>
      <c r="AQ177" s="767"/>
      <c r="AR177" s="730"/>
      <c r="AS177" s="730"/>
      <c r="AT177" s="730"/>
      <c r="AU177" s="729"/>
      <c r="AV177" s="729"/>
      <c r="AW177" s="762"/>
      <c r="AX177" s="729"/>
      <c r="AY177" s="730"/>
      <c r="AZ177" s="625"/>
    </row>
    <row r="178" spans="3:52" s="478" customFormat="1" ht="12.75" customHeight="1" x14ac:dyDescent="0.2">
      <c r="C178" s="904"/>
      <c r="D178" s="1317" t="str">
        <f t="shared" si="183"/>
        <v/>
      </c>
      <c r="E178" s="1318" t="str">
        <f t="shared" si="183"/>
        <v/>
      </c>
      <c r="F178" s="1318" t="str">
        <f t="shared" si="183"/>
        <v/>
      </c>
      <c r="G178" s="1322" t="str">
        <f t="shared" si="184"/>
        <v/>
      </c>
      <c r="H178" s="1323" t="str">
        <f t="shared" si="185"/>
        <v/>
      </c>
      <c r="I178" s="1319" t="str">
        <f t="shared" si="185"/>
        <v/>
      </c>
      <c r="J178" s="1319" t="str">
        <f t="shared" si="186"/>
        <v/>
      </c>
      <c r="K178" s="1324" t="str">
        <f t="shared" si="187"/>
        <v/>
      </c>
      <c r="L178" s="1004"/>
      <c r="M178" s="1011">
        <f t="shared" ref="M178:N178" si="204">IF(M146="",0,M146)</f>
        <v>0</v>
      </c>
      <c r="N178" s="1011">
        <f t="shared" si="204"/>
        <v>0</v>
      </c>
      <c r="O178" s="1013" t="str">
        <f t="shared" si="191"/>
        <v/>
      </c>
      <c r="P178" s="1013" t="str">
        <f t="shared" si="192"/>
        <v/>
      </c>
      <c r="Q178" s="1014" t="str">
        <f t="shared" si="193"/>
        <v/>
      </c>
      <c r="R178" s="1004"/>
      <c r="S178" s="1015" t="str">
        <f t="shared" si="194"/>
        <v/>
      </c>
      <c r="T178" s="1015" t="str">
        <f t="shared" si="195"/>
        <v/>
      </c>
      <c r="U178" s="1016" t="str">
        <f t="shared" si="188"/>
        <v/>
      </c>
      <c r="V178" s="999"/>
      <c r="W178" s="633"/>
      <c r="X178" s="550"/>
      <c r="Y178" s="550"/>
      <c r="Z178" s="783" t="str">
        <f t="shared" si="189"/>
        <v/>
      </c>
      <c r="AA178" s="758">
        <f t="shared" si="196"/>
        <v>0.6</v>
      </c>
      <c r="AB178" s="784" t="e">
        <f t="shared" si="197"/>
        <v>#VALUE!</v>
      </c>
      <c r="AC178" s="784" t="e">
        <f t="shared" si="198"/>
        <v>#VALUE!</v>
      </c>
      <c r="AD178" s="784" t="e">
        <f t="shared" si="199"/>
        <v>#VALUE!</v>
      </c>
      <c r="AE178" s="785" t="e">
        <f t="shared" si="200"/>
        <v>#VALUE!</v>
      </c>
      <c r="AF178" s="786">
        <f t="shared" si="201"/>
        <v>0</v>
      </c>
      <c r="AG178" s="758">
        <f>IF(I178&lt;=8,tab!C$129,tab!C$127)</f>
        <v>0.5</v>
      </c>
      <c r="AH178" s="759">
        <f t="shared" si="202"/>
        <v>0</v>
      </c>
      <c r="AI178" s="757">
        <f t="shared" si="203"/>
        <v>0</v>
      </c>
      <c r="AJ178" s="787"/>
      <c r="AK178" s="730"/>
      <c r="AL178" s="730"/>
      <c r="AM178" s="730"/>
      <c r="AN178" s="788"/>
      <c r="AO178" s="730"/>
      <c r="AP178" s="730"/>
      <c r="AQ178" s="767"/>
      <c r="AR178" s="730"/>
      <c r="AS178" s="730"/>
      <c r="AT178" s="730"/>
      <c r="AU178" s="729"/>
      <c r="AV178" s="729"/>
      <c r="AW178" s="762"/>
      <c r="AX178" s="729"/>
      <c r="AY178" s="730"/>
      <c r="AZ178" s="625"/>
    </row>
    <row r="179" spans="3:52" s="478" customFormat="1" ht="12.75" customHeight="1" x14ac:dyDescent="0.2">
      <c r="C179" s="904"/>
      <c r="D179" s="1317" t="str">
        <f t="shared" si="183"/>
        <v/>
      </c>
      <c r="E179" s="1317" t="str">
        <f t="shared" si="183"/>
        <v/>
      </c>
      <c r="F179" s="1317" t="str">
        <f t="shared" si="183"/>
        <v/>
      </c>
      <c r="G179" s="1319" t="str">
        <f t="shared" si="184"/>
        <v/>
      </c>
      <c r="H179" s="1320" t="str">
        <f t="shared" si="185"/>
        <v/>
      </c>
      <c r="I179" s="1319" t="str">
        <f t="shared" si="185"/>
        <v/>
      </c>
      <c r="J179" s="1319" t="str">
        <f t="shared" si="186"/>
        <v/>
      </c>
      <c r="K179" s="1321" t="str">
        <f t="shared" si="187"/>
        <v/>
      </c>
      <c r="L179" s="1003"/>
      <c r="M179" s="1011">
        <f t="shared" ref="M179:N179" si="205">IF(M147="",0,M147)</f>
        <v>0</v>
      </c>
      <c r="N179" s="1011">
        <f t="shared" si="205"/>
        <v>0</v>
      </c>
      <c r="O179" s="1013" t="str">
        <f t="shared" si="191"/>
        <v/>
      </c>
      <c r="P179" s="1013" t="str">
        <f t="shared" si="192"/>
        <v/>
      </c>
      <c r="Q179" s="1014" t="str">
        <f t="shared" si="193"/>
        <v/>
      </c>
      <c r="R179" s="1003"/>
      <c r="S179" s="1015" t="str">
        <f t="shared" si="194"/>
        <v/>
      </c>
      <c r="T179" s="1015" t="str">
        <f t="shared" si="195"/>
        <v/>
      </c>
      <c r="U179" s="1016" t="str">
        <f t="shared" si="188"/>
        <v/>
      </c>
      <c r="V179" s="999"/>
      <c r="W179" s="633"/>
      <c r="X179" s="550"/>
      <c r="Y179" s="550"/>
      <c r="Z179" s="783" t="str">
        <f t="shared" si="189"/>
        <v/>
      </c>
      <c r="AA179" s="758">
        <f t="shared" si="196"/>
        <v>0.6</v>
      </c>
      <c r="AB179" s="784" t="e">
        <f t="shared" si="197"/>
        <v>#VALUE!</v>
      </c>
      <c r="AC179" s="784" t="e">
        <f t="shared" si="198"/>
        <v>#VALUE!</v>
      </c>
      <c r="AD179" s="784" t="e">
        <f t="shared" si="199"/>
        <v>#VALUE!</v>
      </c>
      <c r="AE179" s="785" t="e">
        <f t="shared" si="200"/>
        <v>#VALUE!</v>
      </c>
      <c r="AF179" s="786">
        <f t="shared" si="201"/>
        <v>0</v>
      </c>
      <c r="AG179" s="758">
        <f>IF(I179&lt;=8,tab!C$129,tab!C$127)</f>
        <v>0.5</v>
      </c>
      <c r="AH179" s="759">
        <f t="shared" si="202"/>
        <v>0</v>
      </c>
      <c r="AI179" s="757">
        <f t="shared" si="203"/>
        <v>0</v>
      </c>
      <c r="AJ179" s="787"/>
      <c r="AK179" s="730"/>
      <c r="AL179" s="730"/>
      <c r="AM179" s="730"/>
      <c r="AN179" s="788"/>
      <c r="AO179" s="730"/>
      <c r="AP179" s="730"/>
      <c r="AQ179" s="767"/>
      <c r="AR179" s="730"/>
      <c r="AS179" s="730"/>
      <c r="AT179" s="730"/>
      <c r="AU179" s="729"/>
      <c r="AV179" s="729"/>
      <c r="AW179" s="762"/>
      <c r="AX179" s="729"/>
      <c r="AY179" s="730"/>
      <c r="AZ179" s="625"/>
    </row>
    <row r="180" spans="3:52" s="478" customFormat="1" ht="12.75" customHeight="1" x14ac:dyDescent="0.2">
      <c r="C180" s="904"/>
      <c r="D180" s="1317" t="str">
        <f t="shared" si="183"/>
        <v/>
      </c>
      <c r="E180" s="1317" t="str">
        <f t="shared" si="183"/>
        <v/>
      </c>
      <c r="F180" s="1317" t="str">
        <f t="shared" si="183"/>
        <v/>
      </c>
      <c r="G180" s="1319" t="str">
        <f t="shared" si="184"/>
        <v/>
      </c>
      <c r="H180" s="1320" t="str">
        <f t="shared" si="185"/>
        <v/>
      </c>
      <c r="I180" s="1319" t="str">
        <f t="shared" si="185"/>
        <v/>
      </c>
      <c r="J180" s="1319" t="str">
        <f t="shared" si="186"/>
        <v/>
      </c>
      <c r="K180" s="1321" t="str">
        <f t="shared" si="187"/>
        <v/>
      </c>
      <c r="L180" s="1003"/>
      <c r="M180" s="1011">
        <f t="shared" ref="M180:N180" si="206">IF(M148="",0,M148)</f>
        <v>0</v>
      </c>
      <c r="N180" s="1011">
        <f t="shared" si="206"/>
        <v>0</v>
      </c>
      <c r="O180" s="1013" t="str">
        <f t="shared" si="191"/>
        <v/>
      </c>
      <c r="P180" s="1013" t="str">
        <f t="shared" si="192"/>
        <v/>
      </c>
      <c r="Q180" s="1014" t="str">
        <f t="shared" si="193"/>
        <v/>
      </c>
      <c r="R180" s="1003"/>
      <c r="S180" s="1015" t="str">
        <f t="shared" si="194"/>
        <v/>
      </c>
      <c r="T180" s="1015" t="str">
        <f t="shared" si="195"/>
        <v/>
      </c>
      <c r="U180" s="1016" t="str">
        <f t="shared" si="188"/>
        <v/>
      </c>
      <c r="V180" s="999"/>
      <c r="W180" s="633"/>
      <c r="X180" s="550"/>
      <c r="Y180" s="550"/>
      <c r="Z180" s="783" t="str">
        <f t="shared" si="189"/>
        <v/>
      </c>
      <c r="AA180" s="758">
        <f t="shared" si="196"/>
        <v>0.6</v>
      </c>
      <c r="AB180" s="784" t="e">
        <f t="shared" si="197"/>
        <v>#VALUE!</v>
      </c>
      <c r="AC180" s="784" t="e">
        <f t="shared" si="198"/>
        <v>#VALUE!</v>
      </c>
      <c r="AD180" s="784" t="e">
        <f t="shared" si="199"/>
        <v>#VALUE!</v>
      </c>
      <c r="AE180" s="785" t="e">
        <f t="shared" si="200"/>
        <v>#VALUE!</v>
      </c>
      <c r="AF180" s="786">
        <f t="shared" si="201"/>
        <v>0</v>
      </c>
      <c r="AG180" s="758">
        <f>IF(I180&lt;=8,tab!C$129,tab!C$127)</f>
        <v>0.5</v>
      </c>
      <c r="AH180" s="759">
        <f t="shared" si="202"/>
        <v>0</v>
      </c>
      <c r="AI180" s="757">
        <f t="shared" si="203"/>
        <v>0</v>
      </c>
      <c r="AJ180" s="787"/>
      <c r="AK180" s="730"/>
      <c r="AL180" s="730"/>
      <c r="AM180" s="730"/>
      <c r="AN180" s="788"/>
      <c r="AO180" s="730"/>
      <c r="AP180" s="730"/>
      <c r="AQ180" s="767"/>
      <c r="AR180" s="730"/>
      <c r="AS180" s="730"/>
      <c r="AT180" s="730"/>
      <c r="AU180" s="729"/>
      <c r="AV180" s="729"/>
      <c r="AW180" s="762"/>
      <c r="AX180" s="729"/>
      <c r="AY180" s="730"/>
      <c r="AZ180" s="625"/>
    </row>
    <row r="181" spans="3:52" s="478" customFormat="1" ht="12.75" customHeight="1" x14ac:dyDescent="0.2">
      <c r="C181" s="904"/>
      <c r="D181" s="1317" t="str">
        <f t="shared" si="183"/>
        <v/>
      </c>
      <c r="E181" s="1317" t="str">
        <f t="shared" si="183"/>
        <v/>
      </c>
      <c r="F181" s="1317" t="str">
        <f t="shared" si="183"/>
        <v/>
      </c>
      <c r="G181" s="1319" t="str">
        <f t="shared" si="184"/>
        <v/>
      </c>
      <c r="H181" s="1320" t="str">
        <f t="shared" si="185"/>
        <v/>
      </c>
      <c r="I181" s="1319" t="str">
        <f t="shared" si="185"/>
        <v/>
      </c>
      <c r="J181" s="1319" t="str">
        <f t="shared" si="186"/>
        <v/>
      </c>
      <c r="K181" s="1321" t="str">
        <f t="shared" si="187"/>
        <v/>
      </c>
      <c r="L181" s="1003"/>
      <c r="M181" s="1011">
        <f t="shared" ref="M181:N181" si="207">IF(M149="",0,M149)</f>
        <v>0</v>
      </c>
      <c r="N181" s="1011">
        <f t="shared" si="207"/>
        <v>0</v>
      </c>
      <c r="O181" s="1013" t="str">
        <f t="shared" si="191"/>
        <v/>
      </c>
      <c r="P181" s="1013" t="str">
        <f t="shared" si="192"/>
        <v/>
      </c>
      <c r="Q181" s="1014" t="str">
        <f t="shared" si="193"/>
        <v/>
      </c>
      <c r="R181" s="1003"/>
      <c r="S181" s="1015" t="str">
        <f t="shared" si="194"/>
        <v/>
      </c>
      <c r="T181" s="1015" t="str">
        <f t="shared" si="195"/>
        <v/>
      </c>
      <c r="U181" s="1016" t="str">
        <f t="shared" si="188"/>
        <v/>
      </c>
      <c r="V181" s="999"/>
      <c r="W181" s="633"/>
      <c r="X181" s="550"/>
      <c r="Y181" s="550"/>
      <c r="Z181" s="783" t="str">
        <f t="shared" si="189"/>
        <v/>
      </c>
      <c r="AA181" s="758">
        <f t="shared" si="196"/>
        <v>0.6</v>
      </c>
      <c r="AB181" s="784" t="e">
        <f t="shared" si="197"/>
        <v>#VALUE!</v>
      </c>
      <c r="AC181" s="784" t="e">
        <f t="shared" si="198"/>
        <v>#VALUE!</v>
      </c>
      <c r="AD181" s="784" t="e">
        <f t="shared" si="199"/>
        <v>#VALUE!</v>
      </c>
      <c r="AE181" s="785" t="e">
        <f t="shared" si="200"/>
        <v>#VALUE!</v>
      </c>
      <c r="AF181" s="786">
        <f t="shared" si="201"/>
        <v>0</v>
      </c>
      <c r="AG181" s="758">
        <f>IF(I181&lt;=8,tab!C$129,tab!C$127)</f>
        <v>0.5</v>
      </c>
      <c r="AH181" s="759">
        <f t="shared" si="202"/>
        <v>0</v>
      </c>
      <c r="AI181" s="757">
        <f t="shared" si="203"/>
        <v>0</v>
      </c>
      <c r="AJ181" s="787"/>
      <c r="AK181" s="730"/>
      <c r="AL181" s="730"/>
      <c r="AM181" s="730"/>
      <c r="AN181" s="788"/>
      <c r="AO181" s="730"/>
      <c r="AP181" s="730"/>
      <c r="AQ181" s="767"/>
      <c r="AR181" s="730"/>
      <c r="AS181" s="730"/>
      <c r="AT181" s="730"/>
      <c r="AU181" s="729"/>
      <c r="AV181" s="729"/>
      <c r="AW181" s="762"/>
      <c r="AX181" s="729"/>
      <c r="AY181" s="730"/>
      <c r="AZ181" s="625"/>
    </row>
    <row r="182" spans="3:52" s="478" customFormat="1" ht="12.75" customHeight="1" x14ac:dyDescent="0.2">
      <c r="C182" s="904"/>
      <c r="D182" s="1317" t="str">
        <f t="shared" si="183"/>
        <v/>
      </c>
      <c r="E182" s="1317" t="str">
        <f t="shared" si="183"/>
        <v/>
      </c>
      <c r="F182" s="1317" t="str">
        <f t="shared" si="183"/>
        <v/>
      </c>
      <c r="G182" s="1319" t="str">
        <f t="shared" si="184"/>
        <v/>
      </c>
      <c r="H182" s="1320" t="str">
        <f t="shared" si="185"/>
        <v/>
      </c>
      <c r="I182" s="1319" t="str">
        <f t="shared" si="185"/>
        <v/>
      </c>
      <c r="J182" s="1319" t="str">
        <f t="shared" si="186"/>
        <v/>
      </c>
      <c r="K182" s="1321" t="str">
        <f t="shared" si="187"/>
        <v/>
      </c>
      <c r="L182" s="1003"/>
      <c r="M182" s="1011">
        <f t="shared" ref="M182:N182" si="208">IF(M150="",0,M150)</f>
        <v>0</v>
      </c>
      <c r="N182" s="1011">
        <f t="shared" si="208"/>
        <v>0</v>
      </c>
      <c r="O182" s="1013" t="str">
        <f t="shared" si="191"/>
        <v/>
      </c>
      <c r="P182" s="1013" t="str">
        <f t="shared" si="192"/>
        <v/>
      </c>
      <c r="Q182" s="1014" t="str">
        <f t="shared" si="193"/>
        <v/>
      </c>
      <c r="R182" s="1003"/>
      <c r="S182" s="1015" t="str">
        <f t="shared" si="194"/>
        <v/>
      </c>
      <c r="T182" s="1015" t="str">
        <f t="shared" si="195"/>
        <v/>
      </c>
      <c r="U182" s="1016" t="str">
        <f t="shared" si="188"/>
        <v/>
      </c>
      <c r="V182" s="999"/>
      <c r="W182" s="633"/>
      <c r="X182" s="550"/>
      <c r="Y182" s="550"/>
      <c r="Z182" s="783" t="str">
        <f t="shared" si="189"/>
        <v/>
      </c>
      <c r="AA182" s="758">
        <f t="shared" si="196"/>
        <v>0.6</v>
      </c>
      <c r="AB182" s="784" t="e">
        <f t="shared" si="197"/>
        <v>#VALUE!</v>
      </c>
      <c r="AC182" s="784" t="e">
        <f t="shared" si="198"/>
        <v>#VALUE!</v>
      </c>
      <c r="AD182" s="784" t="e">
        <f t="shared" si="199"/>
        <v>#VALUE!</v>
      </c>
      <c r="AE182" s="785" t="e">
        <f t="shared" si="200"/>
        <v>#VALUE!</v>
      </c>
      <c r="AF182" s="786">
        <f t="shared" si="201"/>
        <v>0</v>
      </c>
      <c r="AG182" s="758">
        <f>IF(I182&lt;=8,tab!C$129,tab!C$127)</f>
        <v>0.5</v>
      </c>
      <c r="AH182" s="759">
        <f t="shared" si="202"/>
        <v>0</v>
      </c>
      <c r="AI182" s="757">
        <f t="shared" si="203"/>
        <v>0</v>
      </c>
      <c r="AJ182" s="787"/>
      <c r="AK182" s="730"/>
      <c r="AL182" s="730"/>
      <c r="AM182" s="730"/>
      <c r="AN182" s="788"/>
      <c r="AO182" s="730"/>
      <c r="AP182" s="730"/>
      <c r="AQ182" s="767"/>
      <c r="AR182" s="730"/>
      <c r="AS182" s="730"/>
      <c r="AT182" s="730"/>
      <c r="AU182" s="729"/>
      <c r="AV182" s="729"/>
      <c r="AW182" s="762"/>
      <c r="AX182" s="729"/>
      <c r="AY182" s="730"/>
      <c r="AZ182" s="625"/>
    </row>
    <row r="183" spans="3:52" s="478" customFormat="1" ht="12.75" customHeight="1" x14ac:dyDescent="0.2">
      <c r="C183" s="904"/>
      <c r="D183" s="1317" t="str">
        <f t="shared" si="183"/>
        <v/>
      </c>
      <c r="E183" s="1317" t="str">
        <f t="shared" si="183"/>
        <v/>
      </c>
      <c r="F183" s="1317" t="str">
        <f t="shared" si="183"/>
        <v/>
      </c>
      <c r="G183" s="1319" t="str">
        <f t="shared" si="184"/>
        <v/>
      </c>
      <c r="H183" s="1320" t="str">
        <f t="shared" si="185"/>
        <v/>
      </c>
      <c r="I183" s="1319" t="str">
        <f t="shared" si="185"/>
        <v/>
      </c>
      <c r="J183" s="1319" t="str">
        <f t="shared" si="186"/>
        <v/>
      </c>
      <c r="K183" s="1321" t="str">
        <f t="shared" si="187"/>
        <v/>
      </c>
      <c r="L183" s="1003"/>
      <c r="M183" s="1011">
        <f t="shared" ref="M183:N183" si="209">IF(M151="",0,M151)</f>
        <v>0</v>
      </c>
      <c r="N183" s="1011">
        <f t="shared" si="209"/>
        <v>0</v>
      </c>
      <c r="O183" s="1013" t="str">
        <f t="shared" si="191"/>
        <v/>
      </c>
      <c r="P183" s="1013" t="str">
        <f t="shared" si="192"/>
        <v/>
      </c>
      <c r="Q183" s="1014" t="str">
        <f t="shared" si="193"/>
        <v/>
      </c>
      <c r="R183" s="1003"/>
      <c r="S183" s="1015" t="str">
        <f t="shared" si="194"/>
        <v/>
      </c>
      <c r="T183" s="1015" t="str">
        <f t="shared" si="195"/>
        <v/>
      </c>
      <c r="U183" s="1016" t="str">
        <f t="shared" si="188"/>
        <v/>
      </c>
      <c r="V183" s="999"/>
      <c r="W183" s="633"/>
      <c r="X183" s="550"/>
      <c r="Y183" s="550"/>
      <c r="Z183" s="783" t="str">
        <f t="shared" si="189"/>
        <v/>
      </c>
      <c r="AA183" s="758">
        <f t="shared" si="196"/>
        <v>0.6</v>
      </c>
      <c r="AB183" s="784" t="e">
        <f t="shared" si="197"/>
        <v>#VALUE!</v>
      </c>
      <c r="AC183" s="784" t="e">
        <f t="shared" si="198"/>
        <v>#VALUE!</v>
      </c>
      <c r="AD183" s="784" t="e">
        <f t="shared" si="199"/>
        <v>#VALUE!</v>
      </c>
      <c r="AE183" s="785" t="e">
        <f t="shared" si="200"/>
        <v>#VALUE!</v>
      </c>
      <c r="AF183" s="786">
        <f t="shared" si="201"/>
        <v>0</v>
      </c>
      <c r="AG183" s="758">
        <f>IF(I183&lt;=8,tab!C$129,tab!C$127)</f>
        <v>0.5</v>
      </c>
      <c r="AH183" s="759">
        <f t="shared" si="202"/>
        <v>0</v>
      </c>
      <c r="AI183" s="757">
        <f t="shared" si="203"/>
        <v>0</v>
      </c>
      <c r="AJ183" s="787"/>
      <c r="AK183" s="730"/>
      <c r="AL183" s="730"/>
      <c r="AM183" s="730"/>
      <c r="AN183" s="788"/>
      <c r="AO183" s="730"/>
      <c r="AP183" s="730"/>
      <c r="AQ183" s="767"/>
      <c r="AR183" s="730"/>
      <c r="AS183" s="730"/>
      <c r="AT183" s="730"/>
      <c r="AU183" s="729"/>
      <c r="AV183" s="729"/>
      <c r="AW183" s="762"/>
      <c r="AX183" s="729"/>
      <c r="AY183" s="730"/>
      <c r="AZ183" s="625"/>
    </row>
    <row r="184" spans="3:52" s="478" customFormat="1" ht="12.75" customHeight="1" x14ac:dyDescent="0.2">
      <c r="C184" s="904"/>
      <c r="D184" s="1317" t="str">
        <f t="shared" si="183"/>
        <v/>
      </c>
      <c r="E184" s="1317" t="str">
        <f t="shared" si="183"/>
        <v/>
      </c>
      <c r="F184" s="1317" t="str">
        <f t="shared" si="183"/>
        <v/>
      </c>
      <c r="G184" s="1319" t="str">
        <f t="shared" si="184"/>
        <v/>
      </c>
      <c r="H184" s="1320" t="str">
        <f t="shared" si="185"/>
        <v/>
      </c>
      <c r="I184" s="1319" t="str">
        <f t="shared" si="185"/>
        <v/>
      </c>
      <c r="J184" s="1319" t="str">
        <f t="shared" si="186"/>
        <v/>
      </c>
      <c r="K184" s="1321" t="str">
        <f t="shared" si="187"/>
        <v/>
      </c>
      <c r="L184" s="1003"/>
      <c r="M184" s="1011">
        <f t="shared" ref="M184:N184" si="210">IF(M152="",0,M152)</f>
        <v>0</v>
      </c>
      <c r="N184" s="1011">
        <f t="shared" si="210"/>
        <v>0</v>
      </c>
      <c r="O184" s="1013" t="str">
        <f t="shared" si="191"/>
        <v/>
      </c>
      <c r="P184" s="1013" t="str">
        <f t="shared" si="192"/>
        <v/>
      </c>
      <c r="Q184" s="1014" t="str">
        <f t="shared" si="193"/>
        <v/>
      </c>
      <c r="R184" s="1003"/>
      <c r="S184" s="1015" t="str">
        <f t="shared" si="194"/>
        <v/>
      </c>
      <c r="T184" s="1015" t="str">
        <f t="shared" si="195"/>
        <v/>
      </c>
      <c r="U184" s="1016" t="str">
        <f t="shared" si="188"/>
        <v/>
      </c>
      <c r="V184" s="999"/>
      <c r="W184" s="633"/>
      <c r="X184" s="550"/>
      <c r="Y184" s="550"/>
      <c r="Z184" s="783" t="str">
        <f t="shared" si="189"/>
        <v/>
      </c>
      <c r="AA184" s="758">
        <f t="shared" si="196"/>
        <v>0.6</v>
      </c>
      <c r="AB184" s="784" t="e">
        <f t="shared" si="197"/>
        <v>#VALUE!</v>
      </c>
      <c r="AC184" s="784" t="e">
        <f t="shared" si="198"/>
        <v>#VALUE!</v>
      </c>
      <c r="AD184" s="784" t="e">
        <f t="shared" si="199"/>
        <v>#VALUE!</v>
      </c>
      <c r="AE184" s="785" t="e">
        <f t="shared" si="200"/>
        <v>#VALUE!</v>
      </c>
      <c r="AF184" s="786">
        <f t="shared" si="201"/>
        <v>0</v>
      </c>
      <c r="AG184" s="758">
        <f>IF(I184&lt;=8,tab!C$129,tab!C$127)</f>
        <v>0.5</v>
      </c>
      <c r="AH184" s="759">
        <f t="shared" si="202"/>
        <v>0</v>
      </c>
      <c r="AI184" s="757">
        <f t="shared" si="203"/>
        <v>0</v>
      </c>
      <c r="AJ184" s="787"/>
      <c r="AK184" s="730"/>
      <c r="AL184" s="730"/>
      <c r="AM184" s="730"/>
      <c r="AN184" s="788"/>
      <c r="AO184" s="730"/>
      <c r="AP184" s="730"/>
      <c r="AQ184" s="767"/>
      <c r="AR184" s="730"/>
      <c r="AS184" s="730"/>
      <c r="AT184" s="730"/>
      <c r="AU184" s="729"/>
      <c r="AV184" s="729"/>
      <c r="AW184" s="762"/>
      <c r="AX184" s="729"/>
      <c r="AY184" s="730"/>
      <c r="AZ184" s="625"/>
    </row>
    <row r="185" spans="3:52" s="478" customFormat="1" ht="12.75" customHeight="1" x14ac:dyDescent="0.2">
      <c r="C185" s="904"/>
      <c r="D185" s="1317" t="str">
        <f t="shared" si="183"/>
        <v/>
      </c>
      <c r="E185" s="1317" t="str">
        <f t="shared" si="183"/>
        <v/>
      </c>
      <c r="F185" s="1317" t="str">
        <f t="shared" si="183"/>
        <v/>
      </c>
      <c r="G185" s="1319" t="str">
        <f t="shared" si="184"/>
        <v/>
      </c>
      <c r="H185" s="1320" t="str">
        <f t="shared" si="185"/>
        <v/>
      </c>
      <c r="I185" s="1319" t="str">
        <f t="shared" si="185"/>
        <v/>
      </c>
      <c r="J185" s="1319" t="str">
        <f t="shared" si="186"/>
        <v/>
      </c>
      <c r="K185" s="1321" t="str">
        <f t="shared" si="187"/>
        <v/>
      </c>
      <c r="L185" s="1003"/>
      <c r="M185" s="1011">
        <f t="shared" ref="M185:N185" si="211">IF(M153="",0,M153)</f>
        <v>0</v>
      </c>
      <c r="N185" s="1011">
        <f t="shared" si="211"/>
        <v>0</v>
      </c>
      <c r="O185" s="1013" t="str">
        <f t="shared" si="191"/>
        <v/>
      </c>
      <c r="P185" s="1013" t="str">
        <f t="shared" si="192"/>
        <v/>
      </c>
      <c r="Q185" s="1014" t="str">
        <f t="shared" si="193"/>
        <v/>
      </c>
      <c r="R185" s="1003"/>
      <c r="S185" s="1015" t="str">
        <f t="shared" si="194"/>
        <v/>
      </c>
      <c r="T185" s="1015" t="str">
        <f t="shared" si="195"/>
        <v/>
      </c>
      <c r="U185" s="1016" t="str">
        <f t="shared" si="188"/>
        <v/>
      </c>
      <c r="V185" s="999"/>
      <c r="W185" s="633"/>
      <c r="X185" s="550"/>
      <c r="Y185" s="550"/>
      <c r="Z185" s="783" t="str">
        <f t="shared" si="189"/>
        <v/>
      </c>
      <c r="AA185" s="758">
        <f t="shared" si="196"/>
        <v>0.6</v>
      </c>
      <c r="AB185" s="784" t="e">
        <f t="shared" si="197"/>
        <v>#VALUE!</v>
      </c>
      <c r="AC185" s="784" t="e">
        <f t="shared" si="198"/>
        <v>#VALUE!</v>
      </c>
      <c r="AD185" s="784" t="e">
        <f t="shared" si="199"/>
        <v>#VALUE!</v>
      </c>
      <c r="AE185" s="785" t="e">
        <f t="shared" si="200"/>
        <v>#VALUE!</v>
      </c>
      <c r="AF185" s="786">
        <f t="shared" si="201"/>
        <v>0</v>
      </c>
      <c r="AG185" s="758">
        <f>IF(I185&lt;=8,tab!C$129,tab!C$127)</f>
        <v>0.5</v>
      </c>
      <c r="AH185" s="759">
        <f t="shared" si="202"/>
        <v>0</v>
      </c>
      <c r="AI185" s="757">
        <f t="shared" si="203"/>
        <v>0</v>
      </c>
      <c r="AJ185" s="787"/>
      <c r="AK185" s="730"/>
      <c r="AL185" s="730"/>
      <c r="AM185" s="730"/>
      <c r="AN185" s="788"/>
      <c r="AO185" s="730"/>
      <c r="AP185" s="730"/>
      <c r="AQ185" s="767"/>
      <c r="AR185" s="730"/>
      <c r="AS185" s="730"/>
      <c r="AT185" s="730"/>
      <c r="AU185" s="729"/>
      <c r="AV185" s="729"/>
      <c r="AW185" s="762"/>
      <c r="AX185" s="729"/>
      <c r="AY185" s="730"/>
      <c r="AZ185" s="625"/>
    </row>
    <row r="186" spans="3:52" s="478" customFormat="1" ht="12.75" customHeight="1" x14ac:dyDescent="0.2">
      <c r="C186" s="904"/>
      <c r="D186" s="1317" t="str">
        <f t="shared" si="183"/>
        <v/>
      </c>
      <c r="E186" s="1317" t="str">
        <f t="shared" si="183"/>
        <v/>
      </c>
      <c r="F186" s="1317" t="str">
        <f t="shared" si="183"/>
        <v/>
      </c>
      <c r="G186" s="1319" t="str">
        <f t="shared" si="184"/>
        <v/>
      </c>
      <c r="H186" s="1320" t="str">
        <f t="shared" si="185"/>
        <v/>
      </c>
      <c r="I186" s="1319" t="str">
        <f t="shared" si="185"/>
        <v/>
      </c>
      <c r="J186" s="1319" t="str">
        <f t="shared" si="186"/>
        <v/>
      </c>
      <c r="K186" s="1321" t="str">
        <f t="shared" si="187"/>
        <v/>
      </c>
      <c r="L186" s="1003"/>
      <c r="M186" s="1011">
        <f t="shared" ref="M186:N186" si="212">IF(M154="",0,M154)</f>
        <v>0</v>
      </c>
      <c r="N186" s="1011">
        <f t="shared" si="212"/>
        <v>0</v>
      </c>
      <c r="O186" s="1013" t="str">
        <f t="shared" si="191"/>
        <v/>
      </c>
      <c r="P186" s="1013" t="str">
        <f t="shared" si="192"/>
        <v/>
      </c>
      <c r="Q186" s="1014" t="str">
        <f t="shared" si="193"/>
        <v/>
      </c>
      <c r="R186" s="1003"/>
      <c r="S186" s="1015" t="str">
        <f t="shared" si="194"/>
        <v/>
      </c>
      <c r="T186" s="1015" t="str">
        <f t="shared" si="195"/>
        <v/>
      </c>
      <c r="U186" s="1016" t="str">
        <f t="shared" si="188"/>
        <v/>
      </c>
      <c r="V186" s="999"/>
      <c r="W186" s="633"/>
      <c r="X186" s="550"/>
      <c r="Y186" s="550"/>
      <c r="Z186" s="783" t="str">
        <f t="shared" si="189"/>
        <v/>
      </c>
      <c r="AA186" s="758">
        <f t="shared" si="196"/>
        <v>0.6</v>
      </c>
      <c r="AB186" s="784" t="e">
        <f t="shared" si="197"/>
        <v>#VALUE!</v>
      </c>
      <c r="AC186" s="784" t="e">
        <f t="shared" si="198"/>
        <v>#VALUE!</v>
      </c>
      <c r="AD186" s="784" t="e">
        <f t="shared" si="199"/>
        <v>#VALUE!</v>
      </c>
      <c r="AE186" s="785" t="e">
        <f t="shared" si="200"/>
        <v>#VALUE!</v>
      </c>
      <c r="AF186" s="786">
        <f t="shared" si="201"/>
        <v>0</v>
      </c>
      <c r="AG186" s="758">
        <f>IF(I186&lt;=8,tab!C$129,tab!C$127)</f>
        <v>0.5</v>
      </c>
      <c r="AH186" s="759">
        <f t="shared" si="202"/>
        <v>0</v>
      </c>
      <c r="AI186" s="757">
        <f t="shared" si="203"/>
        <v>0</v>
      </c>
      <c r="AJ186" s="787"/>
      <c r="AK186" s="730"/>
      <c r="AL186" s="730"/>
      <c r="AM186" s="730"/>
      <c r="AN186" s="788"/>
      <c r="AO186" s="730"/>
      <c r="AP186" s="730"/>
      <c r="AQ186" s="767"/>
      <c r="AR186" s="730"/>
      <c r="AS186" s="730"/>
      <c r="AT186" s="730"/>
      <c r="AU186" s="729"/>
      <c r="AV186" s="729"/>
      <c r="AW186" s="762"/>
      <c r="AX186" s="729"/>
      <c r="AY186" s="730"/>
      <c r="AZ186" s="625"/>
    </row>
    <row r="187" spans="3:52" s="478" customFormat="1" ht="12.75" customHeight="1" x14ac:dyDescent="0.2">
      <c r="C187" s="904"/>
      <c r="D187" s="1317" t="str">
        <f t="shared" si="183"/>
        <v/>
      </c>
      <c r="E187" s="1317" t="str">
        <f t="shared" si="183"/>
        <v/>
      </c>
      <c r="F187" s="1317" t="str">
        <f t="shared" si="183"/>
        <v/>
      </c>
      <c r="G187" s="1319" t="str">
        <f t="shared" si="184"/>
        <v/>
      </c>
      <c r="H187" s="1320" t="str">
        <f t="shared" si="185"/>
        <v/>
      </c>
      <c r="I187" s="1319" t="str">
        <f t="shared" si="185"/>
        <v/>
      </c>
      <c r="J187" s="1319" t="str">
        <f t="shared" si="186"/>
        <v/>
      </c>
      <c r="K187" s="1321" t="str">
        <f t="shared" si="187"/>
        <v/>
      </c>
      <c r="L187" s="1003"/>
      <c r="M187" s="1011">
        <f t="shared" ref="M187:N187" si="213">IF(M155="",0,M155)</f>
        <v>0</v>
      </c>
      <c r="N187" s="1011">
        <f t="shared" si="213"/>
        <v>0</v>
      </c>
      <c r="O187" s="1013" t="str">
        <f t="shared" si="191"/>
        <v/>
      </c>
      <c r="P187" s="1013" t="str">
        <f t="shared" si="192"/>
        <v/>
      </c>
      <c r="Q187" s="1014" t="str">
        <f t="shared" si="193"/>
        <v/>
      </c>
      <c r="R187" s="1003"/>
      <c r="S187" s="1015" t="str">
        <f t="shared" si="194"/>
        <v/>
      </c>
      <c r="T187" s="1015" t="str">
        <f t="shared" si="195"/>
        <v/>
      </c>
      <c r="U187" s="1016" t="str">
        <f t="shared" si="188"/>
        <v/>
      </c>
      <c r="V187" s="999"/>
      <c r="W187" s="633"/>
      <c r="X187" s="550"/>
      <c r="Y187" s="550"/>
      <c r="Z187" s="783" t="str">
        <f t="shared" si="189"/>
        <v/>
      </c>
      <c r="AA187" s="758">
        <f t="shared" si="196"/>
        <v>0.6</v>
      </c>
      <c r="AB187" s="784" t="e">
        <f t="shared" si="197"/>
        <v>#VALUE!</v>
      </c>
      <c r="AC187" s="784" t="e">
        <f t="shared" si="198"/>
        <v>#VALUE!</v>
      </c>
      <c r="AD187" s="784" t="e">
        <f t="shared" si="199"/>
        <v>#VALUE!</v>
      </c>
      <c r="AE187" s="785" t="e">
        <f t="shared" si="200"/>
        <v>#VALUE!</v>
      </c>
      <c r="AF187" s="786">
        <f t="shared" si="201"/>
        <v>0</v>
      </c>
      <c r="AG187" s="758">
        <f>IF(I187&lt;=8,tab!C$129,tab!C$127)</f>
        <v>0.5</v>
      </c>
      <c r="AH187" s="759">
        <f t="shared" si="202"/>
        <v>0</v>
      </c>
      <c r="AI187" s="757">
        <f t="shared" si="203"/>
        <v>0</v>
      </c>
      <c r="AJ187" s="787"/>
      <c r="AK187" s="730"/>
      <c r="AL187" s="730"/>
      <c r="AM187" s="730"/>
      <c r="AN187" s="788"/>
      <c r="AO187" s="730"/>
      <c r="AP187" s="730"/>
      <c r="AQ187" s="767"/>
      <c r="AR187" s="730"/>
      <c r="AS187" s="730"/>
      <c r="AT187" s="730"/>
      <c r="AU187" s="729"/>
      <c r="AV187" s="729"/>
      <c r="AW187" s="762"/>
      <c r="AX187" s="729"/>
      <c r="AY187" s="730"/>
      <c r="AZ187" s="625"/>
    </row>
    <row r="188" spans="3:52" s="478" customFormat="1" ht="12.75" customHeight="1" x14ac:dyDescent="0.2">
      <c r="C188" s="904"/>
      <c r="D188" s="1317" t="str">
        <f t="shared" si="183"/>
        <v/>
      </c>
      <c r="E188" s="1317" t="str">
        <f t="shared" si="183"/>
        <v/>
      </c>
      <c r="F188" s="1317" t="str">
        <f t="shared" si="183"/>
        <v/>
      </c>
      <c r="G188" s="1319" t="str">
        <f t="shared" si="184"/>
        <v/>
      </c>
      <c r="H188" s="1320" t="str">
        <f t="shared" si="185"/>
        <v/>
      </c>
      <c r="I188" s="1319" t="str">
        <f t="shared" si="185"/>
        <v/>
      </c>
      <c r="J188" s="1319" t="str">
        <f t="shared" si="186"/>
        <v/>
      </c>
      <c r="K188" s="1321" t="str">
        <f t="shared" si="187"/>
        <v/>
      </c>
      <c r="L188" s="1003"/>
      <c r="M188" s="1011">
        <f t="shared" ref="M188:N188" si="214">IF(M156="",0,M156)</f>
        <v>0</v>
      </c>
      <c r="N188" s="1011">
        <f t="shared" si="214"/>
        <v>0</v>
      </c>
      <c r="O188" s="1013" t="str">
        <f t="shared" si="191"/>
        <v/>
      </c>
      <c r="P188" s="1013" t="str">
        <f t="shared" si="192"/>
        <v/>
      </c>
      <c r="Q188" s="1014" t="str">
        <f t="shared" si="193"/>
        <v/>
      </c>
      <c r="R188" s="1003"/>
      <c r="S188" s="1015" t="str">
        <f t="shared" si="194"/>
        <v/>
      </c>
      <c r="T188" s="1015" t="str">
        <f t="shared" si="195"/>
        <v/>
      </c>
      <c r="U188" s="1016" t="str">
        <f t="shared" si="188"/>
        <v/>
      </c>
      <c r="V188" s="999"/>
      <c r="W188" s="633"/>
      <c r="X188" s="550"/>
      <c r="Y188" s="550"/>
      <c r="Z188" s="783" t="str">
        <f t="shared" si="189"/>
        <v/>
      </c>
      <c r="AA188" s="758">
        <f t="shared" si="196"/>
        <v>0.6</v>
      </c>
      <c r="AB188" s="784" t="e">
        <f t="shared" si="197"/>
        <v>#VALUE!</v>
      </c>
      <c r="AC188" s="784" t="e">
        <f t="shared" si="198"/>
        <v>#VALUE!</v>
      </c>
      <c r="AD188" s="784" t="e">
        <f t="shared" si="199"/>
        <v>#VALUE!</v>
      </c>
      <c r="AE188" s="785" t="e">
        <f t="shared" si="200"/>
        <v>#VALUE!</v>
      </c>
      <c r="AF188" s="786">
        <f t="shared" si="201"/>
        <v>0</v>
      </c>
      <c r="AG188" s="758">
        <f>IF(I188&lt;=8,tab!C$129,tab!C$127)</f>
        <v>0.5</v>
      </c>
      <c r="AH188" s="759">
        <f t="shared" si="202"/>
        <v>0</v>
      </c>
      <c r="AI188" s="757">
        <f t="shared" si="203"/>
        <v>0</v>
      </c>
      <c r="AJ188" s="787"/>
      <c r="AK188" s="730"/>
      <c r="AL188" s="730"/>
      <c r="AM188" s="730"/>
      <c r="AN188" s="788"/>
      <c r="AO188" s="730"/>
      <c r="AP188" s="730"/>
      <c r="AQ188" s="767"/>
      <c r="AR188" s="730"/>
      <c r="AS188" s="730"/>
      <c r="AT188" s="730"/>
      <c r="AU188" s="729"/>
      <c r="AV188" s="729"/>
      <c r="AW188" s="762"/>
      <c r="AX188" s="729"/>
      <c r="AY188" s="730"/>
      <c r="AZ188" s="625"/>
    </row>
    <row r="189" spans="3:52" s="478" customFormat="1" ht="12.75" customHeight="1" x14ac:dyDescent="0.2">
      <c r="C189" s="904"/>
      <c r="D189" s="1317" t="str">
        <f t="shared" si="183"/>
        <v/>
      </c>
      <c r="E189" s="1317" t="str">
        <f t="shared" si="183"/>
        <v/>
      </c>
      <c r="F189" s="1317" t="str">
        <f t="shared" si="183"/>
        <v/>
      </c>
      <c r="G189" s="1319" t="str">
        <f t="shared" si="184"/>
        <v/>
      </c>
      <c r="H189" s="1320" t="str">
        <f t="shared" si="185"/>
        <v/>
      </c>
      <c r="I189" s="1319" t="str">
        <f t="shared" si="185"/>
        <v/>
      </c>
      <c r="J189" s="1319" t="str">
        <f t="shared" si="186"/>
        <v/>
      </c>
      <c r="K189" s="1321" t="str">
        <f t="shared" si="187"/>
        <v/>
      </c>
      <c r="L189" s="1003"/>
      <c r="M189" s="1011">
        <f t="shared" ref="M189:N189" si="215">IF(M157="",0,M157)</f>
        <v>0</v>
      </c>
      <c r="N189" s="1011">
        <f t="shared" si="215"/>
        <v>0</v>
      </c>
      <c r="O189" s="1013" t="str">
        <f t="shared" si="191"/>
        <v/>
      </c>
      <c r="P189" s="1013" t="str">
        <f t="shared" si="192"/>
        <v/>
      </c>
      <c r="Q189" s="1014" t="str">
        <f t="shared" si="193"/>
        <v/>
      </c>
      <c r="R189" s="1003"/>
      <c r="S189" s="1015" t="str">
        <f t="shared" si="194"/>
        <v/>
      </c>
      <c r="T189" s="1015" t="str">
        <f t="shared" si="195"/>
        <v/>
      </c>
      <c r="U189" s="1016" t="str">
        <f t="shared" si="188"/>
        <v/>
      </c>
      <c r="V189" s="999"/>
      <c r="W189" s="633"/>
      <c r="X189" s="550"/>
      <c r="Y189" s="550"/>
      <c r="Z189" s="783" t="str">
        <f t="shared" si="189"/>
        <v/>
      </c>
      <c r="AA189" s="758">
        <f t="shared" si="196"/>
        <v>0.6</v>
      </c>
      <c r="AB189" s="784" t="e">
        <f t="shared" si="197"/>
        <v>#VALUE!</v>
      </c>
      <c r="AC189" s="784" t="e">
        <f t="shared" si="198"/>
        <v>#VALUE!</v>
      </c>
      <c r="AD189" s="784" t="e">
        <f t="shared" si="199"/>
        <v>#VALUE!</v>
      </c>
      <c r="AE189" s="785" t="e">
        <f t="shared" si="200"/>
        <v>#VALUE!</v>
      </c>
      <c r="AF189" s="786">
        <f t="shared" si="201"/>
        <v>0</v>
      </c>
      <c r="AG189" s="758">
        <f>IF(I189&lt;=8,tab!C$129,tab!C$127)</f>
        <v>0.5</v>
      </c>
      <c r="AH189" s="759">
        <f t="shared" si="202"/>
        <v>0</v>
      </c>
      <c r="AI189" s="757">
        <f t="shared" si="203"/>
        <v>0</v>
      </c>
      <c r="AJ189" s="787"/>
      <c r="AK189" s="730"/>
      <c r="AL189" s="730"/>
      <c r="AM189" s="730"/>
      <c r="AN189" s="788"/>
      <c r="AO189" s="730"/>
      <c r="AP189" s="730"/>
      <c r="AQ189" s="767"/>
      <c r="AR189" s="730"/>
      <c r="AS189" s="730"/>
      <c r="AT189" s="730"/>
      <c r="AU189" s="729"/>
      <c r="AV189" s="729"/>
      <c r="AW189" s="762"/>
      <c r="AX189" s="729"/>
      <c r="AY189" s="730"/>
      <c r="AZ189" s="625"/>
    </row>
    <row r="190" spans="3:52" s="478" customFormat="1" ht="12.75" customHeight="1" x14ac:dyDescent="0.2">
      <c r="C190" s="904"/>
      <c r="D190" s="1317" t="str">
        <f t="shared" si="183"/>
        <v/>
      </c>
      <c r="E190" s="1317" t="str">
        <f t="shared" si="183"/>
        <v/>
      </c>
      <c r="F190" s="1317" t="str">
        <f t="shared" si="183"/>
        <v/>
      </c>
      <c r="G190" s="1319" t="str">
        <f t="shared" si="184"/>
        <v/>
      </c>
      <c r="H190" s="1320" t="str">
        <f t="shared" si="185"/>
        <v/>
      </c>
      <c r="I190" s="1319" t="str">
        <f t="shared" si="185"/>
        <v/>
      </c>
      <c r="J190" s="1319" t="str">
        <f t="shared" si="186"/>
        <v/>
      </c>
      <c r="K190" s="1321" t="str">
        <f t="shared" si="187"/>
        <v/>
      </c>
      <c r="L190" s="1003"/>
      <c r="M190" s="1011">
        <f t="shared" ref="M190:N190" si="216">IF(M158="",0,M158)</f>
        <v>0</v>
      </c>
      <c r="N190" s="1011">
        <f t="shared" si="216"/>
        <v>0</v>
      </c>
      <c r="O190" s="1013" t="str">
        <f t="shared" si="191"/>
        <v/>
      </c>
      <c r="P190" s="1013" t="str">
        <f t="shared" si="192"/>
        <v/>
      </c>
      <c r="Q190" s="1014" t="str">
        <f t="shared" si="193"/>
        <v/>
      </c>
      <c r="R190" s="1003"/>
      <c r="S190" s="1015" t="str">
        <f t="shared" si="194"/>
        <v/>
      </c>
      <c r="T190" s="1015" t="str">
        <f t="shared" si="195"/>
        <v/>
      </c>
      <c r="U190" s="1016" t="str">
        <f t="shared" si="188"/>
        <v/>
      </c>
      <c r="V190" s="999"/>
      <c r="W190" s="633"/>
      <c r="X190" s="550"/>
      <c r="Y190" s="550"/>
      <c r="Z190" s="783" t="str">
        <f t="shared" si="189"/>
        <v/>
      </c>
      <c r="AA190" s="758">
        <f t="shared" si="196"/>
        <v>0.6</v>
      </c>
      <c r="AB190" s="784" t="e">
        <f t="shared" si="197"/>
        <v>#VALUE!</v>
      </c>
      <c r="AC190" s="784" t="e">
        <f t="shared" si="198"/>
        <v>#VALUE!</v>
      </c>
      <c r="AD190" s="784" t="e">
        <f t="shared" si="199"/>
        <v>#VALUE!</v>
      </c>
      <c r="AE190" s="785" t="e">
        <f t="shared" si="200"/>
        <v>#VALUE!</v>
      </c>
      <c r="AF190" s="786">
        <f t="shared" si="201"/>
        <v>0</v>
      </c>
      <c r="AG190" s="758">
        <f>IF(I190&lt;=8,tab!C$129,tab!C$127)</f>
        <v>0.5</v>
      </c>
      <c r="AH190" s="759">
        <f t="shared" si="202"/>
        <v>0</v>
      </c>
      <c r="AI190" s="757">
        <f t="shared" si="203"/>
        <v>0</v>
      </c>
      <c r="AJ190" s="787"/>
      <c r="AK190" s="730"/>
      <c r="AL190" s="730"/>
      <c r="AM190" s="730"/>
      <c r="AN190" s="788"/>
      <c r="AO190" s="730"/>
      <c r="AP190" s="730"/>
      <c r="AQ190" s="767"/>
      <c r="AR190" s="730"/>
      <c r="AS190" s="730"/>
      <c r="AT190" s="730"/>
      <c r="AU190" s="729"/>
      <c r="AV190" s="729"/>
      <c r="AW190" s="762"/>
      <c r="AX190" s="729"/>
      <c r="AY190" s="730"/>
      <c r="AZ190" s="625"/>
    </row>
    <row r="191" spans="3:52" s="478" customFormat="1" ht="12.75" customHeight="1" x14ac:dyDescent="0.2">
      <c r="C191" s="904"/>
      <c r="D191" s="1317" t="str">
        <f t="shared" si="183"/>
        <v/>
      </c>
      <c r="E191" s="1317" t="str">
        <f t="shared" si="183"/>
        <v/>
      </c>
      <c r="F191" s="1317" t="str">
        <f t="shared" si="183"/>
        <v/>
      </c>
      <c r="G191" s="1319" t="str">
        <f t="shared" si="184"/>
        <v/>
      </c>
      <c r="H191" s="1320" t="str">
        <f t="shared" si="185"/>
        <v/>
      </c>
      <c r="I191" s="1319" t="str">
        <f t="shared" si="185"/>
        <v/>
      </c>
      <c r="J191" s="1319" t="str">
        <f t="shared" si="186"/>
        <v/>
      </c>
      <c r="K191" s="1321" t="str">
        <f t="shared" si="187"/>
        <v/>
      </c>
      <c r="L191" s="1003"/>
      <c r="M191" s="1011">
        <f t="shared" ref="M191:N191" si="217">IF(M159="",0,M159)</f>
        <v>0</v>
      </c>
      <c r="N191" s="1011">
        <f t="shared" si="217"/>
        <v>0</v>
      </c>
      <c r="O191" s="1013" t="str">
        <f t="shared" si="191"/>
        <v/>
      </c>
      <c r="P191" s="1013" t="str">
        <f t="shared" si="192"/>
        <v/>
      </c>
      <c r="Q191" s="1014" t="str">
        <f t="shared" si="193"/>
        <v/>
      </c>
      <c r="R191" s="1003"/>
      <c r="S191" s="1015" t="str">
        <f t="shared" si="194"/>
        <v/>
      </c>
      <c r="T191" s="1015" t="str">
        <f t="shared" si="195"/>
        <v/>
      </c>
      <c r="U191" s="1016" t="str">
        <f t="shared" si="188"/>
        <v/>
      </c>
      <c r="V191" s="999"/>
      <c r="W191" s="633"/>
      <c r="X191" s="550"/>
      <c r="Y191" s="550"/>
      <c r="Z191" s="783" t="str">
        <f t="shared" si="189"/>
        <v/>
      </c>
      <c r="AA191" s="758">
        <f t="shared" si="196"/>
        <v>0.6</v>
      </c>
      <c r="AB191" s="784" t="e">
        <f t="shared" si="197"/>
        <v>#VALUE!</v>
      </c>
      <c r="AC191" s="784" t="e">
        <f t="shared" si="198"/>
        <v>#VALUE!</v>
      </c>
      <c r="AD191" s="784" t="e">
        <f t="shared" si="199"/>
        <v>#VALUE!</v>
      </c>
      <c r="AE191" s="785" t="e">
        <f t="shared" si="200"/>
        <v>#VALUE!</v>
      </c>
      <c r="AF191" s="786">
        <f t="shared" si="201"/>
        <v>0</v>
      </c>
      <c r="AG191" s="758">
        <f>IF(I191&lt;=8,tab!C$129,tab!C$127)</f>
        <v>0.5</v>
      </c>
      <c r="AH191" s="759">
        <f t="shared" si="202"/>
        <v>0</v>
      </c>
      <c r="AI191" s="757">
        <f t="shared" si="203"/>
        <v>0</v>
      </c>
      <c r="AJ191" s="787"/>
      <c r="AK191" s="730"/>
      <c r="AL191" s="730"/>
      <c r="AM191" s="730"/>
      <c r="AN191" s="788"/>
      <c r="AO191" s="730"/>
      <c r="AP191" s="730"/>
      <c r="AQ191" s="767"/>
      <c r="AR191" s="730"/>
      <c r="AS191" s="730"/>
      <c r="AT191" s="730"/>
      <c r="AU191" s="729"/>
      <c r="AV191" s="729"/>
      <c r="AW191" s="762"/>
      <c r="AX191" s="729"/>
      <c r="AY191" s="730"/>
      <c r="AZ191" s="625"/>
    </row>
    <row r="192" spans="3:52" s="478" customFormat="1" ht="12.75" customHeight="1" x14ac:dyDescent="0.2">
      <c r="C192" s="904"/>
      <c r="D192" s="1317" t="str">
        <f t="shared" si="183"/>
        <v/>
      </c>
      <c r="E192" s="1317" t="str">
        <f t="shared" si="183"/>
        <v/>
      </c>
      <c r="F192" s="1317" t="str">
        <f t="shared" si="183"/>
        <v/>
      </c>
      <c r="G192" s="1319" t="str">
        <f t="shared" si="184"/>
        <v/>
      </c>
      <c r="H192" s="1320" t="str">
        <f t="shared" ref="H192:I195" si="218">IF(H160=0,"",H160)</f>
        <v/>
      </c>
      <c r="I192" s="1319" t="str">
        <f t="shared" si="218"/>
        <v/>
      </c>
      <c r="J192" s="1319" t="str">
        <f t="shared" si="186"/>
        <v/>
      </c>
      <c r="K192" s="1321" t="str">
        <f t="shared" si="187"/>
        <v/>
      </c>
      <c r="L192" s="1003"/>
      <c r="M192" s="1011">
        <f t="shared" ref="M192:N192" si="219">IF(M160="",0,M160)</f>
        <v>0</v>
      </c>
      <c r="N192" s="1011">
        <f t="shared" si="219"/>
        <v>0</v>
      </c>
      <c r="O192" s="1013" t="str">
        <f t="shared" si="191"/>
        <v/>
      </c>
      <c r="P192" s="1013" t="str">
        <f t="shared" si="192"/>
        <v/>
      </c>
      <c r="Q192" s="1014" t="str">
        <f t="shared" si="193"/>
        <v/>
      </c>
      <c r="R192" s="1003"/>
      <c r="S192" s="1015" t="str">
        <f t="shared" si="194"/>
        <v/>
      </c>
      <c r="T192" s="1015" t="str">
        <f t="shared" si="195"/>
        <v/>
      </c>
      <c r="U192" s="1016" t="str">
        <f t="shared" si="188"/>
        <v/>
      </c>
      <c r="V192" s="999"/>
      <c r="W192" s="633"/>
      <c r="X192" s="550"/>
      <c r="Y192" s="550"/>
      <c r="Z192" s="783" t="str">
        <f t="shared" si="189"/>
        <v/>
      </c>
      <c r="AA192" s="758">
        <f t="shared" si="196"/>
        <v>0.6</v>
      </c>
      <c r="AB192" s="784" t="e">
        <f t="shared" si="197"/>
        <v>#VALUE!</v>
      </c>
      <c r="AC192" s="784" t="e">
        <f t="shared" si="198"/>
        <v>#VALUE!</v>
      </c>
      <c r="AD192" s="784" t="e">
        <f t="shared" si="199"/>
        <v>#VALUE!</v>
      </c>
      <c r="AE192" s="785" t="e">
        <f t="shared" si="200"/>
        <v>#VALUE!</v>
      </c>
      <c r="AF192" s="786">
        <f t="shared" si="201"/>
        <v>0</v>
      </c>
      <c r="AG192" s="758">
        <f>IF(I192&lt;=8,tab!C$129,tab!C$127)</f>
        <v>0.5</v>
      </c>
      <c r="AH192" s="759">
        <f t="shared" si="202"/>
        <v>0</v>
      </c>
      <c r="AI192" s="757">
        <f t="shared" si="203"/>
        <v>0</v>
      </c>
      <c r="AJ192" s="787"/>
      <c r="AK192" s="730"/>
      <c r="AL192" s="730"/>
      <c r="AM192" s="730"/>
      <c r="AN192" s="788"/>
      <c r="AO192" s="730"/>
      <c r="AP192" s="730"/>
      <c r="AQ192" s="767"/>
      <c r="AR192" s="730"/>
      <c r="AS192" s="730"/>
      <c r="AT192" s="730"/>
      <c r="AU192" s="729"/>
      <c r="AV192" s="729"/>
      <c r="AW192" s="762"/>
      <c r="AX192" s="729"/>
      <c r="AY192" s="730"/>
      <c r="AZ192" s="625"/>
    </row>
    <row r="193" spans="3:52" s="478" customFormat="1" ht="12.75" customHeight="1" x14ac:dyDescent="0.2">
      <c r="C193" s="904"/>
      <c r="D193" s="1317" t="str">
        <f t="shared" si="183"/>
        <v/>
      </c>
      <c r="E193" s="1317" t="str">
        <f t="shared" si="183"/>
        <v/>
      </c>
      <c r="F193" s="1317" t="str">
        <f t="shared" si="183"/>
        <v/>
      </c>
      <c r="G193" s="1319" t="str">
        <f t="shared" si="184"/>
        <v/>
      </c>
      <c r="H193" s="1320" t="str">
        <f t="shared" si="218"/>
        <v/>
      </c>
      <c r="I193" s="1319" t="str">
        <f t="shared" si="218"/>
        <v/>
      </c>
      <c r="J193" s="1319" t="str">
        <f t="shared" si="186"/>
        <v/>
      </c>
      <c r="K193" s="1321" t="str">
        <f t="shared" si="187"/>
        <v/>
      </c>
      <c r="L193" s="1003"/>
      <c r="M193" s="1011">
        <f t="shared" ref="M193:N193" si="220">IF(M161="",0,M161)</f>
        <v>0</v>
      </c>
      <c r="N193" s="1011">
        <f t="shared" si="220"/>
        <v>0</v>
      </c>
      <c r="O193" s="1013" t="str">
        <f t="shared" si="191"/>
        <v/>
      </c>
      <c r="P193" s="1013" t="str">
        <f t="shared" si="192"/>
        <v/>
      </c>
      <c r="Q193" s="1014" t="str">
        <f t="shared" si="193"/>
        <v/>
      </c>
      <c r="R193" s="1003"/>
      <c r="S193" s="1015" t="str">
        <f t="shared" si="194"/>
        <v/>
      </c>
      <c r="T193" s="1015" t="str">
        <f t="shared" si="195"/>
        <v/>
      </c>
      <c r="U193" s="1016" t="str">
        <f t="shared" si="188"/>
        <v/>
      </c>
      <c r="V193" s="999"/>
      <c r="W193" s="633"/>
      <c r="X193" s="550"/>
      <c r="Y193" s="550"/>
      <c r="Z193" s="783" t="str">
        <f t="shared" si="189"/>
        <v/>
      </c>
      <c r="AA193" s="758">
        <f t="shared" si="196"/>
        <v>0.6</v>
      </c>
      <c r="AB193" s="784" t="e">
        <f t="shared" si="197"/>
        <v>#VALUE!</v>
      </c>
      <c r="AC193" s="784" t="e">
        <f t="shared" si="198"/>
        <v>#VALUE!</v>
      </c>
      <c r="AD193" s="784" t="e">
        <f t="shared" si="199"/>
        <v>#VALUE!</v>
      </c>
      <c r="AE193" s="785" t="e">
        <f t="shared" si="200"/>
        <v>#VALUE!</v>
      </c>
      <c r="AF193" s="786">
        <f t="shared" si="201"/>
        <v>0</v>
      </c>
      <c r="AG193" s="758">
        <f>IF(I193&lt;=8,tab!C$129,tab!C$127)</f>
        <v>0.5</v>
      </c>
      <c r="AH193" s="759">
        <f t="shared" si="202"/>
        <v>0</v>
      </c>
      <c r="AI193" s="757">
        <f t="shared" si="203"/>
        <v>0</v>
      </c>
      <c r="AJ193" s="787"/>
      <c r="AK193" s="730"/>
      <c r="AL193" s="730"/>
      <c r="AM193" s="730"/>
      <c r="AN193" s="788"/>
      <c r="AO193" s="730"/>
      <c r="AP193" s="730"/>
      <c r="AQ193" s="767"/>
      <c r="AR193" s="730"/>
      <c r="AS193" s="730"/>
      <c r="AT193" s="730"/>
      <c r="AU193" s="729"/>
      <c r="AV193" s="729"/>
      <c r="AW193" s="762"/>
      <c r="AX193" s="729"/>
      <c r="AY193" s="730"/>
      <c r="AZ193" s="625"/>
    </row>
    <row r="194" spans="3:52" s="478" customFormat="1" ht="12.75" customHeight="1" x14ac:dyDescent="0.2">
      <c r="C194" s="904"/>
      <c r="D194" s="1317" t="str">
        <f t="shared" si="183"/>
        <v/>
      </c>
      <c r="E194" s="1317" t="str">
        <f t="shared" si="183"/>
        <v/>
      </c>
      <c r="F194" s="1317" t="str">
        <f t="shared" si="183"/>
        <v/>
      </c>
      <c r="G194" s="1319" t="str">
        <f t="shared" si="184"/>
        <v/>
      </c>
      <c r="H194" s="1320" t="str">
        <f t="shared" si="218"/>
        <v/>
      </c>
      <c r="I194" s="1319" t="str">
        <f t="shared" si="218"/>
        <v/>
      </c>
      <c r="J194" s="1319" t="str">
        <f t="shared" si="186"/>
        <v/>
      </c>
      <c r="K194" s="1321" t="str">
        <f t="shared" si="187"/>
        <v/>
      </c>
      <c r="L194" s="1003"/>
      <c r="M194" s="1011">
        <f t="shared" ref="M194:N194" si="221">IF(M162="",0,M162)</f>
        <v>0</v>
      </c>
      <c r="N194" s="1011">
        <f t="shared" si="221"/>
        <v>0</v>
      </c>
      <c r="O194" s="1013" t="str">
        <f t="shared" si="191"/>
        <v/>
      </c>
      <c r="P194" s="1013" t="str">
        <f t="shared" si="192"/>
        <v/>
      </c>
      <c r="Q194" s="1014" t="str">
        <f t="shared" si="193"/>
        <v/>
      </c>
      <c r="R194" s="1003"/>
      <c r="S194" s="1015" t="str">
        <f t="shared" si="194"/>
        <v/>
      </c>
      <c r="T194" s="1015" t="str">
        <f t="shared" si="195"/>
        <v/>
      </c>
      <c r="U194" s="1016" t="str">
        <f t="shared" si="188"/>
        <v/>
      </c>
      <c r="V194" s="999"/>
      <c r="W194" s="633"/>
      <c r="X194" s="550"/>
      <c r="Y194" s="550"/>
      <c r="Z194" s="783" t="str">
        <f t="shared" si="189"/>
        <v/>
      </c>
      <c r="AA194" s="758">
        <f t="shared" si="196"/>
        <v>0.6</v>
      </c>
      <c r="AB194" s="784" t="e">
        <f t="shared" si="197"/>
        <v>#VALUE!</v>
      </c>
      <c r="AC194" s="784" t="e">
        <f t="shared" si="198"/>
        <v>#VALUE!</v>
      </c>
      <c r="AD194" s="784" t="e">
        <f t="shared" si="199"/>
        <v>#VALUE!</v>
      </c>
      <c r="AE194" s="785" t="e">
        <f t="shared" si="200"/>
        <v>#VALUE!</v>
      </c>
      <c r="AF194" s="786">
        <f t="shared" si="201"/>
        <v>0</v>
      </c>
      <c r="AG194" s="758">
        <f>IF(I194&lt;=8,tab!C$129,tab!C$127)</f>
        <v>0.5</v>
      </c>
      <c r="AH194" s="759">
        <f t="shared" si="202"/>
        <v>0</v>
      </c>
      <c r="AI194" s="757">
        <f t="shared" si="203"/>
        <v>0</v>
      </c>
      <c r="AJ194" s="787"/>
      <c r="AK194" s="730"/>
      <c r="AL194" s="730"/>
      <c r="AM194" s="730"/>
      <c r="AN194" s="788"/>
      <c r="AO194" s="730"/>
      <c r="AP194" s="730"/>
      <c r="AQ194" s="767"/>
      <c r="AR194" s="730"/>
      <c r="AS194" s="730"/>
      <c r="AT194" s="730"/>
      <c r="AU194" s="729"/>
      <c r="AV194" s="729"/>
      <c r="AW194" s="762"/>
      <c r="AX194" s="729"/>
      <c r="AY194" s="730"/>
      <c r="AZ194" s="625"/>
    </row>
    <row r="195" spans="3:52" s="478" customFormat="1" ht="12.75" customHeight="1" x14ac:dyDescent="0.2">
      <c r="C195" s="904"/>
      <c r="D195" s="1317" t="str">
        <f t="shared" si="183"/>
        <v/>
      </c>
      <c r="E195" s="1317" t="str">
        <f t="shared" si="183"/>
        <v/>
      </c>
      <c r="F195" s="1317" t="str">
        <f t="shared" si="183"/>
        <v/>
      </c>
      <c r="G195" s="1319" t="str">
        <f t="shared" si="184"/>
        <v/>
      </c>
      <c r="H195" s="1320" t="str">
        <f t="shared" si="218"/>
        <v/>
      </c>
      <c r="I195" s="1319" t="str">
        <f t="shared" si="218"/>
        <v/>
      </c>
      <c r="J195" s="1319" t="str">
        <f t="shared" si="186"/>
        <v/>
      </c>
      <c r="K195" s="1321" t="str">
        <f t="shared" si="187"/>
        <v/>
      </c>
      <c r="L195" s="1003"/>
      <c r="M195" s="1011">
        <f t="shared" ref="M195:N195" si="222">IF(M163="",0,M163)</f>
        <v>0</v>
      </c>
      <c r="N195" s="1011">
        <f t="shared" si="222"/>
        <v>0</v>
      </c>
      <c r="O195" s="1013" t="str">
        <f t="shared" si="191"/>
        <v/>
      </c>
      <c r="P195" s="1013" t="str">
        <f t="shared" si="192"/>
        <v/>
      </c>
      <c r="Q195" s="1014" t="str">
        <f t="shared" si="193"/>
        <v/>
      </c>
      <c r="R195" s="1003"/>
      <c r="S195" s="1015" t="str">
        <f t="shared" si="194"/>
        <v/>
      </c>
      <c r="T195" s="1015" t="str">
        <f t="shared" si="195"/>
        <v/>
      </c>
      <c r="U195" s="1016" t="str">
        <f t="shared" si="188"/>
        <v/>
      </c>
      <c r="V195" s="999"/>
      <c r="W195" s="633"/>
      <c r="X195" s="550"/>
      <c r="Y195" s="550"/>
      <c r="Z195" s="783" t="str">
        <f t="shared" si="189"/>
        <v/>
      </c>
      <c r="AA195" s="758">
        <f t="shared" si="196"/>
        <v>0.6</v>
      </c>
      <c r="AB195" s="784" t="e">
        <f t="shared" si="197"/>
        <v>#VALUE!</v>
      </c>
      <c r="AC195" s="784" t="e">
        <f t="shared" si="198"/>
        <v>#VALUE!</v>
      </c>
      <c r="AD195" s="784" t="e">
        <f t="shared" si="199"/>
        <v>#VALUE!</v>
      </c>
      <c r="AE195" s="785" t="e">
        <f t="shared" si="200"/>
        <v>#VALUE!</v>
      </c>
      <c r="AF195" s="786">
        <f t="shared" si="201"/>
        <v>0</v>
      </c>
      <c r="AG195" s="758">
        <f>IF(I195&lt;=8,tab!C$129,tab!C$127)</f>
        <v>0.5</v>
      </c>
      <c r="AH195" s="759">
        <f t="shared" si="202"/>
        <v>0</v>
      </c>
      <c r="AI195" s="757">
        <f t="shared" si="203"/>
        <v>0</v>
      </c>
      <c r="AJ195" s="787"/>
      <c r="AK195" s="730"/>
      <c r="AL195" s="730"/>
      <c r="AM195" s="730"/>
      <c r="AN195" s="788"/>
      <c r="AO195" s="730"/>
      <c r="AP195" s="730"/>
      <c r="AQ195" s="767"/>
      <c r="AR195" s="730"/>
      <c r="AS195" s="730"/>
      <c r="AT195" s="730"/>
      <c r="AU195" s="729"/>
      <c r="AV195" s="729"/>
      <c r="AW195" s="762"/>
      <c r="AX195" s="729"/>
      <c r="AY195" s="730"/>
      <c r="AZ195" s="625"/>
    </row>
    <row r="196" spans="3:52" s="478" customFormat="1" x14ac:dyDescent="0.2">
      <c r="C196" s="904"/>
      <c r="D196" s="1208"/>
      <c r="E196" s="1208"/>
      <c r="F196" s="1208"/>
      <c r="G196" s="1209"/>
      <c r="H196" s="1210"/>
      <c r="I196" s="1209"/>
      <c r="J196" s="1211"/>
      <c r="K196" s="1212">
        <f>SUM(K176:K195)</f>
        <v>1</v>
      </c>
      <c r="L196" s="1005"/>
      <c r="M196" s="1213">
        <f>SUM(M176:M195)</f>
        <v>0</v>
      </c>
      <c r="N196" s="1213">
        <f>SUM(N176:N195)</f>
        <v>0</v>
      </c>
      <c r="O196" s="1019">
        <f>SUM(O176:O195)</f>
        <v>40</v>
      </c>
      <c r="P196" s="1019">
        <f>SUM(P176:P195)</f>
        <v>0</v>
      </c>
      <c r="Q196" s="1019">
        <f>SUM(Q176:Q195)</f>
        <v>40</v>
      </c>
      <c r="R196" s="1005"/>
      <c r="S196" s="1020">
        <f>SUM(S176:S195)</f>
        <v>49709.448101265829</v>
      </c>
      <c r="T196" s="1020">
        <f>SUM(T176:T195)</f>
        <v>1228.1518987341774</v>
      </c>
      <c r="U196" s="1020">
        <f>SUM(U176:U195)</f>
        <v>50937.600000000006</v>
      </c>
      <c r="V196" s="1000"/>
      <c r="W196" s="638"/>
      <c r="X196" s="550"/>
      <c r="Y196" s="550"/>
      <c r="Z196" s="766"/>
      <c r="AA196" s="766"/>
      <c r="AB196" s="766"/>
      <c r="AC196" s="766"/>
      <c r="AD196" s="766"/>
      <c r="AE196" s="766"/>
      <c r="AF196" s="766"/>
      <c r="AG196" s="766"/>
      <c r="AH196" s="760">
        <f>SUM(AH176:AH195)</f>
        <v>0</v>
      </c>
      <c r="AI196" s="763">
        <f>SUM(AI176:AI195)</f>
        <v>0</v>
      </c>
      <c r="AJ196" s="739"/>
      <c r="AK196" s="730"/>
      <c r="AL196" s="730"/>
      <c r="AM196" s="730"/>
      <c r="AN196" s="730"/>
      <c r="AO196" s="730"/>
      <c r="AP196" s="730"/>
      <c r="AQ196" s="767"/>
      <c r="AR196" s="730"/>
      <c r="AS196" s="730"/>
      <c r="AT196" s="730"/>
      <c r="AU196" s="729"/>
      <c r="AV196" s="729"/>
      <c r="AW196" s="729"/>
      <c r="AX196" s="729"/>
      <c r="AY196" s="730"/>
      <c r="AZ196" s="625"/>
    </row>
    <row r="197" spans="3:52" s="478" customFormat="1" x14ac:dyDescent="0.2">
      <c r="D197" s="620"/>
      <c r="E197" s="620"/>
      <c r="F197" s="620"/>
      <c r="G197" s="479"/>
      <c r="H197" s="621"/>
      <c r="I197" s="622"/>
      <c r="J197" s="622"/>
      <c r="K197" s="623"/>
      <c r="L197" s="623"/>
      <c r="M197" s="622"/>
      <c r="N197" s="623"/>
      <c r="O197" s="622"/>
      <c r="P197" s="479"/>
      <c r="Q197" s="479"/>
      <c r="R197" s="623"/>
      <c r="U197" s="624"/>
      <c r="V197" s="624"/>
      <c r="W197" s="624"/>
      <c r="X197" s="550"/>
      <c r="Y197" s="550"/>
      <c r="Z197" s="766"/>
      <c r="AA197" s="759"/>
      <c r="AB197" s="757"/>
      <c r="AC197" s="730"/>
      <c r="AD197" s="730"/>
      <c r="AE197" s="730"/>
      <c r="AF197" s="730"/>
      <c r="AG197" s="730"/>
      <c r="AH197" s="730"/>
      <c r="AI197" s="730"/>
      <c r="AJ197" s="767"/>
      <c r="AK197" s="730"/>
      <c r="AL197" s="730"/>
      <c r="AM197" s="730"/>
      <c r="AN197" s="730"/>
      <c r="AO197" s="730"/>
      <c r="AP197" s="730"/>
      <c r="AQ197" s="730"/>
      <c r="AR197" s="730"/>
      <c r="AS197" s="767"/>
      <c r="AT197" s="730"/>
      <c r="AU197" s="729"/>
      <c r="AV197" s="729"/>
      <c r="AW197" s="729"/>
      <c r="AX197" s="729"/>
      <c r="AY197" s="729"/>
    </row>
    <row r="198" spans="3:52" s="478" customFormat="1" x14ac:dyDescent="0.2">
      <c r="D198" s="620"/>
      <c r="E198" s="620"/>
      <c r="F198" s="620"/>
      <c r="G198" s="479"/>
      <c r="H198" s="621"/>
      <c r="I198" s="622"/>
      <c r="J198" s="622"/>
      <c r="K198" s="623"/>
      <c r="L198" s="623"/>
      <c r="M198" s="622"/>
      <c r="N198" s="623"/>
      <c r="O198" s="622"/>
      <c r="P198" s="479"/>
      <c r="Q198" s="479"/>
      <c r="R198" s="623"/>
      <c r="U198" s="624"/>
      <c r="V198" s="624"/>
      <c r="W198" s="624"/>
      <c r="X198" s="550"/>
      <c r="Y198" s="550"/>
      <c r="Z198" s="766"/>
      <c r="AA198" s="759"/>
      <c r="AB198" s="757"/>
      <c r="AC198" s="730"/>
      <c r="AD198" s="730"/>
      <c r="AE198" s="730"/>
      <c r="AF198" s="730"/>
      <c r="AG198" s="730"/>
      <c r="AH198" s="730"/>
      <c r="AI198" s="730"/>
      <c r="AJ198" s="767"/>
      <c r="AK198" s="730"/>
      <c r="AL198" s="730"/>
      <c r="AM198" s="730"/>
      <c r="AN198" s="730"/>
      <c r="AO198" s="730"/>
      <c r="AP198" s="730"/>
      <c r="AQ198" s="730"/>
      <c r="AR198" s="730"/>
      <c r="AS198" s="767"/>
      <c r="AT198" s="730"/>
      <c r="AU198" s="729"/>
      <c r="AV198" s="729"/>
      <c r="AW198" s="729"/>
      <c r="AX198" s="729"/>
      <c r="AY198" s="729"/>
    </row>
    <row r="199" spans="3:52" s="478" customFormat="1" x14ac:dyDescent="0.2">
      <c r="D199" s="620"/>
      <c r="E199" s="620"/>
      <c r="F199" s="620"/>
      <c r="G199" s="479"/>
      <c r="H199" s="621"/>
      <c r="I199" s="622"/>
      <c r="J199" s="622"/>
      <c r="K199" s="623"/>
      <c r="L199" s="623"/>
      <c r="M199" s="622"/>
      <c r="N199" s="623"/>
      <c r="O199" s="622"/>
      <c r="P199" s="479"/>
      <c r="Q199" s="479"/>
      <c r="R199" s="623"/>
      <c r="U199" s="624"/>
      <c r="V199" s="624"/>
      <c r="W199" s="624"/>
      <c r="X199" s="550"/>
      <c r="Y199" s="550"/>
      <c r="Z199" s="766"/>
      <c r="AA199" s="759"/>
      <c r="AB199" s="757"/>
      <c r="AC199" s="730"/>
      <c r="AD199" s="730"/>
      <c r="AE199" s="730"/>
      <c r="AF199" s="730"/>
      <c r="AG199" s="730"/>
      <c r="AH199" s="730"/>
      <c r="AI199" s="730"/>
      <c r="AJ199" s="767"/>
      <c r="AK199" s="730"/>
      <c r="AL199" s="730"/>
      <c r="AM199" s="730"/>
      <c r="AN199" s="730"/>
      <c r="AO199" s="730"/>
      <c r="AP199" s="730"/>
      <c r="AQ199" s="730"/>
      <c r="AR199" s="730"/>
      <c r="AS199" s="767"/>
      <c r="AT199" s="730"/>
      <c r="AU199" s="729"/>
      <c r="AV199" s="729"/>
      <c r="AW199" s="729"/>
      <c r="AX199" s="729"/>
      <c r="AY199" s="729"/>
    </row>
    <row r="200" spans="3:52" s="478" customFormat="1" x14ac:dyDescent="0.2">
      <c r="D200" s="620"/>
      <c r="E200" s="620"/>
      <c r="F200" s="620"/>
      <c r="G200" s="479"/>
      <c r="H200" s="621"/>
      <c r="I200" s="622"/>
      <c r="J200" s="622"/>
      <c r="K200" s="623"/>
      <c r="L200" s="623"/>
      <c r="M200" s="622"/>
      <c r="N200" s="623"/>
      <c r="O200" s="622"/>
      <c r="P200" s="479"/>
      <c r="Q200" s="479"/>
      <c r="R200" s="623"/>
      <c r="U200" s="624"/>
      <c r="V200" s="624"/>
      <c r="W200" s="624"/>
      <c r="X200" s="550"/>
      <c r="Y200" s="550"/>
      <c r="Z200" s="766"/>
      <c r="AA200" s="759"/>
      <c r="AB200" s="757"/>
      <c r="AC200" s="730"/>
      <c r="AD200" s="730"/>
      <c r="AE200" s="730"/>
      <c r="AF200" s="730"/>
      <c r="AG200" s="730"/>
      <c r="AH200" s="730"/>
      <c r="AI200" s="730"/>
      <c r="AJ200" s="767"/>
      <c r="AK200" s="730"/>
      <c r="AL200" s="730"/>
      <c r="AM200" s="730"/>
      <c r="AN200" s="730"/>
      <c r="AO200" s="730"/>
      <c r="AP200" s="730"/>
      <c r="AQ200" s="730"/>
      <c r="AR200" s="730"/>
      <c r="AS200" s="767"/>
      <c r="AT200" s="730"/>
      <c r="AU200" s="729"/>
      <c r="AV200" s="729"/>
      <c r="AW200" s="729"/>
      <c r="AX200" s="729"/>
      <c r="AY200" s="729"/>
    </row>
    <row r="201" spans="3:52" s="478" customFormat="1" x14ac:dyDescent="0.2">
      <c r="D201" s="620"/>
      <c r="E201" s="620"/>
      <c r="F201" s="620"/>
      <c r="G201" s="479"/>
      <c r="H201" s="621"/>
      <c r="I201" s="622"/>
      <c r="J201" s="622"/>
      <c r="K201" s="623"/>
      <c r="L201" s="623"/>
      <c r="M201" s="622"/>
      <c r="N201" s="623"/>
      <c r="O201" s="622"/>
      <c r="P201" s="479"/>
      <c r="Q201" s="479"/>
      <c r="R201" s="623"/>
      <c r="U201" s="624"/>
      <c r="V201" s="624"/>
      <c r="W201" s="624"/>
      <c r="X201" s="550"/>
      <c r="Y201" s="550"/>
      <c r="Z201" s="766"/>
      <c r="AA201" s="759"/>
      <c r="AB201" s="757"/>
      <c r="AC201" s="730"/>
      <c r="AD201" s="730"/>
      <c r="AE201" s="730"/>
      <c r="AF201" s="730"/>
      <c r="AG201" s="730"/>
      <c r="AH201" s="730"/>
      <c r="AI201" s="730"/>
      <c r="AJ201" s="767"/>
      <c r="AK201" s="730"/>
      <c r="AL201" s="730"/>
      <c r="AM201" s="730"/>
      <c r="AN201" s="730"/>
      <c r="AO201" s="730"/>
      <c r="AP201" s="730"/>
      <c r="AQ201" s="730"/>
      <c r="AR201" s="730"/>
      <c r="AS201" s="767"/>
      <c r="AT201" s="730"/>
      <c r="AU201" s="729"/>
      <c r="AV201" s="729"/>
      <c r="AW201" s="729"/>
      <c r="AX201" s="729"/>
      <c r="AY201" s="729"/>
    </row>
    <row r="202" spans="3:52" s="478" customFormat="1" x14ac:dyDescent="0.2">
      <c r="D202" s="620"/>
      <c r="E202" s="620"/>
      <c r="F202" s="620"/>
      <c r="G202" s="479"/>
      <c r="H202" s="621"/>
      <c r="I202" s="622"/>
      <c r="J202" s="622"/>
      <c r="K202" s="623"/>
      <c r="L202" s="623"/>
      <c r="M202" s="622"/>
      <c r="N202" s="623"/>
      <c r="O202" s="622"/>
      <c r="P202" s="479"/>
      <c r="Q202" s="479"/>
      <c r="R202" s="623"/>
      <c r="U202" s="624"/>
      <c r="V202" s="624"/>
      <c r="W202" s="624"/>
      <c r="X202" s="550"/>
      <c r="Y202" s="550"/>
      <c r="Z202" s="766"/>
      <c r="AA202" s="759"/>
      <c r="AB202" s="757"/>
      <c r="AC202" s="730"/>
      <c r="AD202" s="730"/>
      <c r="AE202" s="730"/>
      <c r="AF202" s="730"/>
      <c r="AG202" s="730"/>
      <c r="AH202" s="730"/>
      <c r="AI202" s="730"/>
      <c r="AJ202" s="767"/>
      <c r="AK202" s="730"/>
      <c r="AL202" s="730"/>
      <c r="AM202" s="730"/>
      <c r="AN202" s="730"/>
      <c r="AO202" s="730"/>
      <c r="AP202" s="730"/>
      <c r="AQ202" s="730"/>
      <c r="AR202" s="730"/>
      <c r="AS202" s="767"/>
      <c r="AT202" s="730"/>
      <c r="AU202" s="729"/>
      <c r="AV202" s="729"/>
      <c r="AW202" s="729"/>
      <c r="AX202" s="729"/>
      <c r="AY202" s="729"/>
    </row>
    <row r="203" spans="3:52" s="478" customFormat="1" x14ac:dyDescent="0.2">
      <c r="D203" s="620"/>
      <c r="E203" s="620"/>
      <c r="F203" s="620"/>
      <c r="G203" s="479"/>
      <c r="H203" s="621"/>
      <c r="I203" s="622"/>
      <c r="J203" s="622"/>
      <c r="K203" s="623"/>
      <c r="L203" s="623"/>
      <c r="M203" s="622"/>
      <c r="N203" s="623"/>
      <c r="O203" s="622"/>
      <c r="P203" s="479"/>
      <c r="Q203" s="479"/>
      <c r="R203" s="623"/>
      <c r="U203" s="624"/>
      <c r="V203" s="624"/>
      <c r="W203" s="624"/>
      <c r="X203" s="550"/>
      <c r="Y203" s="550"/>
      <c r="Z203" s="766"/>
      <c r="AA203" s="759"/>
      <c r="AB203" s="757"/>
      <c r="AC203" s="730"/>
      <c r="AD203" s="730"/>
      <c r="AE203" s="730"/>
      <c r="AF203" s="730"/>
      <c r="AG203" s="730"/>
      <c r="AH203" s="730"/>
      <c r="AI203" s="730"/>
      <c r="AJ203" s="767"/>
      <c r="AK203" s="730"/>
      <c r="AL203" s="730"/>
      <c r="AM203" s="730"/>
      <c r="AN203" s="730"/>
      <c r="AO203" s="730"/>
      <c r="AP203" s="730"/>
      <c r="AQ203" s="730"/>
      <c r="AR203" s="730"/>
      <c r="AS203" s="767"/>
      <c r="AT203" s="730"/>
      <c r="AU203" s="729"/>
      <c r="AV203" s="729"/>
      <c r="AW203" s="729"/>
      <c r="AX203" s="729"/>
      <c r="AY203" s="729"/>
    </row>
    <row r="204" spans="3:52" s="478" customFormat="1" x14ac:dyDescent="0.2">
      <c r="D204" s="620"/>
      <c r="E204" s="620"/>
      <c r="F204" s="620"/>
      <c r="G204" s="479"/>
      <c r="H204" s="621"/>
      <c r="I204" s="622"/>
      <c r="J204" s="622"/>
      <c r="K204" s="623"/>
      <c r="L204" s="623"/>
      <c r="M204" s="622"/>
      <c r="N204" s="623"/>
      <c r="O204" s="622"/>
      <c r="P204" s="479"/>
      <c r="Q204" s="479"/>
      <c r="R204" s="623"/>
      <c r="U204" s="624"/>
      <c r="V204" s="624"/>
      <c r="W204" s="624"/>
      <c r="X204" s="550"/>
      <c r="Y204" s="550"/>
      <c r="Z204" s="766"/>
      <c r="AA204" s="759"/>
      <c r="AB204" s="757"/>
      <c r="AC204" s="730"/>
      <c r="AD204" s="730"/>
      <c r="AE204" s="730"/>
      <c r="AF204" s="730"/>
      <c r="AG204" s="730"/>
      <c r="AH204" s="730"/>
      <c r="AI204" s="730"/>
      <c r="AJ204" s="767"/>
      <c r="AK204" s="730"/>
      <c r="AL204" s="730"/>
      <c r="AM204" s="730"/>
      <c r="AN204" s="730"/>
      <c r="AO204" s="730"/>
      <c r="AP204" s="730"/>
      <c r="AQ204" s="730"/>
      <c r="AR204" s="730"/>
      <c r="AS204" s="767"/>
      <c r="AT204" s="730"/>
      <c r="AU204" s="729"/>
      <c r="AV204" s="729"/>
      <c r="AW204" s="729"/>
      <c r="AX204" s="729"/>
      <c r="AY204" s="729"/>
    </row>
    <row r="205" spans="3:52" s="478" customFormat="1" x14ac:dyDescent="0.2">
      <c r="D205" s="620"/>
      <c r="E205" s="620"/>
      <c r="F205" s="620"/>
      <c r="G205" s="479"/>
      <c r="H205" s="621"/>
      <c r="I205" s="622"/>
      <c r="J205" s="622"/>
      <c r="K205" s="623"/>
      <c r="L205" s="623"/>
      <c r="M205" s="622"/>
      <c r="N205" s="623"/>
      <c r="O205" s="622"/>
      <c r="P205" s="479"/>
      <c r="Q205" s="479"/>
      <c r="R205" s="623"/>
      <c r="U205" s="624"/>
      <c r="V205" s="624"/>
      <c r="W205" s="624"/>
      <c r="X205" s="550"/>
      <c r="Y205" s="550"/>
      <c r="Z205" s="766"/>
      <c r="AA205" s="759"/>
      <c r="AB205" s="757"/>
      <c r="AC205" s="730"/>
      <c r="AD205" s="730"/>
      <c r="AE205" s="730"/>
      <c r="AF205" s="730"/>
      <c r="AG205" s="730"/>
      <c r="AH205" s="730"/>
      <c r="AI205" s="730"/>
      <c r="AJ205" s="767"/>
      <c r="AK205" s="730"/>
      <c r="AL205" s="730"/>
      <c r="AM205" s="730"/>
      <c r="AN205" s="730"/>
      <c r="AO205" s="730"/>
      <c r="AP205" s="730"/>
      <c r="AQ205" s="730"/>
      <c r="AR205" s="730"/>
      <c r="AS205" s="767"/>
      <c r="AT205" s="730"/>
      <c r="AU205" s="729"/>
      <c r="AV205" s="729"/>
      <c r="AW205" s="729"/>
      <c r="AX205" s="729"/>
      <c r="AY205" s="729"/>
    </row>
    <row r="206" spans="3:52" s="478" customFormat="1" x14ac:dyDescent="0.2">
      <c r="D206" s="620"/>
      <c r="E206" s="620"/>
      <c r="F206" s="620"/>
      <c r="G206" s="479"/>
      <c r="H206" s="621"/>
      <c r="I206" s="622"/>
      <c r="J206" s="622"/>
      <c r="K206" s="623"/>
      <c r="L206" s="623"/>
      <c r="M206" s="622"/>
      <c r="N206" s="623"/>
      <c r="O206" s="622"/>
      <c r="P206" s="479"/>
      <c r="Q206" s="479"/>
      <c r="R206" s="623"/>
      <c r="U206" s="624"/>
      <c r="V206" s="624"/>
      <c r="W206" s="624"/>
      <c r="X206" s="550"/>
      <c r="Y206" s="550"/>
      <c r="Z206" s="766"/>
      <c r="AA206" s="759"/>
      <c r="AB206" s="757"/>
      <c r="AC206" s="730"/>
      <c r="AD206" s="730"/>
      <c r="AE206" s="730"/>
      <c r="AF206" s="730"/>
      <c r="AG206" s="730"/>
      <c r="AH206" s="730"/>
      <c r="AI206" s="730"/>
      <c r="AJ206" s="767"/>
      <c r="AK206" s="730"/>
      <c r="AL206" s="730"/>
      <c r="AM206" s="730"/>
      <c r="AN206" s="730"/>
      <c r="AO206" s="730"/>
      <c r="AP206" s="730"/>
      <c r="AQ206" s="730"/>
      <c r="AR206" s="730"/>
      <c r="AS206" s="767"/>
      <c r="AT206" s="730"/>
      <c r="AU206" s="729"/>
      <c r="AV206" s="729"/>
      <c r="AW206" s="729"/>
      <c r="AX206" s="729"/>
      <c r="AY206" s="729"/>
    </row>
    <row r="207" spans="3:52" s="478" customFormat="1" x14ac:dyDescent="0.2">
      <c r="D207" s="645" t="s">
        <v>176</v>
      </c>
      <c r="E207" s="620"/>
      <c r="F207" s="620"/>
      <c r="G207" s="479"/>
      <c r="H207" s="621"/>
      <c r="I207" s="622"/>
      <c r="J207" s="622"/>
      <c r="K207" s="623"/>
      <c r="L207" s="623"/>
      <c r="M207" s="622"/>
      <c r="N207" s="623"/>
      <c r="O207" s="622"/>
      <c r="P207" s="479"/>
      <c r="Q207" s="479"/>
      <c r="R207" s="623"/>
      <c r="U207" s="624"/>
      <c r="V207" s="624"/>
      <c r="W207" s="624"/>
      <c r="X207" s="550"/>
      <c r="Y207" s="550"/>
      <c r="Z207" s="766"/>
      <c r="AA207" s="759"/>
      <c r="AB207" s="757"/>
      <c r="AC207" s="730"/>
      <c r="AD207" s="730"/>
      <c r="AE207" s="730"/>
      <c r="AF207" s="730"/>
      <c r="AG207" s="730"/>
      <c r="AH207" s="730"/>
      <c r="AI207" s="730"/>
      <c r="AJ207" s="767"/>
      <c r="AK207" s="730"/>
      <c r="AL207" s="730"/>
      <c r="AM207" s="730"/>
      <c r="AN207" s="730"/>
      <c r="AO207" s="730"/>
      <c r="AP207" s="730"/>
      <c r="AQ207" s="730"/>
      <c r="AR207" s="730"/>
      <c r="AS207" s="767"/>
      <c r="AT207" s="730"/>
      <c r="AU207" s="729"/>
      <c r="AV207" s="729"/>
      <c r="AW207" s="729"/>
      <c r="AX207" s="729"/>
      <c r="AY207" s="729"/>
    </row>
    <row r="208" spans="3:52" s="478" customFormat="1" x14ac:dyDescent="0.2">
      <c r="D208" s="645" t="s">
        <v>177</v>
      </c>
      <c r="E208" s="620"/>
      <c r="F208" s="620"/>
      <c r="G208" s="479"/>
      <c r="H208" s="621"/>
      <c r="I208" s="622"/>
      <c r="J208" s="622"/>
      <c r="K208" s="623"/>
      <c r="L208" s="623"/>
      <c r="M208" s="622"/>
      <c r="N208" s="623"/>
      <c r="O208" s="622"/>
      <c r="P208" s="479"/>
      <c r="Q208" s="479"/>
      <c r="R208" s="623"/>
      <c r="U208" s="624"/>
      <c r="V208" s="624"/>
      <c r="W208" s="624"/>
      <c r="X208" s="550"/>
      <c r="Y208" s="550"/>
      <c r="Z208" s="766"/>
      <c r="AA208" s="759"/>
      <c r="AB208" s="757"/>
      <c r="AC208" s="730"/>
      <c r="AD208" s="730"/>
      <c r="AE208" s="730"/>
      <c r="AF208" s="730"/>
      <c r="AG208" s="730"/>
      <c r="AH208" s="730"/>
      <c r="AI208" s="730"/>
      <c r="AJ208" s="767"/>
      <c r="AK208" s="730"/>
      <c r="AL208" s="730"/>
      <c r="AM208" s="730"/>
      <c r="AN208" s="730"/>
      <c r="AO208" s="730"/>
      <c r="AP208" s="730"/>
      <c r="AQ208" s="730"/>
      <c r="AR208" s="730"/>
      <c r="AS208" s="767"/>
      <c r="AT208" s="730"/>
      <c r="AU208" s="729"/>
      <c r="AV208" s="729"/>
      <c r="AW208" s="729"/>
      <c r="AX208" s="729"/>
      <c r="AY208" s="729"/>
    </row>
    <row r="209" spans="4:51" s="478" customFormat="1" x14ac:dyDescent="0.2">
      <c r="D209" s="645" t="s">
        <v>178</v>
      </c>
      <c r="E209" s="620"/>
      <c r="F209" s="620"/>
      <c r="G209" s="479"/>
      <c r="H209" s="621"/>
      <c r="I209" s="622"/>
      <c r="J209" s="622"/>
      <c r="K209" s="623"/>
      <c r="L209" s="623"/>
      <c r="M209" s="622"/>
      <c r="N209" s="623"/>
      <c r="O209" s="622"/>
      <c r="P209" s="479"/>
      <c r="Q209" s="479"/>
      <c r="R209" s="623"/>
      <c r="U209" s="624"/>
      <c r="V209" s="624"/>
      <c r="W209" s="624"/>
      <c r="X209" s="550"/>
      <c r="Y209" s="550"/>
      <c r="Z209" s="766"/>
      <c r="AA209" s="759"/>
      <c r="AB209" s="757"/>
      <c r="AC209" s="730"/>
      <c r="AD209" s="730"/>
      <c r="AE209" s="730"/>
      <c r="AF209" s="730"/>
      <c r="AG209" s="730"/>
      <c r="AH209" s="730"/>
      <c r="AI209" s="730"/>
      <c r="AJ209" s="767"/>
      <c r="AK209" s="730"/>
      <c r="AL209" s="730"/>
      <c r="AM209" s="730"/>
      <c r="AN209" s="730"/>
      <c r="AO209" s="730"/>
      <c r="AP209" s="730"/>
      <c r="AQ209" s="730"/>
      <c r="AR209" s="730"/>
      <c r="AS209" s="767"/>
      <c r="AT209" s="730"/>
      <c r="AU209" s="729"/>
      <c r="AV209" s="729"/>
      <c r="AW209" s="729"/>
      <c r="AX209" s="729"/>
      <c r="AY209" s="729"/>
    </row>
    <row r="210" spans="4:51" s="478" customFormat="1" x14ac:dyDescent="0.2">
      <c r="D210" s="645" t="s">
        <v>179</v>
      </c>
      <c r="E210" s="620"/>
      <c r="F210" s="620"/>
      <c r="G210" s="479"/>
      <c r="H210" s="621"/>
      <c r="I210" s="622"/>
      <c r="J210" s="622"/>
      <c r="K210" s="623"/>
      <c r="L210" s="623"/>
      <c r="M210" s="622"/>
      <c r="N210" s="623"/>
      <c r="O210" s="622"/>
      <c r="P210" s="479"/>
      <c r="Q210" s="479"/>
      <c r="R210" s="623"/>
      <c r="U210" s="624"/>
      <c r="V210" s="624"/>
      <c r="W210" s="624"/>
      <c r="X210" s="550"/>
      <c r="Y210" s="550"/>
      <c r="Z210" s="766"/>
      <c r="AA210" s="759"/>
      <c r="AB210" s="757"/>
      <c r="AC210" s="730"/>
      <c r="AD210" s="730"/>
      <c r="AE210" s="730"/>
      <c r="AF210" s="730"/>
      <c r="AG210" s="730"/>
      <c r="AH210" s="730"/>
      <c r="AI210" s="730"/>
      <c r="AJ210" s="767"/>
      <c r="AK210" s="730"/>
      <c r="AL210" s="730"/>
      <c r="AM210" s="730"/>
      <c r="AN210" s="730"/>
      <c r="AO210" s="730"/>
      <c r="AP210" s="730"/>
      <c r="AQ210" s="730"/>
      <c r="AR210" s="730"/>
      <c r="AS210" s="767"/>
      <c r="AT210" s="730"/>
      <c r="AU210" s="729"/>
      <c r="AV210" s="729"/>
      <c r="AW210" s="729"/>
      <c r="AX210" s="729"/>
      <c r="AY210" s="729"/>
    </row>
    <row r="211" spans="4:51" s="478" customFormat="1" x14ac:dyDescent="0.2">
      <c r="D211" s="645" t="s">
        <v>169</v>
      </c>
      <c r="E211" s="620"/>
      <c r="F211" s="620"/>
      <c r="G211" s="479"/>
      <c r="H211" s="621"/>
      <c r="I211" s="622"/>
      <c r="J211" s="622"/>
      <c r="K211" s="623"/>
      <c r="L211" s="623"/>
      <c r="M211" s="622"/>
      <c r="N211" s="623"/>
      <c r="O211" s="622"/>
      <c r="P211" s="479"/>
      <c r="Q211" s="479"/>
      <c r="R211" s="623"/>
      <c r="U211" s="624"/>
      <c r="V211" s="624"/>
      <c r="W211" s="624"/>
      <c r="X211" s="550"/>
      <c r="Y211" s="550"/>
      <c r="Z211" s="766"/>
      <c r="AA211" s="759"/>
      <c r="AB211" s="757"/>
      <c r="AC211" s="730"/>
      <c r="AD211" s="730"/>
      <c r="AE211" s="730"/>
      <c r="AF211" s="730"/>
      <c r="AG211" s="730"/>
      <c r="AH211" s="730"/>
      <c r="AI211" s="730"/>
      <c r="AJ211" s="767"/>
      <c r="AK211" s="730"/>
      <c r="AL211" s="730"/>
      <c r="AM211" s="730"/>
      <c r="AN211" s="730"/>
      <c r="AO211" s="730"/>
      <c r="AP211" s="730"/>
      <c r="AQ211" s="730"/>
      <c r="AR211" s="730"/>
      <c r="AS211" s="767"/>
      <c r="AT211" s="730"/>
      <c r="AU211" s="729"/>
      <c r="AV211" s="729"/>
      <c r="AW211" s="729"/>
      <c r="AX211" s="729"/>
      <c r="AY211" s="729"/>
    </row>
    <row r="212" spans="4:51" s="478" customFormat="1" x14ac:dyDescent="0.2">
      <c r="D212" s="645" t="s">
        <v>170</v>
      </c>
      <c r="E212" s="620"/>
      <c r="F212" s="620"/>
      <c r="G212" s="479"/>
      <c r="H212" s="621"/>
      <c r="I212" s="622"/>
      <c r="J212" s="622"/>
      <c r="K212" s="623"/>
      <c r="L212" s="623"/>
      <c r="M212" s="622"/>
      <c r="N212" s="623"/>
      <c r="O212" s="622"/>
      <c r="P212" s="479"/>
      <c r="Q212" s="479"/>
      <c r="R212" s="623"/>
      <c r="U212" s="624"/>
      <c r="V212" s="624"/>
      <c r="W212" s="624"/>
      <c r="X212" s="550"/>
      <c r="Y212" s="550"/>
      <c r="Z212" s="766"/>
      <c r="AA212" s="759"/>
      <c r="AB212" s="757"/>
      <c r="AC212" s="730"/>
      <c r="AD212" s="730"/>
      <c r="AE212" s="730"/>
      <c r="AF212" s="730"/>
      <c r="AG212" s="730"/>
      <c r="AH212" s="730"/>
      <c r="AI212" s="730"/>
      <c r="AJ212" s="767"/>
      <c r="AK212" s="730"/>
      <c r="AL212" s="730"/>
      <c r="AM212" s="730"/>
      <c r="AN212" s="730"/>
      <c r="AO212" s="730"/>
      <c r="AP212" s="730"/>
      <c r="AQ212" s="730"/>
      <c r="AR212" s="730"/>
      <c r="AS212" s="767"/>
      <c r="AT212" s="730"/>
      <c r="AU212" s="729"/>
      <c r="AV212" s="729"/>
      <c r="AW212" s="729"/>
      <c r="AX212" s="729"/>
      <c r="AY212" s="729"/>
    </row>
    <row r="213" spans="4:51" s="478" customFormat="1" x14ac:dyDescent="0.2">
      <c r="D213" s="645" t="s">
        <v>171</v>
      </c>
      <c r="E213" s="620"/>
      <c r="F213" s="620"/>
      <c r="G213" s="479"/>
      <c r="H213" s="621"/>
      <c r="I213" s="622"/>
      <c r="J213" s="622"/>
      <c r="K213" s="623"/>
      <c r="L213" s="623"/>
      <c r="M213" s="622"/>
      <c r="N213" s="623"/>
      <c r="O213" s="622"/>
      <c r="P213" s="479"/>
      <c r="Q213" s="479"/>
      <c r="R213" s="623"/>
      <c r="U213" s="624"/>
      <c r="V213" s="624"/>
      <c r="W213" s="624"/>
      <c r="X213" s="550"/>
      <c r="Y213" s="550"/>
      <c r="Z213" s="766"/>
      <c r="AA213" s="759"/>
      <c r="AB213" s="757"/>
      <c r="AC213" s="730"/>
      <c r="AD213" s="730"/>
      <c r="AE213" s="730"/>
      <c r="AF213" s="730"/>
      <c r="AG213" s="730"/>
      <c r="AH213" s="730"/>
      <c r="AI213" s="730"/>
      <c r="AJ213" s="767"/>
      <c r="AK213" s="730"/>
      <c r="AL213" s="730"/>
      <c r="AM213" s="730"/>
      <c r="AN213" s="730"/>
      <c r="AO213" s="730"/>
      <c r="AP213" s="730"/>
      <c r="AQ213" s="730"/>
      <c r="AR213" s="730"/>
      <c r="AS213" s="767"/>
      <c r="AT213" s="730"/>
      <c r="AU213" s="729"/>
      <c r="AV213" s="729"/>
      <c r="AW213" s="729"/>
      <c r="AX213" s="729"/>
      <c r="AY213" s="729"/>
    </row>
    <row r="214" spans="4:51" s="478" customFormat="1" x14ac:dyDescent="0.2">
      <c r="D214" s="645" t="s">
        <v>172</v>
      </c>
      <c r="E214" s="620"/>
      <c r="F214" s="620"/>
      <c r="G214" s="479"/>
      <c r="H214" s="621"/>
      <c r="I214" s="622"/>
      <c r="J214" s="622"/>
      <c r="K214" s="623"/>
      <c r="L214" s="623"/>
      <c r="M214" s="622"/>
      <c r="N214" s="623"/>
      <c r="O214" s="622"/>
      <c r="P214" s="479"/>
      <c r="Q214" s="479"/>
      <c r="R214" s="623"/>
      <c r="U214" s="624"/>
      <c r="V214" s="624"/>
      <c r="W214" s="624"/>
      <c r="X214" s="550"/>
      <c r="Y214" s="550"/>
      <c r="Z214" s="766"/>
      <c r="AA214" s="759"/>
      <c r="AB214" s="757"/>
      <c r="AC214" s="730"/>
      <c r="AD214" s="730"/>
      <c r="AE214" s="730"/>
      <c r="AF214" s="730"/>
      <c r="AG214" s="730"/>
      <c r="AH214" s="730"/>
      <c r="AI214" s="730"/>
      <c r="AJ214" s="767"/>
      <c r="AK214" s="730"/>
      <c r="AL214" s="730"/>
      <c r="AM214" s="730"/>
      <c r="AN214" s="730"/>
      <c r="AO214" s="730"/>
      <c r="AP214" s="730"/>
      <c r="AQ214" s="730"/>
      <c r="AR214" s="730"/>
      <c r="AS214" s="767"/>
      <c r="AT214" s="730"/>
      <c r="AU214" s="729"/>
      <c r="AV214" s="729"/>
      <c r="AW214" s="729"/>
      <c r="AX214" s="729"/>
      <c r="AY214" s="729"/>
    </row>
    <row r="215" spans="4:51" s="478" customFormat="1" x14ac:dyDescent="0.2">
      <c r="D215" s="645" t="s">
        <v>173</v>
      </c>
      <c r="E215" s="620"/>
      <c r="F215" s="620"/>
      <c r="G215" s="479"/>
      <c r="H215" s="621"/>
      <c r="I215" s="622"/>
      <c r="J215" s="622"/>
      <c r="K215" s="623"/>
      <c r="L215" s="623"/>
      <c r="M215" s="622"/>
      <c r="N215" s="623"/>
      <c r="O215" s="622"/>
      <c r="P215" s="479"/>
      <c r="Q215" s="479"/>
      <c r="R215" s="623"/>
      <c r="U215" s="624"/>
      <c r="V215" s="624"/>
      <c r="W215" s="624"/>
      <c r="X215" s="550"/>
      <c r="Y215" s="550"/>
      <c r="Z215" s="766"/>
      <c r="AA215" s="759"/>
      <c r="AB215" s="757"/>
      <c r="AC215" s="730"/>
      <c r="AD215" s="730"/>
      <c r="AE215" s="730"/>
      <c r="AF215" s="730"/>
      <c r="AG215" s="730"/>
      <c r="AH215" s="730"/>
      <c r="AI215" s="730"/>
      <c r="AJ215" s="767"/>
      <c r="AK215" s="730"/>
      <c r="AL215" s="730"/>
      <c r="AM215" s="730"/>
      <c r="AN215" s="730"/>
      <c r="AO215" s="730"/>
      <c r="AP215" s="730"/>
      <c r="AQ215" s="730"/>
      <c r="AR215" s="730"/>
      <c r="AS215" s="767"/>
      <c r="AT215" s="730"/>
      <c r="AU215" s="729"/>
      <c r="AV215" s="729"/>
      <c r="AW215" s="729"/>
      <c r="AX215" s="729"/>
      <c r="AY215" s="729"/>
    </row>
    <row r="216" spans="4:51" s="478" customFormat="1" x14ac:dyDescent="0.2">
      <c r="D216" s="645" t="s">
        <v>174</v>
      </c>
      <c r="E216" s="620"/>
      <c r="F216" s="620"/>
      <c r="G216" s="479"/>
      <c r="H216" s="621"/>
      <c r="I216" s="622"/>
      <c r="J216" s="622"/>
      <c r="K216" s="623"/>
      <c r="L216" s="623"/>
      <c r="M216" s="622"/>
      <c r="N216" s="623"/>
      <c r="O216" s="622"/>
      <c r="P216" s="479"/>
      <c r="Q216" s="479"/>
      <c r="R216" s="623"/>
      <c r="U216" s="624"/>
      <c r="V216" s="624"/>
      <c r="W216" s="624"/>
      <c r="X216" s="550"/>
      <c r="Y216" s="550"/>
      <c r="Z216" s="766"/>
      <c r="AA216" s="759"/>
      <c r="AB216" s="757"/>
      <c r="AC216" s="730"/>
      <c r="AD216" s="730"/>
      <c r="AE216" s="730"/>
      <c r="AF216" s="730"/>
      <c r="AG216" s="730"/>
      <c r="AH216" s="730"/>
      <c r="AI216" s="730"/>
      <c r="AJ216" s="767"/>
      <c r="AK216" s="730"/>
      <c r="AL216" s="730"/>
      <c r="AM216" s="730"/>
      <c r="AN216" s="730"/>
      <c r="AO216" s="730"/>
      <c r="AP216" s="730"/>
      <c r="AQ216" s="730"/>
      <c r="AR216" s="730"/>
      <c r="AS216" s="767"/>
      <c r="AT216" s="730"/>
      <c r="AU216" s="729"/>
      <c r="AV216" s="729"/>
      <c r="AW216" s="729"/>
      <c r="AX216" s="729"/>
      <c r="AY216" s="729"/>
    </row>
    <row r="217" spans="4:51" s="478" customFormat="1" x14ac:dyDescent="0.2">
      <c r="D217" s="645" t="s">
        <v>175</v>
      </c>
      <c r="E217" s="620"/>
      <c r="F217" s="620"/>
      <c r="G217" s="479"/>
      <c r="H217" s="621"/>
      <c r="I217" s="622"/>
      <c r="J217" s="622"/>
      <c r="K217" s="623"/>
      <c r="L217" s="623"/>
      <c r="M217" s="622"/>
      <c r="N217" s="623"/>
      <c r="O217" s="622"/>
      <c r="P217" s="479"/>
      <c r="Q217" s="479"/>
      <c r="R217" s="623"/>
      <c r="U217" s="624"/>
      <c r="V217" s="624"/>
      <c r="W217" s="624"/>
      <c r="X217" s="550"/>
      <c r="Y217" s="550"/>
      <c r="Z217" s="766"/>
      <c r="AA217" s="759"/>
      <c r="AB217" s="757"/>
      <c r="AC217" s="730"/>
      <c r="AD217" s="730"/>
      <c r="AE217" s="730"/>
      <c r="AF217" s="730"/>
      <c r="AG217" s="730"/>
      <c r="AH217" s="730"/>
      <c r="AI217" s="730"/>
      <c r="AJ217" s="767"/>
      <c r="AK217" s="730"/>
      <c r="AL217" s="730"/>
      <c r="AM217" s="730"/>
      <c r="AN217" s="730"/>
      <c r="AO217" s="730"/>
      <c r="AP217" s="730"/>
      <c r="AQ217" s="730"/>
      <c r="AR217" s="730"/>
      <c r="AS217" s="767"/>
      <c r="AT217" s="730"/>
      <c r="AU217" s="729"/>
      <c r="AV217" s="729"/>
      <c r="AW217" s="729"/>
      <c r="AX217" s="729"/>
      <c r="AY217" s="729"/>
    </row>
    <row r="218" spans="4:51" s="478" customFormat="1" x14ac:dyDescent="0.2">
      <c r="D218" s="645" t="s">
        <v>180</v>
      </c>
      <c r="E218" s="620"/>
      <c r="F218" s="620"/>
      <c r="G218" s="479"/>
      <c r="H218" s="621"/>
      <c r="I218" s="622"/>
      <c r="J218" s="622"/>
      <c r="K218" s="623"/>
      <c r="L218" s="623"/>
      <c r="M218" s="622"/>
      <c r="N218" s="623"/>
      <c r="O218" s="622"/>
      <c r="P218" s="479"/>
      <c r="Q218" s="479"/>
      <c r="R218" s="623"/>
      <c r="U218" s="624"/>
      <c r="V218" s="624"/>
      <c r="W218" s="624"/>
      <c r="X218" s="550"/>
      <c r="Y218" s="550"/>
      <c r="Z218" s="766"/>
      <c r="AA218" s="759"/>
      <c r="AB218" s="757"/>
      <c r="AC218" s="730"/>
      <c r="AD218" s="730"/>
      <c r="AE218" s="730"/>
      <c r="AF218" s="730"/>
      <c r="AG218" s="730"/>
      <c r="AH218" s="730"/>
      <c r="AI218" s="730"/>
      <c r="AJ218" s="767"/>
      <c r="AK218" s="730"/>
      <c r="AL218" s="730"/>
      <c r="AM218" s="730"/>
      <c r="AN218" s="730"/>
      <c r="AO218" s="730"/>
      <c r="AP218" s="730"/>
      <c r="AQ218" s="730"/>
      <c r="AR218" s="730"/>
      <c r="AS218" s="767"/>
      <c r="AT218" s="730"/>
      <c r="AU218" s="729"/>
      <c r="AV218" s="729"/>
      <c r="AW218" s="729"/>
      <c r="AX218" s="729"/>
      <c r="AY218" s="729"/>
    </row>
    <row r="219" spans="4:51" s="478" customFormat="1" x14ac:dyDescent="0.2">
      <c r="D219" s="645" t="s">
        <v>181</v>
      </c>
      <c r="E219" s="620"/>
      <c r="F219" s="620"/>
      <c r="G219" s="479"/>
      <c r="H219" s="621"/>
      <c r="I219" s="622"/>
      <c r="J219" s="622"/>
      <c r="K219" s="623"/>
      <c r="L219" s="623"/>
      <c r="M219" s="622"/>
      <c r="N219" s="623"/>
      <c r="O219" s="622"/>
      <c r="P219" s="479"/>
      <c r="Q219" s="479"/>
      <c r="R219" s="623"/>
      <c r="U219" s="624"/>
      <c r="V219" s="624"/>
      <c r="W219" s="624"/>
      <c r="X219" s="550"/>
      <c r="Y219" s="550"/>
      <c r="Z219" s="766"/>
      <c r="AA219" s="759"/>
      <c r="AB219" s="757"/>
      <c r="AC219" s="730"/>
      <c r="AD219" s="730"/>
      <c r="AE219" s="730"/>
      <c r="AF219" s="730"/>
      <c r="AG219" s="730"/>
      <c r="AH219" s="730"/>
      <c r="AI219" s="730"/>
      <c r="AJ219" s="767"/>
      <c r="AK219" s="730"/>
      <c r="AL219" s="730"/>
      <c r="AM219" s="730"/>
      <c r="AN219" s="730"/>
      <c r="AO219" s="730"/>
      <c r="AP219" s="730"/>
      <c r="AQ219" s="730"/>
      <c r="AR219" s="730"/>
      <c r="AS219" s="767"/>
      <c r="AT219" s="730"/>
      <c r="AU219" s="729"/>
      <c r="AV219" s="729"/>
      <c r="AW219" s="729"/>
      <c r="AX219" s="729"/>
      <c r="AY219" s="729"/>
    </row>
    <row r="220" spans="4:51" s="478" customFormat="1" x14ac:dyDescent="0.2">
      <c r="D220" s="645" t="s">
        <v>182</v>
      </c>
      <c r="E220" s="620"/>
      <c r="F220" s="620"/>
      <c r="G220" s="479"/>
      <c r="H220" s="621"/>
      <c r="I220" s="622"/>
      <c r="J220" s="622"/>
      <c r="K220" s="623"/>
      <c r="L220" s="623"/>
      <c r="M220" s="622"/>
      <c r="N220" s="623"/>
      <c r="O220" s="622"/>
      <c r="P220" s="479"/>
      <c r="Q220" s="479"/>
      <c r="R220" s="623"/>
      <c r="U220" s="624"/>
      <c r="V220" s="624"/>
      <c r="W220" s="624"/>
      <c r="X220" s="550"/>
      <c r="Y220" s="550"/>
      <c r="Z220" s="766"/>
      <c r="AA220" s="759"/>
      <c r="AB220" s="757"/>
      <c r="AC220" s="730"/>
      <c r="AD220" s="730"/>
      <c r="AE220" s="730"/>
      <c r="AF220" s="730"/>
      <c r="AG220" s="730"/>
      <c r="AH220" s="730"/>
      <c r="AI220" s="730"/>
      <c r="AJ220" s="767"/>
      <c r="AK220" s="730"/>
      <c r="AL220" s="730"/>
      <c r="AM220" s="730"/>
      <c r="AN220" s="730"/>
      <c r="AO220" s="730"/>
      <c r="AP220" s="730"/>
      <c r="AQ220" s="730"/>
      <c r="AR220" s="730"/>
      <c r="AS220" s="767"/>
      <c r="AT220" s="730"/>
      <c r="AU220" s="729"/>
      <c r="AV220" s="729"/>
      <c r="AW220" s="729"/>
      <c r="AX220" s="729"/>
      <c r="AY220" s="729"/>
    </row>
    <row r="221" spans="4:51" s="478" customFormat="1" x14ac:dyDescent="0.2">
      <c r="D221" s="645" t="s">
        <v>183</v>
      </c>
      <c r="E221" s="620"/>
      <c r="F221" s="620"/>
      <c r="G221" s="479"/>
      <c r="H221" s="621"/>
      <c r="I221" s="622"/>
      <c r="J221" s="622"/>
      <c r="K221" s="623"/>
      <c r="L221" s="623"/>
      <c r="M221" s="622"/>
      <c r="N221" s="623"/>
      <c r="O221" s="622"/>
      <c r="P221" s="479"/>
      <c r="Q221" s="479"/>
      <c r="R221" s="623"/>
      <c r="U221" s="624"/>
      <c r="V221" s="624"/>
      <c r="W221" s="624"/>
      <c r="X221" s="550"/>
      <c r="Y221" s="550"/>
      <c r="Z221" s="766"/>
      <c r="AA221" s="759"/>
      <c r="AB221" s="757"/>
      <c r="AC221" s="730"/>
      <c r="AD221" s="730"/>
      <c r="AE221" s="730"/>
      <c r="AF221" s="730"/>
      <c r="AG221" s="730"/>
      <c r="AH221" s="730"/>
      <c r="AI221" s="730"/>
      <c r="AJ221" s="767"/>
      <c r="AK221" s="730"/>
      <c r="AL221" s="730"/>
      <c r="AM221" s="730"/>
      <c r="AN221" s="730"/>
      <c r="AO221" s="730"/>
      <c r="AP221" s="730"/>
      <c r="AQ221" s="730"/>
      <c r="AR221" s="730"/>
      <c r="AS221" s="767"/>
      <c r="AT221" s="730"/>
      <c r="AU221" s="729"/>
      <c r="AV221" s="729"/>
      <c r="AW221" s="729"/>
      <c r="AX221" s="729"/>
      <c r="AY221" s="729"/>
    </row>
    <row r="222" spans="4:51" s="478" customFormat="1" x14ac:dyDescent="0.2">
      <c r="D222" s="620" t="s">
        <v>184</v>
      </c>
      <c r="E222" s="620"/>
      <c r="F222" s="620"/>
      <c r="G222" s="479"/>
      <c r="H222" s="621"/>
      <c r="I222" s="622"/>
      <c r="J222" s="622"/>
      <c r="K222" s="623"/>
      <c r="L222" s="623"/>
      <c r="M222" s="622"/>
      <c r="N222" s="623"/>
      <c r="O222" s="622"/>
      <c r="P222" s="479"/>
      <c r="Q222" s="479"/>
      <c r="R222" s="623"/>
      <c r="U222" s="624"/>
      <c r="V222" s="624"/>
      <c r="W222" s="624"/>
      <c r="X222" s="550"/>
      <c r="Y222" s="550"/>
      <c r="Z222" s="766"/>
      <c r="AA222" s="759"/>
      <c r="AB222" s="757"/>
      <c r="AC222" s="730"/>
      <c r="AD222" s="730"/>
      <c r="AE222" s="730"/>
      <c r="AF222" s="730"/>
      <c r="AG222" s="730"/>
      <c r="AH222" s="730"/>
      <c r="AI222" s="730"/>
      <c r="AJ222" s="767"/>
      <c r="AK222" s="730"/>
      <c r="AL222" s="730"/>
      <c r="AM222" s="730"/>
      <c r="AN222" s="730"/>
      <c r="AO222" s="730"/>
      <c r="AP222" s="730"/>
      <c r="AQ222" s="730"/>
      <c r="AR222" s="730"/>
      <c r="AS222" s="767"/>
      <c r="AT222" s="730"/>
      <c r="AU222" s="729"/>
      <c r="AV222" s="729"/>
      <c r="AW222" s="729"/>
      <c r="AX222" s="729"/>
      <c r="AY222" s="729"/>
    </row>
    <row r="223" spans="4:51" s="478" customFormat="1" x14ac:dyDescent="0.2">
      <c r="D223" s="620" t="s">
        <v>185</v>
      </c>
      <c r="E223" s="620"/>
      <c r="F223" s="620"/>
      <c r="G223" s="479"/>
      <c r="H223" s="621"/>
      <c r="I223" s="622"/>
      <c r="J223" s="622"/>
      <c r="K223" s="623"/>
      <c r="L223" s="623"/>
      <c r="M223" s="622"/>
      <c r="N223" s="623"/>
      <c r="O223" s="622"/>
      <c r="P223" s="479"/>
      <c r="Q223" s="479"/>
      <c r="R223" s="623"/>
      <c r="U223" s="624"/>
      <c r="V223" s="624"/>
      <c r="W223" s="624"/>
      <c r="X223" s="550"/>
      <c r="Y223" s="550"/>
      <c r="Z223" s="766"/>
      <c r="AA223" s="759"/>
      <c r="AB223" s="757"/>
      <c r="AC223" s="730"/>
      <c r="AD223" s="730"/>
      <c r="AE223" s="730"/>
      <c r="AF223" s="730"/>
      <c r="AG223" s="730"/>
      <c r="AH223" s="730"/>
      <c r="AI223" s="730"/>
      <c r="AJ223" s="767"/>
      <c r="AK223" s="730"/>
      <c r="AL223" s="730"/>
      <c r="AM223" s="730"/>
      <c r="AN223" s="730"/>
      <c r="AO223" s="730"/>
      <c r="AP223" s="730"/>
      <c r="AQ223" s="730"/>
      <c r="AR223" s="730"/>
      <c r="AS223" s="767"/>
      <c r="AT223" s="730"/>
      <c r="AU223" s="729"/>
      <c r="AV223" s="729"/>
      <c r="AW223" s="729"/>
      <c r="AX223" s="729"/>
      <c r="AY223" s="729"/>
    </row>
    <row r="224" spans="4:51" s="478" customFormat="1" x14ac:dyDescent="0.2">
      <c r="D224" s="646" t="s">
        <v>216</v>
      </c>
      <c r="E224" s="620"/>
      <c r="F224" s="620"/>
      <c r="G224" s="479"/>
      <c r="H224" s="621"/>
      <c r="I224" s="622"/>
      <c r="J224" s="622"/>
      <c r="K224" s="623"/>
      <c r="L224" s="623"/>
      <c r="M224" s="622"/>
      <c r="N224" s="623"/>
      <c r="O224" s="622"/>
      <c r="P224" s="479"/>
      <c r="Q224" s="479"/>
      <c r="R224" s="623"/>
      <c r="U224" s="624"/>
      <c r="V224" s="624"/>
      <c r="W224" s="624"/>
      <c r="X224" s="550"/>
      <c r="Y224" s="550"/>
      <c r="Z224" s="766"/>
      <c r="AA224" s="759"/>
      <c r="AB224" s="757"/>
      <c r="AC224" s="730"/>
      <c r="AD224" s="730"/>
      <c r="AE224" s="730"/>
      <c r="AF224" s="730"/>
      <c r="AG224" s="730"/>
      <c r="AH224" s="730"/>
      <c r="AI224" s="730"/>
      <c r="AJ224" s="767"/>
      <c r="AK224" s="730"/>
      <c r="AL224" s="730"/>
      <c r="AM224" s="730"/>
      <c r="AN224" s="730"/>
      <c r="AO224" s="730"/>
      <c r="AP224" s="730"/>
      <c r="AQ224" s="730"/>
      <c r="AR224" s="730"/>
      <c r="AS224" s="767"/>
      <c r="AT224" s="730"/>
      <c r="AU224" s="729"/>
      <c r="AV224" s="729"/>
      <c r="AW224" s="729"/>
      <c r="AX224" s="729"/>
      <c r="AY224" s="729"/>
    </row>
    <row r="225" spans="4:51" s="478" customFormat="1" x14ac:dyDescent="0.2">
      <c r="D225" s="646" t="s">
        <v>217</v>
      </c>
      <c r="E225" s="620"/>
      <c r="F225" s="620"/>
      <c r="G225" s="479"/>
      <c r="H225" s="621"/>
      <c r="I225" s="622"/>
      <c r="J225" s="622"/>
      <c r="K225" s="623"/>
      <c r="L225" s="623"/>
      <c r="M225" s="622"/>
      <c r="N225" s="623"/>
      <c r="O225" s="622"/>
      <c r="P225" s="479"/>
      <c r="Q225" s="479"/>
      <c r="R225" s="623"/>
      <c r="U225" s="624"/>
      <c r="V225" s="624"/>
      <c r="W225" s="624"/>
      <c r="X225" s="550"/>
      <c r="Y225" s="550"/>
      <c r="Z225" s="766"/>
      <c r="AA225" s="759"/>
      <c r="AB225" s="757"/>
      <c r="AC225" s="730"/>
      <c r="AD225" s="730"/>
      <c r="AE225" s="730"/>
      <c r="AF225" s="730"/>
      <c r="AG225" s="730"/>
      <c r="AH225" s="730"/>
      <c r="AI225" s="730"/>
      <c r="AJ225" s="767"/>
      <c r="AK225" s="730"/>
      <c r="AL225" s="730"/>
      <c r="AM225" s="730"/>
      <c r="AN225" s="730"/>
      <c r="AO225" s="730"/>
      <c r="AP225" s="730"/>
      <c r="AQ225" s="730"/>
      <c r="AR225" s="730"/>
      <c r="AS225" s="767"/>
      <c r="AT225" s="730"/>
      <c r="AU225" s="729"/>
      <c r="AV225" s="729"/>
      <c r="AW225" s="729"/>
      <c r="AX225" s="729"/>
      <c r="AY225" s="729"/>
    </row>
    <row r="226" spans="4:51" s="478" customFormat="1" x14ac:dyDescent="0.2">
      <c r="D226" s="646" t="s">
        <v>218</v>
      </c>
      <c r="E226" s="620"/>
      <c r="F226" s="620"/>
      <c r="G226" s="479"/>
      <c r="H226" s="621"/>
      <c r="I226" s="622"/>
      <c r="J226" s="622"/>
      <c r="K226" s="623"/>
      <c r="L226" s="623"/>
      <c r="M226" s="622"/>
      <c r="N226" s="623"/>
      <c r="O226" s="622"/>
      <c r="P226" s="479"/>
      <c r="Q226" s="479"/>
      <c r="R226" s="623"/>
      <c r="U226" s="624"/>
      <c r="V226" s="624"/>
      <c r="W226" s="624"/>
      <c r="X226" s="550"/>
      <c r="Y226" s="550"/>
      <c r="Z226" s="766"/>
      <c r="AA226" s="759"/>
      <c r="AB226" s="757"/>
      <c r="AC226" s="730"/>
      <c r="AD226" s="730"/>
      <c r="AE226" s="730"/>
      <c r="AF226" s="730"/>
      <c r="AG226" s="730"/>
      <c r="AH226" s="730"/>
      <c r="AI226" s="730"/>
      <c r="AJ226" s="767"/>
      <c r="AK226" s="730"/>
      <c r="AL226" s="730"/>
      <c r="AM226" s="730"/>
      <c r="AN226" s="730"/>
      <c r="AO226" s="730"/>
      <c r="AP226" s="730"/>
      <c r="AQ226" s="730"/>
      <c r="AR226" s="730"/>
      <c r="AS226" s="767"/>
      <c r="AT226" s="730"/>
      <c r="AU226" s="729"/>
      <c r="AV226" s="729"/>
      <c r="AW226" s="729"/>
      <c r="AX226" s="729"/>
      <c r="AY226" s="729"/>
    </row>
    <row r="227" spans="4:51" s="478" customFormat="1" x14ac:dyDescent="0.2">
      <c r="D227" s="620">
        <v>1</v>
      </c>
      <c r="E227" s="620"/>
      <c r="F227" s="620"/>
      <c r="G227" s="479"/>
      <c r="H227" s="621"/>
      <c r="I227" s="622"/>
      <c r="J227" s="622"/>
      <c r="K227" s="623"/>
      <c r="L227" s="623"/>
      <c r="M227" s="622"/>
      <c r="N227" s="623"/>
      <c r="O227" s="622"/>
      <c r="P227" s="479"/>
      <c r="Q227" s="479"/>
      <c r="R227" s="623"/>
      <c r="U227" s="624"/>
      <c r="V227" s="624"/>
      <c r="W227" s="624"/>
      <c r="X227" s="550"/>
      <c r="Y227" s="550"/>
      <c r="Z227" s="766"/>
      <c r="AA227" s="759"/>
      <c r="AB227" s="757"/>
      <c r="AC227" s="730"/>
      <c r="AD227" s="730"/>
      <c r="AE227" s="730"/>
      <c r="AF227" s="730"/>
      <c r="AG227" s="730"/>
      <c r="AH227" s="730"/>
      <c r="AI227" s="730"/>
      <c r="AJ227" s="767"/>
      <c r="AK227" s="730"/>
      <c r="AL227" s="730"/>
      <c r="AM227" s="730"/>
      <c r="AN227" s="730"/>
      <c r="AO227" s="730"/>
      <c r="AP227" s="730"/>
      <c r="AQ227" s="730"/>
      <c r="AR227" s="730"/>
      <c r="AS227" s="767"/>
      <c r="AT227" s="730"/>
      <c r="AU227" s="729"/>
      <c r="AV227" s="729"/>
      <c r="AW227" s="729"/>
      <c r="AX227" s="729"/>
      <c r="AY227" s="729"/>
    </row>
    <row r="228" spans="4:51" s="478" customFormat="1" x14ac:dyDescent="0.2">
      <c r="D228" s="620">
        <v>2</v>
      </c>
      <c r="E228" s="620"/>
      <c r="F228" s="620"/>
      <c r="G228" s="479"/>
      <c r="H228" s="621"/>
      <c r="I228" s="622"/>
      <c r="J228" s="622"/>
      <c r="K228" s="623"/>
      <c r="L228" s="623"/>
      <c r="M228" s="622"/>
      <c r="N228" s="623"/>
      <c r="O228" s="622"/>
      <c r="P228" s="479"/>
      <c r="Q228" s="479"/>
      <c r="R228" s="623"/>
      <c r="U228" s="624"/>
      <c r="V228" s="624"/>
      <c r="W228" s="624"/>
      <c r="X228" s="550"/>
      <c r="Y228" s="550"/>
      <c r="Z228" s="766"/>
      <c r="AA228" s="759"/>
      <c r="AB228" s="757"/>
      <c r="AC228" s="730"/>
      <c r="AD228" s="730"/>
      <c r="AE228" s="730"/>
      <c r="AF228" s="730"/>
      <c r="AG228" s="730"/>
      <c r="AH228" s="730"/>
      <c r="AI228" s="730"/>
      <c r="AJ228" s="767"/>
      <c r="AK228" s="730"/>
      <c r="AL228" s="730"/>
      <c r="AM228" s="730"/>
      <c r="AN228" s="730"/>
      <c r="AO228" s="730"/>
      <c r="AP228" s="730"/>
      <c r="AQ228" s="730"/>
      <c r="AR228" s="730"/>
      <c r="AS228" s="767"/>
      <c r="AT228" s="730"/>
      <c r="AU228" s="729"/>
      <c r="AV228" s="729"/>
      <c r="AW228" s="729"/>
      <c r="AX228" s="729"/>
      <c r="AY228" s="729"/>
    </row>
    <row r="229" spans="4:51" s="478" customFormat="1" x14ac:dyDescent="0.2">
      <c r="D229" s="620">
        <v>3</v>
      </c>
      <c r="E229" s="620"/>
      <c r="F229" s="620"/>
      <c r="G229" s="479"/>
      <c r="H229" s="621"/>
      <c r="I229" s="622"/>
      <c r="J229" s="622"/>
      <c r="K229" s="623"/>
      <c r="L229" s="623"/>
      <c r="M229" s="622"/>
      <c r="N229" s="623"/>
      <c r="O229" s="622"/>
      <c r="P229" s="479"/>
      <c r="Q229" s="479"/>
      <c r="R229" s="623"/>
      <c r="U229" s="624"/>
      <c r="V229" s="624"/>
      <c r="W229" s="624"/>
      <c r="X229" s="550"/>
      <c r="Y229" s="550"/>
      <c r="Z229" s="766"/>
      <c r="AA229" s="759"/>
      <c r="AB229" s="757"/>
      <c r="AC229" s="730"/>
      <c r="AD229" s="730"/>
      <c r="AE229" s="730"/>
      <c r="AF229" s="730"/>
      <c r="AG229" s="730"/>
      <c r="AH229" s="730"/>
      <c r="AI229" s="730"/>
      <c r="AJ229" s="767"/>
      <c r="AK229" s="730"/>
      <c r="AL229" s="730"/>
      <c r="AM229" s="730"/>
      <c r="AN229" s="730"/>
      <c r="AO229" s="730"/>
      <c r="AP229" s="730"/>
      <c r="AQ229" s="730"/>
      <c r="AR229" s="730"/>
      <c r="AS229" s="767"/>
      <c r="AT229" s="730"/>
      <c r="AU229" s="729"/>
      <c r="AV229" s="729"/>
      <c r="AW229" s="729"/>
      <c r="AX229" s="729"/>
      <c r="AY229" s="729"/>
    </row>
    <row r="230" spans="4:51" s="478" customFormat="1" x14ac:dyDescent="0.2">
      <c r="D230" s="620">
        <v>4</v>
      </c>
      <c r="E230" s="620"/>
      <c r="F230" s="620"/>
      <c r="G230" s="479"/>
      <c r="H230" s="621"/>
      <c r="I230" s="622"/>
      <c r="J230" s="622"/>
      <c r="K230" s="623"/>
      <c r="L230" s="623"/>
      <c r="M230" s="622"/>
      <c r="N230" s="623"/>
      <c r="O230" s="622"/>
      <c r="P230" s="479"/>
      <c r="Q230" s="479"/>
      <c r="R230" s="623"/>
      <c r="U230" s="624"/>
      <c r="V230" s="624"/>
      <c r="W230" s="624"/>
      <c r="X230" s="550"/>
      <c r="Y230" s="550"/>
      <c r="Z230" s="766"/>
      <c r="AA230" s="759"/>
      <c r="AB230" s="757"/>
      <c r="AC230" s="730"/>
      <c r="AD230" s="730"/>
      <c r="AE230" s="730"/>
      <c r="AF230" s="730"/>
      <c r="AG230" s="730"/>
      <c r="AH230" s="730"/>
      <c r="AI230" s="730"/>
      <c r="AJ230" s="767"/>
      <c r="AK230" s="730"/>
      <c r="AL230" s="730"/>
      <c r="AM230" s="730"/>
      <c r="AN230" s="730"/>
      <c r="AO230" s="730"/>
      <c r="AP230" s="730"/>
      <c r="AQ230" s="730"/>
      <c r="AR230" s="730"/>
      <c r="AS230" s="767"/>
      <c r="AT230" s="730"/>
      <c r="AU230" s="729"/>
      <c r="AV230" s="729"/>
      <c r="AW230" s="729"/>
      <c r="AX230" s="729"/>
      <c r="AY230" s="729"/>
    </row>
    <row r="231" spans="4:51" s="478" customFormat="1" x14ac:dyDescent="0.2">
      <c r="D231" s="620">
        <v>5</v>
      </c>
      <c r="E231" s="620"/>
      <c r="F231" s="620"/>
      <c r="G231" s="479"/>
      <c r="H231" s="621"/>
      <c r="I231" s="622"/>
      <c r="J231" s="622"/>
      <c r="K231" s="623"/>
      <c r="L231" s="623"/>
      <c r="M231" s="622"/>
      <c r="N231" s="623"/>
      <c r="O231" s="622"/>
      <c r="P231" s="479"/>
      <c r="Q231" s="479"/>
      <c r="R231" s="623"/>
      <c r="U231" s="624"/>
      <c r="V231" s="624"/>
      <c r="W231" s="624"/>
      <c r="X231" s="550"/>
      <c r="Y231" s="550"/>
      <c r="Z231" s="766"/>
      <c r="AA231" s="759"/>
      <c r="AB231" s="757"/>
      <c r="AC231" s="730"/>
      <c r="AD231" s="730"/>
      <c r="AE231" s="730"/>
      <c r="AF231" s="730"/>
      <c r="AG231" s="730"/>
      <c r="AH231" s="730"/>
      <c r="AI231" s="730"/>
      <c r="AJ231" s="767"/>
      <c r="AK231" s="730"/>
      <c r="AL231" s="730"/>
      <c r="AM231" s="730"/>
      <c r="AN231" s="730"/>
      <c r="AO231" s="730"/>
      <c r="AP231" s="730"/>
      <c r="AQ231" s="730"/>
      <c r="AR231" s="730"/>
      <c r="AS231" s="767"/>
      <c r="AT231" s="730"/>
      <c r="AU231" s="729"/>
      <c r="AV231" s="729"/>
      <c r="AW231" s="729"/>
      <c r="AX231" s="729"/>
      <c r="AY231" s="729"/>
    </row>
    <row r="232" spans="4:51" s="478" customFormat="1" x14ac:dyDescent="0.2">
      <c r="D232" s="620">
        <v>6</v>
      </c>
      <c r="E232" s="620"/>
      <c r="F232" s="620"/>
      <c r="G232" s="479"/>
      <c r="H232" s="621"/>
      <c r="I232" s="622"/>
      <c r="J232" s="622"/>
      <c r="K232" s="623"/>
      <c r="L232" s="623"/>
      <c r="M232" s="622"/>
      <c r="N232" s="623"/>
      <c r="O232" s="622"/>
      <c r="P232" s="479"/>
      <c r="Q232" s="479"/>
      <c r="R232" s="623"/>
      <c r="U232" s="624"/>
      <c r="V232" s="624"/>
      <c r="W232" s="624"/>
      <c r="X232" s="550"/>
      <c r="Y232" s="550"/>
      <c r="Z232" s="766"/>
      <c r="AA232" s="759"/>
      <c r="AB232" s="757"/>
      <c r="AC232" s="730"/>
      <c r="AD232" s="730"/>
      <c r="AE232" s="730"/>
      <c r="AF232" s="730"/>
      <c r="AG232" s="730"/>
      <c r="AH232" s="730"/>
      <c r="AI232" s="730"/>
      <c r="AJ232" s="767"/>
      <c r="AK232" s="730"/>
      <c r="AL232" s="730"/>
      <c r="AM232" s="730"/>
      <c r="AN232" s="730"/>
      <c r="AO232" s="730"/>
      <c r="AP232" s="730"/>
      <c r="AQ232" s="730"/>
      <c r="AR232" s="730"/>
      <c r="AS232" s="767"/>
      <c r="AT232" s="730"/>
      <c r="AU232" s="729"/>
      <c r="AV232" s="729"/>
      <c r="AW232" s="729"/>
      <c r="AX232" s="729"/>
      <c r="AY232" s="729"/>
    </row>
    <row r="233" spans="4:51" s="478" customFormat="1" x14ac:dyDescent="0.2">
      <c r="D233" s="620">
        <v>7</v>
      </c>
      <c r="E233" s="620"/>
      <c r="F233" s="620"/>
      <c r="G233" s="479"/>
      <c r="H233" s="621"/>
      <c r="I233" s="622"/>
      <c r="J233" s="622"/>
      <c r="K233" s="623"/>
      <c r="L233" s="623"/>
      <c r="M233" s="622"/>
      <c r="N233" s="623"/>
      <c r="O233" s="622"/>
      <c r="P233" s="479"/>
      <c r="Q233" s="479"/>
      <c r="R233" s="623"/>
      <c r="U233" s="624"/>
      <c r="V233" s="624"/>
      <c r="W233" s="624"/>
      <c r="X233" s="550"/>
      <c r="Y233" s="550"/>
      <c r="Z233" s="766"/>
      <c r="AA233" s="759"/>
      <c r="AB233" s="757"/>
      <c r="AC233" s="730"/>
      <c r="AD233" s="730"/>
      <c r="AE233" s="730"/>
      <c r="AF233" s="730"/>
      <c r="AG233" s="730"/>
      <c r="AH233" s="730"/>
      <c r="AI233" s="730"/>
      <c r="AJ233" s="767"/>
      <c r="AK233" s="730"/>
      <c r="AL233" s="730"/>
      <c r="AM233" s="730"/>
      <c r="AN233" s="730"/>
      <c r="AO233" s="730"/>
      <c r="AP233" s="730"/>
      <c r="AQ233" s="730"/>
      <c r="AR233" s="730"/>
      <c r="AS233" s="767"/>
      <c r="AT233" s="730"/>
      <c r="AU233" s="729"/>
      <c r="AV233" s="729"/>
      <c r="AW233" s="729"/>
      <c r="AX233" s="729"/>
      <c r="AY233" s="729"/>
    </row>
    <row r="234" spans="4:51" s="478" customFormat="1" x14ac:dyDescent="0.2">
      <c r="D234" s="620">
        <v>8</v>
      </c>
      <c r="E234" s="620"/>
      <c r="F234" s="620"/>
      <c r="G234" s="479"/>
      <c r="H234" s="621"/>
      <c r="I234" s="622"/>
      <c r="J234" s="622"/>
      <c r="K234" s="623"/>
      <c r="L234" s="623"/>
      <c r="M234" s="622"/>
      <c r="N234" s="623"/>
      <c r="O234" s="622"/>
      <c r="P234" s="479"/>
      <c r="Q234" s="479"/>
      <c r="R234" s="623"/>
      <c r="U234" s="624"/>
      <c r="V234" s="624"/>
      <c r="W234" s="624"/>
      <c r="X234" s="550"/>
      <c r="Y234" s="550"/>
      <c r="Z234" s="766"/>
      <c r="AA234" s="759"/>
      <c r="AB234" s="757"/>
      <c r="AC234" s="730"/>
      <c r="AD234" s="730"/>
      <c r="AE234" s="730"/>
      <c r="AF234" s="730"/>
      <c r="AG234" s="730"/>
      <c r="AH234" s="730"/>
      <c r="AI234" s="730"/>
      <c r="AJ234" s="767"/>
      <c r="AK234" s="730"/>
      <c r="AL234" s="730"/>
      <c r="AM234" s="730"/>
      <c r="AN234" s="730"/>
      <c r="AO234" s="730"/>
      <c r="AP234" s="730"/>
      <c r="AQ234" s="730"/>
      <c r="AR234" s="730"/>
      <c r="AS234" s="767"/>
      <c r="AT234" s="730"/>
      <c r="AU234" s="729"/>
      <c r="AV234" s="729"/>
      <c r="AW234" s="729"/>
      <c r="AX234" s="729"/>
      <c r="AY234" s="729"/>
    </row>
    <row r="235" spans="4:51" s="478" customFormat="1" x14ac:dyDescent="0.2">
      <c r="D235" s="620">
        <v>9</v>
      </c>
      <c r="E235" s="620"/>
      <c r="F235" s="620"/>
      <c r="G235" s="479"/>
      <c r="H235" s="621"/>
      <c r="I235" s="622"/>
      <c r="J235" s="622"/>
      <c r="K235" s="623"/>
      <c r="L235" s="623"/>
      <c r="M235" s="622"/>
      <c r="N235" s="623"/>
      <c r="O235" s="622"/>
      <c r="P235" s="479"/>
      <c r="Q235" s="479"/>
      <c r="R235" s="623"/>
      <c r="U235" s="624"/>
      <c r="V235" s="624"/>
      <c r="W235" s="624"/>
      <c r="X235" s="550"/>
      <c r="Y235" s="550"/>
      <c r="Z235" s="766"/>
      <c r="AA235" s="759"/>
      <c r="AB235" s="757"/>
      <c r="AC235" s="730"/>
      <c r="AD235" s="730"/>
      <c r="AE235" s="730"/>
      <c r="AF235" s="730"/>
      <c r="AG235" s="730"/>
      <c r="AH235" s="730"/>
      <c r="AI235" s="730"/>
      <c r="AJ235" s="767"/>
      <c r="AK235" s="730"/>
      <c r="AL235" s="730"/>
      <c r="AM235" s="730"/>
      <c r="AN235" s="730"/>
      <c r="AO235" s="730"/>
      <c r="AP235" s="730"/>
      <c r="AQ235" s="730"/>
      <c r="AR235" s="730"/>
      <c r="AS235" s="767"/>
      <c r="AT235" s="730"/>
      <c r="AU235" s="729"/>
      <c r="AV235" s="729"/>
      <c r="AW235" s="729"/>
      <c r="AX235" s="729"/>
      <c r="AY235" s="729"/>
    </row>
    <row r="236" spans="4:51" s="478" customFormat="1" x14ac:dyDescent="0.2">
      <c r="D236" s="620">
        <v>10</v>
      </c>
      <c r="E236" s="620"/>
      <c r="F236" s="620"/>
      <c r="G236" s="479"/>
      <c r="H236" s="621"/>
      <c r="I236" s="622"/>
      <c r="J236" s="622"/>
      <c r="K236" s="623"/>
      <c r="L236" s="623"/>
      <c r="M236" s="622"/>
      <c r="N236" s="623"/>
      <c r="O236" s="622"/>
      <c r="P236" s="479"/>
      <c r="Q236" s="479"/>
      <c r="R236" s="623"/>
      <c r="U236" s="624"/>
      <c r="V236" s="624"/>
      <c r="W236" s="624"/>
      <c r="X236" s="550"/>
      <c r="Y236" s="550"/>
      <c r="Z236" s="766"/>
      <c r="AA236" s="759"/>
      <c r="AB236" s="757"/>
      <c r="AC236" s="730"/>
      <c r="AD236" s="730"/>
      <c r="AE236" s="730"/>
      <c r="AF236" s="730"/>
      <c r="AG236" s="730"/>
      <c r="AH236" s="730"/>
      <c r="AI236" s="730"/>
      <c r="AJ236" s="767"/>
      <c r="AK236" s="730"/>
      <c r="AL236" s="730"/>
      <c r="AM236" s="730"/>
      <c r="AN236" s="730"/>
      <c r="AO236" s="730"/>
      <c r="AP236" s="730"/>
      <c r="AQ236" s="730"/>
      <c r="AR236" s="730"/>
      <c r="AS236" s="767"/>
      <c r="AT236" s="730"/>
      <c r="AU236" s="729"/>
      <c r="AV236" s="729"/>
      <c r="AW236" s="729"/>
      <c r="AX236" s="729"/>
      <c r="AY236" s="729"/>
    </row>
    <row r="237" spans="4:51" s="478" customFormat="1" x14ac:dyDescent="0.2">
      <c r="D237" s="620">
        <v>11</v>
      </c>
      <c r="E237" s="620"/>
      <c r="F237" s="620"/>
      <c r="G237" s="479"/>
      <c r="H237" s="621"/>
      <c r="I237" s="622"/>
      <c r="J237" s="622"/>
      <c r="K237" s="623"/>
      <c r="L237" s="623"/>
      <c r="M237" s="622"/>
      <c r="N237" s="623"/>
      <c r="O237" s="622"/>
      <c r="P237" s="479"/>
      <c r="Q237" s="479"/>
      <c r="R237" s="623"/>
      <c r="U237" s="624"/>
      <c r="V237" s="624"/>
      <c r="W237" s="624"/>
      <c r="X237" s="550"/>
      <c r="Y237" s="550"/>
      <c r="Z237" s="766"/>
      <c r="AA237" s="759"/>
      <c r="AB237" s="757"/>
      <c r="AC237" s="730"/>
      <c r="AD237" s="730"/>
      <c r="AE237" s="730"/>
      <c r="AF237" s="730"/>
      <c r="AG237" s="730"/>
      <c r="AH237" s="730"/>
      <c r="AI237" s="730"/>
      <c r="AJ237" s="767"/>
      <c r="AK237" s="730"/>
      <c r="AL237" s="730"/>
      <c r="AM237" s="730"/>
      <c r="AN237" s="730"/>
      <c r="AO237" s="730"/>
      <c r="AP237" s="730"/>
      <c r="AQ237" s="730"/>
      <c r="AR237" s="730"/>
      <c r="AS237" s="767"/>
      <c r="AT237" s="730"/>
      <c r="AU237" s="729"/>
      <c r="AV237" s="729"/>
      <c r="AW237" s="729"/>
      <c r="AX237" s="729"/>
      <c r="AY237" s="729"/>
    </row>
    <row r="238" spans="4:51" s="478" customFormat="1" x14ac:dyDescent="0.2">
      <c r="D238" s="620">
        <v>12</v>
      </c>
      <c r="E238" s="620"/>
      <c r="F238" s="620"/>
      <c r="G238" s="479"/>
      <c r="H238" s="621"/>
      <c r="I238" s="622"/>
      <c r="J238" s="622"/>
      <c r="K238" s="623"/>
      <c r="L238" s="623"/>
      <c r="M238" s="622"/>
      <c r="N238" s="623"/>
      <c r="O238" s="622"/>
      <c r="P238" s="479"/>
      <c r="Q238" s="479"/>
      <c r="R238" s="623"/>
      <c r="U238" s="624"/>
      <c r="V238" s="624"/>
      <c r="W238" s="624"/>
      <c r="X238" s="550"/>
      <c r="Y238" s="550"/>
      <c r="Z238" s="766"/>
      <c r="AA238" s="759"/>
      <c r="AB238" s="757"/>
      <c r="AC238" s="730"/>
      <c r="AD238" s="730"/>
      <c r="AE238" s="730"/>
      <c r="AF238" s="730"/>
      <c r="AG238" s="730"/>
      <c r="AH238" s="730"/>
      <c r="AI238" s="730"/>
      <c r="AJ238" s="767"/>
      <c r="AK238" s="730"/>
      <c r="AL238" s="730"/>
      <c r="AM238" s="730"/>
      <c r="AN238" s="730"/>
      <c r="AO238" s="730"/>
      <c r="AP238" s="730"/>
      <c r="AQ238" s="730"/>
      <c r="AR238" s="730"/>
      <c r="AS238" s="767"/>
      <c r="AT238" s="730"/>
      <c r="AU238" s="729"/>
      <c r="AV238" s="729"/>
      <c r="AW238" s="729"/>
      <c r="AX238" s="729"/>
      <c r="AY238" s="729"/>
    </row>
    <row r="239" spans="4:51" s="478" customFormat="1" x14ac:dyDescent="0.2">
      <c r="D239" s="620">
        <v>13</v>
      </c>
      <c r="E239" s="620"/>
      <c r="F239" s="620"/>
      <c r="G239" s="479"/>
      <c r="H239" s="621"/>
      <c r="I239" s="622"/>
      <c r="J239" s="622"/>
      <c r="K239" s="623"/>
      <c r="L239" s="623"/>
      <c r="M239" s="622"/>
      <c r="N239" s="623"/>
      <c r="O239" s="622"/>
      <c r="P239" s="479"/>
      <c r="Q239" s="479"/>
      <c r="R239" s="623"/>
      <c r="U239" s="624"/>
      <c r="V239" s="624"/>
      <c r="W239" s="624"/>
      <c r="X239" s="550"/>
      <c r="Y239" s="550"/>
      <c r="Z239" s="766"/>
      <c r="AA239" s="759"/>
      <c r="AB239" s="757"/>
      <c r="AC239" s="730"/>
      <c r="AD239" s="730"/>
      <c r="AE239" s="730"/>
      <c r="AF239" s="730"/>
      <c r="AG239" s="730"/>
      <c r="AH239" s="730"/>
      <c r="AI239" s="730"/>
      <c r="AJ239" s="767"/>
      <c r="AK239" s="730"/>
      <c r="AL239" s="730"/>
      <c r="AM239" s="730"/>
      <c r="AN239" s="730"/>
      <c r="AO239" s="730"/>
      <c r="AP239" s="730"/>
      <c r="AQ239" s="730"/>
      <c r="AR239" s="730"/>
      <c r="AS239" s="767"/>
      <c r="AT239" s="730"/>
      <c r="AU239" s="729"/>
      <c r="AV239" s="729"/>
      <c r="AW239" s="729"/>
      <c r="AX239" s="729"/>
      <c r="AY239" s="729"/>
    </row>
    <row r="240" spans="4:51" s="478" customFormat="1" x14ac:dyDescent="0.2">
      <c r="D240" s="620">
        <v>14</v>
      </c>
      <c r="E240" s="620"/>
      <c r="F240" s="620"/>
      <c r="G240" s="479"/>
      <c r="H240" s="621"/>
      <c r="I240" s="622"/>
      <c r="J240" s="622"/>
      <c r="K240" s="623"/>
      <c r="L240" s="623"/>
      <c r="M240" s="622"/>
      <c r="N240" s="623"/>
      <c r="O240" s="622"/>
      <c r="P240" s="479"/>
      <c r="Q240" s="479"/>
      <c r="R240" s="623"/>
      <c r="U240" s="624"/>
      <c r="V240" s="624"/>
      <c r="W240" s="624"/>
      <c r="X240" s="550"/>
      <c r="Y240" s="550"/>
      <c r="Z240" s="766"/>
      <c r="AA240" s="759"/>
      <c r="AB240" s="757"/>
      <c r="AC240" s="730"/>
      <c r="AD240" s="730"/>
      <c r="AE240" s="730"/>
      <c r="AF240" s="730"/>
      <c r="AG240" s="730"/>
      <c r="AH240" s="730"/>
      <c r="AI240" s="730"/>
      <c r="AJ240" s="767"/>
      <c r="AK240" s="730"/>
      <c r="AL240" s="730"/>
      <c r="AM240" s="730"/>
      <c r="AN240" s="730"/>
      <c r="AO240" s="730"/>
      <c r="AP240" s="730"/>
      <c r="AQ240" s="730"/>
      <c r="AR240" s="730"/>
      <c r="AS240" s="767"/>
      <c r="AT240" s="730"/>
      <c r="AU240" s="729"/>
      <c r="AV240" s="729"/>
      <c r="AW240" s="729"/>
      <c r="AX240" s="729"/>
      <c r="AY240" s="729"/>
    </row>
    <row r="241" spans="4:51" s="478" customFormat="1" x14ac:dyDescent="0.2">
      <c r="D241" s="620">
        <v>15</v>
      </c>
      <c r="E241" s="620"/>
      <c r="F241" s="620"/>
      <c r="G241" s="479"/>
      <c r="H241" s="621"/>
      <c r="I241" s="622"/>
      <c r="J241" s="622"/>
      <c r="K241" s="623"/>
      <c r="L241" s="623"/>
      <c r="M241" s="622"/>
      <c r="N241" s="623"/>
      <c r="O241" s="622"/>
      <c r="P241" s="479"/>
      <c r="Q241" s="479"/>
      <c r="R241" s="623"/>
      <c r="U241" s="624"/>
      <c r="V241" s="624"/>
      <c r="W241" s="624"/>
      <c r="X241" s="550"/>
      <c r="Y241" s="550"/>
      <c r="Z241" s="766"/>
      <c r="AA241" s="759"/>
      <c r="AB241" s="757"/>
      <c r="AC241" s="730"/>
      <c r="AD241" s="730"/>
      <c r="AE241" s="730"/>
      <c r="AF241" s="730"/>
      <c r="AG241" s="730"/>
      <c r="AH241" s="730"/>
      <c r="AI241" s="730"/>
      <c r="AJ241" s="767"/>
      <c r="AK241" s="730"/>
      <c r="AL241" s="730"/>
      <c r="AM241" s="730"/>
      <c r="AN241" s="730"/>
      <c r="AO241" s="730"/>
      <c r="AP241" s="730"/>
      <c r="AQ241" s="730"/>
      <c r="AR241" s="730"/>
      <c r="AS241" s="767"/>
      <c r="AT241" s="730"/>
      <c r="AU241" s="729"/>
      <c r="AV241" s="729"/>
      <c r="AW241" s="729"/>
      <c r="AX241" s="729"/>
      <c r="AY241" s="729"/>
    </row>
    <row r="242" spans="4:51" s="478" customFormat="1" x14ac:dyDescent="0.2">
      <c r="D242" s="620">
        <v>16</v>
      </c>
      <c r="E242" s="620"/>
      <c r="F242" s="620"/>
      <c r="G242" s="479"/>
      <c r="H242" s="621"/>
      <c r="I242" s="622"/>
      <c r="J242" s="622"/>
      <c r="K242" s="623"/>
      <c r="L242" s="623"/>
      <c r="M242" s="622"/>
      <c r="N242" s="623"/>
      <c r="O242" s="622"/>
      <c r="P242" s="479"/>
      <c r="Q242" s="479"/>
      <c r="R242" s="623"/>
      <c r="U242" s="624"/>
      <c r="V242" s="624"/>
      <c r="W242" s="624"/>
      <c r="X242" s="550"/>
      <c r="Y242" s="550"/>
      <c r="Z242" s="766"/>
      <c r="AA242" s="759"/>
      <c r="AB242" s="757"/>
      <c r="AC242" s="730"/>
      <c r="AD242" s="730"/>
      <c r="AE242" s="730"/>
      <c r="AF242" s="730"/>
      <c r="AG242" s="730"/>
      <c r="AH242" s="730"/>
      <c r="AI242" s="730"/>
      <c r="AJ242" s="767"/>
      <c r="AK242" s="730"/>
      <c r="AL242" s="730"/>
      <c r="AM242" s="730"/>
      <c r="AN242" s="730"/>
      <c r="AO242" s="730"/>
      <c r="AP242" s="730"/>
      <c r="AQ242" s="730"/>
      <c r="AR242" s="730"/>
      <c r="AS242" s="767"/>
      <c r="AT242" s="730"/>
      <c r="AU242" s="729"/>
      <c r="AV242" s="729"/>
      <c r="AW242" s="729"/>
      <c r="AX242" s="729"/>
      <c r="AY242" s="729"/>
    </row>
    <row r="243" spans="4:51" s="478" customFormat="1" x14ac:dyDescent="0.2">
      <c r="D243" s="620"/>
      <c r="E243" s="620"/>
      <c r="F243" s="620"/>
      <c r="G243" s="479"/>
      <c r="H243" s="621"/>
      <c r="I243" s="622"/>
      <c r="J243" s="622"/>
      <c r="K243" s="623"/>
      <c r="L243" s="623"/>
      <c r="M243" s="622"/>
      <c r="N243" s="623"/>
      <c r="O243" s="622"/>
      <c r="P243" s="479"/>
      <c r="Q243" s="479"/>
      <c r="R243" s="623"/>
      <c r="U243" s="624"/>
      <c r="V243" s="624"/>
      <c r="W243" s="624"/>
      <c r="X243" s="550"/>
      <c r="Y243" s="550"/>
      <c r="Z243" s="766"/>
      <c r="AA243" s="759"/>
      <c r="AB243" s="757"/>
      <c r="AC243" s="730"/>
      <c r="AD243" s="730"/>
      <c r="AE243" s="730"/>
      <c r="AF243" s="730"/>
      <c r="AG243" s="730"/>
      <c r="AH243" s="730"/>
      <c r="AI243" s="730"/>
      <c r="AJ243" s="767"/>
      <c r="AK243" s="730"/>
      <c r="AL243" s="730"/>
      <c r="AM243" s="730"/>
      <c r="AN243" s="730"/>
      <c r="AO243" s="730"/>
      <c r="AP243" s="730"/>
      <c r="AQ243" s="730"/>
      <c r="AR243" s="730"/>
      <c r="AS243" s="767"/>
      <c r="AT243" s="730"/>
      <c r="AU243" s="729"/>
      <c r="AV243" s="729"/>
      <c r="AW243" s="729"/>
      <c r="AX243" s="729"/>
      <c r="AY243" s="729"/>
    </row>
    <row r="244" spans="4:51" s="478" customFormat="1" x14ac:dyDescent="0.2">
      <c r="D244" s="620"/>
      <c r="E244" s="620"/>
      <c r="F244" s="620"/>
      <c r="G244" s="479"/>
      <c r="H244" s="621"/>
      <c r="I244" s="622"/>
      <c r="J244" s="622"/>
      <c r="K244" s="623"/>
      <c r="L244" s="623"/>
      <c r="M244" s="622"/>
      <c r="N244" s="623"/>
      <c r="O244" s="622"/>
      <c r="P244" s="479"/>
      <c r="Q244" s="479"/>
      <c r="R244" s="623"/>
      <c r="U244" s="624"/>
      <c r="V244" s="624"/>
      <c r="W244" s="624"/>
      <c r="X244" s="550"/>
      <c r="Y244" s="550"/>
      <c r="Z244" s="766"/>
      <c r="AA244" s="759"/>
      <c r="AB244" s="757"/>
      <c r="AC244" s="730"/>
      <c r="AD244" s="730"/>
      <c r="AE244" s="730"/>
      <c r="AF244" s="730"/>
      <c r="AG244" s="730"/>
      <c r="AH244" s="730"/>
      <c r="AI244" s="730"/>
      <c r="AJ244" s="767"/>
      <c r="AK244" s="730"/>
      <c r="AL244" s="730"/>
      <c r="AM244" s="730"/>
      <c r="AN244" s="730"/>
      <c r="AO244" s="730"/>
      <c r="AP244" s="730"/>
      <c r="AQ244" s="730"/>
      <c r="AR244" s="730"/>
      <c r="AS244" s="767"/>
      <c r="AT244" s="730"/>
      <c r="AU244" s="729"/>
      <c r="AV244" s="729"/>
      <c r="AW244" s="729"/>
      <c r="AX244" s="729"/>
      <c r="AY244" s="729"/>
    </row>
    <row r="245" spans="4:51" s="478" customFormat="1" x14ac:dyDescent="0.2">
      <c r="D245" s="620"/>
      <c r="E245" s="620"/>
      <c r="F245" s="620"/>
      <c r="G245" s="479"/>
      <c r="H245" s="621"/>
      <c r="I245" s="622"/>
      <c r="J245" s="622"/>
      <c r="K245" s="623"/>
      <c r="L245" s="623"/>
      <c r="M245" s="622"/>
      <c r="N245" s="623"/>
      <c r="O245" s="622"/>
      <c r="P245" s="479"/>
      <c r="Q245" s="479"/>
      <c r="R245" s="623"/>
      <c r="U245" s="624"/>
      <c r="V245" s="624"/>
      <c r="W245" s="624"/>
      <c r="X245" s="550"/>
      <c r="Y245" s="550"/>
      <c r="Z245" s="766"/>
      <c r="AA245" s="759"/>
      <c r="AB245" s="757"/>
      <c r="AC245" s="730"/>
      <c r="AD245" s="730"/>
      <c r="AE245" s="730"/>
      <c r="AF245" s="730"/>
      <c r="AG245" s="730"/>
      <c r="AH245" s="730"/>
      <c r="AI245" s="730"/>
      <c r="AJ245" s="767"/>
      <c r="AK245" s="730"/>
      <c r="AL245" s="730"/>
      <c r="AM245" s="730"/>
      <c r="AN245" s="730"/>
      <c r="AO245" s="730"/>
      <c r="AP245" s="730"/>
      <c r="AQ245" s="730"/>
      <c r="AR245" s="730"/>
      <c r="AS245" s="767"/>
      <c r="AT245" s="730"/>
      <c r="AU245" s="729"/>
      <c r="AV245" s="729"/>
      <c r="AW245" s="729"/>
      <c r="AX245" s="729"/>
      <c r="AY245" s="729"/>
    </row>
    <row r="246" spans="4:51" s="478" customFormat="1" x14ac:dyDescent="0.2">
      <c r="D246" s="620"/>
      <c r="E246" s="620"/>
      <c r="F246" s="620"/>
      <c r="G246" s="479"/>
      <c r="H246" s="621"/>
      <c r="I246" s="622"/>
      <c r="J246" s="622"/>
      <c r="K246" s="623"/>
      <c r="L246" s="623"/>
      <c r="M246" s="622"/>
      <c r="N246" s="623"/>
      <c r="O246" s="622"/>
      <c r="P246" s="479"/>
      <c r="Q246" s="479"/>
      <c r="R246" s="623"/>
      <c r="U246" s="624"/>
      <c r="V246" s="624"/>
      <c r="W246" s="624"/>
      <c r="X246" s="550"/>
      <c r="Y246" s="550"/>
      <c r="Z246" s="766"/>
      <c r="AA246" s="759"/>
      <c r="AB246" s="757"/>
      <c r="AC246" s="730"/>
      <c r="AD246" s="730"/>
      <c r="AE246" s="730"/>
      <c r="AF246" s="730"/>
      <c r="AG246" s="730"/>
      <c r="AH246" s="730"/>
      <c r="AI246" s="730"/>
      <c r="AJ246" s="767"/>
      <c r="AK246" s="730"/>
      <c r="AL246" s="730"/>
      <c r="AM246" s="730"/>
      <c r="AN246" s="730"/>
      <c r="AO246" s="730"/>
      <c r="AP246" s="730"/>
      <c r="AQ246" s="730"/>
      <c r="AR246" s="730"/>
      <c r="AS246" s="767"/>
      <c r="AT246" s="730"/>
      <c r="AU246" s="729"/>
      <c r="AV246" s="729"/>
      <c r="AW246" s="729"/>
      <c r="AX246" s="729"/>
      <c r="AY246" s="729"/>
    </row>
    <row r="247" spans="4:51" s="478" customFormat="1" x14ac:dyDescent="0.2">
      <c r="D247" s="620"/>
      <c r="E247" s="620"/>
      <c r="F247" s="620"/>
      <c r="G247" s="479"/>
      <c r="H247" s="621"/>
      <c r="I247" s="622"/>
      <c r="J247" s="622"/>
      <c r="K247" s="623"/>
      <c r="L247" s="623"/>
      <c r="M247" s="622"/>
      <c r="N247" s="623"/>
      <c r="O247" s="622"/>
      <c r="P247" s="479"/>
      <c r="Q247" s="479"/>
      <c r="R247" s="623"/>
      <c r="U247" s="624"/>
      <c r="V247" s="624"/>
      <c r="W247" s="624"/>
      <c r="X247" s="550"/>
      <c r="Y247" s="550"/>
      <c r="Z247" s="766"/>
      <c r="AA247" s="759"/>
      <c r="AB247" s="757"/>
      <c r="AC247" s="730"/>
      <c r="AD247" s="730"/>
      <c r="AE247" s="730"/>
      <c r="AF247" s="730"/>
      <c r="AG247" s="730"/>
      <c r="AH247" s="730"/>
      <c r="AI247" s="730"/>
      <c r="AJ247" s="767"/>
      <c r="AK247" s="730"/>
      <c r="AL247" s="730"/>
      <c r="AM247" s="730"/>
      <c r="AN247" s="730"/>
      <c r="AO247" s="730"/>
      <c r="AP247" s="730"/>
      <c r="AQ247" s="730"/>
      <c r="AR247" s="730"/>
      <c r="AS247" s="767"/>
      <c r="AT247" s="730"/>
      <c r="AU247" s="729"/>
      <c r="AV247" s="729"/>
      <c r="AW247" s="729"/>
      <c r="AX247" s="729"/>
      <c r="AY247" s="729"/>
    </row>
    <row r="248" spans="4:51" s="478" customFormat="1" x14ac:dyDescent="0.2">
      <c r="D248" s="620"/>
      <c r="E248" s="620"/>
      <c r="F248" s="620"/>
      <c r="G248" s="479"/>
      <c r="H248" s="621"/>
      <c r="I248" s="622"/>
      <c r="J248" s="622"/>
      <c r="K248" s="623"/>
      <c r="L248" s="623"/>
      <c r="M248" s="622"/>
      <c r="N248" s="623"/>
      <c r="O248" s="622"/>
      <c r="P248" s="479"/>
      <c r="Q248" s="479"/>
      <c r="R248" s="623"/>
      <c r="U248" s="624"/>
      <c r="V248" s="624"/>
      <c r="W248" s="624"/>
      <c r="X248" s="550"/>
      <c r="Y248" s="550"/>
      <c r="Z248" s="766"/>
      <c r="AA248" s="759"/>
      <c r="AB248" s="757"/>
      <c r="AC248" s="730"/>
      <c r="AD248" s="730"/>
      <c r="AE248" s="730"/>
      <c r="AF248" s="730"/>
      <c r="AG248" s="730"/>
      <c r="AH248" s="730"/>
      <c r="AI248" s="730"/>
      <c r="AJ248" s="767"/>
      <c r="AK248" s="730"/>
      <c r="AL248" s="730"/>
      <c r="AM248" s="730"/>
      <c r="AN248" s="730"/>
      <c r="AO248" s="730"/>
      <c r="AP248" s="730"/>
      <c r="AQ248" s="730"/>
      <c r="AR248" s="730"/>
      <c r="AS248" s="767"/>
      <c r="AT248" s="730"/>
      <c r="AU248" s="729"/>
      <c r="AV248" s="729"/>
      <c r="AW248" s="729"/>
      <c r="AX248" s="729"/>
      <c r="AY248" s="729"/>
    </row>
    <row r="249" spans="4:51" s="478" customFormat="1" x14ac:dyDescent="0.2">
      <c r="D249" s="620"/>
      <c r="E249" s="620"/>
      <c r="F249" s="620"/>
      <c r="G249" s="479"/>
      <c r="H249" s="621"/>
      <c r="I249" s="622"/>
      <c r="J249" s="622"/>
      <c r="K249" s="623"/>
      <c r="L249" s="623"/>
      <c r="M249" s="622"/>
      <c r="N249" s="623"/>
      <c r="O249" s="622"/>
      <c r="P249" s="479"/>
      <c r="Q249" s="479"/>
      <c r="R249" s="623"/>
      <c r="U249" s="624"/>
      <c r="V249" s="624"/>
      <c r="W249" s="624"/>
      <c r="X249" s="550"/>
      <c r="Y249" s="550"/>
      <c r="Z249" s="766"/>
      <c r="AA249" s="759"/>
      <c r="AB249" s="757"/>
      <c r="AC249" s="730"/>
      <c r="AD249" s="730"/>
      <c r="AE249" s="730"/>
      <c r="AF249" s="730"/>
      <c r="AG249" s="730"/>
      <c r="AH249" s="730"/>
      <c r="AI249" s="730"/>
      <c r="AJ249" s="767"/>
      <c r="AK249" s="730"/>
      <c r="AL249" s="730"/>
      <c r="AM249" s="730"/>
      <c r="AN249" s="730"/>
      <c r="AO249" s="730"/>
      <c r="AP249" s="730"/>
      <c r="AQ249" s="730"/>
      <c r="AR249" s="730"/>
      <c r="AS249" s="767"/>
      <c r="AT249" s="730"/>
      <c r="AU249" s="729"/>
      <c r="AV249" s="729"/>
      <c r="AW249" s="729"/>
      <c r="AX249" s="729"/>
      <c r="AY249" s="729"/>
    </row>
    <row r="250" spans="4:51" s="478" customFormat="1" x14ac:dyDescent="0.2">
      <c r="D250" s="620"/>
      <c r="E250" s="620"/>
      <c r="F250" s="620"/>
      <c r="G250" s="479"/>
      <c r="H250" s="621"/>
      <c r="I250" s="622"/>
      <c r="J250" s="622"/>
      <c r="K250" s="623"/>
      <c r="L250" s="623"/>
      <c r="M250" s="622"/>
      <c r="N250" s="623"/>
      <c r="O250" s="622"/>
      <c r="P250" s="479"/>
      <c r="Q250" s="479"/>
      <c r="R250" s="623"/>
      <c r="U250" s="624"/>
      <c r="V250" s="624"/>
      <c r="W250" s="624"/>
      <c r="X250" s="550"/>
      <c r="Y250" s="550"/>
      <c r="Z250" s="766"/>
      <c r="AA250" s="759"/>
      <c r="AB250" s="757"/>
      <c r="AC250" s="730"/>
      <c r="AD250" s="730"/>
      <c r="AE250" s="730"/>
      <c r="AF250" s="730"/>
      <c r="AG250" s="730"/>
      <c r="AH250" s="730"/>
      <c r="AI250" s="730"/>
      <c r="AJ250" s="767"/>
      <c r="AK250" s="730"/>
      <c r="AL250" s="730"/>
      <c r="AM250" s="730"/>
      <c r="AN250" s="730"/>
      <c r="AO250" s="730"/>
      <c r="AP250" s="730"/>
      <c r="AQ250" s="730"/>
      <c r="AR250" s="730"/>
      <c r="AS250" s="767"/>
      <c r="AT250" s="730"/>
      <c r="AU250" s="729"/>
      <c r="AV250" s="729"/>
      <c r="AW250" s="729"/>
      <c r="AX250" s="729"/>
      <c r="AY250" s="729"/>
    </row>
    <row r="251" spans="4:51" s="478" customFormat="1" x14ac:dyDescent="0.2">
      <c r="D251" s="620"/>
      <c r="E251" s="620"/>
      <c r="F251" s="620"/>
      <c r="G251" s="479"/>
      <c r="H251" s="621"/>
      <c r="I251" s="622"/>
      <c r="J251" s="622"/>
      <c r="K251" s="623"/>
      <c r="L251" s="623"/>
      <c r="M251" s="622"/>
      <c r="N251" s="623"/>
      <c r="O251" s="622"/>
      <c r="P251" s="479"/>
      <c r="Q251" s="479"/>
      <c r="R251" s="623"/>
      <c r="U251" s="624"/>
      <c r="V251" s="624"/>
      <c r="W251" s="624"/>
      <c r="X251" s="550"/>
      <c r="Y251" s="550"/>
      <c r="Z251" s="766"/>
      <c r="AA251" s="759"/>
      <c r="AB251" s="757"/>
      <c r="AC251" s="730"/>
      <c r="AD251" s="730"/>
      <c r="AE251" s="730"/>
      <c r="AF251" s="730"/>
      <c r="AG251" s="730"/>
      <c r="AH251" s="730"/>
      <c r="AI251" s="730"/>
      <c r="AJ251" s="767"/>
      <c r="AK251" s="730"/>
      <c r="AL251" s="730"/>
      <c r="AM251" s="730"/>
      <c r="AN251" s="730"/>
      <c r="AO251" s="730"/>
      <c r="AP251" s="730"/>
      <c r="AQ251" s="730"/>
      <c r="AR251" s="730"/>
      <c r="AS251" s="767"/>
      <c r="AT251" s="730"/>
      <c r="AU251" s="729"/>
      <c r="AV251" s="729"/>
      <c r="AW251" s="729"/>
      <c r="AX251" s="729"/>
      <c r="AY251" s="729"/>
    </row>
    <row r="252" spans="4:51" s="478" customFormat="1" x14ac:dyDescent="0.2">
      <c r="D252" s="620"/>
      <c r="E252" s="620"/>
      <c r="F252" s="620"/>
      <c r="G252" s="479"/>
      <c r="H252" s="621"/>
      <c r="I252" s="622"/>
      <c r="J252" s="622"/>
      <c r="K252" s="623"/>
      <c r="L252" s="623"/>
      <c r="M252" s="622"/>
      <c r="N252" s="623"/>
      <c r="O252" s="622"/>
      <c r="P252" s="479"/>
      <c r="Q252" s="479"/>
      <c r="R252" s="623"/>
      <c r="U252" s="624"/>
      <c r="V252" s="624"/>
      <c r="W252" s="624"/>
      <c r="X252" s="550"/>
      <c r="Y252" s="550"/>
      <c r="Z252" s="766"/>
      <c r="AA252" s="759"/>
      <c r="AB252" s="757"/>
      <c r="AC252" s="730"/>
      <c r="AD252" s="730"/>
      <c r="AE252" s="730"/>
      <c r="AF252" s="730"/>
      <c r="AG252" s="730"/>
      <c r="AH252" s="730"/>
      <c r="AI252" s="730"/>
      <c r="AJ252" s="767"/>
      <c r="AK252" s="730"/>
      <c r="AL252" s="730"/>
      <c r="AM252" s="730"/>
      <c r="AN252" s="730"/>
      <c r="AO252" s="730"/>
      <c r="AP252" s="730"/>
      <c r="AQ252" s="730"/>
      <c r="AR252" s="730"/>
      <c r="AS252" s="767"/>
      <c r="AT252" s="730"/>
      <c r="AU252" s="729"/>
      <c r="AV252" s="729"/>
      <c r="AW252" s="729"/>
      <c r="AX252" s="729"/>
      <c r="AY252" s="729"/>
    </row>
    <row r="253" spans="4:51" s="478" customFormat="1" x14ac:dyDescent="0.2">
      <c r="D253" s="620"/>
      <c r="E253" s="620"/>
      <c r="F253" s="620"/>
      <c r="G253" s="479"/>
      <c r="H253" s="621"/>
      <c r="I253" s="622"/>
      <c r="J253" s="622"/>
      <c r="K253" s="623"/>
      <c r="L253" s="623"/>
      <c r="M253" s="622"/>
      <c r="N253" s="623"/>
      <c r="O253" s="622"/>
      <c r="P253" s="479"/>
      <c r="Q253" s="479"/>
      <c r="R253" s="623"/>
      <c r="U253" s="624"/>
      <c r="V253" s="624"/>
      <c r="W253" s="624"/>
      <c r="X253" s="550"/>
      <c r="Y253" s="550"/>
      <c r="Z253" s="766"/>
      <c r="AA253" s="759"/>
      <c r="AB253" s="757"/>
      <c r="AC253" s="730"/>
      <c r="AD253" s="730"/>
      <c r="AE253" s="730"/>
      <c r="AF253" s="730"/>
      <c r="AG253" s="730"/>
      <c r="AH253" s="730"/>
      <c r="AI253" s="730"/>
      <c r="AJ253" s="767"/>
      <c r="AK253" s="730"/>
      <c r="AL253" s="730"/>
      <c r="AM253" s="730"/>
      <c r="AN253" s="730"/>
      <c r="AO253" s="730"/>
      <c r="AP253" s="730"/>
      <c r="AQ253" s="730"/>
      <c r="AR253" s="730"/>
      <c r="AS253" s="767"/>
      <c r="AT253" s="730"/>
      <c r="AU253" s="729"/>
      <c r="AV253" s="729"/>
      <c r="AW253" s="729"/>
      <c r="AX253" s="729"/>
      <c r="AY253" s="729"/>
    </row>
    <row r="254" spans="4:51" s="478" customFormat="1" x14ac:dyDescent="0.2">
      <c r="D254" s="620"/>
      <c r="E254" s="620"/>
      <c r="F254" s="620"/>
      <c r="G254" s="479"/>
      <c r="H254" s="621"/>
      <c r="I254" s="622"/>
      <c r="J254" s="622"/>
      <c r="K254" s="623"/>
      <c r="L254" s="623"/>
      <c r="M254" s="622"/>
      <c r="N254" s="623"/>
      <c r="O254" s="622"/>
      <c r="P254" s="479"/>
      <c r="Q254" s="479"/>
      <c r="R254" s="623"/>
      <c r="U254" s="624"/>
      <c r="V254" s="624"/>
      <c r="W254" s="624"/>
      <c r="X254" s="550"/>
      <c r="Y254" s="550"/>
      <c r="Z254" s="766"/>
      <c r="AA254" s="759"/>
      <c r="AB254" s="757"/>
      <c r="AC254" s="730"/>
      <c r="AD254" s="730"/>
      <c r="AE254" s="730"/>
      <c r="AF254" s="730"/>
      <c r="AG254" s="730"/>
      <c r="AH254" s="730"/>
      <c r="AI254" s="730"/>
      <c r="AJ254" s="767"/>
      <c r="AK254" s="730"/>
      <c r="AL254" s="730"/>
      <c r="AM254" s="730"/>
      <c r="AN254" s="730"/>
      <c r="AO254" s="730"/>
      <c r="AP254" s="730"/>
      <c r="AQ254" s="730"/>
      <c r="AR254" s="730"/>
      <c r="AS254" s="767"/>
      <c r="AT254" s="730"/>
      <c r="AU254" s="729"/>
      <c r="AV254" s="729"/>
      <c r="AW254" s="729"/>
      <c r="AX254" s="729"/>
      <c r="AY254" s="729"/>
    </row>
    <row r="255" spans="4:51" s="478" customFormat="1" x14ac:dyDescent="0.2">
      <c r="D255" s="620"/>
      <c r="E255" s="620"/>
      <c r="F255" s="620"/>
      <c r="G255" s="479"/>
      <c r="H255" s="621"/>
      <c r="I255" s="622"/>
      <c r="J255" s="622"/>
      <c r="K255" s="623"/>
      <c r="L255" s="623"/>
      <c r="M255" s="622"/>
      <c r="N255" s="623"/>
      <c r="O255" s="622"/>
      <c r="P255" s="479"/>
      <c r="Q255" s="479"/>
      <c r="R255" s="623"/>
      <c r="U255" s="624"/>
      <c r="V255" s="624"/>
      <c r="W255" s="624"/>
      <c r="X255" s="550"/>
      <c r="Y255" s="550"/>
      <c r="Z255" s="766"/>
      <c r="AA255" s="759"/>
      <c r="AB255" s="757"/>
      <c r="AC255" s="730"/>
      <c r="AD255" s="730"/>
      <c r="AE255" s="730"/>
      <c r="AF255" s="730"/>
      <c r="AG255" s="730"/>
      <c r="AH255" s="730"/>
      <c r="AI255" s="730"/>
      <c r="AJ255" s="767"/>
      <c r="AK255" s="730"/>
      <c r="AL255" s="730"/>
      <c r="AM255" s="730"/>
      <c r="AN255" s="730"/>
      <c r="AO255" s="730"/>
      <c r="AP255" s="730"/>
      <c r="AQ255" s="730"/>
      <c r="AR255" s="730"/>
      <c r="AS255" s="767"/>
      <c r="AT255" s="730"/>
      <c r="AU255" s="729"/>
      <c r="AV255" s="729"/>
      <c r="AW255" s="729"/>
      <c r="AX255" s="729"/>
      <c r="AY255" s="729"/>
    </row>
    <row r="256" spans="4:51" s="478" customFormat="1" x14ac:dyDescent="0.2">
      <c r="D256" s="620"/>
      <c r="E256" s="620"/>
      <c r="F256" s="620"/>
      <c r="G256" s="479"/>
      <c r="H256" s="621"/>
      <c r="I256" s="622"/>
      <c r="J256" s="622"/>
      <c r="K256" s="623"/>
      <c r="L256" s="623"/>
      <c r="M256" s="622"/>
      <c r="N256" s="623"/>
      <c r="O256" s="622"/>
      <c r="P256" s="479"/>
      <c r="Q256" s="479"/>
      <c r="R256" s="623"/>
      <c r="U256" s="624"/>
      <c r="V256" s="624"/>
      <c r="W256" s="624"/>
      <c r="X256" s="550"/>
      <c r="Y256" s="550"/>
      <c r="Z256" s="766"/>
      <c r="AA256" s="759"/>
      <c r="AB256" s="757"/>
      <c r="AC256" s="730"/>
      <c r="AD256" s="730"/>
      <c r="AE256" s="730"/>
      <c r="AF256" s="730"/>
      <c r="AG256" s="730"/>
      <c r="AH256" s="730"/>
      <c r="AI256" s="730"/>
      <c r="AJ256" s="767"/>
      <c r="AK256" s="730"/>
      <c r="AL256" s="730"/>
      <c r="AM256" s="730"/>
      <c r="AN256" s="730"/>
      <c r="AO256" s="730"/>
      <c r="AP256" s="730"/>
      <c r="AQ256" s="730"/>
      <c r="AR256" s="730"/>
      <c r="AS256" s="767"/>
      <c r="AT256" s="730"/>
      <c r="AU256" s="729"/>
      <c r="AV256" s="729"/>
      <c r="AW256" s="729"/>
      <c r="AX256" s="729"/>
      <c r="AY256" s="729"/>
    </row>
    <row r="257" spans="4:51" s="478" customFormat="1" x14ac:dyDescent="0.2">
      <c r="D257" s="620"/>
      <c r="E257" s="620"/>
      <c r="F257" s="620"/>
      <c r="G257" s="479"/>
      <c r="H257" s="621"/>
      <c r="I257" s="622"/>
      <c r="J257" s="622"/>
      <c r="K257" s="623"/>
      <c r="L257" s="623"/>
      <c r="M257" s="622"/>
      <c r="N257" s="623"/>
      <c r="O257" s="622"/>
      <c r="P257" s="479"/>
      <c r="Q257" s="479"/>
      <c r="R257" s="623"/>
      <c r="U257" s="624"/>
      <c r="V257" s="624"/>
      <c r="W257" s="624"/>
      <c r="X257" s="550"/>
      <c r="Y257" s="550"/>
      <c r="Z257" s="766"/>
      <c r="AA257" s="759"/>
      <c r="AB257" s="757"/>
      <c r="AC257" s="730"/>
      <c r="AD257" s="730"/>
      <c r="AE257" s="730"/>
      <c r="AF257" s="730"/>
      <c r="AG257" s="730"/>
      <c r="AH257" s="730"/>
      <c r="AI257" s="730"/>
      <c r="AJ257" s="767"/>
      <c r="AK257" s="730"/>
      <c r="AL257" s="730"/>
      <c r="AM257" s="730"/>
      <c r="AN257" s="730"/>
      <c r="AO257" s="730"/>
      <c r="AP257" s="730"/>
      <c r="AQ257" s="730"/>
      <c r="AR257" s="730"/>
      <c r="AS257" s="767"/>
      <c r="AT257" s="730"/>
      <c r="AU257" s="729"/>
      <c r="AV257" s="729"/>
      <c r="AW257" s="729"/>
      <c r="AX257" s="729"/>
      <c r="AY257" s="729"/>
    </row>
    <row r="258" spans="4:51" s="478" customFormat="1" x14ac:dyDescent="0.2">
      <c r="D258" s="620"/>
      <c r="E258" s="620"/>
      <c r="F258" s="620"/>
      <c r="G258" s="479"/>
      <c r="H258" s="621"/>
      <c r="I258" s="622"/>
      <c r="J258" s="622"/>
      <c r="K258" s="623"/>
      <c r="L258" s="623"/>
      <c r="M258" s="622"/>
      <c r="N258" s="623"/>
      <c r="O258" s="622"/>
      <c r="P258" s="479"/>
      <c r="Q258" s="479"/>
      <c r="R258" s="623"/>
      <c r="U258" s="624"/>
      <c r="V258" s="624"/>
      <c r="W258" s="624"/>
      <c r="X258" s="550"/>
      <c r="Y258" s="550"/>
      <c r="Z258" s="766"/>
      <c r="AA258" s="759"/>
      <c r="AB258" s="757"/>
      <c r="AC258" s="730"/>
      <c r="AD258" s="730"/>
      <c r="AE258" s="730"/>
      <c r="AF258" s="730"/>
      <c r="AG258" s="730"/>
      <c r="AH258" s="730"/>
      <c r="AI258" s="730"/>
      <c r="AJ258" s="767"/>
      <c r="AK258" s="730"/>
      <c r="AL258" s="730"/>
      <c r="AM258" s="730"/>
      <c r="AN258" s="730"/>
      <c r="AO258" s="730"/>
      <c r="AP258" s="730"/>
      <c r="AQ258" s="730"/>
      <c r="AR258" s="730"/>
      <c r="AS258" s="767"/>
      <c r="AT258" s="730"/>
      <c r="AU258" s="729"/>
      <c r="AV258" s="729"/>
      <c r="AW258" s="729"/>
      <c r="AX258" s="729"/>
      <c r="AY258" s="729"/>
    </row>
    <row r="259" spans="4:51" s="478" customFormat="1" x14ac:dyDescent="0.2">
      <c r="D259" s="620"/>
      <c r="E259" s="620"/>
      <c r="F259" s="620"/>
      <c r="G259" s="479"/>
      <c r="H259" s="621"/>
      <c r="I259" s="622"/>
      <c r="J259" s="622"/>
      <c r="K259" s="623"/>
      <c r="L259" s="623"/>
      <c r="M259" s="622"/>
      <c r="N259" s="623"/>
      <c r="O259" s="622"/>
      <c r="P259" s="479"/>
      <c r="Q259" s="479"/>
      <c r="R259" s="623"/>
      <c r="U259" s="624"/>
      <c r="V259" s="624"/>
      <c r="W259" s="624"/>
      <c r="X259" s="550"/>
      <c r="Y259" s="550"/>
      <c r="Z259" s="766"/>
      <c r="AA259" s="759"/>
      <c r="AB259" s="757"/>
      <c r="AC259" s="730"/>
      <c r="AD259" s="730"/>
      <c r="AE259" s="730"/>
      <c r="AF259" s="730"/>
      <c r="AG259" s="730"/>
      <c r="AH259" s="730"/>
      <c r="AI259" s="730"/>
      <c r="AJ259" s="767"/>
      <c r="AK259" s="730"/>
      <c r="AL259" s="730"/>
      <c r="AM259" s="730"/>
      <c r="AN259" s="730"/>
      <c r="AO259" s="730"/>
      <c r="AP259" s="730"/>
      <c r="AQ259" s="730"/>
      <c r="AR259" s="730"/>
      <c r="AS259" s="767"/>
      <c r="AT259" s="730"/>
      <c r="AU259" s="729"/>
      <c r="AV259" s="729"/>
      <c r="AW259" s="729"/>
      <c r="AX259" s="729"/>
      <c r="AY259" s="729"/>
    </row>
    <row r="260" spans="4:51" s="478" customFormat="1" x14ac:dyDescent="0.2">
      <c r="D260" s="620"/>
      <c r="E260" s="620"/>
      <c r="F260" s="620"/>
      <c r="G260" s="479"/>
      <c r="H260" s="621"/>
      <c r="I260" s="622"/>
      <c r="J260" s="622"/>
      <c r="K260" s="623"/>
      <c r="L260" s="623"/>
      <c r="M260" s="622"/>
      <c r="N260" s="623"/>
      <c r="O260" s="622"/>
      <c r="P260" s="479"/>
      <c r="Q260" s="479"/>
      <c r="R260" s="623"/>
      <c r="U260" s="624"/>
      <c r="V260" s="624"/>
      <c r="W260" s="624"/>
      <c r="X260" s="550"/>
      <c r="Y260" s="550"/>
      <c r="Z260" s="766"/>
      <c r="AA260" s="759"/>
      <c r="AB260" s="757"/>
      <c r="AC260" s="730"/>
      <c r="AD260" s="730"/>
      <c r="AE260" s="730"/>
      <c r="AF260" s="730"/>
      <c r="AG260" s="730"/>
      <c r="AH260" s="730"/>
      <c r="AI260" s="730"/>
      <c r="AJ260" s="767"/>
      <c r="AK260" s="730"/>
      <c r="AL260" s="730"/>
      <c r="AM260" s="730"/>
      <c r="AN260" s="730"/>
      <c r="AO260" s="730"/>
      <c r="AP260" s="730"/>
      <c r="AQ260" s="730"/>
      <c r="AR260" s="730"/>
      <c r="AS260" s="767"/>
      <c r="AT260" s="730"/>
      <c r="AU260" s="729"/>
      <c r="AV260" s="729"/>
      <c r="AW260" s="729"/>
      <c r="AX260" s="729"/>
      <c r="AY260" s="729"/>
    </row>
    <row r="261" spans="4:51" s="478" customFormat="1" x14ac:dyDescent="0.2">
      <c r="D261" s="620"/>
      <c r="E261" s="620"/>
      <c r="F261" s="620"/>
      <c r="G261" s="479"/>
      <c r="H261" s="621"/>
      <c r="I261" s="622"/>
      <c r="J261" s="622"/>
      <c r="K261" s="623"/>
      <c r="L261" s="623"/>
      <c r="M261" s="622"/>
      <c r="N261" s="623"/>
      <c r="O261" s="622"/>
      <c r="P261" s="479"/>
      <c r="Q261" s="479"/>
      <c r="R261" s="623"/>
      <c r="U261" s="624"/>
      <c r="V261" s="624"/>
      <c r="W261" s="624"/>
      <c r="X261" s="550"/>
      <c r="Y261" s="550"/>
      <c r="Z261" s="766"/>
      <c r="AA261" s="759"/>
      <c r="AB261" s="757"/>
      <c r="AC261" s="730"/>
      <c r="AD261" s="730"/>
      <c r="AE261" s="730"/>
      <c r="AF261" s="730"/>
      <c r="AG261" s="730"/>
      <c r="AH261" s="730"/>
      <c r="AI261" s="730"/>
      <c r="AJ261" s="767"/>
      <c r="AK261" s="730"/>
      <c r="AL261" s="730"/>
      <c r="AM261" s="730"/>
      <c r="AN261" s="730"/>
      <c r="AO261" s="730"/>
      <c r="AP261" s="730"/>
      <c r="AQ261" s="730"/>
      <c r="AR261" s="730"/>
      <c r="AS261" s="767"/>
      <c r="AT261" s="730"/>
      <c r="AU261" s="729"/>
      <c r="AV261" s="729"/>
      <c r="AW261" s="729"/>
      <c r="AX261" s="729"/>
      <c r="AY261" s="729"/>
    </row>
    <row r="262" spans="4:51" s="478" customFormat="1" x14ac:dyDescent="0.2">
      <c r="D262" s="620"/>
      <c r="E262" s="620"/>
      <c r="F262" s="620"/>
      <c r="G262" s="479"/>
      <c r="H262" s="621"/>
      <c r="I262" s="622"/>
      <c r="J262" s="622"/>
      <c r="K262" s="623"/>
      <c r="L262" s="623"/>
      <c r="M262" s="622"/>
      <c r="N262" s="623"/>
      <c r="O262" s="622"/>
      <c r="P262" s="479"/>
      <c r="Q262" s="479"/>
      <c r="R262" s="623"/>
      <c r="U262" s="624"/>
      <c r="V262" s="624"/>
      <c r="W262" s="624"/>
      <c r="X262" s="550"/>
      <c r="Y262" s="550"/>
      <c r="Z262" s="766"/>
      <c r="AA262" s="759"/>
      <c r="AB262" s="757"/>
      <c r="AC262" s="730"/>
      <c r="AD262" s="730"/>
      <c r="AE262" s="730"/>
      <c r="AF262" s="730"/>
      <c r="AG262" s="730"/>
      <c r="AH262" s="730"/>
      <c r="AI262" s="730"/>
      <c r="AJ262" s="767"/>
      <c r="AK262" s="730"/>
      <c r="AL262" s="730"/>
      <c r="AM262" s="730"/>
      <c r="AN262" s="730"/>
      <c r="AO262" s="730"/>
      <c r="AP262" s="730"/>
      <c r="AQ262" s="730"/>
      <c r="AR262" s="730"/>
      <c r="AS262" s="767"/>
      <c r="AT262" s="730"/>
      <c r="AU262" s="729"/>
      <c r="AV262" s="729"/>
      <c r="AW262" s="729"/>
      <c r="AX262" s="729"/>
      <c r="AY262" s="729"/>
    </row>
    <row r="263" spans="4:51" s="478" customFormat="1" x14ac:dyDescent="0.2">
      <c r="D263" s="620"/>
      <c r="E263" s="620"/>
      <c r="F263" s="620"/>
      <c r="G263" s="479"/>
      <c r="H263" s="621"/>
      <c r="I263" s="622"/>
      <c r="J263" s="622"/>
      <c r="K263" s="623"/>
      <c r="L263" s="623"/>
      <c r="M263" s="622"/>
      <c r="N263" s="623"/>
      <c r="O263" s="622"/>
      <c r="P263" s="479"/>
      <c r="Q263" s="479"/>
      <c r="R263" s="623"/>
      <c r="U263" s="624"/>
      <c r="V263" s="624"/>
      <c r="W263" s="624"/>
      <c r="X263" s="550"/>
      <c r="Y263" s="550"/>
      <c r="Z263" s="766"/>
      <c r="AA263" s="759"/>
      <c r="AB263" s="757"/>
      <c r="AC263" s="730"/>
      <c r="AD263" s="730"/>
      <c r="AE263" s="730"/>
      <c r="AF263" s="730"/>
      <c r="AG263" s="730"/>
      <c r="AH263" s="730"/>
      <c r="AI263" s="730"/>
      <c r="AJ263" s="767"/>
      <c r="AK263" s="730"/>
      <c r="AL263" s="730"/>
      <c r="AM263" s="730"/>
      <c r="AN263" s="730"/>
      <c r="AO263" s="730"/>
      <c r="AP263" s="730"/>
      <c r="AQ263" s="730"/>
      <c r="AR263" s="730"/>
      <c r="AS263" s="767"/>
      <c r="AT263" s="730"/>
      <c r="AU263" s="729"/>
      <c r="AV263" s="729"/>
      <c r="AW263" s="729"/>
      <c r="AX263" s="729"/>
      <c r="AY263" s="729"/>
    </row>
    <row r="264" spans="4:51" s="478" customFormat="1" x14ac:dyDescent="0.2">
      <c r="D264" s="620"/>
      <c r="E264" s="620"/>
      <c r="F264" s="620"/>
      <c r="G264" s="479"/>
      <c r="H264" s="621"/>
      <c r="I264" s="622"/>
      <c r="J264" s="622"/>
      <c r="K264" s="623"/>
      <c r="L264" s="623"/>
      <c r="M264" s="622"/>
      <c r="N264" s="623"/>
      <c r="O264" s="622"/>
      <c r="P264" s="479"/>
      <c r="Q264" s="479"/>
      <c r="R264" s="623"/>
      <c r="U264" s="624"/>
      <c r="V264" s="624"/>
      <c r="W264" s="624"/>
      <c r="X264" s="550"/>
      <c r="Y264" s="550"/>
      <c r="Z264" s="766"/>
      <c r="AA264" s="759"/>
      <c r="AB264" s="757"/>
      <c r="AC264" s="730"/>
      <c r="AD264" s="730"/>
      <c r="AE264" s="730"/>
      <c r="AF264" s="730"/>
      <c r="AG264" s="730"/>
      <c r="AH264" s="730"/>
      <c r="AI264" s="730"/>
      <c r="AJ264" s="767"/>
      <c r="AK264" s="730"/>
      <c r="AL264" s="730"/>
      <c r="AM264" s="730"/>
      <c r="AN264" s="730"/>
      <c r="AO264" s="730"/>
      <c r="AP264" s="730"/>
      <c r="AQ264" s="730"/>
      <c r="AR264" s="730"/>
      <c r="AS264" s="767"/>
      <c r="AT264" s="730"/>
      <c r="AU264" s="729"/>
      <c r="AV264" s="729"/>
      <c r="AW264" s="729"/>
      <c r="AX264" s="729"/>
      <c r="AY264" s="729"/>
    </row>
    <row r="265" spans="4:51" s="478" customFormat="1" x14ac:dyDescent="0.2">
      <c r="D265" s="620"/>
      <c r="E265" s="620"/>
      <c r="F265" s="620"/>
      <c r="G265" s="479"/>
      <c r="H265" s="621"/>
      <c r="I265" s="622"/>
      <c r="J265" s="622"/>
      <c r="K265" s="623"/>
      <c r="L265" s="623"/>
      <c r="M265" s="622"/>
      <c r="N265" s="623"/>
      <c r="O265" s="622"/>
      <c r="P265" s="479"/>
      <c r="Q265" s="479"/>
      <c r="R265" s="623"/>
      <c r="U265" s="624"/>
      <c r="V265" s="624"/>
      <c r="W265" s="624"/>
      <c r="X265" s="550"/>
      <c r="Y265" s="550"/>
      <c r="Z265" s="766"/>
      <c r="AA265" s="759"/>
      <c r="AB265" s="757"/>
      <c r="AC265" s="730"/>
      <c r="AD265" s="730"/>
      <c r="AE265" s="730"/>
      <c r="AF265" s="730"/>
      <c r="AG265" s="730"/>
      <c r="AH265" s="730"/>
      <c r="AI265" s="730"/>
      <c r="AJ265" s="767"/>
      <c r="AK265" s="730"/>
      <c r="AL265" s="730"/>
      <c r="AM265" s="730"/>
      <c r="AN265" s="730"/>
      <c r="AO265" s="730"/>
      <c r="AP265" s="730"/>
      <c r="AQ265" s="730"/>
      <c r="AR265" s="730"/>
      <c r="AS265" s="767"/>
      <c r="AT265" s="730"/>
      <c r="AU265" s="729"/>
      <c r="AV265" s="729"/>
      <c r="AW265" s="729"/>
      <c r="AX265" s="729"/>
      <c r="AY265" s="729"/>
    </row>
    <row r="266" spans="4:51" s="478" customFormat="1" x14ac:dyDescent="0.2">
      <c r="D266" s="620"/>
      <c r="E266" s="620"/>
      <c r="F266" s="620"/>
      <c r="G266" s="479"/>
      <c r="H266" s="621"/>
      <c r="I266" s="622"/>
      <c r="J266" s="622"/>
      <c r="K266" s="623"/>
      <c r="L266" s="623"/>
      <c r="M266" s="622"/>
      <c r="N266" s="623"/>
      <c r="O266" s="622"/>
      <c r="P266" s="479"/>
      <c r="Q266" s="479"/>
      <c r="R266" s="623"/>
      <c r="U266" s="624"/>
      <c r="V266" s="624"/>
      <c r="W266" s="624"/>
      <c r="X266" s="550"/>
      <c r="Y266" s="550"/>
      <c r="Z266" s="766"/>
      <c r="AA266" s="759"/>
      <c r="AB266" s="757"/>
      <c r="AC266" s="730"/>
      <c r="AD266" s="730"/>
      <c r="AE266" s="730"/>
      <c r="AF266" s="730"/>
      <c r="AG266" s="730"/>
      <c r="AH266" s="730"/>
      <c r="AI266" s="730"/>
      <c r="AJ266" s="767"/>
      <c r="AK266" s="730"/>
      <c r="AL266" s="730"/>
      <c r="AM266" s="730"/>
      <c r="AN266" s="730"/>
      <c r="AO266" s="730"/>
      <c r="AP266" s="730"/>
      <c r="AQ266" s="730"/>
      <c r="AR266" s="730"/>
      <c r="AS266" s="767"/>
      <c r="AT266" s="730"/>
      <c r="AU266" s="729"/>
      <c r="AV266" s="729"/>
      <c r="AW266" s="729"/>
      <c r="AX266" s="729"/>
      <c r="AY266" s="729"/>
    </row>
    <row r="267" spans="4:51" s="478" customFormat="1" x14ac:dyDescent="0.2">
      <c r="D267" s="620"/>
      <c r="E267" s="620"/>
      <c r="F267" s="620"/>
      <c r="G267" s="479"/>
      <c r="H267" s="621"/>
      <c r="I267" s="622"/>
      <c r="J267" s="622"/>
      <c r="K267" s="623"/>
      <c r="L267" s="623"/>
      <c r="M267" s="622"/>
      <c r="N267" s="623"/>
      <c r="O267" s="622"/>
      <c r="P267" s="479"/>
      <c r="Q267" s="479"/>
      <c r="R267" s="623"/>
      <c r="U267" s="624"/>
      <c r="V267" s="624"/>
      <c r="W267" s="624"/>
      <c r="X267" s="550"/>
      <c r="Y267" s="550"/>
      <c r="Z267" s="766"/>
      <c r="AA267" s="759"/>
      <c r="AB267" s="757"/>
      <c r="AC267" s="730"/>
      <c r="AD267" s="730"/>
      <c r="AE267" s="730"/>
      <c r="AF267" s="730"/>
      <c r="AG267" s="730"/>
      <c r="AH267" s="730"/>
      <c r="AI267" s="730"/>
      <c r="AJ267" s="767"/>
      <c r="AK267" s="730"/>
      <c r="AL267" s="730"/>
      <c r="AM267" s="730"/>
      <c r="AN267" s="730"/>
      <c r="AO267" s="730"/>
      <c r="AP267" s="730"/>
      <c r="AQ267" s="730"/>
      <c r="AR267" s="730"/>
      <c r="AS267" s="767"/>
      <c r="AT267" s="730"/>
      <c r="AU267" s="729"/>
      <c r="AV267" s="729"/>
      <c r="AW267" s="729"/>
      <c r="AX267" s="729"/>
      <c r="AY267" s="729"/>
    </row>
    <row r="268" spans="4:51" s="478" customFormat="1" x14ac:dyDescent="0.2">
      <c r="D268" s="620"/>
      <c r="E268" s="620"/>
      <c r="F268" s="620"/>
      <c r="G268" s="479"/>
      <c r="H268" s="621"/>
      <c r="I268" s="622"/>
      <c r="J268" s="622"/>
      <c r="K268" s="623"/>
      <c r="L268" s="623"/>
      <c r="M268" s="622"/>
      <c r="N268" s="623"/>
      <c r="O268" s="622"/>
      <c r="P268" s="479"/>
      <c r="Q268" s="479"/>
      <c r="R268" s="623"/>
      <c r="U268" s="624"/>
      <c r="V268" s="624"/>
      <c r="W268" s="624"/>
      <c r="X268" s="550"/>
      <c r="Y268" s="550"/>
      <c r="Z268" s="766"/>
      <c r="AA268" s="759"/>
      <c r="AB268" s="757"/>
      <c r="AC268" s="730"/>
      <c r="AD268" s="730"/>
      <c r="AE268" s="730"/>
      <c r="AF268" s="730"/>
      <c r="AG268" s="730"/>
      <c r="AH268" s="730"/>
      <c r="AI268" s="730"/>
      <c r="AJ268" s="767"/>
      <c r="AK268" s="730"/>
      <c r="AL268" s="730"/>
      <c r="AM268" s="730"/>
      <c r="AN268" s="730"/>
      <c r="AO268" s="730"/>
      <c r="AP268" s="730"/>
      <c r="AQ268" s="730"/>
      <c r="AR268" s="730"/>
      <c r="AS268" s="767"/>
      <c r="AT268" s="730"/>
      <c r="AU268" s="729"/>
      <c r="AV268" s="729"/>
      <c r="AW268" s="729"/>
      <c r="AX268" s="729"/>
      <c r="AY268" s="729"/>
    </row>
    <row r="269" spans="4:51" s="478" customFormat="1" x14ac:dyDescent="0.2">
      <c r="D269" s="620"/>
      <c r="E269" s="620"/>
      <c r="F269" s="620"/>
      <c r="G269" s="479"/>
      <c r="H269" s="621"/>
      <c r="I269" s="622"/>
      <c r="J269" s="622"/>
      <c r="K269" s="623"/>
      <c r="L269" s="623"/>
      <c r="M269" s="622"/>
      <c r="N269" s="623"/>
      <c r="O269" s="622"/>
      <c r="P269" s="479"/>
      <c r="Q269" s="479"/>
      <c r="R269" s="623"/>
      <c r="U269" s="624"/>
      <c r="V269" s="624"/>
      <c r="W269" s="624"/>
      <c r="X269" s="550"/>
      <c r="Y269" s="550"/>
      <c r="Z269" s="766"/>
      <c r="AA269" s="759"/>
      <c r="AB269" s="757"/>
      <c r="AC269" s="730"/>
      <c r="AD269" s="730"/>
      <c r="AE269" s="730"/>
      <c r="AF269" s="730"/>
      <c r="AG269" s="730"/>
      <c r="AH269" s="730"/>
      <c r="AI269" s="730"/>
      <c r="AJ269" s="767"/>
      <c r="AK269" s="730"/>
      <c r="AL269" s="730"/>
      <c r="AM269" s="730"/>
      <c r="AN269" s="730"/>
      <c r="AO269" s="730"/>
      <c r="AP269" s="730"/>
      <c r="AQ269" s="730"/>
      <c r="AR269" s="730"/>
      <c r="AS269" s="767"/>
      <c r="AT269" s="730"/>
      <c r="AU269" s="729"/>
      <c r="AV269" s="729"/>
      <c r="AW269" s="729"/>
      <c r="AX269" s="729"/>
      <c r="AY269" s="729"/>
    </row>
    <row r="270" spans="4:51" s="478" customFormat="1" x14ac:dyDescent="0.2">
      <c r="D270" s="620"/>
      <c r="E270" s="620"/>
      <c r="F270" s="620"/>
      <c r="G270" s="479"/>
      <c r="H270" s="621"/>
      <c r="I270" s="622"/>
      <c r="J270" s="622"/>
      <c r="K270" s="623"/>
      <c r="L270" s="623"/>
      <c r="M270" s="622"/>
      <c r="N270" s="623"/>
      <c r="O270" s="622"/>
      <c r="P270" s="479"/>
      <c r="Q270" s="479"/>
      <c r="R270" s="623"/>
      <c r="U270" s="624"/>
      <c r="V270" s="624"/>
      <c r="W270" s="624"/>
      <c r="X270" s="550"/>
      <c r="Y270" s="550"/>
      <c r="Z270" s="766"/>
      <c r="AA270" s="759"/>
      <c r="AB270" s="757"/>
      <c r="AC270" s="730"/>
      <c r="AD270" s="730"/>
      <c r="AE270" s="730"/>
      <c r="AF270" s="730"/>
      <c r="AG270" s="730"/>
      <c r="AH270" s="730"/>
      <c r="AI270" s="730"/>
      <c r="AJ270" s="767"/>
      <c r="AK270" s="730"/>
      <c r="AL270" s="730"/>
      <c r="AM270" s="730"/>
      <c r="AN270" s="730"/>
      <c r="AO270" s="730"/>
      <c r="AP270" s="730"/>
      <c r="AQ270" s="730"/>
      <c r="AR270" s="730"/>
      <c r="AS270" s="767"/>
      <c r="AT270" s="730"/>
      <c r="AU270" s="729"/>
      <c r="AV270" s="729"/>
      <c r="AW270" s="729"/>
      <c r="AX270" s="729"/>
      <c r="AY270" s="729"/>
    </row>
    <row r="271" spans="4:51" s="478" customFormat="1" x14ac:dyDescent="0.2">
      <c r="D271" s="620"/>
      <c r="E271" s="620"/>
      <c r="F271" s="620"/>
      <c r="G271" s="479"/>
      <c r="H271" s="621"/>
      <c r="I271" s="622"/>
      <c r="J271" s="622"/>
      <c r="K271" s="623"/>
      <c r="L271" s="623"/>
      <c r="M271" s="622"/>
      <c r="N271" s="623"/>
      <c r="O271" s="622"/>
      <c r="P271" s="479"/>
      <c r="Q271" s="479"/>
      <c r="R271" s="623"/>
      <c r="U271" s="624"/>
      <c r="V271" s="624"/>
      <c r="W271" s="624"/>
      <c r="X271" s="550"/>
      <c r="Y271" s="550"/>
      <c r="Z271" s="766"/>
      <c r="AA271" s="759"/>
      <c r="AB271" s="757"/>
      <c r="AC271" s="730"/>
      <c r="AD271" s="730"/>
      <c r="AE271" s="730"/>
      <c r="AF271" s="730"/>
      <c r="AG271" s="730"/>
      <c r="AH271" s="730"/>
      <c r="AI271" s="730"/>
      <c r="AJ271" s="767"/>
      <c r="AK271" s="730"/>
      <c r="AL271" s="730"/>
      <c r="AM271" s="730"/>
      <c r="AN271" s="730"/>
      <c r="AO271" s="730"/>
      <c r="AP271" s="730"/>
      <c r="AQ271" s="730"/>
      <c r="AR271" s="730"/>
      <c r="AS271" s="767"/>
      <c r="AT271" s="730"/>
      <c r="AU271" s="729"/>
      <c r="AV271" s="729"/>
      <c r="AW271" s="729"/>
      <c r="AX271" s="729"/>
      <c r="AY271" s="729"/>
    </row>
    <row r="272" spans="4:51" s="478" customFormat="1" x14ac:dyDescent="0.2">
      <c r="D272" s="620"/>
      <c r="E272" s="620"/>
      <c r="F272" s="620"/>
      <c r="G272" s="479"/>
      <c r="H272" s="621"/>
      <c r="I272" s="622"/>
      <c r="J272" s="622"/>
      <c r="K272" s="623"/>
      <c r="L272" s="623"/>
      <c r="M272" s="622"/>
      <c r="N272" s="623"/>
      <c r="O272" s="622"/>
      <c r="P272" s="479"/>
      <c r="Q272" s="479"/>
      <c r="R272" s="623"/>
      <c r="U272" s="624"/>
      <c r="V272" s="624"/>
      <c r="W272" s="624"/>
      <c r="X272" s="550"/>
      <c r="Y272" s="550"/>
      <c r="Z272" s="766"/>
      <c r="AA272" s="759"/>
      <c r="AB272" s="757"/>
      <c r="AC272" s="730"/>
      <c r="AD272" s="730"/>
      <c r="AE272" s="730"/>
      <c r="AF272" s="730"/>
      <c r="AG272" s="730"/>
      <c r="AH272" s="730"/>
      <c r="AI272" s="730"/>
      <c r="AJ272" s="767"/>
      <c r="AK272" s="730"/>
      <c r="AL272" s="730"/>
      <c r="AM272" s="730"/>
      <c r="AN272" s="730"/>
      <c r="AO272" s="730"/>
      <c r="AP272" s="730"/>
      <c r="AQ272" s="730"/>
      <c r="AR272" s="730"/>
      <c r="AS272" s="767"/>
      <c r="AT272" s="730"/>
      <c r="AU272" s="729"/>
      <c r="AV272" s="729"/>
      <c r="AW272" s="729"/>
      <c r="AX272" s="729"/>
      <c r="AY272" s="729"/>
    </row>
    <row r="273" spans="4:51" s="478" customFormat="1" x14ac:dyDescent="0.2">
      <c r="D273" s="620"/>
      <c r="E273" s="620"/>
      <c r="F273" s="620"/>
      <c r="G273" s="479"/>
      <c r="H273" s="621"/>
      <c r="I273" s="622"/>
      <c r="J273" s="622"/>
      <c r="K273" s="623"/>
      <c r="L273" s="623"/>
      <c r="M273" s="622"/>
      <c r="N273" s="623"/>
      <c r="O273" s="622"/>
      <c r="P273" s="479"/>
      <c r="Q273" s="479"/>
      <c r="R273" s="623"/>
      <c r="U273" s="624"/>
      <c r="V273" s="624"/>
      <c r="W273" s="624"/>
      <c r="X273" s="550"/>
      <c r="Y273" s="550"/>
      <c r="Z273" s="766"/>
      <c r="AA273" s="759"/>
      <c r="AB273" s="757"/>
      <c r="AC273" s="730"/>
      <c r="AD273" s="730"/>
      <c r="AE273" s="730"/>
      <c r="AF273" s="730"/>
      <c r="AG273" s="730"/>
      <c r="AH273" s="730"/>
      <c r="AI273" s="730"/>
      <c r="AJ273" s="767"/>
      <c r="AK273" s="730"/>
      <c r="AL273" s="730"/>
      <c r="AM273" s="730"/>
      <c r="AN273" s="730"/>
      <c r="AO273" s="730"/>
      <c r="AP273" s="730"/>
      <c r="AQ273" s="730"/>
      <c r="AR273" s="730"/>
      <c r="AS273" s="767"/>
      <c r="AT273" s="730"/>
      <c r="AU273" s="729"/>
      <c r="AV273" s="729"/>
      <c r="AW273" s="729"/>
      <c r="AX273" s="729"/>
      <c r="AY273" s="729"/>
    </row>
    <row r="274" spans="4:51" s="478" customFormat="1" x14ac:dyDescent="0.2">
      <c r="D274" s="620"/>
      <c r="E274" s="620"/>
      <c r="F274" s="620"/>
      <c r="G274" s="479"/>
      <c r="H274" s="621"/>
      <c r="I274" s="622"/>
      <c r="J274" s="622"/>
      <c r="K274" s="623"/>
      <c r="L274" s="623"/>
      <c r="M274" s="622"/>
      <c r="N274" s="623"/>
      <c r="O274" s="622"/>
      <c r="P274" s="479"/>
      <c r="Q274" s="479"/>
      <c r="R274" s="623"/>
      <c r="U274" s="624"/>
      <c r="V274" s="624"/>
      <c r="W274" s="624"/>
      <c r="X274" s="550"/>
      <c r="Y274" s="550"/>
      <c r="Z274" s="766"/>
      <c r="AA274" s="759"/>
      <c r="AB274" s="757"/>
      <c r="AC274" s="730"/>
      <c r="AD274" s="730"/>
      <c r="AE274" s="730"/>
      <c r="AF274" s="730"/>
      <c r="AG274" s="730"/>
      <c r="AH274" s="730"/>
      <c r="AI274" s="730"/>
      <c r="AJ274" s="767"/>
      <c r="AK274" s="730"/>
      <c r="AL274" s="730"/>
      <c r="AM274" s="730"/>
      <c r="AN274" s="730"/>
      <c r="AO274" s="730"/>
      <c r="AP274" s="730"/>
      <c r="AQ274" s="730"/>
      <c r="AR274" s="730"/>
      <c r="AS274" s="767"/>
      <c r="AT274" s="730"/>
      <c r="AU274" s="729"/>
      <c r="AV274" s="729"/>
      <c r="AW274" s="729"/>
      <c r="AX274" s="729"/>
      <c r="AY274" s="729"/>
    </row>
    <row r="275" spans="4:51" s="478" customFormat="1" x14ac:dyDescent="0.2">
      <c r="D275" s="620"/>
      <c r="E275" s="620"/>
      <c r="F275" s="620"/>
      <c r="G275" s="479"/>
      <c r="H275" s="621"/>
      <c r="I275" s="622"/>
      <c r="J275" s="622"/>
      <c r="K275" s="623"/>
      <c r="L275" s="623"/>
      <c r="M275" s="622"/>
      <c r="N275" s="623"/>
      <c r="O275" s="622"/>
      <c r="P275" s="479"/>
      <c r="Q275" s="479"/>
      <c r="R275" s="623"/>
      <c r="U275" s="624"/>
      <c r="V275" s="624"/>
      <c r="W275" s="624"/>
      <c r="X275" s="550"/>
      <c r="Y275" s="550"/>
      <c r="Z275" s="766"/>
      <c r="AA275" s="759"/>
      <c r="AB275" s="757"/>
      <c r="AC275" s="730"/>
      <c r="AD275" s="730"/>
      <c r="AE275" s="730"/>
      <c r="AF275" s="730"/>
      <c r="AG275" s="730"/>
      <c r="AH275" s="730"/>
      <c r="AI275" s="730"/>
      <c r="AJ275" s="767"/>
      <c r="AK275" s="730"/>
      <c r="AL275" s="730"/>
      <c r="AM275" s="730"/>
      <c r="AN275" s="730"/>
      <c r="AO275" s="730"/>
      <c r="AP275" s="730"/>
      <c r="AQ275" s="730"/>
      <c r="AR275" s="730"/>
      <c r="AS275" s="767"/>
      <c r="AT275" s="730"/>
      <c r="AU275" s="729"/>
      <c r="AV275" s="729"/>
      <c r="AW275" s="729"/>
      <c r="AX275" s="729"/>
      <c r="AY275" s="729"/>
    </row>
    <row r="276" spans="4:51" s="478" customFormat="1" x14ac:dyDescent="0.2">
      <c r="D276" s="620"/>
      <c r="E276" s="620"/>
      <c r="F276" s="620"/>
      <c r="G276" s="479"/>
      <c r="H276" s="621"/>
      <c r="I276" s="622"/>
      <c r="J276" s="622"/>
      <c r="K276" s="623"/>
      <c r="L276" s="623"/>
      <c r="M276" s="622"/>
      <c r="N276" s="623"/>
      <c r="O276" s="622"/>
      <c r="P276" s="479"/>
      <c r="Q276" s="479"/>
      <c r="R276" s="623"/>
      <c r="U276" s="624"/>
      <c r="V276" s="624"/>
      <c r="W276" s="624"/>
      <c r="X276" s="550"/>
      <c r="Y276" s="550"/>
      <c r="Z276" s="766"/>
      <c r="AA276" s="759"/>
      <c r="AB276" s="757"/>
      <c r="AC276" s="730"/>
      <c r="AD276" s="730"/>
      <c r="AE276" s="730"/>
      <c r="AF276" s="730"/>
      <c r="AG276" s="730"/>
      <c r="AH276" s="730"/>
      <c r="AI276" s="730"/>
      <c r="AJ276" s="767"/>
      <c r="AK276" s="730"/>
      <c r="AL276" s="730"/>
      <c r="AM276" s="730"/>
      <c r="AN276" s="730"/>
      <c r="AO276" s="730"/>
      <c r="AP276" s="730"/>
      <c r="AQ276" s="730"/>
      <c r="AR276" s="730"/>
      <c r="AS276" s="767"/>
      <c r="AT276" s="730"/>
      <c r="AU276" s="729"/>
      <c r="AV276" s="729"/>
      <c r="AW276" s="729"/>
      <c r="AX276" s="729"/>
      <c r="AY276" s="729"/>
    </row>
    <row r="277" spans="4:51" s="478" customFormat="1" x14ac:dyDescent="0.2">
      <c r="D277" s="620"/>
      <c r="E277" s="620"/>
      <c r="F277" s="620"/>
      <c r="G277" s="479"/>
      <c r="H277" s="621"/>
      <c r="I277" s="622"/>
      <c r="J277" s="622"/>
      <c r="K277" s="623"/>
      <c r="L277" s="623"/>
      <c r="M277" s="622"/>
      <c r="N277" s="623"/>
      <c r="O277" s="622"/>
      <c r="P277" s="479"/>
      <c r="Q277" s="479"/>
      <c r="R277" s="623"/>
      <c r="U277" s="624"/>
      <c r="V277" s="624"/>
      <c r="W277" s="624"/>
      <c r="X277" s="550"/>
      <c r="Y277" s="550"/>
      <c r="Z277" s="766"/>
      <c r="AA277" s="759"/>
      <c r="AB277" s="757"/>
      <c r="AC277" s="730"/>
      <c r="AD277" s="730"/>
      <c r="AE277" s="730"/>
      <c r="AF277" s="730"/>
      <c r="AG277" s="730"/>
      <c r="AH277" s="730"/>
      <c r="AI277" s="730"/>
      <c r="AJ277" s="767"/>
      <c r="AK277" s="730"/>
      <c r="AL277" s="730"/>
      <c r="AM277" s="730"/>
      <c r="AN277" s="730"/>
      <c r="AO277" s="730"/>
      <c r="AP277" s="730"/>
      <c r="AQ277" s="730"/>
      <c r="AR277" s="730"/>
      <c r="AS277" s="767"/>
      <c r="AT277" s="730"/>
      <c r="AU277" s="729"/>
      <c r="AV277" s="729"/>
      <c r="AW277" s="729"/>
      <c r="AX277" s="729"/>
      <c r="AY277" s="729"/>
    </row>
    <row r="278" spans="4:51" s="478" customFormat="1" x14ac:dyDescent="0.2">
      <c r="D278" s="620"/>
      <c r="E278" s="620"/>
      <c r="F278" s="620"/>
      <c r="G278" s="479"/>
      <c r="H278" s="621"/>
      <c r="I278" s="622"/>
      <c r="J278" s="622"/>
      <c r="K278" s="623"/>
      <c r="L278" s="623"/>
      <c r="M278" s="622"/>
      <c r="N278" s="623"/>
      <c r="O278" s="622"/>
      <c r="P278" s="479"/>
      <c r="Q278" s="479"/>
      <c r="R278" s="623"/>
      <c r="U278" s="624"/>
      <c r="V278" s="624"/>
      <c r="W278" s="624"/>
      <c r="X278" s="550"/>
      <c r="Y278" s="550"/>
      <c r="Z278" s="766"/>
      <c r="AA278" s="759"/>
      <c r="AB278" s="757"/>
      <c r="AC278" s="730"/>
      <c r="AD278" s="730"/>
      <c r="AE278" s="730"/>
      <c r="AF278" s="730"/>
      <c r="AG278" s="730"/>
      <c r="AH278" s="730"/>
      <c r="AI278" s="730"/>
      <c r="AJ278" s="767"/>
      <c r="AK278" s="730"/>
      <c r="AL278" s="730"/>
      <c r="AM278" s="730"/>
      <c r="AN278" s="730"/>
      <c r="AO278" s="730"/>
      <c r="AP278" s="730"/>
      <c r="AQ278" s="730"/>
      <c r="AR278" s="730"/>
      <c r="AS278" s="767"/>
      <c r="AT278" s="730"/>
      <c r="AU278" s="729"/>
      <c r="AV278" s="729"/>
      <c r="AW278" s="729"/>
      <c r="AX278" s="729"/>
      <c r="AY278" s="729"/>
    </row>
    <row r="279" spans="4:51" s="478" customFormat="1" x14ac:dyDescent="0.2">
      <c r="D279" s="620"/>
      <c r="E279" s="620"/>
      <c r="F279" s="620"/>
      <c r="G279" s="479"/>
      <c r="H279" s="621"/>
      <c r="I279" s="622"/>
      <c r="J279" s="622"/>
      <c r="K279" s="623"/>
      <c r="L279" s="623"/>
      <c r="M279" s="622"/>
      <c r="N279" s="623"/>
      <c r="O279" s="622"/>
      <c r="P279" s="479"/>
      <c r="Q279" s="479"/>
      <c r="R279" s="623"/>
      <c r="U279" s="624"/>
      <c r="V279" s="624"/>
      <c r="W279" s="624"/>
      <c r="X279" s="550"/>
      <c r="Y279" s="550"/>
      <c r="Z279" s="766"/>
      <c r="AA279" s="759"/>
      <c r="AB279" s="757"/>
      <c r="AC279" s="730"/>
      <c r="AD279" s="730"/>
      <c r="AE279" s="730"/>
      <c r="AF279" s="730"/>
      <c r="AG279" s="730"/>
      <c r="AH279" s="730"/>
      <c r="AI279" s="730"/>
      <c r="AJ279" s="767"/>
      <c r="AK279" s="730"/>
      <c r="AL279" s="730"/>
      <c r="AM279" s="730"/>
      <c r="AN279" s="730"/>
      <c r="AO279" s="730"/>
      <c r="AP279" s="730"/>
      <c r="AQ279" s="730"/>
      <c r="AR279" s="730"/>
      <c r="AS279" s="767"/>
      <c r="AT279" s="730"/>
      <c r="AU279" s="729"/>
      <c r="AV279" s="729"/>
      <c r="AW279" s="729"/>
      <c r="AX279" s="729"/>
      <c r="AY279" s="729"/>
    </row>
    <row r="280" spans="4:51" s="478" customFormat="1" x14ac:dyDescent="0.2">
      <c r="D280" s="620"/>
      <c r="E280" s="620"/>
      <c r="F280" s="620"/>
      <c r="G280" s="479"/>
      <c r="H280" s="621"/>
      <c r="I280" s="622"/>
      <c r="J280" s="622"/>
      <c r="K280" s="623"/>
      <c r="L280" s="623"/>
      <c r="M280" s="622"/>
      <c r="N280" s="623"/>
      <c r="O280" s="622"/>
      <c r="P280" s="479"/>
      <c r="Q280" s="479"/>
      <c r="R280" s="623"/>
      <c r="U280" s="624"/>
      <c r="V280" s="624"/>
      <c r="W280" s="624"/>
      <c r="X280" s="550"/>
      <c r="Y280" s="550"/>
      <c r="Z280" s="766"/>
      <c r="AA280" s="759"/>
      <c r="AB280" s="757"/>
      <c r="AC280" s="730"/>
      <c r="AD280" s="730"/>
      <c r="AE280" s="730"/>
      <c r="AF280" s="730"/>
      <c r="AG280" s="730"/>
      <c r="AH280" s="730"/>
      <c r="AI280" s="730"/>
      <c r="AJ280" s="767"/>
      <c r="AK280" s="730"/>
      <c r="AL280" s="730"/>
      <c r="AM280" s="730"/>
      <c r="AN280" s="730"/>
      <c r="AO280" s="730"/>
      <c r="AP280" s="730"/>
      <c r="AQ280" s="730"/>
      <c r="AR280" s="730"/>
      <c r="AS280" s="767"/>
      <c r="AT280" s="730"/>
      <c r="AU280" s="729"/>
      <c r="AV280" s="729"/>
      <c r="AW280" s="729"/>
      <c r="AX280" s="729"/>
      <c r="AY280" s="729"/>
    </row>
    <row r="281" spans="4:51" s="478" customFormat="1" x14ac:dyDescent="0.2">
      <c r="D281" s="620"/>
      <c r="E281" s="620"/>
      <c r="F281" s="620"/>
      <c r="G281" s="479"/>
      <c r="H281" s="621"/>
      <c r="I281" s="622"/>
      <c r="J281" s="622"/>
      <c r="K281" s="623"/>
      <c r="L281" s="623"/>
      <c r="M281" s="622"/>
      <c r="N281" s="623"/>
      <c r="O281" s="622"/>
      <c r="P281" s="479"/>
      <c r="Q281" s="479"/>
      <c r="R281" s="623"/>
      <c r="U281" s="624"/>
      <c r="V281" s="624"/>
      <c r="W281" s="624"/>
      <c r="X281" s="550"/>
      <c r="Y281" s="550"/>
      <c r="Z281" s="766"/>
      <c r="AA281" s="759"/>
      <c r="AB281" s="757"/>
      <c r="AC281" s="730"/>
      <c r="AD281" s="730"/>
      <c r="AE281" s="730"/>
      <c r="AF281" s="730"/>
      <c r="AG281" s="730"/>
      <c r="AH281" s="730"/>
      <c r="AI281" s="730"/>
      <c r="AJ281" s="767"/>
      <c r="AK281" s="730"/>
      <c r="AL281" s="730"/>
      <c r="AM281" s="730"/>
      <c r="AN281" s="730"/>
      <c r="AO281" s="730"/>
      <c r="AP281" s="730"/>
      <c r="AQ281" s="730"/>
      <c r="AR281" s="730"/>
      <c r="AS281" s="767"/>
      <c r="AT281" s="730"/>
      <c r="AU281" s="729"/>
      <c r="AV281" s="729"/>
      <c r="AW281" s="729"/>
      <c r="AX281" s="729"/>
      <c r="AY281" s="729"/>
    </row>
    <row r="282" spans="4:51" s="478" customFormat="1" x14ac:dyDescent="0.2">
      <c r="D282" s="620"/>
      <c r="E282" s="620"/>
      <c r="F282" s="620"/>
      <c r="G282" s="479"/>
      <c r="H282" s="621"/>
      <c r="I282" s="622"/>
      <c r="J282" s="622"/>
      <c r="K282" s="623"/>
      <c r="L282" s="623"/>
      <c r="M282" s="622"/>
      <c r="N282" s="623"/>
      <c r="O282" s="622"/>
      <c r="P282" s="479"/>
      <c r="Q282" s="479"/>
      <c r="R282" s="623"/>
      <c r="U282" s="624"/>
      <c r="V282" s="624"/>
      <c r="W282" s="624"/>
      <c r="X282" s="550"/>
      <c r="Y282" s="550"/>
      <c r="Z282" s="766"/>
      <c r="AA282" s="759"/>
      <c r="AB282" s="757"/>
      <c r="AC282" s="730"/>
      <c r="AD282" s="730"/>
      <c r="AE282" s="730"/>
      <c r="AF282" s="730"/>
      <c r="AG282" s="730"/>
      <c r="AH282" s="730"/>
      <c r="AI282" s="730"/>
      <c r="AJ282" s="767"/>
      <c r="AK282" s="730"/>
      <c r="AL282" s="730"/>
      <c r="AM282" s="730"/>
      <c r="AN282" s="730"/>
      <c r="AO282" s="730"/>
      <c r="AP282" s="730"/>
      <c r="AQ282" s="730"/>
      <c r="AR282" s="730"/>
      <c r="AS282" s="767"/>
      <c r="AT282" s="730"/>
      <c r="AU282" s="729"/>
      <c r="AV282" s="729"/>
      <c r="AW282" s="729"/>
      <c r="AX282" s="729"/>
      <c r="AY282" s="729"/>
    </row>
    <row r="283" spans="4:51" s="478" customFormat="1" x14ac:dyDescent="0.2">
      <c r="D283" s="620"/>
      <c r="E283" s="620"/>
      <c r="F283" s="620"/>
      <c r="G283" s="479"/>
      <c r="H283" s="621"/>
      <c r="I283" s="622"/>
      <c r="J283" s="622"/>
      <c r="K283" s="623"/>
      <c r="L283" s="623"/>
      <c r="M283" s="622"/>
      <c r="N283" s="623"/>
      <c r="O283" s="622"/>
      <c r="P283" s="479"/>
      <c r="Q283" s="479"/>
      <c r="R283" s="623"/>
      <c r="U283" s="624"/>
      <c r="V283" s="624"/>
      <c r="W283" s="624"/>
      <c r="X283" s="550"/>
      <c r="Y283" s="550"/>
      <c r="Z283" s="766"/>
      <c r="AA283" s="759"/>
      <c r="AB283" s="757"/>
      <c r="AC283" s="730"/>
      <c r="AD283" s="730"/>
      <c r="AE283" s="730"/>
      <c r="AF283" s="730"/>
      <c r="AG283" s="730"/>
      <c r="AH283" s="730"/>
      <c r="AI283" s="730"/>
      <c r="AJ283" s="767"/>
      <c r="AK283" s="730"/>
      <c r="AL283" s="730"/>
      <c r="AM283" s="730"/>
      <c r="AN283" s="730"/>
      <c r="AO283" s="730"/>
      <c r="AP283" s="730"/>
      <c r="AQ283" s="730"/>
      <c r="AR283" s="730"/>
      <c r="AS283" s="767"/>
      <c r="AT283" s="730"/>
      <c r="AU283" s="729"/>
      <c r="AV283" s="729"/>
      <c r="AW283" s="729"/>
      <c r="AX283" s="729"/>
      <c r="AY283" s="729"/>
    </row>
    <row r="284" spans="4:51" s="478" customFormat="1" x14ac:dyDescent="0.2">
      <c r="D284" s="620"/>
      <c r="E284" s="620"/>
      <c r="F284" s="620"/>
      <c r="G284" s="479"/>
      <c r="H284" s="621"/>
      <c r="I284" s="622"/>
      <c r="J284" s="622"/>
      <c r="K284" s="623"/>
      <c r="L284" s="623"/>
      <c r="M284" s="622"/>
      <c r="N284" s="623"/>
      <c r="O284" s="622"/>
      <c r="P284" s="479"/>
      <c r="Q284" s="479"/>
      <c r="R284" s="623"/>
      <c r="U284" s="624"/>
      <c r="V284" s="624"/>
      <c r="W284" s="624"/>
      <c r="X284" s="550"/>
      <c r="Y284" s="550"/>
      <c r="Z284" s="766"/>
      <c r="AA284" s="759"/>
      <c r="AB284" s="757"/>
      <c r="AC284" s="730"/>
      <c r="AD284" s="730"/>
      <c r="AE284" s="730"/>
      <c r="AF284" s="730"/>
      <c r="AG284" s="730"/>
      <c r="AH284" s="730"/>
      <c r="AI284" s="730"/>
      <c r="AJ284" s="767"/>
      <c r="AK284" s="730"/>
      <c r="AL284" s="730"/>
      <c r="AM284" s="730"/>
      <c r="AN284" s="730"/>
      <c r="AO284" s="730"/>
      <c r="AP284" s="730"/>
      <c r="AQ284" s="730"/>
      <c r="AR284" s="730"/>
      <c r="AS284" s="767"/>
      <c r="AT284" s="730"/>
      <c r="AU284" s="729"/>
      <c r="AV284" s="729"/>
      <c r="AW284" s="729"/>
      <c r="AX284" s="729"/>
      <c r="AY284" s="729"/>
    </row>
    <row r="285" spans="4:51" s="478" customFormat="1" x14ac:dyDescent="0.2">
      <c r="D285" s="620"/>
      <c r="E285" s="620"/>
      <c r="F285" s="620"/>
      <c r="G285" s="479"/>
      <c r="H285" s="621"/>
      <c r="I285" s="622"/>
      <c r="J285" s="622"/>
      <c r="K285" s="623"/>
      <c r="L285" s="623"/>
      <c r="M285" s="622"/>
      <c r="N285" s="623"/>
      <c r="O285" s="622"/>
      <c r="P285" s="479"/>
      <c r="Q285" s="479"/>
      <c r="R285" s="623"/>
      <c r="U285" s="624"/>
      <c r="V285" s="624"/>
      <c r="W285" s="624"/>
      <c r="X285" s="550"/>
      <c r="Y285" s="550"/>
      <c r="Z285" s="766"/>
      <c r="AA285" s="759"/>
      <c r="AB285" s="757"/>
      <c r="AC285" s="730"/>
      <c r="AD285" s="730"/>
      <c r="AE285" s="730"/>
      <c r="AF285" s="730"/>
      <c r="AG285" s="730"/>
      <c r="AH285" s="730"/>
      <c r="AI285" s="730"/>
      <c r="AJ285" s="767"/>
      <c r="AK285" s="730"/>
      <c r="AL285" s="730"/>
      <c r="AM285" s="730"/>
      <c r="AN285" s="730"/>
      <c r="AO285" s="730"/>
      <c r="AP285" s="730"/>
      <c r="AQ285" s="730"/>
      <c r="AR285" s="730"/>
      <c r="AS285" s="767"/>
      <c r="AT285" s="730"/>
      <c r="AU285" s="729"/>
      <c r="AV285" s="729"/>
      <c r="AW285" s="729"/>
      <c r="AX285" s="729"/>
      <c r="AY285" s="729"/>
    </row>
    <row r="286" spans="4:51" s="478" customFormat="1" x14ac:dyDescent="0.2">
      <c r="D286" s="620"/>
      <c r="E286" s="620"/>
      <c r="F286" s="620"/>
      <c r="G286" s="479"/>
      <c r="H286" s="621"/>
      <c r="I286" s="622"/>
      <c r="J286" s="622"/>
      <c r="K286" s="623"/>
      <c r="L286" s="623"/>
      <c r="M286" s="622"/>
      <c r="N286" s="623"/>
      <c r="O286" s="622"/>
      <c r="P286" s="479"/>
      <c r="Q286" s="479"/>
      <c r="R286" s="623"/>
      <c r="U286" s="624"/>
      <c r="V286" s="624"/>
      <c r="W286" s="624"/>
      <c r="X286" s="550"/>
      <c r="Y286" s="550"/>
      <c r="Z286" s="766"/>
      <c r="AA286" s="759"/>
      <c r="AB286" s="757"/>
      <c r="AC286" s="730"/>
      <c r="AD286" s="730"/>
      <c r="AE286" s="730"/>
      <c r="AF286" s="730"/>
      <c r="AG286" s="730"/>
      <c r="AH286" s="730"/>
      <c r="AI286" s="730"/>
      <c r="AJ286" s="767"/>
      <c r="AK286" s="730"/>
      <c r="AL286" s="730"/>
      <c r="AM286" s="730"/>
      <c r="AN286" s="730"/>
      <c r="AO286" s="730"/>
      <c r="AP286" s="730"/>
      <c r="AQ286" s="730"/>
      <c r="AR286" s="730"/>
      <c r="AS286" s="767"/>
      <c r="AT286" s="730"/>
      <c r="AU286" s="729"/>
      <c r="AV286" s="729"/>
      <c r="AW286" s="729"/>
      <c r="AX286" s="729"/>
      <c r="AY286" s="729"/>
    </row>
    <row r="287" spans="4:51" s="478" customFormat="1" x14ac:dyDescent="0.2">
      <c r="D287" s="620"/>
      <c r="E287" s="620"/>
      <c r="F287" s="620"/>
      <c r="G287" s="479"/>
      <c r="H287" s="621"/>
      <c r="I287" s="622"/>
      <c r="J287" s="622"/>
      <c r="K287" s="623"/>
      <c r="L287" s="623"/>
      <c r="M287" s="622"/>
      <c r="N287" s="623"/>
      <c r="O287" s="622"/>
      <c r="P287" s="479"/>
      <c r="Q287" s="479"/>
      <c r="R287" s="623"/>
      <c r="U287" s="624"/>
      <c r="V287" s="624"/>
      <c r="W287" s="624"/>
      <c r="X287" s="550"/>
      <c r="Y287" s="550"/>
      <c r="Z287" s="766"/>
      <c r="AA287" s="759"/>
      <c r="AB287" s="757"/>
      <c r="AC287" s="730"/>
      <c r="AD287" s="730"/>
      <c r="AE287" s="730"/>
      <c r="AF287" s="730"/>
      <c r="AG287" s="730"/>
      <c r="AH287" s="730"/>
      <c r="AI287" s="730"/>
      <c r="AJ287" s="767"/>
      <c r="AK287" s="730"/>
      <c r="AL287" s="730"/>
      <c r="AM287" s="730"/>
      <c r="AN287" s="730"/>
      <c r="AO287" s="730"/>
      <c r="AP287" s="730"/>
      <c r="AQ287" s="730"/>
      <c r="AR287" s="730"/>
      <c r="AS287" s="767"/>
      <c r="AT287" s="730"/>
      <c r="AU287" s="729"/>
      <c r="AV287" s="729"/>
      <c r="AW287" s="729"/>
      <c r="AX287" s="729"/>
      <c r="AY287" s="729"/>
    </row>
    <row r="288" spans="4:51" s="478" customFormat="1" x14ac:dyDescent="0.2">
      <c r="D288" s="620"/>
      <c r="E288" s="620"/>
      <c r="F288" s="620"/>
      <c r="G288" s="479"/>
      <c r="H288" s="621"/>
      <c r="I288" s="622"/>
      <c r="J288" s="622"/>
      <c r="K288" s="623"/>
      <c r="L288" s="623"/>
      <c r="M288" s="622"/>
      <c r="N288" s="623"/>
      <c r="O288" s="622"/>
      <c r="P288" s="479"/>
      <c r="Q288" s="479"/>
      <c r="R288" s="623"/>
      <c r="U288" s="624"/>
      <c r="V288" s="624"/>
      <c r="W288" s="624"/>
      <c r="X288" s="550"/>
      <c r="Y288" s="550"/>
      <c r="Z288" s="766"/>
      <c r="AA288" s="759"/>
      <c r="AB288" s="757"/>
      <c r="AC288" s="730"/>
      <c r="AD288" s="730"/>
      <c r="AE288" s="730"/>
      <c r="AF288" s="730"/>
      <c r="AG288" s="730"/>
      <c r="AH288" s="730"/>
      <c r="AI288" s="730"/>
      <c r="AJ288" s="767"/>
      <c r="AK288" s="730"/>
      <c r="AL288" s="730"/>
      <c r="AM288" s="730"/>
      <c r="AN288" s="730"/>
      <c r="AO288" s="730"/>
      <c r="AP288" s="730"/>
      <c r="AQ288" s="730"/>
      <c r="AR288" s="730"/>
      <c r="AS288" s="767"/>
      <c r="AT288" s="730"/>
      <c r="AU288" s="729"/>
      <c r="AV288" s="729"/>
      <c r="AW288" s="729"/>
      <c r="AX288" s="729"/>
      <c r="AY288" s="729"/>
    </row>
    <row r="289" spans="4:51" s="478" customFormat="1" x14ac:dyDescent="0.2">
      <c r="D289" s="620"/>
      <c r="E289" s="620"/>
      <c r="F289" s="620"/>
      <c r="G289" s="479"/>
      <c r="H289" s="621"/>
      <c r="I289" s="622"/>
      <c r="J289" s="622"/>
      <c r="K289" s="623"/>
      <c r="L289" s="623"/>
      <c r="M289" s="622"/>
      <c r="N289" s="623"/>
      <c r="O289" s="622"/>
      <c r="P289" s="479"/>
      <c r="Q289" s="479"/>
      <c r="R289" s="623"/>
      <c r="U289" s="624"/>
      <c r="V289" s="624"/>
      <c r="W289" s="624"/>
      <c r="X289" s="550"/>
      <c r="Y289" s="550"/>
      <c r="Z289" s="766"/>
      <c r="AA289" s="759"/>
      <c r="AB289" s="757"/>
      <c r="AC289" s="730"/>
      <c r="AD289" s="730"/>
      <c r="AE289" s="730"/>
      <c r="AF289" s="730"/>
      <c r="AG289" s="730"/>
      <c r="AH289" s="730"/>
      <c r="AI289" s="730"/>
      <c r="AJ289" s="767"/>
      <c r="AK289" s="730"/>
      <c r="AL289" s="730"/>
      <c r="AM289" s="730"/>
      <c r="AN289" s="730"/>
      <c r="AO289" s="730"/>
      <c r="AP289" s="730"/>
      <c r="AQ289" s="730"/>
      <c r="AR289" s="730"/>
      <c r="AS289" s="767"/>
      <c r="AT289" s="730"/>
      <c r="AU289" s="729"/>
      <c r="AV289" s="729"/>
      <c r="AW289" s="729"/>
      <c r="AX289" s="729"/>
      <c r="AY289" s="729"/>
    </row>
    <row r="290" spans="4:51" s="478" customFormat="1" x14ac:dyDescent="0.2">
      <c r="D290" s="620"/>
      <c r="E290" s="620"/>
      <c r="F290" s="620"/>
      <c r="G290" s="479"/>
      <c r="H290" s="621"/>
      <c r="I290" s="622"/>
      <c r="J290" s="622"/>
      <c r="K290" s="623"/>
      <c r="L290" s="623"/>
      <c r="M290" s="622"/>
      <c r="N290" s="623"/>
      <c r="O290" s="622"/>
      <c r="P290" s="479"/>
      <c r="Q290" s="479"/>
      <c r="R290" s="623"/>
      <c r="U290" s="624"/>
      <c r="V290" s="624"/>
      <c r="W290" s="624"/>
      <c r="X290" s="550"/>
      <c r="Y290" s="550"/>
      <c r="Z290" s="766"/>
      <c r="AA290" s="759"/>
      <c r="AB290" s="757"/>
      <c r="AC290" s="730"/>
      <c r="AD290" s="730"/>
      <c r="AE290" s="730"/>
      <c r="AF290" s="730"/>
      <c r="AG290" s="730"/>
      <c r="AH290" s="730"/>
      <c r="AI290" s="730"/>
      <c r="AJ290" s="767"/>
      <c r="AK290" s="730"/>
      <c r="AL290" s="730"/>
      <c r="AM290" s="730"/>
      <c r="AN290" s="730"/>
      <c r="AO290" s="730"/>
      <c r="AP290" s="730"/>
      <c r="AQ290" s="730"/>
      <c r="AR290" s="730"/>
      <c r="AS290" s="767"/>
      <c r="AT290" s="730"/>
      <c r="AU290" s="729"/>
      <c r="AV290" s="729"/>
      <c r="AW290" s="729"/>
      <c r="AX290" s="729"/>
      <c r="AY290" s="729"/>
    </row>
    <row r="291" spans="4:51" s="478" customFormat="1" x14ac:dyDescent="0.2">
      <c r="D291" s="620"/>
      <c r="E291" s="620"/>
      <c r="F291" s="620"/>
      <c r="G291" s="479"/>
      <c r="H291" s="621"/>
      <c r="I291" s="622"/>
      <c r="J291" s="622"/>
      <c r="K291" s="623"/>
      <c r="L291" s="623"/>
      <c r="M291" s="622"/>
      <c r="N291" s="623"/>
      <c r="O291" s="622"/>
      <c r="P291" s="479"/>
      <c r="Q291" s="479"/>
      <c r="R291" s="623"/>
      <c r="U291" s="624"/>
      <c r="V291" s="624"/>
      <c r="W291" s="624"/>
      <c r="X291" s="550"/>
      <c r="Y291" s="550"/>
      <c r="Z291" s="766"/>
      <c r="AA291" s="759"/>
      <c r="AB291" s="757"/>
      <c r="AC291" s="730"/>
      <c r="AD291" s="730"/>
      <c r="AE291" s="730"/>
      <c r="AF291" s="730"/>
      <c r="AG291" s="730"/>
      <c r="AH291" s="730"/>
      <c r="AI291" s="730"/>
      <c r="AJ291" s="767"/>
      <c r="AK291" s="730"/>
      <c r="AL291" s="730"/>
      <c r="AM291" s="730"/>
      <c r="AN291" s="730"/>
      <c r="AO291" s="730"/>
      <c r="AP291" s="730"/>
      <c r="AQ291" s="730"/>
      <c r="AR291" s="730"/>
      <c r="AS291" s="767"/>
      <c r="AT291" s="730"/>
      <c r="AU291" s="729"/>
      <c r="AV291" s="729"/>
      <c r="AW291" s="729"/>
      <c r="AX291" s="729"/>
      <c r="AY291" s="729"/>
    </row>
    <row r="292" spans="4:51" s="478" customFormat="1" x14ac:dyDescent="0.2">
      <c r="D292" s="620"/>
      <c r="E292" s="620"/>
      <c r="F292" s="620"/>
      <c r="G292" s="479"/>
      <c r="H292" s="621"/>
      <c r="I292" s="622"/>
      <c r="J292" s="622"/>
      <c r="K292" s="623"/>
      <c r="L292" s="623"/>
      <c r="M292" s="622"/>
      <c r="N292" s="623"/>
      <c r="O292" s="622"/>
      <c r="P292" s="479"/>
      <c r="Q292" s="479"/>
      <c r="R292" s="623"/>
      <c r="U292" s="624"/>
      <c r="V292" s="624"/>
      <c r="W292" s="624"/>
      <c r="X292" s="550"/>
      <c r="Y292" s="550"/>
      <c r="Z292" s="766"/>
      <c r="AA292" s="759"/>
      <c r="AB292" s="757"/>
      <c r="AC292" s="730"/>
      <c r="AD292" s="730"/>
      <c r="AE292" s="730"/>
      <c r="AF292" s="730"/>
      <c r="AG292" s="730"/>
      <c r="AH292" s="730"/>
      <c r="AI292" s="730"/>
      <c r="AJ292" s="767"/>
      <c r="AK292" s="730"/>
      <c r="AL292" s="730"/>
      <c r="AM292" s="730"/>
      <c r="AN292" s="730"/>
      <c r="AO292" s="730"/>
      <c r="AP292" s="730"/>
      <c r="AQ292" s="730"/>
      <c r="AR292" s="730"/>
      <c r="AS292" s="767"/>
      <c r="AT292" s="730"/>
      <c r="AU292" s="729"/>
      <c r="AV292" s="729"/>
      <c r="AW292" s="729"/>
      <c r="AX292" s="729"/>
      <c r="AY292" s="729"/>
    </row>
    <row r="293" spans="4:51" s="478" customFormat="1" x14ac:dyDescent="0.2">
      <c r="D293" s="620"/>
      <c r="E293" s="620"/>
      <c r="F293" s="620"/>
      <c r="G293" s="479"/>
      <c r="H293" s="621"/>
      <c r="I293" s="622"/>
      <c r="J293" s="622"/>
      <c r="K293" s="623"/>
      <c r="L293" s="623"/>
      <c r="M293" s="622"/>
      <c r="N293" s="623"/>
      <c r="O293" s="622"/>
      <c r="P293" s="479"/>
      <c r="Q293" s="479"/>
      <c r="R293" s="623"/>
      <c r="U293" s="624"/>
      <c r="V293" s="624"/>
      <c r="W293" s="624"/>
      <c r="X293" s="550"/>
      <c r="Y293" s="550"/>
      <c r="Z293" s="766"/>
      <c r="AA293" s="759"/>
      <c r="AB293" s="757"/>
      <c r="AC293" s="730"/>
      <c r="AD293" s="730"/>
      <c r="AE293" s="730"/>
      <c r="AF293" s="730"/>
      <c r="AG293" s="730"/>
      <c r="AH293" s="730"/>
      <c r="AI293" s="730"/>
      <c r="AJ293" s="767"/>
      <c r="AK293" s="730"/>
      <c r="AL293" s="730"/>
      <c r="AM293" s="730"/>
      <c r="AN293" s="730"/>
      <c r="AO293" s="730"/>
      <c r="AP293" s="730"/>
      <c r="AQ293" s="730"/>
      <c r="AR293" s="730"/>
      <c r="AS293" s="767"/>
      <c r="AT293" s="730"/>
      <c r="AU293" s="729"/>
      <c r="AV293" s="729"/>
      <c r="AW293" s="729"/>
      <c r="AX293" s="729"/>
      <c r="AY293" s="729"/>
    </row>
    <row r="294" spans="4:51" s="478" customFormat="1" x14ac:dyDescent="0.2">
      <c r="D294" s="620"/>
      <c r="E294" s="620"/>
      <c r="F294" s="620"/>
      <c r="G294" s="479"/>
      <c r="H294" s="621"/>
      <c r="I294" s="622"/>
      <c r="J294" s="622"/>
      <c r="K294" s="623"/>
      <c r="L294" s="623"/>
      <c r="M294" s="622"/>
      <c r="N294" s="623"/>
      <c r="O294" s="622"/>
      <c r="P294" s="479"/>
      <c r="Q294" s="479"/>
      <c r="R294" s="623"/>
      <c r="U294" s="624"/>
      <c r="V294" s="624"/>
      <c r="W294" s="624"/>
      <c r="X294" s="550"/>
      <c r="Y294" s="550"/>
      <c r="Z294" s="766"/>
      <c r="AA294" s="759"/>
      <c r="AB294" s="757"/>
      <c r="AC294" s="730"/>
      <c r="AD294" s="730"/>
      <c r="AE294" s="730"/>
      <c r="AF294" s="730"/>
      <c r="AG294" s="730"/>
      <c r="AH294" s="730"/>
      <c r="AI294" s="730"/>
      <c r="AJ294" s="767"/>
      <c r="AK294" s="730"/>
      <c r="AL294" s="730"/>
      <c r="AM294" s="730"/>
      <c r="AN294" s="730"/>
      <c r="AO294" s="730"/>
      <c r="AP294" s="730"/>
      <c r="AQ294" s="730"/>
      <c r="AR294" s="730"/>
      <c r="AS294" s="767"/>
      <c r="AT294" s="730"/>
      <c r="AU294" s="729"/>
      <c r="AV294" s="729"/>
      <c r="AW294" s="729"/>
      <c r="AX294" s="729"/>
      <c r="AY294" s="729"/>
    </row>
    <row r="295" spans="4:51" s="478" customFormat="1" x14ac:dyDescent="0.2">
      <c r="D295" s="620"/>
      <c r="E295" s="620"/>
      <c r="F295" s="620"/>
      <c r="G295" s="479"/>
      <c r="H295" s="621"/>
      <c r="I295" s="622"/>
      <c r="J295" s="622"/>
      <c r="K295" s="623"/>
      <c r="L295" s="623"/>
      <c r="M295" s="622"/>
      <c r="N295" s="623"/>
      <c r="O295" s="622"/>
      <c r="P295" s="479"/>
      <c r="Q295" s="479"/>
      <c r="R295" s="623"/>
      <c r="U295" s="624"/>
      <c r="V295" s="624"/>
      <c r="W295" s="624"/>
      <c r="X295" s="550"/>
      <c r="Y295" s="550"/>
      <c r="Z295" s="766"/>
      <c r="AA295" s="759"/>
      <c r="AB295" s="757"/>
      <c r="AC295" s="730"/>
      <c r="AD295" s="730"/>
      <c r="AE295" s="730"/>
      <c r="AF295" s="730"/>
      <c r="AG295" s="730"/>
      <c r="AH295" s="730"/>
      <c r="AI295" s="730"/>
      <c r="AJ295" s="767"/>
      <c r="AK295" s="730"/>
      <c r="AL295" s="730"/>
      <c r="AM295" s="730"/>
      <c r="AN295" s="730"/>
      <c r="AO295" s="730"/>
      <c r="AP295" s="730"/>
      <c r="AQ295" s="730"/>
      <c r="AR295" s="730"/>
      <c r="AS295" s="767"/>
      <c r="AT295" s="730"/>
      <c r="AU295" s="729"/>
      <c r="AV295" s="729"/>
      <c r="AW295" s="729"/>
      <c r="AX295" s="729"/>
      <c r="AY295" s="729"/>
    </row>
    <row r="296" spans="4:51" s="478" customFormat="1" x14ac:dyDescent="0.2">
      <c r="D296" s="620"/>
      <c r="E296" s="620"/>
      <c r="F296" s="620"/>
      <c r="G296" s="479"/>
      <c r="H296" s="621"/>
      <c r="I296" s="622"/>
      <c r="J296" s="622"/>
      <c r="K296" s="623"/>
      <c r="L296" s="623"/>
      <c r="M296" s="622"/>
      <c r="N296" s="623"/>
      <c r="O296" s="622"/>
      <c r="P296" s="479"/>
      <c r="Q296" s="479"/>
      <c r="R296" s="623"/>
      <c r="U296" s="624"/>
      <c r="V296" s="624"/>
      <c r="W296" s="624"/>
      <c r="X296" s="550"/>
      <c r="Y296" s="550"/>
      <c r="Z296" s="766"/>
      <c r="AA296" s="759"/>
      <c r="AB296" s="757"/>
      <c r="AC296" s="730"/>
      <c r="AD296" s="730"/>
      <c r="AE296" s="730"/>
      <c r="AF296" s="730"/>
      <c r="AG296" s="730"/>
      <c r="AH296" s="730"/>
      <c r="AI296" s="730"/>
      <c r="AJ296" s="767"/>
      <c r="AK296" s="730"/>
      <c r="AL296" s="730"/>
      <c r="AM296" s="730"/>
      <c r="AN296" s="730"/>
      <c r="AO296" s="730"/>
      <c r="AP296" s="730"/>
      <c r="AQ296" s="730"/>
      <c r="AR296" s="730"/>
      <c r="AS296" s="767"/>
      <c r="AT296" s="730"/>
      <c r="AU296" s="729"/>
      <c r="AV296" s="729"/>
      <c r="AW296" s="729"/>
      <c r="AX296" s="729"/>
      <c r="AY296" s="729"/>
    </row>
    <row r="297" spans="4:51" s="478" customFormat="1" x14ac:dyDescent="0.2">
      <c r="D297" s="620"/>
      <c r="E297" s="620"/>
      <c r="F297" s="620"/>
      <c r="G297" s="479"/>
      <c r="H297" s="621"/>
      <c r="I297" s="622"/>
      <c r="J297" s="622"/>
      <c r="K297" s="623"/>
      <c r="L297" s="623"/>
      <c r="M297" s="622"/>
      <c r="N297" s="623"/>
      <c r="O297" s="622"/>
      <c r="P297" s="479"/>
      <c r="Q297" s="479"/>
      <c r="R297" s="623"/>
      <c r="U297" s="624"/>
      <c r="V297" s="624"/>
      <c r="W297" s="624"/>
      <c r="X297" s="550"/>
      <c r="Y297" s="550"/>
      <c r="Z297" s="766"/>
      <c r="AA297" s="759"/>
      <c r="AB297" s="757"/>
      <c r="AC297" s="730"/>
      <c r="AD297" s="730"/>
      <c r="AE297" s="730"/>
      <c r="AF297" s="730"/>
      <c r="AG297" s="730"/>
      <c r="AH297" s="730"/>
      <c r="AI297" s="730"/>
      <c r="AJ297" s="767"/>
      <c r="AK297" s="730"/>
      <c r="AL297" s="730"/>
      <c r="AM297" s="730"/>
      <c r="AN297" s="730"/>
      <c r="AO297" s="730"/>
      <c r="AP297" s="730"/>
      <c r="AQ297" s="730"/>
      <c r="AR297" s="730"/>
      <c r="AS297" s="767"/>
      <c r="AT297" s="730"/>
      <c r="AU297" s="729"/>
      <c r="AV297" s="729"/>
      <c r="AW297" s="729"/>
      <c r="AX297" s="729"/>
      <c r="AY297" s="729"/>
    </row>
    <row r="298" spans="4:51" s="478" customFormat="1" x14ac:dyDescent="0.2">
      <c r="D298" s="620"/>
      <c r="E298" s="620"/>
      <c r="F298" s="620"/>
      <c r="G298" s="479"/>
      <c r="H298" s="621"/>
      <c r="I298" s="622"/>
      <c r="J298" s="622"/>
      <c r="K298" s="623"/>
      <c r="L298" s="623"/>
      <c r="M298" s="622"/>
      <c r="N298" s="623"/>
      <c r="O298" s="622"/>
      <c r="P298" s="479"/>
      <c r="Q298" s="479"/>
      <c r="R298" s="623"/>
      <c r="U298" s="624"/>
      <c r="V298" s="624"/>
      <c r="W298" s="624"/>
      <c r="X298" s="550"/>
      <c r="Y298" s="550"/>
      <c r="Z298" s="766"/>
      <c r="AA298" s="759"/>
      <c r="AB298" s="757"/>
      <c r="AC298" s="730"/>
      <c r="AD298" s="730"/>
      <c r="AE298" s="730"/>
      <c r="AF298" s="730"/>
      <c r="AG298" s="730"/>
      <c r="AH298" s="730"/>
      <c r="AI298" s="730"/>
      <c r="AJ298" s="767"/>
      <c r="AK298" s="730"/>
      <c r="AL298" s="730"/>
      <c r="AM298" s="730"/>
      <c r="AN298" s="730"/>
      <c r="AO298" s="730"/>
      <c r="AP298" s="730"/>
      <c r="AQ298" s="730"/>
      <c r="AR298" s="730"/>
      <c r="AS298" s="767"/>
      <c r="AT298" s="730"/>
      <c r="AU298" s="729"/>
      <c r="AV298" s="729"/>
      <c r="AW298" s="729"/>
      <c r="AX298" s="729"/>
      <c r="AY298" s="729"/>
    </row>
    <row r="299" spans="4:51" s="478" customFormat="1" x14ac:dyDescent="0.2">
      <c r="D299" s="620"/>
      <c r="E299" s="620"/>
      <c r="F299" s="620"/>
      <c r="G299" s="479"/>
      <c r="H299" s="621"/>
      <c r="I299" s="622"/>
      <c r="J299" s="622"/>
      <c r="K299" s="623"/>
      <c r="L299" s="623"/>
      <c r="M299" s="622"/>
      <c r="N299" s="623"/>
      <c r="O299" s="622"/>
      <c r="P299" s="479"/>
      <c r="Q299" s="479"/>
      <c r="R299" s="623"/>
      <c r="U299" s="624"/>
      <c r="V299" s="624"/>
      <c r="W299" s="624"/>
      <c r="X299" s="550"/>
      <c r="Y299" s="550"/>
      <c r="Z299" s="766"/>
      <c r="AA299" s="759"/>
      <c r="AB299" s="757"/>
      <c r="AC299" s="730"/>
      <c r="AD299" s="730"/>
      <c r="AE299" s="730"/>
      <c r="AF299" s="730"/>
      <c r="AG299" s="730"/>
      <c r="AH299" s="730"/>
      <c r="AI299" s="730"/>
      <c r="AJ299" s="767"/>
      <c r="AK299" s="730"/>
      <c r="AL299" s="730"/>
      <c r="AM299" s="730"/>
      <c r="AN299" s="730"/>
      <c r="AO299" s="730"/>
      <c r="AP299" s="730"/>
      <c r="AQ299" s="730"/>
      <c r="AR299" s="730"/>
      <c r="AS299" s="767"/>
      <c r="AT299" s="730"/>
      <c r="AU299" s="729"/>
      <c r="AV299" s="729"/>
      <c r="AW299" s="729"/>
      <c r="AX299" s="729"/>
      <c r="AY299" s="729"/>
    </row>
    <row r="300" spans="4:51" s="478" customFormat="1" x14ac:dyDescent="0.2">
      <c r="D300" s="620"/>
      <c r="E300" s="620"/>
      <c r="F300" s="620"/>
      <c r="G300" s="479"/>
      <c r="H300" s="621"/>
      <c r="I300" s="622"/>
      <c r="J300" s="622"/>
      <c r="K300" s="623"/>
      <c r="L300" s="623"/>
      <c r="M300" s="622"/>
      <c r="N300" s="623"/>
      <c r="O300" s="622"/>
      <c r="P300" s="479"/>
      <c r="Q300" s="479"/>
      <c r="R300" s="623"/>
      <c r="U300" s="624"/>
      <c r="V300" s="624"/>
      <c r="W300" s="624"/>
      <c r="X300" s="550"/>
      <c r="Y300" s="550"/>
      <c r="Z300" s="766"/>
      <c r="AA300" s="759"/>
      <c r="AB300" s="757"/>
      <c r="AC300" s="730"/>
      <c r="AD300" s="730"/>
      <c r="AE300" s="730"/>
      <c r="AF300" s="730"/>
      <c r="AG300" s="730"/>
      <c r="AH300" s="730"/>
      <c r="AI300" s="730"/>
      <c r="AJ300" s="767"/>
      <c r="AK300" s="730"/>
      <c r="AL300" s="730"/>
      <c r="AM300" s="730"/>
      <c r="AN300" s="730"/>
      <c r="AO300" s="730"/>
      <c r="AP300" s="730"/>
      <c r="AQ300" s="730"/>
      <c r="AR300" s="730"/>
      <c r="AS300" s="767"/>
      <c r="AT300" s="730"/>
      <c r="AU300" s="729"/>
      <c r="AV300" s="729"/>
      <c r="AW300" s="729"/>
      <c r="AX300" s="729"/>
      <c r="AY300" s="729"/>
    </row>
    <row r="301" spans="4:51" s="478" customFormat="1" x14ac:dyDescent="0.2">
      <c r="D301" s="620"/>
      <c r="E301" s="620"/>
      <c r="F301" s="620"/>
      <c r="G301" s="479"/>
      <c r="H301" s="621"/>
      <c r="I301" s="622"/>
      <c r="J301" s="622"/>
      <c r="K301" s="623"/>
      <c r="L301" s="623"/>
      <c r="M301" s="622"/>
      <c r="N301" s="623"/>
      <c r="O301" s="622"/>
      <c r="P301" s="479"/>
      <c r="Q301" s="479"/>
      <c r="R301" s="623"/>
      <c r="U301" s="624"/>
      <c r="V301" s="624"/>
      <c r="W301" s="624"/>
      <c r="X301" s="550"/>
      <c r="Y301" s="550"/>
      <c r="Z301" s="766"/>
      <c r="AA301" s="759"/>
      <c r="AB301" s="757"/>
      <c r="AC301" s="730"/>
      <c r="AD301" s="730"/>
      <c r="AE301" s="730"/>
      <c r="AF301" s="730"/>
      <c r="AG301" s="730"/>
      <c r="AH301" s="730"/>
      <c r="AI301" s="730"/>
      <c r="AJ301" s="767"/>
      <c r="AK301" s="730"/>
      <c r="AL301" s="730"/>
      <c r="AM301" s="730"/>
      <c r="AN301" s="730"/>
      <c r="AO301" s="730"/>
      <c r="AP301" s="730"/>
      <c r="AQ301" s="730"/>
      <c r="AR301" s="730"/>
      <c r="AS301" s="767"/>
      <c r="AT301" s="730"/>
      <c r="AU301" s="729"/>
      <c r="AV301" s="729"/>
      <c r="AW301" s="729"/>
      <c r="AX301" s="729"/>
      <c r="AY301" s="729"/>
    </row>
    <row r="302" spans="4:51" s="478" customFormat="1" x14ac:dyDescent="0.2">
      <c r="D302" s="620"/>
      <c r="E302" s="620"/>
      <c r="F302" s="620"/>
      <c r="G302" s="479"/>
      <c r="H302" s="621"/>
      <c r="I302" s="622"/>
      <c r="J302" s="622"/>
      <c r="K302" s="623"/>
      <c r="L302" s="623"/>
      <c r="M302" s="622"/>
      <c r="N302" s="623"/>
      <c r="O302" s="622"/>
      <c r="P302" s="479"/>
      <c r="Q302" s="479"/>
      <c r="R302" s="623"/>
      <c r="U302" s="624"/>
      <c r="V302" s="624"/>
      <c r="W302" s="624"/>
      <c r="X302" s="550"/>
      <c r="Y302" s="550"/>
      <c r="Z302" s="766"/>
      <c r="AA302" s="759"/>
      <c r="AB302" s="757"/>
      <c r="AC302" s="730"/>
      <c r="AD302" s="730"/>
      <c r="AE302" s="730"/>
      <c r="AF302" s="730"/>
      <c r="AG302" s="730"/>
      <c r="AH302" s="730"/>
      <c r="AI302" s="730"/>
      <c r="AJ302" s="767"/>
      <c r="AK302" s="730"/>
      <c r="AL302" s="730"/>
      <c r="AM302" s="730"/>
      <c r="AN302" s="730"/>
      <c r="AO302" s="730"/>
      <c r="AP302" s="730"/>
      <c r="AQ302" s="730"/>
      <c r="AR302" s="730"/>
      <c r="AS302" s="767"/>
      <c r="AT302" s="730"/>
      <c r="AU302" s="729"/>
      <c r="AV302" s="729"/>
      <c r="AW302" s="729"/>
      <c r="AX302" s="729"/>
      <c r="AY302" s="729"/>
    </row>
    <row r="303" spans="4:51" s="478" customFormat="1" x14ac:dyDescent="0.2">
      <c r="D303" s="620"/>
      <c r="E303" s="620"/>
      <c r="F303" s="620"/>
      <c r="G303" s="479"/>
      <c r="H303" s="621"/>
      <c r="I303" s="622"/>
      <c r="J303" s="622"/>
      <c r="K303" s="623"/>
      <c r="L303" s="623"/>
      <c r="M303" s="622"/>
      <c r="N303" s="623"/>
      <c r="O303" s="622"/>
      <c r="P303" s="479"/>
      <c r="Q303" s="479"/>
      <c r="R303" s="623"/>
      <c r="U303" s="624"/>
      <c r="V303" s="624"/>
      <c r="W303" s="624"/>
      <c r="X303" s="550"/>
      <c r="Y303" s="550"/>
      <c r="Z303" s="766"/>
      <c r="AA303" s="759"/>
      <c r="AB303" s="757"/>
      <c r="AC303" s="730"/>
      <c r="AD303" s="730"/>
      <c r="AE303" s="730"/>
      <c r="AF303" s="730"/>
      <c r="AG303" s="730"/>
      <c r="AH303" s="730"/>
      <c r="AI303" s="730"/>
      <c r="AJ303" s="767"/>
      <c r="AK303" s="730"/>
      <c r="AL303" s="730"/>
      <c r="AM303" s="730"/>
      <c r="AN303" s="730"/>
      <c r="AO303" s="730"/>
      <c r="AP303" s="730"/>
      <c r="AQ303" s="730"/>
      <c r="AR303" s="730"/>
      <c r="AS303" s="767"/>
      <c r="AT303" s="730"/>
      <c r="AU303" s="729"/>
      <c r="AV303" s="729"/>
      <c r="AW303" s="729"/>
      <c r="AX303" s="729"/>
      <c r="AY303" s="729"/>
    </row>
    <row r="304" spans="4:51" s="478" customFormat="1" x14ac:dyDescent="0.2">
      <c r="D304" s="620"/>
      <c r="E304" s="620"/>
      <c r="F304" s="620"/>
      <c r="G304" s="479"/>
      <c r="H304" s="621"/>
      <c r="I304" s="622"/>
      <c r="J304" s="622"/>
      <c r="K304" s="623"/>
      <c r="L304" s="623"/>
      <c r="M304" s="622"/>
      <c r="N304" s="623"/>
      <c r="O304" s="622"/>
      <c r="P304" s="479"/>
      <c r="Q304" s="479"/>
      <c r="R304" s="623"/>
      <c r="U304" s="624"/>
      <c r="V304" s="624"/>
      <c r="W304" s="624"/>
      <c r="X304" s="550"/>
      <c r="Y304" s="550"/>
      <c r="Z304" s="766"/>
      <c r="AA304" s="759"/>
      <c r="AB304" s="757"/>
      <c r="AC304" s="730"/>
      <c r="AD304" s="730"/>
      <c r="AE304" s="730"/>
      <c r="AF304" s="730"/>
      <c r="AG304" s="730"/>
      <c r="AH304" s="730"/>
      <c r="AI304" s="730"/>
      <c r="AJ304" s="767"/>
      <c r="AK304" s="730"/>
      <c r="AL304" s="730"/>
      <c r="AM304" s="730"/>
      <c r="AN304" s="730"/>
      <c r="AO304" s="730"/>
      <c r="AP304" s="730"/>
      <c r="AQ304" s="730"/>
      <c r="AR304" s="730"/>
      <c r="AS304" s="767"/>
      <c r="AT304" s="730"/>
      <c r="AU304" s="729"/>
      <c r="AV304" s="729"/>
      <c r="AW304" s="729"/>
      <c r="AX304" s="729"/>
      <c r="AY304" s="729"/>
    </row>
    <row r="305" spans="4:51" s="478" customFormat="1" x14ac:dyDescent="0.2">
      <c r="D305" s="620"/>
      <c r="E305" s="620"/>
      <c r="F305" s="620"/>
      <c r="G305" s="479"/>
      <c r="H305" s="621"/>
      <c r="I305" s="622"/>
      <c r="J305" s="622"/>
      <c r="K305" s="623"/>
      <c r="L305" s="623"/>
      <c r="M305" s="622"/>
      <c r="N305" s="623"/>
      <c r="O305" s="622"/>
      <c r="P305" s="479"/>
      <c r="Q305" s="479"/>
      <c r="R305" s="623"/>
      <c r="U305" s="624"/>
      <c r="V305" s="624"/>
      <c r="W305" s="624"/>
      <c r="X305" s="550"/>
      <c r="Y305" s="550"/>
      <c r="Z305" s="766"/>
      <c r="AA305" s="759"/>
      <c r="AB305" s="757"/>
      <c r="AC305" s="730"/>
      <c r="AD305" s="730"/>
      <c r="AE305" s="730"/>
      <c r="AF305" s="730"/>
      <c r="AG305" s="730"/>
      <c r="AH305" s="730"/>
      <c r="AI305" s="730"/>
      <c r="AJ305" s="767"/>
      <c r="AK305" s="730"/>
      <c r="AL305" s="730"/>
      <c r="AM305" s="730"/>
      <c r="AN305" s="730"/>
      <c r="AO305" s="730"/>
      <c r="AP305" s="730"/>
      <c r="AQ305" s="730"/>
      <c r="AR305" s="730"/>
      <c r="AS305" s="767"/>
      <c r="AT305" s="730"/>
      <c r="AU305" s="729"/>
      <c r="AV305" s="729"/>
      <c r="AW305" s="729"/>
      <c r="AX305" s="729"/>
      <c r="AY305" s="729"/>
    </row>
    <row r="306" spans="4:51" s="478" customFormat="1" x14ac:dyDescent="0.2">
      <c r="D306" s="620"/>
      <c r="E306" s="620"/>
      <c r="F306" s="620"/>
      <c r="G306" s="479"/>
      <c r="H306" s="621"/>
      <c r="I306" s="622"/>
      <c r="J306" s="622"/>
      <c r="K306" s="623"/>
      <c r="L306" s="623"/>
      <c r="M306" s="622"/>
      <c r="N306" s="623"/>
      <c r="O306" s="622"/>
      <c r="P306" s="479"/>
      <c r="Q306" s="479"/>
      <c r="R306" s="623"/>
      <c r="U306" s="624"/>
      <c r="V306" s="624"/>
      <c r="W306" s="624"/>
      <c r="X306" s="550"/>
      <c r="Y306" s="550"/>
      <c r="Z306" s="766"/>
      <c r="AA306" s="759"/>
      <c r="AB306" s="757"/>
      <c r="AC306" s="730"/>
      <c r="AD306" s="730"/>
      <c r="AE306" s="730"/>
      <c r="AF306" s="730"/>
      <c r="AG306" s="730"/>
      <c r="AH306" s="730"/>
      <c r="AI306" s="730"/>
      <c r="AJ306" s="767"/>
      <c r="AK306" s="730"/>
      <c r="AL306" s="730"/>
      <c r="AM306" s="730"/>
      <c r="AN306" s="730"/>
      <c r="AO306" s="730"/>
      <c r="AP306" s="730"/>
      <c r="AQ306" s="730"/>
      <c r="AR306" s="730"/>
      <c r="AS306" s="767"/>
      <c r="AT306" s="730"/>
      <c r="AU306" s="729"/>
      <c r="AV306" s="729"/>
      <c r="AW306" s="729"/>
      <c r="AX306" s="729"/>
      <c r="AY306" s="729"/>
    </row>
    <row r="307" spans="4:51" s="478" customFormat="1" x14ac:dyDescent="0.2">
      <c r="D307" s="620"/>
      <c r="E307" s="620"/>
      <c r="F307" s="620"/>
      <c r="G307" s="479"/>
      <c r="H307" s="621"/>
      <c r="I307" s="622"/>
      <c r="J307" s="622"/>
      <c r="K307" s="623"/>
      <c r="L307" s="623"/>
      <c r="M307" s="622"/>
      <c r="N307" s="623"/>
      <c r="O307" s="622"/>
      <c r="P307" s="479"/>
      <c r="Q307" s="479"/>
      <c r="R307" s="623"/>
      <c r="U307" s="624"/>
      <c r="V307" s="624"/>
      <c r="W307" s="624"/>
      <c r="X307" s="550"/>
      <c r="Y307" s="550"/>
      <c r="Z307" s="766"/>
      <c r="AA307" s="759"/>
      <c r="AB307" s="757"/>
      <c r="AC307" s="730"/>
      <c r="AD307" s="730"/>
      <c r="AE307" s="730"/>
      <c r="AF307" s="730"/>
      <c r="AG307" s="730"/>
      <c r="AH307" s="730"/>
      <c r="AI307" s="730"/>
      <c r="AJ307" s="767"/>
      <c r="AK307" s="730"/>
      <c r="AL307" s="730"/>
      <c r="AM307" s="730"/>
      <c r="AN307" s="730"/>
      <c r="AO307" s="730"/>
      <c r="AP307" s="730"/>
      <c r="AQ307" s="730"/>
      <c r="AR307" s="730"/>
      <c r="AS307" s="767"/>
      <c r="AT307" s="730"/>
      <c r="AU307" s="729"/>
      <c r="AV307" s="729"/>
      <c r="AW307" s="729"/>
      <c r="AX307" s="729"/>
      <c r="AY307" s="729"/>
    </row>
    <row r="308" spans="4:51" s="478" customFormat="1" x14ac:dyDescent="0.2">
      <c r="D308" s="620"/>
      <c r="E308" s="620"/>
      <c r="F308" s="620"/>
      <c r="G308" s="479"/>
      <c r="H308" s="621"/>
      <c r="I308" s="622"/>
      <c r="J308" s="622"/>
      <c r="K308" s="623"/>
      <c r="L308" s="623"/>
      <c r="M308" s="622"/>
      <c r="N308" s="623"/>
      <c r="O308" s="622"/>
      <c r="P308" s="479"/>
      <c r="Q308" s="479"/>
      <c r="R308" s="623"/>
      <c r="U308" s="624"/>
      <c r="V308" s="624"/>
      <c r="W308" s="624"/>
      <c r="X308" s="550"/>
      <c r="Y308" s="550"/>
      <c r="Z308" s="766"/>
      <c r="AA308" s="759"/>
      <c r="AB308" s="757"/>
      <c r="AC308" s="730"/>
      <c r="AD308" s="730"/>
      <c r="AE308" s="730"/>
      <c r="AF308" s="730"/>
      <c r="AG308" s="730"/>
      <c r="AH308" s="730"/>
      <c r="AI308" s="730"/>
      <c r="AJ308" s="767"/>
      <c r="AK308" s="730"/>
      <c r="AL308" s="730"/>
      <c r="AM308" s="730"/>
      <c r="AN308" s="730"/>
      <c r="AO308" s="730"/>
      <c r="AP308" s="730"/>
      <c r="AQ308" s="730"/>
      <c r="AR308" s="730"/>
      <c r="AS308" s="767"/>
      <c r="AT308" s="730"/>
      <c r="AU308" s="729"/>
      <c r="AV308" s="729"/>
      <c r="AW308" s="729"/>
      <c r="AX308" s="729"/>
      <c r="AY308" s="729"/>
    </row>
    <row r="309" spans="4:51" s="478" customFormat="1" x14ac:dyDescent="0.2">
      <c r="D309" s="620"/>
      <c r="E309" s="620"/>
      <c r="F309" s="620"/>
      <c r="G309" s="479"/>
      <c r="H309" s="621"/>
      <c r="I309" s="622"/>
      <c r="J309" s="622"/>
      <c r="K309" s="623"/>
      <c r="L309" s="623"/>
      <c r="M309" s="622"/>
      <c r="N309" s="623"/>
      <c r="O309" s="622"/>
      <c r="P309" s="479"/>
      <c r="Q309" s="479"/>
      <c r="R309" s="623"/>
      <c r="U309" s="624"/>
      <c r="V309" s="624"/>
      <c r="W309" s="624"/>
      <c r="X309" s="550"/>
      <c r="Y309" s="550"/>
      <c r="Z309" s="766"/>
      <c r="AA309" s="759"/>
      <c r="AB309" s="757"/>
      <c r="AC309" s="730"/>
      <c r="AD309" s="730"/>
      <c r="AE309" s="730"/>
      <c r="AF309" s="730"/>
      <c r="AG309" s="730"/>
      <c r="AH309" s="730"/>
      <c r="AI309" s="730"/>
      <c r="AJ309" s="767"/>
      <c r="AK309" s="730"/>
      <c r="AL309" s="730"/>
      <c r="AM309" s="730"/>
      <c r="AN309" s="730"/>
      <c r="AO309" s="730"/>
      <c r="AP309" s="730"/>
      <c r="AQ309" s="730"/>
      <c r="AR309" s="730"/>
      <c r="AS309" s="767"/>
      <c r="AT309" s="730"/>
      <c r="AU309" s="729"/>
      <c r="AV309" s="729"/>
      <c r="AW309" s="729"/>
      <c r="AX309" s="729"/>
      <c r="AY309" s="729"/>
    </row>
    <row r="310" spans="4:51" s="478" customFormat="1" x14ac:dyDescent="0.2">
      <c r="D310" s="620"/>
      <c r="E310" s="620"/>
      <c r="F310" s="620"/>
      <c r="G310" s="479"/>
      <c r="H310" s="621"/>
      <c r="I310" s="622"/>
      <c r="J310" s="622"/>
      <c r="K310" s="623"/>
      <c r="L310" s="623"/>
      <c r="M310" s="622"/>
      <c r="N310" s="623"/>
      <c r="O310" s="622"/>
      <c r="P310" s="479"/>
      <c r="Q310" s="479"/>
      <c r="R310" s="623"/>
      <c r="U310" s="624"/>
      <c r="V310" s="624"/>
      <c r="W310" s="624"/>
      <c r="X310" s="550"/>
      <c r="Y310" s="550"/>
      <c r="Z310" s="766"/>
      <c r="AA310" s="759"/>
      <c r="AB310" s="757"/>
      <c r="AC310" s="730"/>
      <c r="AD310" s="730"/>
      <c r="AE310" s="730"/>
      <c r="AF310" s="730"/>
      <c r="AG310" s="730"/>
      <c r="AH310" s="730"/>
      <c r="AI310" s="730"/>
      <c r="AJ310" s="767"/>
      <c r="AK310" s="730"/>
      <c r="AL310" s="730"/>
      <c r="AM310" s="730"/>
      <c r="AN310" s="730"/>
      <c r="AO310" s="730"/>
      <c r="AP310" s="730"/>
      <c r="AQ310" s="730"/>
      <c r="AR310" s="730"/>
      <c r="AS310" s="767"/>
      <c r="AT310" s="730"/>
      <c r="AU310" s="729"/>
      <c r="AV310" s="729"/>
      <c r="AW310" s="729"/>
      <c r="AX310" s="729"/>
      <c r="AY310" s="729"/>
    </row>
    <row r="311" spans="4:51" s="478" customFormat="1" x14ac:dyDescent="0.2">
      <c r="D311" s="620"/>
      <c r="E311" s="620"/>
      <c r="F311" s="620"/>
      <c r="G311" s="479"/>
      <c r="H311" s="621"/>
      <c r="I311" s="622"/>
      <c r="J311" s="622"/>
      <c r="K311" s="623"/>
      <c r="L311" s="623"/>
      <c r="M311" s="622"/>
      <c r="N311" s="623"/>
      <c r="O311" s="622"/>
      <c r="P311" s="479"/>
      <c r="Q311" s="479"/>
      <c r="R311" s="623"/>
      <c r="U311" s="624"/>
      <c r="V311" s="624"/>
      <c r="W311" s="624"/>
      <c r="X311" s="550"/>
      <c r="Y311" s="550"/>
      <c r="Z311" s="766"/>
      <c r="AA311" s="759"/>
      <c r="AB311" s="757"/>
      <c r="AC311" s="730"/>
      <c r="AD311" s="730"/>
      <c r="AE311" s="730"/>
      <c r="AF311" s="730"/>
      <c r="AG311" s="730"/>
      <c r="AH311" s="730"/>
      <c r="AI311" s="730"/>
      <c r="AJ311" s="767"/>
      <c r="AK311" s="730"/>
      <c r="AL311" s="730"/>
      <c r="AM311" s="730"/>
      <c r="AN311" s="730"/>
      <c r="AO311" s="730"/>
      <c r="AP311" s="730"/>
      <c r="AQ311" s="730"/>
      <c r="AR311" s="730"/>
      <c r="AS311" s="767"/>
      <c r="AT311" s="730"/>
      <c r="AU311" s="729"/>
      <c r="AV311" s="729"/>
      <c r="AW311" s="729"/>
      <c r="AX311" s="729"/>
      <c r="AY311" s="729"/>
    </row>
    <row r="312" spans="4:51" s="478" customFormat="1" x14ac:dyDescent="0.2">
      <c r="D312" s="620"/>
      <c r="E312" s="620"/>
      <c r="F312" s="620"/>
      <c r="G312" s="479"/>
      <c r="H312" s="621"/>
      <c r="I312" s="622"/>
      <c r="J312" s="622"/>
      <c r="K312" s="623"/>
      <c r="L312" s="623"/>
      <c r="M312" s="622"/>
      <c r="N312" s="623"/>
      <c r="O312" s="622"/>
      <c r="P312" s="479"/>
      <c r="Q312" s="479"/>
      <c r="R312" s="623"/>
      <c r="U312" s="624"/>
      <c r="V312" s="624"/>
      <c r="W312" s="624"/>
      <c r="X312" s="550"/>
      <c r="Y312" s="550"/>
      <c r="Z312" s="766"/>
      <c r="AA312" s="759"/>
      <c r="AB312" s="757"/>
      <c r="AC312" s="730"/>
      <c r="AD312" s="730"/>
      <c r="AE312" s="730"/>
      <c r="AF312" s="730"/>
      <c r="AG312" s="730"/>
      <c r="AH312" s="730"/>
      <c r="AI312" s="730"/>
      <c r="AJ312" s="767"/>
      <c r="AK312" s="730"/>
      <c r="AL312" s="730"/>
      <c r="AM312" s="730"/>
      <c r="AN312" s="730"/>
      <c r="AO312" s="730"/>
      <c r="AP312" s="730"/>
      <c r="AQ312" s="730"/>
      <c r="AR312" s="730"/>
      <c r="AS312" s="767"/>
      <c r="AT312" s="730"/>
      <c r="AU312" s="729"/>
      <c r="AV312" s="729"/>
      <c r="AW312" s="729"/>
      <c r="AX312" s="729"/>
      <c r="AY312" s="729"/>
    </row>
    <row r="313" spans="4:51" s="478" customFormat="1" x14ac:dyDescent="0.2">
      <c r="D313" s="620"/>
      <c r="E313" s="620"/>
      <c r="F313" s="620"/>
      <c r="G313" s="479"/>
      <c r="H313" s="621"/>
      <c r="I313" s="622"/>
      <c r="J313" s="622"/>
      <c r="K313" s="623"/>
      <c r="L313" s="623"/>
      <c r="M313" s="622"/>
      <c r="N313" s="623"/>
      <c r="O313" s="622"/>
      <c r="P313" s="479"/>
      <c r="Q313" s="479"/>
      <c r="R313" s="623"/>
      <c r="U313" s="624"/>
      <c r="V313" s="624"/>
      <c r="W313" s="624"/>
      <c r="X313" s="550"/>
      <c r="Y313" s="550"/>
      <c r="Z313" s="766"/>
      <c r="AA313" s="759"/>
      <c r="AB313" s="757"/>
      <c r="AC313" s="730"/>
      <c r="AD313" s="730"/>
      <c r="AE313" s="730"/>
      <c r="AF313" s="730"/>
      <c r="AG313" s="730"/>
      <c r="AH313" s="730"/>
      <c r="AI313" s="730"/>
      <c r="AJ313" s="767"/>
      <c r="AK313" s="730"/>
      <c r="AL313" s="730"/>
      <c r="AM313" s="730"/>
      <c r="AN313" s="730"/>
      <c r="AO313" s="730"/>
      <c r="AP313" s="730"/>
      <c r="AQ313" s="730"/>
      <c r="AR313" s="730"/>
      <c r="AS313" s="767"/>
      <c r="AT313" s="730"/>
      <c r="AU313" s="729"/>
      <c r="AV313" s="729"/>
      <c r="AW313" s="729"/>
      <c r="AX313" s="729"/>
      <c r="AY313" s="729"/>
    </row>
    <row r="314" spans="4:51" s="478" customFormat="1" x14ac:dyDescent="0.2">
      <c r="D314" s="620"/>
      <c r="E314" s="620"/>
      <c r="F314" s="620"/>
      <c r="G314" s="479"/>
      <c r="H314" s="621"/>
      <c r="I314" s="622"/>
      <c r="J314" s="622"/>
      <c r="K314" s="623"/>
      <c r="L314" s="623"/>
      <c r="M314" s="622"/>
      <c r="N314" s="623"/>
      <c r="O314" s="622"/>
      <c r="P314" s="479"/>
      <c r="Q314" s="479"/>
      <c r="R314" s="623"/>
      <c r="U314" s="624"/>
      <c r="V314" s="624"/>
      <c r="W314" s="624"/>
      <c r="X314" s="550"/>
      <c r="Y314" s="550"/>
      <c r="Z314" s="766"/>
      <c r="AA314" s="759"/>
      <c r="AB314" s="757"/>
      <c r="AC314" s="730"/>
      <c r="AD314" s="730"/>
      <c r="AE314" s="730"/>
      <c r="AF314" s="730"/>
      <c r="AG314" s="730"/>
      <c r="AH314" s="730"/>
      <c r="AI314" s="730"/>
      <c r="AJ314" s="767"/>
      <c r="AK314" s="730"/>
      <c r="AL314" s="730"/>
      <c r="AM314" s="730"/>
      <c r="AN314" s="730"/>
      <c r="AO314" s="730"/>
      <c r="AP314" s="730"/>
      <c r="AQ314" s="730"/>
      <c r="AR314" s="730"/>
      <c r="AS314" s="767"/>
      <c r="AT314" s="730"/>
      <c r="AU314" s="729"/>
      <c r="AV314" s="729"/>
      <c r="AW314" s="729"/>
      <c r="AX314" s="729"/>
      <c r="AY314" s="729"/>
    </row>
    <row r="315" spans="4:51" s="478" customFormat="1" x14ac:dyDescent="0.2">
      <c r="D315" s="620"/>
      <c r="E315" s="620"/>
      <c r="F315" s="620"/>
      <c r="G315" s="479"/>
      <c r="H315" s="621"/>
      <c r="I315" s="622"/>
      <c r="J315" s="622"/>
      <c r="K315" s="623"/>
      <c r="L315" s="623"/>
      <c r="M315" s="622"/>
      <c r="N315" s="623"/>
      <c r="O315" s="622"/>
      <c r="P315" s="479"/>
      <c r="Q315" s="479"/>
      <c r="R315" s="623"/>
      <c r="U315" s="624"/>
      <c r="V315" s="624"/>
      <c r="W315" s="624"/>
      <c r="X315" s="550"/>
      <c r="Y315" s="550"/>
      <c r="Z315" s="766"/>
      <c r="AA315" s="759"/>
      <c r="AB315" s="757"/>
      <c r="AC315" s="730"/>
      <c r="AD315" s="730"/>
      <c r="AE315" s="730"/>
      <c r="AF315" s="730"/>
      <c r="AG315" s="730"/>
      <c r="AH315" s="730"/>
      <c r="AI315" s="730"/>
      <c r="AJ315" s="767"/>
      <c r="AK315" s="730"/>
      <c r="AL315" s="730"/>
      <c r="AM315" s="730"/>
      <c r="AN315" s="730"/>
      <c r="AO315" s="730"/>
      <c r="AP315" s="730"/>
      <c r="AQ315" s="730"/>
      <c r="AR315" s="730"/>
      <c r="AS315" s="767"/>
      <c r="AT315" s="730"/>
      <c r="AU315" s="729"/>
      <c r="AV315" s="729"/>
      <c r="AW315" s="729"/>
      <c r="AX315" s="729"/>
      <c r="AY315" s="729"/>
    </row>
    <row r="316" spans="4:51" s="478" customFormat="1" x14ac:dyDescent="0.2">
      <c r="D316" s="620"/>
      <c r="E316" s="620"/>
      <c r="F316" s="620"/>
      <c r="G316" s="479"/>
      <c r="H316" s="621"/>
      <c r="I316" s="622"/>
      <c r="J316" s="622"/>
      <c r="K316" s="623"/>
      <c r="L316" s="623"/>
      <c r="M316" s="622"/>
      <c r="N316" s="623"/>
      <c r="O316" s="622"/>
      <c r="P316" s="479"/>
      <c r="Q316" s="479"/>
      <c r="R316" s="623"/>
      <c r="U316" s="624"/>
      <c r="V316" s="624"/>
      <c r="W316" s="624"/>
      <c r="X316" s="550"/>
      <c r="Y316" s="550"/>
      <c r="Z316" s="766"/>
      <c r="AA316" s="759"/>
      <c r="AB316" s="757"/>
      <c r="AC316" s="730"/>
      <c r="AD316" s="730"/>
      <c r="AE316" s="730"/>
      <c r="AF316" s="730"/>
      <c r="AG316" s="730"/>
      <c r="AH316" s="730"/>
      <c r="AI316" s="730"/>
      <c r="AJ316" s="767"/>
      <c r="AK316" s="730"/>
      <c r="AL316" s="730"/>
      <c r="AM316" s="730"/>
      <c r="AN316" s="730"/>
      <c r="AO316" s="730"/>
      <c r="AP316" s="730"/>
      <c r="AQ316" s="730"/>
      <c r="AR316" s="730"/>
      <c r="AS316" s="767"/>
      <c r="AT316" s="730"/>
      <c r="AU316" s="729"/>
      <c r="AV316" s="729"/>
      <c r="AW316" s="729"/>
      <c r="AX316" s="729"/>
      <c r="AY316" s="729"/>
    </row>
    <row r="317" spans="4:51" s="478" customFormat="1" x14ac:dyDescent="0.2">
      <c r="D317" s="620"/>
      <c r="E317" s="620"/>
      <c r="F317" s="620"/>
      <c r="G317" s="479"/>
      <c r="H317" s="621"/>
      <c r="I317" s="622"/>
      <c r="J317" s="622"/>
      <c r="K317" s="623"/>
      <c r="L317" s="623"/>
      <c r="M317" s="622"/>
      <c r="N317" s="623"/>
      <c r="O317" s="622"/>
      <c r="P317" s="479"/>
      <c r="Q317" s="479"/>
      <c r="R317" s="623"/>
      <c r="U317" s="624"/>
      <c r="V317" s="624"/>
      <c r="W317" s="624"/>
      <c r="X317" s="550"/>
      <c r="Y317" s="550"/>
      <c r="Z317" s="766"/>
      <c r="AA317" s="759"/>
      <c r="AB317" s="757"/>
      <c r="AC317" s="730"/>
      <c r="AD317" s="730"/>
      <c r="AE317" s="730"/>
      <c r="AF317" s="730"/>
      <c r="AG317" s="730"/>
      <c r="AH317" s="730"/>
      <c r="AI317" s="730"/>
      <c r="AJ317" s="767"/>
      <c r="AK317" s="730"/>
      <c r="AL317" s="730"/>
      <c r="AM317" s="730"/>
      <c r="AN317" s="730"/>
      <c r="AO317" s="730"/>
      <c r="AP317" s="730"/>
      <c r="AQ317" s="730"/>
      <c r="AR317" s="730"/>
      <c r="AS317" s="767"/>
      <c r="AT317" s="730"/>
      <c r="AU317" s="729"/>
      <c r="AV317" s="729"/>
      <c r="AW317" s="729"/>
      <c r="AX317" s="729"/>
      <c r="AY317" s="729"/>
    </row>
    <row r="318" spans="4:51" s="478" customFormat="1" x14ac:dyDescent="0.2">
      <c r="D318" s="620"/>
      <c r="E318" s="620"/>
      <c r="F318" s="620"/>
      <c r="G318" s="479"/>
      <c r="H318" s="621"/>
      <c r="I318" s="622"/>
      <c r="J318" s="622"/>
      <c r="K318" s="623"/>
      <c r="L318" s="623"/>
      <c r="M318" s="622"/>
      <c r="N318" s="623"/>
      <c r="O318" s="622"/>
      <c r="P318" s="479"/>
      <c r="Q318" s="479"/>
      <c r="R318" s="623"/>
      <c r="U318" s="624"/>
      <c r="V318" s="624"/>
      <c r="W318" s="624"/>
      <c r="X318" s="550"/>
      <c r="Y318" s="550"/>
      <c r="Z318" s="766"/>
      <c r="AA318" s="759"/>
      <c r="AB318" s="757"/>
      <c r="AC318" s="730"/>
      <c r="AD318" s="730"/>
      <c r="AE318" s="730"/>
      <c r="AF318" s="730"/>
      <c r="AG318" s="730"/>
      <c r="AH318" s="730"/>
      <c r="AI318" s="730"/>
      <c r="AJ318" s="767"/>
      <c r="AK318" s="730"/>
      <c r="AL318" s="730"/>
      <c r="AM318" s="730"/>
      <c r="AN318" s="730"/>
      <c r="AO318" s="730"/>
      <c r="AP318" s="730"/>
      <c r="AQ318" s="730"/>
      <c r="AR318" s="730"/>
      <c r="AS318" s="767"/>
      <c r="AT318" s="730"/>
      <c r="AU318" s="729"/>
      <c r="AV318" s="729"/>
      <c r="AW318" s="729"/>
      <c r="AX318" s="729"/>
      <c r="AY318" s="729"/>
    </row>
    <row r="319" spans="4:51" s="478" customFormat="1" x14ac:dyDescent="0.2">
      <c r="D319" s="620"/>
      <c r="E319" s="620"/>
      <c r="F319" s="620"/>
      <c r="G319" s="479"/>
      <c r="H319" s="621"/>
      <c r="I319" s="622"/>
      <c r="J319" s="622"/>
      <c r="K319" s="623"/>
      <c r="L319" s="623"/>
      <c r="M319" s="622"/>
      <c r="N319" s="623"/>
      <c r="O319" s="622"/>
      <c r="P319" s="479"/>
      <c r="Q319" s="479"/>
      <c r="R319" s="623"/>
      <c r="U319" s="624"/>
      <c r="V319" s="624"/>
      <c r="W319" s="624"/>
      <c r="X319" s="550"/>
      <c r="Y319" s="550"/>
      <c r="Z319" s="766"/>
      <c r="AA319" s="759"/>
      <c r="AB319" s="757"/>
      <c r="AC319" s="730"/>
      <c r="AD319" s="730"/>
      <c r="AE319" s="730"/>
      <c r="AF319" s="730"/>
      <c r="AG319" s="730"/>
      <c r="AH319" s="730"/>
      <c r="AI319" s="730"/>
      <c r="AJ319" s="767"/>
      <c r="AK319" s="730"/>
      <c r="AL319" s="730"/>
      <c r="AM319" s="730"/>
      <c r="AN319" s="730"/>
      <c r="AO319" s="730"/>
      <c r="AP319" s="730"/>
      <c r="AQ319" s="730"/>
      <c r="AR319" s="730"/>
      <c r="AS319" s="767"/>
      <c r="AT319" s="730"/>
      <c r="AU319" s="729"/>
      <c r="AV319" s="729"/>
      <c r="AW319" s="729"/>
      <c r="AX319" s="729"/>
      <c r="AY319" s="729"/>
    </row>
    <row r="320" spans="4:51" s="478" customFormat="1" x14ac:dyDescent="0.2">
      <c r="D320" s="620"/>
      <c r="E320" s="620"/>
      <c r="F320" s="620"/>
      <c r="G320" s="479"/>
      <c r="H320" s="621"/>
      <c r="I320" s="622"/>
      <c r="J320" s="622"/>
      <c r="K320" s="623"/>
      <c r="L320" s="623"/>
      <c r="M320" s="622"/>
      <c r="N320" s="623"/>
      <c r="O320" s="622"/>
      <c r="P320" s="479"/>
      <c r="Q320" s="479"/>
      <c r="R320" s="623"/>
      <c r="U320" s="624"/>
      <c r="V320" s="624"/>
      <c r="W320" s="624"/>
      <c r="X320" s="550"/>
      <c r="Y320" s="550"/>
      <c r="Z320" s="766"/>
      <c r="AA320" s="759"/>
      <c r="AB320" s="757"/>
      <c r="AC320" s="730"/>
      <c r="AD320" s="730"/>
      <c r="AE320" s="730"/>
      <c r="AF320" s="730"/>
      <c r="AG320" s="730"/>
      <c r="AH320" s="730"/>
      <c r="AI320" s="730"/>
      <c r="AJ320" s="767"/>
      <c r="AK320" s="730"/>
      <c r="AL320" s="730"/>
      <c r="AM320" s="730"/>
      <c r="AN320" s="730"/>
      <c r="AO320" s="730"/>
      <c r="AP320" s="730"/>
      <c r="AQ320" s="730"/>
      <c r="AR320" s="730"/>
      <c r="AS320" s="767"/>
      <c r="AT320" s="730"/>
      <c r="AU320" s="729"/>
      <c r="AV320" s="729"/>
      <c r="AW320" s="729"/>
      <c r="AX320" s="729"/>
      <c r="AY320" s="729"/>
    </row>
    <row r="321" spans="4:51" s="478" customFormat="1" x14ac:dyDescent="0.2">
      <c r="D321" s="620"/>
      <c r="E321" s="620"/>
      <c r="F321" s="620"/>
      <c r="G321" s="479"/>
      <c r="H321" s="621"/>
      <c r="I321" s="622"/>
      <c r="J321" s="622"/>
      <c r="K321" s="623"/>
      <c r="L321" s="623"/>
      <c r="M321" s="622"/>
      <c r="N321" s="623"/>
      <c r="O321" s="622"/>
      <c r="P321" s="479"/>
      <c r="Q321" s="479"/>
      <c r="R321" s="623"/>
      <c r="U321" s="624"/>
      <c r="V321" s="624"/>
      <c r="W321" s="624"/>
      <c r="X321" s="550"/>
      <c r="Y321" s="550"/>
      <c r="Z321" s="766"/>
      <c r="AA321" s="759"/>
      <c r="AB321" s="757"/>
      <c r="AC321" s="730"/>
      <c r="AD321" s="730"/>
      <c r="AE321" s="730"/>
      <c r="AF321" s="730"/>
      <c r="AG321" s="730"/>
      <c r="AH321" s="730"/>
      <c r="AI321" s="730"/>
      <c r="AJ321" s="767"/>
      <c r="AK321" s="730"/>
      <c r="AL321" s="730"/>
      <c r="AM321" s="730"/>
      <c r="AN321" s="730"/>
      <c r="AO321" s="730"/>
      <c r="AP321" s="730"/>
      <c r="AQ321" s="730"/>
      <c r="AR321" s="730"/>
      <c r="AS321" s="767"/>
      <c r="AT321" s="730"/>
      <c r="AU321" s="729"/>
      <c r="AV321" s="729"/>
      <c r="AW321" s="729"/>
      <c r="AX321" s="729"/>
      <c r="AY321" s="729"/>
    </row>
    <row r="322" spans="4:51" s="478" customFormat="1" x14ac:dyDescent="0.2">
      <c r="D322" s="620"/>
      <c r="E322" s="620"/>
      <c r="F322" s="620"/>
      <c r="G322" s="479"/>
      <c r="H322" s="621"/>
      <c r="I322" s="622"/>
      <c r="J322" s="622"/>
      <c r="K322" s="623"/>
      <c r="L322" s="623"/>
      <c r="M322" s="622"/>
      <c r="N322" s="623"/>
      <c r="O322" s="622"/>
      <c r="P322" s="479"/>
      <c r="Q322" s="479"/>
      <c r="R322" s="623"/>
      <c r="U322" s="624"/>
      <c r="V322" s="624"/>
      <c r="W322" s="624"/>
      <c r="X322" s="550"/>
      <c r="Y322" s="550"/>
      <c r="Z322" s="766"/>
      <c r="AA322" s="759"/>
      <c r="AB322" s="757"/>
      <c r="AC322" s="730"/>
      <c r="AD322" s="730"/>
      <c r="AE322" s="730"/>
      <c r="AF322" s="730"/>
      <c r="AG322" s="730"/>
      <c r="AH322" s="730"/>
      <c r="AI322" s="730"/>
      <c r="AJ322" s="767"/>
      <c r="AK322" s="730"/>
      <c r="AL322" s="730"/>
      <c r="AM322" s="730"/>
      <c r="AN322" s="730"/>
      <c r="AO322" s="730"/>
      <c r="AP322" s="730"/>
      <c r="AQ322" s="730"/>
      <c r="AR322" s="730"/>
      <c r="AS322" s="767"/>
      <c r="AT322" s="730"/>
      <c r="AU322" s="729"/>
      <c r="AV322" s="729"/>
      <c r="AW322" s="729"/>
      <c r="AX322" s="729"/>
      <c r="AY322" s="729"/>
    </row>
    <row r="323" spans="4:51" s="478" customFormat="1" x14ac:dyDescent="0.2">
      <c r="D323" s="620"/>
      <c r="E323" s="620"/>
      <c r="F323" s="620"/>
      <c r="G323" s="479"/>
      <c r="H323" s="621"/>
      <c r="I323" s="622"/>
      <c r="J323" s="622"/>
      <c r="K323" s="623"/>
      <c r="L323" s="623"/>
      <c r="M323" s="622"/>
      <c r="N323" s="623"/>
      <c r="O323" s="622"/>
      <c r="P323" s="479"/>
      <c r="Q323" s="479"/>
      <c r="R323" s="623"/>
      <c r="U323" s="624"/>
      <c r="V323" s="624"/>
      <c r="W323" s="624"/>
      <c r="X323" s="550"/>
      <c r="Y323" s="550"/>
      <c r="Z323" s="766"/>
      <c r="AA323" s="759"/>
      <c r="AB323" s="757"/>
      <c r="AC323" s="730"/>
      <c r="AD323" s="730"/>
      <c r="AE323" s="730"/>
      <c r="AF323" s="730"/>
      <c r="AG323" s="730"/>
      <c r="AH323" s="730"/>
      <c r="AI323" s="730"/>
      <c r="AJ323" s="767"/>
      <c r="AK323" s="730"/>
      <c r="AL323" s="730"/>
      <c r="AM323" s="730"/>
      <c r="AN323" s="730"/>
      <c r="AO323" s="730"/>
      <c r="AP323" s="730"/>
      <c r="AQ323" s="730"/>
      <c r="AR323" s="730"/>
      <c r="AS323" s="767"/>
      <c r="AT323" s="730"/>
      <c r="AU323" s="729"/>
      <c r="AV323" s="729"/>
      <c r="AW323" s="729"/>
      <c r="AX323" s="729"/>
      <c r="AY323" s="729"/>
    </row>
    <row r="324" spans="4:51" s="478" customFormat="1" x14ac:dyDescent="0.2">
      <c r="D324" s="620"/>
      <c r="E324" s="620"/>
      <c r="F324" s="620"/>
      <c r="G324" s="479"/>
      <c r="H324" s="621"/>
      <c r="I324" s="622"/>
      <c r="J324" s="622"/>
      <c r="K324" s="623"/>
      <c r="L324" s="623"/>
      <c r="M324" s="622"/>
      <c r="N324" s="623"/>
      <c r="O324" s="622"/>
      <c r="P324" s="479"/>
      <c r="Q324" s="479"/>
      <c r="R324" s="623"/>
      <c r="U324" s="624"/>
      <c r="V324" s="624"/>
      <c r="W324" s="624"/>
      <c r="X324" s="550"/>
      <c r="Y324" s="550"/>
      <c r="Z324" s="766"/>
      <c r="AA324" s="759"/>
      <c r="AB324" s="757"/>
      <c r="AC324" s="730"/>
      <c r="AD324" s="730"/>
      <c r="AE324" s="730"/>
      <c r="AF324" s="730"/>
      <c r="AG324" s="730"/>
      <c r="AH324" s="730"/>
      <c r="AI324" s="730"/>
      <c r="AJ324" s="767"/>
      <c r="AK324" s="730"/>
      <c r="AL324" s="730"/>
      <c r="AM324" s="730"/>
      <c r="AN324" s="730"/>
      <c r="AO324" s="730"/>
      <c r="AP324" s="730"/>
      <c r="AQ324" s="730"/>
      <c r="AR324" s="730"/>
      <c r="AS324" s="767"/>
      <c r="AT324" s="730"/>
      <c r="AU324" s="729"/>
      <c r="AV324" s="729"/>
      <c r="AW324" s="729"/>
      <c r="AX324" s="729"/>
      <c r="AY324" s="729"/>
    </row>
    <row r="325" spans="4:51" s="478" customFormat="1" x14ac:dyDescent="0.2">
      <c r="D325" s="620"/>
      <c r="E325" s="620"/>
      <c r="F325" s="620"/>
      <c r="G325" s="479"/>
      <c r="H325" s="621"/>
      <c r="I325" s="622"/>
      <c r="J325" s="622"/>
      <c r="K325" s="623"/>
      <c r="L325" s="623"/>
      <c r="M325" s="622"/>
      <c r="N325" s="623"/>
      <c r="O325" s="622"/>
      <c r="P325" s="479"/>
      <c r="Q325" s="479"/>
      <c r="R325" s="623"/>
      <c r="U325" s="624"/>
      <c r="V325" s="624"/>
      <c r="W325" s="624"/>
      <c r="X325" s="550"/>
      <c r="Y325" s="550"/>
      <c r="Z325" s="766"/>
      <c r="AA325" s="759"/>
      <c r="AB325" s="757"/>
      <c r="AC325" s="730"/>
      <c r="AD325" s="730"/>
      <c r="AE325" s="730"/>
      <c r="AF325" s="730"/>
      <c r="AG325" s="730"/>
      <c r="AH325" s="730"/>
      <c r="AI325" s="730"/>
      <c r="AJ325" s="767"/>
      <c r="AK325" s="730"/>
      <c r="AL325" s="730"/>
      <c r="AM325" s="730"/>
      <c r="AN325" s="730"/>
      <c r="AO325" s="730"/>
      <c r="AP325" s="730"/>
      <c r="AQ325" s="730"/>
      <c r="AR325" s="730"/>
      <c r="AS325" s="767"/>
      <c r="AT325" s="730"/>
      <c r="AU325" s="729"/>
      <c r="AV325" s="729"/>
      <c r="AW325" s="729"/>
      <c r="AX325" s="729"/>
      <c r="AY325" s="729"/>
    </row>
    <row r="326" spans="4:51" s="478" customFormat="1" x14ac:dyDescent="0.2">
      <c r="D326" s="620"/>
      <c r="E326" s="620"/>
      <c r="F326" s="620"/>
      <c r="G326" s="479"/>
      <c r="H326" s="621"/>
      <c r="I326" s="622"/>
      <c r="J326" s="622"/>
      <c r="K326" s="623"/>
      <c r="L326" s="623"/>
      <c r="M326" s="622"/>
      <c r="N326" s="623"/>
      <c r="O326" s="622"/>
      <c r="P326" s="479"/>
      <c r="Q326" s="479"/>
      <c r="R326" s="623"/>
      <c r="U326" s="624"/>
      <c r="V326" s="624"/>
      <c r="W326" s="624"/>
      <c r="X326" s="550"/>
      <c r="Y326" s="550"/>
      <c r="Z326" s="766"/>
      <c r="AA326" s="759"/>
      <c r="AB326" s="757"/>
      <c r="AC326" s="730"/>
      <c r="AD326" s="730"/>
      <c r="AE326" s="730"/>
      <c r="AF326" s="730"/>
      <c r="AG326" s="730"/>
      <c r="AH326" s="730"/>
      <c r="AI326" s="730"/>
      <c r="AJ326" s="767"/>
      <c r="AK326" s="730"/>
      <c r="AL326" s="730"/>
      <c r="AM326" s="730"/>
      <c r="AN326" s="730"/>
      <c r="AO326" s="730"/>
      <c r="AP326" s="730"/>
      <c r="AQ326" s="730"/>
      <c r="AR326" s="730"/>
      <c r="AS326" s="767"/>
      <c r="AT326" s="730"/>
      <c r="AU326" s="729"/>
      <c r="AV326" s="729"/>
      <c r="AW326" s="729"/>
      <c r="AX326" s="729"/>
      <c r="AY326" s="729"/>
    </row>
    <row r="327" spans="4:51" s="478" customFormat="1" x14ac:dyDescent="0.2">
      <c r="D327" s="620"/>
      <c r="E327" s="620"/>
      <c r="F327" s="620"/>
      <c r="G327" s="479"/>
      <c r="H327" s="621"/>
      <c r="I327" s="622"/>
      <c r="J327" s="622"/>
      <c r="K327" s="623"/>
      <c r="L327" s="623"/>
      <c r="M327" s="622"/>
      <c r="N327" s="623"/>
      <c r="O327" s="622"/>
      <c r="P327" s="479"/>
      <c r="Q327" s="479"/>
      <c r="R327" s="623"/>
      <c r="U327" s="624"/>
      <c r="V327" s="624"/>
      <c r="W327" s="624"/>
      <c r="X327" s="550"/>
      <c r="Y327" s="550"/>
      <c r="Z327" s="766"/>
      <c r="AA327" s="759"/>
      <c r="AB327" s="757"/>
      <c r="AC327" s="730"/>
      <c r="AD327" s="730"/>
      <c r="AE327" s="730"/>
      <c r="AF327" s="730"/>
      <c r="AG327" s="730"/>
      <c r="AH327" s="730"/>
      <c r="AI327" s="730"/>
      <c r="AJ327" s="767"/>
      <c r="AK327" s="730"/>
      <c r="AL327" s="730"/>
      <c r="AM327" s="730"/>
      <c r="AN327" s="730"/>
      <c r="AO327" s="730"/>
      <c r="AP327" s="730"/>
      <c r="AQ327" s="730"/>
      <c r="AR327" s="730"/>
      <c r="AS327" s="767"/>
      <c r="AT327" s="730"/>
      <c r="AU327" s="729"/>
      <c r="AV327" s="729"/>
      <c r="AW327" s="729"/>
      <c r="AX327" s="729"/>
      <c r="AY327" s="729"/>
    </row>
    <row r="328" spans="4:51" s="478" customFormat="1" x14ac:dyDescent="0.2">
      <c r="D328" s="620"/>
      <c r="E328" s="620"/>
      <c r="F328" s="620"/>
      <c r="G328" s="479"/>
      <c r="H328" s="621"/>
      <c r="I328" s="622"/>
      <c r="J328" s="622"/>
      <c r="K328" s="623"/>
      <c r="L328" s="623"/>
      <c r="M328" s="622"/>
      <c r="N328" s="623"/>
      <c r="O328" s="622"/>
      <c r="P328" s="479"/>
      <c r="Q328" s="479"/>
      <c r="R328" s="623"/>
      <c r="U328" s="624"/>
      <c r="V328" s="624"/>
      <c r="W328" s="624"/>
      <c r="X328" s="550"/>
      <c r="Y328" s="550"/>
      <c r="Z328" s="766"/>
      <c r="AA328" s="759"/>
      <c r="AB328" s="757"/>
      <c r="AC328" s="730"/>
      <c r="AD328" s="730"/>
      <c r="AE328" s="730"/>
      <c r="AF328" s="730"/>
      <c r="AG328" s="730"/>
      <c r="AH328" s="730"/>
      <c r="AI328" s="730"/>
      <c r="AJ328" s="767"/>
      <c r="AK328" s="730"/>
      <c r="AL328" s="730"/>
      <c r="AM328" s="730"/>
      <c r="AN328" s="730"/>
      <c r="AO328" s="730"/>
      <c r="AP328" s="730"/>
      <c r="AQ328" s="730"/>
      <c r="AR328" s="730"/>
      <c r="AS328" s="767"/>
      <c r="AT328" s="730"/>
      <c r="AU328" s="729"/>
      <c r="AV328" s="729"/>
      <c r="AW328" s="729"/>
      <c r="AX328" s="729"/>
      <c r="AY328" s="729"/>
    </row>
    <row r="329" spans="4:51" s="478" customFormat="1" x14ac:dyDescent="0.2">
      <c r="D329" s="620"/>
      <c r="E329" s="620"/>
      <c r="F329" s="620"/>
      <c r="G329" s="479"/>
      <c r="H329" s="621"/>
      <c r="I329" s="622"/>
      <c r="J329" s="622"/>
      <c r="K329" s="623"/>
      <c r="L329" s="623"/>
      <c r="M329" s="622"/>
      <c r="N329" s="623"/>
      <c r="O329" s="622"/>
      <c r="P329" s="479"/>
      <c r="Q329" s="479"/>
      <c r="R329" s="623"/>
      <c r="U329" s="624"/>
      <c r="V329" s="624"/>
      <c r="W329" s="624"/>
      <c r="X329" s="550"/>
      <c r="Y329" s="550"/>
      <c r="Z329" s="766"/>
      <c r="AA329" s="759"/>
      <c r="AB329" s="757"/>
      <c r="AC329" s="730"/>
      <c r="AD329" s="730"/>
      <c r="AE329" s="730"/>
      <c r="AF329" s="730"/>
      <c r="AG329" s="730"/>
      <c r="AH329" s="730"/>
      <c r="AI329" s="730"/>
      <c r="AJ329" s="767"/>
      <c r="AK329" s="730"/>
      <c r="AL329" s="730"/>
      <c r="AM329" s="730"/>
      <c r="AN329" s="730"/>
      <c r="AO329" s="730"/>
      <c r="AP329" s="730"/>
      <c r="AQ329" s="730"/>
      <c r="AR329" s="730"/>
      <c r="AS329" s="767"/>
      <c r="AT329" s="730"/>
      <c r="AU329" s="729"/>
      <c r="AV329" s="729"/>
      <c r="AW329" s="729"/>
      <c r="AX329" s="729"/>
      <c r="AY329" s="729"/>
    </row>
    <row r="330" spans="4:51" s="478" customFormat="1" x14ac:dyDescent="0.2">
      <c r="D330" s="620"/>
      <c r="E330" s="620"/>
      <c r="F330" s="620"/>
      <c r="G330" s="479"/>
      <c r="H330" s="621"/>
      <c r="I330" s="622"/>
      <c r="J330" s="622"/>
      <c r="K330" s="623"/>
      <c r="L330" s="623"/>
      <c r="M330" s="622"/>
      <c r="N330" s="623"/>
      <c r="O330" s="622"/>
      <c r="P330" s="479"/>
      <c r="Q330" s="479"/>
      <c r="R330" s="623"/>
      <c r="U330" s="624"/>
      <c r="V330" s="624"/>
      <c r="W330" s="624"/>
      <c r="X330" s="550"/>
      <c r="Y330" s="550"/>
      <c r="Z330" s="766"/>
      <c r="AA330" s="759"/>
      <c r="AB330" s="757"/>
      <c r="AC330" s="730"/>
      <c r="AD330" s="730"/>
      <c r="AE330" s="730"/>
      <c r="AF330" s="730"/>
      <c r="AG330" s="730"/>
      <c r="AH330" s="730"/>
      <c r="AI330" s="730"/>
      <c r="AJ330" s="767"/>
      <c r="AK330" s="730"/>
      <c r="AL330" s="730"/>
      <c r="AM330" s="730"/>
      <c r="AN330" s="730"/>
      <c r="AO330" s="730"/>
      <c r="AP330" s="730"/>
      <c r="AQ330" s="730"/>
      <c r="AR330" s="730"/>
      <c r="AS330" s="767"/>
      <c r="AT330" s="730"/>
      <c r="AU330" s="729"/>
      <c r="AV330" s="729"/>
      <c r="AW330" s="729"/>
      <c r="AX330" s="729"/>
      <c r="AY330" s="729"/>
    </row>
    <row r="331" spans="4:51" s="478" customFormat="1" x14ac:dyDescent="0.2">
      <c r="D331" s="620"/>
      <c r="E331" s="620"/>
      <c r="F331" s="620"/>
      <c r="G331" s="479"/>
      <c r="H331" s="621"/>
      <c r="I331" s="622"/>
      <c r="J331" s="622"/>
      <c r="K331" s="623"/>
      <c r="L331" s="623"/>
      <c r="M331" s="622"/>
      <c r="N331" s="623"/>
      <c r="O331" s="622"/>
      <c r="P331" s="479"/>
      <c r="Q331" s="479"/>
      <c r="R331" s="623"/>
      <c r="U331" s="624"/>
      <c r="V331" s="624"/>
      <c r="W331" s="624"/>
      <c r="X331" s="550"/>
      <c r="Y331" s="550"/>
      <c r="Z331" s="766"/>
      <c r="AA331" s="759"/>
      <c r="AB331" s="757"/>
      <c r="AC331" s="730"/>
      <c r="AD331" s="730"/>
      <c r="AE331" s="730"/>
      <c r="AF331" s="730"/>
      <c r="AG331" s="730"/>
      <c r="AH331" s="730"/>
      <c r="AI331" s="730"/>
      <c r="AJ331" s="767"/>
      <c r="AK331" s="730"/>
      <c r="AL331" s="730"/>
      <c r="AM331" s="730"/>
      <c r="AN331" s="730"/>
      <c r="AO331" s="730"/>
      <c r="AP331" s="730"/>
      <c r="AQ331" s="730"/>
      <c r="AR331" s="730"/>
      <c r="AS331" s="767"/>
      <c r="AT331" s="730"/>
      <c r="AU331" s="729"/>
      <c r="AV331" s="729"/>
      <c r="AW331" s="729"/>
      <c r="AX331" s="729"/>
      <c r="AY331" s="729"/>
    </row>
    <row r="332" spans="4:51" s="478" customFormat="1" x14ac:dyDescent="0.2">
      <c r="D332" s="620"/>
      <c r="E332" s="620"/>
      <c r="F332" s="620"/>
      <c r="G332" s="479"/>
      <c r="H332" s="621"/>
      <c r="I332" s="622"/>
      <c r="J332" s="622"/>
      <c r="K332" s="623"/>
      <c r="L332" s="623"/>
      <c r="M332" s="622"/>
      <c r="N332" s="623"/>
      <c r="O332" s="622"/>
      <c r="P332" s="479"/>
      <c r="Q332" s="479"/>
      <c r="R332" s="623"/>
      <c r="U332" s="624"/>
      <c r="V332" s="624"/>
      <c r="W332" s="624"/>
      <c r="X332" s="550"/>
      <c r="Y332" s="550"/>
      <c r="Z332" s="766"/>
      <c r="AA332" s="759"/>
      <c r="AB332" s="757"/>
      <c r="AC332" s="730"/>
      <c r="AD332" s="730"/>
      <c r="AE332" s="730"/>
      <c r="AF332" s="730"/>
      <c r="AG332" s="730"/>
      <c r="AH332" s="730"/>
      <c r="AI332" s="730"/>
      <c r="AJ332" s="767"/>
      <c r="AK332" s="730"/>
      <c r="AL332" s="730"/>
      <c r="AM332" s="730"/>
      <c r="AN332" s="730"/>
      <c r="AO332" s="730"/>
      <c r="AP332" s="730"/>
      <c r="AQ332" s="730"/>
      <c r="AR332" s="730"/>
      <c r="AS332" s="767"/>
      <c r="AT332" s="730"/>
      <c r="AU332" s="729"/>
      <c r="AV332" s="729"/>
      <c r="AW332" s="729"/>
      <c r="AX332" s="729"/>
      <c r="AY332" s="729"/>
    </row>
    <row r="333" spans="4:51" s="478" customFormat="1" x14ac:dyDescent="0.2">
      <c r="D333" s="620"/>
      <c r="E333" s="620"/>
      <c r="F333" s="620"/>
      <c r="G333" s="479"/>
      <c r="H333" s="621"/>
      <c r="I333" s="622"/>
      <c r="J333" s="622"/>
      <c r="K333" s="623"/>
      <c r="L333" s="623"/>
      <c r="M333" s="622"/>
      <c r="N333" s="623"/>
      <c r="O333" s="622"/>
      <c r="P333" s="479"/>
      <c r="Q333" s="479"/>
      <c r="R333" s="623"/>
      <c r="U333" s="624"/>
      <c r="V333" s="624"/>
      <c r="W333" s="624"/>
      <c r="X333" s="550"/>
      <c r="Y333" s="550"/>
      <c r="Z333" s="766"/>
      <c r="AA333" s="759"/>
      <c r="AB333" s="757"/>
      <c r="AC333" s="730"/>
      <c r="AD333" s="730"/>
      <c r="AE333" s="730"/>
      <c r="AF333" s="730"/>
      <c r="AG333" s="730"/>
      <c r="AH333" s="730"/>
      <c r="AI333" s="730"/>
      <c r="AJ333" s="767"/>
      <c r="AK333" s="730"/>
      <c r="AL333" s="730"/>
      <c r="AM333" s="730"/>
      <c r="AN333" s="730"/>
      <c r="AO333" s="730"/>
      <c r="AP333" s="730"/>
      <c r="AQ333" s="730"/>
      <c r="AR333" s="730"/>
      <c r="AS333" s="767"/>
      <c r="AT333" s="730"/>
      <c r="AU333" s="729"/>
      <c r="AV333" s="729"/>
      <c r="AW333" s="729"/>
      <c r="AX333" s="729"/>
      <c r="AY333" s="729"/>
    </row>
    <row r="334" spans="4:51" s="478" customFormat="1" x14ac:dyDescent="0.2">
      <c r="D334" s="620"/>
      <c r="E334" s="620"/>
      <c r="F334" s="620"/>
      <c r="G334" s="479"/>
      <c r="H334" s="621"/>
      <c r="I334" s="622"/>
      <c r="J334" s="622"/>
      <c r="K334" s="623"/>
      <c r="L334" s="623"/>
      <c r="M334" s="622"/>
      <c r="N334" s="623"/>
      <c r="O334" s="622"/>
      <c r="P334" s="479"/>
      <c r="Q334" s="479"/>
      <c r="R334" s="623"/>
      <c r="U334" s="624"/>
      <c r="V334" s="624"/>
      <c r="W334" s="624"/>
      <c r="X334" s="550"/>
      <c r="Y334" s="550"/>
      <c r="Z334" s="766"/>
      <c r="AA334" s="759"/>
      <c r="AB334" s="757"/>
      <c r="AC334" s="730"/>
      <c r="AD334" s="730"/>
      <c r="AE334" s="730"/>
      <c r="AF334" s="730"/>
      <c r="AG334" s="730"/>
      <c r="AH334" s="730"/>
      <c r="AI334" s="730"/>
      <c r="AJ334" s="767"/>
      <c r="AK334" s="730"/>
      <c r="AL334" s="730"/>
      <c r="AM334" s="730"/>
      <c r="AN334" s="730"/>
      <c r="AO334" s="730"/>
      <c r="AP334" s="730"/>
      <c r="AQ334" s="730"/>
      <c r="AR334" s="730"/>
      <c r="AS334" s="767"/>
      <c r="AT334" s="730"/>
      <c r="AU334" s="729"/>
      <c r="AV334" s="729"/>
      <c r="AW334" s="729"/>
      <c r="AX334" s="729"/>
      <c r="AY334" s="729"/>
    </row>
    <row r="335" spans="4:51" s="478" customFormat="1" x14ac:dyDescent="0.2">
      <c r="D335" s="620"/>
      <c r="E335" s="620"/>
      <c r="F335" s="620"/>
      <c r="G335" s="479"/>
      <c r="H335" s="621"/>
      <c r="I335" s="622"/>
      <c r="J335" s="622"/>
      <c r="K335" s="623"/>
      <c r="L335" s="623"/>
      <c r="M335" s="622"/>
      <c r="N335" s="623"/>
      <c r="O335" s="622"/>
      <c r="P335" s="479"/>
      <c r="Q335" s="479"/>
      <c r="R335" s="623"/>
      <c r="U335" s="624"/>
      <c r="V335" s="624"/>
      <c r="W335" s="624"/>
      <c r="X335" s="550"/>
      <c r="Y335" s="550"/>
      <c r="Z335" s="766"/>
      <c r="AA335" s="759"/>
      <c r="AB335" s="757"/>
      <c r="AC335" s="730"/>
      <c r="AD335" s="730"/>
      <c r="AE335" s="730"/>
      <c r="AF335" s="730"/>
      <c r="AG335" s="730"/>
      <c r="AH335" s="730"/>
      <c r="AI335" s="730"/>
      <c r="AJ335" s="767"/>
      <c r="AK335" s="730"/>
      <c r="AL335" s="730"/>
      <c r="AM335" s="730"/>
      <c r="AN335" s="730"/>
      <c r="AO335" s="730"/>
      <c r="AP335" s="730"/>
      <c r="AQ335" s="730"/>
      <c r="AR335" s="730"/>
      <c r="AS335" s="767"/>
      <c r="AT335" s="730"/>
      <c r="AU335" s="729"/>
      <c r="AV335" s="729"/>
      <c r="AW335" s="729"/>
      <c r="AX335" s="729"/>
      <c r="AY335" s="729"/>
    </row>
    <row r="336" spans="4:51" s="478" customFormat="1" x14ac:dyDescent="0.2">
      <c r="D336" s="620"/>
      <c r="E336" s="620"/>
      <c r="F336" s="620"/>
      <c r="G336" s="479"/>
      <c r="H336" s="621"/>
      <c r="I336" s="622"/>
      <c r="J336" s="622"/>
      <c r="K336" s="623"/>
      <c r="L336" s="623"/>
      <c r="M336" s="622"/>
      <c r="N336" s="623"/>
      <c r="O336" s="622"/>
      <c r="P336" s="479"/>
      <c r="Q336" s="479"/>
      <c r="R336" s="623"/>
      <c r="U336" s="624"/>
      <c r="V336" s="624"/>
      <c r="W336" s="624"/>
      <c r="X336" s="550"/>
      <c r="Y336" s="550"/>
      <c r="Z336" s="766"/>
      <c r="AA336" s="759"/>
      <c r="AB336" s="757"/>
      <c r="AC336" s="730"/>
      <c r="AD336" s="730"/>
      <c r="AE336" s="730"/>
      <c r="AF336" s="730"/>
      <c r="AG336" s="730"/>
      <c r="AH336" s="730"/>
      <c r="AI336" s="730"/>
      <c r="AJ336" s="767"/>
      <c r="AK336" s="730"/>
      <c r="AL336" s="730"/>
      <c r="AM336" s="730"/>
      <c r="AN336" s="730"/>
      <c r="AO336" s="730"/>
      <c r="AP336" s="730"/>
      <c r="AQ336" s="730"/>
      <c r="AR336" s="730"/>
      <c r="AS336" s="767"/>
      <c r="AT336" s="730"/>
      <c r="AU336" s="729"/>
      <c r="AV336" s="729"/>
      <c r="AW336" s="729"/>
      <c r="AX336" s="729"/>
      <c r="AY336" s="729"/>
    </row>
    <row r="337" spans="4:51" s="478" customFormat="1" x14ac:dyDescent="0.2">
      <c r="D337" s="620"/>
      <c r="E337" s="620"/>
      <c r="F337" s="620"/>
      <c r="G337" s="479"/>
      <c r="H337" s="621"/>
      <c r="I337" s="622"/>
      <c r="J337" s="622"/>
      <c r="K337" s="623"/>
      <c r="L337" s="623"/>
      <c r="M337" s="622"/>
      <c r="N337" s="623"/>
      <c r="O337" s="622"/>
      <c r="P337" s="479"/>
      <c r="Q337" s="479"/>
      <c r="R337" s="623"/>
      <c r="U337" s="624"/>
      <c r="V337" s="624"/>
      <c r="W337" s="624"/>
      <c r="X337" s="550"/>
      <c r="Y337" s="550"/>
      <c r="Z337" s="766"/>
      <c r="AA337" s="759"/>
      <c r="AB337" s="757"/>
      <c r="AC337" s="730"/>
      <c r="AD337" s="730"/>
      <c r="AE337" s="730"/>
      <c r="AF337" s="730"/>
      <c r="AG337" s="730"/>
      <c r="AH337" s="730"/>
      <c r="AI337" s="730"/>
      <c r="AJ337" s="767"/>
      <c r="AK337" s="730"/>
      <c r="AL337" s="730"/>
      <c r="AM337" s="730"/>
      <c r="AN337" s="730"/>
      <c r="AO337" s="730"/>
      <c r="AP337" s="730"/>
      <c r="AQ337" s="730"/>
      <c r="AR337" s="730"/>
      <c r="AS337" s="767"/>
      <c r="AT337" s="730"/>
      <c r="AU337" s="729"/>
      <c r="AV337" s="729"/>
      <c r="AW337" s="729"/>
      <c r="AX337" s="729"/>
      <c r="AY337" s="729"/>
    </row>
    <row r="338" spans="4:51" s="478" customFormat="1" x14ac:dyDescent="0.2">
      <c r="D338" s="620"/>
      <c r="E338" s="620"/>
      <c r="F338" s="620"/>
      <c r="G338" s="479"/>
      <c r="H338" s="621"/>
      <c r="I338" s="622"/>
      <c r="J338" s="622"/>
      <c r="K338" s="623"/>
      <c r="L338" s="623"/>
      <c r="M338" s="622"/>
      <c r="N338" s="623"/>
      <c r="O338" s="622"/>
      <c r="P338" s="479"/>
      <c r="Q338" s="479"/>
      <c r="R338" s="623"/>
      <c r="U338" s="624"/>
      <c r="V338" s="624"/>
      <c r="W338" s="624"/>
      <c r="X338" s="550"/>
      <c r="Y338" s="550"/>
      <c r="Z338" s="766"/>
      <c r="AA338" s="759"/>
      <c r="AB338" s="757"/>
      <c r="AC338" s="730"/>
      <c r="AD338" s="730"/>
      <c r="AE338" s="730"/>
      <c r="AF338" s="730"/>
      <c r="AG338" s="730"/>
      <c r="AH338" s="730"/>
      <c r="AI338" s="730"/>
      <c r="AJ338" s="767"/>
      <c r="AK338" s="730"/>
      <c r="AL338" s="730"/>
      <c r="AM338" s="730"/>
      <c r="AN338" s="730"/>
      <c r="AO338" s="730"/>
      <c r="AP338" s="730"/>
      <c r="AQ338" s="730"/>
      <c r="AR338" s="730"/>
      <c r="AS338" s="767"/>
      <c r="AT338" s="730"/>
      <c r="AU338" s="729"/>
      <c r="AV338" s="729"/>
      <c r="AW338" s="729"/>
      <c r="AX338" s="729"/>
      <c r="AY338" s="729"/>
    </row>
    <row r="339" spans="4:51" s="478" customFormat="1" x14ac:dyDescent="0.2">
      <c r="D339" s="620"/>
      <c r="E339" s="620"/>
      <c r="F339" s="620"/>
      <c r="G339" s="479"/>
      <c r="H339" s="621"/>
      <c r="I339" s="622"/>
      <c r="J339" s="622"/>
      <c r="K339" s="623"/>
      <c r="L339" s="623"/>
      <c r="M339" s="622"/>
      <c r="N339" s="623"/>
      <c r="O339" s="622"/>
      <c r="P339" s="479"/>
      <c r="Q339" s="479"/>
      <c r="R339" s="623"/>
      <c r="U339" s="624"/>
      <c r="V339" s="624"/>
      <c r="W339" s="624"/>
      <c r="X339" s="550"/>
      <c r="Y339" s="550"/>
      <c r="Z339" s="766"/>
      <c r="AA339" s="759"/>
      <c r="AB339" s="757"/>
      <c r="AC339" s="730"/>
      <c r="AD339" s="730"/>
      <c r="AE339" s="730"/>
      <c r="AF339" s="730"/>
      <c r="AG339" s="730"/>
      <c r="AH339" s="730"/>
      <c r="AI339" s="730"/>
      <c r="AJ339" s="767"/>
      <c r="AK339" s="730"/>
      <c r="AL339" s="730"/>
      <c r="AM339" s="730"/>
      <c r="AN339" s="730"/>
      <c r="AO339" s="730"/>
      <c r="AP339" s="730"/>
      <c r="AQ339" s="730"/>
      <c r="AR339" s="730"/>
      <c r="AS339" s="767"/>
      <c r="AT339" s="730"/>
      <c r="AU339" s="729"/>
      <c r="AV339" s="729"/>
      <c r="AW339" s="729"/>
      <c r="AX339" s="729"/>
      <c r="AY339" s="729"/>
    </row>
    <row r="340" spans="4:51" s="478" customFormat="1" x14ac:dyDescent="0.2">
      <c r="D340" s="620"/>
      <c r="E340" s="620"/>
      <c r="F340" s="620"/>
      <c r="G340" s="479"/>
      <c r="H340" s="621"/>
      <c r="I340" s="622"/>
      <c r="J340" s="622"/>
      <c r="K340" s="623"/>
      <c r="L340" s="623"/>
      <c r="M340" s="622"/>
      <c r="N340" s="623"/>
      <c r="O340" s="622"/>
      <c r="P340" s="479"/>
      <c r="Q340" s="479"/>
      <c r="R340" s="623"/>
      <c r="U340" s="624"/>
      <c r="V340" s="624"/>
      <c r="W340" s="624"/>
      <c r="X340" s="550"/>
      <c r="Y340" s="550"/>
      <c r="Z340" s="766"/>
      <c r="AA340" s="759"/>
      <c r="AB340" s="757"/>
      <c r="AC340" s="730"/>
      <c r="AD340" s="730"/>
      <c r="AE340" s="730"/>
      <c r="AF340" s="730"/>
      <c r="AG340" s="730"/>
      <c r="AH340" s="730"/>
      <c r="AI340" s="730"/>
      <c r="AJ340" s="767"/>
      <c r="AK340" s="730"/>
      <c r="AL340" s="730"/>
      <c r="AM340" s="730"/>
      <c r="AN340" s="730"/>
      <c r="AO340" s="730"/>
      <c r="AP340" s="730"/>
      <c r="AQ340" s="730"/>
      <c r="AR340" s="730"/>
      <c r="AS340" s="767"/>
      <c r="AT340" s="730"/>
      <c r="AU340" s="729"/>
      <c r="AV340" s="729"/>
      <c r="AW340" s="729"/>
      <c r="AX340" s="729"/>
      <c r="AY340" s="729"/>
    </row>
    <row r="341" spans="4:51" s="478" customFormat="1" x14ac:dyDescent="0.2">
      <c r="D341" s="620"/>
      <c r="E341" s="620"/>
      <c r="F341" s="620"/>
      <c r="G341" s="479"/>
      <c r="H341" s="621"/>
      <c r="I341" s="622"/>
      <c r="J341" s="622"/>
      <c r="K341" s="623"/>
      <c r="L341" s="623"/>
      <c r="M341" s="622"/>
      <c r="N341" s="623"/>
      <c r="O341" s="622"/>
      <c r="P341" s="479"/>
      <c r="Q341" s="479"/>
      <c r="R341" s="623"/>
      <c r="U341" s="624"/>
      <c r="V341" s="624"/>
      <c r="W341" s="624"/>
      <c r="X341" s="550"/>
      <c r="Y341" s="550"/>
      <c r="Z341" s="766"/>
      <c r="AA341" s="759"/>
      <c r="AB341" s="757"/>
      <c r="AC341" s="730"/>
      <c r="AD341" s="730"/>
      <c r="AE341" s="730"/>
      <c r="AF341" s="730"/>
      <c r="AG341" s="730"/>
      <c r="AH341" s="730"/>
      <c r="AI341" s="730"/>
      <c r="AJ341" s="767"/>
      <c r="AK341" s="730"/>
      <c r="AL341" s="730"/>
      <c r="AM341" s="730"/>
      <c r="AN341" s="730"/>
      <c r="AO341" s="730"/>
      <c r="AP341" s="730"/>
      <c r="AQ341" s="730"/>
      <c r="AR341" s="730"/>
      <c r="AS341" s="767"/>
      <c r="AT341" s="730"/>
      <c r="AU341" s="729"/>
      <c r="AV341" s="729"/>
      <c r="AW341" s="729"/>
      <c r="AX341" s="729"/>
      <c r="AY341" s="729"/>
    </row>
    <row r="342" spans="4:51" s="478" customFormat="1" x14ac:dyDescent="0.2">
      <c r="D342" s="620"/>
      <c r="E342" s="620"/>
      <c r="F342" s="620"/>
      <c r="G342" s="479"/>
      <c r="H342" s="621"/>
      <c r="I342" s="622"/>
      <c r="J342" s="622"/>
      <c r="K342" s="623"/>
      <c r="L342" s="623"/>
      <c r="M342" s="622"/>
      <c r="N342" s="623"/>
      <c r="O342" s="622"/>
      <c r="P342" s="479"/>
      <c r="Q342" s="479"/>
      <c r="R342" s="623"/>
      <c r="U342" s="624"/>
      <c r="V342" s="624"/>
      <c r="W342" s="624"/>
      <c r="X342" s="550"/>
      <c r="Y342" s="550"/>
      <c r="Z342" s="766"/>
      <c r="AA342" s="759"/>
      <c r="AB342" s="757"/>
      <c r="AC342" s="730"/>
      <c r="AD342" s="730"/>
      <c r="AE342" s="730"/>
      <c r="AF342" s="730"/>
      <c r="AG342" s="730"/>
      <c r="AH342" s="730"/>
      <c r="AI342" s="730"/>
      <c r="AJ342" s="767"/>
      <c r="AK342" s="730"/>
      <c r="AL342" s="730"/>
      <c r="AM342" s="730"/>
      <c r="AN342" s="730"/>
      <c r="AO342" s="730"/>
      <c r="AP342" s="730"/>
      <c r="AQ342" s="730"/>
      <c r="AR342" s="730"/>
      <c r="AS342" s="767"/>
      <c r="AT342" s="730"/>
      <c r="AU342" s="729"/>
      <c r="AV342" s="729"/>
      <c r="AW342" s="729"/>
      <c r="AX342" s="729"/>
      <c r="AY342" s="729"/>
    </row>
    <row r="343" spans="4:51" s="478" customFormat="1" x14ac:dyDescent="0.2">
      <c r="D343" s="620"/>
      <c r="E343" s="620"/>
      <c r="F343" s="620"/>
      <c r="G343" s="479"/>
      <c r="H343" s="621"/>
      <c r="I343" s="622"/>
      <c r="J343" s="622"/>
      <c r="K343" s="623"/>
      <c r="L343" s="623"/>
      <c r="M343" s="622"/>
      <c r="N343" s="623"/>
      <c r="O343" s="622"/>
      <c r="P343" s="479"/>
      <c r="Q343" s="479"/>
      <c r="R343" s="623"/>
      <c r="U343" s="624"/>
      <c r="V343" s="624"/>
      <c r="W343" s="624"/>
      <c r="X343" s="550"/>
      <c r="Y343" s="550"/>
      <c r="Z343" s="766"/>
      <c r="AA343" s="759"/>
      <c r="AB343" s="757"/>
      <c r="AC343" s="730"/>
      <c r="AD343" s="730"/>
      <c r="AE343" s="730"/>
      <c r="AF343" s="730"/>
      <c r="AG343" s="730"/>
      <c r="AH343" s="730"/>
      <c r="AI343" s="730"/>
      <c r="AJ343" s="767"/>
      <c r="AK343" s="730"/>
      <c r="AL343" s="730"/>
      <c r="AM343" s="730"/>
      <c r="AN343" s="730"/>
      <c r="AO343" s="730"/>
      <c r="AP343" s="730"/>
      <c r="AQ343" s="730"/>
      <c r="AR343" s="730"/>
      <c r="AS343" s="767"/>
      <c r="AT343" s="730"/>
      <c r="AU343" s="729"/>
      <c r="AV343" s="729"/>
      <c r="AW343" s="729"/>
      <c r="AX343" s="729"/>
      <c r="AY343" s="729"/>
    </row>
    <row r="344" spans="4:51" s="478" customFormat="1" x14ac:dyDescent="0.2">
      <c r="D344" s="620"/>
      <c r="E344" s="620"/>
      <c r="F344" s="620"/>
      <c r="G344" s="479"/>
      <c r="H344" s="621"/>
      <c r="I344" s="622"/>
      <c r="J344" s="622"/>
      <c r="K344" s="623"/>
      <c r="L344" s="623"/>
      <c r="M344" s="622"/>
      <c r="N344" s="623"/>
      <c r="O344" s="622"/>
      <c r="P344" s="479"/>
      <c r="Q344" s="479"/>
      <c r="R344" s="623"/>
      <c r="U344" s="624"/>
      <c r="V344" s="624"/>
      <c r="W344" s="624"/>
      <c r="X344" s="550"/>
      <c r="Y344" s="550"/>
      <c r="Z344" s="766"/>
      <c r="AA344" s="759"/>
      <c r="AB344" s="757"/>
      <c r="AC344" s="730"/>
      <c r="AD344" s="730"/>
      <c r="AE344" s="730"/>
      <c r="AF344" s="730"/>
      <c r="AG344" s="730"/>
      <c r="AH344" s="730"/>
      <c r="AI344" s="730"/>
      <c r="AJ344" s="767"/>
      <c r="AK344" s="730"/>
      <c r="AL344" s="730"/>
      <c r="AM344" s="730"/>
      <c r="AN344" s="730"/>
      <c r="AO344" s="730"/>
      <c r="AP344" s="730"/>
      <c r="AQ344" s="730"/>
      <c r="AR344" s="730"/>
      <c r="AS344" s="767"/>
      <c r="AT344" s="730"/>
      <c r="AU344" s="729"/>
      <c r="AV344" s="729"/>
      <c r="AW344" s="729"/>
      <c r="AX344" s="729"/>
      <c r="AY344" s="729"/>
    </row>
    <row r="345" spans="4:51" s="478" customFormat="1" x14ac:dyDescent="0.2">
      <c r="D345" s="620"/>
      <c r="E345" s="620"/>
      <c r="F345" s="620"/>
      <c r="G345" s="479"/>
      <c r="H345" s="621"/>
      <c r="I345" s="622"/>
      <c r="J345" s="622"/>
      <c r="K345" s="623"/>
      <c r="L345" s="623"/>
      <c r="M345" s="622"/>
      <c r="N345" s="623"/>
      <c r="O345" s="622"/>
      <c r="P345" s="479"/>
      <c r="Q345" s="479"/>
      <c r="R345" s="623"/>
      <c r="U345" s="624"/>
      <c r="V345" s="624"/>
      <c r="W345" s="624"/>
      <c r="X345" s="550"/>
      <c r="Y345" s="550"/>
      <c r="Z345" s="766"/>
      <c r="AA345" s="759"/>
      <c r="AB345" s="757"/>
      <c r="AC345" s="730"/>
      <c r="AD345" s="730"/>
      <c r="AE345" s="730"/>
      <c r="AF345" s="730"/>
      <c r="AG345" s="730"/>
      <c r="AH345" s="730"/>
      <c r="AI345" s="730"/>
      <c r="AJ345" s="767"/>
      <c r="AK345" s="730"/>
      <c r="AL345" s="730"/>
      <c r="AM345" s="730"/>
      <c r="AN345" s="730"/>
      <c r="AO345" s="730"/>
      <c r="AP345" s="730"/>
      <c r="AQ345" s="730"/>
      <c r="AR345" s="730"/>
      <c r="AS345" s="767"/>
      <c r="AT345" s="730"/>
      <c r="AU345" s="729"/>
      <c r="AV345" s="729"/>
      <c r="AW345" s="729"/>
      <c r="AX345" s="729"/>
      <c r="AY345" s="729"/>
    </row>
    <row r="346" spans="4:51" s="478" customFormat="1" x14ac:dyDescent="0.2">
      <c r="D346" s="620"/>
      <c r="E346" s="620"/>
      <c r="F346" s="620"/>
      <c r="G346" s="479"/>
      <c r="H346" s="621"/>
      <c r="I346" s="622"/>
      <c r="J346" s="622"/>
      <c r="K346" s="623"/>
      <c r="L346" s="623"/>
      <c r="M346" s="622"/>
      <c r="N346" s="623"/>
      <c r="O346" s="622"/>
      <c r="P346" s="479"/>
      <c r="Q346" s="479"/>
      <c r="R346" s="623"/>
      <c r="U346" s="624"/>
      <c r="V346" s="624"/>
      <c r="W346" s="624"/>
      <c r="X346" s="550"/>
      <c r="Y346" s="550"/>
      <c r="Z346" s="766"/>
      <c r="AA346" s="759"/>
      <c r="AB346" s="757"/>
      <c r="AC346" s="730"/>
      <c r="AD346" s="730"/>
      <c r="AE346" s="730"/>
      <c r="AF346" s="730"/>
      <c r="AG346" s="730"/>
      <c r="AH346" s="730"/>
      <c r="AI346" s="730"/>
      <c r="AJ346" s="767"/>
      <c r="AK346" s="730"/>
      <c r="AL346" s="730"/>
      <c r="AM346" s="730"/>
      <c r="AN346" s="730"/>
      <c r="AO346" s="730"/>
      <c r="AP346" s="730"/>
      <c r="AQ346" s="730"/>
      <c r="AR346" s="730"/>
      <c r="AS346" s="767"/>
      <c r="AT346" s="730"/>
      <c r="AU346" s="729"/>
      <c r="AV346" s="729"/>
      <c r="AW346" s="729"/>
      <c r="AX346" s="729"/>
      <c r="AY346" s="729"/>
    </row>
    <row r="347" spans="4:51" s="478" customFormat="1" x14ac:dyDescent="0.2">
      <c r="D347" s="620"/>
      <c r="E347" s="620"/>
      <c r="F347" s="620"/>
      <c r="G347" s="479"/>
      <c r="H347" s="621"/>
      <c r="I347" s="622"/>
      <c r="J347" s="622"/>
      <c r="K347" s="623"/>
      <c r="L347" s="623"/>
      <c r="M347" s="622"/>
      <c r="N347" s="623"/>
      <c r="O347" s="622"/>
      <c r="P347" s="479"/>
      <c r="Q347" s="479"/>
      <c r="R347" s="623"/>
      <c r="U347" s="624"/>
      <c r="V347" s="624"/>
      <c r="W347" s="624"/>
      <c r="X347" s="550"/>
      <c r="Y347" s="550"/>
      <c r="Z347" s="766"/>
      <c r="AA347" s="759"/>
      <c r="AB347" s="757"/>
      <c r="AC347" s="730"/>
      <c r="AD347" s="730"/>
      <c r="AE347" s="730"/>
      <c r="AF347" s="730"/>
      <c r="AG347" s="730"/>
      <c r="AH347" s="730"/>
      <c r="AI347" s="730"/>
      <c r="AJ347" s="767"/>
      <c r="AK347" s="730"/>
      <c r="AL347" s="730"/>
      <c r="AM347" s="730"/>
      <c r="AN347" s="730"/>
      <c r="AO347" s="730"/>
      <c r="AP347" s="730"/>
      <c r="AQ347" s="730"/>
      <c r="AR347" s="730"/>
      <c r="AS347" s="767"/>
      <c r="AT347" s="730"/>
      <c r="AU347" s="729"/>
      <c r="AV347" s="729"/>
      <c r="AW347" s="729"/>
      <c r="AX347" s="729"/>
      <c r="AY347" s="729"/>
    </row>
    <row r="348" spans="4:51" s="478" customFormat="1" x14ac:dyDescent="0.2">
      <c r="D348" s="620"/>
      <c r="E348" s="620"/>
      <c r="F348" s="620"/>
      <c r="G348" s="479"/>
      <c r="H348" s="621"/>
      <c r="I348" s="622"/>
      <c r="J348" s="622"/>
      <c r="K348" s="623"/>
      <c r="L348" s="623"/>
      <c r="M348" s="622"/>
      <c r="N348" s="623"/>
      <c r="O348" s="622"/>
      <c r="P348" s="479"/>
      <c r="Q348" s="479"/>
      <c r="R348" s="623"/>
      <c r="U348" s="624"/>
      <c r="V348" s="624"/>
      <c r="W348" s="624"/>
      <c r="X348" s="550"/>
      <c r="Y348" s="550"/>
      <c r="Z348" s="766"/>
      <c r="AA348" s="759"/>
      <c r="AB348" s="757"/>
      <c r="AC348" s="730"/>
      <c r="AD348" s="730"/>
      <c r="AE348" s="730"/>
      <c r="AF348" s="730"/>
      <c r="AG348" s="730"/>
      <c r="AH348" s="730"/>
      <c r="AI348" s="730"/>
      <c r="AJ348" s="767"/>
      <c r="AK348" s="730"/>
      <c r="AL348" s="730"/>
      <c r="AM348" s="730"/>
      <c r="AN348" s="730"/>
      <c r="AO348" s="730"/>
      <c r="AP348" s="730"/>
      <c r="AQ348" s="730"/>
      <c r="AR348" s="730"/>
      <c r="AS348" s="767"/>
      <c r="AT348" s="730"/>
      <c r="AU348" s="729"/>
      <c r="AV348" s="729"/>
      <c r="AW348" s="729"/>
      <c r="AX348" s="729"/>
      <c r="AY348" s="729"/>
    </row>
    <row r="349" spans="4:51" s="478" customFormat="1" x14ac:dyDescent="0.2">
      <c r="D349" s="620"/>
      <c r="E349" s="620"/>
      <c r="F349" s="620"/>
      <c r="G349" s="479"/>
      <c r="H349" s="621"/>
      <c r="I349" s="622"/>
      <c r="J349" s="622"/>
      <c r="K349" s="623"/>
      <c r="L349" s="623"/>
      <c r="M349" s="622"/>
      <c r="N349" s="623"/>
      <c r="O349" s="622"/>
      <c r="P349" s="479"/>
      <c r="Q349" s="479"/>
      <c r="R349" s="623"/>
      <c r="U349" s="624"/>
      <c r="V349" s="624"/>
      <c r="W349" s="624"/>
      <c r="X349" s="550"/>
      <c r="Y349" s="550"/>
      <c r="Z349" s="766"/>
      <c r="AA349" s="759"/>
      <c r="AB349" s="757"/>
      <c r="AC349" s="730"/>
      <c r="AD349" s="730"/>
      <c r="AE349" s="730"/>
      <c r="AF349" s="730"/>
      <c r="AG349" s="730"/>
      <c r="AH349" s="730"/>
      <c r="AI349" s="730"/>
      <c r="AJ349" s="767"/>
      <c r="AK349" s="730"/>
      <c r="AL349" s="730"/>
      <c r="AM349" s="730"/>
      <c r="AN349" s="730"/>
      <c r="AO349" s="730"/>
      <c r="AP349" s="730"/>
      <c r="AQ349" s="730"/>
      <c r="AR349" s="730"/>
      <c r="AS349" s="767"/>
      <c r="AT349" s="730"/>
      <c r="AU349" s="729"/>
      <c r="AV349" s="729"/>
      <c r="AW349" s="729"/>
      <c r="AX349" s="729"/>
      <c r="AY349" s="729"/>
    </row>
    <row r="350" spans="4:51" s="478" customFormat="1" x14ac:dyDescent="0.2">
      <c r="D350" s="620"/>
      <c r="E350" s="620"/>
      <c r="F350" s="620"/>
      <c r="G350" s="479"/>
      <c r="H350" s="621"/>
      <c r="I350" s="622"/>
      <c r="J350" s="622"/>
      <c r="K350" s="623"/>
      <c r="L350" s="623"/>
      <c r="M350" s="622"/>
      <c r="N350" s="623"/>
      <c r="O350" s="622"/>
      <c r="P350" s="479"/>
      <c r="Q350" s="479"/>
      <c r="R350" s="623"/>
      <c r="U350" s="624"/>
      <c r="V350" s="624"/>
      <c r="W350" s="624"/>
      <c r="X350" s="550"/>
      <c r="Y350" s="550"/>
      <c r="Z350" s="766"/>
      <c r="AA350" s="759"/>
      <c r="AB350" s="757"/>
      <c r="AC350" s="730"/>
      <c r="AD350" s="730"/>
      <c r="AE350" s="730"/>
      <c r="AF350" s="730"/>
      <c r="AG350" s="730"/>
      <c r="AH350" s="730"/>
      <c r="AI350" s="730"/>
      <c r="AJ350" s="767"/>
      <c r="AK350" s="730"/>
      <c r="AL350" s="730"/>
      <c r="AM350" s="730"/>
      <c r="AN350" s="730"/>
      <c r="AO350" s="730"/>
      <c r="AP350" s="730"/>
      <c r="AQ350" s="730"/>
      <c r="AR350" s="730"/>
      <c r="AS350" s="767"/>
      <c r="AT350" s="730"/>
      <c r="AU350" s="729"/>
      <c r="AV350" s="729"/>
      <c r="AW350" s="729"/>
      <c r="AX350" s="729"/>
      <c r="AY350" s="729"/>
    </row>
    <row r="351" spans="4:51" s="478" customFormat="1" x14ac:dyDescent="0.2">
      <c r="D351" s="620"/>
      <c r="E351" s="620"/>
      <c r="F351" s="620"/>
      <c r="G351" s="479"/>
      <c r="H351" s="621"/>
      <c r="I351" s="622"/>
      <c r="J351" s="622"/>
      <c r="K351" s="623"/>
      <c r="L351" s="623"/>
      <c r="M351" s="622"/>
      <c r="N351" s="623"/>
      <c r="O351" s="622"/>
      <c r="P351" s="479"/>
      <c r="Q351" s="479"/>
      <c r="R351" s="623"/>
      <c r="U351" s="624"/>
      <c r="V351" s="624"/>
      <c r="W351" s="624"/>
      <c r="X351" s="550"/>
      <c r="Y351" s="550"/>
      <c r="Z351" s="766"/>
      <c r="AA351" s="759"/>
      <c r="AB351" s="757"/>
      <c r="AC351" s="730"/>
      <c r="AD351" s="730"/>
      <c r="AE351" s="730"/>
      <c r="AF351" s="730"/>
      <c r="AG351" s="730"/>
      <c r="AH351" s="730"/>
      <c r="AI351" s="730"/>
      <c r="AJ351" s="767"/>
      <c r="AK351" s="730"/>
      <c r="AL351" s="730"/>
      <c r="AM351" s="730"/>
      <c r="AN351" s="730"/>
      <c r="AO351" s="730"/>
      <c r="AP351" s="730"/>
      <c r="AQ351" s="730"/>
      <c r="AR351" s="730"/>
      <c r="AS351" s="767"/>
      <c r="AT351" s="730"/>
      <c r="AU351" s="729"/>
      <c r="AV351" s="729"/>
      <c r="AW351" s="729"/>
      <c r="AX351" s="729"/>
      <c r="AY351" s="729"/>
    </row>
    <row r="352" spans="4:51" s="478" customFormat="1" x14ac:dyDescent="0.2">
      <c r="D352" s="620"/>
      <c r="E352" s="620"/>
      <c r="F352" s="620"/>
      <c r="G352" s="479"/>
      <c r="H352" s="621"/>
      <c r="I352" s="622"/>
      <c r="J352" s="622"/>
      <c r="K352" s="623"/>
      <c r="L352" s="623"/>
      <c r="M352" s="622"/>
      <c r="N352" s="623"/>
      <c r="O352" s="622"/>
      <c r="P352" s="479"/>
      <c r="Q352" s="479"/>
      <c r="R352" s="623"/>
      <c r="U352" s="624"/>
      <c r="V352" s="624"/>
      <c r="W352" s="624"/>
      <c r="X352" s="550"/>
      <c r="Y352" s="550"/>
      <c r="Z352" s="766"/>
      <c r="AA352" s="759"/>
      <c r="AB352" s="757"/>
      <c r="AC352" s="730"/>
      <c r="AD352" s="730"/>
      <c r="AE352" s="730"/>
      <c r="AF352" s="730"/>
      <c r="AG352" s="730"/>
      <c r="AH352" s="730"/>
      <c r="AI352" s="730"/>
      <c r="AJ352" s="767"/>
      <c r="AK352" s="730"/>
      <c r="AL352" s="730"/>
      <c r="AM352" s="730"/>
      <c r="AN352" s="730"/>
      <c r="AO352" s="730"/>
      <c r="AP352" s="730"/>
      <c r="AQ352" s="730"/>
      <c r="AR352" s="730"/>
      <c r="AS352" s="767"/>
      <c r="AT352" s="730"/>
      <c r="AU352" s="729"/>
      <c r="AV352" s="729"/>
      <c r="AW352" s="729"/>
      <c r="AX352" s="729"/>
      <c r="AY352" s="729"/>
    </row>
    <row r="353" spans="4:51" s="478" customFormat="1" x14ac:dyDescent="0.2">
      <c r="D353" s="620"/>
      <c r="E353" s="620"/>
      <c r="F353" s="620"/>
      <c r="G353" s="479"/>
      <c r="H353" s="621"/>
      <c r="I353" s="622"/>
      <c r="J353" s="622"/>
      <c r="K353" s="623"/>
      <c r="L353" s="623"/>
      <c r="M353" s="622"/>
      <c r="N353" s="623"/>
      <c r="O353" s="622"/>
      <c r="P353" s="479"/>
      <c r="Q353" s="479"/>
      <c r="R353" s="623"/>
      <c r="U353" s="624"/>
      <c r="V353" s="624"/>
      <c r="W353" s="624"/>
      <c r="X353" s="550"/>
      <c r="Y353" s="550"/>
      <c r="Z353" s="766"/>
      <c r="AA353" s="759"/>
      <c r="AB353" s="757"/>
      <c r="AC353" s="730"/>
      <c r="AD353" s="730"/>
      <c r="AE353" s="730"/>
      <c r="AF353" s="730"/>
      <c r="AG353" s="730"/>
      <c r="AH353" s="730"/>
      <c r="AI353" s="730"/>
      <c r="AJ353" s="767"/>
      <c r="AK353" s="730"/>
      <c r="AL353" s="730"/>
      <c r="AM353" s="730"/>
      <c r="AN353" s="730"/>
      <c r="AO353" s="730"/>
      <c r="AP353" s="730"/>
      <c r="AQ353" s="730"/>
      <c r="AR353" s="730"/>
      <c r="AS353" s="767"/>
      <c r="AT353" s="730"/>
      <c r="AU353" s="729"/>
      <c r="AV353" s="729"/>
      <c r="AW353" s="729"/>
      <c r="AX353" s="729"/>
      <c r="AY353" s="729"/>
    </row>
    <row r="354" spans="4:51" s="478" customFormat="1" x14ac:dyDescent="0.2">
      <c r="D354" s="620"/>
      <c r="E354" s="620"/>
      <c r="F354" s="620"/>
      <c r="G354" s="479"/>
      <c r="H354" s="621"/>
      <c r="I354" s="622"/>
      <c r="J354" s="622"/>
      <c r="K354" s="623"/>
      <c r="L354" s="623"/>
      <c r="M354" s="622"/>
      <c r="N354" s="623"/>
      <c r="O354" s="622"/>
      <c r="P354" s="479"/>
      <c r="Q354" s="479"/>
      <c r="R354" s="623"/>
      <c r="U354" s="624"/>
      <c r="V354" s="624"/>
      <c r="W354" s="624"/>
      <c r="X354" s="550"/>
      <c r="Y354" s="550"/>
      <c r="Z354" s="766"/>
      <c r="AA354" s="759"/>
      <c r="AB354" s="757"/>
      <c r="AC354" s="730"/>
      <c r="AD354" s="730"/>
      <c r="AE354" s="730"/>
      <c r="AF354" s="730"/>
      <c r="AG354" s="730"/>
      <c r="AH354" s="730"/>
      <c r="AI354" s="730"/>
      <c r="AJ354" s="767"/>
      <c r="AK354" s="730"/>
      <c r="AL354" s="730"/>
      <c r="AM354" s="730"/>
      <c r="AN354" s="730"/>
      <c r="AO354" s="730"/>
      <c r="AP354" s="730"/>
      <c r="AQ354" s="730"/>
      <c r="AR354" s="730"/>
      <c r="AS354" s="767"/>
      <c r="AT354" s="730"/>
      <c r="AU354" s="729"/>
      <c r="AV354" s="729"/>
      <c r="AW354" s="729"/>
      <c r="AX354" s="729"/>
      <c r="AY354" s="729"/>
    </row>
    <row r="355" spans="4:51" s="478" customFormat="1" x14ac:dyDescent="0.2">
      <c r="D355" s="620"/>
      <c r="E355" s="620"/>
      <c r="F355" s="620"/>
      <c r="G355" s="479"/>
      <c r="H355" s="621"/>
      <c r="I355" s="622"/>
      <c r="J355" s="622"/>
      <c r="K355" s="623"/>
      <c r="L355" s="623"/>
      <c r="M355" s="622"/>
      <c r="N355" s="623"/>
      <c r="O355" s="622"/>
      <c r="P355" s="479"/>
      <c r="Q355" s="479"/>
      <c r="R355" s="623"/>
      <c r="U355" s="624"/>
      <c r="V355" s="624"/>
      <c r="W355" s="624"/>
      <c r="X355" s="550"/>
      <c r="Y355" s="550"/>
      <c r="Z355" s="766"/>
      <c r="AA355" s="759"/>
      <c r="AB355" s="757"/>
      <c r="AC355" s="730"/>
      <c r="AD355" s="730"/>
      <c r="AE355" s="730"/>
      <c r="AF355" s="730"/>
      <c r="AG355" s="730"/>
      <c r="AH355" s="730"/>
      <c r="AI355" s="730"/>
      <c r="AJ355" s="767"/>
      <c r="AK355" s="730"/>
      <c r="AL355" s="730"/>
      <c r="AM355" s="730"/>
      <c r="AN355" s="730"/>
      <c r="AO355" s="730"/>
      <c r="AP355" s="730"/>
      <c r="AQ355" s="730"/>
      <c r="AR355" s="730"/>
      <c r="AS355" s="767"/>
      <c r="AT355" s="730"/>
      <c r="AU355" s="729"/>
      <c r="AV355" s="729"/>
      <c r="AW355" s="729"/>
      <c r="AX355" s="729"/>
      <c r="AY355" s="729"/>
    </row>
    <row r="356" spans="4:51" s="478" customFormat="1" x14ac:dyDescent="0.2">
      <c r="D356" s="620"/>
      <c r="E356" s="620"/>
      <c r="F356" s="620"/>
      <c r="G356" s="479"/>
      <c r="H356" s="621"/>
      <c r="I356" s="622"/>
      <c r="J356" s="622"/>
      <c r="K356" s="623"/>
      <c r="L356" s="623"/>
      <c r="M356" s="622"/>
      <c r="N356" s="623"/>
      <c r="O356" s="622"/>
      <c r="P356" s="479"/>
      <c r="Q356" s="479"/>
      <c r="R356" s="623"/>
      <c r="U356" s="624"/>
      <c r="V356" s="624"/>
      <c r="W356" s="624"/>
      <c r="X356" s="550"/>
      <c r="Y356" s="550"/>
      <c r="Z356" s="766"/>
      <c r="AA356" s="759"/>
      <c r="AB356" s="757"/>
      <c r="AC356" s="730"/>
      <c r="AD356" s="730"/>
      <c r="AE356" s="730"/>
      <c r="AF356" s="730"/>
      <c r="AG356" s="730"/>
      <c r="AH356" s="730"/>
      <c r="AI356" s="730"/>
      <c r="AJ356" s="767"/>
      <c r="AK356" s="730"/>
      <c r="AL356" s="730"/>
      <c r="AM356" s="730"/>
      <c r="AN356" s="730"/>
      <c r="AO356" s="730"/>
      <c r="AP356" s="730"/>
      <c r="AQ356" s="730"/>
      <c r="AR356" s="730"/>
      <c r="AS356" s="767"/>
      <c r="AT356" s="730"/>
      <c r="AU356" s="729"/>
      <c r="AV356" s="729"/>
      <c r="AW356" s="729"/>
      <c r="AX356" s="729"/>
      <c r="AY356" s="729"/>
    </row>
    <row r="357" spans="4:51" s="478" customFormat="1" x14ac:dyDescent="0.2">
      <c r="D357" s="620"/>
      <c r="E357" s="620"/>
      <c r="F357" s="620"/>
      <c r="G357" s="479"/>
      <c r="H357" s="621"/>
      <c r="I357" s="622"/>
      <c r="J357" s="622"/>
      <c r="K357" s="623"/>
      <c r="L357" s="623"/>
      <c r="M357" s="622"/>
      <c r="N357" s="623"/>
      <c r="O357" s="622"/>
      <c r="P357" s="479"/>
      <c r="Q357" s="479"/>
      <c r="R357" s="623"/>
      <c r="U357" s="624"/>
      <c r="V357" s="624"/>
      <c r="W357" s="624"/>
      <c r="X357" s="550"/>
      <c r="Y357" s="550"/>
      <c r="Z357" s="766"/>
      <c r="AA357" s="759"/>
      <c r="AB357" s="757"/>
      <c r="AC357" s="730"/>
      <c r="AD357" s="730"/>
      <c r="AE357" s="730"/>
      <c r="AF357" s="730"/>
      <c r="AG357" s="730"/>
      <c r="AH357" s="730"/>
      <c r="AI357" s="730"/>
      <c r="AJ357" s="767"/>
      <c r="AK357" s="730"/>
      <c r="AL357" s="730"/>
      <c r="AM357" s="730"/>
      <c r="AN357" s="730"/>
      <c r="AO357" s="730"/>
      <c r="AP357" s="730"/>
      <c r="AQ357" s="730"/>
      <c r="AR357" s="730"/>
      <c r="AS357" s="767"/>
      <c r="AT357" s="730"/>
      <c r="AU357" s="729"/>
      <c r="AV357" s="729"/>
      <c r="AW357" s="729"/>
      <c r="AX357" s="729"/>
      <c r="AY357" s="729"/>
    </row>
    <row r="358" spans="4:51" s="478" customFormat="1" x14ac:dyDescent="0.2">
      <c r="D358" s="620"/>
      <c r="E358" s="620"/>
      <c r="F358" s="620"/>
      <c r="G358" s="479"/>
      <c r="H358" s="621"/>
      <c r="I358" s="622"/>
      <c r="J358" s="622"/>
      <c r="K358" s="623"/>
      <c r="L358" s="623"/>
      <c r="M358" s="622"/>
      <c r="N358" s="623"/>
      <c r="O358" s="622"/>
      <c r="P358" s="479"/>
      <c r="Q358" s="479"/>
      <c r="R358" s="623"/>
      <c r="U358" s="624"/>
      <c r="V358" s="624"/>
      <c r="W358" s="624"/>
      <c r="X358" s="550"/>
      <c r="Y358" s="550"/>
      <c r="Z358" s="766"/>
      <c r="AA358" s="759"/>
      <c r="AB358" s="757"/>
      <c r="AC358" s="730"/>
      <c r="AD358" s="730"/>
      <c r="AE358" s="730"/>
      <c r="AF358" s="730"/>
      <c r="AG358" s="730"/>
      <c r="AH358" s="730"/>
      <c r="AI358" s="730"/>
      <c r="AJ358" s="767"/>
      <c r="AK358" s="730"/>
      <c r="AL358" s="730"/>
      <c r="AM358" s="730"/>
      <c r="AN358" s="730"/>
      <c r="AO358" s="730"/>
      <c r="AP358" s="730"/>
      <c r="AQ358" s="730"/>
      <c r="AR358" s="730"/>
      <c r="AS358" s="767"/>
      <c r="AT358" s="730"/>
      <c r="AU358" s="729"/>
      <c r="AV358" s="729"/>
      <c r="AW358" s="729"/>
      <c r="AX358" s="729"/>
      <c r="AY358" s="729"/>
    </row>
    <row r="359" spans="4:51" s="478" customFormat="1" x14ac:dyDescent="0.2">
      <c r="D359" s="620"/>
      <c r="E359" s="620"/>
      <c r="F359" s="620"/>
      <c r="G359" s="479"/>
      <c r="H359" s="621"/>
      <c r="I359" s="622"/>
      <c r="J359" s="622"/>
      <c r="K359" s="623"/>
      <c r="L359" s="623"/>
      <c r="M359" s="622"/>
      <c r="N359" s="623"/>
      <c r="O359" s="622"/>
      <c r="P359" s="479"/>
      <c r="Q359" s="479"/>
      <c r="R359" s="623"/>
      <c r="U359" s="624"/>
      <c r="V359" s="624"/>
      <c r="W359" s="624"/>
      <c r="X359" s="550"/>
      <c r="Y359" s="550"/>
      <c r="Z359" s="766"/>
      <c r="AA359" s="759"/>
      <c r="AB359" s="757"/>
      <c r="AC359" s="730"/>
      <c r="AD359" s="730"/>
      <c r="AE359" s="730"/>
      <c r="AF359" s="730"/>
      <c r="AG359" s="730"/>
      <c r="AH359" s="730"/>
      <c r="AI359" s="730"/>
      <c r="AJ359" s="767"/>
      <c r="AK359" s="730"/>
      <c r="AL359" s="730"/>
      <c r="AM359" s="730"/>
      <c r="AN359" s="730"/>
      <c r="AO359" s="730"/>
      <c r="AP359" s="730"/>
      <c r="AQ359" s="730"/>
      <c r="AR359" s="730"/>
      <c r="AS359" s="767"/>
      <c r="AT359" s="730"/>
      <c r="AU359" s="729"/>
      <c r="AV359" s="729"/>
      <c r="AW359" s="729"/>
      <c r="AX359" s="729"/>
      <c r="AY359" s="729"/>
    </row>
    <row r="360" spans="4:51" s="478" customFormat="1" x14ac:dyDescent="0.2">
      <c r="D360" s="620"/>
      <c r="E360" s="620"/>
      <c r="F360" s="620"/>
      <c r="G360" s="479"/>
      <c r="H360" s="621"/>
      <c r="I360" s="622"/>
      <c r="J360" s="622"/>
      <c r="K360" s="623"/>
      <c r="L360" s="623"/>
      <c r="M360" s="622"/>
      <c r="N360" s="623"/>
      <c r="O360" s="622"/>
      <c r="P360" s="479"/>
      <c r="Q360" s="479"/>
      <c r="R360" s="623"/>
      <c r="U360" s="624"/>
      <c r="V360" s="624"/>
      <c r="W360" s="624"/>
      <c r="X360" s="550"/>
      <c r="Y360" s="550"/>
      <c r="Z360" s="766"/>
      <c r="AA360" s="759"/>
      <c r="AB360" s="757"/>
      <c r="AC360" s="730"/>
      <c r="AD360" s="730"/>
      <c r="AE360" s="730"/>
      <c r="AF360" s="730"/>
      <c r="AG360" s="730"/>
      <c r="AH360" s="730"/>
      <c r="AI360" s="730"/>
      <c r="AJ360" s="767"/>
      <c r="AK360" s="730"/>
      <c r="AL360" s="730"/>
      <c r="AM360" s="730"/>
      <c r="AN360" s="730"/>
      <c r="AO360" s="730"/>
      <c r="AP360" s="730"/>
      <c r="AQ360" s="730"/>
      <c r="AR360" s="730"/>
      <c r="AS360" s="767"/>
      <c r="AT360" s="730"/>
      <c r="AU360" s="729"/>
      <c r="AV360" s="729"/>
      <c r="AW360" s="729"/>
      <c r="AX360" s="729"/>
      <c r="AY360" s="729"/>
    </row>
    <row r="361" spans="4:51" s="478" customFormat="1" x14ac:dyDescent="0.2">
      <c r="D361" s="620"/>
      <c r="E361" s="620"/>
      <c r="F361" s="620"/>
      <c r="G361" s="479"/>
      <c r="H361" s="621"/>
      <c r="I361" s="622"/>
      <c r="J361" s="622"/>
      <c r="K361" s="623"/>
      <c r="L361" s="623"/>
      <c r="M361" s="622"/>
      <c r="N361" s="623"/>
      <c r="O361" s="622"/>
      <c r="P361" s="479"/>
      <c r="Q361" s="479"/>
      <c r="R361" s="623"/>
      <c r="U361" s="624"/>
      <c r="V361" s="624"/>
      <c r="W361" s="624"/>
      <c r="X361" s="550"/>
      <c r="Y361" s="550"/>
      <c r="Z361" s="766"/>
      <c r="AA361" s="759"/>
      <c r="AB361" s="757"/>
      <c r="AC361" s="730"/>
      <c r="AD361" s="730"/>
      <c r="AE361" s="730"/>
      <c r="AF361" s="730"/>
      <c r="AG361" s="730"/>
      <c r="AH361" s="730"/>
      <c r="AI361" s="730"/>
      <c r="AJ361" s="767"/>
      <c r="AK361" s="730"/>
      <c r="AL361" s="730"/>
      <c r="AM361" s="730"/>
      <c r="AN361" s="730"/>
      <c r="AO361" s="730"/>
      <c r="AP361" s="730"/>
      <c r="AQ361" s="730"/>
      <c r="AR361" s="730"/>
      <c r="AS361" s="767"/>
      <c r="AT361" s="730"/>
      <c r="AU361" s="729"/>
      <c r="AV361" s="729"/>
      <c r="AW361" s="729"/>
      <c r="AX361" s="729"/>
      <c r="AY361" s="729"/>
    </row>
    <row r="362" spans="4:51" s="478" customFormat="1" x14ac:dyDescent="0.2">
      <c r="D362" s="620"/>
      <c r="E362" s="620"/>
      <c r="F362" s="620"/>
      <c r="G362" s="479"/>
      <c r="H362" s="621"/>
      <c r="I362" s="622"/>
      <c r="J362" s="622"/>
      <c r="K362" s="623"/>
      <c r="L362" s="623"/>
      <c r="M362" s="622"/>
      <c r="N362" s="623"/>
      <c r="O362" s="622"/>
      <c r="P362" s="479"/>
      <c r="Q362" s="479"/>
      <c r="R362" s="623"/>
      <c r="U362" s="624"/>
      <c r="V362" s="624"/>
      <c r="W362" s="624"/>
      <c r="X362" s="550"/>
      <c r="Y362" s="550"/>
      <c r="Z362" s="766"/>
      <c r="AA362" s="759"/>
      <c r="AB362" s="757"/>
      <c r="AC362" s="730"/>
      <c r="AD362" s="730"/>
      <c r="AE362" s="730"/>
      <c r="AF362" s="730"/>
      <c r="AG362" s="730"/>
      <c r="AH362" s="730"/>
      <c r="AI362" s="730"/>
      <c r="AJ362" s="767"/>
      <c r="AK362" s="730"/>
      <c r="AL362" s="730"/>
      <c r="AM362" s="730"/>
      <c r="AN362" s="730"/>
      <c r="AO362" s="730"/>
      <c r="AP362" s="730"/>
      <c r="AQ362" s="730"/>
      <c r="AR362" s="730"/>
      <c r="AS362" s="767"/>
      <c r="AT362" s="730"/>
      <c r="AU362" s="729"/>
      <c r="AV362" s="729"/>
      <c r="AW362" s="729"/>
      <c r="AX362" s="729"/>
      <c r="AY362" s="729"/>
    </row>
    <row r="363" spans="4:51" s="478" customFormat="1" x14ac:dyDescent="0.2">
      <c r="D363" s="620"/>
      <c r="E363" s="620"/>
      <c r="F363" s="620"/>
      <c r="G363" s="479"/>
      <c r="H363" s="621"/>
      <c r="I363" s="622"/>
      <c r="J363" s="622"/>
      <c r="K363" s="623"/>
      <c r="L363" s="623"/>
      <c r="M363" s="622"/>
      <c r="N363" s="623"/>
      <c r="O363" s="622"/>
      <c r="P363" s="479"/>
      <c r="Q363" s="479"/>
      <c r="R363" s="623"/>
      <c r="U363" s="624"/>
      <c r="V363" s="624"/>
      <c r="W363" s="624"/>
      <c r="X363" s="550"/>
      <c r="Y363" s="550"/>
      <c r="Z363" s="766"/>
      <c r="AA363" s="759"/>
      <c r="AB363" s="757"/>
      <c r="AC363" s="730"/>
      <c r="AD363" s="730"/>
      <c r="AE363" s="730"/>
      <c r="AF363" s="730"/>
      <c r="AG363" s="730"/>
      <c r="AH363" s="730"/>
      <c r="AI363" s="730"/>
      <c r="AJ363" s="767"/>
      <c r="AK363" s="730"/>
      <c r="AL363" s="730"/>
      <c r="AM363" s="730"/>
      <c r="AN363" s="730"/>
      <c r="AO363" s="730"/>
      <c r="AP363" s="730"/>
      <c r="AQ363" s="730"/>
      <c r="AR363" s="730"/>
      <c r="AS363" s="767"/>
      <c r="AT363" s="730"/>
      <c r="AU363" s="729"/>
      <c r="AV363" s="729"/>
      <c r="AW363" s="729"/>
      <c r="AX363" s="729"/>
      <c r="AY363" s="729"/>
    </row>
    <row r="364" spans="4:51" s="478" customFormat="1" x14ac:dyDescent="0.2">
      <c r="D364" s="620"/>
      <c r="E364" s="620"/>
      <c r="F364" s="620"/>
      <c r="G364" s="479"/>
      <c r="H364" s="621"/>
      <c r="I364" s="622"/>
      <c r="J364" s="622"/>
      <c r="K364" s="623"/>
      <c r="L364" s="623"/>
      <c r="M364" s="622"/>
      <c r="N364" s="623"/>
      <c r="O364" s="622"/>
      <c r="P364" s="479"/>
      <c r="Q364" s="479"/>
      <c r="R364" s="623"/>
      <c r="U364" s="624"/>
      <c r="V364" s="624"/>
      <c r="W364" s="624"/>
      <c r="X364" s="550"/>
      <c r="Y364" s="550"/>
      <c r="Z364" s="766"/>
      <c r="AA364" s="759"/>
      <c r="AB364" s="757"/>
      <c r="AC364" s="730"/>
      <c r="AD364" s="730"/>
      <c r="AE364" s="730"/>
      <c r="AF364" s="730"/>
      <c r="AG364" s="730"/>
      <c r="AH364" s="730"/>
      <c r="AI364" s="730"/>
      <c r="AJ364" s="767"/>
      <c r="AK364" s="730"/>
      <c r="AL364" s="730"/>
      <c r="AM364" s="730"/>
      <c r="AN364" s="730"/>
      <c r="AO364" s="730"/>
      <c r="AP364" s="730"/>
      <c r="AQ364" s="730"/>
      <c r="AR364" s="730"/>
      <c r="AS364" s="767"/>
      <c r="AT364" s="730"/>
      <c r="AU364" s="729"/>
      <c r="AV364" s="729"/>
      <c r="AW364" s="729"/>
      <c r="AX364" s="729"/>
      <c r="AY364" s="729"/>
    </row>
    <row r="365" spans="4:51" s="478" customFormat="1" x14ac:dyDescent="0.2">
      <c r="D365" s="620"/>
      <c r="E365" s="620"/>
      <c r="F365" s="620"/>
      <c r="G365" s="479"/>
      <c r="H365" s="621"/>
      <c r="I365" s="622"/>
      <c r="J365" s="622"/>
      <c r="K365" s="623"/>
      <c r="L365" s="623"/>
      <c r="M365" s="622"/>
      <c r="N365" s="623"/>
      <c r="O365" s="622"/>
      <c r="P365" s="479"/>
      <c r="Q365" s="479"/>
      <c r="R365" s="623"/>
      <c r="U365" s="624"/>
      <c r="V365" s="624"/>
      <c r="W365" s="624"/>
      <c r="X365" s="550"/>
      <c r="Y365" s="550"/>
      <c r="Z365" s="766"/>
      <c r="AA365" s="759"/>
      <c r="AB365" s="757"/>
      <c r="AC365" s="730"/>
      <c r="AD365" s="730"/>
      <c r="AE365" s="730"/>
      <c r="AF365" s="730"/>
      <c r="AG365" s="730"/>
      <c r="AH365" s="730"/>
      <c r="AI365" s="730"/>
      <c r="AJ365" s="767"/>
      <c r="AK365" s="730"/>
      <c r="AL365" s="730"/>
      <c r="AM365" s="730"/>
      <c r="AN365" s="730"/>
      <c r="AO365" s="730"/>
      <c r="AP365" s="730"/>
      <c r="AQ365" s="730"/>
      <c r="AR365" s="730"/>
      <c r="AS365" s="767"/>
      <c r="AT365" s="730"/>
      <c r="AU365" s="729"/>
      <c r="AV365" s="729"/>
      <c r="AW365" s="729"/>
      <c r="AX365" s="729"/>
      <c r="AY365" s="729"/>
    </row>
    <row r="366" spans="4:51" s="478" customFormat="1" x14ac:dyDescent="0.2">
      <c r="D366" s="620"/>
      <c r="E366" s="620"/>
      <c r="F366" s="620"/>
      <c r="G366" s="479"/>
      <c r="H366" s="621"/>
      <c r="I366" s="622"/>
      <c r="J366" s="622"/>
      <c r="K366" s="623"/>
      <c r="L366" s="623"/>
      <c r="M366" s="622"/>
      <c r="N366" s="623"/>
      <c r="O366" s="622"/>
      <c r="P366" s="479"/>
      <c r="Q366" s="479"/>
      <c r="R366" s="623"/>
      <c r="U366" s="624"/>
      <c r="V366" s="624"/>
      <c r="W366" s="624"/>
      <c r="X366" s="550"/>
      <c r="Y366" s="550"/>
      <c r="Z366" s="766"/>
      <c r="AA366" s="759"/>
      <c r="AB366" s="757"/>
      <c r="AC366" s="730"/>
      <c r="AD366" s="730"/>
      <c r="AE366" s="730"/>
      <c r="AF366" s="730"/>
      <c r="AG366" s="730"/>
      <c r="AH366" s="730"/>
      <c r="AI366" s="730"/>
      <c r="AJ366" s="767"/>
      <c r="AK366" s="730"/>
      <c r="AL366" s="730"/>
      <c r="AM366" s="730"/>
      <c r="AN366" s="730"/>
      <c r="AO366" s="730"/>
      <c r="AP366" s="730"/>
      <c r="AQ366" s="730"/>
      <c r="AR366" s="730"/>
      <c r="AS366" s="767"/>
      <c r="AT366" s="730"/>
      <c r="AU366" s="729"/>
      <c r="AV366" s="729"/>
      <c r="AW366" s="729"/>
      <c r="AX366" s="729"/>
      <c r="AY366" s="729"/>
    </row>
    <row r="367" spans="4:51" s="478" customFormat="1" x14ac:dyDescent="0.2">
      <c r="D367" s="620"/>
      <c r="E367" s="620"/>
      <c r="F367" s="620"/>
      <c r="G367" s="479"/>
      <c r="H367" s="621"/>
      <c r="I367" s="622"/>
      <c r="J367" s="622"/>
      <c r="K367" s="623"/>
      <c r="L367" s="623"/>
      <c r="M367" s="622"/>
      <c r="N367" s="623"/>
      <c r="O367" s="622"/>
      <c r="P367" s="479"/>
      <c r="Q367" s="479"/>
      <c r="R367" s="623"/>
      <c r="U367" s="624"/>
      <c r="V367" s="624"/>
      <c r="W367" s="624"/>
      <c r="X367" s="550"/>
      <c r="Y367" s="550"/>
      <c r="Z367" s="766"/>
      <c r="AA367" s="759"/>
      <c r="AB367" s="757"/>
      <c r="AC367" s="730"/>
      <c r="AD367" s="730"/>
      <c r="AE367" s="730"/>
      <c r="AF367" s="730"/>
      <c r="AG367" s="730"/>
      <c r="AH367" s="730"/>
      <c r="AI367" s="730"/>
      <c r="AJ367" s="767"/>
      <c r="AK367" s="730"/>
      <c r="AL367" s="730"/>
      <c r="AM367" s="730"/>
      <c r="AN367" s="730"/>
      <c r="AO367" s="730"/>
      <c r="AP367" s="730"/>
      <c r="AQ367" s="730"/>
      <c r="AR367" s="730"/>
      <c r="AS367" s="767"/>
      <c r="AT367" s="730"/>
      <c r="AU367" s="729"/>
      <c r="AV367" s="729"/>
      <c r="AW367" s="729"/>
      <c r="AX367" s="729"/>
      <c r="AY367" s="729"/>
    </row>
    <row r="368" spans="4:51" s="478" customFormat="1" x14ac:dyDescent="0.2">
      <c r="D368" s="620"/>
      <c r="E368" s="620"/>
      <c r="F368" s="620"/>
      <c r="G368" s="479"/>
      <c r="H368" s="621"/>
      <c r="I368" s="622"/>
      <c r="J368" s="622"/>
      <c r="K368" s="623"/>
      <c r="L368" s="623"/>
      <c r="M368" s="622"/>
      <c r="N368" s="623"/>
      <c r="O368" s="622"/>
      <c r="P368" s="479"/>
      <c r="Q368" s="479"/>
      <c r="R368" s="623"/>
      <c r="U368" s="624"/>
      <c r="V368" s="624"/>
      <c r="W368" s="624"/>
      <c r="X368" s="550"/>
      <c r="Y368" s="550"/>
      <c r="Z368" s="766"/>
      <c r="AA368" s="759"/>
      <c r="AB368" s="757"/>
      <c r="AC368" s="730"/>
      <c r="AD368" s="730"/>
      <c r="AE368" s="730"/>
      <c r="AF368" s="730"/>
      <c r="AG368" s="730"/>
      <c r="AH368" s="730"/>
      <c r="AI368" s="730"/>
      <c r="AJ368" s="767"/>
      <c r="AK368" s="730"/>
      <c r="AL368" s="730"/>
      <c r="AM368" s="730"/>
      <c r="AN368" s="730"/>
      <c r="AO368" s="730"/>
      <c r="AP368" s="730"/>
      <c r="AQ368" s="730"/>
      <c r="AR368" s="730"/>
      <c r="AS368" s="767"/>
      <c r="AT368" s="730"/>
      <c r="AU368" s="729"/>
      <c r="AV368" s="729"/>
      <c r="AW368" s="729"/>
      <c r="AX368" s="729"/>
      <c r="AY368" s="729"/>
    </row>
    <row r="369" spans="4:51" s="478" customFormat="1" x14ac:dyDescent="0.2">
      <c r="D369" s="620"/>
      <c r="E369" s="620"/>
      <c r="F369" s="620"/>
      <c r="G369" s="479"/>
      <c r="H369" s="621"/>
      <c r="I369" s="622"/>
      <c r="J369" s="622"/>
      <c r="K369" s="623"/>
      <c r="L369" s="623"/>
      <c r="M369" s="622"/>
      <c r="N369" s="623"/>
      <c r="O369" s="622"/>
      <c r="P369" s="479"/>
      <c r="Q369" s="479"/>
      <c r="R369" s="623"/>
      <c r="U369" s="624"/>
      <c r="V369" s="624"/>
      <c r="W369" s="624"/>
      <c r="X369" s="550"/>
      <c r="Y369" s="550"/>
      <c r="Z369" s="766"/>
      <c r="AA369" s="759"/>
      <c r="AB369" s="757"/>
      <c r="AC369" s="730"/>
      <c r="AD369" s="730"/>
      <c r="AE369" s="730"/>
      <c r="AF369" s="730"/>
      <c r="AG369" s="730"/>
      <c r="AH369" s="730"/>
      <c r="AI369" s="730"/>
      <c r="AJ369" s="767"/>
      <c r="AK369" s="730"/>
      <c r="AL369" s="730"/>
      <c r="AM369" s="730"/>
      <c r="AN369" s="730"/>
      <c r="AO369" s="730"/>
      <c r="AP369" s="730"/>
      <c r="AQ369" s="730"/>
      <c r="AR369" s="730"/>
      <c r="AS369" s="767"/>
      <c r="AT369" s="730"/>
      <c r="AU369" s="729"/>
      <c r="AV369" s="729"/>
      <c r="AW369" s="729"/>
      <c r="AX369" s="729"/>
      <c r="AY369" s="729"/>
    </row>
    <row r="370" spans="4:51" s="478" customFormat="1" x14ac:dyDescent="0.2">
      <c r="D370" s="620"/>
      <c r="E370" s="620"/>
      <c r="F370" s="620"/>
      <c r="G370" s="479"/>
      <c r="H370" s="621"/>
      <c r="I370" s="622"/>
      <c r="J370" s="622"/>
      <c r="K370" s="623"/>
      <c r="L370" s="623"/>
      <c r="M370" s="622"/>
      <c r="N370" s="623"/>
      <c r="O370" s="622"/>
      <c r="P370" s="479"/>
      <c r="Q370" s="479"/>
      <c r="R370" s="623"/>
      <c r="U370" s="624"/>
      <c r="V370" s="624"/>
      <c r="W370" s="624"/>
      <c r="X370" s="550"/>
      <c r="Y370" s="550"/>
      <c r="Z370" s="766"/>
      <c r="AA370" s="759"/>
      <c r="AB370" s="757"/>
      <c r="AC370" s="730"/>
      <c r="AD370" s="730"/>
      <c r="AE370" s="730"/>
      <c r="AF370" s="730"/>
      <c r="AG370" s="730"/>
      <c r="AH370" s="730"/>
      <c r="AI370" s="730"/>
      <c r="AJ370" s="767"/>
      <c r="AK370" s="730"/>
      <c r="AL370" s="730"/>
      <c r="AM370" s="730"/>
      <c r="AN370" s="730"/>
      <c r="AO370" s="730"/>
      <c r="AP370" s="730"/>
      <c r="AQ370" s="730"/>
      <c r="AR370" s="730"/>
      <c r="AS370" s="767"/>
      <c r="AT370" s="730"/>
      <c r="AU370" s="729"/>
      <c r="AV370" s="729"/>
      <c r="AW370" s="729"/>
      <c r="AX370" s="729"/>
      <c r="AY370" s="729"/>
    </row>
    <row r="371" spans="4:51" s="478" customFormat="1" x14ac:dyDescent="0.2">
      <c r="D371" s="620"/>
      <c r="E371" s="620"/>
      <c r="F371" s="620"/>
      <c r="G371" s="479"/>
      <c r="H371" s="621"/>
      <c r="I371" s="622"/>
      <c r="J371" s="622"/>
      <c r="K371" s="623"/>
      <c r="L371" s="623"/>
      <c r="M371" s="622"/>
      <c r="N371" s="623"/>
      <c r="O371" s="622"/>
      <c r="P371" s="479"/>
      <c r="Q371" s="479"/>
      <c r="R371" s="623"/>
      <c r="U371" s="624"/>
      <c r="V371" s="624"/>
      <c r="W371" s="624"/>
      <c r="X371" s="550"/>
      <c r="Y371" s="550"/>
      <c r="Z371" s="766"/>
      <c r="AA371" s="759"/>
      <c r="AB371" s="757"/>
      <c r="AC371" s="730"/>
      <c r="AD371" s="730"/>
      <c r="AE371" s="730"/>
      <c r="AF371" s="730"/>
      <c r="AG371" s="730"/>
      <c r="AH371" s="730"/>
      <c r="AI371" s="730"/>
      <c r="AJ371" s="767"/>
      <c r="AK371" s="730"/>
      <c r="AL371" s="730"/>
      <c r="AM371" s="730"/>
      <c r="AN371" s="730"/>
      <c r="AO371" s="730"/>
      <c r="AP371" s="730"/>
      <c r="AQ371" s="730"/>
      <c r="AR371" s="730"/>
      <c r="AS371" s="767"/>
      <c r="AT371" s="730"/>
      <c r="AU371" s="729"/>
      <c r="AV371" s="729"/>
      <c r="AW371" s="729"/>
      <c r="AX371" s="729"/>
      <c r="AY371" s="729"/>
    </row>
    <row r="372" spans="4:51" s="478" customFormat="1" x14ac:dyDescent="0.2">
      <c r="D372" s="620"/>
      <c r="E372" s="620"/>
      <c r="F372" s="620"/>
      <c r="G372" s="479"/>
      <c r="H372" s="621"/>
      <c r="I372" s="622"/>
      <c r="J372" s="622"/>
      <c r="K372" s="623"/>
      <c r="L372" s="623"/>
      <c r="M372" s="622"/>
      <c r="N372" s="623"/>
      <c r="O372" s="622"/>
      <c r="P372" s="479"/>
      <c r="Q372" s="479"/>
      <c r="R372" s="623"/>
      <c r="U372" s="624"/>
      <c r="V372" s="624"/>
      <c r="W372" s="624"/>
      <c r="X372" s="550"/>
      <c r="Y372" s="550"/>
      <c r="Z372" s="766"/>
      <c r="AA372" s="759"/>
      <c r="AB372" s="757"/>
      <c r="AC372" s="730"/>
      <c r="AD372" s="730"/>
      <c r="AE372" s="730"/>
      <c r="AF372" s="730"/>
      <c r="AG372" s="730"/>
      <c r="AH372" s="730"/>
      <c r="AI372" s="730"/>
      <c r="AJ372" s="767"/>
      <c r="AK372" s="730"/>
      <c r="AL372" s="730"/>
      <c r="AM372" s="730"/>
      <c r="AN372" s="730"/>
      <c r="AO372" s="730"/>
      <c r="AP372" s="730"/>
      <c r="AQ372" s="730"/>
      <c r="AR372" s="730"/>
      <c r="AS372" s="767"/>
      <c r="AT372" s="730"/>
      <c r="AU372" s="729"/>
      <c r="AV372" s="729"/>
      <c r="AW372" s="729"/>
      <c r="AX372" s="729"/>
      <c r="AY372" s="729"/>
    </row>
    <row r="373" spans="4:51" s="478" customFormat="1" x14ac:dyDescent="0.2">
      <c r="D373" s="620"/>
      <c r="E373" s="620"/>
      <c r="F373" s="620"/>
      <c r="G373" s="479"/>
      <c r="H373" s="621"/>
      <c r="I373" s="622"/>
      <c r="J373" s="622"/>
      <c r="K373" s="623"/>
      <c r="L373" s="623"/>
      <c r="M373" s="622"/>
      <c r="N373" s="623"/>
      <c r="O373" s="622"/>
      <c r="P373" s="479"/>
      <c r="Q373" s="479"/>
      <c r="R373" s="623"/>
      <c r="U373" s="624"/>
      <c r="V373" s="624"/>
      <c r="W373" s="624"/>
      <c r="X373" s="550"/>
      <c r="Y373" s="550"/>
      <c r="Z373" s="766"/>
      <c r="AA373" s="759"/>
      <c r="AB373" s="757"/>
      <c r="AC373" s="730"/>
      <c r="AD373" s="730"/>
      <c r="AE373" s="730"/>
      <c r="AF373" s="730"/>
      <c r="AG373" s="730"/>
      <c r="AH373" s="730"/>
      <c r="AI373" s="730"/>
      <c r="AJ373" s="767"/>
      <c r="AK373" s="730"/>
      <c r="AL373" s="730"/>
      <c r="AM373" s="730"/>
      <c r="AN373" s="730"/>
      <c r="AO373" s="730"/>
      <c r="AP373" s="730"/>
      <c r="AQ373" s="730"/>
      <c r="AR373" s="730"/>
      <c r="AS373" s="767"/>
      <c r="AT373" s="730"/>
      <c r="AU373" s="729"/>
      <c r="AV373" s="729"/>
      <c r="AW373" s="729"/>
      <c r="AX373" s="729"/>
      <c r="AY373" s="729"/>
    </row>
    <row r="374" spans="4:51" s="478" customFormat="1" x14ac:dyDescent="0.2">
      <c r="D374" s="620"/>
      <c r="E374" s="620"/>
      <c r="F374" s="620"/>
      <c r="G374" s="479"/>
      <c r="H374" s="621"/>
      <c r="I374" s="622"/>
      <c r="J374" s="622"/>
      <c r="K374" s="623"/>
      <c r="L374" s="623"/>
      <c r="M374" s="622"/>
      <c r="N374" s="623"/>
      <c r="O374" s="622"/>
      <c r="P374" s="479"/>
      <c r="Q374" s="479"/>
      <c r="R374" s="623"/>
      <c r="U374" s="624"/>
      <c r="V374" s="624"/>
      <c r="W374" s="624"/>
      <c r="X374" s="550"/>
      <c r="Y374" s="550"/>
      <c r="Z374" s="766"/>
      <c r="AA374" s="759"/>
      <c r="AB374" s="757"/>
      <c r="AC374" s="730"/>
      <c r="AD374" s="730"/>
      <c r="AE374" s="730"/>
      <c r="AF374" s="730"/>
      <c r="AG374" s="730"/>
      <c r="AH374" s="730"/>
      <c r="AI374" s="730"/>
      <c r="AJ374" s="767"/>
      <c r="AK374" s="730"/>
      <c r="AL374" s="730"/>
      <c r="AM374" s="730"/>
      <c r="AN374" s="730"/>
      <c r="AO374" s="730"/>
      <c r="AP374" s="730"/>
      <c r="AQ374" s="730"/>
      <c r="AR374" s="730"/>
      <c r="AS374" s="767"/>
      <c r="AT374" s="730"/>
      <c r="AU374" s="729"/>
      <c r="AV374" s="729"/>
      <c r="AW374" s="729"/>
      <c r="AX374" s="729"/>
      <c r="AY374" s="729"/>
    </row>
    <row r="375" spans="4:51" s="478" customFormat="1" x14ac:dyDescent="0.2">
      <c r="D375" s="620"/>
      <c r="E375" s="620"/>
      <c r="F375" s="620"/>
      <c r="G375" s="479"/>
      <c r="H375" s="621"/>
      <c r="I375" s="622"/>
      <c r="J375" s="622"/>
      <c r="K375" s="623"/>
      <c r="L375" s="623"/>
      <c r="M375" s="622"/>
      <c r="N375" s="623"/>
      <c r="O375" s="622"/>
      <c r="P375" s="479"/>
      <c r="Q375" s="479"/>
      <c r="R375" s="623"/>
      <c r="U375" s="624"/>
      <c r="V375" s="624"/>
      <c r="W375" s="624"/>
      <c r="X375" s="550"/>
      <c r="Y375" s="550"/>
      <c r="Z375" s="766"/>
      <c r="AA375" s="759"/>
      <c r="AB375" s="757"/>
      <c r="AC375" s="730"/>
      <c r="AD375" s="730"/>
      <c r="AE375" s="730"/>
      <c r="AF375" s="730"/>
      <c r="AG375" s="730"/>
      <c r="AH375" s="730"/>
      <c r="AI375" s="730"/>
      <c r="AJ375" s="767"/>
      <c r="AK375" s="730"/>
      <c r="AL375" s="730"/>
      <c r="AM375" s="730"/>
      <c r="AN375" s="730"/>
      <c r="AO375" s="730"/>
      <c r="AP375" s="730"/>
      <c r="AQ375" s="730"/>
      <c r="AR375" s="730"/>
      <c r="AS375" s="767"/>
      <c r="AT375" s="730"/>
      <c r="AU375" s="729"/>
      <c r="AV375" s="729"/>
      <c r="AW375" s="729"/>
      <c r="AX375" s="729"/>
      <c r="AY375" s="729"/>
    </row>
    <row r="376" spans="4:51" s="478" customFormat="1" x14ac:dyDescent="0.2">
      <c r="D376" s="620"/>
      <c r="E376" s="620"/>
      <c r="F376" s="620"/>
      <c r="G376" s="479"/>
      <c r="H376" s="621"/>
      <c r="I376" s="622"/>
      <c r="J376" s="622"/>
      <c r="K376" s="623"/>
      <c r="L376" s="623"/>
      <c r="M376" s="622"/>
      <c r="N376" s="623"/>
      <c r="O376" s="622"/>
      <c r="P376" s="479"/>
      <c r="Q376" s="479"/>
      <c r="R376" s="623"/>
      <c r="U376" s="624"/>
      <c r="V376" s="624"/>
      <c r="W376" s="624"/>
      <c r="X376" s="550"/>
      <c r="Y376" s="550"/>
      <c r="Z376" s="766"/>
      <c r="AA376" s="759"/>
      <c r="AB376" s="757"/>
      <c r="AC376" s="730"/>
      <c r="AD376" s="730"/>
      <c r="AE376" s="730"/>
      <c r="AF376" s="730"/>
      <c r="AG376" s="730"/>
      <c r="AH376" s="730"/>
      <c r="AI376" s="730"/>
      <c r="AJ376" s="767"/>
      <c r="AK376" s="730"/>
      <c r="AL376" s="730"/>
      <c r="AM376" s="730"/>
      <c r="AN376" s="730"/>
      <c r="AO376" s="730"/>
      <c r="AP376" s="730"/>
      <c r="AQ376" s="730"/>
      <c r="AR376" s="730"/>
      <c r="AS376" s="767"/>
      <c r="AT376" s="730"/>
      <c r="AU376" s="729"/>
      <c r="AV376" s="729"/>
      <c r="AW376" s="729"/>
      <c r="AX376" s="729"/>
      <c r="AY376" s="729"/>
    </row>
    <row r="377" spans="4:51" s="478" customFormat="1" x14ac:dyDescent="0.2">
      <c r="D377" s="620"/>
      <c r="E377" s="620"/>
      <c r="F377" s="620"/>
      <c r="G377" s="479"/>
      <c r="H377" s="621"/>
      <c r="I377" s="622"/>
      <c r="J377" s="622"/>
      <c r="K377" s="623"/>
      <c r="L377" s="623"/>
      <c r="M377" s="622"/>
      <c r="N377" s="623"/>
      <c r="O377" s="622"/>
      <c r="P377" s="479"/>
      <c r="Q377" s="479"/>
      <c r="R377" s="623"/>
      <c r="U377" s="624"/>
      <c r="V377" s="624"/>
      <c r="W377" s="624"/>
      <c r="X377" s="550"/>
      <c r="Y377" s="550"/>
      <c r="Z377" s="766"/>
      <c r="AA377" s="759"/>
      <c r="AB377" s="757"/>
      <c r="AC377" s="730"/>
      <c r="AD377" s="730"/>
      <c r="AE377" s="730"/>
      <c r="AF377" s="730"/>
      <c r="AG377" s="730"/>
      <c r="AH377" s="730"/>
      <c r="AI377" s="730"/>
      <c r="AJ377" s="767"/>
      <c r="AK377" s="730"/>
      <c r="AL377" s="730"/>
      <c r="AM377" s="730"/>
      <c r="AN377" s="730"/>
      <c r="AO377" s="730"/>
      <c r="AP377" s="730"/>
      <c r="AQ377" s="730"/>
      <c r="AR377" s="730"/>
      <c r="AS377" s="767"/>
      <c r="AT377" s="730"/>
      <c r="AU377" s="729"/>
      <c r="AV377" s="729"/>
      <c r="AW377" s="729"/>
      <c r="AX377" s="729"/>
      <c r="AY377" s="729"/>
    </row>
    <row r="378" spans="4:51" s="478" customFormat="1" x14ac:dyDescent="0.2">
      <c r="D378" s="620"/>
      <c r="E378" s="620"/>
      <c r="F378" s="620"/>
      <c r="G378" s="479"/>
      <c r="H378" s="621"/>
      <c r="I378" s="622"/>
      <c r="J378" s="622"/>
      <c r="K378" s="623"/>
      <c r="L378" s="623"/>
      <c r="M378" s="622"/>
      <c r="N378" s="623"/>
      <c r="O378" s="622"/>
      <c r="P378" s="479"/>
      <c r="Q378" s="479"/>
      <c r="R378" s="623"/>
      <c r="U378" s="624"/>
      <c r="V378" s="624"/>
      <c r="W378" s="624"/>
      <c r="X378" s="550"/>
      <c r="Y378" s="550"/>
      <c r="Z378" s="766"/>
      <c r="AA378" s="759"/>
      <c r="AB378" s="757"/>
      <c r="AC378" s="730"/>
      <c r="AD378" s="730"/>
      <c r="AE378" s="730"/>
      <c r="AF378" s="730"/>
      <c r="AG378" s="730"/>
      <c r="AH378" s="730"/>
      <c r="AI378" s="730"/>
      <c r="AJ378" s="767"/>
      <c r="AK378" s="730"/>
      <c r="AL378" s="730"/>
      <c r="AM378" s="730"/>
      <c r="AN378" s="730"/>
      <c r="AO378" s="730"/>
      <c r="AP378" s="730"/>
      <c r="AQ378" s="730"/>
      <c r="AR378" s="730"/>
      <c r="AS378" s="767"/>
      <c r="AT378" s="730"/>
      <c r="AU378" s="729"/>
      <c r="AV378" s="729"/>
      <c r="AW378" s="729"/>
      <c r="AX378" s="729"/>
      <c r="AY378" s="729"/>
    </row>
    <row r="379" spans="4:51" s="478" customFormat="1" x14ac:dyDescent="0.2">
      <c r="D379" s="620"/>
      <c r="E379" s="620"/>
      <c r="F379" s="620"/>
      <c r="G379" s="479"/>
      <c r="H379" s="621"/>
      <c r="I379" s="622"/>
      <c r="J379" s="622"/>
      <c r="K379" s="623"/>
      <c r="L379" s="623"/>
      <c r="M379" s="622"/>
      <c r="N379" s="623"/>
      <c r="O379" s="622"/>
      <c r="P379" s="479"/>
      <c r="Q379" s="479"/>
      <c r="R379" s="623"/>
      <c r="U379" s="624"/>
      <c r="V379" s="624"/>
      <c r="W379" s="624"/>
      <c r="X379" s="550"/>
      <c r="Y379" s="550"/>
      <c r="Z379" s="766"/>
      <c r="AA379" s="759"/>
      <c r="AB379" s="757"/>
      <c r="AC379" s="730"/>
      <c r="AD379" s="730"/>
      <c r="AE379" s="730"/>
      <c r="AF379" s="730"/>
      <c r="AG379" s="730"/>
      <c r="AH379" s="730"/>
      <c r="AI379" s="730"/>
      <c r="AJ379" s="767"/>
      <c r="AK379" s="730"/>
      <c r="AL379" s="730"/>
      <c r="AM379" s="730"/>
      <c r="AN379" s="730"/>
      <c r="AO379" s="730"/>
      <c r="AP379" s="730"/>
      <c r="AQ379" s="730"/>
      <c r="AR379" s="730"/>
      <c r="AS379" s="767"/>
      <c r="AT379" s="730"/>
      <c r="AU379" s="729"/>
      <c r="AV379" s="729"/>
      <c r="AW379" s="729"/>
      <c r="AX379" s="729"/>
      <c r="AY379" s="729"/>
    </row>
    <row r="380" spans="4:51" s="478" customFormat="1" x14ac:dyDescent="0.2">
      <c r="D380" s="620"/>
      <c r="E380" s="620"/>
      <c r="F380" s="620"/>
      <c r="G380" s="479"/>
      <c r="H380" s="621"/>
      <c r="I380" s="622"/>
      <c r="J380" s="622"/>
      <c r="K380" s="623"/>
      <c r="L380" s="623"/>
      <c r="M380" s="622"/>
      <c r="N380" s="623"/>
      <c r="O380" s="622"/>
      <c r="P380" s="479"/>
      <c r="Q380" s="479"/>
      <c r="R380" s="623"/>
      <c r="U380" s="624"/>
      <c r="V380" s="624"/>
      <c r="W380" s="624"/>
      <c r="X380" s="550"/>
      <c r="Y380" s="550"/>
      <c r="Z380" s="766"/>
      <c r="AA380" s="759"/>
      <c r="AB380" s="757"/>
      <c r="AC380" s="730"/>
      <c r="AD380" s="730"/>
      <c r="AE380" s="730"/>
      <c r="AF380" s="730"/>
      <c r="AG380" s="730"/>
      <c r="AH380" s="730"/>
      <c r="AI380" s="730"/>
      <c r="AJ380" s="767"/>
      <c r="AK380" s="730"/>
      <c r="AL380" s="730"/>
      <c r="AM380" s="730"/>
      <c r="AN380" s="730"/>
      <c r="AO380" s="730"/>
      <c r="AP380" s="730"/>
      <c r="AQ380" s="730"/>
      <c r="AR380" s="730"/>
      <c r="AS380" s="767"/>
      <c r="AT380" s="730"/>
      <c r="AU380" s="729"/>
      <c r="AV380" s="729"/>
      <c r="AW380" s="729"/>
      <c r="AX380" s="729"/>
      <c r="AY380" s="729"/>
    </row>
    <row r="381" spans="4:51" s="478" customFormat="1" x14ac:dyDescent="0.2">
      <c r="D381" s="620"/>
      <c r="E381" s="620"/>
      <c r="F381" s="620"/>
      <c r="G381" s="479"/>
      <c r="H381" s="621"/>
      <c r="I381" s="622"/>
      <c r="J381" s="622"/>
      <c r="K381" s="623"/>
      <c r="L381" s="623"/>
      <c r="M381" s="622"/>
      <c r="N381" s="623"/>
      <c r="O381" s="622"/>
      <c r="P381" s="479"/>
      <c r="Q381" s="479"/>
      <c r="R381" s="623"/>
      <c r="U381" s="624"/>
      <c r="V381" s="624"/>
      <c r="W381" s="624"/>
      <c r="X381" s="550"/>
      <c r="Y381" s="550"/>
      <c r="Z381" s="766"/>
      <c r="AA381" s="759"/>
      <c r="AB381" s="757"/>
      <c r="AC381" s="730"/>
      <c r="AD381" s="730"/>
      <c r="AE381" s="730"/>
      <c r="AF381" s="730"/>
      <c r="AG381" s="730"/>
      <c r="AH381" s="730"/>
      <c r="AI381" s="730"/>
      <c r="AJ381" s="767"/>
      <c r="AK381" s="730"/>
      <c r="AL381" s="730"/>
      <c r="AM381" s="730"/>
      <c r="AN381" s="730"/>
      <c r="AO381" s="730"/>
      <c r="AP381" s="730"/>
      <c r="AQ381" s="730"/>
      <c r="AR381" s="730"/>
      <c r="AS381" s="767"/>
      <c r="AT381" s="730"/>
      <c r="AU381" s="729"/>
      <c r="AV381" s="729"/>
      <c r="AW381" s="729"/>
      <c r="AX381" s="729"/>
      <c r="AY381" s="729"/>
    </row>
    <row r="382" spans="4:51" s="478" customFormat="1" x14ac:dyDescent="0.2">
      <c r="D382" s="620"/>
      <c r="E382" s="620"/>
      <c r="F382" s="620"/>
      <c r="G382" s="479"/>
      <c r="H382" s="621"/>
      <c r="I382" s="622"/>
      <c r="J382" s="622"/>
      <c r="K382" s="623"/>
      <c r="L382" s="623"/>
      <c r="M382" s="622"/>
      <c r="N382" s="623"/>
      <c r="O382" s="622"/>
      <c r="P382" s="479"/>
      <c r="Q382" s="479"/>
      <c r="R382" s="623"/>
      <c r="U382" s="624"/>
      <c r="V382" s="624"/>
      <c r="W382" s="624"/>
      <c r="X382" s="550"/>
      <c r="Y382" s="550"/>
      <c r="Z382" s="766"/>
      <c r="AA382" s="759"/>
      <c r="AB382" s="757"/>
      <c r="AC382" s="730"/>
      <c r="AD382" s="730"/>
      <c r="AE382" s="730"/>
      <c r="AF382" s="730"/>
      <c r="AG382" s="730"/>
      <c r="AH382" s="730"/>
      <c r="AI382" s="730"/>
      <c r="AJ382" s="767"/>
      <c r="AK382" s="730"/>
      <c r="AL382" s="730"/>
      <c r="AM382" s="730"/>
      <c r="AN382" s="730"/>
      <c r="AO382" s="730"/>
      <c r="AP382" s="730"/>
      <c r="AQ382" s="730"/>
      <c r="AR382" s="730"/>
      <c r="AS382" s="767"/>
      <c r="AT382" s="730"/>
      <c r="AU382" s="729"/>
      <c r="AV382" s="729"/>
      <c r="AW382" s="729"/>
      <c r="AX382" s="729"/>
      <c r="AY382" s="729"/>
    </row>
    <row r="383" spans="4:51" s="478" customFormat="1" x14ac:dyDescent="0.2">
      <c r="D383" s="620"/>
      <c r="E383" s="620"/>
      <c r="F383" s="620"/>
      <c r="G383" s="479"/>
      <c r="H383" s="621"/>
      <c r="I383" s="622"/>
      <c r="J383" s="622"/>
      <c r="K383" s="623"/>
      <c r="L383" s="623"/>
      <c r="M383" s="622"/>
      <c r="N383" s="623"/>
      <c r="O383" s="622"/>
      <c r="P383" s="479"/>
      <c r="Q383" s="479"/>
      <c r="R383" s="623"/>
      <c r="U383" s="624"/>
      <c r="V383" s="624"/>
      <c r="W383" s="624"/>
      <c r="X383" s="550"/>
      <c r="Y383" s="550"/>
      <c r="Z383" s="766"/>
      <c r="AA383" s="759"/>
      <c r="AB383" s="757"/>
      <c r="AC383" s="730"/>
      <c r="AD383" s="730"/>
      <c r="AE383" s="730"/>
      <c r="AF383" s="730"/>
      <c r="AG383" s="730"/>
      <c r="AH383" s="730"/>
      <c r="AI383" s="730"/>
      <c r="AJ383" s="767"/>
      <c r="AK383" s="730"/>
      <c r="AL383" s="730"/>
      <c r="AM383" s="730"/>
      <c r="AN383" s="730"/>
      <c r="AO383" s="730"/>
      <c r="AP383" s="730"/>
      <c r="AQ383" s="730"/>
      <c r="AR383" s="730"/>
      <c r="AS383" s="767"/>
      <c r="AT383" s="730"/>
      <c r="AU383" s="729"/>
      <c r="AV383" s="729"/>
      <c r="AW383" s="729"/>
      <c r="AX383" s="729"/>
      <c r="AY383" s="729"/>
    </row>
    <row r="384" spans="4:51" s="478" customFormat="1" x14ac:dyDescent="0.2">
      <c r="D384" s="620"/>
      <c r="E384" s="620"/>
      <c r="F384" s="620"/>
      <c r="G384" s="479"/>
      <c r="H384" s="621"/>
      <c r="I384" s="622"/>
      <c r="J384" s="622"/>
      <c r="K384" s="623"/>
      <c r="L384" s="623"/>
      <c r="M384" s="622"/>
      <c r="N384" s="623"/>
      <c r="O384" s="622"/>
      <c r="P384" s="479"/>
      <c r="Q384" s="479"/>
      <c r="R384" s="623"/>
      <c r="U384" s="624"/>
      <c r="V384" s="624"/>
      <c r="W384" s="624"/>
      <c r="X384" s="550"/>
      <c r="Y384" s="550"/>
      <c r="Z384" s="766"/>
      <c r="AA384" s="759"/>
      <c r="AB384" s="757"/>
      <c r="AC384" s="730"/>
      <c r="AD384" s="730"/>
      <c r="AE384" s="730"/>
      <c r="AF384" s="730"/>
      <c r="AG384" s="730"/>
      <c r="AH384" s="730"/>
      <c r="AI384" s="730"/>
      <c r="AJ384" s="767"/>
      <c r="AK384" s="730"/>
      <c r="AL384" s="730"/>
      <c r="AM384" s="730"/>
      <c r="AN384" s="730"/>
      <c r="AO384" s="730"/>
      <c r="AP384" s="730"/>
      <c r="AQ384" s="730"/>
      <c r="AR384" s="730"/>
      <c r="AS384" s="767"/>
      <c r="AT384" s="730"/>
      <c r="AU384" s="729"/>
      <c r="AV384" s="729"/>
      <c r="AW384" s="729"/>
      <c r="AX384" s="729"/>
      <c r="AY384" s="729"/>
    </row>
    <row r="385" spans="4:51" s="478" customFormat="1" x14ac:dyDescent="0.2">
      <c r="D385" s="620"/>
      <c r="E385" s="620"/>
      <c r="F385" s="620"/>
      <c r="G385" s="479"/>
      <c r="H385" s="621"/>
      <c r="I385" s="622"/>
      <c r="J385" s="622"/>
      <c r="K385" s="623"/>
      <c r="L385" s="623"/>
      <c r="M385" s="622"/>
      <c r="N385" s="623"/>
      <c r="O385" s="622"/>
      <c r="P385" s="479"/>
      <c r="Q385" s="479"/>
      <c r="R385" s="623"/>
      <c r="U385" s="624"/>
      <c r="V385" s="624"/>
      <c r="W385" s="624"/>
      <c r="X385" s="550"/>
      <c r="Y385" s="550"/>
      <c r="Z385" s="766"/>
      <c r="AA385" s="759"/>
      <c r="AB385" s="757"/>
      <c r="AC385" s="730"/>
      <c r="AD385" s="730"/>
      <c r="AE385" s="730"/>
      <c r="AF385" s="730"/>
      <c r="AG385" s="730"/>
      <c r="AH385" s="730"/>
      <c r="AI385" s="730"/>
      <c r="AJ385" s="767"/>
      <c r="AK385" s="730"/>
      <c r="AL385" s="730"/>
      <c r="AM385" s="730"/>
      <c r="AN385" s="730"/>
      <c r="AO385" s="730"/>
      <c r="AP385" s="730"/>
      <c r="AQ385" s="730"/>
      <c r="AR385" s="730"/>
      <c r="AS385" s="767"/>
      <c r="AT385" s="730"/>
      <c r="AU385" s="729"/>
      <c r="AV385" s="729"/>
      <c r="AW385" s="729"/>
      <c r="AX385" s="729"/>
      <c r="AY385" s="729"/>
    </row>
    <row r="386" spans="4:51" s="478" customFormat="1" x14ac:dyDescent="0.2">
      <c r="D386" s="620"/>
      <c r="E386" s="620"/>
      <c r="F386" s="620"/>
      <c r="G386" s="479"/>
      <c r="H386" s="621"/>
      <c r="I386" s="622"/>
      <c r="J386" s="622"/>
      <c r="K386" s="623"/>
      <c r="L386" s="623"/>
      <c r="M386" s="622"/>
      <c r="N386" s="623"/>
      <c r="O386" s="622"/>
      <c r="P386" s="479"/>
      <c r="Q386" s="479"/>
      <c r="R386" s="623"/>
      <c r="U386" s="624"/>
      <c r="V386" s="624"/>
      <c r="W386" s="624"/>
      <c r="X386" s="550"/>
      <c r="Y386" s="550"/>
      <c r="Z386" s="766"/>
      <c r="AA386" s="759"/>
      <c r="AB386" s="757"/>
      <c r="AC386" s="730"/>
      <c r="AD386" s="730"/>
      <c r="AE386" s="730"/>
      <c r="AF386" s="730"/>
      <c r="AG386" s="730"/>
      <c r="AH386" s="730"/>
      <c r="AI386" s="730"/>
      <c r="AJ386" s="767"/>
      <c r="AK386" s="730"/>
      <c r="AL386" s="730"/>
      <c r="AM386" s="730"/>
      <c r="AN386" s="730"/>
      <c r="AO386" s="730"/>
      <c r="AP386" s="730"/>
      <c r="AQ386" s="730"/>
      <c r="AR386" s="730"/>
      <c r="AS386" s="767"/>
      <c r="AT386" s="730"/>
      <c r="AU386" s="729"/>
      <c r="AV386" s="729"/>
      <c r="AW386" s="729"/>
      <c r="AX386" s="729"/>
      <c r="AY386" s="729"/>
    </row>
    <row r="387" spans="4:51" s="478" customFormat="1" x14ac:dyDescent="0.2">
      <c r="D387" s="620"/>
      <c r="E387" s="620"/>
      <c r="F387" s="620"/>
      <c r="G387" s="479"/>
      <c r="H387" s="621"/>
      <c r="I387" s="622"/>
      <c r="J387" s="622"/>
      <c r="K387" s="623"/>
      <c r="L387" s="623"/>
      <c r="M387" s="622"/>
      <c r="N387" s="623"/>
      <c r="O387" s="622"/>
      <c r="P387" s="479"/>
      <c r="Q387" s="479"/>
      <c r="R387" s="623"/>
      <c r="U387" s="624"/>
      <c r="V387" s="624"/>
      <c r="W387" s="624"/>
      <c r="X387" s="550"/>
      <c r="Y387" s="550"/>
      <c r="Z387" s="766"/>
      <c r="AA387" s="759"/>
      <c r="AB387" s="757"/>
      <c r="AC387" s="730"/>
      <c r="AD387" s="730"/>
      <c r="AE387" s="730"/>
      <c r="AF387" s="730"/>
      <c r="AG387" s="730"/>
      <c r="AH387" s="730"/>
      <c r="AI387" s="730"/>
      <c r="AJ387" s="767"/>
      <c r="AK387" s="730"/>
      <c r="AL387" s="730"/>
      <c r="AM387" s="730"/>
      <c r="AN387" s="730"/>
      <c r="AO387" s="730"/>
      <c r="AP387" s="730"/>
      <c r="AQ387" s="730"/>
      <c r="AR387" s="730"/>
      <c r="AS387" s="767"/>
      <c r="AT387" s="730"/>
      <c r="AU387" s="729"/>
      <c r="AV387" s="729"/>
      <c r="AW387" s="729"/>
      <c r="AX387" s="729"/>
      <c r="AY387" s="729"/>
    </row>
    <row r="388" spans="4:51" s="478" customFormat="1" x14ac:dyDescent="0.2">
      <c r="D388" s="620"/>
      <c r="E388" s="620"/>
      <c r="F388" s="620"/>
      <c r="G388" s="479"/>
      <c r="H388" s="621"/>
      <c r="I388" s="622"/>
      <c r="J388" s="622"/>
      <c r="K388" s="623"/>
      <c r="L388" s="623"/>
      <c r="M388" s="622"/>
      <c r="N388" s="623"/>
      <c r="O388" s="622"/>
      <c r="P388" s="479"/>
      <c r="Q388" s="479"/>
      <c r="R388" s="623"/>
      <c r="U388" s="624"/>
      <c r="V388" s="624"/>
      <c r="W388" s="624"/>
      <c r="X388" s="550"/>
      <c r="Y388" s="550"/>
      <c r="Z388" s="766"/>
      <c r="AA388" s="759"/>
      <c r="AB388" s="757"/>
      <c r="AC388" s="730"/>
      <c r="AD388" s="730"/>
      <c r="AE388" s="730"/>
      <c r="AF388" s="730"/>
      <c r="AG388" s="730"/>
      <c r="AH388" s="730"/>
      <c r="AI388" s="730"/>
      <c r="AJ388" s="767"/>
      <c r="AK388" s="730"/>
      <c r="AL388" s="730"/>
      <c r="AM388" s="730"/>
      <c r="AN388" s="730"/>
      <c r="AO388" s="730"/>
      <c r="AP388" s="730"/>
      <c r="AQ388" s="730"/>
      <c r="AR388" s="730"/>
      <c r="AS388" s="767"/>
      <c r="AT388" s="730"/>
      <c r="AU388" s="729"/>
      <c r="AV388" s="729"/>
      <c r="AW388" s="729"/>
      <c r="AX388" s="729"/>
      <c r="AY388" s="729"/>
    </row>
    <row r="389" spans="4:51" s="478" customFormat="1" x14ac:dyDescent="0.2">
      <c r="D389" s="620"/>
      <c r="E389" s="620"/>
      <c r="F389" s="620"/>
      <c r="G389" s="479"/>
      <c r="H389" s="621"/>
      <c r="I389" s="622"/>
      <c r="J389" s="622"/>
      <c r="K389" s="623"/>
      <c r="L389" s="623"/>
      <c r="M389" s="622"/>
      <c r="N389" s="623"/>
      <c r="O389" s="622"/>
      <c r="P389" s="479"/>
      <c r="Q389" s="479"/>
      <c r="R389" s="623"/>
      <c r="U389" s="624"/>
      <c r="V389" s="624"/>
      <c r="W389" s="624"/>
      <c r="X389" s="550"/>
      <c r="Y389" s="550"/>
      <c r="Z389" s="766"/>
      <c r="AA389" s="759"/>
      <c r="AB389" s="757"/>
      <c r="AC389" s="730"/>
      <c r="AD389" s="730"/>
      <c r="AE389" s="730"/>
      <c r="AF389" s="730"/>
      <c r="AG389" s="730"/>
      <c r="AH389" s="730"/>
      <c r="AI389" s="730"/>
      <c r="AJ389" s="767"/>
      <c r="AK389" s="730"/>
      <c r="AL389" s="730"/>
      <c r="AM389" s="730"/>
      <c r="AN389" s="730"/>
      <c r="AO389" s="730"/>
      <c r="AP389" s="730"/>
      <c r="AQ389" s="730"/>
      <c r="AR389" s="730"/>
      <c r="AS389" s="767"/>
      <c r="AT389" s="730"/>
      <c r="AU389" s="729"/>
      <c r="AV389" s="729"/>
      <c r="AW389" s="729"/>
      <c r="AX389" s="729"/>
      <c r="AY389" s="729"/>
    </row>
    <row r="390" spans="4:51" s="478" customFormat="1" x14ac:dyDescent="0.2">
      <c r="D390" s="620"/>
      <c r="E390" s="620"/>
      <c r="F390" s="620"/>
      <c r="G390" s="479"/>
      <c r="H390" s="621"/>
      <c r="I390" s="622"/>
      <c r="J390" s="622"/>
      <c r="K390" s="623"/>
      <c r="L390" s="623"/>
      <c r="M390" s="622"/>
      <c r="N390" s="623"/>
      <c r="O390" s="622"/>
      <c r="P390" s="479"/>
      <c r="Q390" s="479"/>
      <c r="R390" s="623"/>
      <c r="U390" s="624"/>
      <c r="V390" s="624"/>
      <c r="W390" s="624"/>
      <c r="X390" s="550"/>
      <c r="Y390" s="550"/>
      <c r="Z390" s="766"/>
      <c r="AA390" s="759"/>
      <c r="AB390" s="757"/>
      <c r="AC390" s="730"/>
      <c r="AD390" s="730"/>
      <c r="AE390" s="730"/>
      <c r="AF390" s="730"/>
      <c r="AG390" s="730"/>
      <c r="AH390" s="730"/>
      <c r="AI390" s="730"/>
      <c r="AJ390" s="767"/>
      <c r="AK390" s="730"/>
      <c r="AL390" s="730"/>
      <c r="AM390" s="730"/>
      <c r="AN390" s="730"/>
      <c r="AO390" s="730"/>
      <c r="AP390" s="730"/>
      <c r="AQ390" s="730"/>
      <c r="AR390" s="730"/>
      <c r="AS390" s="767"/>
      <c r="AT390" s="730"/>
      <c r="AU390" s="729"/>
      <c r="AV390" s="729"/>
      <c r="AW390" s="729"/>
      <c r="AX390" s="729"/>
      <c r="AY390" s="729"/>
    </row>
    <row r="391" spans="4:51" s="478" customFormat="1" x14ac:dyDescent="0.2">
      <c r="D391" s="620"/>
      <c r="E391" s="620"/>
      <c r="F391" s="620"/>
      <c r="G391" s="479"/>
      <c r="H391" s="621"/>
      <c r="I391" s="622"/>
      <c r="J391" s="622"/>
      <c r="K391" s="623"/>
      <c r="L391" s="623"/>
      <c r="M391" s="622"/>
      <c r="N391" s="623"/>
      <c r="O391" s="622"/>
      <c r="P391" s="479"/>
      <c r="Q391" s="479"/>
      <c r="R391" s="623"/>
      <c r="U391" s="624"/>
      <c r="V391" s="624"/>
      <c r="W391" s="624"/>
      <c r="X391" s="550"/>
      <c r="Y391" s="550"/>
      <c r="Z391" s="766"/>
      <c r="AA391" s="759"/>
      <c r="AB391" s="757"/>
      <c r="AC391" s="730"/>
      <c r="AD391" s="730"/>
      <c r="AE391" s="730"/>
      <c r="AF391" s="730"/>
      <c r="AG391" s="730"/>
      <c r="AH391" s="730"/>
      <c r="AI391" s="730"/>
      <c r="AJ391" s="767"/>
      <c r="AK391" s="730"/>
      <c r="AL391" s="730"/>
      <c r="AM391" s="730"/>
      <c r="AN391" s="730"/>
      <c r="AO391" s="730"/>
      <c r="AP391" s="730"/>
      <c r="AQ391" s="730"/>
      <c r="AR391" s="730"/>
      <c r="AS391" s="767"/>
      <c r="AT391" s="730"/>
      <c r="AU391" s="729"/>
      <c r="AV391" s="729"/>
      <c r="AW391" s="729"/>
      <c r="AX391" s="729"/>
      <c r="AY391" s="729"/>
    </row>
    <row r="392" spans="4:51" s="478" customFormat="1" x14ac:dyDescent="0.2">
      <c r="D392" s="620"/>
      <c r="E392" s="620"/>
      <c r="F392" s="620"/>
      <c r="G392" s="479"/>
      <c r="H392" s="621"/>
      <c r="I392" s="622"/>
      <c r="J392" s="622"/>
      <c r="K392" s="623"/>
      <c r="L392" s="623"/>
      <c r="M392" s="622"/>
      <c r="N392" s="623"/>
      <c r="O392" s="622"/>
      <c r="P392" s="479"/>
      <c r="Q392" s="479"/>
      <c r="R392" s="623"/>
      <c r="U392" s="624"/>
      <c r="V392" s="624"/>
      <c r="W392" s="624"/>
      <c r="X392" s="550"/>
      <c r="Y392" s="550"/>
      <c r="Z392" s="766"/>
      <c r="AA392" s="759"/>
      <c r="AB392" s="757"/>
      <c r="AC392" s="730"/>
      <c r="AD392" s="730"/>
      <c r="AE392" s="730"/>
      <c r="AF392" s="730"/>
      <c r="AG392" s="730"/>
      <c r="AH392" s="730"/>
      <c r="AI392" s="730"/>
      <c r="AJ392" s="767"/>
      <c r="AK392" s="730"/>
      <c r="AL392" s="730"/>
      <c r="AM392" s="730"/>
      <c r="AN392" s="730"/>
      <c r="AO392" s="730"/>
      <c r="AP392" s="730"/>
      <c r="AQ392" s="730"/>
      <c r="AR392" s="730"/>
      <c r="AS392" s="767"/>
      <c r="AT392" s="730"/>
      <c r="AU392" s="729"/>
      <c r="AV392" s="729"/>
      <c r="AW392" s="729"/>
      <c r="AX392" s="729"/>
      <c r="AY392" s="729"/>
    </row>
    <row r="393" spans="4:51" s="478" customFormat="1" x14ac:dyDescent="0.2">
      <c r="D393" s="620"/>
      <c r="E393" s="620"/>
      <c r="F393" s="620"/>
      <c r="G393" s="479"/>
      <c r="H393" s="621"/>
      <c r="I393" s="622"/>
      <c r="J393" s="622"/>
      <c r="K393" s="623"/>
      <c r="L393" s="623"/>
      <c r="M393" s="622"/>
      <c r="N393" s="623"/>
      <c r="O393" s="622"/>
      <c r="P393" s="479"/>
      <c r="Q393" s="479"/>
      <c r="R393" s="623"/>
      <c r="U393" s="624"/>
      <c r="V393" s="624"/>
      <c r="W393" s="624"/>
      <c r="X393" s="550"/>
      <c r="Y393" s="550"/>
      <c r="Z393" s="766"/>
      <c r="AA393" s="759"/>
      <c r="AB393" s="757"/>
      <c r="AC393" s="730"/>
      <c r="AD393" s="730"/>
      <c r="AE393" s="730"/>
      <c r="AF393" s="730"/>
      <c r="AG393" s="730"/>
      <c r="AH393" s="730"/>
      <c r="AI393" s="730"/>
      <c r="AJ393" s="767"/>
      <c r="AK393" s="730"/>
      <c r="AL393" s="730"/>
      <c r="AM393" s="730"/>
      <c r="AN393" s="730"/>
      <c r="AO393" s="730"/>
      <c r="AP393" s="730"/>
      <c r="AQ393" s="730"/>
      <c r="AR393" s="730"/>
      <c r="AS393" s="767"/>
      <c r="AT393" s="730"/>
      <c r="AU393" s="729"/>
      <c r="AV393" s="729"/>
      <c r="AW393" s="729"/>
      <c r="AX393" s="729"/>
      <c r="AY393" s="729"/>
    </row>
    <row r="394" spans="4:51" s="478" customFormat="1" x14ac:dyDescent="0.2">
      <c r="D394" s="620"/>
      <c r="E394" s="620"/>
      <c r="F394" s="620"/>
      <c r="G394" s="479"/>
      <c r="H394" s="621"/>
      <c r="I394" s="622"/>
      <c r="J394" s="622"/>
      <c r="K394" s="623"/>
      <c r="L394" s="623"/>
      <c r="M394" s="622"/>
      <c r="N394" s="623"/>
      <c r="O394" s="622"/>
      <c r="P394" s="479"/>
      <c r="Q394" s="479"/>
      <c r="R394" s="623"/>
      <c r="U394" s="624"/>
      <c r="V394" s="624"/>
      <c r="W394" s="624"/>
      <c r="X394" s="550"/>
      <c r="Y394" s="550"/>
      <c r="Z394" s="766"/>
      <c r="AA394" s="759"/>
      <c r="AB394" s="757"/>
      <c r="AC394" s="730"/>
      <c r="AD394" s="730"/>
      <c r="AE394" s="730"/>
      <c r="AF394" s="730"/>
      <c r="AG394" s="730"/>
      <c r="AH394" s="730"/>
      <c r="AI394" s="730"/>
      <c r="AJ394" s="767"/>
      <c r="AK394" s="730"/>
      <c r="AL394" s="730"/>
      <c r="AM394" s="730"/>
      <c r="AN394" s="730"/>
      <c r="AO394" s="730"/>
      <c r="AP394" s="730"/>
      <c r="AQ394" s="730"/>
      <c r="AR394" s="730"/>
      <c r="AS394" s="767"/>
      <c r="AT394" s="730"/>
      <c r="AU394" s="729"/>
      <c r="AV394" s="729"/>
      <c r="AW394" s="729"/>
      <c r="AX394" s="729"/>
      <c r="AY394" s="729"/>
    </row>
    <row r="395" spans="4:51" s="478" customFormat="1" x14ac:dyDescent="0.2">
      <c r="D395" s="620"/>
      <c r="E395" s="620"/>
      <c r="F395" s="620"/>
      <c r="G395" s="479"/>
      <c r="H395" s="621"/>
      <c r="I395" s="622"/>
      <c r="J395" s="622"/>
      <c r="K395" s="623"/>
      <c r="L395" s="623"/>
      <c r="M395" s="622"/>
      <c r="N395" s="623"/>
      <c r="O395" s="622"/>
      <c r="P395" s="479"/>
      <c r="Q395" s="479"/>
      <c r="R395" s="623"/>
      <c r="U395" s="624"/>
      <c r="V395" s="624"/>
      <c r="W395" s="624"/>
      <c r="X395" s="550"/>
      <c r="Y395" s="550"/>
      <c r="Z395" s="766"/>
      <c r="AA395" s="759"/>
      <c r="AB395" s="757"/>
      <c r="AC395" s="730"/>
      <c r="AD395" s="730"/>
      <c r="AE395" s="730"/>
      <c r="AF395" s="730"/>
      <c r="AG395" s="730"/>
      <c r="AH395" s="730"/>
      <c r="AI395" s="730"/>
      <c r="AJ395" s="767"/>
      <c r="AK395" s="730"/>
      <c r="AL395" s="730"/>
      <c r="AM395" s="730"/>
      <c r="AN395" s="730"/>
      <c r="AO395" s="730"/>
      <c r="AP395" s="730"/>
      <c r="AQ395" s="730"/>
      <c r="AR395" s="730"/>
      <c r="AS395" s="767"/>
      <c r="AT395" s="730"/>
      <c r="AU395" s="729"/>
      <c r="AV395" s="729"/>
      <c r="AW395" s="729"/>
      <c r="AX395" s="729"/>
      <c r="AY395" s="729"/>
    </row>
    <row r="396" spans="4:51" s="478" customFormat="1" x14ac:dyDescent="0.2">
      <c r="D396" s="620"/>
      <c r="E396" s="620"/>
      <c r="F396" s="620"/>
      <c r="G396" s="479"/>
      <c r="H396" s="621"/>
      <c r="I396" s="622"/>
      <c r="J396" s="622"/>
      <c r="K396" s="623"/>
      <c r="L396" s="623"/>
      <c r="M396" s="622"/>
      <c r="N396" s="623"/>
      <c r="O396" s="622"/>
      <c r="P396" s="479"/>
      <c r="Q396" s="479"/>
      <c r="R396" s="623"/>
      <c r="U396" s="624"/>
      <c r="V396" s="624"/>
      <c r="W396" s="624"/>
      <c r="X396" s="550"/>
      <c r="Y396" s="550"/>
      <c r="Z396" s="766"/>
      <c r="AA396" s="759"/>
      <c r="AB396" s="757"/>
      <c r="AC396" s="730"/>
      <c r="AD396" s="730"/>
      <c r="AE396" s="730"/>
      <c r="AF396" s="730"/>
      <c r="AG396" s="730"/>
      <c r="AH396" s="730"/>
      <c r="AI396" s="730"/>
      <c r="AJ396" s="767"/>
      <c r="AK396" s="730"/>
      <c r="AL396" s="730"/>
      <c r="AM396" s="730"/>
      <c r="AN396" s="730"/>
      <c r="AO396" s="730"/>
      <c r="AP396" s="730"/>
      <c r="AQ396" s="730"/>
      <c r="AR396" s="730"/>
      <c r="AS396" s="767"/>
      <c r="AT396" s="730"/>
      <c r="AU396" s="729"/>
      <c r="AV396" s="729"/>
      <c r="AW396" s="729"/>
      <c r="AX396" s="729"/>
      <c r="AY396" s="729"/>
    </row>
    <row r="397" spans="4:51" s="478" customFormat="1" x14ac:dyDescent="0.2">
      <c r="D397" s="620"/>
      <c r="E397" s="620"/>
      <c r="F397" s="620"/>
      <c r="G397" s="479"/>
      <c r="H397" s="621"/>
      <c r="I397" s="622"/>
      <c r="J397" s="622"/>
      <c r="K397" s="623"/>
      <c r="L397" s="623"/>
      <c r="M397" s="622"/>
      <c r="N397" s="623"/>
      <c r="O397" s="622"/>
      <c r="P397" s="479"/>
      <c r="Q397" s="479"/>
      <c r="R397" s="623"/>
      <c r="U397" s="624"/>
      <c r="V397" s="624"/>
      <c r="W397" s="624"/>
      <c r="X397" s="550"/>
      <c r="Y397" s="550"/>
      <c r="Z397" s="766"/>
      <c r="AA397" s="759"/>
      <c r="AB397" s="757"/>
      <c r="AC397" s="730"/>
      <c r="AD397" s="730"/>
      <c r="AE397" s="730"/>
      <c r="AF397" s="730"/>
      <c r="AG397" s="730"/>
      <c r="AH397" s="730"/>
      <c r="AI397" s="730"/>
      <c r="AJ397" s="767"/>
      <c r="AK397" s="730"/>
      <c r="AL397" s="730"/>
      <c r="AM397" s="730"/>
      <c r="AN397" s="730"/>
      <c r="AO397" s="730"/>
      <c r="AP397" s="730"/>
      <c r="AQ397" s="730"/>
      <c r="AR397" s="730"/>
      <c r="AS397" s="767"/>
      <c r="AT397" s="730"/>
      <c r="AU397" s="729"/>
      <c r="AV397" s="729"/>
      <c r="AW397" s="729"/>
      <c r="AX397" s="729"/>
      <c r="AY397" s="729"/>
    </row>
    <row r="398" spans="4:51" s="478" customFormat="1" x14ac:dyDescent="0.2">
      <c r="D398" s="620"/>
      <c r="E398" s="620"/>
      <c r="F398" s="620"/>
      <c r="G398" s="479"/>
      <c r="H398" s="621"/>
      <c r="I398" s="622"/>
      <c r="J398" s="622"/>
      <c r="K398" s="623"/>
      <c r="L398" s="623"/>
      <c r="M398" s="622"/>
      <c r="N398" s="623"/>
      <c r="O398" s="622"/>
      <c r="P398" s="479"/>
      <c r="Q398" s="479"/>
      <c r="R398" s="623"/>
      <c r="U398" s="624"/>
      <c r="V398" s="624"/>
      <c r="W398" s="624"/>
      <c r="X398" s="550"/>
      <c r="Y398" s="550"/>
      <c r="Z398" s="766"/>
      <c r="AA398" s="759"/>
      <c r="AB398" s="757"/>
      <c r="AC398" s="730"/>
      <c r="AD398" s="730"/>
      <c r="AE398" s="730"/>
      <c r="AF398" s="730"/>
      <c r="AG398" s="730"/>
      <c r="AH398" s="730"/>
      <c r="AI398" s="730"/>
      <c r="AJ398" s="767"/>
      <c r="AK398" s="730"/>
      <c r="AL398" s="730"/>
      <c r="AM398" s="730"/>
      <c r="AN398" s="730"/>
      <c r="AO398" s="730"/>
      <c r="AP398" s="730"/>
      <c r="AQ398" s="730"/>
      <c r="AR398" s="730"/>
      <c r="AS398" s="767"/>
      <c r="AT398" s="730"/>
      <c r="AU398" s="729"/>
      <c r="AV398" s="729"/>
      <c r="AW398" s="729"/>
      <c r="AX398" s="729"/>
      <c r="AY398" s="729"/>
    </row>
    <row r="399" spans="4:51" s="478" customFormat="1" x14ac:dyDescent="0.2">
      <c r="D399" s="620"/>
      <c r="E399" s="620"/>
      <c r="F399" s="620"/>
      <c r="G399" s="479"/>
      <c r="H399" s="621"/>
      <c r="I399" s="622"/>
      <c r="J399" s="622"/>
      <c r="K399" s="623"/>
      <c r="L399" s="623"/>
      <c r="M399" s="622"/>
      <c r="N399" s="623"/>
      <c r="O399" s="622"/>
      <c r="P399" s="479"/>
      <c r="Q399" s="479"/>
      <c r="R399" s="623"/>
      <c r="U399" s="624"/>
      <c r="V399" s="624"/>
      <c r="W399" s="624"/>
      <c r="X399" s="550"/>
      <c r="Y399" s="550"/>
      <c r="Z399" s="766"/>
      <c r="AA399" s="759"/>
      <c r="AB399" s="757"/>
      <c r="AC399" s="730"/>
      <c r="AD399" s="730"/>
      <c r="AE399" s="730"/>
      <c r="AF399" s="730"/>
      <c r="AG399" s="730"/>
      <c r="AH399" s="730"/>
      <c r="AI399" s="730"/>
      <c r="AJ399" s="767"/>
      <c r="AK399" s="730"/>
      <c r="AL399" s="730"/>
      <c r="AM399" s="730"/>
      <c r="AN399" s="730"/>
      <c r="AO399" s="730"/>
      <c r="AP399" s="730"/>
      <c r="AQ399" s="730"/>
      <c r="AR399" s="730"/>
      <c r="AS399" s="767"/>
      <c r="AT399" s="730"/>
      <c r="AU399" s="729"/>
      <c r="AV399" s="729"/>
      <c r="AW399" s="729"/>
      <c r="AX399" s="729"/>
      <c r="AY399" s="729"/>
    </row>
    <row r="400" spans="4:51" s="478" customFormat="1" x14ac:dyDescent="0.2">
      <c r="D400" s="620"/>
      <c r="E400" s="620"/>
      <c r="F400" s="620"/>
      <c r="G400" s="479"/>
      <c r="H400" s="621"/>
      <c r="I400" s="622"/>
      <c r="J400" s="622"/>
      <c r="K400" s="623"/>
      <c r="L400" s="623"/>
      <c r="M400" s="622"/>
      <c r="N400" s="623"/>
      <c r="O400" s="622"/>
      <c r="P400" s="479"/>
      <c r="Q400" s="479"/>
      <c r="R400" s="623"/>
      <c r="U400" s="624"/>
      <c r="V400" s="624"/>
      <c r="W400" s="624"/>
      <c r="X400" s="550"/>
      <c r="Y400" s="550"/>
      <c r="Z400" s="766"/>
      <c r="AA400" s="759"/>
      <c r="AB400" s="757"/>
      <c r="AC400" s="730"/>
      <c r="AD400" s="730"/>
      <c r="AE400" s="730"/>
      <c r="AF400" s="730"/>
      <c r="AG400" s="730"/>
      <c r="AH400" s="730"/>
      <c r="AI400" s="730"/>
      <c r="AJ400" s="767"/>
      <c r="AK400" s="730"/>
      <c r="AL400" s="730"/>
      <c r="AM400" s="730"/>
      <c r="AN400" s="730"/>
      <c r="AO400" s="730"/>
      <c r="AP400" s="730"/>
      <c r="AQ400" s="730"/>
      <c r="AR400" s="730"/>
      <c r="AS400" s="767"/>
      <c r="AT400" s="730"/>
      <c r="AU400" s="729"/>
      <c r="AV400" s="729"/>
      <c r="AW400" s="729"/>
      <c r="AX400" s="729"/>
      <c r="AY400" s="729"/>
    </row>
    <row r="401" spans="4:51" s="478" customFormat="1" x14ac:dyDescent="0.2">
      <c r="D401" s="620"/>
      <c r="E401" s="620"/>
      <c r="F401" s="620"/>
      <c r="G401" s="479"/>
      <c r="H401" s="621"/>
      <c r="I401" s="622"/>
      <c r="J401" s="622"/>
      <c r="K401" s="623"/>
      <c r="L401" s="623"/>
      <c r="M401" s="622"/>
      <c r="N401" s="623"/>
      <c r="O401" s="622"/>
      <c r="P401" s="479"/>
      <c r="Q401" s="479"/>
      <c r="R401" s="623"/>
      <c r="U401" s="624"/>
      <c r="V401" s="624"/>
      <c r="W401" s="624"/>
      <c r="X401" s="550"/>
      <c r="Y401" s="550"/>
      <c r="Z401" s="766"/>
      <c r="AA401" s="759"/>
      <c r="AB401" s="757"/>
      <c r="AC401" s="730"/>
      <c r="AD401" s="730"/>
      <c r="AE401" s="730"/>
      <c r="AF401" s="730"/>
      <c r="AG401" s="730"/>
      <c r="AH401" s="730"/>
      <c r="AI401" s="730"/>
      <c r="AJ401" s="767"/>
      <c r="AK401" s="730"/>
      <c r="AL401" s="730"/>
      <c r="AM401" s="730"/>
      <c r="AN401" s="730"/>
      <c r="AO401" s="730"/>
      <c r="AP401" s="730"/>
      <c r="AQ401" s="730"/>
      <c r="AR401" s="730"/>
      <c r="AS401" s="767"/>
      <c r="AT401" s="730"/>
      <c r="AU401" s="729"/>
      <c r="AV401" s="729"/>
      <c r="AW401" s="729"/>
      <c r="AX401" s="729"/>
      <c r="AY401" s="729"/>
    </row>
    <row r="402" spans="4:51" s="478" customFormat="1" x14ac:dyDescent="0.2">
      <c r="D402" s="620"/>
      <c r="E402" s="620"/>
      <c r="F402" s="620"/>
      <c r="G402" s="479"/>
      <c r="H402" s="621"/>
      <c r="I402" s="622"/>
      <c r="J402" s="622"/>
      <c r="K402" s="623"/>
      <c r="L402" s="623"/>
      <c r="M402" s="622"/>
      <c r="N402" s="623"/>
      <c r="O402" s="622"/>
      <c r="P402" s="479"/>
      <c r="Q402" s="479"/>
      <c r="R402" s="623"/>
      <c r="U402" s="624"/>
      <c r="V402" s="624"/>
      <c r="W402" s="624"/>
      <c r="X402" s="550"/>
      <c r="Y402" s="550"/>
      <c r="Z402" s="766"/>
      <c r="AA402" s="759"/>
      <c r="AB402" s="757"/>
      <c r="AC402" s="730"/>
      <c r="AD402" s="730"/>
      <c r="AE402" s="730"/>
      <c r="AF402" s="730"/>
      <c r="AG402" s="730"/>
      <c r="AH402" s="730"/>
      <c r="AI402" s="730"/>
      <c r="AJ402" s="767"/>
      <c r="AK402" s="730"/>
      <c r="AL402" s="730"/>
      <c r="AM402" s="730"/>
      <c r="AN402" s="730"/>
      <c r="AO402" s="730"/>
      <c r="AP402" s="730"/>
      <c r="AQ402" s="730"/>
      <c r="AR402" s="730"/>
      <c r="AS402" s="767"/>
      <c r="AT402" s="730"/>
      <c r="AU402" s="729"/>
      <c r="AV402" s="729"/>
      <c r="AW402" s="729"/>
      <c r="AX402" s="729"/>
      <c r="AY402" s="729"/>
    </row>
    <row r="403" spans="4:51" s="478" customFormat="1" x14ac:dyDescent="0.2">
      <c r="D403" s="620"/>
      <c r="E403" s="620"/>
      <c r="F403" s="620"/>
      <c r="G403" s="479"/>
      <c r="H403" s="621"/>
      <c r="I403" s="622"/>
      <c r="J403" s="622"/>
      <c r="K403" s="623"/>
      <c r="L403" s="623"/>
      <c r="M403" s="622"/>
      <c r="N403" s="623"/>
      <c r="O403" s="622"/>
      <c r="P403" s="479"/>
      <c r="Q403" s="479"/>
      <c r="R403" s="623"/>
      <c r="U403" s="624"/>
      <c r="V403" s="624"/>
      <c r="W403" s="624"/>
      <c r="X403" s="550"/>
      <c r="Y403" s="550"/>
      <c r="Z403" s="766"/>
      <c r="AA403" s="759"/>
      <c r="AB403" s="757"/>
      <c r="AC403" s="730"/>
      <c r="AD403" s="730"/>
      <c r="AE403" s="730"/>
      <c r="AF403" s="730"/>
      <c r="AG403" s="730"/>
      <c r="AH403" s="730"/>
      <c r="AI403" s="730"/>
      <c r="AJ403" s="767"/>
      <c r="AK403" s="730"/>
      <c r="AL403" s="730"/>
      <c r="AM403" s="730"/>
      <c r="AN403" s="730"/>
      <c r="AO403" s="730"/>
      <c r="AP403" s="730"/>
      <c r="AQ403" s="730"/>
      <c r="AR403" s="730"/>
      <c r="AS403" s="767"/>
      <c r="AT403" s="730"/>
      <c r="AU403" s="729"/>
      <c r="AV403" s="729"/>
      <c r="AW403" s="729"/>
      <c r="AX403" s="729"/>
      <c r="AY403" s="729"/>
    </row>
    <row r="404" spans="4:51" s="478" customFormat="1" x14ac:dyDescent="0.2">
      <c r="D404" s="620"/>
      <c r="E404" s="620"/>
      <c r="F404" s="620"/>
      <c r="G404" s="479"/>
      <c r="H404" s="621"/>
      <c r="I404" s="622"/>
      <c r="J404" s="622"/>
      <c r="K404" s="623"/>
      <c r="L404" s="623"/>
      <c r="M404" s="622"/>
      <c r="N404" s="623"/>
      <c r="O404" s="622"/>
      <c r="P404" s="479"/>
      <c r="Q404" s="479"/>
      <c r="R404" s="623"/>
      <c r="U404" s="624"/>
      <c r="V404" s="624"/>
      <c r="W404" s="624"/>
      <c r="X404" s="550"/>
      <c r="Y404" s="550"/>
      <c r="Z404" s="766"/>
      <c r="AA404" s="759"/>
      <c r="AB404" s="757"/>
      <c r="AC404" s="730"/>
      <c r="AD404" s="730"/>
      <c r="AE404" s="730"/>
      <c r="AF404" s="730"/>
      <c r="AG404" s="730"/>
      <c r="AH404" s="730"/>
      <c r="AI404" s="730"/>
      <c r="AJ404" s="767"/>
      <c r="AK404" s="730"/>
      <c r="AL404" s="730"/>
      <c r="AM404" s="730"/>
      <c r="AN404" s="730"/>
      <c r="AO404" s="730"/>
      <c r="AP404" s="730"/>
      <c r="AQ404" s="730"/>
      <c r="AR404" s="730"/>
      <c r="AS404" s="767"/>
      <c r="AT404" s="730"/>
      <c r="AU404" s="729"/>
      <c r="AV404" s="729"/>
      <c r="AW404" s="729"/>
      <c r="AX404" s="729"/>
      <c r="AY404" s="729"/>
    </row>
    <row r="405" spans="4:51" s="478" customFormat="1" x14ac:dyDescent="0.2">
      <c r="D405" s="620"/>
      <c r="E405" s="620"/>
      <c r="F405" s="620"/>
      <c r="G405" s="479"/>
      <c r="H405" s="621"/>
      <c r="I405" s="622"/>
      <c r="J405" s="622"/>
      <c r="K405" s="623"/>
      <c r="L405" s="623"/>
      <c r="M405" s="622"/>
      <c r="N405" s="623"/>
      <c r="O405" s="622"/>
      <c r="P405" s="479"/>
      <c r="Q405" s="479"/>
      <c r="R405" s="623"/>
      <c r="U405" s="624"/>
      <c r="V405" s="624"/>
      <c r="W405" s="624"/>
      <c r="X405" s="550"/>
      <c r="Y405" s="550"/>
      <c r="Z405" s="766"/>
      <c r="AA405" s="759"/>
      <c r="AB405" s="757"/>
      <c r="AC405" s="730"/>
      <c r="AD405" s="730"/>
      <c r="AE405" s="730"/>
      <c r="AF405" s="730"/>
      <c r="AG405" s="730"/>
      <c r="AH405" s="730"/>
      <c r="AI405" s="730"/>
      <c r="AJ405" s="767"/>
      <c r="AK405" s="730"/>
      <c r="AL405" s="730"/>
      <c r="AM405" s="730"/>
      <c r="AN405" s="730"/>
      <c r="AO405" s="730"/>
      <c r="AP405" s="730"/>
      <c r="AQ405" s="730"/>
      <c r="AR405" s="730"/>
      <c r="AS405" s="767"/>
      <c r="AT405" s="730"/>
      <c r="AU405" s="729"/>
      <c r="AV405" s="729"/>
      <c r="AW405" s="729"/>
      <c r="AX405" s="729"/>
      <c r="AY405" s="729"/>
    </row>
    <row r="406" spans="4:51" s="478" customFormat="1" x14ac:dyDescent="0.2">
      <c r="D406" s="620"/>
      <c r="E406" s="620"/>
      <c r="F406" s="620"/>
      <c r="G406" s="479"/>
      <c r="H406" s="621"/>
      <c r="I406" s="622"/>
      <c r="J406" s="622"/>
      <c r="K406" s="623"/>
      <c r="L406" s="623"/>
      <c r="M406" s="622"/>
      <c r="N406" s="623"/>
      <c r="O406" s="622"/>
      <c r="P406" s="479"/>
      <c r="Q406" s="479"/>
      <c r="R406" s="623"/>
      <c r="U406" s="624"/>
      <c r="V406" s="624"/>
      <c r="W406" s="624"/>
      <c r="X406" s="550"/>
      <c r="Y406" s="550"/>
      <c r="Z406" s="766"/>
      <c r="AA406" s="759"/>
      <c r="AB406" s="757"/>
      <c r="AC406" s="730"/>
      <c r="AD406" s="730"/>
      <c r="AE406" s="730"/>
      <c r="AF406" s="730"/>
      <c r="AG406" s="730"/>
      <c r="AH406" s="730"/>
      <c r="AI406" s="730"/>
      <c r="AJ406" s="767"/>
      <c r="AK406" s="730"/>
      <c r="AL406" s="730"/>
      <c r="AM406" s="730"/>
      <c r="AN406" s="730"/>
      <c r="AO406" s="730"/>
      <c r="AP406" s="730"/>
      <c r="AQ406" s="730"/>
      <c r="AR406" s="730"/>
      <c r="AS406" s="767"/>
      <c r="AT406" s="730"/>
      <c r="AU406" s="729"/>
      <c r="AV406" s="729"/>
      <c r="AW406" s="729"/>
      <c r="AX406" s="729"/>
      <c r="AY406" s="729"/>
    </row>
    <row r="407" spans="4:51" s="478" customFormat="1" x14ac:dyDescent="0.2">
      <c r="D407" s="620"/>
      <c r="E407" s="620"/>
      <c r="F407" s="620"/>
      <c r="G407" s="479"/>
      <c r="H407" s="621"/>
      <c r="I407" s="622"/>
      <c r="J407" s="622"/>
      <c r="K407" s="623"/>
      <c r="L407" s="623"/>
      <c r="M407" s="622"/>
      <c r="N407" s="623"/>
      <c r="O407" s="622"/>
      <c r="P407" s="479"/>
      <c r="Q407" s="479"/>
      <c r="R407" s="623"/>
      <c r="U407" s="624"/>
      <c r="V407" s="624"/>
      <c r="W407" s="624"/>
      <c r="X407" s="550"/>
      <c r="Y407" s="550"/>
      <c r="Z407" s="766"/>
      <c r="AA407" s="759"/>
      <c r="AB407" s="757"/>
      <c r="AC407" s="730"/>
      <c r="AD407" s="730"/>
      <c r="AE407" s="730"/>
      <c r="AF407" s="730"/>
      <c r="AG407" s="730"/>
      <c r="AH407" s="730"/>
      <c r="AI407" s="730"/>
      <c r="AJ407" s="767"/>
      <c r="AK407" s="730"/>
      <c r="AL407" s="730"/>
      <c r="AM407" s="730"/>
      <c r="AN407" s="730"/>
      <c r="AO407" s="730"/>
      <c r="AP407" s="730"/>
      <c r="AQ407" s="730"/>
      <c r="AR407" s="730"/>
      <c r="AS407" s="767"/>
      <c r="AT407" s="730"/>
      <c r="AU407" s="729"/>
      <c r="AV407" s="729"/>
      <c r="AW407" s="729"/>
      <c r="AX407" s="729"/>
      <c r="AY407" s="729"/>
    </row>
    <row r="408" spans="4:51" s="478" customFormat="1" x14ac:dyDescent="0.2">
      <c r="D408" s="620"/>
      <c r="E408" s="620"/>
      <c r="F408" s="620"/>
      <c r="G408" s="479"/>
      <c r="H408" s="621"/>
      <c r="I408" s="622"/>
      <c r="J408" s="622"/>
      <c r="K408" s="623"/>
      <c r="L408" s="623"/>
      <c r="M408" s="622"/>
      <c r="N408" s="623"/>
      <c r="O408" s="622"/>
      <c r="P408" s="479"/>
      <c r="Q408" s="479"/>
      <c r="R408" s="623"/>
      <c r="U408" s="624"/>
      <c r="V408" s="624"/>
      <c r="W408" s="624"/>
      <c r="X408" s="550"/>
      <c r="Y408" s="550"/>
      <c r="Z408" s="766"/>
      <c r="AA408" s="759"/>
      <c r="AB408" s="757"/>
      <c r="AC408" s="730"/>
      <c r="AD408" s="730"/>
      <c r="AE408" s="730"/>
      <c r="AF408" s="730"/>
      <c r="AG408" s="730"/>
      <c r="AH408" s="730"/>
      <c r="AI408" s="730"/>
      <c r="AJ408" s="767"/>
      <c r="AK408" s="730"/>
      <c r="AL408" s="730"/>
      <c r="AM408" s="730"/>
      <c r="AN408" s="730"/>
      <c r="AO408" s="730"/>
      <c r="AP408" s="730"/>
      <c r="AQ408" s="730"/>
      <c r="AR408" s="730"/>
      <c r="AS408" s="767"/>
      <c r="AT408" s="730"/>
      <c r="AU408" s="729"/>
      <c r="AV408" s="729"/>
      <c r="AW408" s="729"/>
      <c r="AX408" s="729"/>
      <c r="AY408" s="729"/>
    </row>
    <row r="409" spans="4:51" s="478" customFormat="1" x14ac:dyDescent="0.2">
      <c r="D409" s="620"/>
      <c r="E409" s="620"/>
      <c r="F409" s="620"/>
      <c r="G409" s="479"/>
      <c r="H409" s="621"/>
      <c r="I409" s="622"/>
      <c r="J409" s="622"/>
      <c r="K409" s="623"/>
      <c r="L409" s="623"/>
      <c r="M409" s="622"/>
      <c r="N409" s="623"/>
      <c r="O409" s="622"/>
      <c r="P409" s="479"/>
      <c r="Q409" s="479"/>
      <c r="R409" s="623"/>
      <c r="U409" s="624"/>
      <c r="V409" s="624"/>
      <c r="W409" s="624"/>
      <c r="X409" s="550"/>
      <c r="Y409" s="550"/>
      <c r="Z409" s="766"/>
      <c r="AA409" s="759"/>
      <c r="AB409" s="757"/>
      <c r="AC409" s="730"/>
      <c r="AD409" s="730"/>
      <c r="AE409" s="730"/>
      <c r="AF409" s="730"/>
      <c r="AG409" s="730"/>
      <c r="AH409" s="730"/>
      <c r="AI409" s="730"/>
      <c r="AJ409" s="767"/>
      <c r="AK409" s="730"/>
      <c r="AL409" s="730"/>
      <c r="AM409" s="730"/>
      <c r="AN409" s="730"/>
      <c r="AO409" s="730"/>
      <c r="AP409" s="730"/>
      <c r="AQ409" s="730"/>
      <c r="AR409" s="730"/>
      <c r="AS409" s="767"/>
      <c r="AT409" s="730"/>
      <c r="AU409" s="729"/>
      <c r="AV409" s="729"/>
      <c r="AW409" s="729"/>
      <c r="AX409" s="729"/>
      <c r="AY409" s="729"/>
    </row>
    <row r="410" spans="4:51" s="478" customFormat="1" x14ac:dyDescent="0.2">
      <c r="D410" s="620"/>
      <c r="E410" s="620"/>
      <c r="F410" s="620"/>
      <c r="G410" s="479"/>
      <c r="H410" s="621"/>
      <c r="I410" s="622"/>
      <c r="J410" s="622"/>
      <c r="K410" s="623"/>
      <c r="L410" s="623"/>
      <c r="M410" s="622"/>
      <c r="N410" s="623"/>
      <c r="O410" s="622"/>
      <c r="P410" s="479"/>
      <c r="Q410" s="479"/>
      <c r="R410" s="623"/>
      <c r="U410" s="624"/>
      <c r="V410" s="624"/>
      <c r="W410" s="624"/>
      <c r="X410" s="550"/>
      <c r="Y410" s="550"/>
      <c r="Z410" s="766"/>
      <c r="AA410" s="759"/>
      <c r="AB410" s="757"/>
      <c r="AC410" s="730"/>
      <c r="AD410" s="730"/>
      <c r="AE410" s="730"/>
      <c r="AF410" s="730"/>
      <c r="AG410" s="730"/>
      <c r="AH410" s="730"/>
      <c r="AI410" s="730"/>
      <c r="AJ410" s="767"/>
      <c r="AK410" s="730"/>
      <c r="AL410" s="730"/>
      <c r="AM410" s="730"/>
      <c r="AN410" s="730"/>
      <c r="AO410" s="730"/>
      <c r="AP410" s="730"/>
      <c r="AQ410" s="730"/>
      <c r="AR410" s="730"/>
      <c r="AS410" s="767"/>
      <c r="AT410" s="730"/>
      <c r="AU410" s="729"/>
      <c r="AV410" s="729"/>
      <c r="AW410" s="729"/>
      <c r="AX410" s="729"/>
      <c r="AY410" s="729"/>
    </row>
    <row r="411" spans="4:51" s="478" customFormat="1" x14ac:dyDescent="0.2">
      <c r="D411" s="620"/>
      <c r="E411" s="620"/>
      <c r="F411" s="620"/>
      <c r="G411" s="479"/>
      <c r="H411" s="621"/>
      <c r="I411" s="622"/>
      <c r="J411" s="622"/>
      <c r="K411" s="623"/>
      <c r="L411" s="623"/>
      <c r="M411" s="622"/>
      <c r="N411" s="623"/>
      <c r="O411" s="622"/>
      <c r="P411" s="479"/>
      <c r="Q411" s="479"/>
      <c r="R411" s="623"/>
      <c r="U411" s="624"/>
      <c r="V411" s="624"/>
      <c r="W411" s="624"/>
      <c r="X411" s="550"/>
      <c r="Y411" s="550"/>
      <c r="Z411" s="766"/>
      <c r="AA411" s="759"/>
      <c r="AB411" s="757"/>
      <c r="AC411" s="730"/>
      <c r="AD411" s="730"/>
      <c r="AE411" s="730"/>
      <c r="AF411" s="730"/>
      <c r="AG411" s="730"/>
      <c r="AH411" s="730"/>
      <c r="AI411" s="730"/>
      <c r="AJ411" s="767"/>
      <c r="AK411" s="730"/>
      <c r="AL411" s="730"/>
      <c r="AM411" s="730"/>
      <c r="AN411" s="730"/>
      <c r="AO411" s="730"/>
      <c r="AP411" s="730"/>
      <c r="AQ411" s="730"/>
      <c r="AR411" s="730"/>
      <c r="AS411" s="767"/>
      <c r="AT411" s="730"/>
      <c r="AU411" s="729"/>
      <c r="AV411" s="729"/>
      <c r="AW411" s="729"/>
      <c r="AX411" s="729"/>
      <c r="AY411" s="729"/>
    </row>
    <row r="412" spans="4:51" s="478" customFormat="1" x14ac:dyDescent="0.2">
      <c r="D412" s="620"/>
      <c r="E412" s="620"/>
      <c r="F412" s="620"/>
      <c r="G412" s="479"/>
      <c r="H412" s="621"/>
      <c r="I412" s="622"/>
      <c r="J412" s="622"/>
      <c r="K412" s="623"/>
      <c r="L412" s="623"/>
      <c r="M412" s="622"/>
      <c r="N412" s="623"/>
      <c r="O412" s="622"/>
      <c r="P412" s="479"/>
      <c r="Q412" s="479"/>
      <c r="R412" s="623"/>
      <c r="U412" s="624"/>
      <c r="V412" s="624"/>
      <c r="W412" s="624"/>
      <c r="X412" s="550"/>
      <c r="Y412" s="550"/>
      <c r="Z412" s="766"/>
      <c r="AA412" s="759"/>
      <c r="AB412" s="757"/>
      <c r="AC412" s="730"/>
      <c r="AD412" s="730"/>
      <c r="AE412" s="730"/>
      <c r="AF412" s="730"/>
      <c r="AG412" s="730"/>
      <c r="AH412" s="730"/>
      <c r="AI412" s="730"/>
      <c r="AJ412" s="767"/>
      <c r="AK412" s="730"/>
      <c r="AL412" s="730"/>
      <c r="AM412" s="730"/>
      <c r="AN412" s="730"/>
      <c r="AO412" s="730"/>
      <c r="AP412" s="730"/>
      <c r="AQ412" s="730"/>
      <c r="AR412" s="730"/>
      <c r="AS412" s="767"/>
      <c r="AT412" s="730"/>
      <c r="AU412" s="729"/>
      <c r="AV412" s="729"/>
      <c r="AW412" s="729"/>
      <c r="AX412" s="729"/>
      <c r="AY412" s="729"/>
    </row>
    <row r="413" spans="4:51" s="478" customFormat="1" x14ac:dyDescent="0.2">
      <c r="D413" s="620"/>
      <c r="E413" s="620"/>
      <c r="F413" s="620"/>
      <c r="G413" s="479"/>
      <c r="H413" s="621"/>
      <c r="I413" s="622"/>
      <c r="J413" s="622"/>
      <c r="K413" s="623"/>
      <c r="L413" s="623"/>
      <c r="M413" s="622"/>
      <c r="N413" s="623"/>
      <c r="O413" s="622"/>
      <c r="P413" s="479"/>
      <c r="Q413" s="479"/>
      <c r="R413" s="623"/>
      <c r="U413" s="624"/>
      <c r="V413" s="624"/>
      <c r="W413" s="624"/>
      <c r="X413" s="550"/>
      <c r="Y413" s="550"/>
      <c r="Z413" s="766"/>
      <c r="AA413" s="759"/>
      <c r="AB413" s="757"/>
      <c r="AC413" s="730"/>
      <c r="AD413" s="730"/>
      <c r="AE413" s="730"/>
      <c r="AF413" s="730"/>
      <c r="AG413" s="730"/>
      <c r="AH413" s="730"/>
      <c r="AI413" s="730"/>
      <c r="AJ413" s="767"/>
      <c r="AK413" s="730"/>
      <c r="AL413" s="730"/>
      <c r="AM413" s="730"/>
      <c r="AN413" s="730"/>
      <c r="AO413" s="730"/>
      <c r="AP413" s="730"/>
      <c r="AQ413" s="730"/>
      <c r="AR413" s="730"/>
      <c r="AS413" s="767"/>
      <c r="AT413" s="730"/>
      <c r="AU413" s="729"/>
      <c r="AV413" s="729"/>
      <c r="AW413" s="729"/>
      <c r="AX413" s="729"/>
      <c r="AY413" s="729"/>
    </row>
    <row r="414" spans="4:51" s="478" customFormat="1" x14ac:dyDescent="0.2">
      <c r="D414" s="620"/>
      <c r="E414" s="620"/>
      <c r="F414" s="620"/>
      <c r="G414" s="479"/>
      <c r="H414" s="621"/>
      <c r="I414" s="622"/>
      <c r="J414" s="622"/>
      <c r="K414" s="623"/>
      <c r="L414" s="623"/>
      <c r="M414" s="622"/>
      <c r="N414" s="623"/>
      <c r="O414" s="622"/>
      <c r="P414" s="479"/>
      <c r="Q414" s="479"/>
      <c r="R414" s="623"/>
      <c r="U414" s="624"/>
      <c r="V414" s="624"/>
      <c r="W414" s="624"/>
      <c r="X414" s="550"/>
      <c r="Y414" s="550"/>
      <c r="Z414" s="766"/>
      <c r="AA414" s="759"/>
      <c r="AB414" s="757"/>
      <c r="AC414" s="730"/>
      <c r="AD414" s="730"/>
      <c r="AE414" s="730"/>
      <c r="AF414" s="730"/>
      <c r="AG414" s="730"/>
      <c r="AH414" s="730"/>
      <c r="AI414" s="730"/>
      <c r="AJ414" s="767"/>
      <c r="AK414" s="730"/>
      <c r="AL414" s="730"/>
      <c r="AM414" s="730"/>
      <c r="AN414" s="730"/>
      <c r="AO414" s="730"/>
      <c r="AP414" s="730"/>
      <c r="AQ414" s="730"/>
      <c r="AR414" s="730"/>
      <c r="AS414" s="767"/>
      <c r="AT414" s="730"/>
      <c r="AU414" s="729"/>
      <c r="AV414" s="729"/>
      <c r="AW414" s="729"/>
      <c r="AX414" s="729"/>
      <c r="AY414" s="729"/>
    </row>
    <row r="415" spans="4:51" s="478" customFormat="1" x14ac:dyDescent="0.2">
      <c r="D415" s="620"/>
      <c r="E415" s="620"/>
      <c r="F415" s="620"/>
      <c r="G415" s="479"/>
      <c r="H415" s="621"/>
      <c r="I415" s="622"/>
      <c r="J415" s="622"/>
      <c r="K415" s="623"/>
      <c r="L415" s="623"/>
      <c r="M415" s="622"/>
      <c r="N415" s="623"/>
      <c r="O415" s="622"/>
      <c r="P415" s="479"/>
      <c r="Q415" s="479"/>
      <c r="R415" s="623"/>
      <c r="U415" s="624"/>
      <c r="V415" s="624"/>
      <c r="W415" s="624"/>
      <c r="X415" s="550"/>
      <c r="Y415" s="550"/>
      <c r="Z415" s="766"/>
      <c r="AA415" s="759"/>
      <c r="AB415" s="757"/>
      <c r="AC415" s="730"/>
      <c r="AD415" s="730"/>
      <c r="AE415" s="730"/>
      <c r="AF415" s="730"/>
      <c r="AG415" s="730"/>
      <c r="AH415" s="730"/>
      <c r="AI415" s="730"/>
      <c r="AJ415" s="767"/>
      <c r="AK415" s="730"/>
      <c r="AL415" s="730"/>
      <c r="AM415" s="730"/>
      <c r="AN415" s="730"/>
      <c r="AO415" s="730"/>
      <c r="AP415" s="730"/>
      <c r="AQ415" s="730"/>
      <c r="AR415" s="730"/>
      <c r="AS415" s="767"/>
      <c r="AT415" s="730"/>
      <c r="AU415" s="729"/>
      <c r="AV415" s="729"/>
      <c r="AW415" s="729"/>
      <c r="AX415" s="729"/>
      <c r="AY415" s="729"/>
    </row>
    <row r="416" spans="4:51" s="478" customFormat="1" x14ac:dyDescent="0.2">
      <c r="D416" s="620"/>
      <c r="E416" s="620"/>
      <c r="F416" s="620"/>
      <c r="G416" s="479"/>
      <c r="H416" s="621"/>
      <c r="I416" s="622"/>
      <c r="J416" s="622"/>
      <c r="K416" s="623"/>
      <c r="L416" s="623"/>
      <c r="M416" s="622"/>
      <c r="N416" s="623"/>
      <c r="O416" s="622"/>
      <c r="P416" s="479"/>
      <c r="Q416" s="479"/>
      <c r="R416" s="623"/>
      <c r="U416" s="624"/>
      <c r="V416" s="624"/>
      <c r="W416" s="624"/>
      <c r="X416" s="550"/>
      <c r="Y416" s="550"/>
      <c r="Z416" s="766"/>
      <c r="AA416" s="759"/>
      <c r="AB416" s="757"/>
      <c r="AC416" s="730"/>
      <c r="AD416" s="730"/>
      <c r="AE416" s="730"/>
      <c r="AF416" s="730"/>
      <c r="AG416" s="730"/>
      <c r="AH416" s="730"/>
      <c r="AI416" s="730"/>
      <c r="AJ416" s="767"/>
      <c r="AK416" s="730"/>
      <c r="AL416" s="730"/>
      <c r="AM416" s="730"/>
      <c r="AN416" s="730"/>
      <c r="AO416" s="730"/>
      <c r="AP416" s="730"/>
      <c r="AQ416" s="730"/>
      <c r="AR416" s="730"/>
      <c r="AS416" s="767"/>
      <c r="AT416" s="730"/>
      <c r="AU416" s="729"/>
      <c r="AV416" s="729"/>
      <c r="AW416" s="729"/>
      <c r="AX416" s="729"/>
      <c r="AY416" s="729"/>
    </row>
    <row r="417" spans="4:51" s="478" customFormat="1" x14ac:dyDescent="0.2">
      <c r="D417" s="620"/>
      <c r="E417" s="620"/>
      <c r="F417" s="620"/>
      <c r="G417" s="479"/>
      <c r="H417" s="621"/>
      <c r="I417" s="622"/>
      <c r="J417" s="622"/>
      <c r="K417" s="623"/>
      <c r="L417" s="623"/>
      <c r="M417" s="622"/>
      <c r="N417" s="623"/>
      <c r="O417" s="622"/>
      <c r="P417" s="479"/>
      <c r="Q417" s="479"/>
      <c r="R417" s="623"/>
      <c r="U417" s="624"/>
      <c r="V417" s="624"/>
      <c r="W417" s="624"/>
      <c r="X417" s="550"/>
      <c r="Y417" s="550"/>
      <c r="Z417" s="766"/>
      <c r="AA417" s="759"/>
      <c r="AB417" s="757"/>
      <c r="AC417" s="730"/>
      <c r="AD417" s="730"/>
      <c r="AE417" s="730"/>
      <c r="AF417" s="730"/>
      <c r="AG417" s="730"/>
      <c r="AH417" s="730"/>
      <c r="AI417" s="730"/>
      <c r="AJ417" s="767"/>
      <c r="AK417" s="730"/>
      <c r="AL417" s="730"/>
      <c r="AM417" s="730"/>
      <c r="AN417" s="730"/>
      <c r="AO417" s="730"/>
      <c r="AP417" s="730"/>
      <c r="AQ417" s="730"/>
      <c r="AR417" s="730"/>
      <c r="AS417" s="767"/>
      <c r="AT417" s="730"/>
      <c r="AU417" s="729"/>
      <c r="AV417" s="729"/>
      <c r="AW417" s="729"/>
      <c r="AX417" s="729"/>
      <c r="AY417" s="729"/>
    </row>
    <row r="418" spans="4:51" s="478" customFormat="1" x14ac:dyDescent="0.2">
      <c r="D418" s="620"/>
      <c r="E418" s="620"/>
      <c r="F418" s="620"/>
      <c r="G418" s="479"/>
      <c r="H418" s="621"/>
      <c r="I418" s="622"/>
      <c r="J418" s="622"/>
      <c r="K418" s="623"/>
      <c r="L418" s="623"/>
      <c r="M418" s="622"/>
      <c r="N418" s="623"/>
      <c r="O418" s="622"/>
      <c r="P418" s="479"/>
      <c r="Q418" s="479"/>
      <c r="R418" s="623"/>
      <c r="U418" s="624"/>
      <c r="V418" s="624"/>
      <c r="W418" s="624"/>
      <c r="X418" s="550"/>
      <c r="Y418" s="550"/>
      <c r="Z418" s="766"/>
      <c r="AA418" s="759"/>
      <c r="AB418" s="757"/>
      <c r="AC418" s="730"/>
      <c r="AD418" s="730"/>
      <c r="AE418" s="730"/>
      <c r="AF418" s="730"/>
      <c r="AG418" s="730"/>
      <c r="AH418" s="730"/>
      <c r="AI418" s="730"/>
      <c r="AJ418" s="767"/>
      <c r="AK418" s="730"/>
      <c r="AL418" s="730"/>
      <c r="AM418" s="730"/>
      <c r="AN418" s="730"/>
      <c r="AO418" s="730"/>
      <c r="AP418" s="730"/>
      <c r="AQ418" s="730"/>
      <c r="AR418" s="730"/>
      <c r="AS418" s="767"/>
      <c r="AT418" s="730"/>
      <c r="AU418" s="729"/>
      <c r="AV418" s="729"/>
      <c r="AW418" s="729"/>
      <c r="AX418" s="729"/>
      <c r="AY418" s="729"/>
    </row>
    <row r="419" spans="4:51" s="478" customFormat="1" x14ac:dyDescent="0.2">
      <c r="D419" s="620"/>
      <c r="E419" s="620"/>
      <c r="F419" s="620"/>
      <c r="G419" s="479"/>
      <c r="H419" s="621"/>
      <c r="I419" s="622"/>
      <c r="J419" s="622"/>
      <c r="K419" s="623"/>
      <c r="L419" s="623"/>
      <c r="M419" s="622"/>
      <c r="N419" s="623"/>
      <c r="O419" s="622"/>
      <c r="P419" s="479"/>
      <c r="Q419" s="479"/>
      <c r="R419" s="623"/>
      <c r="U419" s="624"/>
      <c r="V419" s="624"/>
      <c r="W419" s="624"/>
      <c r="X419" s="550"/>
      <c r="Y419" s="550"/>
      <c r="Z419" s="766"/>
      <c r="AA419" s="759"/>
      <c r="AB419" s="757"/>
      <c r="AC419" s="730"/>
      <c r="AD419" s="730"/>
      <c r="AE419" s="730"/>
      <c r="AF419" s="730"/>
      <c r="AG419" s="730"/>
      <c r="AH419" s="730"/>
      <c r="AI419" s="730"/>
      <c r="AJ419" s="767"/>
      <c r="AK419" s="730"/>
      <c r="AL419" s="730"/>
      <c r="AM419" s="730"/>
      <c r="AN419" s="730"/>
      <c r="AO419" s="730"/>
      <c r="AP419" s="730"/>
      <c r="AQ419" s="730"/>
      <c r="AR419" s="730"/>
      <c r="AS419" s="767"/>
      <c r="AT419" s="730"/>
      <c r="AU419" s="729"/>
      <c r="AV419" s="729"/>
      <c r="AW419" s="729"/>
      <c r="AX419" s="729"/>
      <c r="AY419" s="729"/>
    </row>
    <row r="420" spans="4:51" s="478" customFormat="1" x14ac:dyDescent="0.2">
      <c r="D420" s="620"/>
      <c r="E420" s="620"/>
      <c r="F420" s="620"/>
      <c r="G420" s="479"/>
      <c r="H420" s="621"/>
      <c r="I420" s="622"/>
      <c r="J420" s="622"/>
      <c r="K420" s="623"/>
      <c r="L420" s="623"/>
      <c r="M420" s="622"/>
      <c r="N420" s="623"/>
      <c r="O420" s="622"/>
      <c r="P420" s="479"/>
      <c r="Q420" s="479"/>
      <c r="R420" s="623"/>
      <c r="U420" s="624"/>
      <c r="V420" s="624"/>
      <c r="W420" s="624"/>
      <c r="X420" s="550"/>
      <c r="Y420" s="550"/>
      <c r="Z420" s="766"/>
      <c r="AA420" s="759"/>
      <c r="AB420" s="757"/>
      <c r="AC420" s="730"/>
      <c r="AD420" s="730"/>
      <c r="AE420" s="730"/>
      <c r="AF420" s="730"/>
      <c r="AG420" s="730"/>
      <c r="AH420" s="730"/>
      <c r="AI420" s="730"/>
      <c r="AJ420" s="767"/>
      <c r="AK420" s="730"/>
      <c r="AL420" s="730"/>
      <c r="AM420" s="730"/>
      <c r="AN420" s="730"/>
      <c r="AO420" s="730"/>
      <c r="AP420" s="730"/>
      <c r="AQ420" s="730"/>
      <c r="AR420" s="730"/>
      <c r="AS420" s="767"/>
      <c r="AT420" s="730"/>
      <c r="AU420" s="729"/>
      <c r="AV420" s="729"/>
      <c r="AW420" s="729"/>
      <c r="AX420" s="729"/>
      <c r="AY420" s="729"/>
    </row>
    <row r="421" spans="4:51" s="478" customFormat="1" x14ac:dyDescent="0.2">
      <c r="D421" s="620"/>
      <c r="E421" s="620"/>
      <c r="F421" s="620"/>
      <c r="G421" s="479"/>
      <c r="H421" s="621"/>
      <c r="I421" s="622"/>
      <c r="J421" s="622"/>
      <c r="K421" s="623"/>
      <c r="L421" s="623"/>
      <c r="M421" s="622"/>
      <c r="N421" s="623"/>
      <c r="O421" s="622"/>
      <c r="P421" s="479"/>
      <c r="Q421" s="479"/>
      <c r="R421" s="623"/>
      <c r="U421" s="624"/>
      <c r="V421" s="624"/>
      <c r="W421" s="624"/>
      <c r="X421" s="550"/>
      <c r="Y421" s="550"/>
      <c r="Z421" s="766"/>
      <c r="AA421" s="759"/>
      <c r="AB421" s="757"/>
      <c r="AC421" s="730"/>
      <c r="AD421" s="730"/>
      <c r="AE421" s="730"/>
      <c r="AF421" s="730"/>
      <c r="AG421" s="730"/>
      <c r="AH421" s="730"/>
      <c r="AI421" s="730"/>
      <c r="AJ421" s="767"/>
      <c r="AK421" s="730"/>
      <c r="AL421" s="730"/>
      <c r="AM421" s="730"/>
      <c r="AN421" s="730"/>
      <c r="AO421" s="730"/>
      <c r="AP421" s="730"/>
      <c r="AQ421" s="730"/>
      <c r="AR421" s="730"/>
      <c r="AS421" s="767"/>
      <c r="AT421" s="730"/>
      <c r="AU421" s="729"/>
      <c r="AV421" s="729"/>
      <c r="AW421" s="729"/>
      <c r="AX421" s="729"/>
      <c r="AY421" s="729"/>
    </row>
    <row r="422" spans="4:51" s="478" customFormat="1" x14ac:dyDescent="0.2">
      <c r="D422" s="620"/>
      <c r="E422" s="620"/>
      <c r="F422" s="620"/>
      <c r="G422" s="479"/>
      <c r="H422" s="621"/>
      <c r="I422" s="622"/>
      <c r="J422" s="622"/>
      <c r="K422" s="623"/>
      <c r="L422" s="623"/>
      <c r="M422" s="622"/>
      <c r="N422" s="623"/>
      <c r="O422" s="622"/>
      <c r="P422" s="479"/>
      <c r="Q422" s="479"/>
      <c r="R422" s="623"/>
      <c r="U422" s="624"/>
      <c r="V422" s="624"/>
      <c r="W422" s="624"/>
      <c r="X422" s="550"/>
      <c r="Y422" s="550"/>
      <c r="Z422" s="766"/>
      <c r="AA422" s="759"/>
      <c r="AB422" s="757"/>
      <c r="AC422" s="730"/>
      <c r="AD422" s="730"/>
      <c r="AE422" s="730"/>
      <c r="AF422" s="730"/>
      <c r="AG422" s="730"/>
      <c r="AH422" s="730"/>
      <c r="AI422" s="730"/>
      <c r="AJ422" s="767"/>
      <c r="AK422" s="730"/>
      <c r="AL422" s="730"/>
      <c r="AM422" s="730"/>
      <c r="AN422" s="730"/>
      <c r="AO422" s="730"/>
      <c r="AP422" s="730"/>
      <c r="AQ422" s="730"/>
      <c r="AR422" s="730"/>
      <c r="AS422" s="767"/>
      <c r="AT422" s="730"/>
      <c r="AU422" s="729"/>
      <c r="AV422" s="729"/>
      <c r="AW422" s="729"/>
      <c r="AX422" s="729"/>
      <c r="AY422" s="729"/>
    </row>
    <row r="423" spans="4:51" s="478" customFormat="1" x14ac:dyDescent="0.2">
      <c r="D423" s="620"/>
      <c r="E423" s="620"/>
      <c r="F423" s="620"/>
      <c r="G423" s="479"/>
      <c r="H423" s="621"/>
      <c r="I423" s="622"/>
      <c r="J423" s="622"/>
      <c r="K423" s="623"/>
      <c r="L423" s="623"/>
      <c r="M423" s="622"/>
      <c r="N423" s="623"/>
      <c r="O423" s="622"/>
      <c r="P423" s="479"/>
      <c r="Q423" s="479"/>
      <c r="R423" s="623"/>
      <c r="U423" s="624"/>
      <c r="V423" s="624"/>
      <c r="W423" s="624"/>
      <c r="X423" s="550"/>
      <c r="Y423" s="550"/>
      <c r="Z423" s="766"/>
      <c r="AA423" s="759"/>
      <c r="AB423" s="757"/>
      <c r="AC423" s="730"/>
      <c r="AD423" s="730"/>
      <c r="AE423" s="730"/>
      <c r="AF423" s="730"/>
      <c r="AG423" s="730"/>
      <c r="AH423" s="730"/>
      <c r="AI423" s="730"/>
      <c r="AJ423" s="767"/>
      <c r="AK423" s="730"/>
      <c r="AL423" s="730"/>
      <c r="AM423" s="730"/>
      <c r="AN423" s="730"/>
      <c r="AO423" s="730"/>
      <c r="AP423" s="730"/>
      <c r="AQ423" s="730"/>
      <c r="AR423" s="730"/>
      <c r="AS423" s="767"/>
      <c r="AT423" s="730"/>
      <c r="AU423" s="729"/>
      <c r="AV423" s="729"/>
      <c r="AW423" s="729"/>
      <c r="AX423" s="729"/>
      <c r="AY423" s="729"/>
    </row>
    <row r="424" spans="4:51" s="478" customFormat="1" x14ac:dyDescent="0.2">
      <c r="D424" s="620"/>
      <c r="E424" s="620"/>
      <c r="F424" s="620"/>
      <c r="G424" s="479"/>
      <c r="H424" s="621"/>
      <c r="I424" s="622"/>
      <c r="J424" s="622"/>
      <c r="K424" s="623"/>
      <c r="L424" s="623"/>
      <c r="M424" s="622"/>
      <c r="N424" s="623"/>
      <c r="O424" s="622"/>
      <c r="P424" s="479"/>
      <c r="Q424" s="479"/>
      <c r="R424" s="623"/>
      <c r="U424" s="624"/>
      <c r="V424" s="624"/>
      <c r="W424" s="624"/>
      <c r="X424" s="550"/>
      <c r="Y424" s="550"/>
      <c r="Z424" s="766"/>
      <c r="AA424" s="759"/>
      <c r="AB424" s="757"/>
      <c r="AC424" s="730"/>
      <c r="AD424" s="730"/>
      <c r="AE424" s="730"/>
      <c r="AF424" s="730"/>
      <c r="AG424" s="730"/>
      <c r="AH424" s="730"/>
      <c r="AI424" s="730"/>
      <c r="AJ424" s="767"/>
      <c r="AK424" s="730"/>
      <c r="AL424" s="730"/>
      <c r="AM424" s="730"/>
      <c r="AN424" s="730"/>
      <c r="AO424" s="730"/>
      <c r="AP424" s="730"/>
      <c r="AQ424" s="730"/>
      <c r="AR424" s="730"/>
      <c r="AS424" s="767"/>
      <c r="AT424" s="730"/>
      <c r="AU424" s="729"/>
      <c r="AV424" s="729"/>
      <c r="AW424" s="729"/>
      <c r="AX424" s="729"/>
      <c r="AY424" s="729"/>
    </row>
    <row r="425" spans="4:51" s="478" customFormat="1" x14ac:dyDescent="0.2">
      <c r="D425" s="620"/>
      <c r="E425" s="620"/>
      <c r="F425" s="620"/>
      <c r="G425" s="479"/>
      <c r="H425" s="621"/>
      <c r="I425" s="622"/>
      <c r="J425" s="622"/>
      <c r="K425" s="623"/>
      <c r="L425" s="623"/>
      <c r="M425" s="622"/>
      <c r="N425" s="623"/>
      <c r="O425" s="622"/>
      <c r="P425" s="479"/>
      <c r="Q425" s="479"/>
      <c r="R425" s="623"/>
      <c r="U425" s="624"/>
      <c r="V425" s="624"/>
      <c r="W425" s="624"/>
      <c r="X425" s="550"/>
      <c r="Y425" s="550"/>
      <c r="Z425" s="766"/>
      <c r="AA425" s="759"/>
      <c r="AB425" s="757"/>
      <c r="AC425" s="730"/>
      <c r="AD425" s="730"/>
      <c r="AE425" s="730"/>
      <c r="AF425" s="730"/>
      <c r="AG425" s="730"/>
      <c r="AH425" s="730"/>
      <c r="AI425" s="730"/>
      <c r="AJ425" s="767"/>
      <c r="AK425" s="730"/>
      <c r="AL425" s="730"/>
      <c r="AM425" s="730"/>
      <c r="AN425" s="730"/>
      <c r="AO425" s="730"/>
      <c r="AP425" s="730"/>
      <c r="AQ425" s="730"/>
      <c r="AR425" s="730"/>
      <c r="AS425" s="767"/>
      <c r="AT425" s="730"/>
      <c r="AU425" s="729"/>
      <c r="AV425" s="729"/>
      <c r="AW425" s="729"/>
      <c r="AX425" s="729"/>
      <c r="AY425" s="729"/>
    </row>
    <row r="426" spans="4:51" s="478" customFormat="1" x14ac:dyDescent="0.2">
      <c r="D426" s="620"/>
      <c r="E426" s="620"/>
      <c r="F426" s="620"/>
      <c r="G426" s="479"/>
      <c r="H426" s="621"/>
      <c r="I426" s="622"/>
      <c r="J426" s="622"/>
      <c r="K426" s="623"/>
      <c r="L426" s="623"/>
      <c r="M426" s="622"/>
      <c r="N426" s="623"/>
      <c r="O426" s="622"/>
      <c r="P426" s="479"/>
      <c r="Q426" s="479"/>
      <c r="R426" s="623"/>
      <c r="U426" s="624"/>
      <c r="V426" s="624"/>
      <c r="W426" s="624"/>
      <c r="X426" s="550"/>
      <c r="Y426" s="550"/>
      <c r="Z426" s="766"/>
      <c r="AA426" s="759"/>
      <c r="AB426" s="757"/>
      <c r="AC426" s="730"/>
      <c r="AD426" s="730"/>
      <c r="AE426" s="730"/>
      <c r="AF426" s="730"/>
      <c r="AG426" s="730"/>
      <c r="AH426" s="730"/>
      <c r="AI426" s="730"/>
      <c r="AJ426" s="767"/>
      <c r="AK426" s="730"/>
      <c r="AL426" s="730"/>
      <c r="AM426" s="730"/>
      <c r="AN426" s="730"/>
      <c r="AO426" s="730"/>
      <c r="AP426" s="730"/>
      <c r="AQ426" s="730"/>
      <c r="AR426" s="730"/>
      <c r="AS426" s="767"/>
      <c r="AT426" s="730"/>
      <c r="AU426" s="729"/>
      <c r="AV426" s="729"/>
      <c r="AW426" s="729"/>
      <c r="AX426" s="729"/>
      <c r="AY426" s="729"/>
    </row>
    <row r="427" spans="4:51" s="478" customFormat="1" x14ac:dyDescent="0.2">
      <c r="D427" s="620"/>
      <c r="E427" s="620"/>
      <c r="F427" s="620"/>
      <c r="G427" s="479"/>
      <c r="H427" s="621"/>
      <c r="I427" s="622"/>
      <c r="J427" s="622"/>
      <c r="K427" s="623"/>
      <c r="L427" s="623"/>
      <c r="M427" s="622"/>
      <c r="N427" s="623"/>
      <c r="O427" s="622"/>
      <c r="P427" s="479"/>
      <c r="Q427" s="479"/>
      <c r="R427" s="623"/>
      <c r="U427" s="624"/>
      <c r="V427" s="624"/>
      <c r="W427" s="624"/>
      <c r="X427" s="550"/>
      <c r="Y427" s="550"/>
      <c r="Z427" s="766"/>
      <c r="AA427" s="759"/>
      <c r="AB427" s="757"/>
      <c r="AC427" s="730"/>
      <c r="AD427" s="730"/>
      <c r="AE427" s="730"/>
      <c r="AF427" s="730"/>
      <c r="AG427" s="730"/>
      <c r="AH427" s="730"/>
      <c r="AI427" s="730"/>
      <c r="AJ427" s="767"/>
      <c r="AK427" s="730"/>
      <c r="AL427" s="730"/>
      <c r="AM427" s="730"/>
      <c r="AN427" s="730"/>
      <c r="AO427" s="730"/>
      <c r="AP427" s="730"/>
      <c r="AQ427" s="730"/>
      <c r="AR427" s="730"/>
      <c r="AS427" s="767"/>
      <c r="AT427" s="730"/>
      <c r="AU427" s="729"/>
      <c r="AV427" s="729"/>
      <c r="AW427" s="729"/>
      <c r="AX427" s="729"/>
      <c r="AY427" s="729"/>
    </row>
    <row r="428" spans="4:51" s="478" customFormat="1" x14ac:dyDescent="0.2">
      <c r="D428" s="620"/>
      <c r="E428" s="620"/>
      <c r="F428" s="620"/>
      <c r="G428" s="479"/>
      <c r="H428" s="621"/>
      <c r="I428" s="622"/>
      <c r="J428" s="622"/>
      <c r="K428" s="623"/>
      <c r="L428" s="623"/>
      <c r="M428" s="622"/>
      <c r="N428" s="623"/>
      <c r="O428" s="622"/>
      <c r="P428" s="479"/>
      <c r="Q428" s="479"/>
      <c r="R428" s="623"/>
      <c r="U428" s="624"/>
      <c r="V428" s="624"/>
      <c r="W428" s="624"/>
      <c r="X428" s="550"/>
      <c r="Y428" s="550"/>
      <c r="Z428" s="766"/>
      <c r="AA428" s="759"/>
      <c r="AB428" s="757"/>
      <c r="AC428" s="730"/>
      <c r="AD428" s="730"/>
      <c r="AE428" s="730"/>
      <c r="AF428" s="730"/>
      <c r="AG428" s="730"/>
      <c r="AH428" s="730"/>
      <c r="AI428" s="730"/>
      <c r="AJ428" s="767"/>
      <c r="AK428" s="730"/>
      <c r="AL428" s="730"/>
      <c r="AM428" s="730"/>
      <c r="AN428" s="730"/>
      <c r="AO428" s="730"/>
      <c r="AP428" s="730"/>
      <c r="AQ428" s="730"/>
      <c r="AR428" s="730"/>
      <c r="AS428" s="767"/>
      <c r="AT428" s="730"/>
      <c r="AU428" s="729"/>
      <c r="AV428" s="729"/>
      <c r="AW428" s="729"/>
      <c r="AX428" s="729"/>
      <c r="AY428" s="729"/>
    </row>
    <row r="429" spans="4:51" s="478" customFormat="1" x14ac:dyDescent="0.2">
      <c r="D429" s="620"/>
      <c r="E429" s="620"/>
      <c r="F429" s="620"/>
      <c r="G429" s="479"/>
      <c r="H429" s="621"/>
      <c r="I429" s="622"/>
      <c r="J429" s="622"/>
      <c r="K429" s="623"/>
      <c r="L429" s="623"/>
      <c r="M429" s="622"/>
      <c r="N429" s="623"/>
      <c r="O429" s="622"/>
      <c r="P429" s="479"/>
      <c r="Q429" s="479"/>
      <c r="R429" s="623"/>
      <c r="U429" s="624"/>
      <c r="V429" s="624"/>
      <c r="W429" s="624"/>
      <c r="X429" s="550"/>
      <c r="Y429" s="550"/>
      <c r="Z429" s="766"/>
      <c r="AA429" s="759"/>
      <c r="AB429" s="757"/>
      <c r="AC429" s="730"/>
      <c r="AD429" s="730"/>
      <c r="AE429" s="730"/>
      <c r="AF429" s="730"/>
      <c r="AG429" s="730"/>
      <c r="AH429" s="730"/>
      <c r="AI429" s="730"/>
      <c r="AJ429" s="767"/>
      <c r="AK429" s="730"/>
      <c r="AL429" s="730"/>
      <c r="AM429" s="730"/>
      <c r="AN429" s="730"/>
      <c r="AO429" s="730"/>
      <c r="AP429" s="730"/>
      <c r="AQ429" s="730"/>
      <c r="AR429" s="730"/>
      <c r="AS429" s="767"/>
      <c r="AT429" s="730"/>
      <c r="AU429" s="729"/>
      <c r="AV429" s="729"/>
      <c r="AW429" s="729"/>
      <c r="AX429" s="729"/>
      <c r="AY429" s="729"/>
    </row>
    <row r="430" spans="4:51" s="478" customFormat="1" x14ac:dyDescent="0.2">
      <c r="D430" s="620"/>
      <c r="E430" s="620"/>
      <c r="F430" s="620"/>
      <c r="G430" s="479"/>
      <c r="H430" s="621"/>
      <c r="I430" s="622"/>
      <c r="J430" s="622"/>
      <c r="K430" s="623"/>
      <c r="L430" s="623"/>
      <c r="M430" s="622"/>
      <c r="N430" s="623"/>
      <c r="O430" s="622"/>
      <c r="P430" s="479"/>
      <c r="Q430" s="479"/>
      <c r="R430" s="623"/>
      <c r="U430" s="624"/>
      <c r="V430" s="624"/>
      <c r="W430" s="624"/>
      <c r="X430" s="550"/>
      <c r="Y430" s="550"/>
      <c r="Z430" s="766"/>
      <c r="AA430" s="759"/>
      <c r="AB430" s="757"/>
      <c r="AC430" s="730"/>
      <c r="AD430" s="730"/>
      <c r="AE430" s="730"/>
      <c r="AF430" s="730"/>
      <c r="AG430" s="730"/>
      <c r="AH430" s="730"/>
      <c r="AI430" s="730"/>
      <c r="AJ430" s="767"/>
      <c r="AK430" s="730"/>
      <c r="AL430" s="730"/>
      <c r="AM430" s="730"/>
      <c r="AN430" s="730"/>
      <c r="AO430" s="730"/>
      <c r="AP430" s="730"/>
      <c r="AQ430" s="730"/>
      <c r="AR430" s="730"/>
      <c r="AS430" s="767"/>
      <c r="AT430" s="730"/>
      <c r="AU430" s="729"/>
      <c r="AV430" s="729"/>
      <c r="AW430" s="729"/>
      <c r="AX430" s="729"/>
      <c r="AY430" s="729"/>
    </row>
    <row r="431" spans="4:51" s="478" customFormat="1" x14ac:dyDescent="0.2">
      <c r="D431" s="620"/>
      <c r="E431" s="620"/>
      <c r="F431" s="620"/>
      <c r="G431" s="479"/>
      <c r="H431" s="621"/>
      <c r="I431" s="622"/>
      <c r="J431" s="622"/>
      <c r="K431" s="623"/>
      <c r="L431" s="623"/>
      <c r="M431" s="622"/>
      <c r="N431" s="623"/>
      <c r="O431" s="622"/>
      <c r="P431" s="479"/>
      <c r="Q431" s="479"/>
      <c r="R431" s="623"/>
      <c r="U431" s="624"/>
      <c r="V431" s="624"/>
      <c r="W431" s="624"/>
      <c r="X431" s="550"/>
      <c r="Y431" s="550"/>
      <c r="Z431" s="766"/>
      <c r="AA431" s="759"/>
      <c r="AB431" s="757"/>
      <c r="AC431" s="730"/>
      <c r="AD431" s="730"/>
      <c r="AE431" s="730"/>
      <c r="AF431" s="730"/>
      <c r="AG431" s="730"/>
      <c r="AH431" s="730"/>
      <c r="AI431" s="730"/>
      <c r="AJ431" s="767"/>
      <c r="AK431" s="730"/>
      <c r="AL431" s="730"/>
      <c r="AM431" s="730"/>
      <c r="AN431" s="730"/>
      <c r="AO431" s="730"/>
      <c r="AP431" s="730"/>
      <c r="AQ431" s="730"/>
      <c r="AR431" s="730"/>
      <c r="AS431" s="767"/>
      <c r="AT431" s="730"/>
      <c r="AU431" s="729"/>
      <c r="AV431" s="729"/>
      <c r="AW431" s="729"/>
      <c r="AX431" s="729"/>
      <c r="AY431" s="729"/>
    </row>
    <row r="432" spans="4:51" s="478" customFormat="1" x14ac:dyDescent="0.2">
      <c r="D432" s="620"/>
      <c r="E432" s="620"/>
      <c r="F432" s="620"/>
      <c r="G432" s="479"/>
      <c r="H432" s="621"/>
      <c r="I432" s="622"/>
      <c r="J432" s="622"/>
      <c r="K432" s="623"/>
      <c r="L432" s="623"/>
      <c r="M432" s="622"/>
      <c r="N432" s="623"/>
      <c r="O432" s="622"/>
      <c r="P432" s="479"/>
      <c r="Q432" s="479"/>
      <c r="R432" s="623"/>
      <c r="U432" s="624"/>
      <c r="V432" s="624"/>
      <c r="W432" s="624"/>
      <c r="X432" s="550"/>
      <c r="Y432" s="550"/>
      <c r="Z432" s="766"/>
      <c r="AA432" s="759"/>
      <c r="AB432" s="757"/>
      <c r="AC432" s="730"/>
      <c r="AD432" s="730"/>
      <c r="AE432" s="730"/>
      <c r="AF432" s="730"/>
      <c r="AG432" s="730"/>
      <c r="AH432" s="730"/>
      <c r="AI432" s="730"/>
      <c r="AJ432" s="767"/>
      <c r="AK432" s="730"/>
      <c r="AL432" s="730"/>
      <c r="AM432" s="730"/>
      <c r="AN432" s="730"/>
      <c r="AO432" s="730"/>
      <c r="AP432" s="730"/>
      <c r="AQ432" s="730"/>
      <c r="AR432" s="730"/>
      <c r="AS432" s="767"/>
      <c r="AT432" s="730"/>
      <c r="AU432" s="729"/>
      <c r="AV432" s="729"/>
      <c r="AW432" s="729"/>
      <c r="AX432" s="729"/>
      <c r="AY432" s="729"/>
    </row>
    <row r="433" spans="4:51" s="478" customFormat="1" x14ac:dyDescent="0.2">
      <c r="D433" s="620"/>
      <c r="E433" s="620"/>
      <c r="F433" s="620"/>
      <c r="G433" s="479"/>
      <c r="H433" s="621"/>
      <c r="I433" s="622"/>
      <c r="J433" s="622"/>
      <c r="K433" s="623"/>
      <c r="L433" s="623"/>
      <c r="M433" s="622"/>
      <c r="N433" s="623"/>
      <c r="O433" s="622"/>
      <c r="P433" s="479"/>
      <c r="Q433" s="479"/>
      <c r="R433" s="623"/>
      <c r="U433" s="624"/>
      <c r="V433" s="624"/>
      <c r="W433" s="624"/>
      <c r="X433" s="550"/>
      <c r="Y433" s="550"/>
      <c r="Z433" s="766"/>
      <c r="AA433" s="759"/>
      <c r="AB433" s="757"/>
      <c r="AC433" s="730"/>
      <c r="AD433" s="730"/>
      <c r="AE433" s="730"/>
      <c r="AF433" s="730"/>
      <c r="AG433" s="730"/>
      <c r="AH433" s="730"/>
      <c r="AI433" s="730"/>
      <c r="AJ433" s="767"/>
      <c r="AK433" s="730"/>
      <c r="AL433" s="730"/>
      <c r="AM433" s="730"/>
      <c r="AN433" s="730"/>
      <c r="AO433" s="730"/>
      <c r="AP433" s="730"/>
      <c r="AQ433" s="730"/>
      <c r="AR433" s="730"/>
      <c r="AS433" s="767"/>
      <c r="AT433" s="730"/>
      <c r="AU433" s="729"/>
      <c r="AV433" s="729"/>
      <c r="AW433" s="729"/>
      <c r="AX433" s="729"/>
      <c r="AY433" s="729"/>
    </row>
    <row r="434" spans="4:51" s="478" customFormat="1" x14ac:dyDescent="0.2">
      <c r="D434" s="620"/>
      <c r="E434" s="620"/>
      <c r="F434" s="620"/>
      <c r="G434" s="479"/>
      <c r="H434" s="621"/>
      <c r="I434" s="622"/>
      <c r="J434" s="622"/>
      <c r="K434" s="623"/>
      <c r="L434" s="623"/>
      <c r="M434" s="622"/>
      <c r="N434" s="623"/>
      <c r="O434" s="622"/>
      <c r="P434" s="479"/>
      <c r="Q434" s="479"/>
      <c r="R434" s="623"/>
      <c r="U434" s="624"/>
      <c r="V434" s="624"/>
      <c r="W434" s="624"/>
      <c r="X434" s="550"/>
      <c r="Y434" s="550"/>
      <c r="Z434" s="766"/>
      <c r="AA434" s="759"/>
      <c r="AB434" s="757"/>
      <c r="AC434" s="730"/>
      <c r="AD434" s="730"/>
      <c r="AE434" s="730"/>
      <c r="AF434" s="730"/>
      <c r="AG434" s="730"/>
      <c r="AH434" s="730"/>
      <c r="AI434" s="730"/>
      <c r="AJ434" s="767"/>
      <c r="AK434" s="730"/>
      <c r="AL434" s="730"/>
      <c r="AM434" s="730"/>
      <c r="AN434" s="730"/>
      <c r="AO434" s="730"/>
      <c r="AP434" s="730"/>
      <c r="AQ434" s="730"/>
      <c r="AR434" s="730"/>
      <c r="AS434" s="767"/>
      <c r="AT434" s="730"/>
      <c r="AU434" s="729"/>
      <c r="AV434" s="729"/>
      <c r="AW434" s="729"/>
      <c r="AX434" s="729"/>
      <c r="AY434" s="729"/>
    </row>
    <row r="435" spans="4:51" s="478" customFormat="1" x14ac:dyDescent="0.2">
      <c r="D435" s="620"/>
      <c r="E435" s="620"/>
      <c r="F435" s="620"/>
      <c r="G435" s="479"/>
      <c r="H435" s="621"/>
      <c r="I435" s="622"/>
      <c r="J435" s="622"/>
      <c r="K435" s="623"/>
      <c r="L435" s="623"/>
      <c r="M435" s="622"/>
      <c r="N435" s="623"/>
      <c r="O435" s="622"/>
      <c r="P435" s="479"/>
      <c r="Q435" s="479"/>
      <c r="R435" s="623"/>
      <c r="U435" s="624"/>
      <c r="V435" s="624"/>
      <c r="W435" s="624"/>
      <c r="X435" s="550"/>
      <c r="Y435" s="550"/>
      <c r="Z435" s="766"/>
      <c r="AA435" s="759"/>
      <c r="AB435" s="757"/>
      <c r="AC435" s="730"/>
      <c r="AD435" s="730"/>
      <c r="AE435" s="730"/>
      <c r="AF435" s="730"/>
      <c r="AG435" s="730"/>
      <c r="AH435" s="730"/>
      <c r="AI435" s="730"/>
      <c r="AJ435" s="767"/>
      <c r="AK435" s="730"/>
      <c r="AL435" s="730"/>
      <c r="AM435" s="730"/>
      <c r="AN435" s="730"/>
      <c r="AO435" s="730"/>
      <c r="AP435" s="730"/>
      <c r="AQ435" s="730"/>
      <c r="AR435" s="730"/>
      <c r="AS435" s="767"/>
      <c r="AT435" s="730"/>
      <c r="AU435" s="729"/>
      <c r="AV435" s="729"/>
      <c r="AW435" s="729"/>
      <c r="AX435" s="729"/>
      <c r="AY435" s="729"/>
    </row>
    <row r="436" spans="4:51" s="478" customFormat="1" x14ac:dyDescent="0.2">
      <c r="D436" s="620"/>
      <c r="E436" s="620"/>
      <c r="F436" s="620"/>
      <c r="G436" s="479"/>
      <c r="H436" s="621"/>
      <c r="I436" s="622"/>
      <c r="J436" s="622"/>
      <c r="K436" s="623"/>
      <c r="L436" s="623"/>
      <c r="M436" s="622"/>
      <c r="N436" s="623"/>
      <c r="O436" s="622"/>
      <c r="P436" s="479"/>
      <c r="Q436" s="479"/>
      <c r="R436" s="623"/>
      <c r="U436" s="624"/>
      <c r="V436" s="624"/>
      <c r="W436" s="624"/>
      <c r="X436" s="550"/>
      <c r="Y436" s="550"/>
      <c r="Z436" s="766"/>
      <c r="AA436" s="759"/>
      <c r="AB436" s="757"/>
      <c r="AC436" s="730"/>
      <c r="AD436" s="730"/>
      <c r="AE436" s="730"/>
      <c r="AF436" s="730"/>
      <c r="AG436" s="730"/>
      <c r="AH436" s="730"/>
      <c r="AI436" s="730"/>
      <c r="AJ436" s="767"/>
      <c r="AK436" s="730"/>
      <c r="AL436" s="730"/>
      <c r="AM436" s="730"/>
      <c r="AN436" s="730"/>
      <c r="AO436" s="730"/>
      <c r="AP436" s="730"/>
      <c r="AQ436" s="730"/>
      <c r="AR436" s="730"/>
      <c r="AS436" s="767"/>
      <c r="AT436" s="730"/>
      <c r="AU436" s="729"/>
      <c r="AV436" s="729"/>
      <c r="AW436" s="729"/>
      <c r="AX436" s="729"/>
      <c r="AY436" s="729"/>
    </row>
    <row r="437" spans="4:51" s="478" customFormat="1" x14ac:dyDescent="0.2">
      <c r="D437" s="620"/>
      <c r="E437" s="620"/>
      <c r="F437" s="620"/>
      <c r="G437" s="479"/>
      <c r="H437" s="621"/>
      <c r="I437" s="622"/>
      <c r="J437" s="622"/>
      <c r="K437" s="623"/>
      <c r="L437" s="623"/>
      <c r="M437" s="622"/>
      <c r="N437" s="623"/>
      <c r="O437" s="622"/>
      <c r="P437" s="479"/>
      <c r="Q437" s="479"/>
      <c r="R437" s="623"/>
      <c r="U437" s="624"/>
      <c r="V437" s="624"/>
      <c r="W437" s="624"/>
      <c r="X437" s="550"/>
      <c r="Y437" s="550"/>
      <c r="Z437" s="766"/>
      <c r="AA437" s="759"/>
      <c r="AB437" s="757"/>
      <c r="AC437" s="730"/>
      <c r="AD437" s="730"/>
      <c r="AE437" s="730"/>
      <c r="AF437" s="730"/>
      <c r="AG437" s="730"/>
      <c r="AH437" s="730"/>
      <c r="AI437" s="730"/>
      <c r="AJ437" s="767"/>
      <c r="AK437" s="730"/>
      <c r="AL437" s="730"/>
      <c r="AM437" s="730"/>
      <c r="AN437" s="730"/>
      <c r="AO437" s="730"/>
      <c r="AP437" s="730"/>
      <c r="AQ437" s="730"/>
      <c r="AR437" s="730"/>
      <c r="AS437" s="767"/>
      <c r="AT437" s="730"/>
      <c r="AU437" s="729"/>
      <c r="AV437" s="729"/>
      <c r="AW437" s="729"/>
      <c r="AX437" s="729"/>
      <c r="AY437" s="729"/>
    </row>
    <row r="438" spans="4:51" s="478" customFormat="1" x14ac:dyDescent="0.2">
      <c r="D438" s="620"/>
      <c r="E438" s="620"/>
      <c r="F438" s="620"/>
      <c r="G438" s="479"/>
      <c r="H438" s="621"/>
      <c r="I438" s="622"/>
      <c r="J438" s="622"/>
      <c r="K438" s="623"/>
      <c r="L438" s="623"/>
      <c r="M438" s="622"/>
      <c r="N438" s="623"/>
      <c r="O438" s="622"/>
      <c r="P438" s="479"/>
      <c r="Q438" s="479"/>
      <c r="R438" s="623"/>
      <c r="U438" s="624"/>
      <c r="V438" s="624"/>
      <c r="W438" s="624"/>
      <c r="X438" s="550"/>
      <c r="Y438" s="550"/>
      <c r="Z438" s="766"/>
      <c r="AA438" s="759"/>
      <c r="AB438" s="757"/>
      <c r="AC438" s="730"/>
      <c r="AD438" s="730"/>
      <c r="AE438" s="730"/>
      <c r="AF438" s="730"/>
      <c r="AG438" s="730"/>
      <c r="AH438" s="730"/>
      <c r="AI438" s="730"/>
      <c r="AJ438" s="767"/>
      <c r="AK438" s="730"/>
      <c r="AL438" s="730"/>
      <c r="AM438" s="730"/>
      <c r="AN438" s="730"/>
      <c r="AO438" s="730"/>
      <c r="AP438" s="730"/>
      <c r="AQ438" s="730"/>
      <c r="AR438" s="730"/>
      <c r="AS438" s="767"/>
      <c r="AT438" s="730"/>
      <c r="AU438" s="729"/>
      <c r="AV438" s="729"/>
      <c r="AW438" s="729"/>
      <c r="AX438" s="729"/>
      <c r="AY438" s="729"/>
    </row>
    <row r="439" spans="4:51" s="478" customFormat="1" x14ac:dyDescent="0.2">
      <c r="D439" s="620"/>
      <c r="E439" s="620"/>
      <c r="F439" s="620"/>
      <c r="G439" s="479"/>
      <c r="H439" s="621"/>
      <c r="I439" s="622"/>
      <c r="J439" s="622"/>
      <c r="K439" s="623"/>
      <c r="L439" s="623"/>
      <c r="M439" s="622"/>
      <c r="N439" s="623"/>
      <c r="O439" s="622"/>
      <c r="P439" s="479"/>
      <c r="Q439" s="479"/>
      <c r="R439" s="623"/>
      <c r="U439" s="624"/>
      <c r="V439" s="624"/>
      <c r="W439" s="624"/>
      <c r="X439" s="550"/>
      <c r="Y439" s="550"/>
      <c r="Z439" s="766"/>
      <c r="AA439" s="759"/>
      <c r="AB439" s="757"/>
      <c r="AC439" s="730"/>
      <c r="AD439" s="730"/>
      <c r="AE439" s="730"/>
      <c r="AF439" s="730"/>
      <c r="AG439" s="730"/>
      <c r="AH439" s="730"/>
      <c r="AI439" s="730"/>
      <c r="AJ439" s="767"/>
      <c r="AK439" s="730"/>
      <c r="AL439" s="730"/>
      <c r="AM439" s="730"/>
      <c r="AN439" s="730"/>
      <c r="AO439" s="730"/>
      <c r="AP439" s="730"/>
      <c r="AQ439" s="730"/>
      <c r="AR439" s="730"/>
      <c r="AS439" s="767"/>
      <c r="AT439" s="730"/>
      <c r="AU439" s="729"/>
      <c r="AV439" s="729"/>
      <c r="AW439" s="729"/>
      <c r="AX439" s="729"/>
      <c r="AY439" s="729"/>
    </row>
    <row r="440" spans="4:51" s="478" customFormat="1" x14ac:dyDescent="0.2">
      <c r="D440" s="620"/>
      <c r="E440" s="620"/>
      <c r="F440" s="620"/>
      <c r="G440" s="479"/>
      <c r="H440" s="621"/>
      <c r="I440" s="622"/>
      <c r="J440" s="622"/>
      <c r="K440" s="623"/>
      <c r="L440" s="623"/>
      <c r="M440" s="622"/>
      <c r="N440" s="623"/>
      <c r="O440" s="622"/>
      <c r="P440" s="479"/>
      <c r="Q440" s="479"/>
      <c r="R440" s="623"/>
      <c r="U440" s="624"/>
      <c r="V440" s="624"/>
      <c r="W440" s="624"/>
      <c r="X440" s="550"/>
      <c r="Y440" s="550"/>
      <c r="Z440" s="766"/>
      <c r="AA440" s="759"/>
      <c r="AB440" s="757"/>
      <c r="AC440" s="730"/>
      <c r="AD440" s="730"/>
      <c r="AE440" s="730"/>
      <c r="AF440" s="730"/>
      <c r="AG440" s="730"/>
      <c r="AH440" s="730"/>
      <c r="AI440" s="730"/>
      <c r="AJ440" s="767"/>
      <c r="AK440" s="730"/>
      <c r="AL440" s="730"/>
      <c r="AM440" s="730"/>
      <c r="AN440" s="730"/>
      <c r="AO440" s="730"/>
      <c r="AP440" s="730"/>
      <c r="AQ440" s="730"/>
      <c r="AR440" s="730"/>
      <c r="AS440" s="767"/>
      <c r="AT440" s="730"/>
      <c r="AU440" s="729"/>
      <c r="AV440" s="729"/>
      <c r="AW440" s="729"/>
      <c r="AX440" s="729"/>
      <c r="AY440" s="729"/>
    </row>
    <row r="441" spans="4:51" s="478" customFormat="1" x14ac:dyDescent="0.2">
      <c r="D441" s="620"/>
      <c r="E441" s="620"/>
      <c r="F441" s="620"/>
      <c r="G441" s="479"/>
      <c r="H441" s="621"/>
      <c r="I441" s="622"/>
      <c r="J441" s="622"/>
      <c r="K441" s="623"/>
      <c r="L441" s="623"/>
      <c r="M441" s="622"/>
      <c r="N441" s="623"/>
      <c r="O441" s="622"/>
      <c r="P441" s="479"/>
      <c r="Q441" s="479"/>
      <c r="R441" s="623"/>
      <c r="U441" s="624"/>
      <c r="V441" s="624"/>
      <c r="W441" s="624"/>
      <c r="X441" s="550"/>
      <c r="Y441" s="550"/>
      <c r="Z441" s="766"/>
      <c r="AA441" s="759"/>
      <c r="AB441" s="757"/>
      <c r="AC441" s="730"/>
      <c r="AD441" s="730"/>
      <c r="AE441" s="730"/>
      <c r="AF441" s="730"/>
      <c r="AG441" s="730"/>
      <c r="AH441" s="730"/>
      <c r="AI441" s="730"/>
      <c r="AJ441" s="767"/>
      <c r="AK441" s="730"/>
      <c r="AL441" s="730"/>
      <c r="AM441" s="730"/>
      <c r="AN441" s="730"/>
      <c r="AO441" s="730"/>
      <c r="AP441" s="730"/>
      <c r="AQ441" s="730"/>
      <c r="AR441" s="730"/>
      <c r="AS441" s="767"/>
      <c r="AT441" s="730"/>
      <c r="AU441" s="729"/>
      <c r="AV441" s="729"/>
      <c r="AW441" s="729"/>
      <c r="AX441" s="729"/>
      <c r="AY441" s="729"/>
    </row>
    <row r="442" spans="4:51" s="478" customFormat="1" x14ac:dyDescent="0.2">
      <c r="D442" s="620"/>
      <c r="E442" s="620"/>
      <c r="F442" s="620"/>
      <c r="G442" s="479"/>
      <c r="H442" s="621"/>
      <c r="I442" s="622"/>
      <c r="J442" s="622"/>
      <c r="K442" s="623"/>
      <c r="L442" s="623"/>
      <c r="M442" s="622"/>
      <c r="N442" s="623"/>
      <c r="O442" s="622"/>
      <c r="P442" s="479"/>
      <c r="Q442" s="479"/>
      <c r="R442" s="623"/>
      <c r="U442" s="624"/>
      <c r="V442" s="624"/>
      <c r="W442" s="624"/>
      <c r="X442" s="550"/>
      <c r="Y442" s="550"/>
      <c r="Z442" s="766"/>
      <c r="AA442" s="759"/>
      <c r="AB442" s="757"/>
      <c r="AC442" s="730"/>
      <c r="AD442" s="730"/>
      <c r="AE442" s="730"/>
      <c r="AF442" s="730"/>
      <c r="AG442" s="730"/>
      <c r="AH442" s="730"/>
      <c r="AI442" s="730"/>
      <c r="AJ442" s="767"/>
      <c r="AK442" s="730"/>
      <c r="AL442" s="730"/>
      <c r="AM442" s="730"/>
      <c r="AN442" s="730"/>
      <c r="AO442" s="730"/>
      <c r="AP442" s="730"/>
      <c r="AQ442" s="730"/>
      <c r="AR442" s="730"/>
      <c r="AS442" s="767"/>
      <c r="AT442" s="730"/>
      <c r="AU442" s="729"/>
      <c r="AV442" s="729"/>
      <c r="AW442" s="729"/>
      <c r="AX442" s="729"/>
      <c r="AY442" s="729"/>
    </row>
    <row r="443" spans="4:51" s="478" customFormat="1" x14ac:dyDescent="0.2">
      <c r="D443" s="620"/>
      <c r="E443" s="620"/>
      <c r="F443" s="620"/>
      <c r="G443" s="479"/>
      <c r="H443" s="621"/>
      <c r="I443" s="622"/>
      <c r="J443" s="622"/>
      <c r="K443" s="623"/>
      <c r="L443" s="623"/>
      <c r="M443" s="622"/>
      <c r="N443" s="623"/>
      <c r="O443" s="622"/>
      <c r="P443" s="479"/>
      <c r="Q443" s="479"/>
      <c r="R443" s="623"/>
      <c r="U443" s="624"/>
      <c r="V443" s="624"/>
      <c r="W443" s="624"/>
      <c r="X443" s="550"/>
      <c r="Y443" s="550"/>
      <c r="Z443" s="766"/>
      <c r="AA443" s="759"/>
      <c r="AB443" s="757"/>
      <c r="AC443" s="730"/>
      <c r="AD443" s="730"/>
      <c r="AE443" s="730"/>
      <c r="AF443" s="730"/>
      <c r="AG443" s="730"/>
      <c r="AH443" s="730"/>
      <c r="AI443" s="730"/>
      <c r="AJ443" s="767"/>
      <c r="AK443" s="730"/>
      <c r="AL443" s="730"/>
      <c r="AM443" s="730"/>
      <c r="AN443" s="730"/>
      <c r="AO443" s="730"/>
      <c r="AP443" s="730"/>
      <c r="AQ443" s="730"/>
      <c r="AR443" s="730"/>
      <c r="AS443" s="767"/>
      <c r="AT443" s="730"/>
      <c r="AU443" s="729"/>
      <c r="AV443" s="729"/>
      <c r="AW443" s="729"/>
      <c r="AX443" s="729"/>
      <c r="AY443" s="729"/>
    </row>
    <row r="444" spans="4:51" s="478" customFormat="1" x14ac:dyDescent="0.2">
      <c r="D444" s="620"/>
      <c r="E444" s="620"/>
      <c r="F444" s="620"/>
      <c r="G444" s="479"/>
      <c r="H444" s="621"/>
      <c r="I444" s="622"/>
      <c r="J444" s="622"/>
      <c r="K444" s="623"/>
      <c r="L444" s="623"/>
      <c r="M444" s="622"/>
      <c r="N444" s="623"/>
      <c r="O444" s="622"/>
      <c r="P444" s="479"/>
      <c r="Q444" s="479"/>
      <c r="R444" s="623"/>
      <c r="U444" s="624"/>
      <c r="V444" s="624"/>
      <c r="W444" s="624"/>
      <c r="X444" s="550"/>
      <c r="Y444" s="550"/>
      <c r="Z444" s="766"/>
      <c r="AA444" s="759"/>
      <c r="AB444" s="757"/>
      <c r="AC444" s="730"/>
      <c r="AD444" s="730"/>
      <c r="AE444" s="730"/>
      <c r="AF444" s="730"/>
      <c r="AG444" s="730"/>
      <c r="AH444" s="730"/>
      <c r="AI444" s="730"/>
      <c r="AJ444" s="767"/>
      <c r="AK444" s="730"/>
      <c r="AL444" s="730"/>
      <c r="AM444" s="730"/>
      <c r="AN444" s="730"/>
      <c r="AO444" s="730"/>
      <c r="AP444" s="730"/>
      <c r="AQ444" s="730"/>
      <c r="AR444" s="730"/>
      <c r="AS444" s="767"/>
      <c r="AT444" s="730"/>
      <c r="AU444" s="729"/>
      <c r="AV444" s="729"/>
      <c r="AW444" s="729"/>
      <c r="AX444" s="729"/>
      <c r="AY444" s="729"/>
    </row>
    <row r="445" spans="4:51" s="478" customFormat="1" x14ac:dyDescent="0.2">
      <c r="D445" s="620"/>
      <c r="E445" s="620"/>
      <c r="F445" s="620"/>
      <c r="G445" s="479"/>
      <c r="H445" s="621"/>
      <c r="I445" s="622"/>
      <c r="J445" s="622"/>
      <c r="K445" s="623"/>
      <c r="L445" s="623"/>
      <c r="M445" s="622"/>
      <c r="N445" s="623"/>
      <c r="O445" s="622"/>
      <c r="P445" s="479"/>
      <c r="Q445" s="479"/>
      <c r="R445" s="623"/>
      <c r="U445" s="624"/>
      <c r="V445" s="624"/>
      <c r="W445" s="624"/>
      <c r="X445" s="550"/>
      <c r="Y445" s="550"/>
      <c r="Z445" s="766"/>
      <c r="AA445" s="759"/>
      <c r="AB445" s="757"/>
      <c r="AC445" s="730"/>
      <c r="AD445" s="730"/>
      <c r="AE445" s="730"/>
      <c r="AF445" s="730"/>
      <c r="AG445" s="730"/>
      <c r="AH445" s="730"/>
      <c r="AI445" s="730"/>
      <c r="AJ445" s="767"/>
      <c r="AK445" s="730"/>
      <c r="AL445" s="730"/>
      <c r="AM445" s="730"/>
      <c r="AN445" s="730"/>
      <c r="AO445" s="730"/>
      <c r="AP445" s="730"/>
      <c r="AQ445" s="730"/>
      <c r="AR445" s="730"/>
      <c r="AS445" s="767"/>
      <c r="AT445" s="730"/>
      <c r="AU445" s="729"/>
      <c r="AV445" s="729"/>
      <c r="AW445" s="729"/>
      <c r="AX445" s="729"/>
      <c r="AY445" s="729"/>
    </row>
    <row r="446" spans="4:51" s="478" customFormat="1" x14ac:dyDescent="0.2">
      <c r="D446" s="620"/>
      <c r="E446" s="620"/>
      <c r="F446" s="620"/>
      <c r="G446" s="479"/>
      <c r="H446" s="621"/>
      <c r="I446" s="622"/>
      <c r="J446" s="622"/>
      <c r="K446" s="623"/>
      <c r="L446" s="623"/>
      <c r="M446" s="622"/>
      <c r="N446" s="623"/>
      <c r="O446" s="622"/>
      <c r="P446" s="479"/>
      <c r="Q446" s="479"/>
      <c r="R446" s="623"/>
      <c r="U446" s="624"/>
      <c r="V446" s="624"/>
      <c r="W446" s="624"/>
      <c r="X446" s="550"/>
      <c r="Y446" s="550"/>
      <c r="Z446" s="766"/>
      <c r="AA446" s="759"/>
      <c r="AB446" s="757"/>
      <c r="AC446" s="730"/>
      <c r="AD446" s="730"/>
      <c r="AE446" s="730"/>
      <c r="AF446" s="730"/>
      <c r="AG446" s="730"/>
      <c r="AH446" s="730"/>
      <c r="AI446" s="730"/>
      <c r="AJ446" s="767"/>
      <c r="AK446" s="730"/>
      <c r="AL446" s="730"/>
      <c r="AM446" s="730"/>
      <c r="AN446" s="730"/>
      <c r="AO446" s="730"/>
      <c r="AP446" s="730"/>
      <c r="AQ446" s="730"/>
      <c r="AR446" s="730"/>
      <c r="AS446" s="767"/>
      <c r="AT446" s="730"/>
      <c r="AU446" s="729"/>
      <c r="AV446" s="729"/>
      <c r="AW446" s="729"/>
      <c r="AX446" s="729"/>
      <c r="AY446" s="729"/>
    </row>
    <row r="447" spans="4:51" s="478" customFormat="1" x14ac:dyDescent="0.2">
      <c r="D447" s="620"/>
      <c r="E447" s="620"/>
      <c r="F447" s="620"/>
      <c r="G447" s="479"/>
      <c r="H447" s="621"/>
      <c r="I447" s="622"/>
      <c r="J447" s="622"/>
      <c r="K447" s="623"/>
      <c r="L447" s="623"/>
      <c r="M447" s="622"/>
      <c r="N447" s="623"/>
      <c r="O447" s="622"/>
      <c r="P447" s="479"/>
      <c r="Q447" s="479"/>
      <c r="R447" s="623"/>
      <c r="U447" s="624"/>
      <c r="V447" s="624"/>
      <c r="W447" s="624"/>
      <c r="X447" s="550"/>
      <c r="Y447" s="550"/>
      <c r="Z447" s="766"/>
      <c r="AA447" s="759"/>
      <c r="AB447" s="757"/>
      <c r="AC447" s="730"/>
      <c r="AD447" s="730"/>
      <c r="AE447" s="730"/>
      <c r="AF447" s="730"/>
      <c r="AG447" s="730"/>
      <c r="AH447" s="730"/>
      <c r="AI447" s="730"/>
      <c r="AJ447" s="767"/>
      <c r="AK447" s="730"/>
      <c r="AL447" s="730"/>
      <c r="AM447" s="730"/>
      <c r="AN447" s="730"/>
      <c r="AO447" s="730"/>
      <c r="AP447" s="730"/>
      <c r="AQ447" s="730"/>
      <c r="AR447" s="730"/>
      <c r="AS447" s="767"/>
      <c r="AT447" s="730"/>
      <c r="AU447" s="729"/>
      <c r="AV447" s="729"/>
      <c r="AW447" s="729"/>
      <c r="AX447" s="729"/>
      <c r="AY447" s="729"/>
    </row>
    <row r="448" spans="4:51" s="478" customFormat="1" x14ac:dyDescent="0.2">
      <c r="D448" s="620"/>
      <c r="E448" s="620"/>
      <c r="F448" s="620"/>
      <c r="G448" s="479"/>
      <c r="H448" s="621"/>
      <c r="I448" s="622"/>
      <c r="J448" s="622"/>
      <c r="K448" s="623"/>
      <c r="L448" s="623"/>
      <c r="M448" s="622"/>
      <c r="N448" s="623"/>
      <c r="O448" s="622"/>
      <c r="P448" s="479"/>
      <c r="Q448" s="479"/>
      <c r="R448" s="623"/>
      <c r="U448" s="624"/>
      <c r="V448" s="624"/>
      <c r="W448" s="624"/>
      <c r="X448" s="550"/>
      <c r="Y448" s="550"/>
      <c r="Z448" s="766"/>
      <c r="AA448" s="759"/>
      <c r="AB448" s="757"/>
      <c r="AC448" s="730"/>
      <c r="AD448" s="730"/>
      <c r="AE448" s="730"/>
      <c r="AF448" s="730"/>
      <c r="AG448" s="730"/>
      <c r="AH448" s="730"/>
      <c r="AI448" s="730"/>
      <c r="AJ448" s="767"/>
      <c r="AK448" s="730"/>
      <c r="AL448" s="730"/>
      <c r="AM448" s="730"/>
      <c r="AN448" s="730"/>
      <c r="AO448" s="730"/>
      <c r="AP448" s="730"/>
      <c r="AQ448" s="730"/>
      <c r="AR448" s="730"/>
      <c r="AS448" s="767"/>
      <c r="AT448" s="730"/>
      <c r="AU448" s="729"/>
      <c r="AV448" s="729"/>
      <c r="AW448" s="729"/>
      <c r="AX448" s="729"/>
      <c r="AY448" s="729"/>
    </row>
    <row r="449" spans="4:51" s="478" customFormat="1" x14ac:dyDescent="0.2">
      <c r="D449" s="620"/>
      <c r="E449" s="620"/>
      <c r="F449" s="620"/>
      <c r="G449" s="479"/>
      <c r="H449" s="621"/>
      <c r="I449" s="622"/>
      <c r="J449" s="622"/>
      <c r="K449" s="623"/>
      <c r="L449" s="623"/>
      <c r="M449" s="622"/>
      <c r="N449" s="623"/>
      <c r="O449" s="622"/>
      <c r="P449" s="479"/>
      <c r="Q449" s="479"/>
      <c r="R449" s="623"/>
      <c r="U449" s="624"/>
      <c r="V449" s="624"/>
      <c r="W449" s="624"/>
      <c r="X449" s="550"/>
      <c r="Y449" s="550"/>
      <c r="Z449" s="766"/>
      <c r="AA449" s="759"/>
      <c r="AB449" s="757"/>
      <c r="AC449" s="730"/>
      <c r="AD449" s="730"/>
      <c r="AE449" s="730"/>
      <c r="AF449" s="730"/>
      <c r="AG449" s="730"/>
      <c r="AH449" s="730"/>
      <c r="AI449" s="730"/>
      <c r="AJ449" s="767"/>
      <c r="AK449" s="730"/>
      <c r="AL449" s="730"/>
      <c r="AM449" s="730"/>
      <c r="AN449" s="730"/>
      <c r="AO449" s="730"/>
      <c r="AP449" s="730"/>
      <c r="AQ449" s="730"/>
      <c r="AR449" s="730"/>
      <c r="AS449" s="767"/>
      <c r="AT449" s="730"/>
      <c r="AU449" s="729"/>
      <c r="AV449" s="729"/>
      <c r="AW449" s="729"/>
      <c r="AX449" s="729"/>
      <c r="AY449" s="729"/>
    </row>
    <row r="450" spans="4:51" s="478" customFormat="1" x14ac:dyDescent="0.2">
      <c r="D450" s="620"/>
      <c r="E450" s="620"/>
      <c r="F450" s="620"/>
      <c r="G450" s="479"/>
      <c r="H450" s="621"/>
      <c r="I450" s="622"/>
      <c r="J450" s="622"/>
      <c r="K450" s="623"/>
      <c r="L450" s="623"/>
      <c r="M450" s="622"/>
      <c r="N450" s="623"/>
      <c r="O450" s="622"/>
      <c r="P450" s="479"/>
      <c r="Q450" s="479"/>
      <c r="R450" s="623"/>
      <c r="U450" s="624"/>
      <c r="V450" s="624"/>
      <c r="W450" s="624"/>
      <c r="X450" s="550"/>
      <c r="Y450" s="550"/>
      <c r="Z450" s="766"/>
      <c r="AA450" s="759"/>
      <c r="AB450" s="757"/>
      <c r="AC450" s="730"/>
      <c r="AD450" s="730"/>
      <c r="AE450" s="730"/>
      <c r="AF450" s="730"/>
      <c r="AG450" s="730"/>
      <c r="AH450" s="730"/>
      <c r="AI450" s="730"/>
      <c r="AJ450" s="767"/>
      <c r="AK450" s="730"/>
      <c r="AL450" s="730"/>
      <c r="AM450" s="730"/>
      <c r="AN450" s="730"/>
      <c r="AO450" s="730"/>
      <c r="AP450" s="730"/>
      <c r="AQ450" s="730"/>
      <c r="AR450" s="730"/>
      <c r="AS450" s="767"/>
      <c r="AT450" s="730"/>
      <c r="AU450" s="729"/>
      <c r="AV450" s="729"/>
      <c r="AW450" s="729"/>
      <c r="AX450" s="729"/>
      <c r="AY450" s="729"/>
    </row>
    <row r="451" spans="4:51" s="478" customFormat="1" x14ac:dyDescent="0.2">
      <c r="D451" s="620"/>
      <c r="E451" s="620"/>
      <c r="F451" s="620"/>
      <c r="G451" s="479"/>
      <c r="H451" s="621"/>
      <c r="I451" s="622"/>
      <c r="J451" s="622"/>
      <c r="K451" s="623"/>
      <c r="L451" s="623"/>
      <c r="M451" s="622"/>
      <c r="N451" s="623"/>
      <c r="O451" s="622"/>
      <c r="P451" s="479"/>
      <c r="Q451" s="479"/>
      <c r="R451" s="623"/>
      <c r="U451" s="624"/>
      <c r="V451" s="624"/>
      <c r="W451" s="624"/>
      <c r="X451" s="550"/>
      <c r="Y451" s="550"/>
      <c r="Z451" s="766"/>
      <c r="AA451" s="759"/>
      <c r="AB451" s="757"/>
      <c r="AC451" s="730"/>
      <c r="AD451" s="730"/>
      <c r="AE451" s="730"/>
      <c r="AF451" s="730"/>
      <c r="AG451" s="730"/>
      <c r="AH451" s="730"/>
      <c r="AI451" s="730"/>
      <c r="AJ451" s="767"/>
      <c r="AK451" s="730"/>
      <c r="AL451" s="730"/>
      <c r="AM451" s="730"/>
      <c r="AN451" s="730"/>
      <c r="AO451" s="730"/>
      <c r="AP451" s="730"/>
      <c r="AQ451" s="730"/>
      <c r="AR451" s="730"/>
      <c r="AS451" s="767"/>
      <c r="AT451" s="730"/>
      <c r="AU451" s="729"/>
      <c r="AV451" s="729"/>
      <c r="AW451" s="729"/>
      <c r="AX451" s="729"/>
      <c r="AY451" s="729"/>
    </row>
    <row r="452" spans="4:51" s="478" customFormat="1" x14ac:dyDescent="0.2">
      <c r="D452" s="620"/>
      <c r="E452" s="620"/>
      <c r="F452" s="620"/>
      <c r="G452" s="479"/>
      <c r="H452" s="621"/>
      <c r="I452" s="622"/>
      <c r="J452" s="622"/>
      <c r="K452" s="623"/>
      <c r="L452" s="623"/>
      <c r="M452" s="622"/>
      <c r="N452" s="623"/>
      <c r="O452" s="622"/>
      <c r="P452" s="479"/>
      <c r="Q452" s="479"/>
      <c r="R452" s="623"/>
      <c r="U452" s="624"/>
      <c r="V452" s="624"/>
      <c r="W452" s="624"/>
      <c r="X452" s="550"/>
      <c r="Y452" s="550"/>
      <c r="Z452" s="766"/>
      <c r="AA452" s="759"/>
      <c r="AB452" s="757"/>
      <c r="AC452" s="730"/>
      <c r="AD452" s="730"/>
      <c r="AE452" s="730"/>
      <c r="AF452" s="730"/>
      <c r="AG452" s="730"/>
      <c r="AH452" s="730"/>
      <c r="AI452" s="730"/>
      <c r="AJ452" s="767"/>
      <c r="AK452" s="730"/>
      <c r="AL452" s="730"/>
      <c r="AM452" s="730"/>
      <c r="AN452" s="730"/>
      <c r="AO452" s="730"/>
      <c r="AP452" s="730"/>
      <c r="AQ452" s="730"/>
      <c r="AR452" s="730"/>
      <c r="AS452" s="767"/>
      <c r="AT452" s="730"/>
      <c r="AU452" s="729"/>
      <c r="AV452" s="729"/>
      <c r="AW452" s="729"/>
      <c r="AX452" s="729"/>
      <c r="AY452" s="729"/>
    </row>
    <row r="453" spans="4:51" s="478" customFormat="1" x14ac:dyDescent="0.2">
      <c r="D453" s="620"/>
      <c r="E453" s="620"/>
      <c r="F453" s="620"/>
      <c r="G453" s="479"/>
      <c r="H453" s="621"/>
      <c r="I453" s="622"/>
      <c r="J453" s="622"/>
      <c r="K453" s="623"/>
      <c r="L453" s="623"/>
      <c r="M453" s="622"/>
      <c r="N453" s="623"/>
      <c r="O453" s="622"/>
      <c r="P453" s="479"/>
      <c r="Q453" s="479"/>
      <c r="R453" s="623"/>
      <c r="U453" s="624"/>
      <c r="V453" s="624"/>
      <c r="W453" s="624"/>
      <c r="X453" s="550"/>
      <c r="Y453" s="550"/>
      <c r="Z453" s="766"/>
      <c r="AA453" s="759"/>
      <c r="AB453" s="757"/>
      <c r="AC453" s="730"/>
      <c r="AD453" s="730"/>
      <c r="AE453" s="730"/>
      <c r="AF453" s="730"/>
      <c r="AG453" s="730"/>
      <c r="AH453" s="730"/>
      <c r="AI453" s="730"/>
      <c r="AJ453" s="767"/>
      <c r="AK453" s="730"/>
      <c r="AL453" s="730"/>
      <c r="AM453" s="730"/>
      <c r="AN453" s="730"/>
      <c r="AO453" s="730"/>
      <c r="AP453" s="730"/>
      <c r="AQ453" s="730"/>
      <c r="AR453" s="730"/>
      <c r="AS453" s="767"/>
      <c r="AT453" s="730"/>
      <c r="AU453" s="729"/>
      <c r="AV453" s="729"/>
      <c r="AW453" s="729"/>
      <c r="AX453" s="729"/>
      <c r="AY453" s="729"/>
    </row>
    <row r="454" spans="4:51" s="478" customFormat="1" x14ac:dyDescent="0.2">
      <c r="D454" s="620"/>
      <c r="E454" s="620"/>
      <c r="F454" s="620"/>
      <c r="G454" s="479"/>
      <c r="H454" s="621"/>
      <c r="I454" s="622"/>
      <c r="J454" s="622"/>
      <c r="K454" s="623"/>
      <c r="L454" s="623"/>
      <c r="M454" s="622"/>
      <c r="N454" s="623"/>
      <c r="O454" s="622"/>
      <c r="P454" s="479"/>
      <c r="Q454" s="479"/>
      <c r="R454" s="623"/>
      <c r="U454" s="624"/>
      <c r="V454" s="624"/>
      <c r="W454" s="624"/>
      <c r="X454" s="550"/>
      <c r="Y454" s="550"/>
      <c r="Z454" s="766"/>
      <c r="AA454" s="759"/>
      <c r="AB454" s="757"/>
      <c r="AC454" s="730"/>
      <c r="AD454" s="730"/>
      <c r="AE454" s="730"/>
      <c r="AF454" s="730"/>
      <c r="AG454" s="730"/>
      <c r="AH454" s="730"/>
      <c r="AI454" s="730"/>
      <c r="AJ454" s="767"/>
      <c r="AK454" s="730"/>
      <c r="AL454" s="730"/>
      <c r="AM454" s="730"/>
      <c r="AN454" s="730"/>
      <c r="AO454" s="730"/>
      <c r="AP454" s="730"/>
      <c r="AQ454" s="730"/>
      <c r="AR454" s="730"/>
      <c r="AS454" s="767"/>
      <c r="AT454" s="730"/>
      <c r="AU454" s="729"/>
      <c r="AV454" s="729"/>
      <c r="AW454" s="729"/>
      <c r="AX454" s="729"/>
      <c r="AY454" s="729"/>
    </row>
    <row r="455" spans="4:51" s="478" customFormat="1" x14ac:dyDescent="0.2">
      <c r="D455" s="620"/>
      <c r="E455" s="620"/>
      <c r="F455" s="620"/>
      <c r="G455" s="479"/>
      <c r="H455" s="621"/>
      <c r="I455" s="622"/>
      <c r="J455" s="622"/>
      <c r="K455" s="623"/>
      <c r="L455" s="623"/>
      <c r="M455" s="622"/>
      <c r="N455" s="623"/>
      <c r="O455" s="622"/>
      <c r="P455" s="479"/>
      <c r="Q455" s="479"/>
      <c r="R455" s="623"/>
      <c r="U455" s="624"/>
      <c r="V455" s="624"/>
      <c r="W455" s="624"/>
      <c r="X455" s="550"/>
      <c r="Y455" s="550"/>
      <c r="Z455" s="766"/>
      <c r="AA455" s="759"/>
      <c r="AB455" s="757"/>
      <c r="AC455" s="730"/>
      <c r="AD455" s="730"/>
      <c r="AE455" s="730"/>
      <c r="AF455" s="730"/>
      <c r="AG455" s="730"/>
      <c r="AH455" s="730"/>
      <c r="AI455" s="730"/>
      <c r="AJ455" s="767"/>
      <c r="AK455" s="730"/>
      <c r="AL455" s="730"/>
      <c r="AM455" s="730"/>
      <c r="AN455" s="730"/>
      <c r="AO455" s="730"/>
      <c r="AP455" s="730"/>
      <c r="AQ455" s="730"/>
      <c r="AR455" s="730"/>
      <c r="AS455" s="767"/>
      <c r="AT455" s="730"/>
      <c r="AU455" s="729"/>
      <c r="AV455" s="729"/>
      <c r="AW455" s="729"/>
      <c r="AX455" s="729"/>
      <c r="AY455" s="729"/>
    </row>
    <row r="456" spans="4:51" s="478" customFormat="1" x14ac:dyDescent="0.2">
      <c r="D456" s="620"/>
      <c r="E456" s="620"/>
      <c r="F456" s="620"/>
      <c r="G456" s="479"/>
      <c r="H456" s="621"/>
      <c r="I456" s="622"/>
      <c r="J456" s="622"/>
      <c r="K456" s="623"/>
      <c r="L456" s="623"/>
      <c r="M456" s="622"/>
      <c r="N456" s="623"/>
      <c r="O456" s="622"/>
      <c r="P456" s="479"/>
      <c r="Q456" s="479"/>
      <c r="R456" s="623"/>
      <c r="U456" s="624"/>
      <c r="V456" s="624"/>
      <c r="W456" s="624"/>
      <c r="X456" s="550"/>
      <c r="Y456" s="550"/>
      <c r="Z456" s="766"/>
      <c r="AA456" s="759"/>
      <c r="AB456" s="757"/>
      <c r="AC456" s="730"/>
      <c r="AD456" s="730"/>
      <c r="AE456" s="730"/>
      <c r="AF456" s="730"/>
      <c r="AG456" s="730"/>
      <c r="AH456" s="730"/>
      <c r="AI456" s="730"/>
      <c r="AJ456" s="767"/>
      <c r="AK456" s="730"/>
      <c r="AL456" s="730"/>
      <c r="AM456" s="730"/>
      <c r="AN456" s="730"/>
      <c r="AO456" s="730"/>
      <c r="AP456" s="730"/>
      <c r="AQ456" s="730"/>
      <c r="AR456" s="730"/>
      <c r="AS456" s="767"/>
      <c r="AT456" s="730"/>
      <c r="AU456" s="729"/>
      <c r="AV456" s="729"/>
      <c r="AW456" s="729"/>
      <c r="AX456" s="729"/>
      <c r="AY456" s="729"/>
    </row>
    <row r="457" spans="4:51" s="478" customFormat="1" x14ac:dyDescent="0.2">
      <c r="D457" s="620"/>
      <c r="E457" s="620"/>
      <c r="F457" s="620"/>
      <c r="G457" s="479"/>
      <c r="H457" s="621"/>
      <c r="I457" s="622"/>
      <c r="J457" s="622"/>
      <c r="K457" s="623"/>
      <c r="L457" s="623"/>
      <c r="M457" s="622"/>
      <c r="N457" s="623"/>
      <c r="O457" s="622"/>
      <c r="P457" s="479"/>
      <c r="Q457" s="479"/>
      <c r="R457" s="623"/>
      <c r="U457" s="624"/>
      <c r="V457" s="624"/>
      <c r="W457" s="624"/>
      <c r="X457" s="550"/>
      <c r="Y457" s="550"/>
      <c r="Z457" s="766"/>
      <c r="AA457" s="759"/>
      <c r="AB457" s="757"/>
      <c r="AC457" s="730"/>
      <c r="AD457" s="730"/>
      <c r="AE457" s="730"/>
      <c r="AF457" s="730"/>
      <c r="AG457" s="730"/>
      <c r="AH457" s="730"/>
      <c r="AI457" s="730"/>
      <c r="AJ457" s="767"/>
      <c r="AK457" s="730"/>
      <c r="AL457" s="730"/>
      <c r="AM457" s="730"/>
      <c r="AN457" s="730"/>
      <c r="AO457" s="730"/>
      <c r="AP457" s="730"/>
      <c r="AQ457" s="730"/>
      <c r="AR457" s="730"/>
      <c r="AS457" s="767"/>
      <c r="AT457" s="730"/>
      <c r="AU457" s="729"/>
      <c r="AV457" s="729"/>
      <c r="AW457" s="729"/>
      <c r="AX457" s="729"/>
      <c r="AY457" s="729"/>
    </row>
    <row r="458" spans="4:51" s="478" customFormat="1" x14ac:dyDescent="0.2">
      <c r="D458" s="620"/>
      <c r="E458" s="620"/>
      <c r="F458" s="620"/>
      <c r="G458" s="479"/>
      <c r="H458" s="621"/>
      <c r="I458" s="622"/>
      <c r="J458" s="622"/>
      <c r="K458" s="623"/>
      <c r="L458" s="623"/>
      <c r="M458" s="622"/>
      <c r="N458" s="623"/>
      <c r="O458" s="622"/>
      <c r="P458" s="479"/>
      <c r="Q458" s="479"/>
      <c r="R458" s="623"/>
      <c r="U458" s="624"/>
      <c r="V458" s="624"/>
      <c r="W458" s="624"/>
      <c r="X458" s="550"/>
      <c r="Y458" s="550"/>
      <c r="Z458" s="766"/>
      <c r="AA458" s="759"/>
      <c r="AB458" s="757"/>
      <c r="AC458" s="730"/>
      <c r="AD458" s="730"/>
      <c r="AE458" s="730"/>
      <c r="AF458" s="730"/>
      <c r="AG458" s="730"/>
      <c r="AH458" s="730"/>
      <c r="AI458" s="730"/>
      <c r="AJ458" s="767"/>
      <c r="AK458" s="730"/>
      <c r="AL458" s="730"/>
      <c r="AM458" s="730"/>
      <c r="AN458" s="730"/>
      <c r="AO458" s="730"/>
      <c r="AP458" s="730"/>
      <c r="AQ458" s="730"/>
      <c r="AR458" s="730"/>
      <c r="AS458" s="767"/>
      <c r="AT458" s="730"/>
      <c r="AU458" s="729"/>
      <c r="AV458" s="729"/>
      <c r="AW458" s="729"/>
      <c r="AX458" s="729"/>
      <c r="AY458" s="729"/>
    </row>
    <row r="459" spans="4:51" s="478" customFormat="1" x14ac:dyDescent="0.2">
      <c r="D459" s="620"/>
      <c r="E459" s="620"/>
      <c r="F459" s="620"/>
      <c r="G459" s="479"/>
      <c r="H459" s="621"/>
      <c r="I459" s="622"/>
      <c r="J459" s="622"/>
      <c r="K459" s="623"/>
      <c r="L459" s="623"/>
      <c r="M459" s="622"/>
      <c r="N459" s="623"/>
      <c r="O459" s="622"/>
      <c r="P459" s="479"/>
      <c r="Q459" s="479"/>
      <c r="R459" s="623"/>
      <c r="U459" s="624"/>
      <c r="V459" s="624"/>
      <c r="W459" s="624"/>
      <c r="X459" s="550"/>
      <c r="Y459" s="550"/>
      <c r="Z459" s="766"/>
      <c r="AA459" s="759"/>
      <c r="AB459" s="757"/>
      <c r="AC459" s="730"/>
      <c r="AD459" s="730"/>
      <c r="AE459" s="730"/>
      <c r="AF459" s="730"/>
      <c r="AG459" s="730"/>
      <c r="AH459" s="730"/>
      <c r="AI459" s="730"/>
      <c r="AJ459" s="767"/>
      <c r="AK459" s="730"/>
      <c r="AL459" s="730"/>
      <c r="AM459" s="730"/>
      <c r="AN459" s="730"/>
      <c r="AO459" s="730"/>
      <c r="AP459" s="730"/>
      <c r="AQ459" s="730"/>
      <c r="AR459" s="730"/>
      <c r="AS459" s="767"/>
      <c r="AT459" s="730"/>
      <c r="AU459" s="729"/>
      <c r="AV459" s="729"/>
      <c r="AW459" s="729"/>
      <c r="AX459" s="729"/>
      <c r="AY459" s="729"/>
    </row>
    <row r="460" spans="4:51" s="478" customFormat="1" x14ac:dyDescent="0.2">
      <c r="D460" s="620"/>
      <c r="E460" s="620"/>
      <c r="F460" s="620"/>
      <c r="G460" s="479"/>
      <c r="H460" s="621"/>
      <c r="I460" s="622"/>
      <c r="J460" s="622"/>
      <c r="K460" s="623"/>
      <c r="L460" s="623"/>
      <c r="M460" s="622"/>
      <c r="N460" s="623"/>
      <c r="O460" s="622"/>
      <c r="P460" s="479"/>
      <c r="Q460" s="479"/>
      <c r="R460" s="623"/>
      <c r="U460" s="624"/>
      <c r="V460" s="624"/>
      <c r="W460" s="624"/>
      <c r="X460" s="550"/>
      <c r="Y460" s="550"/>
      <c r="Z460" s="766"/>
      <c r="AA460" s="759"/>
      <c r="AB460" s="757"/>
      <c r="AC460" s="730"/>
      <c r="AD460" s="730"/>
      <c r="AE460" s="730"/>
      <c r="AF460" s="730"/>
      <c r="AG460" s="730"/>
      <c r="AH460" s="730"/>
      <c r="AI460" s="730"/>
      <c r="AJ460" s="767"/>
      <c r="AK460" s="730"/>
      <c r="AL460" s="730"/>
      <c r="AM460" s="730"/>
      <c r="AN460" s="730"/>
      <c r="AO460" s="730"/>
      <c r="AP460" s="730"/>
      <c r="AQ460" s="730"/>
      <c r="AR460" s="730"/>
      <c r="AS460" s="767"/>
      <c r="AT460" s="730"/>
      <c r="AU460" s="729"/>
      <c r="AV460" s="729"/>
      <c r="AW460" s="729"/>
      <c r="AX460" s="729"/>
      <c r="AY460" s="729"/>
    </row>
    <row r="461" spans="4:51" s="478" customFormat="1" x14ac:dyDescent="0.2">
      <c r="D461" s="620"/>
      <c r="E461" s="620"/>
      <c r="F461" s="620"/>
      <c r="G461" s="479"/>
      <c r="H461" s="621"/>
      <c r="I461" s="622"/>
      <c r="J461" s="622"/>
      <c r="K461" s="623"/>
      <c r="L461" s="623"/>
      <c r="M461" s="622"/>
      <c r="N461" s="623"/>
      <c r="O461" s="622"/>
      <c r="P461" s="479"/>
      <c r="Q461" s="479"/>
      <c r="R461" s="623"/>
      <c r="U461" s="624"/>
      <c r="V461" s="624"/>
      <c r="W461" s="624"/>
      <c r="X461" s="550"/>
      <c r="Y461" s="550"/>
      <c r="Z461" s="766"/>
      <c r="AA461" s="759"/>
      <c r="AB461" s="757"/>
      <c r="AC461" s="730"/>
      <c r="AD461" s="730"/>
      <c r="AE461" s="730"/>
      <c r="AF461" s="730"/>
      <c r="AG461" s="730"/>
      <c r="AH461" s="730"/>
      <c r="AI461" s="730"/>
      <c r="AJ461" s="767"/>
      <c r="AK461" s="730"/>
      <c r="AL461" s="730"/>
      <c r="AM461" s="730"/>
      <c r="AN461" s="730"/>
      <c r="AO461" s="730"/>
      <c r="AP461" s="730"/>
      <c r="AQ461" s="730"/>
      <c r="AR461" s="730"/>
      <c r="AS461" s="767"/>
      <c r="AT461" s="730"/>
      <c r="AU461" s="729"/>
      <c r="AV461" s="729"/>
      <c r="AW461" s="729"/>
      <c r="AX461" s="729"/>
      <c r="AY461" s="729"/>
    </row>
    <row r="462" spans="4:51" s="478" customFormat="1" x14ac:dyDescent="0.2">
      <c r="D462" s="620"/>
      <c r="E462" s="620"/>
      <c r="F462" s="620"/>
      <c r="G462" s="479"/>
      <c r="H462" s="621"/>
      <c r="I462" s="622"/>
      <c r="J462" s="622"/>
      <c r="K462" s="623"/>
      <c r="L462" s="623"/>
      <c r="M462" s="622"/>
      <c r="N462" s="623"/>
      <c r="O462" s="622"/>
      <c r="P462" s="479"/>
      <c r="Q462" s="479"/>
      <c r="R462" s="623"/>
      <c r="U462" s="624"/>
      <c r="V462" s="624"/>
      <c r="W462" s="624"/>
      <c r="X462" s="550"/>
      <c r="Y462" s="550"/>
      <c r="Z462" s="766"/>
      <c r="AA462" s="759"/>
      <c r="AB462" s="757"/>
      <c r="AC462" s="730"/>
      <c r="AD462" s="730"/>
      <c r="AE462" s="730"/>
      <c r="AF462" s="730"/>
      <c r="AG462" s="730"/>
      <c r="AH462" s="730"/>
      <c r="AI462" s="730"/>
      <c r="AJ462" s="767"/>
      <c r="AK462" s="730"/>
      <c r="AL462" s="730"/>
      <c r="AM462" s="730"/>
      <c r="AN462" s="730"/>
      <c r="AO462" s="730"/>
      <c r="AP462" s="730"/>
      <c r="AQ462" s="730"/>
      <c r="AR462" s="730"/>
      <c r="AS462" s="767"/>
      <c r="AT462" s="730"/>
      <c r="AU462" s="729"/>
      <c r="AV462" s="729"/>
      <c r="AW462" s="729"/>
      <c r="AX462" s="729"/>
      <c r="AY462" s="729"/>
    </row>
    <row r="463" spans="4:51" s="478" customFormat="1" x14ac:dyDescent="0.2">
      <c r="D463" s="620"/>
      <c r="E463" s="620"/>
      <c r="F463" s="620"/>
      <c r="G463" s="479"/>
      <c r="H463" s="621"/>
      <c r="I463" s="622"/>
      <c r="J463" s="622"/>
      <c r="K463" s="623"/>
      <c r="L463" s="623"/>
      <c r="M463" s="622"/>
      <c r="N463" s="623"/>
      <c r="O463" s="622"/>
      <c r="P463" s="479"/>
      <c r="Q463" s="479"/>
      <c r="R463" s="623"/>
      <c r="U463" s="624"/>
      <c r="V463" s="624"/>
      <c r="W463" s="624"/>
      <c r="X463" s="550"/>
      <c r="Y463" s="550"/>
      <c r="Z463" s="766"/>
      <c r="AA463" s="759"/>
      <c r="AB463" s="757"/>
      <c r="AC463" s="730"/>
      <c r="AD463" s="730"/>
      <c r="AE463" s="730"/>
      <c r="AF463" s="730"/>
      <c r="AG463" s="730"/>
      <c r="AH463" s="730"/>
      <c r="AI463" s="730"/>
      <c r="AJ463" s="767"/>
      <c r="AK463" s="730"/>
      <c r="AL463" s="730"/>
      <c r="AM463" s="730"/>
      <c r="AN463" s="730"/>
      <c r="AO463" s="730"/>
      <c r="AP463" s="730"/>
      <c r="AQ463" s="730"/>
      <c r="AR463" s="730"/>
      <c r="AS463" s="767"/>
      <c r="AT463" s="730"/>
      <c r="AU463" s="729"/>
      <c r="AV463" s="729"/>
      <c r="AW463" s="729"/>
      <c r="AX463" s="729"/>
      <c r="AY463" s="729"/>
    </row>
    <row r="464" spans="4:51" s="478" customFormat="1" x14ac:dyDescent="0.2">
      <c r="D464" s="620"/>
      <c r="E464" s="620"/>
      <c r="F464" s="620"/>
      <c r="G464" s="479"/>
      <c r="H464" s="621"/>
      <c r="I464" s="622"/>
      <c r="J464" s="622"/>
      <c r="K464" s="623"/>
      <c r="L464" s="623"/>
      <c r="M464" s="622"/>
      <c r="N464" s="623"/>
      <c r="O464" s="622"/>
      <c r="P464" s="479"/>
      <c r="Q464" s="479"/>
      <c r="R464" s="623"/>
      <c r="U464" s="624"/>
      <c r="V464" s="624"/>
      <c r="W464" s="624"/>
      <c r="X464" s="550"/>
      <c r="Y464" s="550"/>
      <c r="Z464" s="766"/>
      <c r="AA464" s="759"/>
      <c r="AB464" s="757"/>
      <c r="AC464" s="730"/>
      <c r="AD464" s="730"/>
      <c r="AE464" s="730"/>
      <c r="AF464" s="730"/>
      <c r="AG464" s="730"/>
      <c r="AH464" s="730"/>
      <c r="AI464" s="730"/>
      <c r="AJ464" s="767"/>
      <c r="AK464" s="730"/>
      <c r="AL464" s="730"/>
      <c r="AM464" s="730"/>
      <c r="AN464" s="730"/>
      <c r="AO464" s="730"/>
      <c r="AP464" s="730"/>
      <c r="AQ464" s="730"/>
      <c r="AR464" s="730"/>
      <c r="AS464" s="767"/>
      <c r="AT464" s="730"/>
      <c r="AU464" s="729"/>
      <c r="AV464" s="729"/>
      <c r="AW464" s="729"/>
      <c r="AX464" s="729"/>
      <c r="AY464" s="729"/>
    </row>
    <row r="465" spans="4:51" s="478" customFormat="1" x14ac:dyDescent="0.2">
      <c r="D465" s="620"/>
      <c r="E465" s="620"/>
      <c r="F465" s="620"/>
      <c r="G465" s="479"/>
      <c r="H465" s="621"/>
      <c r="I465" s="622"/>
      <c r="J465" s="622"/>
      <c r="K465" s="623"/>
      <c r="L465" s="623"/>
      <c r="M465" s="622"/>
      <c r="N465" s="623"/>
      <c r="O465" s="622"/>
      <c r="P465" s="479"/>
      <c r="Q465" s="479"/>
      <c r="R465" s="623"/>
      <c r="U465" s="624"/>
      <c r="V465" s="624"/>
      <c r="W465" s="624"/>
      <c r="X465" s="550"/>
      <c r="Y465" s="550"/>
      <c r="Z465" s="766"/>
      <c r="AA465" s="759"/>
      <c r="AB465" s="757"/>
      <c r="AC465" s="730"/>
      <c r="AD465" s="730"/>
      <c r="AE465" s="730"/>
      <c r="AF465" s="730"/>
      <c r="AG465" s="730"/>
      <c r="AH465" s="730"/>
      <c r="AI465" s="730"/>
      <c r="AJ465" s="767"/>
      <c r="AK465" s="730"/>
      <c r="AL465" s="730"/>
      <c r="AM465" s="730"/>
      <c r="AN465" s="730"/>
      <c r="AO465" s="730"/>
      <c r="AP465" s="730"/>
      <c r="AQ465" s="730"/>
      <c r="AR465" s="730"/>
      <c r="AS465" s="767"/>
      <c r="AT465" s="730"/>
      <c r="AU465" s="729"/>
      <c r="AV465" s="729"/>
      <c r="AW465" s="729"/>
      <c r="AX465" s="729"/>
      <c r="AY465" s="729"/>
    </row>
    <row r="466" spans="4:51" s="478" customFormat="1" x14ac:dyDescent="0.2">
      <c r="D466" s="620"/>
      <c r="E466" s="620"/>
      <c r="F466" s="620"/>
      <c r="G466" s="479"/>
      <c r="H466" s="621"/>
      <c r="I466" s="622"/>
      <c r="J466" s="622"/>
      <c r="K466" s="623"/>
      <c r="L466" s="623"/>
      <c r="M466" s="622"/>
      <c r="N466" s="623"/>
      <c r="O466" s="622"/>
      <c r="P466" s="479"/>
      <c r="Q466" s="479"/>
      <c r="R466" s="623"/>
      <c r="U466" s="624"/>
      <c r="V466" s="624"/>
      <c r="W466" s="624"/>
      <c r="X466" s="550"/>
      <c r="Y466" s="550"/>
      <c r="Z466" s="766"/>
      <c r="AA466" s="759"/>
      <c r="AB466" s="757"/>
      <c r="AC466" s="730"/>
      <c r="AD466" s="730"/>
      <c r="AE466" s="730"/>
      <c r="AF466" s="730"/>
      <c r="AG466" s="730"/>
      <c r="AH466" s="730"/>
      <c r="AI466" s="730"/>
      <c r="AJ466" s="767"/>
      <c r="AK466" s="730"/>
      <c r="AL466" s="730"/>
      <c r="AM466" s="730"/>
      <c r="AN466" s="730"/>
      <c r="AO466" s="730"/>
      <c r="AP466" s="730"/>
      <c r="AQ466" s="730"/>
      <c r="AR466" s="730"/>
      <c r="AS466" s="767"/>
      <c r="AT466" s="730"/>
      <c r="AU466" s="729"/>
      <c r="AV466" s="729"/>
      <c r="AW466" s="729"/>
      <c r="AX466" s="729"/>
      <c r="AY466" s="729"/>
    </row>
    <row r="467" spans="4:51" s="478" customFormat="1" x14ac:dyDescent="0.2">
      <c r="D467" s="620"/>
      <c r="E467" s="620"/>
      <c r="F467" s="620"/>
      <c r="G467" s="479"/>
      <c r="H467" s="621"/>
      <c r="I467" s="622"/>
      <c r="J467" s="622"/>
      <c r="K467" s="623"/>
      <c r="L467" s="623"/>
      <c r="M467" s="622"/>
      <c r="N467" s="623"/>
      <c r="O467" s="622"/>
      <c r="P467" s="479"/>
      <c r="Q467" s="479"/>
      <c r="R467" s="623"/>
      <c r="U467" s="624"/>
      <c r="V467" s="624"/>
      <c r="W467" s="624"/>
      <c r="X467" s="550"/>
      <c r="Y467" s="550"/>
      <c r="Z467" s="766"/>
      <c r="AA467" s="759"/>
      <c r="AB467" s="757"/>
      <c r="AC467" s="730"/>
      <c r="AD467" s="730"/>
      <c r="AE467" s="730"/>
      <c r="AF467" s="730"/>
      <c r="AG467" s="730"/>
      <c r="AH467" s="730"/>
      <c r="AI467" s="730"/>
      <c r="AJ467" s="767"/>
      <c r="AK467" s="730"/>
      <c r="AL467" s="730"/>
      <c r="AM467" s="730"/>
      <c r="AN467" s="730"/>
      <c r="AO467" s="730"/>
      <c r="AP467" s="730"/>
      <c r="AQ467" s="730"/>
      <c r="AR467" s="730"/>
      <c r="AS467" s="767"/>
      <c r="AT467" s="730"/>
      <c r="AU467" s="729"/>
      <c r="AV467" s="729"/>
      <c r="AW467" s="729"/>
      <c r="AX467" s="729"/>
      <c r="AY467" s="729"/>
    </row>
    <row r="468" spans="4:51" s="478" customFormat="1" x14ac:dyDescent="0.2">
      <c r="D468" s="620"/>
      <c r="E468" s="620"/>
      <c r="F468" s="620"/>
      <c r="G468" s="479"/>
      <c r="H468" s="621"/>
      <c r="I468" s="622"/>
      <c r="J468" s="622"/>
      <c r="K468" s="623"/>
      <c r="L468" s="623"/>
      <c r="M468" s="622"/>
      <c r="N468" s="623"/>
      <c r="O468" s="622"/>
      <c r="P468" s="479"/>
      <c r="Q468" s="479"/>
      <c r="R468" s="623"/>
      <c r="U468" s="624"/>
      <c r="V468" s="624"/>
      <c r="W468" s="624"/>
      <c r="X468" s="550"/>
      <c r="Y468" s="550"/>
      <c r="Z468" s="766"/>
      <c r="AA468" s="759"/>
      <c r="AB468" s="757"/>
      <c r="AC468" s="730"/>
      <c r="AD468" s="730"/>
      <c r="AE468" s="730"/>
      <c r="AF468" s="730"/>
      <c r="AG468" s="730"/>
      <c r="AH468" s="730"/>
      <c r="AI468" s="730"/>
      <c r="AJ468" s="767"/>
      <c r="AK468" s="730"/>
      <c r="AL468" s="730"/>
      <c r="AM468" s="730"/>
      <c r="AN468" s="730"/>
      <c r="AO468" s="730"/>
      <c r="AP468" s="730"/>
      <c r="AQ468" s="730"/>
      <c r="AR468" s="730"/>
      <c r="AS468" s="767"/>
      <c r="AT468" s="730"/>
      <c r="AU468" s="729"/>
      <c r="AV468" s="729"/>
      <c r="AW468" s="729"/>
      <c r="AX468" s="729"/>
      <c r="AY468" s="729"/>
    </row>
    <row r="469" spans="4:51" s="478" customFormat="1" x14ac:dyDescent="0.2">
      <c r="D469" s="620"/>
      <c r="E469" s="620"/>
      <c r="F469" s="620"/>
      <c r="G469" s="479"/>
      <c r="H469" s="621"/>
      <c r="I469" s="622"/>
      <c r="J469" s="622"/>
      <c r="K469" s="623"/>
      <c r="L469" s="623"/>
      <c r="M469" s="622"/>
      <c r="N469" s="623"/>
      <c r="O469" s="622"/>
      <c r="P469" s="479"/>
      <c r="Q469" s="479"/>
      <c r="R469" s="623"/>
      <c r="U469" s="624"/>
      <c r="V469" s="624"/>
      <c r="W469" s="624"/>
      <c r="X469" s="550"/>
      <c r="Y469" s="550"/>
      <c r="Z469" s="766"/>
      <c r="AA469" s="759"/>
      <c r="AB469" s="757"/>
      <c r="AC469" s="730"/>
      <c r="AD469" s="730"/>
      <c r="AE469" s="730"/>
      <c r="AF469" s="730"/>
      <c r="AG469" s="730"/>
      <c r="AH469" s="730"/>
      <c r="AI469" s="730"/>
      <c r="AJ469" s="767"/>
      <c r="AK469" s="730"/>
      <c r="AL469" s="730"/>
      <c r="AM469" s="730"/>
      <c r="AN469" s="730"/>
      <c r="AO469" s="730"/>
      <c r="AP469" s="730"/>
      <c r="AQ469" s="730"/>
      <c r="AR469" s="730"/>
      <c r="AS469" s="767"/>
      <c r="AT469" s="730"/>
      <c r="AU469" s="729"/>
      <c r="AV469" s="729"/>
      <c r="AW469" s="729"/>
      <c r="AX469" s="729"/>
      <c r="AY469" s="729"/>
    </row>
    <row r="470" spans="4:51" s="478" customFormat="1" x14ac:dyDescent="0.2">
      <c r="D470" s="620"/>
      <c r="E470" s="620"/>
      <c r="F470" s="620"/>
      <c r="G470" s="479"/>
      <c r="H470" s="621"/>
      <c r="I470" s="622"/>
      <c r="J470" s="622"/>
      <c r="K470" s="623"/>
      <c r="L470" s="623"/>
      <c r="M470" s="622"/>
      <c r="N470" s="623"/>
      <c r="O470" s="622"/>
      <c r="P470" s="479"/>
      <c r="Q470" s="479"/>
      <c r="R470" s="623"/>
      <c r="U470" s="624"/>
      <c r="V470" s="624"/>
      <c r="W470" s="624"/>
      <c r="X470" s="550"/>
      <c r="Y470" s="550"/>
      <c r="Z470" s="766"/>
      <c r="AA470" s="759"/>
      <c r="AB470" s="757"/>
      <c r="AC470" s="730"/>
      <c r="AD470" s="730"/>
      <c r="AE470" s="730"/>
      <c r="AF470" s="730"/>
      <c r="AG470" s="730"/>
      <c r="AH470" s="730"/>
      <c r="AI470" s="730"/>
      <c r="AJ470" s="767"/>
      <c r="AK470" s="730"/>
      <c r="AL470" s="730"/>
      <c r="AM470" s="730"/>
      <c r="AN470" s="730"/>
      <c r="AO470" s="730"/>
      <c r="AP470" s="730"/>
      <c r="AQ470" s="730"/>
      <c r="AR470" s="730"/>
      <c r="AS470" s="767"/>
      <c r="AT470" s="730"/>
      <c r="AU470" s="729"/>
      <c r="AV470" s="729"/>
      <c r="AW470" s="729"/>
      <c r="AX470" s="729"/>
      <c r="AY470" s="729"/>
    </row>
    <row r="471" spans="4:51" s="478" customFormat="1" x14ac:dyDescent="0.2">
      <c r="D471" s="620"/>
      <c r="E471" s="620"/>
      <c r="F471" s="620"/>
      <c r="G471" s="479"/>
      <c r="H471" s="621"/>
      <c r="I471" s="622"/>
      <c r="J471" s="622"/>
      <c r="K471" s="623"/>
      <c r="L471" s="623"/>
      <c r="M471" s="622"/>
      <c r="N471" s="623"/>
      <c r="O471" s="622"/>
      <c r="P471" s="479"/>
      <c r="Q471" s="479"/>
      <c r="R471" s="623"/>
      <c r="U471" s="624"/>
      <c r="V471" s="624"/>
      <c r="W471" s="624"/>
      <c r="X471" s="550"/>
      <c r="Y471" s="550"/>
      <c r="Z471" s="766"/>
      <c r="AA471" s="759"/>
      <c r="AB471" s="757"/>
      <c r="AC471" s="730"/>
      <c r="AD471" s="730"/>
      <c r="AE471" s="730"/>
      <c r="AF471" s="730"/>
      <c r="AG471" s="730"/>
      <c r="AH471" s="730"/>
      <c r="AI471" s="730"/>
      <c r="AJ471" s="767"/>
      <c r="AK471" s="730"/>
      <c r="AL471" s="730"/>
      <c r="AM471" s="730"/>
      <c r="AN471" s="730"/>
      <c r="AO471" s="730"/>
      <c r="AP471" s="730"/>
      <c r="AQ471" s="730"/>
      <c r="AR471" s="730"/>
      <c r="AS471" s="767"/>
      <c r="AT471" s="730"/>
      <c r="AU471" s="729"/>
      <c r="AV471" s="729"/>
      <c r="AW471" s="729"/>
      <c r="AX471" s="729"/>
      <c r="AY471" s="729"/>
    </row>
    <row r="472" spans="4:51" s="478" customFormat="1" x14ac:dyDescent="0.2">
      <c r="D472" s="620"/>
      <c r="E472" s="620"/>
      <c r="F472" s="620"/>
      <c r="G472" s="479"/>
      <c r="H472" s="621"/>
      <c r="I472" s="622"/>
      <c r="J472" s="622"/>
      <c r="K472" s="623"/>
      <c r="L472" s="623"/>
      <c r="M472" s="622"/>
      <c r="N472" s="623"/>
      <c r="O472" s="622"/>
      <c r="P472" s="479"/>
      <c r="Q472" s="479"/>
      <c r="R472" s="623"/>
      <c r="U472" s="624"/>
      <c r="V472" s="624"/>
      <c r="W472" s="624"/>
      <c r="X472" s="550"/>
      <c r="Y472" s="550"/>
      <c r="Z472" s="766"/>
      <c r="AA472" s="759"/>
      <c r="AB472" s="757"/>
      <c r="AC472" s="730"/>
      <c r="AD472" s="730"/>
      <c r="AE472" s="730"/>
      <c r="AF472" s="730"/>
      <c r="AG472" s="730"/>
      <c r="AH472" s="730"/>
      <c r="AI472" s="730"/>
      <c r="AJ472" s="767"/>
      <c r="AK472" s="730"/>
      <c r="AL472" s="730"/>
      <c r="AM472" s="730"/>
      <c r="AN472" s="730"/>
      <c r="AO472" s="730"/>
      <c r="AP472" s="730"/>
      <c r="AQ472" s="730"/>
      <c r="AR472" s="730"/>
      <c r="AS472" s="767"/>
      <c r="AT472" s="730"/>
      <c r="AU472" s="729"/>
      <c r="AV472" s="729"/>
      <c r="AW472" s="729"/>
      <c r="AX472" s="729"/>
      <c r="AY472" s="729"/>
    </row>
    <row r="473" spans="4:51" s="478" customFormat="1" x14ac:dyDescent="0.2">
      <c r="D473" s="620"/>
      <c r="E473" s="620"/>
      <c r="F473" s="620"/>
      <c r="G473" s="479"/>
      <c r="H473" s="621"/>
      <c r="I473" s="622"/>
      <c r="J473" s="622"/>
      <c r="K473" s="623"/>
      <c r="L473" s="623"/>
      <c r="M473" s="622"/>
      <c r="N473" s="623"/>
      <c r="O473" s="622"/>
      <c r="P473" s="479"/>
      <c r="Q473" s="479"/>
      <c r="R473" s="623"/>
      <c r="U473" s="624"/>
      <c r="V473" s="624"/>
      <c r="W473" s="624"/>
      <c r="X473" s="550"/>
      <c r="Y473" s="550"/>
      <c r="Z473" s="766"/>
      <c r="AA473" s="759"/>
      <c r="AB473" s="757"/>
      <c r="AC473" s="730"/>
      <c r="AD473" s="730"/>
      <c r="AE473" s="730"/>
      <c r="AF473" s="730"/>
      <c r="AG473" s="730"/>
      <c r="AH473" s="730"/>
      <c r="AI473" s="730"/>
      <c r="AJ473" s="767"/>
      <c r="AK473" s="730"/>
      <c r="AL473" s="730"/>
      <c r="AM473" s="730"/>
      <c r="AN473" s="730"/>
      <c r="AO473" s="730"/>
      <c r="AP473" s="730"/>
      <c r="AQ473" s="730"/>
      <c r="AR473" s="730"/>
      <c r="AS473" s="767"/>
      <c r="AT473" s="730"/>
      <c r="AU473" s="729"/>
      <c r="AV473" s="729"/>
      <c r="AW473" s="729"/>
      <c r="AX473" s="729"/>
      <c r="AY473" s="729"/>
    </row>
    <row r="474" spans="4:51" s="478" customFormat="1" x14ac:dyDescent="0.2">
      <c r="D474" s="620"/>
      <c r="E474" s="620"/>
      <c r="F474" s="620"/>
      <c r="G474" s="479"/>
      <c r="H474" s="621"/>
      <c r="I474" s="622"/>
      <c r="J474" s="622"/>
      <c r="K474" s="623"/>
      <c r="L474" s="623"/>
      <c r="M474" s="622"/>
      <c r="N474" s="623"/>
      <c r="O474" s="622"/>
      <c r="P474" s="479"/>
      <c r="Q474" s="479"/>
      <c r="R474" s="623"/>
      <c r="U474" s="624"/>
      <c r="V474" s="624"/>
      <c r="W474" s="624"/>
      <c r="X474" s="550"/>
      <c r="Y474" s="550"/>
      <c r="Z474" s="766"/>
      <c r="AA474" s="759"/>
      <c r="AB474" s="757"/>
      <c r="AC474" s="730"/>
      <c r="AD474" s="730"/>
      <c r="AE474" s="730"/>
      <c r="AF474" s="730"/>
      <c r="AG474" s="730"/>
      <c r="AH474" s="730"/>
      <c r="AI474" s="730"/>
      <c r="AJ474" s="767"/>
      <c r="AK474" s="730"/>
      <c r="AL474" s="730"/>
      <c r="AM474" s="730"/>
      <c r="AN474" s="730"/>
      <c r="AO474" s="730"/>
      <c r="AP474" s="730"/>
      <c r="AQ474" s="730"/>
      <c r="AR474" s="730"/>
      <c r="AS474" s="767"/>
      <c r="AT474" s="730"/>
      <c r="AU474" s="729"/>
      <c r="AV474" s="729"/>
      <c r="AW474" s="729"/>
      <c r="AX474" s="729"/>
      <c r="AY474" s="729"/>
    </row>
    <row r="475" spans="4:51" s="478" customFormat="1" x14ac:dyDescent="0.2">
      <c r="D475" s="620"/>
      <c r="E475" s="620"/>
      <c r="F475" s="620"/>
      <c r="G475" s="479"/>
      <c r="H475" s="621"/>
      <c r="I475" s="622"/>
      <c r="J475" s="622"/>
      <c r="K475" s="623"/>
      <c r="L475" s="623"/>
      <c r="M475" s="622"/>
      <c r="N475" s="623"/>
      <c r="O475" s="622"/>
      <c r="P475" s="479"/>
      <c r="Q475" s="479"/>
      <c r="R475" s="623"/>
      <c r="U475" s="624"/>
      <c r="V475" s="624"/>
      <c r="W475" s="624"/>
      <c r="X475" s="550"/>
      <c r="Y475" s="550"/>
      <c r="Z475" s="766"/>
      <c r="AA475" s="759"/>
      <c r="AB475" s="757"/>
      <c r="AC475" s="730"/>
      <c r="AD475" s="730"/>
      <c r="AE475" s="730"/>
      <c r="AF475" s="730"/>
      <c r="AG475" s="730"/>
      <c r="AH475" s="730"/>
      <c r="AI475" s="730"/>
      <c r="AJ475" s="767"/>
      <c r="AK475" s="730"/>
      <c r="AL475" s="730"/>
      <c r="AM475" s="730"/>
      <c r="AN475" s="730"/>
      <c r="AO475" s="730"/>
      <c r="AP475" s="730"/>
      <c r="AQ475" s="730"/>
      <c r="AR475" s="730"/>
      <c r="AS475" s="767"/>
      <c r="AT475" s="730"/>
      <c r="AU475" s="729"/>
      <c r="AV475" s="729"/>
      <c r="AW475" s="729"/>
      <c r="AX475" s="729"/>
      <c r="AY475" s="729"/>
    </row>
    <row r="476" spans="4:51" s="478" customFormat="1" x14ac:dyDescent="0.2">
      <c r="D476" s="620"/>
      <c r="E476" s="620"/>
      <c r="F476" s="620"/>
      <c r="G476" s="479"/>
      <c r="H476" s="621"/>
      <c r="I476" s="622"/>
      <c r="J476" s="622"/>
      <c r="K476" s="623"/>
      <c r="L476" s="623"/>
      <c r="M476" s="622"/>
      <c r="N476" s="623"/>
      <c r="O476" s="622"/>
      <c r="P476" s="479"/>
      <c r="Q476" s="479"/>
      <c r="R476" s="623"/>
      <c r="U476" s="624"/>
      <c r="V476" s="624"/>
      <c r="W476" s="624"/>
      <c r="X476" s="550"/>
      <c r="Y476" s="550"/>
      <c r="Z476" s="766"/>
      <c r="AA476" s="759"/>
      <c r="AB476" s="757"/>
      <c r="AC476" s="730"/>
      <c r="AD476" s="730"/>
      <c r="AE476" s="730"/>
      <c r="AF476" s="730"/>
      <c r="AG476" s="730"/>
      <c r="AH476" s="730"/>
      <c r="AI476" s="730"/>
      <c r="AJ476" s="767"/>
      <c r="AK476" s="730"/>
      <c r="AL476" s="730"/>
      <c r="AM476" s="730"/>
      <c r="AN476" s="730"/>
      <c r="AO476" s="730"/>
      <c r="AP476" s="730"/>
      <c r="AQ476" s="730"/>
      <c r="AR476" s="730"/>
      <c r="AS476" s="767"/>
      <c r="AT476" s="730"/>
      <c r="AU476" s="729"/>
      <c r="AV476" s="729"/>
      <c r="AW476" s="729"/>
      <c r="AX476" s="729"/>
      <c r="AY476" s="729"/>
    </row>
    <row r="477" spans="4:51" s="478" customFormat="1" x14ac:dyDescent="0.2">
      <c r="D477" s="620"/>
      <c r="E477" s="620"/>
      <c r="F477" s="620"/>
      <c r="G477" s="479"/>
      <c r="H477" s="621"/>
      <c r="I477" s="622"/>
      <c r="J477" s="622"/>
      <c r="K477" s="623"/>
      <c r="L477" s="623"/>
      <c r="M477" s="622"/>
      <c r="N477" s="623"/>
      <c r="O477" s="622"/>
      <c r="P477" s="479"/>
      <c r="Q477" s="479"/>
      <c r="R477" s="623"/>
      <c r="U477" s="624"/>
      <c r="V477" s="624"/>
      <c r="W477" s="624"/>
      <c r="X477" s="550"/>
      <c r="Y477" s="550"/>
      <c r="Z477" s="766"/>
      <c r="AA477" s="759"/>
      <c r="AB477" s="757"/>
      <c r="AC477" s="730"/>
      <c r="AD477" s="730"/>
      <c r="AE477" s="730"/>
      <c r="AF477" s="730"/>
      <c r="AG477" s="730"/>
      <c r="AH477" s="730"/>
      <c r="AI477" s="730"/>
      <c r="AJ477" s="767"/>
      <c r="AK477" s="730"/>
      <c r="AL477" s="730"/>
      <c r="AM477" s="730"/>
      <c r="AN477" s="730"/>
      <c r="AO477" s="730"/>
      <c r="AP477" s="730"/>
      <c r="AQ477" s="730"/>
      <c r="AR477" s="730"/>
      <c r="AS477" s="767"/>
      <c r="AT477" s="730"/>
      <c r="AU477" s="729"/>
      <c r="AV477" s="729"/>
      <c r="AW477" s="729"/>
      <c r="AX477" s="729"/>
      <c r="AY477" s="729"/>
    </row>
    <row r="478" spans="4:51" s="478" customFormat="1" x14ac:dyDescent="0.2">
      <c r="D478" s="620"/>
      <c r="E478" s="620"/>
      <c r="F478" s="620"/>
      <c r="G478" s="479"/>
      <c r="H478" s="621"/>
      <c r="I478" s="622"/>
      <c r="J478" s="622"/>
      <c r="K478" s="623"/>
      <c r="L478" s="623"/>
      <c r="M478" s="622"/>
      <c r="N478" s="623"/>
      <c r="O478" s="622"/>
      <c r="P478" s="479"/>
      <c r="Q478" s="479"/>
      <c r="R478" s="623"/>
      <c r="U478" s="624"/>
      <c r="V478" s="624"/>
      <c r="W478" s="624"/>
      <c r="X478" s="550"/>
      <c r="Y478" s="550"/>
      <c r="Z478" s="766"/>
      <c r="AA478" s="759"/>
      <c r="AB478" s="757"/>
      <c r="AC478" s="730"/>
      <c r="AD478" s="730"/>
      <c r="AE478" s="730"/>
      <c r="AF478" s="730"/>
      <c r="AG478" s="730"/>
      <c r="AH478" s="730"/>
      <c r="AI478" s="730"/>
      <c r="AJ478" s="767"/>
      <c r="AK478" s="730"/>
      <c r="AL478" s="730"/>
      <c r="AM478" s="730"/>
      <c r="AN478" s="730"/>
      <c r="AO478" s="730"/>
      <c r="AP478" s="730"/>
      <c r="AQ478" s="730"/>
      <c r="AR478" s="730"/>
      <c r="AS478" s="767"/>
      <c r="AT478" s="730"/>
      <c r="AU478" s="729"/>
      <c r="AV478" s="729"/>
      <c r="AW478" s="729"/>
      <c r="AX478" s="729"/>
      <c r="AY478" s="729"/>
    </row>
    <row r="479" spans="4:51" s="478" customFormat="1" x14ac:dyDescent="0.2">
      <c r="D479" s="620"/>
      <c r="E479" s="620"/>
      <c r="F479" s="620"/>
      <c r="G479" s="479"/>
      <c r="H479" s="621"/>
      <c r="I479" s="622"/>
      <c r="J479" s="622"/>
      <c r="K479" s="623"/>
      <c r="L479" s="623"/>
      <c r="M479" s="622"/>
      <c r="N479" s="623"/>
      <c r="O479" s="622"/>
      <c r="P479" s="479"/>
      <c r="Q479" s="479"/>
      <c r="R479" s="623"/>
      <c r="U479" s="624"/>
      <c r="V479" s="624"/>
      <c r="W479" s="624"/>
      <c r="X479" s="550"/>
      <c r="Y479" s="550"/>
      <c r="Z479" s="766"/>
      <c r="AA479" s="759"/>
      <c r="AB479" s="757"/>
      <c r="AC479" s="730"/>
      <c r="AD479" s="730"/>
      <c r="AE479" s="730"/>
      <c r="AF479" s="730"/>
      <c r="AG479" s="730"/>
      <c r="AH479" s="730"/>
      <c r="AI479" s="730"/>
      <c r="AJ479" s="767"/>
      <c r="AK479" s="730"/>
      <c r="AL479" s="730"/>
      <c r="AM479" s="730"/>
      <c r="AN479" s="730"/>
      <c r="AO479" s="730"/>
      <c r="AP479" s="730"/>
      <c r="AQ479" s="730"/>
      <c r="AR479" s="730"/>
      <c r="AS479" s="767"/>
      <c r="AT479" s="730"/>
      <c r="AU479" s="729"/>
      <c r="AV479" s="729"/>
      <c r="AW479" s="729"/>
      <c r="AX479" s="729"/>
      <c r="AY479" s="729"/>
    </row>
    <row r="480" spans="4:51" s="478" customFormat="1" x14ac:dyDescent="0.2">
      <c r="D480" s="620"/>
      <c r="E480" s="620"/>
      <c r="F480" s="620"/>
      <c r="G480" s="479"/>
      <c r="H480" s="621"/>
      <c r="I480" s="622"/>
      <c r="J480" s="622"/>
      <c r="K480" s="623"/>
      <c r="L480" s="623"/>
      <c r="M480" s="622"/>
      <c r="N480" s="623"/>
      <c r="O480" s="622"/>
      <c r="P480" s="479"/>
      <c r="Q480" s="479"/>
      <c r="R480" s="623"/>
      <c r="U480" s="624"/>
      <c r="V480" s="624"/>
      <c r="W480" s="624"/>
      <c r="X480" s="550"/>
      <c r="Y480" s="550"/>
      <c r="Z480" s="766"/>
      <c r="AA480" s="759"/>
      <c r="AB480" s="757"/>
      <c r="AC480" s="730"/>
      <c r="AD480" s="730"/>
      <c r="AE480" s="730"/>
      <c r="AF480" s="730"/>
      <c r="AG480" s="730"/>
      <c r="AH480" s="730"/>
      <c r="AI480" s="730"/>
      <c r="AJ480" s="767"/>
      <c r="AK480" s="730"/>
      <c r="AL480" s="730"/>
      <c r="AM480" s="730"/>
      <c r="AN480" s="730"/>
      <c r="AO480" s="730"/>
      <c r="AP480" s="730"/>
      <c r="AQ480" s="730"/>
      <c r="AR480" s="730"/>
      <c r="AS480" s="767"/>
      <c r="AT480" s="730"/>
      <c r="AU480" s="729"/>
      <c r="AV480" s="729"/>
      <c r="AW480" s="729"/>
      <c r="AX480" s="729"/>
      <c r="AY480" s="729"/>
    </row>
    <row r="481" spans="4:51" s="478" customFormat="1" x14ac:dyDescent="0.2">
      <c r="D481" s="620"/>
      <c r="E481" s="620"/>
      <c r="F481" s="620"/>
      <c r="G481" s="479"/>
      <c r="H481" s="621"/>
      <c r="I481" s="622"/>
      <c r="J481" s="622"/>
      <c r="K481" s="623"/>
      <c r="L481" s="623"/>
      <c r="M481" s="622"/>
      <c r="N481" s="623"/>
      <c r="O481" s="622"/>
      <c r="P481" s="479"/>
      <c r="Q481" s="479"/>
      <c r="R481" s="623"/>
      <c r="U481" s="624"/>
      <c r="V481" s="624"/>
      <c r="W481" s="624"/>
      <c r="X481" s="550"/>
      <c r="Y481" s="550"/>
      <c r="Z481" s="766"/>
      <c r="AA481" s="759"/>
      <c r="AB481" s="757"/>
      <c r="AC481" s="730"/>
      <c r="AD481" s="730"/>
      <c r="AE481" s="730"/>
      <c r="AF481" s="730"/>
      <c r="AG481" s="730"/>
      <c r="AH481" s="730"/>
      <c r="AI481" s="730"/>
      <c r="AJ481" s="767"/>
      <c r="AK481" s="730"/>
      <c r="AL481" s="730"/>
      <c r="AM481" s="730"/>
      <c r="AN481" s="730"/>
      <c r="AO481" s="730"/>
      <c r="AP481" s="730"/>
      <c r="AQ481" s="730"/>
      <c r="AR481" s="730"/>
      <c r="AS481" s="767"/>
      <c r="AT481" s="730"/>
      <c r="AU481" s="729"/>
      <c r="AV481" s="729"/>
      <c r="AW481" s="729"/>
      <c r="AX481" s="729"/>
      <c r="AY481" s="729"/>
    </row>
    <row r="482" spans="4:51" s="478" customFormat="1" x14ac:dyDescent="0.2">
      <c r="D482" s="620"/>
      <c r="E482" s="620"/>
      <c r="F482" s="620"/>
      <c r="G482" s="479"/>
      <c r="H482" s="621"/>
      <c r="I482" s="622"/>
      <c r="J482" s="622"/>
      <c r="K482" s="623"/>
      <c r="L482" s="623"/>
      <c r="M482" s="622"/>
      <c r="N482" s="623"/>
      <c r="O482" s="622"/>
      <c r="P482" s="479"/>
      <c r="Q482" s="479"/>
      <c r="R482" s="623"/>
      <c r="U482" s="624"/>
      <c r="V482" s="624"/>
      <c r="W482" s="624"/>
      <c r="X482" s="550"/>
      <c r="Y482" s="550"/>
      <c r="Z482" s="766"/>
      <c r="AA482" s="759"/>
      <c r="AB482" s="757"/>
      <c r="AC482" s="730"/>
      <c r="AD482" s="730"/>
      <c r="AE482" s="730"/>
      <c r="AF482" s="730"/>
      <c r="AG482" s="730"/>
      <c r="AH482" s="730"/>
      <c r="AI482" s="730"/>
      <c r="AJ482" s="767"/>
      <c r="AK482" s="730"/>
      <c r="AL482" s="730"/>
      <c r="AM482" s="730"/>
      <c r="AN482" s="730"/>
      <c r="AO482" s="730"/>
      <c r="AP482" s="730"/>
      <c r="AQ482" s="730"/>
      <c r="AR482" s="730"/>
      <c r="AS482" s="767"/>
      <c r="AT482" s="730"/>
      <c r="AU482" s="729"/>
      <c r="AV482" s="729"/>
      <c r="AW482" s="729"/>
      <c r="AX482" s="729"/>
      <c r="AY482" s="729"/>
    </row>
    <row r="483" spans="4:51" s="478" customFormat="1" x14ac:dyDescent="0.2">
      <c r="D483" s="620"/>
      <c r="E483" s="620"/>
      <c r="F483" s="620"/>
      <c r="G483" s="479"/>
      <c r="H483" s="621"/>
      <c r="I483" s="622"/>
      <c r="J483" s="622"/>
      <c r="K483" s="623"/>
      <c r="L483" s="623"/>
      <c r="M483" s="622"/>
      <c r="N483" s="623"/>
      <c r="O483" s="622"/>
      <c r="P483" s="479"/>
      <c r="Q483" s="479"/>
      <c r="R483" s="623"/>
      <c r="U483" s="624"/>
      <c r="V483" s="624"/>
      <c r="W483" s="624"/>
      <c r="X483" s="550"/>
      <c r="Y483" s="550"/>
      <c r="Z483" s="766"/>
      <c r="AA483" s="759"/>
      <c r="AB483" s="757"/>
      <c r="AC483" s="730"/>
      <c r="AD483" s="730"/>
      <c r="AE483" s="730"/>
      <c r="AF483" s="730"/>
      <c r="AG483" s="730"/>
      <c r="AH483" s="730"/>
      <c r="AI483" s="730"/>
      <c r="AJ483" s="767"/>
      <c r="AK483" s="730"/>
      <c r="AL483" s="730"/>
      <c r="AM483" s="730"/>
      <c r="AN483" s="730"/>
      <c r="AO483" s="730"/>
      <c r="AP483" s="730"/>
      <c r="AQ483" s="730"/>
      <c r="AR483" s="730"/>
      <c r="AS483" s="767"/>
      <c r="AT483" s="730"/>
      <c r="AU483" s="729"/>
      <c r="AV483" s="729"/>
      <c r="AW483" s="729"/>
      <c r="AX483" s="729"/>
      <c r="AY483" s="729"/>
    </row>
    <row r="484" spans="4:51" s="478" customFormat="1" x14ac:dyDescent="0.2">
      <c r="D484" s="620"/>
      <c r="E484" s="620"/>
      <c r="F484" s="620"/>
      <c r="G484" s="479"/>
      <c r="H484" s="621"/>
      <c r="I484" s="622"/>
      <c r="J484" s="622"/>
      <c r="K484" s="623"/>
      <c r="L484" s="623"/>
      <c r="M484" s="622"/>
      <c r="N484" s="623"/>
      <c r="O484" s="622"/>
      <c r="P484" s="479"/>
      <c r="Q484" s="479"/>
      <c r="R484" s="623"/>
      <c r="U484" s="624"/>
      <c r="V484" s="624"/>
      <c r="W484" s="624"/>
      <c r="X484" s="550"/>
      <c r="Y484" s="550"/>
      <c r="Z484" s="766"/>
      <c r="AA484" s="759"/>
      <c r="AB484" s="757"/>
      <c r="AC484" s="730"/>
      <c r="AD484" s="730"/>
      <c r="AE484" s="730"/>
      <c r="AF484" s="730"/>
      <c r="AG484" s="730"/>
      <c r="AH484" s="730"/>
      <c r="AI484" s="730"/>
      <c r="AJ484" s="767"/>
      <c r="AK484" s="730"/>
      <c r="AL484" s="730"/>
      <c r="AM484" s="730"/>
      <c r="AN484" s="730"/>
      <c r="AO484" s="730"/>
      <c r="AP484" s="730"/>
      <c r="AQ484" s="730"/>
      <c r="AR484" s="730"/>
      <c r="AS484" s="767"/>
      <c r="AT484" s="730"/>
      <c r="AU484" s="729"/>
      <c r="AV484" s="729"/>
      <c r="AW484" s="729"/>
      <c r="AX484" s="729"/>
      <c r="AY484" s="729"/>
    </row>
    <row r="485" spans="4:51" s="478" customFormat="1" x14ac:dyDescent="0.2">
      <c r="D485" s="620"/>
      <c r="E485" s="620"/>
      <c r="F485" s="620"/>
      <c r="G485" s="479"/>
      <c r="H485" s="621"/>
      <c r="I485" s="622"/>
      <c r="J485" s="622"/>
      <c r="K485" s="623"/>
      <c r="L485" s="623"/>
      <c r="M485" s="622"/>
      <c r="N485" s="623"/>
      <c r="O485" s="622"/>
      <c r="P485" s="479"/>
      <c r="Q485" s="479"/>
      <c r="R485" s="623"/>
      <c r="U485" s="624"/>
      <c r="V485" s="624"/>
      <c r="W485" s="624"/>
      <c r="X485" s="550"/>
      <c r="Y485" s="550"/>
      <c r="Z485" s="766"/>
      <c r="AA485" s="759"/>
      <c r="AB485" s="757"/>
      <c r="AC485" s="730"/>
      <c r="AD485" s="730"/>
      <c r="AE485" s="730"/>
      <c r="AF485" s="730"/>
      <c r="AG485" s="730"/>
      <c r="AH485" s="730"/>
      <c r="AI485" s="730"/>
      <c r="AJ485" s="767"/>
      <c r="AK485" s="730"/>
      <c r="AL485" s="730"/>
      <c r="AM485" s="730"/>
      <c r="AN485" s="730"/>
      <c r="AO485" s="730"/>
      <c r="AP485" s="730"/>
      <c r="AQ485" s="730"/>
      <c r="AR485" s="730"/>
      <c r="AS485" s="767"/>
      <c r="AT485" s="730"/>
      <c r="AU485" s="729"/>
      <c r="AV485" s="729"/>
      <c r="AW485" s="729"/>
      <c r="AX485" s="729"/>
      <c r="AY485" s="729"/>
    </row>
    <row r="486" spans="4:51" s="478" customFormat="1" x14ac:dyDescent="0.2">
      <c r="D486" s="620"/>
      <c r="E486" s="620"/>
      <c r="F486" s="620"/>
      <c r="G486" s="479"/>
      <c r="H486" s="621"/>
      <c r="I486" s="622"/>
      <c r="J486" s="622"/>
      <c r="K486" s="623"/>
      <c r="L486" s="623"/>
      <c r="M486" s="622"/>
      <c r="N486" s="623"/>
      <c r="O486" s="622"/>
      <c r="P486" s="479"/>
      <c r="Q486" s="479"/>
      <c r="R486" s="623"/>
      <c r="U486" s="624"/>
      <c r="V486" s="624"/>
      <c r="W486" s="624"/>
      <c r="X486" s="550"/>
      <c r="Y486" s="550"/>
      <c r="Z486" s="766"/>
      <c r="AA486" s="759"/>
      <c r="AB486" s="757"/>
      <c r="AC486" s="730"/>
      <c r="AD486" s="730"/>
      <c r="AE486" s="730"/>
      <c r="AF486" s="730"/>
      <c r="AG486" s="730"/>
      <c r="AH486" s="730"/>
      <c r="AI486" s="730"/>
      <c r="AJ486" s="767"/>
      <c r="AK486" s="730"/>
      <c r="AL486" s="730"/>
      <c r="AM486" s="730"/>
      <c r="AN486" s="730"/>
      <c r="AO486" s="730"/>
      <c r="AP486" s="730"/>
      <c r="AQ486" s="730"/>
      <c r="AR486" s="730"/>
      <c r="AS486" s="767"/>
      <c r="AT486" s="730"/>
      <c r="AU486" s="729"/>
      <c r="AV486" s="729"/>
      <c r="AW486" s="729"/>
      <c r="AX486" s="729"/>
      <c r="AY486" s="729"/>
    </row>
    <row r="487" spans="4:51" s="478" customFormat="1" x14ac:dyDescent="0.2">
      <c r="D487" s="620"/>
      <c r="E487" s="620"/>
      <c r="F487" s="620"/>
      <c r="G487" s="479"/>
      <c r="H487" s="621"/>
      <c r="I487" s="622"/>
      <c r="J487" s="622"/>
      <c r="K487" s="623"/>
      <c r="L487" s="623"/>
      <c r="M487" s="622"/>
      <c r="N487" s="623"/>
      <c r="O487" s="622"/>
      <c r="P487" s="479"/>
      <c r="Q487" s="479"/>
      <c r="R487" s="623"/>
      <c r="U487" s="624"/>
      <c r="V487" s="624"/>
      <c r="W487" s="624"/>
      <c r="X487" s="550"/>
      <c r="Y487" s="550"/>
      <c r="Z487" s="766"/>
      <c r="AA487" s="759"/>
      <c r="AB487" s="757"/>
      <c r="AC487" s="730"/>
      <c r="AD487" s="730"/>
      <c r="AE487" s="730"/>
      <c r="AF487" s="730"/>
      <c r="AG487" s="730"/>
      <c r="AH487" s="730"/>
      <c r="AI487" s="730"/>
      <c r="AJ487" s="767"/>
      <c r="AK487" s="730"/>
      <c r="AL487" s="730"/>
      <c r="AM487" s="730"/>
      <c r="AN487" s="730"/>
      <c r="AO487" s="730"/>
      <c r="AP487" s="730"/>
      <c r="AQ487" s="730"/>
      <c r="AR487" s="730"/>
      <c r="AS487" s="767"/>
      <c r="AT487" s="730"/>
      <c r="AU487" s="729"/>
      <c r="AV487" s="729"/>
      <c r="AW487" s="729"/>
      <c r="AX487" s="729"/>
      <c r="AY487" s="729"/>
    </row>
    <row r="488" spans="4:51" s="478" customFormat="1" x14ac:dyDescent="0.2">
      <c r="D488" s="620"/>
      <c r="E488" s="620"/>
      <c r="F488" s="620"/>
      <c r="G488" s="479"/>
      <c r="H488" s="621"/>
      <c r="I488" s="622"/>
      <c r="J488" s="622"/>
      <c r="K488" s="623"/>
      <c r="L488" s="623"/>
      <c r="M488" s="622"/>
      <c r="N488" s="623"/>
      <c r="O488" s="622"/>
      <c r="P488" s="479"/>
      <c r="Q488" s="479"/>
      <c r="R488" s="623"/>
      <c r="U488" s="624"/>
      <c r="V488" s="624"/>
      <c r="W488" s="624"/>
      <c r="X488" s="550"/>
      <c r="Y488" s="550"/>
      <c r="Z488" s="766"/>
      <c r="AA488" s="759"/>
      <c r="AB488" s="757"/>
      <c r="AC488" s="730"/>
      <c r="AD488" s="730"/>
      <c r="AE488" s="730"/>
      <c r="AF488" s="730"/>
      <c r="AG488" s="730"/>
      <c r="AH488" s="730"/>
      <c r="AI488" s="730"/>
      <c r="AJ488" s="767"/>
      <c r="AK488" s="730"/>
      <c r="AL488" s="730"/>
      <c r="AM488" s="730"/>
      <c r="AN488" s="730"/>
      <c r="AO488" s="730"/>
      <c r="AP488" s="730"/>
      <c r="AQ488" s="730"/>
      <c r="AR488" s="730"/>
      <c r="AS488" s="767"/>
      <c r="AT488" s="730"/>
      <c r="AU488" s="729"/>
      <c r="AV488" s="729"/>
      <c r="AW488" s="729"/>
      <c r="AX488" s="729"/>
      <c r="AY488" s="729"/>
    </row>
    <row r="489" spans="4:51" s="478" customFormat="1" x14ac:dyDescent="0.2">
      <c r="D489" s="620"/>
      <c r="E489" s="620"/>
      <c r="F489" s="620"/>
      <c r="G489" s="479"/>
      <c r="H489" s="621"/>
      <c r="I489" s="622"/>
      <c r="J489" s="622"/>
      <c r="K489" s="623"/>
      <c r="L489" s="623"/>
      <c r="M489" s="622"/>
      <c r="N489" s="623"/>
      <c r="O489" s="622"/>
      <c r="P489" s="479"/>
      <c r="Q489" s="479"/>
      <c r="R489" s="623"/>
      <c r="U489" s="624"/>
      <c r="V489" s="624"/>
      <c r="W489" s="624"/>
      <c r="X489" s="550"/>
      <c r="Y489" s="550"/>
      <c r="Z489" s="766"/>
      <c r="AA489" s="759"/>
      <c r="AB489" s="757"/>
      <c r="AC489" s="730"/>
      <c r="AD489" s="730"/>
      <c r="AE489" s="730"/>
      <c r="AF489" s="730"/>
      <c r="AG489" s="730"/>
      <c r="AH489" s="730"/>
      <c r="AI489" s="730"/>
      <c r="AJ489" s="767"/>
      <c r="AK489" s="730"/>
      <c r="AL489" s="730"/>
      <c r="AM489" s="730"/>
      <c r="AN489" s="730"/>
      <c r="AO489" s="730"/>
      <c r="AP489" s="730"/>
      <c r="AQ489" s="730"/>
      <c r="AR489" s="730"/>
      <c r="AS489" s="767"/>
      <c r="AT489" s="730"/>
      <c r="AU489" s="729"/>
      <c r="AV489" s="729"/>
      <c r="AW489" s="729"/>
      <c r="AX489" s="729"/>
      <c r="AY489" s="729"/>
    </row>
    <row r="490" spans="4:51" s="478" customFormat="1" x14ac:dyDescent="0.2">
      <c r="D490" s="620"/>
      <c r="E490" s="620"/>
      <c r="F490" s="620"/>
      <c r="G490" s="479"/>
      <c r="H490" s="621"/>
      <c r="I490" s="622"/>
      <c r="J490" s="622"/>
      <c r="K490" s="623"/>
      <c r="L490" s="623"/>
      <c r="M490" s="622"/>
      <c r="N490" s="623"/>
      <c r="O490" s="622"/>
      <c r="P490" s="479"/>
      <c r="Q490" s="479"/>
      <c r="R490" s="623"/>
      <c r="U490" s="624"/>
      <c r="V490" s="624"/>
      <c r="W490" s="624"/>
      <c r="X490" s="550"/>
      <c r="Y490" s="550"/>
      <c r="Z490" s="766"/>
      <c r="AA490" s="759"/>
      <c r="AB490" s="757"/>
      <c r="AC490" s="730"/>
      <c r="AD490" s="730"/>
      <c r="AE490" s="730"/>
      <c r="AF490" s="730"/>
      <c r="AG490" s="730"/>
      <c r="AH490" s="730"/>
      <c r="AI490" s="730"/>
      <c r="AJ490" s="767"/>
      <c r="AK490" s="730"/>
      <c r="AL490" s="730"/>
      <c r="AM490" s="730"/>
      <c r="AN490" s="730"/>
      <c r="AO490" s="730"/>
      <c r="AP490" s="730"/>
      <c r="AQ490" s="730"/>
      <c r="AR490" s="730"/>
      <c r="AS490" s="767"/>
      <c r="AT490" s="730"/>
      <c r="AU490" s="729"/>
      <c r="AV490" s="729"/>
      <c r="AW490" s="729"/>
      <c r="AX490" s="729"/>
      <c r="AY490" s="729"/>
    </row>
    <row r="491" spans="4:51" s="478" customFormat="1" x14ac:dyDescent="0.2">
      <c r="D491" s="620"/>
      <c r="E491" s="620"/>
      <c r="F491" s="620"/>
      <c r="G491" s="479"/>
      <c r="H491" s="621"/>
      <c r="I491" s="622"/>
      <c r="J491" s="622"/>
      <c r="K491" s="623"/>
      <c r="L491" s="623"/>
      <c r="M491" s="622"/>
      <c r="N491" s="623"/>
      <c r="O491" s="622"/>
      <c r="P491" s="479"/>
      <c r="Q491" s="479"/>
      <c r="R491" s="623"/>
      <c r="U491" s="624"/>
      <c r="V491" s="624"/>
      <c r="W491" s="624"/>
      <c r="X491" s="550"/>
      <c r="Y491" s="550"/>
      <c r="Z491" s="766"/>
      <c r="AA491" s="759"/>
      <c r="AB491" s="757"/>
      <c r="AC491" s="730"/>
      <c r="AD491" s="730"/>
      <c r="AE491" s="730"/>
      <c r="AF491" s="730"/>
      <c r="AG491" s="730"/>
      <c r="AH491" s="730"/>
      <c r="AI491" s="730"/>
      <c r="AJ491" s="767"/>
      <c r="AK491" s="730"/>
      <c r="AL491" s="730"/>
      <c r="AM491" s="730"/>
      <c r="AN491" s="730"/>
      <c r="AO491" s="730"/>
      <c r="AP491" s="730"/>
      <c r="AQ491" s="730"/>
      <c r="AR491" s="730"/>
      <c r="AS491" s="767"/>
      <c r="AT491" s="730"/>
      <c r="AU491" s="729"/>
      <c r="AV491" s="729"/>
      <c r="AW491" s="729"/>
      <c r="AX491" s="729"/>
      <c r="AY491" s="729"/>
    </row>
    <row r="492" spans="4:51" s="478" customFormat="1" x14ac:dyDescent="0.2">
      <c r="D492" s="620"/>
      <c r="E492" s="620"/>
      <c r="F492" s="620"/>
      <c r="G492" s="479"/>
      <c r="H492" s="621"/>
      <c r="I492" s="622"/>
      <c r="J492" s="622"/>
      <c r="K492" s="623"/>
      <c r="L492" s="623"/>
      <c r="M492" s="622"/>
      <c r="N492" s="623"/>
      <c r="O492" s="622"/>
      <c r="P492" s="479"/>
      <c r="Q492" s="479"/>
      <c r="R492" s="623"/>
      <c r="U492" s="624"/>
      <c r="V492" s="624"/>
      <c r="W492" s="624"/>
      <c r="X492" s="550"/>
      <c r="Y492" s="550"/>
      <c r="Z492" s="766"/>
      <c r="AA492" s="759"/>
      <c r="AB492" s="757"/>
      <c r="AC492" s="730"/>
      <c r="AD492" s="730"/>
      <c r="AE492" s="730"/>
      <c r="AF492" s="730"/>
      <c r="AG492" s="730"/>
      <c r="AH492" s="730"/>
      <c r="AI492" s="730"/>
      <c r="AJ492" s="767"/>
      <c r="AK492" s="730"/>
      <c r="AL492" s="730"/>
      <c r="AM492" s="730"/>
      <c r="AN492" s="730"/>
      <c r="AO492" s="730"/>
      <c r="AP492" s="730"/>
      <c r="AQ492" s="730"/>
      <c r="AR492" s="730"/>
      <c r="AS492" s="767"/>
      <c r="AT492" s="730"/>
      <c r="AU492" s="729"/>
      <c r="AV492" s="729"/>
      <c r="AW492" s="729"/>
      <c r="AX492" s="729"/>
      <c r="AY492" s="729"/>
    </row>
    <row r="493" spans="4:51" s="478" customFormat="1" x14ac:dyDescent="0.2">
      <c r="D493" s="620"/>
      <c r="E493" s="620"/>
      <c r="F493" s="620"/>
      <c r="G493" s="479"/>
      <c r="H493" s="621"/>
      <c r="I493" s="622"/>
      <c r="J493" s="622"/>
      <c r="K493" s="623"/>
      <c r="L493" s="623"/>
      <c r="M493" s="622"/>
      <c r="N493" s="623"/>
      <c r="O493" s="622"/>
      <c r="P493" s="479"/>
      <c r="Q493" s="479"/>
      <c r="R493" s="623"/>
      <c r="U493" s="624"/>
      <c r="V493" s="624"/>
      <c r="W493" s="624"/>
      <c r="X493" s="550"/>
      <c r="Y493" s="550"/>
      <c r="Z493" s="766"/>
      <c r="AA493" s="759"/>
      <c r="AB493" s="757"/>
      <c r="AC493" s="730"/>
      <c r="AD493" s="730"/>
      <c r="AE493" s="730"/>
      <c r="AF493" s="730"/>
      <c r="AG493" s="730"/>
      <c r="AH493" s="730"/>
      <c r="AI493" s="730"/>
      <c r="AJ493" s="767"/>
      <c r="AK493" s="730"/>
      <c r="AL493" s="730"/>
      <c r="AM493" s="730"/>
      <c r="AN493" s="730"/>
      <c r="AO493" s="730"/>
      <c r="AP493" s="730"/>
      <c r="AQ493" s="730"/>
      <c r="AR493" s="730"/>
      <c r="AS493" s="767"/>
      <c r="AT493" s="730"/>
      <c r="AU493" s="729"/>
      <c r="AV493" s="729"/>
      <c r="AW493" s="729"/>
      <c r="AX493" s="729"/>
      <c r="AY493" s="729"/>
    </row>
    <row r="494" spans="4:51" s="478" customFormat="1" x14ac:dyDescent="0.2">
      <c r="D494" s="620"/>
      <c r="E494" s="620"/>
      <c r="F494" s="620"/>
      <c r="G494" s="479"/>
      <c r="H494" s="621"/>
      <c r="I494" s="622"/>
      <c r="J494" s="622"/>
      <c r="K494" s="623"/>
      <c r="L494" s="623"/>
      <c r="M494" s="622"/>
      <c r="N494" s="623"/>
      <c r="O494" s="622"/>
      <c r="P494" s="479"/>
      <c r="Q494" s="479"/>
      <c r="R494" s="623"/>
      <c r="U494" s="624"/>
      <c r="V494" s="624"/>
      <c r="W494" s="624"/>
      <c r="X494" s="550"/>
      <c r="Y494" s="550"/>
      <c r="Z494" s="766"/>
      <c r="AA494" s="759"/>
      <c r="AB494" s="757"/>
      <c r="AC494" s="730"/>
      <c r="AD494" s="730"/>
      <c r="AE494" s="730"/>
      <c r="AF494" s="730"/>
      <c r="AG494" s="730"/>
      <c r="AH494" s="730"/>
      <c r="AI494" s="730"/>
      <c r="AJ494" s="767"/>
      <c r="AK494" s="730"/>
      <c r="AL494" s="730"/>
      <c r="AM494" s="730"/>
      <c r="AN494" s="730"/>
      <c r="AO494" s="730"/>
      <c r="AP494" s="730"/>
      <c r="AQ494" s="730"/>
      <c r="AR494" s="730"/>
      <c r="AS494" s="767"/>
      <c r="AT494" s="730"/>
      <c r="AU494" s="729"/>
      <c r="AV494" s="729"/>
      <c r="AW494" s="729"/>
      <c r="AX494" s="729"/>
      <c r="AY494" s="729"/>
    </row>
    <row r="495" spans="4:51" s="478" customFormat="1" x14ac:dyDescent="0.2">
      <c r="D495" s="620"/>
      <c r="E495" s="620"/>
      <c r="F495" s="620"/>
      <c r="G495" s="479"/>
      <c r="H495" s="621"/>
      <c r="I495" s="622"/>
      <c r="J495" s="622"/>
      <c r="K495" s="623"/>
      <c r="L495" s="623"/>
      <c r="M495" s="622"/>
      <c r="N495" s="623"/>
      <c r="O495" s="622"/>
      <c r="P495" s="479"/>
      <c r="Q495" s="479"/>
      <c r="R495" s="623"/>
      <c r="U495" s="624"/>
      <c r="V495" s="624"/>
      <c r="W495" s="624"/>
      <c r="X495" s="550"/>
      <c r="Y495" s="550"/>
      <c r="Z495" s="766"/>
      <c r="AA495" s="759"/>
      <c r="AB495" s="757"/>
      <c r="AC495" s="730"/>
      <c r="AD495" s="730"/>
      <c r="AE495" s="730"/>
      <c r="AF495" s="730"/>
      <c r="AG495" s="730"/>
      <c r="AH495" s="730"/>
      <c r="AI495" s="730"/>
      <c r="AJ495" s="767"/>
      <c r="AK495" s="730"/>
      <c r="AL495" s="730"/>
      <c r="AM495" s="730"/>
      <c r="AN495" s="730"/>
      <c r="AO495" s="730"/>
      <c r="AP495" s="730"/>
      <c r="AQ495" s="730"/>
      <c r="AR495" s="730"/>
      <c r="AS495" s="767"/>
      <c r="AT495" s="730"/>
      <c r="AU495" s="729"/>
      <c r="AV495" s="729"/>
      <c r="AW495" s="729"/>
      <c r="AX495" s="729"/>
      <c r="AY495" s="729"/>
    </row>
    <row r="496" spans="4:51" s="478" customFormat="1" x14ac:dyDescent="0.2">
      <c r="D496" s="620"/>
      <c r="E496" s="620"/>
      <c r="F496" s="620"/>
      <c r="G496" s="479"/>
      <c r="H496" s="621"/>
      <c r="I496" s="622"/>
      <c r="J496" s="622"/>
      <c r="K496" s="623"/>
      <c r="L496" s="623"/>
      <c r="M496" s="622"/>
      <c r="N496" s="623"/>
      <c r="O496" s="622"/>
      <c r="P496" s="479"/>
      <c r="Q496" s="479"/>
      <c r="R496" s="623"/>
      <c r="U496" s="624"/>
      <c r="V496" s="624"/>
      <c r="W496" s="624"/>
      <c r="X496" s="550"/>
      <c r="Y496" s="550"/>
      <c r="Z496" s="766"/>
      <c r="AA496" s="759"/>
      <c r="AB496" s="757"/>
      <c r="AC496" s="730"/>
      <c r="AD496" s="730"/>
      <c r="AE496" s="730"/>
      <c r="AF496" s="730"/>
      <c r="AG496" s="730"/>
      <c r="AH496" s="730"/>
      <c r="AI496" s="730"/>
      <c r="AJ496" s="767"/>
      <c r="AK496" s="730"/>
      <c r="AL496" s="730"/>
      <c r="AM496" s="730"/>
      <c r="AN496" s="730"/>
      <c r="AO496" s="730"/>
      <c r="AP496" s="730"/>
      <c r="AQ496" s="730"/>
      <c r="AR496" s="730"/>
      <c r="AS496" s="767"/>
      <c r="AT496" s="730"/>
      <c r="AU496" s="729"/>
      <c r="AV496" s="729"/>
      <c r="AW496" s="729"/>
      <c r="AX496" s="729"/>
      <c r="AY496" s="729"/>
    </row>
    <row r="497" spans="4:51" s="478" customFormat="1" x14ac:dyDescent="0.2">
      <c r="D497" s="620"/>
      <c r="E497" s="620"/>
      <c r="F497" s="620"/>
      <c r="G497" s="479"/>
      <c r="H497" s="621"/>
      <c r="I497" s="622"/>
      <c r="J497" s="622"/>
      <c r="K497" s="623"/>
      <c r="L497" s="623"/>
      <c r="M497" s="622"/>
      <c r="N497" s="623"/>
      <c r="O497" s="622"/>
      <c r="P497" s="479"/>
      <c r="Q497" s="479"/>
      <c r="R497" s="623"/>
      <c r="U497" s="624"/>
      <c r="V497" s="624"/>
      <c r="W497" s="624"/>
      <c r="X497" s="550"/>
      <c r="Y497" s="550"/>
      <c r="Z497" s="766"/>
      <c r="AA497" s="759"/>
      <c r="AB497" s="757"/>
      <c r="AC497" s="730"/>
      <c r="AD497" s="730"/>
      <c r="AE497" s="730"/>
      <c r="AF497" s="730"/>
      <c r="AG497" s="730"/>
      <c r="AH497" s="730"/>
      <c r="AI497" s="730"/>
      <c r="AJ497" s="767"/>
      <c r="AK497" s="730"/>
      <c r="AL497" s="730"/>
      <c r="AM497" s="730"/>
      <c r="AN497" s="730"/>
      <c r="AO497" s="730"/>
      <c r="AP497" s="730"/>
      <c r="AQ497" s="730"/>
      <c r="AR497" s="730"/>
      <c r="AS497" s="767"/>
      <c r="AT497" s="730"/>
      <c r="AU497" s="729"/>
      <c r="AV497" s="729"/>
      <c r="AW497" s="729"/>
      <c r="AX497" s="729"/>
      <c r="AY497" s="729"/>
    </row>
    <row r="498" spans="4:51" s="478" customFormat="1" x14ac:dyDescent="0.2">
      <c r="D498" s="620"/>
      <c r="E498" s="620"/>
      <c r="F498" s="620"/>
      <c r="G498" s="479"/>
      <c r="H498" s="621"/>
      <c r="I498" s="622"/>
      <c r="J498" s="622"/>
      <c r="K498" s="623"/>
      <c r="L498" s="623"/>
      <c r="M498" s="622"/>
      <c r="N498" s="623"/>
      <c r="O498" s="622"/>
      <c r="P498" s="479"/>
      <c r="Q498" s="479"/>
      <c r="R498" s="623"/>
      <c r="U498" s="624"/>
      <c r="V498" s="624"/>
      <c r="W498" s="624"/>
      <c r="X498" s="550"/>
      <c r="Y498" s="550"/>
      <c r="Z498" s="766"/>
      <c r="AA498" s="759"/>
      <c r="AB498" s="757"/>
      <c r="AC498" s="730"/>
      <c r="AD498" s="730"/>
      <c r="AE498" s="730"/>
      <c r="AF498" s="730"/>
      <c r="AG498" s="730"/>
      <c r="AH498" s="730"/>
      <c r="AI498" s="730"/>
      <c r="AJ498" s="767"/>
      <c r="AK498" s="730"/>
      <c r="AL498" s="730"/>
      <c r="AM498" s="730"/>
      <c r="AN498" s="730"/>
      <c r="AO498" s="730"/>
      <c r="AP498" s="730"/>
      <c r="AQ498" s="730"/>
      <c r="AR498" s="730"/>
      <c r="AS498" s="767"/>
      <c r="AT498" s="730"/>
      <c r="AU498" s="729"/>
      <c r="AV498" s="729"/>
      <c r="AW498" s="729"/>
      <c r="AX498" s="729"/>
      <c r="AY498" s="729"/>
    </row>
    <row r="499" spans="4:51" s="478" customFormat="1" x14ac:dyDescent="0.2">
      <c r="D499" s="620"/>
      <c r="E499" s="620"/>
      <c r="F499" s="620"/>
      <c r="G499" s="479"/>
      <c r="H499" s="621"/>
      <c r="I499" s="622"/>
      <c r="J499" s="622"/>
      <c r="K499" s="623"/>
      <c r="L499" s="623"/>
      <c r="M499" s="622"/>
      <c r="N499" s="623"/>
      <c r="O499" s="622"/>
      <c r="P499" s="479"/>
      <c r="Q499" s="479"/>
      <c r="R499" s="623"/>
      <c r="U499" s="624"/>
      <c r="V499" s="624"/>
      <c r="W499" s="624"/>
      <c r="X499" s="550"/>
      <c r="Y499" s="550"/>
      <c r="Z499" s="766"/>
      <c r="AA499" s="759"/>
      <c r="AB499" s="757"/>
      <c r="AC499" s="730"/>
      <c r="AD499" s="730"/>
      <c r="AE499" s="730"/>
      <c r="AF499" s="730"/>
      <c r="AG499" s="730"/>
      <c r="AH499" s="730"/>
      <c r="AI499" s="730"/>
      <c r="AJ499" s="767"/>
      <c r="AK499" s="730"/>
      <c r="AL499" s="730"/>
      <c r="AM499" s="730"/>
      <c r="AN499" s="730"/>
      <c r="AO499" s="730"/>
      <c r="AP499" s="730"/>
      <c r="AQ499" s="730"/>
      <c r="AR499" s="730"/>
      <c r="AS499" s="767"/>
      <c r="AT499" s="730"/>
      <c r="AU499" s="729"/>
      <c r="AV499" s="729"/>
      <c r="AW499" s="729"/>
      <c r="AX499" s="729"/>
      <c r="AY499" s="729"/>
    </row>
    <row r="500" spans="4:51" s="478" customFormat="1" x14ac:dyDescent="0.2">
      <c r="D500" s="620"/>
      <c r="E500" s="620"/>
      <c r="F500" s="620"/>
      <c r="G500" s="479"/>
      <c r="H500" s="621"/>
      <c r="I500" s="622"/>
      <c r="J500" s="622"/>
      <c r="K500" s="623"/>
      <c r="L500" s="623"/>
      <c r="M500" s="622"/>
      <c r="N500" s="623"/>
      <c r="O500" s="622"/>
      <c r="P500" s="479"/>
      <c r="Q500" s="479"/>
      <c r="R500" s="623"/>
      <c r="U500" s="624"/>
      <c r="V500" s="624"/>
      <c r="W500" s="624"/>
      <c r="X500" s="550"/>
      <c r="Y500" s="550"/>
      <c r="Z500" s="766"/>
      <c r="AA500" s="759"/>
      <c r="AB500" s="757"/>
      <c r="AC500" s="730"/>
      <c r="AD500" s="730"/>
      <c r="AE500" s="730"/>
      <c r="AF500" s="730"/>
      <c r="AG500" s="730"/>
      <c r="AH500" s="730"/>
      <c r="AI500" s="730"/>
      <c r="AJ500" s="767"/>
      <c r="AK500" s="730"/>
      <c r="AL500" s="730"/>
      <c r="AM500" s="730"/>
      <c r="AN500" s="730"/>
      <c r="AO500" s="730"/>
      <c r="AP500" s="730"/>
      <c r="AQ500" s="730"/>
      <c r="AR500" s="730"/>
      <c r="AS500" s="767"/>
      <c r="AT500" s="730"/>
      <c r="AU500" s="729"/>
      <c r="AV500" s="729"/>
      <c r="AW500" s="729"/>
      <c r="AX500" s="729"/>
      <c r="AY500" s="729"/>
    </row>
    <row r="501" spans="4:51" s="478" customFormat="1" x14ac:dyDescent="0.2">
      <c r="D501" s="620"/>
      <c r="E501" s="620"/>
      <c r="F501" s="620"/>
      <c r="G501" s="479"/>
      <c r="H501" s="621"/>
      <c r="I501" s="622"/>
      <c r="J501" s="622"/>
      <c r="K501" s="623"/>
      <c r="L501" s="623"/>
      <c r="M501" s="622"/>
      <c r="N501" s="623"/>
      <c r="O501" s="622"/>
      <c r="P501" s="479"/>
      <c r="Q501" s="479"/>
      <c r="R501" s="623"/>
      <c r="U501" s="624"/>
      <c r="V501" s="624"/>
      <c r="W501" s="624"/>
      <c r="X501" s="550"/>
      <c r="Y501" s="550"/>
      <c r="Z501" s="766"/>
      <c r="AA501" s="759"/>
      <c r="AB501" s="757"/>
      <c r="AC501" s="730"/>
      <c r="AD501" s="730"/>
      <c r="AE501" s="730"/>
      <c r="AF501" s="730"/>
      <c r="AG501" s="730"/>
      <c r="AH501" s="730"/>
      <c r="AI501" s="730"/>
      <c r="AJ501" s="767"/>
      <c r="AK501" s="730"/>
      <c r="AL501" s="730"/>
      <c r="AM501" s="730"/>
      <c r="AN501" s="730"/>
      <c r="AO501" s="730"/>
      <c r="AP501" s="730"/>
      <c r="AQ501" s="730"/>
      <c r="AR501" s="730"/>
      <c r="AS501" s="767"/>
      <c r="AT501" s="730"/>
      <c r="AU501" s="729"/>
      <c r="AV501" s="729"/>
      <c r="AW501" s="729"/>
      <c r="AX501" s="729"/>
      <c r="AY501" s="729"/>
    </row>
    <row r="502" spans="4:51" s="478" customFormat="1" x14ac:dyDescent="0.2">
      <c r="D502" s="620"/>
      <c r="E502" s="620"/>
      <c r="F502" s="620"/>
      <c r="G502" s="479"/>
      <c r="H502" s="621"/>
      <c r="I502" s="622"/>
      <c r="J502" s="622"/>
      <c r="K502" s="623"/>
      <c r="L502" s="623"/>
      <c r="M502" s="622"/>
      <c r="N502" s="623"/>
      <c r="O502" s="622"/>
      <c r="P502" s="479"/>
      <c r="Q502" s="479"/>
      <c r="R502" s="623"/>
      <c r="U502" s="624"/>
      <c r="V502" s="624"/>
      <c r="W502" s="624"/>
      <c r="X502" s="550"/>
      <c r="Y502" s="550"/>
      <c r="Z502" s="766"/>
      <c r="AA502" s="759"/>
      <c r="AB502" s="757"/>
      <c r="AC502" s="730"/>
      <c r="AD502" s="730"/>
      <c r="AE502" s="730"/>
      <c r="AF502" s="730"/>
      <c r="AG502" s="730"/>
      <c r="AH502" s="730"/>
      <c r="AI502" s="730"/>
      <c r="AJ502" s="767"/>
      <c r="AK502" s="730"/>
      <c r="AL502" s="730"/>
      <c r="AM502" s="730"/>
      <c r="AN502" s="730"/>
      <c r="AO502" s="730"/>
      <c r="AP502" s="730"/>
      <c r="AQ502" s="730"/>
      <c r="AR502" s="730"/>
      <c r="AS502" s="767"/>
      <c r="AT502" s="730"/>
      <c r="AU502" s="729"/>
      <c r="AV502" s="729"/>
      <c r="AW502" s="729"/>
      <c r="AX502" s="729"/>
      <c r="AY502" s="729"/>
    </row>
    <row r="503" spans="4:51" s="478" customFormat="1" x14ac:dyDescent="0.2">
      <c r="D503" s="620"/>
      <c r="E503" s="620"/>
      <c r="F503" s="620"/>
      <c r="G503" s="479"/>
      <c r="H503" s="621"/>
      <c r="I503" s="622"/>
      <c r="J503" s="622"/>
      <c r="K503" s="623"/>
      <c r="L503" s="623"/>
      <c r="M503" s="622"/>
      <c r="N503" s="623"/>
      <c r="O503" s="622"/>
      <c r="P503" s="479"/>
      <c r="Q503" s="479"/>
      <c r="R503" s="623"/>
      <c r="U503" s="624"/>
      <c r="V503" s="624"/>
      <c r="W503" s="624"/>
      <c r="X503" s="550"/>
      <c r="Y503" s="550"/>
      <c r="Z503" s="766"/>
      <c r="AA503" s="759"/>
      <c r="AB503" s="757"/>
      <c r="AC503" s="730"/>
      <c r="AD503" s="730"/>
      <c r="AE503" s="730"/>
      <c r="AF503" s="730"/>
      <c r="AG503" s="730"/>
      <c r="AH503" s="730"/>
      <c r="AI503" s="730"/>
      <c r="AJ503" s="767"/>
      <c r="AK503" s="730"/>
      <c r="AL503" s="730"/>
      <c r="AM503" s="730"/>
      <c r="AN503" s="730"/>
      <c r="AO503" s="730"/>
      <c r="AP503" s="730"/>
      <c r="AQ503" s="730"/>
      <c r="AR503" s="730"/>
      <c r="AS503" s="767"/>
      <c r="AT503" s="730"/>
      <c r="AU503" s="729"/>
      <c r="AV503" s="729"/>
      <c r="AW503" s="729"/>
      <c r="AX503" s="729"/>
      <c r="AY503" s="729"/>
    </row>
    <row r="504" spans="4:51" s="478" customFormat="1" x14ac:dyDescent="0.2">
      <c r="D504" s="620"/>
      <c r="E504" s="620"/>
      <c r="F504" s="620"/>
      <c r="G504" s="479"/>
      <c r="H504" s="621"/>
      <c r="I504" s="622"/>
      <c r="J504" s="622"/>
      <c r="K504" s="623"/>
      <c r="L504" s="623"/>
      <c r="M504" s="622"/>
      <c r="N504" s="623"/>
      <c r="O504" s="622"/>
      <c r="P504" s="479"/>
      <c r="Q504" s="479"/>
      <c r="R504" s="623"/>
      <c r="U504" s="624"/>
      <c r="V504" s="624"/>
      <c r="W504" s="624"/>
      <c r="X504" s="550"/>
      <c r="Y504" s="550"/>
      <c r="Z504" s="766"/>
      <c r="AA504" s="759"/>
      <c r="AB504" s="757"/>
      <c r="AC504" s="730"/>
      <c r="AD504" s="730"/>
      <c r="AE504" s="730"/>
      <c r="AF504" s="730"/>
      <c r="AG504" s="730"/>
      <c r="AH504" s="730"/>
      <c r="AI504" s="730"/>
      <c r="AJ504" s="767"/>
      <c r="AK504" s="730"/>
      <c r="AL504" s="730"/>
      <c r="AM504" s="730"/>
      <c r="AN504" s="730"/>
      <c r="AO504" s="730"/>
      <c r="AP504" s="730"/>
      <c r="AQ504" s="730"/>
      <c r="AR504" s="730"/>
      <c r="AS504" s="767"/>
      <c r="AT504" s="730"/>
      <c r="AU504" s="729"/>
      <c r="AV504" s="729"/>
      <c r="AW504" s="729"/>
      <c r="AX504" s="729"/>
      <c r="AY504" s="729"/>
    </row>
    <row r="505" spans="4:51" s="478" customFormat="1" x14ac:dyDescent="0.2">
      <c r="D505" s="620"/>
      <c r="E505" s="620"/>
      <c r="F505" s="620"/>
      <c r="G505" s="479"/>
      <c r="H505" s="621"/>
      <c r="I505" s="622"/>
      <c r="J505" s="622"/>
      <c r="K505" s="623"/>
      <c r="L505" s="623"/>
      <c r="M505" s="622"/>
      <c r="N505" s="623"/>
      <c r="O505" s="622"/>
      <c r="P505" s="479"/>
      <c r="Q505" s="479"/>
      <c r="R505" s="623"/>
      <c r="U505" s="624"/>
      <c r="V505" s="624"/>
      <c r="W505" s="624"/>
      <c r="X505" s="550"/>
      <c r="Y505" s="550"/>
      <c r="Z505" s="766"/>
      <c r="AA505" s="759"/>
      <c r="AB505" s="757"/>
      <c r="AC505" s="730"/>
      <c r="AD505" s="730"/>
      <c r="AE505" s="730"/>
      <c r="AF505" s="730"/>
      <c r="AG505" s="730"/>
      <c r="AH505" s="730"/>
      <c r="AI505" s="730"/>
      <c r="AJ505" s="767"/>
      <c r="AK505" s="730"/>
      <c r="AL505" s="730"/>
      <c r="AM505" s="730"/>
      <c r="AN505" s="730"/>
      <c r="AO505" s="730"/>
      <c r="AP505" s="730"/>
      <c r="AQ505" s="730"/>
      <c r="AR505" s="730"/>
      <c r="AS505" s="767"/>
      <c r="AT505" s="730"/>
      <c r="AU505" s="729"/>
      <c r="AV505" s="729"/>
      <c r="AW505" s="729"/>
      <c r="AX505" s="729"/>
      <c r="AY505" s="729"/>
    </row>
    <row r="506" spans="4:51" s="478" customFormat="1" x14ac:dyDescent="0.2">
      <c r="D506" s="620"/>
      <c r="E506" s="620"/>
      <c r="F506" s="620"/>
      <c r="G506" s="479"/>
      <c r="H506" s="621"/>
      <c r="I506" s="622"/>
      <c r="J506" s="622"/>
      <c r="K506" s="623"/>
      <c r="L506" s="623"/>
      <c r="M506" s="622"/>
      <c r="N506" s="623"/>
      <c r="O506" s="622"/>
      <c r="P506" s="479"/>
      <c r="Q506" s="479"/>
      <c r="R506" s="623"/>
      <c r="U506" s="624"/>
      <c r="V506" s="624"/>
      <c r="W506" s="624"/>
      <c r="X506" s="550"/>
      <c r="Y506" s="550"/>
      <c r="Z506" s="766"/>
      <c r="AA506" s="759"/>
      <c r="AB506" s="757"/>
      <c r="AC506" s="730"/>
      <c r="AD506" s="730"/>
      <c r="AE506" s="730"/>
      <c r="AF506" s="730"/>
      <c r="AG506" s="730"/>
      <c r="AH506" s="730"/>
      <c r="AI506" s="730"/>
      <c r="AJ506" s="767"/>
      <c r="AK506" s="730"/>
      <c r="AL506" s="730"/>
      <c r="AM506" s="730"/>
      <c r="AN506" s="730"/>
      <c r="AO506" s="730"/>
      <c r="AP506" s="730"/>
      <c r="AQ506" s="730"/>
      <c r="AR506" s="730"/>
      <c r="AS506" s="767"/>
      <c r="AT506" s="730"/>
      <c r="AU506" s="729"/>
      <c r="AV506" s="729"/>
      <c r="AW506" s="729"/>
      <c r="AX506" s="729"/>
      <c r="AY506" s="729"/>
    </row>
    <row r="507" spans="4:51" s="478" customFormat="1" x14ac:dyDescent="0.2">
      <c r="D507" s="620"/>
      <c r="E507" s="620"/>
      <c r="F507" s="620"/>
      <c r="G507" s="479"/>
      <c r="H507" s="621"/>
      <c r="I507" s="622"/>
      <c r="J507" s="622"/>
      <c r="K507" s="623"/>
      <c r="L507" s="623"/>
      <c r="M507" s="622"/>
      <c r="N507" s="623"/>
      <c r="O507" s="622"/>
      <c r="P507" s="479"/>
      <c r="Q507" s="479"/>
      <c r="R507" s="623"/>
      <c r="U507" s="624"/>
      <c r="V507" s="624"/>
      <c r="W507" s="624"/>
      <c r="X507" s="550"/>
      <c r="Y507" s="550"/>
      <c r="Z507" s="766"/>
      <c r="AA507" s="759"/>
      <c r="AB507" s="757"/>
      <c r="AC507" s="730"/>
      <c r="AD507" s="730"/>
      <c r="AE507" s="730"/>
      <c r="AF507" s="730"/>
      <c r="AG507" s="730"/>
      <c r="AH507" s="730"/>
      <c r="AI507" s="730"/>
      <c r="AJ507" s="767"/>
      <c r="AK507" s="730"/>
      <c r="AL507" s="730"/>
      <c r="AM507" s="730"/>
      <c r="AN507" s="730"/>
      <c r="AO507" s="730"/>
      <c r="AP507" s="730"/>
      <c r="AQ507" s="730"/>
      <c r="AR507" s="730"/>
      <c r="AS507" s="767"/>
      <c r="AT507" s="730"/>
      <c r="AU507" s="729"/>
      <c r="AV507" s="729"/>
      <c r="AW507" s="729"/>
      <c r="AX507" s="729"/>
      <c r="AY507" s="729"/>
    </row>
    <row r="508" spans="4:51" s="478" customFormat="1" x14ac:dyDescent="0.2">
      <c r="D508" s="620"/>
      <c r="E508" s="620"/>
      <c r="F508" s="620"/>
      <c r="G508" s="479"/>
      <c r="H508" s="621"/>
      <c r="I508" s="622"/>
      <c r="J508" s="622"/>
      <c r="K508" s="623"/>
      <c r="L508" s="623"/>
      <c r="M508" s="622"/>
      <c r="N508" s="623"/>
      <c r="O508" s="622"/>
      <c r="P508" s="479"/>
      <c r="Q508" s="479"/>
      <c r="R508" s="623"/>
      <c r="U508" s="624"/>
      <c r="V508" s="624"/>
      <c r="W508" s="624"/>
      <c r="X508" s="550"/>
      <c r="Y508" s="550"/>
      <c r="Z508" s="766"/>
      <c r="AA508" s="759"/>
      <c r="AB508" s="757"/>
      <c r="AC508" s="730"/>
      <c r="AD508" s="730"/>
      <c r="AE508" s="730"/>
      <c r="AF508" s="730"/>
      <c r="AG508" s="730"/>
      <c r="AH508" s="730"/>
      <c r="AI508" s="730"/>
      <c r="AJ508" s="767"/>
      <c r="AK508" s="730"/>
      <c r="AL508" s="730"/>
      <c r="AM508" s="730"/>
      <c r="AN508" s="730"/>
      <c r="AO508" s="730"/>
      <c r="AP508" s="730"/>
      <c r="AQ508" s="730"/>
      <c r="AR508" s="730"/>
      <c r="AS508" s="767"/>
      <c r="AT508" s="730"/>
      <c r="AU508" s="729"/>
      <c r="AV508" s="729"/>
      <c r="AW508" s="729"/>
      <c r="AX508" s="729"/>
      <c r="AY508" s="729"/>
    </row>
    <row r="509" spans="4:51" s="478" customFormat="1" x14ac:dyDescent="0.2">
      <c r="D509" s="620"/>
      <c r="E509" s="620"/>
      <c r="F509" s="620"/>
      <c r="G509" s="479"/>
      <c r="H509" s="621"/>
      <c r="I509" s="622"/>
      <c r="J509" s="622"/>
      <c r="K509" s="623"/>
      <c r="L509" s="623"/>
      <c r="M509" s="622"/>
      <c r="N509" s="623"/>
      <c r="O509" s="622"/>
      <c r="P509" s="479"/>
      <c r="Q509" s="479"/>
      <c r="R509" s="623"/>
      <c r="U509" s="624"/>
      <c r="V509" s="624"/>
      <c r="W509" s="624"/>
      <c r="X509" s="550"/>
      <c r="Y509" s="550"/>
      <c r="Z509" s="766"/>
      <c r="AA509" s="759"/>
      <c r="AB509" s="757"/>
      <c r="AC509" s="730"/>
      <c r="AD509" s="730"/>
      <c r="AE509" s="730"/>
      <c r="AF509" s="730"/>
      <c r="AG509" s="730"/>
      <c r="AH509" s="730"/>
      <c r="AI509" s="730"/>
      <c r="AJ509" s="767"/>
      <c r="AK509" s="730"/>
      <c r="AL509" s="730"/>
      <c r="AM509" s="730"/>
      <c r="AN509" s="730"/>
      <c r="AO509" s="730"/>
      <c r="AP509" s="730"/>
      <c r="AQ509" s="730"/>
      <c r="AR509" s="730"/>
      <c r="AS509" s="767"/>
      <c r="AT509" s="730"/>
      <c r="AU509" s="729"/>
      <c r="AV509" s="729"/>
      <c r="AW509" s="729"/>
      <c r="AX509" s="729"/>
      <c r="AY509" s="729"/>
    </row>
    <row r="510" spans="4:51" s="478" customFormat="1" x14ac:dyDescent="0.2">
      <c r="D510" s="620"/>
      <c r="E510" s="620"/>
      <c r="F510" s="620"/>
      <c r="G510" s="479"/>
      <c r="H510" s="621"/>
      <c r="I510" s="622"/>
      <c r="J510" s="622"/>
      <c r="K510" s="623"/>
      <c r="L510" s="623"/>
      <c r="M510" s="622"/>
      <c r="N510" s="623"/>
      <c r="O510" s="622"/>
      <c r="P510" s="479"/>
      <c r="Q510" s="479"/>
      <c r="R510" s="623"/>
      <c r="U510" s="624"/>
      <c r="V510" s="624"/>
      <c r="W510" s="624"/>
      <c r="X510" s="550"/>
      <c r="Y510" s="550"/>
      <c r="Z510" s="766"/>
      <c r="AA510" s="759"/>
      <c r="AB510" s="757"/>
      <c r="AC510" s="730"/>
      <c r="AD510" s="730"/>
      <c r="AE510" s="730"/>
      <c r="AF510" s="730"/>
      <c r="AG510" s="730"/>
      <c r="AH510" s="730"/>
      <c r="AI510" s="730"/>
      <c r="AJ510" s="767"/>
      <c r="AK510" s="730"/>
      <c r="AL510" s="730"/>
      <c r="AM510" s="730"/>
      <c r="AN510" s="730"/>
      <c r="AO510" s="730"/>
      <c r="AP510" s="730"/>
      <c r="AQ510" s="730"/>
      <c r="AR510" s="730"/>
      <c r="AS510" s="767"/>
      <c r="AT510" s="730"/>
      <c r="AU510" s="729"/>
      <c r="AV510" s="729"/>
      <c r="AW510" s="729"/>
      <c r="AX510" s="729"/>
      <c r="AY510" s="729"/>
    </row>
    <row r="511" spans="4:51" s="478" customFormat="1" x14ac:dyDescent="0.2">
      <c r="D511" s="620"/>
      <c r="E511" s="620"/>
      <c r="F511" s="620"/>
      <c r="G511" s="479"/>
      <c r="H511" s="621"/>
      <c r="I511" s="622"/>
      <c r="J511" s="622"/>
      <c r="K511" s="623"/>
      <c r="L511" s="623"/>
      <c r="M511" s="622"/>
      <c r="N511" s="623"/>
      <c r="O511" s="622"/>
      <c r="P511" s="479"/>
      <c r="Q511" s="479"/>
      <c r="R511" s="623"/>
      <c r="U511" s="624"/>
      <c r="V511" s="624"/>
      <c r="W511" s="624"/>
      <c r="X511" s="550"/>
      <c r="Y511" s="550"/>
      <c r="Z511" s="766"/>
      <c r="AA511" s="759"/>
      <c r="AB511" s="757"/>
      <c r="AC511" s="730"/>
      <c r="AD511" s="730"/>
      <c r="AE511" s="730"/>
      <c r="AF511" s="730"/>
      <c r="AG511" s="730"/>
      <c r="AH511" s="730"/>
      <c r="AI511" s="730"/>
      <c r="AJ511" s="767"/>
      <c r="AK511" s="730"/>
      <c r="AL511" s="730"/>
      <c r="AM511" s="730"/>
      <c r="AN511" s="730"/>
      <c r="AO511" s="730"/>
      <c r="AP511" s="730"/>
      <c r="AQ511" s="730"/>
      <c r="AR511" s="730"/>
      <c r="AS511" s="767"/>
      <c r="AT511" s="730"/>
      <c r="AU511" s="729"/>
      <c r="AV511" s="729"/>
      <c r="AW511" s="729"/>
      <c r="AX511" s="729"/>
      <c r="AY511" s="729"/>
    </row>
    <row r="512" spans="4:51" s="478" customFormat="1" x14ac:dyDescent="0.2">
      <c r="D512" s="620"/>
      <c r="E512" s="620"/>
      <c r="F512" s="620"/>
      <c r="G512" s="479"/>
      <c r="H512" s="621"/>
      <c r="I512" s="622"/>
      <c r="J512" s="622"/>
      <c r="K512" s="623"/>
      <c r="L512" s="623"/>
      <c r="M512" s="622"/>
      <c r="N512" s="623"/>
      <c r="O512" s="622"/>
      <c r="P512" s="479"/>
      <c r="Q512" s="479"/>
      <c r="R512" s="623"/>
      <c r="U512" s="624"/>
      <c r="V512" s="624"/>
      <c r="W512" s="624"/>
      <c r="X512" s="550"/>
      <c r="Y512" s="550"/>
      <c r="Z512" s="766"/>
      <c r="AA512" s="759"/>
      <c r="AB512" s="757"/>
      <c r="AC512" s="730"/>
      <c r="AD512" s="730"/>
      <c r="AE512" s="730"/>
      <c r="AF512" s="730"/>
      <c r="AG512" s="730"/>
      <c r="AH512" s="730"/>
      <c r="AI512" s="730"/>
      <c r="AJ512" s="767"/>
      <c r="AK512" s="730"/>
      <c r="AL512" s="730"/>
      <c r="AM512" s="730"/>
      <c r="AN512" s="730"/>
      <c r="AO512" s="730"/>
      <c r="AP512" s="730"/>
      <c r="AQ512" s="730"/>
      <c r="AR512" s="730"/>
      <c r="AS512" s="767"/>
      <c r="AT512" s="730"/>
      <c r="AU512" s="729"/>
      <c r="AV512" s="729"/>
      <c r="AW512" s="729"/>
      <c r="AX512" s="729"/>
      <c r="AY512" s="729"/>
    </row>
    <row r="513" spans="4:51" s="478" customFormat="1" x14ac:dyDescent="0.2">
      <c r="D513" s="620"/>
      <c r="E513" s="620"/>
      <c r="F513" s="620"/>
      <c r="G513" s="479"/>
      <c r="H513" s="621"/>
      <c r="I513" s="622"/>
      <c r="J513" s="622"/>
      <c r="K513" s="623"/>
      <c r="L513" s="623"/>
      <c r="M513" s="622"/>
      <c r="N513" s="623"/>
      <c r="O513" s="622"/>
      <c r="P513" s="479"/>
      <c r="Q513" s="479"/>
      <c r="R513" s="623"/>
      <c r="U513" s="624"/>
      <c r="V513" s="624"/>
      <c r="W513" s="624"/>
      <c r="X513" s="550"/>
      <c r="Y513" s="550"/>
      <c r="Z513" s="766"/>
      <c r="AA513" s="759"/>
      <c r="AB513" s="757"/>
      <c r="AC513" s="730"/>
      <c r="AD513" s="730"/>
      <c r="AE513" s="730"/>
      <c r="AF513" s="730"/>
      <c r="AG513" s="730"/>
      <c r="AH513" s="730"/>
      <c r="AI513" s="730"/>
      <c r="AJ513" s="767"/>
      <c r="AK513" s="730"/>
      <c r="AL513" s="730"/>
      <c r="AM513" s="730"/>
      <c r="AN513" s="730"/>
      <c r="AO513" s="730"/>
      <c r="AP513" s="730"/>
      <c r="AQ513" s="730"/>
      <c r="AR513" s="730"/>
      <c r="AS513" s="767"/>
      <c r="AT513" s="730"/>
      <c r="AU513" s="729"/>
      <c r="AV513" s="729"/>
      <c r="AW513" s="729"/>
      <c r="AX513" s="729"/>
      <c r="AY513" s="729"/>
    </row>
    <row r="514" spans="4:51" s="478" customFormat="1" x14ac:dyDescent="0.2">
      <c r="D514" s="620"/>
      <c r="E514" s="620"/>
      <c r="F514" s="620"/>
      <c r="G514" s="479"/>
      <c r="H514" s="621"/>
      <c r="I514" s="622"/>
      <c r="J514" s="622"/>
      <c r="K514" s="623"/>
      <c r="L514" s="623"/>
      <c r="M514" s="622"/>
      <c r="N514" s="623"/>
      <c r="O514" s="622"/>
      <c r="P514" s="479"/>
      <c r="Q514" s="479"/>
      <c r="R514" s="623"/>
      <c r="U514" s="624"/>
      <c r="V514" s="624"/>
      <c r="W514" s="624"/>
      <c r="X514" s="550"/>
      <c r="Y514" s="550"/>
      <c r="Z514" s="766"/>
      <c r="AA514" s="759"/>
      <c r="AB514" s="757"/>
      <c r="AC514" s="730"/>
      <c r="AD514" s="730"/>
      <c r="AE514" s="730"/>
      <c r="AF514" s="730"/>
      <c r="AG514" s="730"/>
      <c r="AH514" s="730"/>
      <c r="AI514" s="730"/>
      <c r="AJ514" s="767"/>
      <c r="AK514" s="730"/>
      <c r="AL514" s="730"/>
      <c r="AM514" s="730"/>
      <c r="AN514" s="730"/>
      <c r="AO514" s="730"/>
      <c r="AP514" s="730"/>
      <c r="AQ514" s="730"/>
      <c r="AR514" s="730"/>
      <c r="AS514" s="767"/>
      <c r="AT514" s="730"/>
      <c r="AU514" s="729"/>
      <c r="AV514" s="729"/>
      <c r="AW514" s="729"/>
      <c r="AX514" s="729"/>
      <c r="AY514" s="729"/>
    </row>
    <row r="515" spans="4:51" s="478" customFormat="1" x14ac:dyDescent="0.2">
      <c r="D515" s="620"/>
      <c r="E515" s="620"/>
      <c r="F515" s="620"/>
      <c r="G515" s="479"/>
      <c r="H515" s="621"/>
      <c r="I515" s="622"/>
      <c r="J515" s="622"/>
      <c r="K515" s="623"/>
      <c r="L515" s="623"/>
      <c r="M515" s="622"/>
      <c r="N515" s="623"/>
      <c r="O515" s="622"/>
      <c r="P515" s="479"/>
      <c r="Q515" s="479"/>
      <c r="R515" s="623"/>
      <c r="U515" s="624"/>
      <c r="V515" s="624"/>
      <c r="W515" s="624"/>
      <c r="X515" s="550"/>
      <c r="Y515" s="550"/>
      <c r="Z515" s="766"/>
      <c r="AA515" s="759"/>
      <c r="AB515" s="757"/>
      <c r="AC515" s="730"/>
      <c r="AD515" s="730"/>
      <c r="AE515" s="730"/>
      <c r="AF515" s="730"/>
      <c r="AG515" s="730"/>
      <c r="AH515" s="730"/>
      <c r="AI515" s="730"/>
      <c r="AJ515" s="767"/>
      <c r="AK515" s="730"/>
      <c r="AL515" s="730"/>
      <c r="AM515" s="730"/>
      <c r="AN515" s="730"/>
      <c r="AO515" s="730"/>
      <c r="AP515" s="730"/>
      <c r="AQ515" s="730"/>
      <c r="AR515" s="730"/>
      <c r="AS515" s="767"/>
      <c r="AT515" s="730"/>
      <c r="AU515" s="729"/>
      <c r="AV515" s="729"/>
      <c r="AW515" s="729"/>
      <c r="AX515" s="729"/>
      <c r="AY515" s="729"/>
    </row>
    <row r="516" spans="4:51" s="478" customFormat="1" x14ac:dyDescent="0.2">
      <c r="D516" s="620"/>
      <c r="E516" s="620"/>
      <c r="F516" s="620"/>
      <c r="G516" s="479"/>
      <c r="H516" s="621"/>
      <c r="I516" s="622"/>
      <c r="J516" s="622"/>
      <c r="K516" s="623"/>
      <c r="L516" s="623"/>
      <c r="M516" s="622"/>
      <c r="N516" s="623"/>
      <c r="O516" s="622"/>
      <c r="P516" s="479"/>
      <c r="Q516" s="479"/>
      <c r="R516" s="623"/>
      <c r="U516" s="624"/>
      <c r="V516" s="624"/>
      <c r="W516" s="624"/>
      <c r="X516" s="550"/>
      <c r="Y516" s="550"/>
      <c r="Z516" s="766"/>
      <c r="AA516" s="759"/>
      <c r="AB516" s="757"/>
      <c r="AC516" s="730"/>
      <c r="AD516" s="730"/>
      <c r="AE516" s="730"/>
      <c r="AF516" s="730"/>
      <c r="AG516" s="730"/>
      <c r="AH516" s="730"/>
      <c r="AI516" s="730"/>
      <c r="AJ516" s="767"/>
      <c r="AK516" s="730"/>
      <c r="AL516" s="730"/>
      <c r="AM516" s="730"/>
      <c r="AN516" s="730"/>
      <c r="AO516" s="730"/>
      <c r="AP516" s="730"/>
      <c r="AQ516" s="730"/>
      <c r="AR516" s="730"/>
      <c r="AS516" s="767"/>
      <c r="AT516" s="730"/>
      <c r="AU516" s="729"/>
      <c r="AV516" s="729"/>
      <c r="AW516" s="729"/>
      <c r="AX516" s="729"/>
      <c r="AY516" s="729"/>
    </row>
    <row r="517" spans="4:51" s="478" customFormat="1" x14ac:dyDescent="0.2">
      <c r="D517" s="620"/>
      <c r="E517" s="620"/>
      <c r="F517" s="620"/>
      <c r="G517" s="479"/>
      <c r="H517" s="621"/>
      <c r="I517" s="622"/>
      <c r="J517" s="622"/>
      <c r="K517" s="623"/>
      <c r="L517" s="623"/>
      <c r="M517" s="622"/>
      <c r="N517" s="623"/>
      <c r="O517" s="622"/>
      <c r="P517" s="479"/>
      <c r="Q517" s="479"/>
      <c r="R517" s="623"/>
      <c r="U517" s="624"/>
      <c r="V517" s="624"/>
      <c r="W517" s="624"/>
      <c r="X517" s="550"/>
      <c r="Y517" s="550"/>
      <c r="Z517" s="766"/>
      <c r="AA517" s="759"/>
      <c r="AB517" s="757"/>
      <c r="AC517" s="730"/>
      <c r="AD517" s="730"/>
      <c r="AE517" s="730"/>
      <c r="AF517" s="730"/>
      <c r="AG517" s="730"/>
      <c r="AH517" s="730"/>
      <c r="AI517" s="730"/>
      <c r="AJ517" s="767"/>
      <c r="AK517" s="730"/>
      <c r="AL517" s="730"/>
      <c r="AM517" s="730"/>
      <c r="AN517" s="730"/>
      <c r="AO517" s="730"/>
      <c r="AP517" s="730"/>
      <c r="AQ517" s="730"/>
      <c r="AR517" s="730"/>
      <c r="AS517" s="767"/>
      <c r="AT517" s="730"/>
      <c r="AU517" s="729"/>
      <c r="AV517" s="729"/>
      <c r="AW517" s="729"/>
      <c r="AX517" s="729"/>
      <c r="AY517" s="729"/>
    </row>
    <row r="518" spans="4:51" s="478" customFormat="1" x14ac:dyDescent="0.2">
      <c r="D518" s="620"/>
      <c r="E518" s="620"/>
      <c r="F518" s="620"/>
      <c r="G518" s="479"/>
      <c r="H518" s="621"/>
      <c r="I518" s="622"/>
      <c r="J518" s="622"/>
      <c r="K518" s="623"/>
      <c r="L518" s="623"/>
      <c r="M518" s="622"/>
      <c r="N518" s="623"/>
      <c r="O518" s="622"/>
      <c r="P518" s="479"/>
      <c r="Q518" s="479"/>
      <c r="R518" s="623"/>
      <c r="U518" s="624"/>
      <c r="V518" s="624"/>
      <c r="W518" s="624"/>
      <c r="X518" s="550"/>
      <c r="Y518" s="550"/>
      <c r="Z518" s="766"/>
      <c r="AA518" s="759"/>
      <c r="AB518" s="757"/>
      <c r="AC518" s="730"/>
      <c r="AD518" s="730"/>
      <c r="AE518" s="730"/>
      <c r="AF518" s="730"/>
      <c r="AG518" s="730"/>
      <c r="AH518" s="730"/>
      <c r="AI518" s="730"/>
      <c r="AJ518" s="767"/>
      <c r="AK518" s="730"/>
      <c r="AL518" s="730"/>
      <c r="AM518" s="730"/>
      <c r="AN518" s="730"/>
      <c r="AO518" s="730"/>
      <c r="AP518" s="730"/>
      <c r="AQ518" s="730"/>
      <c r="AR518" s="730"/>
      <c r="AS518" s="767"/>
      <c r="AT518" s="730"/>
      <c r="AU518" s="729"/>
      <c r="AV518" s="729"/>
      <c r="AW518" s="729"/>
      <c r="AX518" s="729"/>
      <c r="AY518" s="729"/>
    </row>
    <row r="519" spans="4:51" s="478" customFormat="1" x14ac:dyDescent="0.2">
      <c r="D519" s="620"/>
      <c r="E519" s="620"/>
      <c r="F519" s="620"/>
      <c r="G519" s="479"/>
      <c r="H519" s="621"/>
      <c r="I519" s="622"/>
      <c r="J519" s="622"/>
      <c r="K519" s="623"/>
      <c r="L519" s="623"/>
      <c r="M519" s="622"/>
      <c r="N519" s="623"/>
      <c r="O519" s="622"/>
      <c r="P519" s="479"/>
      <c r="Q519" s="479"/>
      <c r="R519" s="623"/>
      <c r="U519" s="624"/>
      <c r="V519" s="624"/>
      <c r="W519" s="624"/>
      <c r="X519" s="550"/>
      <c r="Y519" s="550"/>
      <c r="Z519" s="766"/>
      <c r="AA519" s="759"/>
      <c r="AB519" s="757"/>
      <c r="AC519" s="730"/>
      <c r="AD519" s="730"/>
      <c r="AE519" s="730"/>
      <c r="AF519" s="730"/>
      <c r="AG519" s="730"/>
      <c r="AH519" s="730"/>
      <c r="AI519" s="730"/>
      <c r="AJ519" s="767"/>
      <c r="AK519" s="730"/>
      <c r="AL519" s="730"/>
      <c r="AM519" s="730"/>
      <c r="AN519" s="730"/>
      <c r="AO519" s="730"/>
      <c r="AP519" s="730"/>
      <c r="AQ519" s="730"/>
      <c r="AR519" s="730"/>
      <c r="AS519" s="767"/>
      <c r="AT519" s="730"/>
      <c r="AU519" s="729"/>
      <c r="AV519" s="729"/>
      <c r="AW519" s="729"/>
      <c r="AX519" s="729"/>
      <c r="AY519" s="729"/>
    </row>
    <row r="520" spans="4:51" s="478" customFormat="1" x14ac:dyDescent="0.2">
      <c r="D520" s="620"/>
      <c r="E520" s="620"/>
      <c r="F520" s="620"/>
      <c r="G520" s="479"/>
      <c r="H520" s="621"/>
      <c r="I520" s="622"/>
      <c r="J520" s="622"/>
      <c r="K520" s="623"/>
      <c r="L520" s="623"/>
      <c r="M520" s="622"/>
      <c r="N520" s="623"/>
      <c r="O520" s="622"/>
      <c r="P520" s="479"/>
      <c r="Q520" s="479"/>
      <c r="R520" s="623"/>
      <c r="U520" s="624"/>
      <c r="V520" s="624"/>
      <c r="W520" s="624"/>
      <c r="X520" s="550"/>
      <c r="Y520" s="550"/>
      <c r="Z520" s="766"/>
      <c r="AA520" s="759"/>
      <c r="AB520" s="757"/>
      <c r="AC520" s="730"/>
      <c r="AD520" s="730"/>
      <c r="AE520" s="730"/>
      <c r="AF520" s="730"/>
      <c r="AG520" s="730"/>
      <c r="AH520" s="730"/>
      <c r="AI520" s="730"/>
      <c r="AJ520" s="767"/>
      <c r="AK520" s="730"/>
      <c r="AL520" s="730"/>
      <c r="AM520" s="730"/>
      <c r="AN520" s="730"/>
      <c r="AO520" s="730"/>
      <c r="AP520" s="730"/>
      <c r="AQ520" s="730"/>
      <c r="AR520" s="730"/>
      <c r="AS520" s="767"/>
      <c r="AT520" s="730"/>
      <c r="AU520" s="729"/>
      <c r="AV520" s="729"/>
      <c r="AW520" s="729"/>
      <c r="AX520" s="729"/>
      <c r="AY520" s="729"/>
    </row>
    <row r="521" spans="4:51" s="478" customFormat="1" x14ac:dyDescent="0.2">
      <c r="D521" s="620"/>
      <c r="E521" s="620"/>
      <c r="F521" s="620"/>
      <c r="G521" s="479"/>
      <c r="H521" s="621"/>
      <c r="I521" s="622"/>
      <c r="J521" s="622"/>
      <c r="K521" s="623"/>
      <c r="L521" s="623"/>
      <c r="M521" s="622"/>
      <c r="N521" s="623"/>
      <c r="O521" s="622"/>
      <c r="P521" s="479"/>
      <c r="Q521" s="479"/>
      <c r="R521" s="623"/>
      <c r="U521" s="624"/>
      <c r="V521" s="624"/>
      <c r="W521" s="624"/>
      <c r="X521" s="550"/>
      <c r="Y521" s="550"/>
      <c r="Z521" s="766"/>
      <c r="AA521" s="759"/>
      <c r="AB521" s="757"/>
      <c r="AC521" s="730"/>
      <c r="AD521" s="730"/>
      <c r="AE521" s="730"/>
      <c r="AF521" s="730"/>
      <c r="AG521" s="730"/>
      <c r="AH521" s="730"/>
      <c r="AI521" s="730"/>
      <c r="AJ521" s="767"/>
      <c r="AK521" s="730"/>
      <c r="AL521" s="730"/>
      <c r="AM521" s="730"/>
      <c r="AN521" s="730"/>
      <c r="AO521" s="730"/>
      <c r="AP521" s="730"/>
      <c r="AQ521" s="730"/>
      <c r="AR521" s="730"/>
      <c r="AS521" s="767"/>
      <c r="AT521" s="730"/>
      <c r="AU521" s="729"/>
      <c r="AV521" s="729"/>
      <c r="AW521" s="729"/>
      <c r="AX521" s="729"/>
      <c r="AY521" s="729"/>
    </row>
    <row r="522" spans="4:51" s="478" customFormat="1" x14ac:dyDescent="0.2">
      <c r="D522" s="620"/>
      <c r="E522" s="620"/>
      <c r="F522" s="620"/>
      <c r="G522" s="479"/>
      <c r="H522" s="621"/>
      <c r="I522" s="622"/>
      <c r="J522" s="622"/>
      <c r="K522" s="623"/>
      <c r="L522" s="623"/>
      <c r="M522" s="622"/>
      <c r="N522" s="623"/>
      <c r="O522" s="622"/>
      <c r="P522" s="479"/>
      <c r="Q522" s="479"/>
      <c r="R522" s="623"/>
      <c r="U522" s="624"/>
      <c r="V522" s="624"/>
      <c r="W522" s="624"/>
      <c r="X522" s="550"/>
      <c r="Y522" s="550"/>
      <c r="Z522" s="766"/>
      <c r="AA522" s="759"/>
      <c r="AB522" s="757"/>
      <c r="AC522" s="730"/>
      <c r="AD522" s="730"/>
      <c r="AE522" s="730"/>
      <c r="AF522" s="730"/>
      <c r="AG522" s="730"/>
      <c r="AH522" s="730"/>
      <c r="AI522" s="730"/>
      <c r="AJ522" s="767"/>
      <c r="AK522" s="730"/>
      <c r="AL522" s="730"/>
      <c r="AM522" s="730"/>
      <c r="AN522" s="730"/>
      <c r="AO522" s="730"/>
      <c r="AP522" s="730"/>
      <c r="AQ522" s="730"/>
      <c r="AR522" s="730"/>
      <c r="AS522" s="767"/>
      <c r="AT522" s="730"/>
      <c r="AU522" s="729"/>
      <c r="AV522" s="729"/>
      <c r="AW522" s="729"/>
      <c r="AX522" s="729"/>
      <c r="AY522" s="729"/>
    </row>
    <row r="523" spans="4:51" s="478" customFormat="1" x14ac:dyDescent="0.2">
      <c r="D523" s="620"/>
      <c r="E523" s="620"/>
      <c r="F523" s="620"/>
      <c r="G523" s="479"/>
      <c r="H523" s="621"/>
      <c r="I523" s="622"/>
      <c r="J523" s="622"/>
      <c r="K523" s="623"/>
      <c r="L523" s="623"/>
      <c r="M523" s="622"/>
      <c r="N523" s="623"/>
      <c r="O523" s="622"/>
      <c r="P523" s="479"/>
      <c r="Q523" s="479"/>
      <c r="R523" s="623"/>
      <c r="U523" s="624"/>
      <c r="V523" s="624"/>
      <c r="W523" s="624"/>
      <c r="X523" s="550"/>
      <c r="Y523" s="550"/>
      <c r="Z523" s="766"/>
      <c r="AA523" s="759"/>
      <c r="AB523" s="757"/>
      <c r="AC523" s="730"/>
      <c r="AD523" s="730"/>
      <c r="AE523" s="730"/>
      <c r="AF523" s="730"/>
      <c r="AG523" s="730"/>
      <c r="AH523" s="730"/>
      <c r="AI523" s="730"/>
      <c r="AJ523" s="767"/>
      <c r="AK523" s="730"/>
      <c r="AL523" s="730"/>
      <c r="AM523" s="730"/>
      <c r="AN523" s="730"/>
      <c r="AO523" s="730"/>
      <c r="AP523" s="730"/>
      <c r="AQ523" s="730"/>
      <c r="AR523" s="730"/>
      <c r="AS523" s="767"/>
      <c r="AT523" s="730"/>
      <c r="AU523" s="729"/>
      <c r="AV523" s="729"/>
      <c r="AW523" s="729"/>
      <c r="AX523" s="729"/>
      <c r="AY523" s="729"/>
    </row>
    <row r="524" spans="4:51" s="478" customFormat="1" x14ac:dyDescent="0.2">
      <c r="D524" s="620"/>
      <c r="E524" s="620"/>
      <c r="F524" s="620"/>
      <c r="G524" s="479"/>
      <c r="H524" s="621"/>
      <c r="I524" s="622"/>
      <c r="J524" s="622"/>
      <c r="K524" s="623"/>
      <c r="L524" s="623"/>
      <c r="M524" s="622"/>
      <c r="N524" s="623"/>
      <c r="O524" s="622"/>
      <c r="P524" s="479"/>
      <c r="Q524" s="479"/>
      <c r="R524" s="623"/>
      <c r="U524" s="624"/>
      <c r="V524" s="624"/>
      <c r="W524" s="624"/>
      <c r="X524" s="550"/>
      <c r="Y524" s="550"/>
      <c r="Z524" s="766"/>
      <c r="AA524" s="759"/>
      <c r="AB524" s="757"/>
      <c r="AC524" s="730"/>
      <c r="AD524" s="730"/>
      <c r="AE524" s="730"/>
      <c r="AF524" s="730"/>
      <c r="AG524" s="730"/>
      <c r="AH524" s="730"/>
      <c r="AI524" s="730"/>
      <c r="AJ524" s="767"/>
      <c r="AK524" s="730"/>
      <c r="AL524" s="730"/>
      <c r="AM524" s="730"/>
      <c r="AN524" s="730"/>
      <c r="AO524" s="730"/>
      <c r="AP524" s="730"/>
      <c r="AQ524" s="730"/>
      <c r="AR524" s="730"/>
      <c r="AS524" s="767"/>
      <c r="AT524" s="730"/>
      <c r="AU524" s="729"/>
      <c r="AV524" s="729"/>
      <c r="AW524" s="729"/>
      <c r="AX524" s="729"/>
      <c r="AY524" s="729"/>
    </row>
    <row r="525" spans="4:51" s="478" customFormat="1" x14ac:dyDescent="0.2">
      <c r="D525" s="620"/>
      <c r="E525" s="620"/>
      <c r="F525" s="620"/>
      <c r="G525" s="479"/>
      <c r="H525" s="621"/>
      <c r="I525" s="622"/>
      <c r="J525" s="622"/>
      <c r="K525" s="623"/>
      <c r="L525" s="623"/>
      <c r="M525" s="622"/>
      <c r="N525" s="623"/>
      <c r="O525" s="622"/>
      <c r="P525" s="479"/>
      <c r="Q525" s="479"/>
      <c r="R525" s="623"/>
      <c r="U525" s="624"/>
      <c r="V525" s="624"/>
      <c r="W525" s="624"/>
      <c r="X525" s="550"/>
      <c r="Y525" s="550"/>
      <c r="Z525" s="766"/>
      <c r="AA525" s="759"/>
      <c r="AB525" s="757"/>
      <c r="AC525" s="730"/>
      <c r="AD525" s="730"/>
      <c r="AE525" s="730"/>
      <c r="AF525" s="730"/>
      <c r="AG525" s="730"/>
      <c r="AH525" s="730"/>
      <c r="AI525" s="730"/>
      <c r="AJ525" s="767"/>
      <c r="AK525" s="730"/>
      <c r="AL525" s="730"/>
      <c r="AM525" s="730"/>
      <c r="AN525" s="730"/>
      <c r="AO525" s="730"/>
      <c r="AP525" s="730"/>
      <c r="AQ525" s="730"/>
      <c r="AR525" s="730"/>
      <c r="AS525" s="767"/>
      <c r="AT525" s="730"/>
      <c r="AU525" s="729"/>
      <c r="AV525" s="729"/>
      <c r="AW525" s="729"/>
      <c r="AX525" s="729"/>
      <c r="AY525" s="729"/>
    </row>
    <row r="526" spans="4:51" s="478" customFormat="1" x14ac:dyDescent="0.2">
      <c r="D526" s="620"/>
      <c r="E526" s="620"/>
      <c r="F526" s="620"/>
      <c r="G526" s="479"/>
      <c r="H526" s="621"/>
      <c r="I526" s="622"/>
      <c r="J526" s="622"/>
      <c r="K526" s="623"/>
      <c r="L526" s="623"/>
      <c r="M526" s="622"/>
      <c r="N526" s="623"/>
      <c r="O526" s="622"/>
      <c r="P526" s="479"/>
      <c r="Q526" s="479"/>
      <c r="R526" s="623"/>
      <c r="U526" s="624"/>
      <c r="V526" s="624"/>
      <c r="W526" s="624"/>
      <c r="X526" s="550"/>
      <c r="Y526" s="550"/>
      <c r="Z526" s="766"/>
      <c r="AA526" s="759"/>
      <c r="AB526" s="757"/>
      <c r="AC526" s="730"/>
      <c r="AD526" s="730"/>
      <c r="AE526" s="730"/>
      <c r="AF526" s="730"/>
      <c r="AG526" s="730"/>
      <c r="AH526" s="730"/>
      <c r="AI526" s="730"/>
      <c r="AJ526" s="767"/>
      <c r="AK526" s="730"/>
      <c r="AL526" s="730"/>
      <c r="AM526" s="730"/>
      <c r="AN526" s="730"/>
      <c r="AO526" s="730"/>
      <c r="AP526" s="730"/>
      <c r="AQ526" s="730"/>
      <c r="AR526" s="730"/>
      <c r="AS526" s="767"/>
      <c r="AT526" s="730"/>
      <c r="AU526" s="729"/>
      <c r="AV526" s="729"/>
      <c r="AW526" s="729"/>
      <c r="AX526" s="729"/>
      <c r="AY526" s="729"/>
    </row>
    <row r="527" spans="4:51" s="478" customFormat="1" x14ac:dyDescent="0.2">
      <c r="D527" s="620"/>
      <c r="E527" s="620"/>
      <c r="F527" s="620"/>
      <c r="G527" s="479"/>
      <c r="H527" s="621"/>
      <c r="I527" s="622"/>
      <c r="J527" s="622"/>
      <c r="K527" s="623"/>
      <c r="L527" s="623"/>
      <c r="M527" s="622"/>
      <c r="N527" s="623"/>
      <c r="O527" s="622"/>
      <c r="P527" s="479"/>
      <c r="Q527" s="479"/>
      <c r="R527" s="623"/>
      <c r="U527" s="624"/>
      <c r="V527" s="624"/>
      <c r="W527" s="624"/>
      <c r="X527" s="550"/>
      <c r="Y527" s="550"/>
      <c r="Z527" s="766"/>
      <c r="AA527" s="759"/>
      <c r="AB527" s="757"/>
      <c r="AC527" s="730"/>
      <c r="AD527" s="730"/>
      <c r="AE527" s="730"/>
      <c r="AF527" s="730"/>
      <c r="AG527" s="730"/>
      <c r="AH527" s="730"/>
      <c r="AI527" s="730"/>
      <c r="AJ527" s="767"/>
      <c r="AK527" s="730"/>
      <c r="AL527" s="730"/>
      <c r="AM527" s="730"/>
      <c r="AN527" s="730"/>
      <c r="AO527" s="730"/>
      <c r="AP527" s="730"/>
      <c r="AQ527" s="730"/>
      <c r="AR527" s="730"/>
      <c r="AS527" s="767"/>
      <c r="AT527" s="730"/>
      <c r="AU527" s="729"/>
      <c r="AV527" s="729"/>
      <c r="AW527" s="729"/>
      <c r="AX527" s="729"/>
      <c r="AY527" s="729"/>
    </row>
    <row r="528" spans="4:51" s="478" customFormat="1" x14ac:dyDescent="0.2">
      <c r="D528" s="620"/>
      <c r="E528" s="620"/>
      <c r="F528" s="620"/>
      <c r="G528" s="479"/>
      <c r="H528" s="621"/>
      <c r="I528" s="622"/>
      <c r="J528" s="622"/>
      <c r="K528" s="623"/>
      <c r="L528" s="623"/>
      <c r="M528" s="622"/>
      <c r="N528" s="623"/>
      <c r="O528" s="622"/>
      <c r="P528" s="479"/>
      <c r="Q528" s="479"/>
      <c r="R528" s="623"/>
      <c r="U528" s="624"/>
      <c r="V528" s="624"/>
      <c r="W528" s="624"/>
      <c r="X528" s="550"/>
      <c r="Y528" s="550"/>
      <c r="Z528" s="766"/>
      <c r="AA528" s="759"/>
      <c r="AB528" s="757"/>
      <c r="AC528" s="730"/>
      <c r="AD528" s="730"/>
      <c r="AE528" s="730"/>
      <c r="AF528" s="730"/>
      <c r="AG528" s="730"/>
      <c r="AH528" s="730"/>
      <c r="AI528" s="730"/>
      <c r="AJ528" s="767"/>
      <c r="AK528" s="730"/>
      <c r="AL528" s="730"/>
      <c r="AM528" s="730"/>
      <c r="AN528" s="730"/>
      <c r="AO528" s="730"/>
      <c r="AP528" s="730"/>
      <c r="AQ528" s="730"/>
      <c r="AR528" s="730"/>
      <c r="AS528" s="767"/>
      <c r="AT528" s="730"/>
      <c r="AU528" s="729"/>
      <c r="AV528" s="729"/>
      <c r="AW528" s="729"/>
      <c r="AX528" s="729"/>
      <c r="AY528" s="729"/>
    </row>
    <row r="529" spans="4:51" s="478" customFormat="1" x14ac:dyDescent="0.2">
      <c r="D529" s="620"/>
      <c r="E529" s="620"/>
      <c r="F529" s="620"/>
      <c r="G529" s="479"/>
      <c r="H529" s="621"/>
      <c r="I529" s="622"/>
      <c r="J529" s="622"/>
      <c r="K529" s="623"/>
      <c r="L529" s="623"/>
      <c r="M529" s="622"/>
      <c r="N529" s="623"/>
      <c r="O529" s="622"/>
      <c r="P529" s="479"/>
      <c r="Q529" s="479"/>
      <c r="R529" s="623"/>
      <c r="U529" s="624"/>
      <c r="V529" s="624"/>
      <c r="W529" s="624"/>
      <c r="X529" s="550"/>
      <c r="Y529" s="550"/>
      <c r="Z529" s="766"/>
      <c r="AA529" s="759"/>
      <c r="AB529" s="757"/>
      <c r="AC529" s="730"/>
      <c r="AD529" s="730"/>
      <c r="AE529" s="730"/>
      <c r="AF529" s="730"/>
      <c r="AG529" s="730"/>
      <c r="AH529" s="730"/>
      <c r="AI529" s="730"/>
      <c r="AJ529" s="767"/>
      <c r="AK529" s="730"/>
      <c r="AL529" s="730"/>
      <c r="AM529" s="730"/>
      <c r="AN529" s="730"/>
      <c r="AO529" s="730"/>
      <c r="AP529" s="730"/>
      <c r="AQ529" s="730"/>
      <c r="AR529" s="730"/>
      <c r="AS529" s="767"/>
      <c r="AT529" s="730"/>
      <c r="AU529" s="729"/>
      <c r="AV529" s="729"/>
      <c r="AW529" s="729"/>
      <c r="AX529" s="729"/>
      <c r="AY529" s="729"/>
    </row>
    <row r="530" spans="4:51" s="478" customFormat="1" x14ac:dyDescent="0.2">
      <c r="D530" s="620"/>
      <c r="E530" s="620"/>
      <c r="F530" s="620"/>
      <c r="G530" s="479"/>
      <c r="H530" s="621"/>
      <c r="I530" s="622"/>
      <c r="J530" s="622"/>
      <c r="K530" s="623"/>
      <c r="L530" s="623"/>
      <c r="M530" s="622"/>
      <c r="N530" s="623"/>
      <c r="O530" s="622"/>
      <c r="P530" s="479"/>
      <c r="Q530" s="479"/>
      <c r="R530" s="623"/>
      <c r="U530" s="624"/>
      <c r="V530" s="624"/>
      <c r="W530" s="624"/>
      <c r="X530" s="550"/>
      <c r="Y530" s="550"/>
      <c r="Z530" s="766"/>
      <c r="AA530" s="759"/>
      <c r="AB530" s="757"/>
      <c r="AC530" s="730"/>
      <c r="AD530" s="730"/>
      <c r="AE530" s="730"/>
      <c r="AF530" s="730"/>
      <c r="AG530" s="730"/>
      <c r="AH530" s="730"/>
      <c r="AI530" s="730"/>
      <c r="AJ530" s="767"/>
      <c r="AK530" s="730"/>
      <c r="AL530" s="730"/>
      <c r="AM530" s="730"/>
      <c r="AN530" s="730"/>
      <c r="AO530" s="730"/>
      <c r="AP530" s="730"/>
      <c r="AQ530" s="730"/>
      <c r="AR530" s="730"/>
      <c r="AS530" s="767"/>
      <c r="AT530" s="730"/>
      <c r="AU530" s="729"/>
      <c r="AV530" s="729"/>
      <c r="AW530" s="729"/>
      <c r="AX530" s="729"/>
      <c r="AY530" s="729"/>
    </row>
    <row r="531" spans="4:51" s="478" customFormat="1" x14ac:dyDescent="0.2">
      <c r="D531" s="620"/>
      <c r="E531" s="620"/>
      <c r="F531" s="620"/>
      <c r="G531" s="479"/>
      <c r="H531" s="621"/>
      <c r="I531" s="622"/>
      <c r="J531" s="622"/>
      <c r="K531" s="623"/>
      <c r="L531" s="623"/>
      <c r="M531" s="622"/>
      <c r="N531" s="623"/>
      <c r="O531" s="622"/>
      <c r="P531" s="479"/>
      <c r="Q531" s="479"/>
      <c r="R531" s="623"/>
      <c r="U531" s="624"/>
      <c r="V531" s="624"/>
      <c r="W531" s="624"/>
      <c r="X531" s="550"/>
      <c r="Y531" s="550"/>
      <c r="Z531" s="766"/>
      <c r="AA531" s="759"/>
      <c r="AB531" s="757"/>
      <c r="AC531" s="730"/>
      <c r="AD531" s="730"/>
      <c r="AE531" s="730"/>
      <c r="AF531" s="730"/>
      <c r="AG531" s="730"/>
      <c r="AH531" s="730"/>
      <c r="AI531" s="730"/>
      <c r="AJ531" s="767"/>
      <c r="AK531" s="730"/>
      <c r="AL531" s="730"/>
      <c r="AM531" s="730"/>
      <c r="AN531" s="730"/>
      <c r="AO531" s="730"/>
      <c r="AP531" s="730"/>
      <c r="AQ531" s="730"/>
      <c r="AR531" s="730"/>
      <c r="AS531" s="767"/>
      <c r="AT531" s="730"/>
      <c r="AU531" s="729"/>
      <c r="AV531" s="729"/>
      <c r="AW531" s="729"/>
      <c r="AX531" s="729"/>
      <c r="AY531" s="729"/>
    </row>
    <row r="532" spans="4:51" s="478" customFormat="1" x14ac:dyDescent="0.2">
      <c r="D532" s="620"/>
      <c r="E532" s="620"/>
      <c r="F532" s="620"/>
      <c r="G532" s="479"/>
      <c r="H532" s="621"/>
      <c r="I532" s="622"/>
      <c r="J532" s="622"/>
      <c r="K532" s="623"/>
      <c r="L532" s="623"/>
      <c r="M532" s="622"/>
      <c r="N532" s="623"/>
      <c r="O532" s="622"/>
      <c r="P532" s="479"/>
      <c r="Q532" s="479"/>
      <c r="R532" s="623"/>
      <c r="U532" s="624"/>
      <c r="V532" s="624"/>
      <c r="W532" s="624"/>
      <c r="X532" s="550"/>
      <c r="Y532" s="550"/>
      <c r="Z532" s="766"/>
      <c r="AA532" s="759"/>
      <c r="AB532" s="757"/>
      <c r="AC532" s="730"/>
      <c r="AD532" s="730"/>
      <c r="AE532" s="730"/>
      <c r="AF532" s="730"/>
      <c r="AG532" s="730"/>
      <c r="AH532" s="730"/>
      <c r="AI532" s="730"/>
      <c r="AJ532" s="767"/>
      <c r="AK532" s="730"/>
      <c r="AL532" s="730"/>
      <c r="AM532" s="730"/>
      <c r="AN532" s="730"/>
      <c r="AO532" s="730"/>
      <c r="AP532" s="730"/>
      <c r="AQ532" s="730"/>
      <c r="AR532" s="730"/>
      <c r="AS532" s="767"/>
      <c r="AT532" s="730"/>
      <c r="AU532" s="729"/>
      <c r="AV532" s="729"/>
      <c r="AW532" s="729"/>
      <c r="AX532" s="729"/>
      <c r="AY532" s="729"/>
    </row>
    <row r="533" spans="4:51" s="478" customFormat="1" x14ac:dyDescent="0.2">
      <c r="D533" s="620"/>
      <c r="E533" s="620"/>
      <c r="F533" s="620"/>
      <c r="G533" s="479"/>
      <c r="H533" s="621"/>
      <c r="I533" s="622"/>
      <c r="J533" s="622"/>
      <c r="K533" s="623"/>
      <c r="L533" s="623"/>
      <c r="M533" s="622"/>
      <c r="N533" s="623"/>
      <c r="O533" s="622"/>
      <c r="P533" s="479"/>
      <c r="Q533" s="479"/>
      <c r="R533" s="623"/>
      <c r="U533" s="624"/>
      <c r="V533" s="624"/>
      <c r="W533" s="624"/>
      <c r="X533" s="550"/>
      <c r="Y533" s="550"/>
      <c r="Z533" s="766"/>
      <c r="AA533" s="759"/>
      <c r="AB533" s="757"/>
      <c r="AC533" s="730"/>
      <c r="AD533" s="730"/>
      <c r="AE533" s="730"/>
      <c r="AF533" s="730"/>
      <c r="AG533" s="730"/>
      <c r="AH533" s="730"/>
      <c r="AI533" s="730"/>
      <c r="AJ533" s="767"/>
      <c r="AK533" s="730"/>
      <c r="AL533" s="730"/>
      <c r="AM533" s="730"/>
      <c r="AN533" s="730"/>
      <c r="AO533" s="730"/>
      <c r="AP533" s="730"/>
      <c r="AQ533" s="730"/>
      <c r="AR533" s="730"/>
      <c r="AS533" s="767"/>
      <c r="AT533" s="730"/>
      <c r="AU533" s="729"/>
      <c r="AV533" s="729"/>
      <c r="AW533" s="729"/>
      <c r="AX533" s="729"/>
      <c r="AY533" s="729"/>
    </row>
    <row r="534" spans="4:51" s="478" customFormat="1" x14ac:dyDescent="0.2">
      <c r="D534" s="620"/>
      <c r="E534" s="620"/>
      <c r="F534" s="620"/>
      <c r="G534" s="479"/>
      <c r="H534" s="621"/>
      <c r="I534" s="622"/>
      <c r="J534" s="622"/>
      <c r="K534" s="623"/>
      <c r="L534" s="623"/>
      <c r="M534" s="622"/>
      <c r="N534" s="623"/>
      <c r="O534" s="622"/>
      <c r="P534" s="479"/>
      <c r="Q534" s="479"/>
      <c r="R534" s="623"/>
      <c r="U534" s="624"/>
      <c r="V534" s="624"/>
      <c r="W534" s="624"/>
      <c r="X534" s="550"/>
      <c r="Y534" s="550"/>
      <c r="Z534" s="766"/>
      <c r="AA534" s="759"/>
      <c r="AB534" s="757"/>
      <c r="AC534" s="730"/>
      <c r="AD534" s="730"/>
      <c r="AE534" s="730"/>
      <c r="AF534" s="730"/>
      <c r="AG534" s="730"/>
      <c r="AH534" s="730"/>
      <c r="AI534" s="730"/>
      <c r="AJ534" s="767"/>
      <c r="AK534" s="730"/>
      <c r="AL534" s="730"/>
      <c r="AM534" s="730"/>
      <c r="AN534" s="730"/>
      <c r="AO534" s="730"/>
      <c r="AP534" s="730"/>
      <c r="AQ534" s="730"/>
      <c r="AR534" s="730"/>
      <c r="AS534" s="767"/>
      <c r="AT534" s="730"/>
      <c r="AU534" s="729"/>
      <c r="AV534" s="729"/>
      <c r="AW534" s="729"/>
      <c r="AX534" s="729"/>
      <c r="AY534" s="729"/>
    </row>
    <row r="535" spans="4:51" s="478" customFormat="1" x14ac:dyDescent="0.2">
      <c r="D535" s="620"/>
      <c r="E535" s="620"/>
      <c r="F535" s="620"/>
      <c r="G535" s="479"/>
      <c r="H535" s="621"/>
      <c r="I535" s="622"/>
      <c r="J535" s="622"/>
      <c r="K535" s="623"/>
      <c r="L535" s="623"/>
      <c r="M535" s="622"/>
      <c r="N535" s="623"/>
      <c r="O535" s="622"/>
      <c r="P535" s="479"/>
      <c r="Q535" s="479"/>
      <c r="R535" s="623"/>
      <c r="U535" s="624"/>
      <c r="V535" s="624"/>
      <c r="W535" s="624"/>
      <c r="X535" s="550"/>
      <c r="Y535" s="550"/>
      <c r="Z535" s="766"/>
      <c r="AA535" s="759"/>
      <c r="AB535" s="757"/>
      <c r="AC535" s="730"/>
      <c r="AD535" s="730"/>
      <c r="AE535" s="730"/>
      <c r="AF535" s="730"/>
      <c r="AG535" s="730"/>
      <c r="AH535" s="730"/>
      <c r="AI535" s="730"/>
      <c r="AJ535" s="767"/>
      <c r="AK535" s="730"/>
      <c r="AL535" s="730"/>
      <c r="AM535" s="730"/>
      <c r="AN535" s="730"/>
      <c r="AO535" s="730"/>
      <c r="AP535" s="730"/>
      <c r="AQ535" s="730"/>
      <c r="AR535" s="730"/>
      <c r="AS535" s="767"/>
      <c r="AT535" s="730"/>
      <c r="AU535" s="729"/>
      <c r="AV535" s="729"/>
      <c r="AW535" s="729"/>
      <c r="AX535" s="729"/>
      <c r="AY535" s="729"/>
    </row>
    <row r="536" spans="4:51" s="478" customFormat="1" x14ac:dyDescent="0.2">
      <c r="D536" s="620"/>
      <c r="E536" s="620"/>
      <c r="F536" s="620"/>
      <c r="G536" s="479"/>
      <c r="H536" s="621"/>
      <c r="I536" s="622"/>
      <c r="J536" s="622"/>
      <c r="K536" s="623"/>
      <c r="L536" s="623"/>
      <c r="M536" s="622"/>
      <c r="N536" s="623"/>
      <c r="O536" s="622"/>
      <c r="P536" s="479"/>
      <c r="Q536" s="479"/>
      <c r="R536" s="623"/>
      <c r="U536" s="624"/>
      <c r="V536" s="624"/>
      <c r="W536" s="624"/>
      <c r="X536" s="550"/>
      <c r="Y536" s="550"/>
      <c r="Z536" s="766"/>
      <c r="AA536" s="759"/>
      <c r="AB536" s="757"/>
      <c r="AC536" s="730"/>
      <c r="AD536" s="730"/>
      <c r="AE536" s="730"/>
      <c r="AF536" s="730"/>
      <c r="AG536" s="730"/>
      <c r="AH536" s="730"/>
      <c r="AI536" s="730"/>
      <c r="AJ536" s="767"/>
      <c r="AK536" s="730"/>
      <c r="AL536" s="730"/>
      <c r="AM536" s="730"/>
      <c r="AN536" s="730"/>
      <c r="AO536" s="730"/>
      <c r="AP536" s="730"/>
      <c r="AQ536" s="730"/>
      <c r="AR536" s="730"/>
      <c r="AS536" s="767"/>
      <c r="AT536" s="730"/>
      <c r="AU536" s="729"/>
      <c r="AV536" s="729"/>
      <c r="AW536" s="729"/>
      <c r="AX536" s="729"/>
      <c r="AY536" s="729"/>
    </row>
    <row r="537" spans="4:51" s="478" customFormat="1" x14ac:dyDescent="0.2">
      <c r="D537" s="620"/>
      <c r="E537" s="620"/>
      <c r="F537" s="620"/>
      <c r="G537" s="479"/>
      <c r="H537" s="621"/>
      <c r="I537" s="622"/>
      <c r="J537" s="622"/>
      <c r="K537" s="623"/>
      <c r="L537" s="623"/>
      <c r="M537" s="622"/>
      <c r="N537" s="623"/>
      <c r="O537" s="622"/>
      <c r="P537" s="479"/>
      <c r="Q537" s="479"/>
      <c r="R537" s="623"/>
      <c r="U537" s="624"/>
      <c r="V537" s="624"/>
      <c r="W537" s="624"/>
      <c r="X537" s="550"/>
      <c r="Y537" s="550"/>
      <c r="Z537" s="766"/>
      <c r="AA537" s="759"/>
      <c r="AB537" s="757"/>
      <c r="AC537" s="730"/>
      <c r="AD537" s="730"/>
      <c r="AE537" s="730"/>
      <c r="AF537" s="730"/>
      <c r="AG537" s="730"/>
      <c r="AH537" s="730"/>
      <c r="AI537" s="730"/>
      <c r="AJ537" s="767"/>
      <c r="AK537" s="730"/>
      <c r="AL537" s="730"/>
      <c r="AM537" s="730"/>
      <c r="AN537" s="730"/>
      <c r="AO537" s="730"/>
      <c r="AP537" s="730"/>
      <c r="AQ537" s="730"/>
      <c r="AR537" s="730"/>
      <c r="AS537" s="767"/>
      <c r="AT537" s="730"/>
      <c r="AU537" s="729"/>
      <c r="AV537" s="729"/>
      <c r="AW537" s="729"/>
      <c r="AX537" s="729"/>
      <c r="AY537" s="729"/>
    </row>
    <row r="538" spans="4:51" s="478" customFormat="1" x14ac:dyDescent="0.2">
      <c r="D538" s="620"/>
      <c r="E538" s="620"/>
      <c r="F538" s="620"/>
      <c r="G538" s="479"/>
      <c r="H538" s="621"/>
      <c r="I538" s="622"/>
      <c r="J538" s="622"/>
      <c r="K538" s="623"/>
      <c r="L538" s="623"/>
      <c r="M538" s="622"/>
      <c r="N538" s="623"/>
      <c r="O538" s="622"/>
      <c r="P538" s="479"/>
      <c r="Q538" s="479"/>
      <c r="R538" s="623"/>
      <c r="U538" s="624"/>
      <c r="V538" s="624"/>
      <c r="W538" s="624"/>
      <c r="X538" s="550"/>
      <c r="Y538" s="550"/>
      <c r="Z538" s="766"/>
      <c r="AA538" s="759"/>
      <c r="AB538" s="757"/>
      <c r="AC538" s="730"/>
      <c r="AD538" s="730"/>
      <c r="AE538" s="730"/>
      <c r="AF538" s="730"/>
      <c r="AG538" s="730"/>
      <c r="AH538" s="730"/>
      <c r="AI538" s="730"/>
      <c r="AJ538" s="767"/>
      <c r="AK538" s="730"/>
      <c r="AL538" s="730"/>
      <c r="AM538" s="730"/>
      <c r="AN538" s="730"/>
      <c r="AO538" s="730"/>
      <c r="AP538" s="730"/>
      <c r="AQ538" s="730"/>
      <c r="AR538" s="730"/>
      <c r="AS538" s="767"/>
      <c r="AT538" s="730"/>
      <c r="AU538" s="729"/>
      <c r="AV538" s="729"/>
      <c r="AW538" s="729"/>
      <c r="AX538" s="729"/>
      <c r="AY538" s="729"/>
    </row>
    <row r="539" spans="4:51" s="478" customFormat="1" x14ac:dyDescent="0.2">
      <c r="D539" s="620"/>
      <c r="E539" s="620"/>
      <c r="F539" s="620"/>
      <c r="G539" s="479"/>
      <c r="H539" s="621"/>
      <c r="I539" s="622"/>
      <c r="J539" s="622"/>
      <c r="K539" s="623"/>
      <c r="L539" s="623"/>
      <c r="M539" s="622"/>
      <c r="N539" s="623"/>
      <c r="O539" s="622"/>
      <c r="P539" s="479"/>
      <c r="Q539" s="479"/>
      <c r="R539" s="623"/>
      <c r="U539" s="624"/>
      <c r="V539" s="624"/>
      <c r="W539" s="624"/>
      <c r="X539" s="550"/>
      <c r="Y539" s="550"/>
      <c r="Z539" s="766"/>
      <c r="AA539" s="759"/>
      <c r="AB539" s="757"/>
      <c r="AC539" s="730"/>
      <c r="AD539" s="730"/>
      <c r="AE539" s="730"/>
      <c r="AF539" s="730"/>
      <c r="AG539" s="730"/>
      <c r="AH539" s="730"/>
      <c r="AI539" s="730"/>
      <c r="AJ539" s="767"/>
      <c r="AK539" s="730"/>
      <c r="AL539" s="730"/>
      <c r="AM539" s="730"/>
      <c r="AN539" s="730"/>
      <c r="AO539" s="730"/>
      <c r="AP539" s="730"/>
      <c r="AQ539" s="730"/>
      <c r="AR539" s="730"/>
      <c r="AS539" s="767"/>
      <c r="AT539" s="730"/>
      <c r="AU539" s="729"/>
      <c r="AV539" s="729"/>
      <c r="AW539" s="729"/>
      <c r="AX539" s="729"/>
      <c r="AY539" s="729"/>
    </row>
    <row r="540" spans="4:51" s="478" customFormat="1" x14ac:dyDescent="0.2">
      <c r="D540" s="620"/>
      <c r="E540" s="620"/>
      <c r="F540" s="620"/>
      <c r="G540" s="479"/>
      <c r="H540" s="621"/>
      <c r="I540" s="622"/>
      <c r="J540" s="622"/>
      <c r="K540" s="623"/>
      <c r="L540" s="623"/>
      <c r="M540" s="622"/>
      <c r="N540" s="623"/>
      <c r="O540" s="622"/>
      <c r="P540" s="479"/>
      <c r="Q540" s="479"/>
      <c r="R540" s="623"/>
      <c r="U540" s="624"/>
      <c r="V540" s="624"/>
      <c r="W540" s="624"/>
      <c r="X540" s="550"/>
      <c r="Y540" s="550"/>
      <c r="Z540" s="766"/>
      <c r="AA540" s="759"/>
      <c r="AB540" s="757"/>
      <c r="AC540" s="730"/>
      <c r="AD540" s="730"/>
      <c r="AE540" s="730"/>
      <c r="AF540" s="730"/>
      <c r="AG540" s="730"/>
      <c r="AH540" s="730"/>
      <c r="AI540" s="730"/>
      <c r="AJ540" s="767"/>
      <c r="AK540" s="730"/>
      <c r="AL540" s="730"/>
      <c r="AM540" s="730"/>
      <c r="AN540" s="730"/>
      <c r="AO540" s="730"/>
      <c r="AP540" s="730"/>
      <c r="AQ540" s="730"/>
      <c r="AR540" s="730"/>
      <c r="AS540" s="767"/>
      <c r="AT540" s="730"/>
      <c r="AU540" s="729"/>
      <c r="AV540" s="729"/>
      <c r="AW540" s="729"/>
      <c r="AX540" s="729"/>
      <c r="AY540" s="729"/>
    </row>
    <row r="541" spans="4:51" s="478" customFormat="1" x14ac:dyDescent="0.2">
      <c r="D541" s="620"/>
      <c r="E541" s="620"/>
      <c r="F541" s="620"/>
      <c r="G541" s="479"/>
      <c r="H541" s="621"/>
      <c r="I541" s="622"/>
      <c r="J541" s="622"/>
      <c r="K541" s="623"/>
      <c r="L541" s="623"/>
      <c r="M541" s="622"/>
      <c r="N541" s="623"/>
      <c r="O541" s="622"/>
      <c r="P541" s="479"/>
      <c r="Q541" s="479"/>
      <c r="R541" s="623"/>
      <c r="U541" s="624"/>
      <c r="V541" s="624"/>
      <c r="W541" s="624"/>
      <c r="X541" s="550"/>
      <c r="Y541" s="550"/>
      <c r="Z541" s="766"/>
      <c r="AA541" s="759"/>
      <c r="AB541" s="757"/>
      <c r="AC541" s="730"/>
      <c r="AD541" s="730"/>
      <c r="AE541" s="730"/>
      <c r="AF541" s="730"/>
      <c r="AG541" s="730"/>
      <c r="AH541" s="730"/>
      <c r="AI541" s="730"/>
      <c r="AJ541" s="767"/>
      <c r="AK541" s="730"/>
      <c r="AL541" s="730"/>
      <c r="AM541" s="730"/>
      <c r="AN541" s="730"/>
      <c r="AO541" s="730"/>
      <c r="AP541" s="730"/>
      <c r="AQ541" s="730"/>
      <c r="AR541" s="730"/>
      <c r="AS541" s="767"/>
      <c r="AT541" s="730"/>
      <c r="AU541" s="729"/>
      <c r="AV541" s="729"/>
      <c r="AW541" s="729"/>
      <c r="AX541" s="729"/>
      <c r="AY541" s="729"/>
    </row>
    <row r="542" spans="4:51" s="478" customFormat="1" x14ac:dyDescent="0.2">
      <c r="D542" s="620"/>
      <c r="E542" s="620"/>
      <c r="F542" s="620"/>
      <c r="G542" s="479"/>
      <c r="H542" s="621"/>
      <c r="I542" s="622"/>
      <c r="J542" s="622"/>
      <c r="K542" s="623"/>
      <c r="L542" s="623"/>
      <c r="M542" s="622"/>
      <c r="N542" s="623"/>
      <c r="O542" s="622"/>
      <c r="P542" s="479"/>
      <c r="Q542" s="479"/>
      <c r="R542" s="623"/>
      <c r="U542" s="624"/>
      <c r="V542" s="624"/>
      <c r="W542" s="624"/>
      <c r="X542" s="550"/>
      <c r="Y542" s="550"/>
      <c r="Z542" s="766"/>
      <c r="AA542" s="759"/>
      <c r="AB542" s="757"/>
      <c r="AC542" s="730"/>
      <c r="AD542" s="730"/>
      <c r="AE542" s="730"/>
      <c r="AF542" s="730"/>
      <c r="AG542" s="730"/>
      <c r="AH542" s="730"/>
      <c r="AI542" s="730"/>
      <c r="AJ542" s="767"/>
      <c r="AK542" s="730"/>
      <c r="AL542" s="730"/>
      <c r="AM542" s="730"/>
      <c r="AN542" s="730"/>
      <c r="AO542" s="730"/>
      <c r="AP542" s="730"/>
      <c r="AQ542" s="730"/>
      <c r="AR542" s="730"/>
      <c r="AS542" s="767"/>
      <c r="AT542" s="730"/>
      <c r="AU542" s="729"/>
      <c r="AV542" s="729"/>
      <c r="AW542" s="729"/>
      <c r="AX542" s="729"/>
      <c r="AY542" s="729"/>
    </row>
    <row r="543" spans="4:51" s="478" customFormat="1" x14ac:dyDescent="0.2">
      <c r="D543" s="620"/>
      <c r="E543" s="620"/>
      <c r="F543" s="620"/>
      <c r="G543" s="479"/>
      <c r="H543" s="621"/>
      <c r="I543" s="622"/>
      <c r="J543" s="622"/>
      <c r="K543" s="623"/>
      <c r="L543" s="623"/>
      <c r="M543" s="622"/>
      <c r="N543" s="623"/>
      <c r="O543" s="622"/>
      <c r="P543" s="479"/>
      <c r="Q543" s="479"/>
      <c r="R543" s="623"/>
      <c r="U543" s="624"/>
      <c r="V543" s="624"/>
      <c r="W543" s="624"/>
      <c r="X543" s="550"/>
      <c r="Y543" s="550"/>
      <c r="Z543" s="766"/>
      <c r="AA543" s="759"/>
      <c r="AB543" s="757"/>
      <c r="AC543" s="730"/>
      <c r="AD543" s="730"/>
      <c r="AE543" s="730"/>
      <c r="AF543" s="730"/>
      <c r="AG543" s="730"/>
      <c r="AH543" s="730"/>
      <c r="AI543" s="730"/>
      <c r="AJ543" s="767"/>
      <c r="AK543" s="730"/>
      <c r="AL543" s="730"/>
      <c r="AM543" s="730"/>
      <c r="AN543" s="730"/>
      <c r="AO543" s="730"/>
      <c r="AP543" s="730"/>
      <c r="AQ543" s="730"/>
      <c r="AR543" s="730"/>
      <c r="AS543" s="767"/>
      <c r="AT543" s="730"/>
      <c r="AU543" s="729"/>
      <c r="AV543" s="729"/>
      <c r="AW543" s="729"/>
      <c r="AX543" s="729"/>
      <c r="AY543" s="729"/>
    </row>
    <row r="544" spans="4:51" s="478" customFormat="1" x14ac:dyDescent="0.2">
      <c r="D544" s="620"/>
      <c r="E544" s="620"/>
      <c r="F544" s="620"/>
      <c r="G544" s="479"/>
      <c r="H544" s="621"/>
      <c r="I544" s="622"/>
      <c r="J544" s="622"/>
      <c r="K544" s="623"/>
      <c r="L544" s="623"/>
      <c r="M544" s="622"/>
      <c r="N544" s="623"/>
      <c r="O544" s="622"/>
      <c r="P544" s="479"/>
      <c r="Q544" s="479"/>
      <c r="R544" s="623"/>
      <c r="U544" s="624"/>
      <c r="V544" s="624"/>
      <c r="W544" s="624"/>
      <c r="X544" s="550"/>
      <c r="Y544" s="550"/>
      <c r="Z544" s="766"/>
      <c r="AA544" s="759"/>
      <c r="AB544" s="757"/>
      <c r="AC544" s="730"/>
      <c r="AD544" s="730"/>
      <c r="AE544" s="730"/>
      <c r="AF544" s="730"/>
      <c r="AG544" s="730"/>
      <c r="AH544" s="730"/>
      <c r="AI544" s="730"/>
      <c r="AJ544" s="767"/>
      <c r="AK544" s="730"/>
      <c r="AL544" s="730"/>
      <c r="AM544" s="730"/>
      <c r="AN544" s="730"/>
      <c r="AO544" s="730"/>
      <c r="AP544" s="730"/>
      <c r="AQ544" s="730"/>
      <c r="AR544" s="730"/>
      <c r="AS544" s="767"/>
      <c r="AT544" s="730"/>
      <c r="AU544" s="729"/>
      <c r="AV544" s="729"/>
      <c r="AW544" s="729"/>
      <c r="AX544" s="729"/>
      <c r="AY544" s="729"/>
    </row>
    <row r="545" spans="4:51" s="478" customFormat="1" x14ac:dyDescent="0.2">
      <c r="D545" s="620"/>
      <c r="E545" s="620"/>
      <c r="F545" s="620"/>
      <c r="G545" s="479"/>
      <c r="H545" s="621"/>
      <c r="I545" s="622"/>
      <c r="J545" s="622"/>
      <c r="K545" s="623"/>
      <c r="L545" s="623"/>
      <c r="M545" s="622"/>
      <c r="N545" s="623"/>
      <c r="O545" s="622"/>
      <c r="P545" s="479"/>
      <c r="Q545" s="479"/>
      <c r="R545" s="623"/>
      <c r="U545" s="624"/>
      <c r="V545" s="624"/>
      <c r="W545" s="624"/>
      <c r="X545" s="550"/>
      <c r="Y545" s="550"/>
      <c r="Z545" s="766"/>
      <c r="AA545" s="759"/>
      <c r="AB545" s="757"/>
      <c r="AC545" s="730"/>
      <c r="AD545" s="730"/>
      <c r="AE545" s="730"/>
      <c r="AF545" s="730"/>
      <c r="AG545" s="730"/>
      <c r="AH545" s="730"/>
      <c r="AI545" s="730"/>
      <c r="AJ545" s="767"/>
      <c r="AK545" s="730"/>
      <c r="AL545" s="730"/>
      <c r="AM545" s="730"/>
      <c r="AN545" s="730"/>
      <c r="AO545" s="730"/>
      <c r="AP545" s="730"/>
      <c r="AQ545" s="730"/>
      <c r="AR545" s="730"/>
      <c r="AS545" s="767"/>
      <c r="AT545" s="730"/>
      <c r="AU545" s="729"/>
      <c r="AV545" s="729"/>
      <c r="AW545" s="729"/>
      <c r="AX545" s="729"/>
      <c r="AY545" s="729"/>
    </row>
    <row r="546" spans="4:51" s="478" customFormat="1" x14ac:dyDescent="0.2">
      <c r="D546" s="620"/>
      <c r="E546" s="620"/>
      <c r="F546" s="620"/>
      <c r="G546" s="479"/>
      <c r="H546" s="621"/>
      <c r="I546" s="622"/>
      <c r="J546" s="622"/>
      <c r="K546" s="623"/>
      <c r="L546" s="623"/>
      <c r="M546" s="622"/>
      <c r="N546" s="623"/>
      <c r="O546" s="622"/>
      <c r="P546" s="479"/>
      <c r="Q546" s="479"/>
      <c r="R546" s="623"/>
      <c r="U546" s="624"/>
      <c r="V546" s="624"/>
      <c r="W546" s="624"/>
      <c r="X546" s="550"/>
      <c r="Y546" s="550"/>
      <c r="Z546" s="766"/>
      <c r="AA546" s="759"/>
      <c r="AB546" s="757"/>
      <c r="AC546" s="730"/>
      <c r="AD546" s="730"/>
      <c r="AE546" s="730"/>
      <c r="AF546" s="730"/>
      <c r="AG546" s="730"/>
      <c r="AH546" s="730"/>
      <c r="AI546" s="730"/>
      <c r="AJ546" s="767"/>
      <c r="AK546" s="730"/>
      <c r="AL546" s="730"/>
      <c r="AM546" s="730"/>
      <c r="AN546" s="730"/>
      <c r="AO546" s="730"/>
      <c r="AP546" s="730"/>
      <c r="AQ546" s="730"/>
      <c r="AR546" s="730"/>
      <c r="AS546" s="767"/>
      <c r="AT546" s="730"/>
      <c r="AU546" s="729"/>
      <c r="AV546" s="729"/>
      <c r="AW546" s="729"/>
      <c r="AX546" s="729"/>
      <c r="AY546" s="729"/>
    </row>
    <row r="547" spans="4:51" s="478" customFormat="1" x14ac:dyDescent="0.2">
      <c r="D547" s="620"/>
      <c r="E547" s="620"/>
      <c r="F547" s="620"/>
      <c r="G547" s="479"/>
      <c r="H547" s="621"/>
      <c r="I547" s="622"/>
      <c r="J547" s="622"/>
      <c r="K547" s="623"/>
      <c r="L547" s="623"/>
      <c r="M547" s="622"/>
      <c r="N547" s="623"/>
      <c r="O547" s="622"/>
      <c r="P547" s="479"/>
      <c r="Q547" s="479"/>
      <c r="R547" s="623"/>
      <c r="U547" s="624"/>
      <c r="V547" s="624"/>
      <c r="W547" s="624"/>
      <c r="X547" s="550"/>
      <c r="Y547" s="550"/>
      <c r="Z547" s="766"/>
      <c r="AA547" s="759"/>
      <c r="AB547" s="757"/>
      <c r="AC547" s="730"/>
      <c r="AD547" s="730"/>
      <c r="AE547" s="730"/>
      <c r="AF547" s="730"/>
      <c r="AG547" s="730"/>
      <c r="AH547" s="730"/>
      <c r="AI547" s="730"/>
      <c r="AJ547" s="767"/>
      <c r="AK547" s="730"/>
      <c r="AL547" s="730"/>
      <c r="AM547" s="730"/>
      <c r="AN547" s="730"/>
      <c r="AO547" s="730"/>
      <c r="AP547" s="730"/>
      <c r="AQ547" s="730"/>
      <c r="AR547" s="730"/>
      <c r="AS547" s="767"/>
      <c r="AT547" s="730"/>
      <c r="AU547" s="729"/>
      <c r="AV547" s="729"/>
      <c r="AW547" s="729"/>
      <c r="AX547" s="729"/>
      <c r="AY547" s="729"/>
    </row>
    <row r="548" spans="4:51" s="478" customFormat="1" x14ac:dyDescent="0.2">
      <c r="D548" s="620"/>
      <c r="E548" s="620"/>
      <c r="F548" s="620"/>
      <c r="G548" s="479"/>
      <c r="H548" s="621"/>
      <c r="I548" s="622"/>
      <c r="J548" s="622"/>
      <c r="K548" s="623"/>
      <c r="L548" s="623"/>
      <c r="M548" s="622"/>
      <c r="N548" s="623"/>
      <c r="O548" s="622"/>
      <c r="P548" s="479"/>
      <c r="Q548" s="479"/>
      <c r="R548" s="623"/>
      <c r="U548" s="624"/>
      <c r="V548" s="624"/>
      <c r="W548" s="624"/>
      <c r="X548" s="550"/>
      <c r="Y548" s="550"/>
      <c r="Z548" s="766"/>
      <c r="AA548" s="759"/>
      <c r="AB548" s="757"/>
      <c r="AC548" s="730"/>
      <c r="AD548" s="730"/>
      <c r="AE548" s="730"/>
      <c r="AF548" s="730"/>
      <c r="AG548" s="730"/>
      <c r="AH548" s="730"/>
      <c r="AI548" s="730"/>
      <c r="AJ548" s="767"/>
      <c r="AK548" s="730"/>
      <c r="AL548" s="730"/>
      <c r="AM548" s="730"/>
      <c r="AN548" s="730"/>
      <c r="AO548" s="730"/>
      <c r="AP548" s="730"/>
      <c r="AQ548" s="730"/>
      <c r="AR548" s="730"/>
      <c r="AS548" s="767"/>
      <c r="AT548" s="730"/>
      <c r="AU548" s="729"/>
      <c r="AV548" s="729"/>
      <c r="AW548" s="729"/>
      <c r="AX548" s="729"/>
      <c r="AY548" s="729"/>
    </row>
    <row r="549" spans="4:51" s="478" customFormat="1" x14ac:dyDescent="0.2">
      <c r="D549" s="620"/>
      <c r="E549" s="620"/>
      <c r="F549" s="620"/>
      <c r="G549" s="479"/>
      <c r="H549" s="621"/>
      <c r="I549" s="622"/>
      <c r="J549" s="622"/>
      <c r="K549" s="623"/>
      <c r="L549" s="623"/>
      <c r="M549" s="622"/>
      <c r="N549" s="623"/>
      <c r="O549" s="622"/>
      <c r="P549" s="479"/>
      <c r="Q549" s="479"/>
      <c r="R549" s="623"/>
      <c r="U549" s="624"/>
      <c r="V549" s="624"/>
      <c r="W549" s="624"/>
      <c r="X549" s="550"/>
      <c r="Y549" s="550"/>
      <c r="Z549" s="766"/>
      <c r="AA549" s="759"/>
      <c r="AB549" s="757"/>
      <c r="AC549" s="730"/>
      <c r="AD549" s="730"/>
      <c r="AE549" s="730"/>
      <c r="AF549" s="730"/>
      <c r="AG549" s="730"/>
      <c r="AH549" s="730"/>
      <c r="AI549" s="730"/>
      <c r="AJ549" s="767"/>
      <c r="AK549" s="730"/>
      <c r="AL549" s="730"/>
      <c r="AM549" s="730"/>
      <c r="AN549" s="730"/>
      <c r="AO549" s="730"/>
      <c r="AP549" s="730"/>
      <c r="AQ549" s="730"/>
      <c r="AR549" s="730"/>
      <c r="AS549" s="767"/>
      <c r="AT549" s="730"/>
      <c r="AU549" s="729"/>
      <c r="AV549" s="729"/>
      <c r="AW549" s="729"/>
      <c r="AX549" s="729"/>
      <c r="AY549" s="729"/>
    </row>
    <row r="550" spans="4:51" s="478" customFormat="1" x14ac:dyDescent="0.2">
      <c r="D550" s="620"/>
      <c r="E550" s="620"/>
      <c r="F550" s="620"/>
      <c r="G550" s="479"/>
      <c r="H550" s="621"/>
      <c r="I550" s="622"/>
      <c r="J550" s="622"/>
      <c r="K550" s="623"/>
      <c r="L550" s="623"/>
      <c r="M550" s="622"/>
      <c r="N550" s="623"/>
      <c r="O550" s="622"/>
      <c r="P550" s="479"/>
      <c r="Q550" s="479"/>
      <c r="R550" s="623"/>
      <c r="U550" s="624"/>
      <c r="V550" s="624"/>
      <c r="W550" s="624"/>
      <c r="X550" s="550"/>
      <c r="Y550" s="550"/>
      <c r="Z550" s="766"/>
      <c r="AA550" s="759"/>
      <c r="AB550" s="757"/>
      <c r="AC550" s="730"/>
      <c r="AD550" s="730"/>
      <c r="AE550" s="730"/>
      <c r="AF550" s="730"/>
      <c r="AG550" s="730"/>
      <c r="AH550" s="730"/>
      <c r="AI550" s="730"/>
      <c r="AJ550" s="767"/>
      <c r="AK550" s="730"/>
      <c r="AL550" s="730"/>
      <c r="AM550" s="730"/>
      <c r="AN550" s="730"/>
      <c r="AO550" s="730"/>
      <c r="AP550" s="730"/>
      <c r="AQ550" s="730"/>
      <c r="AR550" s="730"/>
      <c r="AS550" s="767"/>
      <c r="AT550" s="730"/>
      <c r="AU550" s="729"/>
      <c r="AV550" s="729"/>
      <c r="AW550" s="729"/>
      <c r="AX550" s="729"/>
      <c r="AY550" s="729"/>
    </row>
    <row r="551" spans="4:51" s="478" customFormat="1" x14ac:dyDescent="0.2">
      <c r="D551" s="620"/>
      <c r="E551" s="620"/>
      <c r="F551" s="620"/>
      <c r="G551" s="479"/>
      <c r="H551" s="621"/>
      <c r="I551" s="622"/>
      <c r="J551" s="622"/>
      <c r="K551" s="623"/>
      <c r="L551" s="623"/>
      <c r="M551" s="622"/>
      <c r="N551" s="623"/>
      <c r="O551" s="622"/>
      <c r="P551" s="479"/>
      <c r="Q551" s="479"/>
      <c r="R551" s="623"/>
      <c r="U551" s="624"/>
      <c r="V551" s="624"/>
      <c r="W551" s="624"/>
      <c r="X551" s="550"/>
      <c r="Y551" s="550"/>
      <c r="Z551" s="766"/>
      <c r="AA551" s="759"/>
      <c r="AB551" s="757"/>
      <c r="AC551" s="730"/>
      <c r="AD551" s="730"/>
      <c r="AE551" s="730"/>
      <c r="AF551" s="730"/>
      <c r="AG551" s="730"/>
      <c r="AH551" s="730"/>
      <c r="AI551" s="730"/>
      <c r="AJ551" s="767"/>
      <c r="AK551" s="730"/>
      <c r="AL551" s="730"/>
      <c r="AM551" s="730"/>
      <c r="AN551" s="730"/>
      <c r="AO551" s="730"/>
      <c r="AP551" s="730"/>
      <c r="AQ551" s="730"/>
      <c r="AR551" s="730"/>
      <c r="AS551" s="767"/>
      <c r="AT551" s="730"/>
      <c r="AU551" s="729"/>
      <c r="AV551" s="729"/>
      <c r="AW551" s="729"/>
      <c r="AX551" s="729"/>
      <c r="AY551" s="729"/>
    </row>
    <row r="552" spans="4:51" s="478" customFormat="1" x14ac:dyDescent="0.2">
      <c r="D552" s="620"/>
      <c r="E552" s="620"/>
      <c r="F552" s="620"/>
      <c r="G552" s="479"/>
      <c r="H552" s="621"/>
      <c r="I552" s="622"/>
      <c r="J552" s="622"/>
      <c r="K552" s="623"/>
      <c r="L552" s="623"/>
      <c r="M552" s="622"/>
      <c r="N552" s="623"/>
      <c r="O552" s="622"/>
      <c r="P552" s="479"/>
      <c r="Q552" s="479"/>
      <c r="R552" s="623"/>
      <c r="U552" s="624"/>
      <c r="V552" s="624"/>
      <c r="W552" s="624"/>
      <c r="X552" s="550"/>
      <c r="Y552" s="550"/>
      <c r="Z552" s="766"/>
      <c r="AA552" s="759"/>
      <c r="AB552" s="757"/>
      <c r="AC552" s="730"/>
      <c r="AD552" s="730"/>
      <c r="AE552" s="730"/>
      <c r="AF552" s="730"/>
      <c r="AG552" s="730"/>
      <c r="AH552" s="730"/>
      <c r="AI552" s="730"/>
      <c r="AJ552" s="767"/>
      <c r="AK552" s="730"/>
      <c r="AL552" s="730"/>
      <c r="AM552" s="730"/>
      <c r="AN552" s="730"/>
      <c r="AO552" s="730"/>
      <c r="AP552" s="730"/>
      <c r="AQ552" s="730"/>
      <c r="AR552" s="730"/>
      <c r="AS552" s="767"/>
      <c r="AT552" s="730"/>
      <c r="AU552" s="729"/>
      <c r="AV552" s="729"/>
      <c r="AW552" s="729"/>
      <c r="AX552" s="729"/>
      <c r="AY552" s="729"/>
    </row>
    <row r="553" spans="4:51" s="478" customFormat="1" x14ac:dyDescent="0.2">
      <c r="D553" s="620"/>
      <c r="E553" s="620"/>
      <c r="F553" s="620"/>
      <c r="G553" s="479"/>
      <c r="H553" s="621"/>
      <c r="I553" s="622"/>
      <c r="J553" s="622"/>
      <c r="K553" s="623"/>
      <c r="L553" s="623"/>
      <c r="M553" s="622"/>
      <c r="N553" s="623"/>
      <c r="O553" s="622"/>
      <c r="P553" s="479"/>
      <c r="Q553" s="479"/>
      <c r="R553" s="623"/>
      <c r="U553" s="624"/>
      <c r="V553" s="624"/>
      <c r="W553" s="624"/>
      <c r="X553" s="550"/>
      <c r="Y553" s="550"/>
      <c r="Z553" s="766"/>
      <c r="AA553" s="759"/>
      <c r="AB553" s="757"/>
      <c r="AC553" s="730"/>
      <c r="AD553" s="730"/>
      <c r="AE553" s="730"/>
      <c r="AF553" s="730"/>
      <c r="AG553" s="730"/>
      <c r="AH553" s="730"/>
      <c r="AI553" s="730"/>
      <c r="AJ553" s="767"/>
      <c r="AK553" s="730"/>
      <c r="AL553" s="730"/>
      <c r="AM553" s="730"/>
      <c r="AN553" s="730"/>
      <c r="AO553" s="730"/>
      <c r="AP553" s="730"/>
      <c r="AQ553" s="730"/>
      <c r="AR553" s="730"/>
      <c r="AS553" s="767"/>
      <c r="AT553" s="730"/>
      <c r="AU553" s="729"/>
      <c r="AV553" s="729"/>
      <c r="AW553" s="729"/>
      <c r="AX553" s="729"/>
      <c r="AY553" s="729"/>
    </row>
    <row r="554" spans="4:51" s="478" customFormat="1" x14ac:dyDescent="0.2">
      <c r="D554" s="620"/>
      <c r="E554" s="620"/>
      <c r="F554" s="620"/>
      <c r="G554" s="479"/>
      <c r="H554" s="621"/>
      <c r="I554" s="622"/>
      <c r="J554" s="622"/>
      <c r="K554" s="623"/>
      <c r="L554" s="623"/>
      <c r="M554" s="622"/>
      <c r="N554" s="623"/>
      <c r="O554" s="622"/>
      <c r="P554" s="479"/>
      <c r="Q554" s="479"/>
      <c r="R554" s="623"/>
      <c r="U554" s="624"/>
      <c r="V554" s="624"/>
      <c r="W554" s="624"/>
      <c r="X554" s="550"/>
      <c r="Y554" s="550"/>
      <c r="Z554" s="766"/>
      <c r="AA554" s="759"/>
      <c r="AB554" s="757"/>
      <c r="AC554" s="730"/>
      <c r="AD554" s="730"/>
      <c r="AE554" s="730"/>
      <c r="AF554" s="730"/>
      <c r="AG554" s="730"/>
      <c r="AH554" s="730"/>
      <c r="AI554" s="730"/>
      <c r="AJ554" s="767"/>
      <c r="AK554" s="730"/>
      <c r="AL554" s="730"/>
      <c r="AM554" s="730"/>
      <c r="AN554" s="730"/>
      <c r="AO554" s="730"/>
      <c r="AP554" s="730"/>
      <c r="AQ554" s="730"/>
      <c r="AR554" s="730"/>
      <c r="AS554" s="767"/>
      <c r="AT554" s="730"/>
      <c r="AU554" s="729"/>
      <c r="AV554" s="729"/>
      <c r="AW554" s="729"/>
      <c r="AX554" s="729"/>
      <c r="AY554" s="729"/>
    </row>
    <row r="555" spans="4:51" s="478" customFormat="1" x14ac:dyDescent="0.2">
      <c r="D555" s="620"/>
      <c r="E555" s="620"/>
      <c r="F555" s="620"/>
      <c r="G555" s="479"/>
      <c r="H555" s="621"/>
      <c r="I555" s="622"/>
      <c r="J555" s="622"/>
      <c r="K555" s="623"/>
      <c r="L555" s="623"/>
      <c r="M555" s="622"/>
      <c r="N555" s="623"/>
      <c r="O555" s="622"/>
      <c r="P555" s="479"/>
      <c r="Q555" s="479"/>
      <c r="R555" s="623"/>
      <c r="U555" s="624"/>
      <c r="V555" s="624"/>
      <c r="W555" s="624"/>
      <c r="X555" s="550"/>
      <c r="Y555" s="550"/>
      <c r="Z555" s="766"/>
      <c r="AA555" s="759"/>
      <c r="AB555" s="757"/>
      <c r="AC555" s="730"/>
      <c r="AD555" s="730"/>
      <c r="AE555" s="730"/>
      <c r="AF555" s="730"/>
      <c r="AG555" s="730"/>
      <c r="AH555" s="730"/>
      <c r="AI555" s="730"/>
      <c r="AJ555" s="767"/>
      <c r="AK555" s="730"/>
      <c r="AL555" s="730"/>
      <c r="AM555" s="730"/>
      <c r="AN555" s="730"/>
      <c r="AO555" s="730"/>
      <c r="AP555" s="730"/>
      <c r="AQ555" s="730"/>
      <c r="AR555" s="730"/>
      <c r="AS555" s="767"/>
      <c r="AT555" s="730"/>
      <c r="AU555" s="729"/>
      <c r="AV555" s="729"/>
      <c r="AW555" s="729"/>
      <c r="AX555" s="729"/>
      <c r="AY555" s="729"/>
    </row>
    <row r="556" spans="4:51" s="478" customFormat="1" x14ac:dyDescent="0.2">
      <c r="D556" s="620"/>
      <c r="E556" s="620"/>
      <c r="F556" s="620"/>
      <c r="G556" s="479"/>
      <c r="H556" s="621"/>
      <c r="I556" s="622"/>
      <c r="J556" s="622"/>
      <c r="K556" s="623"/>
      <c r="L556" s="623"/>
      <c r="M556" s="622"/>
      <c r="N556" s="623"/>
      <c r="O556" s="622"/>
      <c r="P556" s="479"/>
      <c r="Q556" s="479"/>
      <c r="R556" s="623"/>
      <c r="U556" s="624"/>
      <c r="V556" s="624"/>
      <c r="W556" s="624"/>
      <c r="X556" s="550"/>
      <c r="Y556" s="550"/>
      <c r="Z556" s="766"/>
      <c r="AA556" s="759"/>
      <c r="AB556" s="757"/>
      <c r="AC556" s="730"/>
      <c r="AD556" s="730"/>
      <c r="AE556" s="730"/>
      <c r="AF556" s="730"/>
      <c r="AG556" s="730"/>
      <c r="AH556" s="730"/>
      <c r="AI556" s="730"/>
      <c r="AJ556" s="767"/>
      <c r="AK556" s="730"/>
      <c r="AL556" s="730"/>
      <c r="AM556" s="730"/>
      <c r="AN556" s="730"/>
      <c r="AO556" s="730"/>
      <c r="AP556" s="730"/>
      <c r="AQ556" s="730"/>
      <c r="AR556" s="730"/>
      <c r="AS556" s="767"/>
      <c r="AT556" s="730"/>
      <c r="AU556" s="729"/>
      <c r="AV556" s="729"/>
      <c r="AW556" s="729"/>
      <c r="AX556" s="729"/>
      <c r="AY556" s="729"/>
    </row>
    <row r="557" spans="4:51" s="478" customFormat="1" x14ac:dyDescent="0.2">
      <c r="D557" s="620"/>
      <c r="E557" s="620"/>
      <c r="F557" s="620"/>
      <c r="G557" s="479"/>
      <c r="H557" s="621"/>
      <c r="I557" s="622"/>
      <c r="J557" s="622"/>
      <c r="K557" s="623"/>
      <c r="L557" s="623"/>
      <c r="M557" s="622"/>
      <c r="N557" s="623"/>
      <c r="O557" s="622"/>
      <c r="P557" s="479"/>
      <c r="Q557" s="479"/>
      <c r="R557" s="623"/>
      <c r="U557" s="624"/>
      <c r="V557" s="624"/>
      <c r="W557" s="624"/>
      <c r="X557" s="550"/>
      <c r="Y557" s="550"/>
      <c r="Z557" s="766"/>
      <c r="AA557" s="759"/>
      <c r="AB557" s="757"/>
      <c r="AC557" s="730"/>
      <c r="AD557" s="730"/>
      <c r="AE557" s="730"/>
      <c r="AF557" s="730"/>
      <c r="AG557" s="730"/>
      <c r="AH557" s="730"/>
      <c r="AI557" s="730"/>
      <c r="AJ557" s="767"/>
      <c r="AK557" s="730"/>
      <c r="AL557" s="730"/>
      <c r="AM557" s="730"/>
      <c r="AN557" s="730"/>
      <c r="AO557" s="730"/>
      <c r="AP557" s="730"/>
      <c r="AQ557" s="730"/>
      <c r="AR557" s="730"/>
      <c r="AS557" s="767"/>
      <c r="AT557" s="730"/>
      <c r="AU557" s="729"/>
      <c r="AV557" s="729"/>
      <c r="AW557" s="729"/>
      <c r="AX557" s="729"/>
      <c r="AY557" s="729"/>
    </row>
    <row r="558" spans="4:51" s="478" customFormat="1" x14ac:dyDescent="0.2">
      <c r="D558" s="620"/>
      <c r="E558" s="620"/>
      <c r="F558" s="620"/>
      <c r="G558" s="479"/>
      <c r="H558" s="621"/>
      <c r="I558" s="622"/>
      <c r="J558" s="622"/>
      <c r="K558" s="623"/>
      <c r="L558" s="623"/>
      <c r="M558" s="622"/>
      <c r="N558" s="623"/>
      <c r="O558" s="622"/>
      <c r="P558" s="479"/>
      <c r="Q558" s="479"/>
      <c r="R558" s="623"/>
      <c r="U558" s="624"/>
      <c r="V558" s="624"/>
      <c r="W558" s="624"/>
      <c r="X558" s="550"/>
      <c r="Y558" s="550"/>
      <c r="Z558" s="766"/>
      <c r="AA558" s="759"/>
      <c r="AB558" s="757"/>
      <c r="AC558" s="730"/>
      <c r="AD558" s="730"/>
      <c r="AE558" s="730"/>
      <c r="AF558" s="730"/>
      <c r="AG558" s="730"/>
      <c r="AH558" s="730"/>
      <c r="AI558" s="730"/>
      <c r="AJ558" s="767"/>
      <c r="AK558" s="730"/>
      <c r="AL558" s="730"/>
      <c r="AM558" s="730"/>
      <c r="AN558" s="730"/>
      <c r="AO558" s="730"/>
      <c r="AP558" s="730"/>
      <c r="AQ558" s="730"/>
      <c r="AR558" s="730"/>
      <c r="AS558" s="767"/>
      <c r="AT558" s="730"/>
      <c r="AU558" s="729"/>
      <c r="AV558" s="729"/>
      <c r="AW558" s="729"/>
      <c r="AX558" s="729"/>
      <c r="AY558" s="729"/>
    </row>
    <row r="559" spans="4:51" s="478" customFormat="1" x14ac:dyDescent="0.2">
      <c r="D559" s="620"/>
      <c r="E559" s="620"/>
      <c r="F559" s="620"/>
      <c r="G559" s="479"/>
      <c r="H559" s="621"/>
      <c r="I559" s="622"/>
      <c r="J559" s="622"/>
      <c r="K559" s="623"/>
      <c r="L559" s="623"/>
      <c r="M559" s="622"/>
      <c r="N559" s="623"/>
      <c r="O559" s="622"/>
      <c r="P559" s="479"/>
      <c r="Q559" s="479"/>
      <c r="R559" s="623"/>
      <c r="U559" s="624"/>
      <c r="V559" s="624"/>
      <c r="W559" s="624"/>
      <c r="X559" s="550"/>
      <c r="Y559" s="550"/>
      <c r="Z559" s="766"/>
      <c r="AA559" s="759"/>
      <c r="AB559" s="757"/>
      <c r="AC559" s="730"/>
      <c r="AD559" s="730"/>
      <c r="AE559" s="730"/>
      <c r="AF559" s="730"/>
      <c r="AG559" s="730"/>
      <c r="AH559" s="730"/>
      <c r="AI559" s="730"/>
      <c r="AJ559" s="767"/>
      <c r="AK559" s="730"/>
      <c r="AL559" s="730"/>
      <c r="AM559" s="730"/>
      <c r="AN559" s="730"/>
      <c r="AO559" s="730"/>
      <c r="AP559" s="730"/>
      <c r="AQ559" s="730"/>
      <c r="AR559" s="730"/>
      <c r="AS559" s="767"/>
      <c r="AT559" s="730"/>
      <c r="AU559" s="729"/>
      <c r="AV559" s="729"/>
      <c r="AW559" s="729"/>
      <c r="AX559" s="729"/>
      <c r="AY559" s="729"/>
    </row>
    <row r="560" spans="4:51" s="478" customFormat="1" x14ac:dyDescent="0.2">
      <c r="D560" s="620"/>
      <c r="E560" s="620"/>
      <c r="F560" s="620"/>
      <c r="G560" s="479"/>
      <c r="H560" s="621"/>
      <c r="I560" s="622"/>
      <c r="J560" s="622"/>
      <c r="K560" s="623"/>
      <c r="L560" s="623"/>
      <c r="M560" s="622"/>
      <c r="N560" s="623"/>
      <c r="O560" s="622"/>
      <c r="P560" s="479"/>
      <c r="Q560" s="479"/>
      <c r="R560" s="623"/>
      <c r="U560" s="624"/>
      <c r="V560" s="624"/>
      <c r="W560" s="624"/>
      <c r="X560" s="550"/>
      <c r="Y560" s="550"/>
      <c r="Z560" s="766"/>
      <c r="AA560" s="759"/>
      <c r="AB560" s="757"/>
      <c r="AC560" s="730"/>
      <c r="AD560" s="730"/>
      <c r="AE560" s="730"/>
      <c r="AF560" s="730"/>
      <c r="AG560" s="730"/>
      <c r="AH560" s="730"/>
      <c r="AI560" s="730"/>
      <c r="AJ560" s="767"/>
      <c r="AK560" s="730"/>
      <c r="AL560" s="730"/>
      <c r="AM560" s="730"/>
      <c r="AN560" s="730"/>
      <c r="AO560" s="730"/>
      <c r="AP560" s="730"/>
      <c r="AQ560" s="730"/>
      <c r="AR560" s="730"/>
      <c r="AS560" s="767"/>
      <c r="AT560" s="730"/>
      <c r="AU560" s="729"/>
      <c r="AV560" s="729"/>
      <c r="AW560" s="729"/>
      <c r="AX560" s="729"/>
      <c r="AY560" s="729"/>
    </row>
    <row r="561" spans="4:51" s="478" customFormat="1" x14ac:dyDescent="0.2">
      <c r="D561" s="620"/>
      <c r="E561" s="620"/>
      <c r="F561" s="620"/>
      <c r="G561" s="479"/>
      <c r="H561" s="621"/>
      <c r="I561" s="622"/>
      <c r="J561" s="622"/>
      <c r="K561" s="623"/>
      <c r="L561" s="623"/>
      <c r="M561" s="622"/>
      <c r="N561" s="623"/>
      <c r="O561" s="622"/>
      <c r="P561" s="479"/>
      <c r="Q561" s="479"/>
      <c r="R561" s="623"/>
      <c r="U561" s="624"/>
      <c r="V561" s="624"/>
      <c r="W561" s="624"/>
      <c r="X561" s="550"/>
      <c r="Y561" s="550"/>
      <c r="Z561" s="766"/>
      <c r="AA561" s="759"/>
      <c r="AB561" s="757"/>
      <c r="AC561" s="730"/>
      <c r="AD561" s="730"/>
      <c r="AE561" s="730"/>
      <c r="AF561" s="730"/>
      <c r="AG561" s="730"/>
      <c r="AH561" s="730"/>
      <c r="AI561" s="730"/>
      <c r="AJ561" s="767"/>
      <c r="AK561" s="730"/>
      <c r="AL561" s="730"/>
      <c r="AM561" s="730"/>
      <c r="AN561" s="730"/>
      <c r="AO561" s="730"/>
      <c r="AP561" s="730"/>
      <c r="AQ561" s="730"/>
      <c r="AR561" s="730"/>
      <c r="AS561" s="767"/>
      <c r="AT561" s="730"/>
      <c r="AU561" s="729"/>
      <c r="AV561" s="729"/>
      <c r="AW561" s="729"/>
      <c r="AX561" s="729"/>
      <c r="AY561" s="729"/>
    </row>
    <row r="562" spans="4:51" s="478" customFormat="1" x14ac:dyDescent="0.2">
      <c r="D562" s="620"/>
      <c r="E562" s="620"/>
      <c r="F562" s="620"/>
      <c r="G562" s="479"/>
      <c r="H562" s="621"/>
      <c r="I562" s="622"/>
      <c r="J562" s="622"/>
      <c r="K562" s="623"/>
      <c r="L562" s="623"/>
      <c r="M562" s="622"/>
      <c r="N562" s="623"/>
      <c r="O562" s="622"/>
      <c r="P562" s="479"/>
      <c r="Q562" s="479"/>
      <c r="R562" s="623"/>
      <c r="U562" s="624"/>
      <c r="V562" s="624"/>
      <c r="W562" s="624"/>
      <c r="X562" s="550"/>
      <c r="Y562" s="550"/>
      <c r="Z562" s="766"/>
      <c r="AA562" s="759"/>
      <c r="AB562" s="757"/>
      <c r="AC562" s="730"/>
      <c r="AD562" s="730"/>
      <c r="AE562" s="730"/>
      <c r="AF562" s="730"/>
      <c r="AG562" s="730"/>
      <c r="AH562" s="730"/>
      <c r="AI562" s="730"/>
      <c r="AJ562" s="767"/>
      <c r="AK562" s="730"/>
      <c r="AL562" s="730"/>
      <c r="AM562" s="730"/>
      <c r="AN562" s="730"/>
      <c r="AO562" s="730"/>
      <c r="AP562" s="730"/>
      <c r="AQ562" s="730"/>
      <c r="AR562" s="730"/>
      <c r="AS562" s="767"/>
      <c r="AT562" s="730"/>
      <c r="AU562" s="729"/>
      <c r="AV562" s="729"/>
      <c r="AW562" s="729"/>
      <c r="AX562" s="729"/>
      <c r="AY562" s="729"/>
    </row>
    <row r="563" spans="4:51" s="478" customFormat="1" x14ac:dyDescent="0.2">
      <c r="D563" s="620"/>
      <c r="E563" s="620"/>
      <c r="F563" s="620"/>
      <c r="G563" s="479"/>
      <c r="H563" s="621"/>
      <c r="I563" s="622"/>
      <c r="J563" s="622"/>
      <c r="K563" s="623"/>
      <c r="L563" s="623"/>
      <c r="M563" s="622"/>
      <c r="N563" s="623"/>
      <c r="O563" s="622"/>
      <c r="P563" s="479"/>
      <c r="Q563" s="479"/>
      <c r="R563" s="623"/>
      <c r="U563" s="624"/>
      <c r="V563" s="624"/>
      <c r="W563" s="624"/>
      <c r="X563" s="550"/>
      <c r="Y563" s="550"/>
      <c r="Z563" s="766"/>
      <c r="AA563" s="759"/>
      <c r="AB563" s="757"/>
      <c r="AC563" s="730"/>
      <c r="AD563" s="730"/>
      <c r="AE563" s="730"/>
      <c r="AF563" s="730"/>
      <c r="AG563" s="730"/>
      <c r="AH563" s="730"/>
      <c r="AI563" s="730"/>
      <c r="AJ563" s="767"/>
      <c r="AK563" s="730"/>
      <c r="AL563" s="730"/>
      <c r="AM563" s="730"/>
      <c r="AN563" s="730"/>
      <c r="AO563" s="730"/>
      <c r="AP563" s="730"/>
      <c r="AQ563" s="730"/>
      <c r="AR563" s="730"/>
      <c r="AS563" s="767"/>
      <c r="AT563" s="730"/>
      <c r="AU563" s="729"/>
      <c r="AV563" s="729"/>
      <c r="AW563" s="729"/>
      <c r="AX563" s="729"/>
      <c r="AY563" s="729"/>
    </row>
    <row r="564" spans="4:51" s="478" customFormat="1" x14ac:dyDescent="0.2">
      <c r="D564" s="620"/>
      <c r="E564" s="620"/>
      <c r="F564" s="620"/>
      <c r="G564" s="479"/>
      <c r="H564" s="621"/>
      <c r="I564" s="622"/>
      <c r="J564" s="622"/>
      <c r="K564" s="623"/>
      <c r="L564" s="623"/>
      <c r="M564" s="622"/>
      <c r="N564" s="623"/>
      <c r="O564" s="622"/>
      <c r="P564" s="479"/>
      <c r="Q564" s="479"/>
      <c r="R564" s="623"/>
      <c r="U564" s="624"/>
      <c r="V564" s="624"/>
      <c r="W564" s="624"/>
      <c r="X564" s="550"/>
      <c r="Y564" s="550"/>
      <c r="Z564" s="766"/>
      <c r="AA564" s="759"/>
      <c r="AB564" s="757"/>
      <c r="AC564" s="730"/>
      <c r="AD564" s="730"/>
      <c r="AE564" s="730"/>
      <c r="AF564" s="730"/>
      <c r="AG564" s="730"/>
      <c r="AH564" s="730"/>
      <c r="AI564" s="730"/>
      <c r="AJ564" s="767"/>
      <c r="AK564" s="730"/>
      <c r="AL564" s="730"/>
      <c r="AM564" s="730"/>
      <c r="AN564" s="730"/>
      <c r="AO564" s="730"/>
      <c r="AP564" s="730"/>
      <c r="AQ564" s="730"/>
      <c r="AR564" s="730"/>
      <c r="AS564" s="767"/>
      <c r="AT564" s="730"/>
      <c r="AU564" s="729"/>
      <c r="AV564" s="729"/>
      <c r="AW564" s="729"/>
      <c r="AX564" s="729"/>
      <c r="AY564" s="729"/>
    </row>
    <row r="565" spans="4:51" s="478" customFormat="1" x14ac:dyDescent="0.2">
      <c r="D565" s="620"/>
      <c r="E565" s="620"/>
      <c r="F565" s="620"/>
      <c r="G565" s="479"/>
      <c r="H565" s="621"/>
      <c r="I565" s="622"/>
      <c r="J565" s="622"/>
      <c r="K565" s="623"/>
      <c r="L565" s="623"/>
      <c r="M565" s="622"/>
      <c r="N565" s="623"/>
      <c r="O565" s="622"/>
      <c r="P565" s="479"/>
      <c r="Q565" s="479"/>
      <c r="R565" s="623"/>
      <c r="U565" s="624"/>
      <c r="V565" s="624"/>
      <c r="W565" s="624"/>
      <c r="X565" s="550"/>
      <c r="Y565" s="550"/>
      <c r="Z565" s="766"/>
      <c r="AA565" s="759"/>
      <c r="AB565" s="757"/>
      <c r="AC565" s="730"/>
      <c r="AD565" s="730"/>
      <c r="AE565" s="730"/>
      <c r="AF565" s="730"/>
      <c r="AG565" s="730"/>
      <c r="AH565" s="730"/>
      <c r="AI565" s="730"/>
      <c r="AJ565" s="767"/>
      <c r="AK565" s="730"/>
      <c r="AL565" s="730"/>
      <c r="AM565" s="730"/>
      <c r="AN565" s="730"/>
      <c r="AO565" s="730"/>
      <c r="AP565" s="730"/>
      <c r="AQ565" s="730"/>
      <c r="AR565" s="730"/>
      <c r="AS565" s="767"/>
      <c r="AT565" s="730"/>
      <c r="AU565" s="729"/>
      <c r="AV565" s="729"/>
      <c r="AW565" s="729"/>
      <c r="AX565" s="729"/>
      <c r="AY565" s="729"/>
    </row>
    <row r="566" spans="4:51" s="478" customFormat="1" x14ac:dyDescent="0.2">
      <c r="D566" s="620"/>
      <c r="E566" s="620"/>
      <c r="F566" s="620"/>
      <c r="G566" s="479"/>
      <c r="H566" s="621"/>
      <c r="I566" s="622"/>
      <c r="J566" s="622"/>
      <c r="K566" s="623"/>
      <c r="L566" s="623"/>
      <c r="M566" s="622"/>
      <c r="N566" s="623"/>
      <c r="O566" s="622"/>
      <c r="P566" s="479"/>
      <c r="Q566" s="479"/>
      <c r="R566" s="623"/>
      <c r="U566" s="624"/>
      <c r="V566" s="624"/>
      <c r="W566" s="624"/>
      <c r="X566" s="550"/>
      <c r="Y566" s="550"/>
      <c r="Z566" s="766"/>
      <c r="AA566" s="759"/>
      <c r="AB566" s="757"/>
      <c r="AC566" s="730"/>
      <c r="AD566" s="730"/>
      <c r="AE566" s="730"/>
      <c r="AF566" s="730"/>
      <c r="AG566" s="730"/>
      <c r="AH566" s="730"/>
      <c r="AI566" s="730"/>
      <c r="AJ566" s="767"/>
      <c r="AK566" s="730"/>
      <c r="AL566" s="730"/>
      <c r="AM566" s="730"/>
      <c r="AN566" s="730"/>
      <c r="AO566" s="730"/>
      <c r="AP566" s="730"/>
      <c r="AQ566" s="730"/>
      <c r="AR566" s="730"/>
      <c r="AS566" s="767"/>
      <c r="AT566" s="730"/>
      <c r="AU566" s="729"/>
      <c r="AV566" s="729"/>
      <c r="AW566" s="729"/>
      <c r="AX566" s="729"/>
      <c r="AY566" s="729"/>
    </row>
    <row r="567" spans="4:51" s="478" customFormat="1" x14ac:dyDescent="0.2">
      <c r="D567" s="620"/>
      <c r="E567" s="620"/>
      <c r="F567" s="620"/>
      <c r="G567" s="479"/>
      <c r="H567" s="621"/>
      <c r="I567" s="622"/>
      <c r="J567" s="622"/>
      <c r="K567" s="623"/>
      <c r="L567" s="623"/>
      <c r="M567" s="622"/>
      <c r="N567" s="623"/>
      <c r="O567" s="622"/>
      <c r="P567" s="479"/>
      <c r="Q567" s="479"/>
      <c r="R567" s="623"/>
      <c r="U567" s="624"/>
      <c r="V567" s="624"/>
      <c r="W567" s="624"/>
      <c r="X567" s="550"/>
      <c r="Y567" s="550"/>
      <c r="Z567" s="766"/>
      <c r="AA567" s="759"/>
      <c r="AB567" s="757"/>
      <c r="AC567" s="730"/>
      <c r="AD567" s="730"/>
      <c r="AE567" s="730"/>
      <c r="AF567" s="730"/>
      <c r="AG567" s="730"/>
      <c r="AH567" s="730"/>
      <c r="AI567" s="730"/>
      <c r="AJ567" s="767"/>
      <c r="AK567" s="730"/>
      <c r="AL567" s="730"/>
      <c r="AM567" s="730"/>
      <c r="AN567" s="730"/>
      <c r="AO567" s="730"/>
      <c r="AP567" s="730"/>
      <c r="AQ567" s="730"/>
      <c r="AR567" s="730"/>
      <c r="AS567" s="767"/>
      <c r="AT567" s="730"/>
      <c r="AU567" s="729"/>
      <c r="AV567" s="729"/>
      <c r="AW567" s="729"/>
      <c r="AX567" s="729"/>
      <c r="AY567" s="729"/>
    </row>
    <row r="568" spans="4:51" s="478" customFormat="1" x14ac:dyDescent="0.2">
      <c r="D568" s="620"/>
      <c r="E568" s="620"/>
      <c r="F568" s="620"/>
      <c r="G568" s="479"/>
      <c r="H568" s="621"/>
      <c r="I568" s="622"/>
      <c r="J568" s="622"/>
      <c r="K568" s="623"/>
      <c r="L568" s="623"/>
      <c r="M568" s="622"/>
      <c r="N568" s="623"/>
      <c r="O568" s="622"/>
      <c r="P568" s="479"/>
      <c r="Q568" s="479"/>
      <c r="R568" s="623"/>
      <c r="U568" s="624"/>
      <c r="V568" s="624"/>
      <c r="W568" s="624"/>
      <c r="X568" s="550"/>
      <c r="Y568" s="550"/>
      <c r="Z568" s="766"/>
      <c r="AA568" s="759"/>
      <c r="AB568" s="757"/>
      <c r="AC568" s="730"/>
      <c r="AD568" s="730"/>
      <c r="AE568" s="730"/>
      <c r="AF568" s="730"/>
      <c r="AG568" s="730"/>
      <c r="AH568" s="730"/>
      <c r="AI568" s="730"/>
      <c r="AJ568" s="767"/>
      <c r="AK568" s="730"/>
      <c r="AL568" s="730"/>
      <c r="AM568" s="730"/>
      <c r="AN568" s="730"/>
      <c r="AO568" s="730"/>
      <c r="AP568" s="730"/>
      <c r="AQ568" s="730"/>
      <c r="AR568" s="730"/>
      <c r="AS568" s="767"/>
      <c r="AT568" s="730"/>
      <c r="AU568" s="729"/>
      <c r="AV568" s="729"/>
      <c r="AW568" s="729"/>
      <c r="AX568" s="729"/>
      <c r="AY568" s="729"/>
    </row>
    <row r="569" spans="4:51" s="478" customFormat="1" x14ac:dyDescent="0.2">
      <c r="D569" s="620"/>
      <c r="E569" s="620"/>
      <c r="F569" s="620"/>
      <c r="G569" s="479"/>
      <c r="H569" s="621"/>
      <c r="I569" s="622"/>
      <c r="J569" s="622"/>
      <c r="K569" s="623"/>
      <c r="L569" s="623"/>
      <c r="M569" s="622"/>
      <c r="N569" s="623"/>
      <c r="O569" s="622"/>
      <c r="P569" s="479"/>
      <c r="Q569" s="479"/>
      <c r="R569" s="623"/>
      <c r="U569" s="624"/>
      <c r="V569" s="624"/>
      <c r="W569" s="624"/>
      <c r="X569" s="550"/>
      <c r="Y569" s="550"/>
      <c r="Z569" s="766"/>
      <c r="AA569" s="759"/>
      <c r="AB569" s="757"/>
      <c r="AC569" s="730"/>
      <c r="AD569" s="730"/>
      <c r="AE569" s="730"/>
      <c r="AF569" s="730"/>
      <c r="AG569" s="730"/>
      <c r="AH569" s="730"/>
      <c r="AI569" s="730"/>
      <c r="AJ569" s="767"/>
      <c r="AK569" s="730"/>
      <c r="AL569" s="730"/>
      <c r="AM569" s="730"/>
      <c r="AN569" s="730"/>
      <c r="AO569" s="730"/>
      <c r="AP569" s="730"/>
      <c r="AQ569" s="730"/>
      <c r="AR569" s="730"/>
      <c r="AS569" s="767"/>
      <c r="AT569" s="730"/>
      <c r="AU569" s="729"/>
      <c r="AV569" s="729"/>
      <c r="AW569" s="729"/>
      <c r="AX569" s="729"/>
      <c r="AY569" s="729"/>
    </row>
    <row r="570" spans="4:51" s="478" customFormat="1" x14ac:dyDescent="0.2">
      <c r="D570" s="620"/>
      <c r="E570" s="620"/>
      <c r="F570" s="620"/>
      <c r="G570" s="479"/>
      <c r="H570" s="621"/>
      <c r="I570" s="622"/>
      <c r="J570" s="622"/>
      <c r="K570" s="623"/>
      <c r="L570" s="623"/>
      <c r="M570" s="622"/>
      <c r="N570" s="623"/>
      <c r="O570" s="622"/>
      <c r="P570" s="479"/>
      <c r="Q570" s="479"/>
      <c r="R570" s="623"/>
      <c r="U570" s="624"/>
      <c r="V570" s="624"/>
      <c r="W570" s="624"/>
      <c r="X570" s="550"/>
      <c r="Y570" s="550"/>
      <c r="Z570" s="766"/>
      <c r="AA570" s="759"/>
      <c r="AB570" s="757"/>
      <c r="AC570" s="730"/>
      <c r="AD570" s="730"/>
      <c r="AE570" s="730"/>
      <c r="AF570" s="730"/>
      <c r="AG570" s="730"/>
      <c r="AH570" s="730"/>
      <c r="AI570" s="730"/>
      <c r="AJ570" s="767"/>
      <c r="AK570" s="730"/>
      <c r="AL570" s="730"/>
      <c r="AM570" s="730"/>
      <c r="AN570" s="730"/>
      <c r="AO570" s="730"/>
      <c r="AP570" s="730"/>
      <c r="AQ570" s="730"/>
      <c r="AR570" s="730"/>
      <c r="AS570" s="767"/>
      <c r="AT570" s="730"/>
      <c r="AU570" s="729"/>
      <c r="AV570" s="729"/>
      <c r="AW570" s="729"/>
      <c r="AX570" s="729"/>
      <c r="AY570" s="729"/>
    </row>
    <row r="571" spans="4:51" s="478" customFormat="1" x14ac:dyDescent="0.2">
      <c r="D571" s="620"/>
      <c r="E571" s="620"/>
      <c r="F571" s="620"/>
      <c r="G571" s="479"/>
      <c r="H571" s="621"/>
      <c r="I571" s="622"/>
      <c r="J571" s="622"/>
      <c r="K571" s="623"/>
      <c r="L571" s="623"/>
      <c r="M571" s="622"/>
      <c r="N571" s="623"/>
      <c r="O571" s="622"/>
      <c r="P571" s="479"/>
      <c r="Q571" s="479"/>
      <c r="R571" s="623"/>
      <c r="U571" s="624"/>
      <c r="V571" s="624"/>
      <c r="W571" s="624"/>
      <c r="X571" s="550"/>
      <c r="Y571" s="550"/>
      <c r="Z571" s="766"/>
      <c r="AA571" s="759"/>
      <c r="AB571" s="757"/>
      <c r="AC571" s="730"/>
      <c r="AD571" s="730"/>
      <c r="AE571" s="730"/>
      <c r="AF571" s="730"/>
      <c r="AG571" s="730"/>
      <c r="AH571" s="730"/>
      <c r="AI571" s="730"/>
      <c r="AJ571" s="767"/>
      <c r="AK571" s="730"/>
      <c r="AL571" s="730"/>
      <c r="AM571" s="730"/>
      <c r="AN571" s="730"/>
      <c r="AO571" s="730"/>
      <c r="AP571" s="730"/>
      <c r="AQ571" s="730"/>
      <c r="AR571" s="730"/>
      <c r="AS571" s="767"/>
      <c r="AT571" s="730"/>
      <c r="AU571" s="729"/>
      <c r="AV571" s="729"/>
      <c r="AW571" s="729"/>
      <c r="AX571" s="729"/>
      <c r="AY571" s="729"/>
    </row>
    <row r="572" spans="4:51" s="478" customFormat="1" x14ac:dyDescent="0.2">
      <c r="D572" s="620"/>
      <c r="E572" s="620"/>
      <c r="F572" s="620"/>
      <c r="G572" s="479"/>
      <c r="H572" s="621"/>
      <c r="I572" s="622"/>
      <c r="J572" s="622"/>
      <c r="K572" s="623"/>
      <c r="L572" s="623"/>
      <c r="M572" s="622"/>
      <c r="N572" s="623"/>
      <c r="O572" s="622"/>
      <c r="P572" s="479"/>
      <c r="Q572" s="479"/>
      <c r="R572" s="623"/>
      <c r="U572" s="624"/>
      <c r="V572" s="624"/>
      <c r="W572" s="624"/>
      <c r="X572" s="550"/>
      <c r="Y572" s="550"/>
      <c r="Z572" s="766"/>
      <c r="AA572" s="759"/>
      <c r="AB572" s="757"/>
      <c r="AC572" s="730"/>
      <c r="AD572" s="730"/>
      <c r="AE572" s="730"/>
      <c r="AF572" s="730"/>
      <c r="AG572" s="730"/>
      <c r="AH572" s="730"/>
      <c r="AI572" s="730"/>
      <c r="AJ572" s="767"/>
      <c r="AK572" s="730"/>
      <c r="AL572" s="730"/>
      <c r="AM572" s="730"/>
      <c r="AN572" s="730"/>
      <c r="AO572" s="730"/>
      <c r="AP572" s="730"/>
      <c r="AQ572" s="730"/>
      <c r="AR572" s="730"/>
      <c r="AS572" s="767"/>
      <c r="AT572" s="730"/>
      <c r="AU572" s="729"/>
      <c r="AV572" s="729"/>
      <c r="AW572" s="729"/>
      <c r="AX572" s="729"/>
      <c r="AY572" s="729"/>
    </row>
    <row r="573" spans="4:51" s="478" customFormat="1" x14ac:dyDescent="0.2">
      <c r="D573" s="620"/>
      <c r="E573" s="620"/>
      <c r="F573" s="620"/>
      <c r="G573" s="479"/>
      <c r="H573" s="621"/>
      <c r="I573" s="622"/>
      <c r="J573" s="622"/>
      <c r="K573" s="623"/>
      <c r="L573" s="623"/>
      <c r="M573" s="622"/>
      <c r="N573" s="623"/>
      <c r="O573" s="622"/>
      <c r="P573" s="479"/>
      <c r="Q573" s="479"/>
      <c r="R573" s="623"/>
      <c r="U573" s="624"/>
      <c r="V573" s="624"/>
      <c r="W573" s="624"/>
      <c r="X573" s="550"/>
      <c r="Y573" s="550"/>
      <c r="Z573" s="766"/>
      <c r="AA573" s="759"/>
      <c r="AB573" s="757"/>
      <c r="AC573" s="730"/>
      <c r="AD573" s="730"/>
      <c r="AE573" s="730"/>
      <c r="AF573" s="730"/>
      <c r="AG573" s="730"/>
      <c r="AH573" s="730"/>
      <c r="AI573" s="730"/>
      <c r="AJ573" s="767"/>
      <c r="AK573" s="730"/>
      <c r="AL573" s="730"/>
      <c r="AM573" s="730"/>
      <c r="AN573" s="730"/>
      <c r="AO573" s="730"/>
      <c r="AP573" s="730"/>
      <c r="AQ573" s="730"/>
      <c r="AR573" s="730"/>
      <c r="AS573" s="767"/>
      <c r="AT573" s="730"/>
      <c r="AU573" s="729"/>
      <c r="AV573" s="729"/>
      <c r="AW573" s="729"/>
      <c r="AX573" s="729"/>
      <c r="AY573" s="729"/>
    </row>
    <row r="574" spans="4:51" s="478" customFormat="1" x14ac:dyDescent="0.2">
      <c r="D574" s="620"/>
      <c r="E574" s="620"/>
      <c r="F574" s="620"/>
      <c r="G574" s="479"/>
      <c r="H574" s="621"/>
      <c r="I574" s="622"/>
      <c r="J574" s="622"/>
      <c r="K574" s="623"/>
      <c r="L574" s="623"/>
      <c r="M574" s="622"/>
      <c r="N574" s="623"/>
      <c r="O574" s="622"/>
      <c r="P574" s="479"/>
      <c r="Q574" s="479"/>
      <c r="R574" s="623"/>
      <c r="U574" s="624"/>
      <c r="V574" s="624"/>
      <c r="W574" s="624"/>
      <c r="X574" s="550"/>
      <c r="Y574" s="550"/>
      <c r="Z574" s="766"/>
      <c r="AA574" s="759"/>
      <c r="AB574" s="757"/>
      <c r="AC574" s="730"/>
      <c r="AD574" s="730"/>
      <c r="AE574" s="730"/>
      <c r="AF574" s="730"/>
      <c r="AG574" s="730"/>
      <c r="AH574" s="730"/>
      <c r="AI574" s="730"/>
      <c r="AJ574" s="767"/>
      <c r="AK574" s="730"/>
      <c r="AL574" s="730"/>
      <c r="AM574" s="730"/>
      <c r="AN574" s="730"/>
      <c r="AO574" s="730"/>
      <c r="AP574" s="730"/>
      <c r="AQ574" s="730"/>
      <c r="AR574" s="730"/>
      <c r="AS574" s="767"/>
      <c r="AT574" s="730"/>
      <c r="AU574" s="729"/>
      <c r="AV574" s="729"/>
      <c r="AW574" s="729"/>
      <c r="AX574" s="729"/>
      <c r="AY574" s="729"/>
    </row>
    <row r="575" spans="4:51" s="478" customFormat="1" x14ac:dyDescent="0.2">
      <c r="D575" s="620"/>
      <c r="E575" s="620"/>
      <c r="F575" s="620"/>
      <c r="G575" s="479"/>
      <c r="H575" s="621"/>
      <c r="I575" s="622"/>
      <c r="J575" s="622"/>
      <c r="K575" s="623"/>
      <c r="L575" s="623"/>
      <c r="M575" s="622"/>
      <c r="N575" s="623"/>
      <c r="O575" s="622"/>
      <c r="P575" s="479"/>
      <c r="Q575" s="479"/>
      <c r="R575" s="623"/>
      <c r="U575" s="624"/>
      <c r="V575" s="624"/>
      <c r="W575" s="624"/>
      <c r="X575" s="550"/>
      <c r="Y575" s="550"/>
      <c r="Z575" s="766"/>
      <c r="AA575" s="759"/>
      <c r="AB575" s="757"/>
      <c r="AC575" s="730"/>
      <c r="AD575" s="730"/>
      <c r="AE575" s="730"/>
      <c r="AF575" s="730"/>
      <c r="AG575" s="730"/>
      <c r="AH575" s="730"/>
      <c r="AI575" s="730"/>
      <c r="AJ575" s="767"/>
      <c r="AK575" s="730"/>
      <c r="AL575" s="730"/>
      <c r="AM575" s="730"/>
      <c r="AN575" s="730"/>
      <c r="AO575" s="730"/>
      <c r="AP575" s="730"/>
      <c r="AQ575" s="730"/>
      <c r="AR575" s="730"/>
      <c r="AS575" s="767"/>
      <c r="AT575" s="730"/>
      <c r="AU575" s="729"/>
      <c r="AV575" s="729"/>
      <c r="AW575" s="729"/>
      <c r="AX575" s="729"/>
      <c r="AY575" s="729"/>
    </row>
    <row r="576" spans="4:51" s="478" customFormat="1" x14ac:dyDescent="0.2">
      <c r="D576" s="620"/>
      <c r="E576" s="620"/>
      <c r="F576" s="620"/>
      <c r="G576" s="479"/>
      <c r="H576" s="621"/>
      <c r="I576" s="622"/>
      <c r="J576" s="622"/>
      <c r="K576" s="623"/>
      <c r="L576" s="623"/>
      <c r="M576" s="622"/>
      <c r="N576" s="623"/>
      <c r="O576" s="622"/>
      <c r="P576" s="479"/>
      <c r="Q576" s="479"/>
      <c r="R576" s="623"/>
      <c r="U576" s="624"/>
      <c r="V576" s="624"/>
      <c r="W576" s="624"/>
      <c r="X576" s="550"/>
      <c r="Y576" s="550"/>
      <c r="Z576" s="766"/>
      <c r="AA576" s="759"/>
      <c r="AB576" s="757"/>
      <c r="AC576" s="730"/>
      <c r="AD576" s="730"/>
      <c r="AE576" s="730"/>
      <c r="AF576" s="730"/>
      <c r="AG576" s="730"/>
      <c r="AH576" s="730"/>
      <c r="AI576" s="730"/>
      <c r="AJ576" s="767"/>
      <c r="AK576" s="730"/>
      <c r="AL576" s="730"/>
      <c r="AM576" s="730"/>
      <c r="AN576" s="730"/>
      <c r="AO576" s="730"/>
      <c r="AP576" s="730"/>
      <c r="AQ576" s="730"/>
      <c r="AR576" s="730"/>
      <c r="AS576" s="767"/>
      <c r="AT576" s="730"/>
      <c r="AU576" s="729"/>
      <c r="AV576" s="729"/>
      <c r="AW576" s="729"/>
      <c r="AX576" s="729"/>
      <c r="AY576" s="729"/>
    </row>
    <row r="577" spans="4:51" s="478" customFormat="1" x14ac:dyDescent="0.2">
      <c r="D577" s="620"/>
      <c r="E577" s="620"/>
      <c r="F577" s="620"/>
      <c r="G577" s="479"/>
      <c r="H577" s="621"/>
      <c r="I577" s="622"/>
      <c r="J577" s="622"/>
      <c r="K577" s="623"/>
      <c r="L577" s="623"/>
      <c r="M577" s="622"/>
      <c r="N577" s="623"/>
      <c r="O577" s="622"/>
      <c r="P577" s="479"/>
      <c r="Q577" s="479"/>
      <c r="R577" s="623"/>
      <c r="U577" s="624"/>
      <c r="V577" s="624"/>
      <c r="W577" s="624"/>
      <c r="X577" s="550"/>
      <c r="Y577" s="550"/>
      <c r="Z577" s="766"/>
      <c r="AA577" s="759"/>
      <c r="AB577" s="757"/>
      <c r="AC577" s="730"/>
      <c r="AD577" s="730"/>
      <c r="AE577" s="730"/>
      <c r="AF577" s="730"/>
      <c r="AG577" s="730"/>
      <c r="AH577" s="730"/>
      <c r="AI577" s="730"/>
      <c r="AJ577" s="767"/>
      <c r="AK577" s="730"/>
      <c r="AL577" s="730"/>
      <c r="AM577" s="730"/>
      <c r="AN577" s="730"/>
      <c r="AO577" s="730"/>
      <c r="AP577" s="730"/>
      <c r="AQ577" s="730"/>
      <c r="AR577" s="730"/>
      <c r="AS577" s="767"/>
      <c r="AT577" s="730"/>
      <c r="AU577" s="729"/>
      <c r="AV577" s="729"/>
      <c r="AW577" s="729"/>
      <c r="AX577" s="729"/>
      <c r="AY577" s="729"/>
    </row>
    <row r="578" spans="4:51" s="478" customFormat="1" x14ac:dyDescent="0.2">
      <c r="D578" s="620"/>
      <c r="E578" s="620"/>
      <c r="F578" s="620"/>
      <c r="G578" s="479"/>
      <c r="H578" s="621"/>
      <c r="I578" s="622"/>
      <c r="J578" s="622"/>
      <c r="K578" s="623"/>
      <c r="L578" s="623"/>
      <c r="M578" s="622"/>
      <c r="N578" s="623"/>
      <c r="O578" s="622"/>
      <c r="P578" s="479"/>
      <c r="Q578" s="479"/>
      <c r="R578" s="623"/>
      <c r="U578" s="624"/>
      <c r="V578" s="624"/>
      <c r="W578" s="624"/>
      <c r="X578" s="550"/>
      <c r="Y578" s="550"/>
      <c r="Z578" s="766"/>
      <c r="AA578" s="759"/>
      <c r="AB578" s="757"/>
      <c r="AC578" s="730"/>
      <c r="AD578" s="730"/>
      <c r="AE578" s="730"/>
      <c r="AF578" s="730"/>
      <c r="AG578" s="730"/>
      <c r="AH578" s="730"/>
      <c r="AI578" s="730"/>
      <c r="AJ578" s="767"/>
      <c r="AK578" s="730"/>
      <c r="AL578" s="730"/>
      <c r="AM578" s="730"/>
      <c r="AN578" s="730"/>
      <c r="AO578" s="730"/>
      <c r="AP578" s="730"/>
      <c r="AQ578" s="730"/>
      <c r="AR578" s="730"/>
      <c r="AS578" s="767"/>
      <c r="AT578" s="730"/>
      <c r="AU578" s="729"/>
      <c r="AV578" s="729"/>
      <c r="AW578" s="729"/>
      <c r="AX578" s="729"/>
      <c r="AY578" s="729"/>
    </row>
    <row r="579" spans="4:51" s="478" customFormat="1" x14ac:dyDescent="0.2">
      <c r="D579" s="620"/>
      <c r="E579" s="620"/>
      <c r="F579" s="620"/>
      <c r="G579" s="479"/>
      <c r="H579" s="621"/>
      <c r="I579" s="622"/>
      <c r="J579" s="622"/>
      <c r="K579" s="623"/>
      <c r="L579" s="623"/>
      <c r="M579" s="622"/>
      <c r="N579" s="623"/>
      <c r="O579" s="622"/>
      <c r="P579" s="479"/>
      <c r="Q579" s="479"/>
      <c r="R579" s="623"/>
      <c r="U579" s="624"/>
      <c r="V579" s="624"/>
      <c r="W579" s="624"/>
      <c r="X579" s="550"/>
      <c r="Y579" s="550"/>
      <c r="Z579" s="766"/>
      <c r="AA579" s="759"/>
      <c r="AB579" s="757"/>
      <c r="AC579" s="730"/>
      <c r="AD579" s="730"/>
      <c r="AE579" s="730"/>
      <c r="AF579" s="730"/>
      <c r="AG579" s="730"/>
      <c r="AH579" s="730"/>
      <c r="AI579" s="730"/>
      <c r="AJ579" s="767"/>
      <c r="AK579" s="730"/>
      <c r="AL579" s="730"/>
      <c r="AM579" s="730"/>
      <c r="AN579" s="730"/>
      <c r="AO579" s="730"/>
      <c r="AP579" s="730"/>
      <c r="AQ579" s="730"/>
      <c r="AR579" s="730"/>
      <c r="AS579" s="767"/>
      <c r="AT579" s="730"/>
      <c r="AU579" s="729"/>
      <c r="AV579" s="729"/>
      <c r="AW579" s="729"/>
      <c r="AX579" s="729"/>
      <c r="AY579" s="729"/>
    </row>
    <row r="580" spans="4:51" s="478" customFormat="1" x14ac:dyDescent="0.2">
      <c r="D580" s="620"/>
      <c r="E580" s="620"/>
      <c r="F580" s="620"/>
      <c r="G580" s="479"/>
      <c r="H580" s="621"/>
      <c r="I580" s="622"/>
      <c r="J580" s="622"/>
      <c r="K580" s="623"/>
      <c r="L580" s="623"/>
      <c r="M580" s="622"/>
      <c r="N580" s="623"/>
      <c r="O580" s="622"/>
      <c r="P580" s="479"/>
      <c r="Q580" s="479"/>
      <c r="R580" s="623"/>
      <c r="U580" s="624"/>
      <c r="V580" s="624"/>
      <c r="W580" s="624"/>
      <c r="X580" s="550"/>
      <c r="Y580" s="550"/>
      <c r="Z580" s="766"/>
      <c r="AA580" s="759"/>
      <c r="AB580" s="757"/>
      <c r="AC580" s="730"/>
      <c r="AD580" s="730"/>
      <c r="AE580" s="730"/>
      <c r="AF580" s="730"/>
      <c r="AG580" s="730"/>
      <c r="AH580" s="730"/>
      <c r="AI580" s="730"/>
      <c r="AJ580" s="767"/>
      <c r="AK580" s="730"/>
      <c r="AL580" s="730"/>
      <c r="AM580" s="730"/>
      <c r="AN580" s="730"/>
      <c r="AO580" s="730"/>
      <c r="AP580" s="730"/>
      <c r="AQ580" s="730"/>
      <c r="AR580" s="730"/>
      <c r="AS580" s="767"/>
      <c r="AT580" s="730"/>
      <c r="AU580" s="729"/>
      <c r="AV580" s="729"/>
      <c r="AW580" s="729"/>
      <c r="AX580" s="729"/>
      <c r="AY580" s="729"/>
    </row>
    <row r="581" spans="4:51" s="478" customFormat="1" x14ac:dyDescent="0.2">
      <c r="D581" s="620"/>
      <c r="E581" s="620"/>
      <c r="F581" s="620"/>
      <c r="G581" s="479"/>
      <c r="H581" s="621"/>
      <c r="I581" s="622"/>
      <c r="J581" s="622"/>
      <c r="K581" s="623"/>
      <c r="L581" s="623"/>
      <c r="M581" s="622"/>
      <c r="N581" s="623"/>
      <c r="O581" s="622"/>
      <c r="P581" s="479"/>
      <c r="Q581" s="479"/>
      <c r="R581" s="623"/>
      <c r="U581" s="624"/>
      <c r="V581" s="624"/>
      <c r="W581" s="624"/>
      <c r="X581" s="550"/>
      <c r="Y581" s="550"/>
      <c r="Z581" s="766"/>
      <c r="AA581" s="759"/>
      <c r="AB581" s="757"/>
      <c r="AC581" s="730"/>
      <c r="AD581" s="730"/>
      <c r="AE581" s="730"/>
      <c r="AF581" s="730"/>
      <c r="AG581" s="730"/>
      <c r="AH581" s="730"/>
      <c r="AI581" s="730"/>
      <c r="AJ581" s="767"/>
      <c r="AK581" s="730"/>
      <c r="AL581" s="730"/>
      <c r="AM581" s="730"/>
      <c r="AN581" s="730"/>
      <c r="AO581" s="730"/>
      <c r="AP581" s="730"/>
      <c r="AQ581" s="730"/>
      <c r="AR581" s="730"/>
      <c r="AS581" s="767"/>
      <c r="AT581" s="730"/>
      <c r="AU581" s="729"/>
      <c r="AV581" s="729"/>
      <c r="AW581" s="729"/>
      <c r="AX581" s="729"/>
      <c r="AY581" s="729"/>
    </row>
    <row r="582" spans="4:51" s="478" customFormat="1" x14ac:dyDescent="0.2">
      <c r="D582" s="620"/>
      <c r="E582" s="620"/>
      <c r="F582" s="620"/>
      <c r="G582" s="479"/>
      <c r="H582" s="621"/>
      <c r="I582" s="622"/>
      <c r="J582" s="622"/>
      <c r="K582" s="623"/>
      <c r="L582" s="623"/>
      <c r="M582" s="622"/>
      <c r="N582" s="623"/>
      <c r="O582" s="622"/>
      <c r="P582" s="479"/>
      <c r="Q582" s="479"/>
      <c r="R582" s="623"/>
      <c r="U582" s="624"/>
      <c r="V582" s="624"/>
      <c r="W582" s="624"/>
      <c r="X582" s="550"/>
      <c r="Y582" s="550"/>
      <c r="Z582" s="766"/>
      <c r="AA582" s="759"/>
      <c r="AB582" s="757"/>
      <c r="AC582" s="730"/>
      <c r="AD582" s="730"/>
      <c r="AE582" s="730"/>
      <c r="AF582" s="730"/>
      <c r="AG582" s="730"/>
      <c r="AH582" s="730"/>
      <c r="AI582" s="730"/>
      <c r="AJ582" s="767"/>
      <c r="AK582" s="730"/>
      <c r="AL582" s="730"/>
      <c r="AM582" s="730"/>
      <c r="AN582" s="730"/>
      <c r="AO582" s="730"/>
      <c r="AP582" s="730"/>
      <c r="AQ582" s="730"/>
      <c r="AR582" s="730"/>
      <c r="AS582" s="767"/>
      <c r="AT582" s="730"/>
      <c r="AU582" s="729"/>
      <c r="AV582" s="729"/>
      <c r="AW582" s="729"/>
      <c r="AX582" s="729"/>
      <c r="AY582" s="729"/>
    </row>
    <row r="583" spans="4:51" s="478" customFormat="1" x14ac:dyDescent="0.2">
      <c r="D583" s="620"/>
      <c r="E583" s="620"/>
      <c r="F583" s="620"/>
      <c r="G583" s="479"/>
      <c r="H583" s="621"/>
      <c r="I583" s="622"/>
      <c r="J583" s="622"/>
      <c r="K583" s="623"/>
      <c r="L583" s="623"/>
      <c r="M583" s="622"/>
      <c r="N583" s="623"/>
      <c r="O583" s="622"/>
      <c r="P583" s="479"/>
      <c r="Q583" s="479"/>
      <c r="R583" s="623"/>
      <c r="U583" s="624"/>
      <c r="V583" s="624"/>
      <c r="W583" s="624"/>
      <c r="X583" s="550"/>
      <c r="Y583" s="550"/>
      <c r="Z583" s="766"/>
      <c r="AA583" s="759"/>
      <c r="AB583" s="757"/>
      <c r="AC583" s="730"/>
      <c r="AD583" s="730"/>
      <c r="AE583" s="730"/>
      <c r="AF583" s="730"/>
      <c r="AG583" s="730"/>
      <c r="AH583" s="730"/>
      <c r="AI583" s="730"/>
      <c r="AJ583" s="767"/>
      <c r="AK583" s="730"/>
      <c r="AL583" s="730"/>
      <c r="AM583" s="730"/>
      <c r="AN583" s="730"/>
      <c r="AO583" s="730"/>
      <c r="AP583" s="730"/>
      <c r="AQ583" s="730"/>
      <c r="AR583" s="730"/>
      <c r="AS583" s="767"/>
      <c r="AT583" s="730"/>
      <c r="AU583" s="729"/>
      <c r="AV583" s="729"/>
      <c r="AW583" s="729"/>
      <c r="AX583" s="729"/>
      <c r="AY583" s="729"/>
    </row>
    <row r="584" spans="4:51" s="478" customFormat="1" x14ac:dyDescent="0.2">
      <c r="D584" s="620"/>
      <c r="E584" s="620"/>
      <c r="F584" s="620"/>
      <c r="G584" s="479"/>
      <c r="H584" s="621"/>
      <c r="I584" s="622"/>
      <c r="J584" s="622"/>
      <c r="K584" s="623"/>
      <c r="L584" s="623"/>
      <c r="M584" s="622"/>
      <c r="N584" s="623"/>
      <c r="O584" s="622"/>
      <c r="P584" s="479"/>
      <c r="Q584" s="479"/>
      <c r="R584" s="623"/>
      <c r="U584" s="624"/>
      <c r="V584" s="624"/>
      <c r="W584" s="624"/>
      <c r="X584" s="550"/>
      <c r="Y584" s="550"/>
      <c r="Z584" s="766"/>
      <c r="AA584" s="759"/>
      <c r="AB584" s="757"/>
      <c r="AC584" s="730"/>
      <c r="AD584" s="730"/>
      <c r="AE584" s="730"/>
      <c r="AF584" s="730"/>
      <c r="AG584" s="730"/>
      <c r="AH584" s="730"/>
      <c r="AI584" s="730"/>
      <c r="AJ584" s="767"/>
      <c r="AK584" s="730"/>
      <c r="AL584" s="730"/>
      <c r="AM584" s="730"/>
      <c r="AN584" s="730"/>
      <c r="AO584" s="730"/>
      <c r="AP584" s="730"/>
      <c r="AQ584" s="730"/>
      <c r="AR584" s="730"/>
      <c r="AS584" s="767"/>
      <c r="AT584" s="730"/>
      <c r="AU584" s="729"/>
      <c r="AV584" s="729"/>
      <c r="AW584" s="729"/>
      <c r="AX584" s="729"/>
      <c r="AY584" s="729"/>
    </row>
    <row r="585" spans="4:51" s="478" customFormat="1" x14ac:dyDescent="0.2">
      <c r="D585" s="620"/>
      <c r="E585" s="620"/>
      <c r="F585" s="620"/>
      <c r="G585" s="479"/>
      <c r="H585" s="621"/>
      <c r="I585" s="622"/>
      <c r="J585" s="622"/>
      <c r="K585" s="623"/>
      <c r="L585" s="623"/>
      <c r="M585" s="622"/>
      <c r="N585" s="623"/>
      <c r="O585" s="622"/>
      <c r="P585" s="479"/>
      <c r="Q585" s="479"/>
      <c r="R585" s="623"/>
      <c r="U585" s="624"/>
      <c r="V585" s="624"/>
      <c r="W585" s="624"/>
      <c r="X585" s="550"/>
      <c r="Y585" s="550"/>
      <c r="Z585" s="766"/>
      <c r="AA585" s="759"/>
      <c r="AB585" s="757"/>
      <c r="AC585" s="730"/>
      <c r="AD585" s="730"/>
      <c r="AE585" s="730"/>
      <c r="AF585" s="730"/>
      <c r="AG585" s="730"/>
      <c r="AH585" s="730"/>
      <c r="AI585" s="730"/>
      <c r="AJ585" s="767"/>
      <c r="AK585" s="730"/>
      <c r="AL585" s="730"/>
      <c r="AM585" s="730"/>
      <c r="AN585" s="730"/>
      <c r="AO585" s="730"/>
      <c r="AP585" s="730"/>
      <c r="AQ585" s="730"/>
      <c r="AR585" s="730"/>
      <c r="AS585" s="767"/>
      <c r="AT585" s="730"/>
      <c r="AU585" s="729"/>
      <c r="AV585" s="729"/>
      <c r="AW585" s="729"/>
      <c r="AX585" s="729"/>
      <c r="AY585" s="729"/>
    </row>
    <row r="586" spans="4:51" s="478" customFormat="1" x14ac:dyDescent="0.2">
      <c r="D586" s="620"/>
      <c r="E586" s="620"/>
      <c r="F586" s="620"/>
      <c r="G586" s="479"/>
      <c r="H586" s="621"/>
      <c r="I586" s="622"/>
      <c r="J586" s="622"/>
      <c r="K586" s="623"/>
      <c r="L586" s="623"/>
      <c r="M586" s="622"/>
      <c r="N586" s="623"/>
      <c r="O586" s="622"/>
      <c r="P586" s="479"/>
      <c r="Q586" s="479"/>
      <c r="R586" s="623"/>
      <c r="U586" s="624"/>
      <c r="V586" s="624"/>
      <c r="W586" s="624"/>
      <c r="X586" s="550"/>
      <c r="Y586" s="550"/>
      <c r="Z586" s="766"/>
      <c r="AA586" s="759"/>
      <c r="AB586" s="757"/>
      <c r="AC586" s="730"/>
      <c r="AD586" s="730"/>
      <c r="AE586" s="730"/>
      <c r="AF586" s="730"/>
      <c r="AG586" s="730"/>
      <c r="AH586" s="730"/>
      <c r="AI586" s="730"/>
      <c r="AJ586" s="767"/>
      <c r="AK586" s="730"/>
      <c r="AL586" s="730"/>
      <c r="AM586" s="730"/>
      <c r="AN586" s="730"/>
      <c r="AO586" s="730"/>
      <c r="AP586" s="730"/>
      <c r="AQ586" s="730"/>
      <c r="AR586" s="730"/>
      <c r="AS586" s="767"/>
      <c r="AT586" s="730"/>
      <c r="AU586" s="729"/>
      <c r="AV586" s="729"/>
      <c r="AW586" s="729"/>
      <c r="AX586" s="729"/>
      <c r="AY586" s="729"/>
    </row>
    <row r="587" spans="4:51" s="478" customFormat="1" x14ac:dyDescent="0.2">
      <c r="D587" s="620"/>
      <c r="E587" s="620"/>
      <c r="F587" s="620"/>
      <c r="G587" s="479"/>
      <c r="H587" s="621"/>
      <c r="I587" s="622"/>
      <c r="J587" s="622"/>
      <c r="K587" s="623"/>
      <c r="L587" s="623"/>
      <c r="M587" s="622"/>
      <c r="N587" s="623"/>
      <c r="O587" s="622"/>
      <c r="P587" s="479"/>
      <c r="Q587" s="479"/>
      <c r="R587" s="623"/>
      <c r="U587" s="624"/>
      <c r="V587" s="624"/>
      <c r="W587" s="624"/>
      <c r="X587" s="550"/>
      <c r="Y587" s="550"/>
      <c r="Z587" s="766"/>
      <c r="AA587" s="759"/>
      <c r="AB587" s="757"/>
      <c r="AC587" s="730"/>
      <c r="AD587" s="730"/>
      <c r="AE587" s="730"/>
      <c r="AF587" s="730"/>
      <c r="AG587" s="730"/>
      <c r="AH587" s="730"/>
      <c r="AI587" s="730"/>
      <c r="AJ587" s="767"/>
      <c r="AK587" s="730"/>
      <c r="AL587" s="730"/>
      <c r="AM587" s="730"/>
      <c r="AN587" s="730"/>
      <c r="AO587" s="730"/>
      <c r="AP587" s="730"/>
      <c r="AQ587" s="730"/>
      <c r="AR587" s="730"/>
      <c r="AS587" s="767"/>
      <c r="AT587" s="730"/>
      <c r="AU587" s="729"/>
      <c r="AV587" s="729"/>
      <c r="AW587" s="729"/>
      <c r="AX587" s="729"/>
      <c r="AY587" s="729"/>
    </row>
    <row r="588" spans="4:51" s="478" customFormat="1" x14ac:dyDescent="0.2">
      <c r="D588" s="620"/>
      <c r="E588" s="620"/>
      <c r="F588" s="620"/>
      <c r="G588" s="479"/>
      <c r="H588" s="621"/>
      <c r="I588" s="622"/>
      <c r="J588" s="622"/>
      <c r="K588" s="623"/>
      <c r="L588" s="623"/>
      <c r="M588" s="622"/>
      <c r="N588" s="623"/>
      <c r="O588" s="622"/>
      <c r="P588" s="479"/>
      <c r="Q588" s="479"/>
      <c r="R588" s="623"/>
      <c r="U588" s="624"/>
      <c r="V588" s="624"/>
      <c r="W588" s="624"/>
      <c r="X588" s="550"/>
      <c r="Y588" s="550"/>
      <c r="Z588" s="766"/>
      <c r="AA588" s="759"/>
      <c r="AB588" s="757"/>
      <c r="AC588" s="730"/>
      <c r="AD588" s="730"/>
      <c r="AE588" s="730"/>
      <c r="AF588" s="730"/>
      <c r="AG588" s="730"/>
      <c r="AH588" s="730"/>
      <c r="AI588" s="730"/>
      <c r="AJ588" s="767"/>
      <c r="AK588" s="730"/>
      <c r="AL588" s="730"/>
      <c r="AM588" s="730"/>
      <c r="AN588" s="730"/>
      <c r="AO588" s="730"/>
      <c r="AP588" s="730"/>
      <c r="AQ588" s="730"/>
      <c r="AR588" s="730"/>
      <c r="AS588" s="767"/>
      <c r="AT588" s="730"/>
      <c r="AU588" s="729"/>
      <c r="AV588" s="729"/>
      <c r="AW588" s="729"/>
      <c r="AX588" s="729"/>
      <c r="AY588" s="729"/>
    </row>
    <row r="589" spans="4:51" s="478" customFormat="1" x14ac:dyDescent="0.2">
      <c r="D589" s="620"/>
      <c r="E589" s="620"/>
      <c r="F589" s="620"/>
      <c r="G589" s="479"/>
      <c r="H589" s="621"/>
      <c r="I589" s="622"/>
      <c r="J589" s="622"/>
      <c r="K589" s="623"/>
      <c r="L589" s="623"/>
      <c r="M589" s="622"/>
      <c r="N589" s="623"/>
      <c r="O589" s="622"/>
      <c r="P589" s="479"/>
      <c r="Q589" s="479"/>
      <c r="R589" s="623"/>
      <c r="U589" s="624"/>
      <c r="V589" s="624"/>
      <c r="W589" s="624"/>
      <c r="X589" s="550"/>
      <c r="Y589" s="550"/>
      <c r="Z589" s="766"/>
      <c r="AA589" s="759"/>
      <c r="AB589" s="757"/>
      <c r="AC589" s="730"/>
      <c r="AD589" s="730"/>
      <c r="AE589" s="730"/>
      <c r="AF589" s="730"/>
      <c r="AG589" s="730"/>
      <c r="AH589" s="730"/>
      <c r="AI589" s="730"/>
      <c r="AJ589" s="767"/>
      <c r="AK589" s="730"/>
      <c r="AL589" s="730"/>
      <c r="AM589" s="730"/>
      <c r="AN589" s="730"/>
      <c r="AO589" s="730"/>
      <c r="AP589" s="730"/>
      <c r="AQ589" s="730"/>
      <c r="AR589" s="730"/>
      <c r="AS589" s="767"/>
      <c r="AT589" s="730"/>
      <c r="AU589" s="729"/>
      <c r="AV589" s="729"/>
      <c r="AW589" s="729"/>
      <c r="AX589" s="729"/>
      <c r="AY589" s="729"/>
    </row>
    <row r="590" spans="4:51" s="478" customFormat="1" x14ac:dyDescent="0.2">
      <c r="D590" s="620"/>
      <c r="E590" s="620"/>
      <c r="F590" s="620"/>
      <c r="G590" s="479"/>
      <c r="H590" s="621"/>
      <c r="I590" s="622"/>
      <c r="J590" s="622"/>
      <c r="K590" s="623"/>
      <c r="L590" s="623"/>
      <c r="M590" s="622"/>
      <c r="N590" s="623"/>
      <c r="O590" s="622"/>
      <c r="P590" s="479"/>
      <c r="Q590" s="479"/>
      <c r="R590" s="623"/>
      <c r="U590" s="624"/>
      <c r="V590" s="624"/>
      <c r="W590" s="624"/>
      <c r="X590" s="550"/>
      <c r="Y590" s="550"/>
      <c r="Z590" s="766"/>
      <c r="AA590" s="759"/>
      <c r="AB590" s="757"/>
      <c r="AC590" s="730"/>
      <c r="AD590" s="730"/>
      <c r="AE590" s="730"/>
      <c r="AF590" s="730"/>
      <c r="AG590" s="730"/>
      <c r="AH590" s="730"/>
      <c r="AI590" s="730"/>
      <c r="AJ590" s="767"/>
      <c r="AK590" s="730"/>
      <c r="AL590" s="730"/>
      <c r="AM590" s="730"/>
      <c r="AN590" s="730"/>
      <c r="AO590" s="730"/>
      <c r="AP590" s="730"/>
      <c r="AQ590" s="730"/>
      <c r="AR590" s="730"/>
      <c r="AS590" s="767"/>
      <c r="AT590" s="730"/>
      <c r="AU590" s="729"/>
      <c r="AV590" s="729"/>
      <c r="AW590" s="729"/>
      <c r="AX590" s="729"/>
      <c r="AY590" s="729"/>
    </row>
    <row r="591" spans="4:51" s="478" customFormat="1" x14ac:dyDescent="0.2">
      <c r="D591" s="620"/>
      <c r="E591" s="620"/>
      <c r="F591" s="620"/>
      <c r="G591" s="479"/>
      <c r="H591" s="621"/>
      <c r="I591" s="622"/>
      <c r="J591" s="622"/>
      <c r="K591" s="623"/>
      <c r="L591" s="623"/>
      <c r="M591" s="622"/>
      <c r="N591" s="623"/>
      <c r="O591" s="622"/>
      <c r="P591" s="479"/>
      <c r="Q591" s="479"/>
      <c r="R591" s="623"/>
      <c r="U591" s="624"/>
      <c r="V591" s="624"/>
      <c r="W591" s="624"/>
      <c r="X591" s="550"/>
      <c r="Y591" s="550"/>
      <c r="Z591" s="766"/>
      <c r="AA591" s="759"/>
      <c r="AB591" s="757"/>
      <c r="AC591" s="730"/>
      <c r="AD591" s="730"/>
      <c r="AE591" s="730"/>
      <c r="AF591" s="730"/>
      <c r="AG591" s="730"/>
      <c r="AH591" s="730"/>
      <c r="AI591" s="730"/>
      <c r="AJ591" s="767"/>
      <c r="AK591" s="730"/>
      <c r="AL591" s="730"/>
      <c r="AM591" s="730"/>
      <c r="AN591" s="730"/>
      <c r="AO591" s="730"/>
      <c r="AP591" s="730"/>
      <c r="AQ591" s="730"/>
      <c r="AR591" s="730"/>
      <c r="AS591" s="767"/>
      <c r="AT591" s="730"/>
      <c r="AU591" s="729"/>
      <c r="AV591" s="729"/>
      <c r="AW591" s="729"/>
      <c r="AX591" s="729"/>
      <c r="AY591" s="729"/>
    </row>
    <row r="592" spans="4:51" s="478" customFormat="1" x14ac:dyDescent="0.2">
      <c r="D592" s="620"/>
      <c r="E592" s="620"/>
      <c r="F592" s="620"/>
      <c r="G592" s="479"/>
      <c r="H592" s="621"/>
      <c r="I592" s="622"/>
      <c r="J592" s="622"/>
      <c r="K592" s="623"/>
      <c r="L592" s="623"/>
      <c r="M592" s="622"/>
      <c r="N592" s="623"/>
      <c r="O592" s="622"/>
      <c r="P592" s="479"/>
      <c r="Q592" s="479"/>
      <c r="R592" s="623"/>
      <c r="U592" s="624"/>
      <c r="V592" s="624"/>
      <c r="W592" s="624"/>
      <c r="X592" s="550"/>
      <c r="Y592" s="550"/>
      <c r="Z592" s="766"/>
      <c r="AA592" s="759"/>
      <c r="AB592" s="757"/>
      <c r="AC592" s="730"/>
      <c r="AD592" s="730"/>
      <c r="AE592" s="730"/>
      <c r="AF592" s="730"/>
      <c r="AG592" s="730"/>
      <c r="AH592" s="730"/>
      <c r="AI592" s="730"/>
      <c r="AJ592" s="767"/>
      <c r="AK592" s="730"/>
      <c r="AL592" s="730"/>
      <c r="AM592" s="730"/>
      <c r="AN592" s="730"/>
      <c r="AO592" s="730"/>
      <c r="AP592" s="730"/>
      <c r="AQ592" s="730"/>
      <c r="AR592" s="730"/>
      <c r="AS592" s="767"/>
      <c r="AT592" s="730"/>
      <c r="AU592" s="729"/>
      <c r="AV592" s="729"/>
      <c r="AW592" s="729"/>
      <c r="AX592" s="729"/>
      <c r="AY592" s="729"/>
    </row>
    <row r="593" spans="2:59" s="478" customFormat="1" x14ac:dyDescent="0.2">
      <c r="D593" s="620"/>
      <c r="E593" s="620"/>
      <c r="F593" s="620"/>
      <c r="G593" s="479"/>
      <c r="H593" s="621"/>
      <c r="I593" s="622"/>
      <c r="J593" s="622"/>
      <c r="K593" s="623"/>
      <c r="L593" s="623"/>
      <c r="M593" s="622"/>
      <c r="N593" s="623"/>
      <c r="O593" s="622"/>
      <c r="P593" s="479"/>
      <c r="Q593" s="479"/>
      <c r="R593" s="623"/>
      <c r="U593" s="624"/>
      <c r="V593" s="624"/>
      <c r="W593" s="624"/>
      <c r="X593" s="550"/>
      <c r="Y593" s="550"/>
      <c r="Z593" s="766"/>
      <c r="AA593" s="759"/>
      <c r="AB593" s="757"/>
      <c r="AC593" s="730"/>
      <c r="AD593" s="730"/>
      <c r="AE593" s="730"/>
      <c r="AF593" s="730"/>
      <c r="AG593" s="730"/>
      <c r="AH593" s="730"/>
      <c r="AI593" s="730"/>
      <c r="AJ593" s="767"/>
      <c r="AK593" s="730"/>
      <c r="AL593" s="730"/>
      <c r="AM593" s="730"/>
      <c r="AN593" s="730"/>
      <c r="AO593" s="730"/>
      <c r="AP593" s="730"/>
      <c r="AQ593" s="730"/>
      <c r="AR593" s="730"/>
      <c r="AS593" s="767"/>
      <c r="AT593" s="730"/>
      <c r="AU593" s="729"/>
      <c r="AV593" s="729"/>
      <c r="AW593" s="729"/>
      <c r="AX593" s="729"/>
      <c r="AY593" s="729"/>
    </row>
    <row r="594" spans="2:59" x14ac:dyDescent="0.2">
      <c r="B594" s="478"/>
      <c r="C594" s="478"/>
      <c r="D594" s="620"/>
      <c r="E594" s="620"/>
      <c r="F594" s="620"/>
      <c r="G594" s="479"/>
      <c r="H594" s="621"/>
      <c r="I594" s="622"/>
      <c r="J594" s="622"/>
      <c r="K594" s="623"/>
      <c r="L594" s="623"/>
      <c r="M594" s="622"/>
      <c r="N594" s="623"/>
      <c r="O594" s="622"/>
      <c r="P594" s="479"/>
      <c r="Q594" s="479"/>
      <c r="R594" s="623"/>
      <c r="S594" s="478"/>
      <c r="T594" s="478"/>
      <c r="U594" s="624"/>
      <c r="V594" s="624"/>
      <c r="W594" s="624"/>
      <c r="BB594" s="478"/>
      <c r="BC594" s="478"/>
      <c r="BD594" s="478"/>
      <c r="BE594" s="478"/>
      <c r="BF594" s="478"/>
      <c r="BG594" s="478"/>
    </row>
    <row r="595" spans="2:59" x14ac:dyDescent="0.2">
      <c r="B595" s="478"/>
      <c r="C595" s="478"/>
      <c r="D595" s="620"/>
      <c r="E595" s="620"/>
      <c r="F595" s="620"/>
      <c r="G595" s="479"/>
      <c r="H595" s="621"/>
      <c r="I595" s="622"/>
      <c r="J595" s="622"/>
      <c r="K595" s="623"/>
      <c r="L595" s="623"/>
      <c r="M595" s="622"/>
      <c r="N595" s="623"/>
      <c r="O595" s="622"/>
      <c r="P595" s="479"/>
      <c r="Q595" s="479"/>
      <c r="R595" s="623"/>
      <c r="S595" s="478"/>
      <c r="T595" s="478"/>
      <c r="U595" s="624"/>
      <c r="V595" s="624"/>
      <c r="W595" s="624"/>
      <c r="BB595" s="478"/>
      <c r="BC595" s="478"/>
      <c r="BD595" s="478"/>
      <c r="BE595" s="478"/>
      <c r="BF595" s="478"/>
      <c r="BG595" s="478"/>
    </row>
    <row r="596" spans="2:59" x14ac:dyDescent="0.2">
      <c r="B596" s="478"/>
      <c r="C596" s="478"/>
      <c r="D596" s="620"/>
      <c r="E596" s="620"/>
      <c r="F596" s="620"/>
      <c r="G596" s="479"/>
      <c r="H596" s="621"/>
      <c r="I596" s="622"/>
      <c r="J596" s="622"/>
      <c r="K596" s="623"/>
      <c r="L596" s="623"/>
      <c r="M596" s="622"/>
      <c r="N596" s="623"/>
      <c r="O596" s="622"/>
      <c r="P596" s="479"/>
      <c r="Q596" s="479"/>
      <c r="R596" s="623"/>
      <c r="S596" s="478"/>
      <c r="T596" s="478"/>
      <c r="U596" s="624"/>
      <c r="V596" s="624"/>
      <c r="W596" s="624"/>
      <c r="BB596" s="478"/>
      <c r="BC596" s="478"/>
      <c r="BD596" s="478"/>
      <c r="BE596" s="478"/>
      <c r="BF596" s="478"/>
      <c r="BG596" s="478"/>
    </row>
    <row r="597" spans="2:59" x14ac:dyDescent="0.2">
      <c r="B597" s="478"/>
      <c r="C597" s="478"/>
      <c r="D597" s="620"/>
      <c r="E597" s="620"/>
      <c r="F597" s="620"/>
      <c r="G597" s="479"/>
      <c r="H597" s="621"/>
      <c r="I597" s="622"/>
      <c r="J597" s="622"/>
      <c r="K597" s="623"/>
      <c r="L597" s="623"/>
      <c r="M597" s="622"/>
      <c r="N597" s="623"/>
      <c r="O597" s="622"/>
      <c r="P597" s="479"/>
      <c r="Q597" s="479"/>
      <c r="R597" s="623"/>
      <c r="S597" s="478"/>
      <c r="T597" s="478"/>
      <c r="U597" s="624"/>
      <c r="V597" s="624"/>
      <c r="W597" s="624"/>
      <c r="BB597" s="478"/>
      <c r="BC597" s="478"/>
      <c r="BD597" s="478"/>
      <c r="BE597" s="478"/>
      <c r="BF597" s="478"/>
      <c r="BG597" s="478"/>
    </row>
    <row r="598" spans="2:59" x14ac:dyDescent="0.2">
      <c r="B598" s="478"/>
      <c r="C598" s="478"/>
      <c r="D598" s="620"/>
      <c r="E598" s="620"/>
      <c r="F598" s="620"/>
      <c r="G598" s="479"/>
      <c r="H598" s="621"/>
      <c r="I598" s="622"/>
      <c r="J598" s="622"/>
      <c r="K598" s="623"/>
      <c r="L598" s="623"/>
      <c r="M598" s="622"/>
      <c r="N598" s="623"/>
      <c r="O598" s="622"/>
      <c r="P598" s="479"/>
      <c r="Q598" s="479"/>
      <c r="R598" s="623"/>
      <c r="S598" s="478"/>
      <c r="T598" s="478"/>
      <c r="U598" s="624"/>
      <c r="V598" s="624"/>
      <c r="W598" s="624"/>
      <c r="BB598" s="478"/>
      <c r="BC598" s="478"/>
      <c r="BD598" s="478"/>
      <c r="BE598" s="478"/>
      <c r="BF598" s="478"/>
      <c r="BG598" s="478"/>
    </row>
    <row r="599" spans="2:59" x14ac:dyDescent="0.2">
      <c r="B599" s="478"/>
      <c r="C599" s="478"/>
      <c r="D599" s="620"/>
      <c r="E599" s="620"/>
      <c r="F599" s="620"/>
      <c r="G599" s="479"/>
      <c r="H599" s="621"/>
      <c r="I599" s="622"/>
      <c r="J599" s="622"/>
      <c r="K599" s="623"/>
      <c r="L599" s="623"/>
      <c r="M599" s="622"/>
      <c r="N599" s="623"/>
      <c r="O599" s="622"/>
      <c r="P599" s="479"/>
      <c r="Q599" s="479"/>
      <c r="R599" s="623"/>
      <c r="S599" s="478"/>
      <c r="T599" s="478"/>
      <c r="U599" s="624"/>
      <c r="V599" s="624"/>
      <c r="W599" s="624"/>
      <c r="BB599" s="478"/>
      <c r="BC599" s="478"/>
      <c r="BD599" s="478"/>
      <c r="BE599" s="478"/>
      <c r="BF599" s="478"/>
      <c r="BG599" s="478"/>
    </row>
    <row r="600" spans="2:59" x14ac:dyDescent="0.2">
      <c r="B600" s="478"/>
      <c r="C600" s="478"/>
      <c r="D600" s="620"/>
      <c r="E600" s="620"/>
      <c r="F600" s="620"/>
      <c r="G600" s="479"/>
      <c r="H600" s="621"/>
      <c r="I600" s="622"/>
      <c r="J600" s="622"/>
      <c r="K600" s="623"/>
      <c r="L600" s="623"/>
      <c r="M600" s="622"/>
      <c r="N600" s="623"/>
      <c r="O600" s="622"/>
      <c r="P600" s="479"/>
      <c r="Q600" s="479"/>
      <c r="R600" s="623"/>
      <c r="S600" s="478"/>
      <c r="T600" s="478"/>
      <c r="U600" s="624"/>
      <c r="V600" s="624"/>
      <c r="W600" s="624"/>
      <c r="BB600" s="478"/>
      <c r="BC600" s="478"/>
      <c r="BD600" s="478"/>
      <c r="BE600" s="478"/>
      <c r="BF600" s="478"/>
      <c r="BG600" s="478"/>
    </row>
    <row r="601" spans="2:59" x14ac:dyDescent="0.2">
      <c r="B601" s="478"/>
      <c r="C601" s="478"/>
      <c r="D601" s="620"/>
      <c r="E601" s="620"/>
      <c r="F601" s="620"/>
      <c r="G601" s="479"/>
      <c r="H601" s="621"/>
      <c r="I601" s="622"/>
      <c r="J601" s="622"/>
      <c r="K601" s="623"/>
      <c r="L601" s="623"/>
      <c r="M601" s="622"/>
      <c r="N601" s="623"/>
      <c r="O601" s="622"/>
      <c r="P601" s="479"/>
      <c r="Q601" s="479"/>
      <c r="R601" s="623"/>
      <c r="S601" s="478"/>
      <c r="T601" s="478"/>
      <c r="U601" s="624"/>
      <c r="V601" s="624"/>
      <c r="W601" s="624"/>
      <c r="BB601" s="478"/>
      <c r="BC601" s="478"/>
      <c r="BD601" s="478"/>
      <c r="BE601" s="478"/>
      <c r="BF601" s="478"/>
      <c r="BG601" s="478"/>
    </row>
    <row r="602" spans="2:59" x14ac:dyDescent="0.2">
      <c r="B602" s="478"/>
      <c r="C602" s="478"/>
      <c r="D602" s="620"/>
      <c r="E602" s="620"/>
      <c r="F602" s="620"/>
      <c r="G602" s="479"/>
      <c r="H602" s="621"/>
      <c r="I602" s="622"/>
      <c r="J602" s="622"/>
      <c r="K602" s="623"/>
      <c r="L602" s="623"/>
      <c r="M602" s="622"/>
      <c r="N602" s="623"/>
      <c r="O602" s="622"/>
      <c r="P602" s="479"/>
      <c r="Q602" s="479"/>
      <c r="R602" s="623"/>
      <c r="S602" s="478"/>
      <c r="T602" s="478"/>
      <c r="U602" s="624"/>
      <c r="V602" s="624"/>
      <c r="W602" s="624"/>
      <c r="BB602" s="478"/>
      <c r="BC602" s="478"/>
      <c r="BD602" s="478"/>
      <c r="BE602" s="478"/>
      <c r="BF602" s="478"/>
      <c r="BG602" s="478"/>
    </row>
    <row r="603" spans="2:59" x14ac:dyDescent="0.2">
      <c r="B603" s="478"/>
      <c r="C603" s="478"/>
      <c r="D603" s="620"/>
      <c r="E603" s="620"/>
      <c r="F603" s="620"/>
      <c r="G603" s="479"/>
      <c r="H603" s="621"/>
      <c r="I603" s="622"/>
      <c r="J603" s="622"/>
      <c r="K603" s="623"/>
      <c r="L603" s="623"/>
      <c r="M603" s="622"/>
      <c r="N603" s="623"/>
      <c r="O603" s="622"/>
      <c r="P603" s="479"/>
      <c r="Q603" s="479"/>
      <c r="R603" s="623"/>
      <c r="S603" s="478"/>
      <c r="T603" s="478"/>
      <c r="U603" s="624"/>
      <c r="V603" s="624"/>
      <c r="W603" s="624"/>
      <c r="BB603" s="478"/>
      <c r="BC603" s="478"/>
      <c r="BD603" s="478"/>
      <c r="BE603" s="478"/>
      <c r="BF603" s="478"/>
      <c r="BG603" s="478"/>
    </row>
    <row r="604" spans="2:59" x14ac:dyDescent="0.2">
      <c r="B604" s="478"/>
      <c r="C604" s="478"/>
      <c r="D604" s="620"/>
      <c r="E604" s="620"/>
      <c r="F604" s="620"/>
      <c r="G604" s="479"/>
      <c r="H604" s="621"/>
      <c r="I604" s="622"/>
      <c r="J604" s="622"/>
      <c r="K604" s="623"/>
      <c r="L604" s="623"/>
      <c r="M604" s="622"/>
      <c r="N604" s="623"/>
      <c r="O604" s="622"/>
      <c r="P604" s="479"/>
      <c r="Q604" s="479"/>
      <c r="R604" s="623"/>
      <c r="S604" s="478"/>
      <c r="T604" s="478"/>
      <c r="U604" s="624"/>
      <c r="V604" s="624"/>
      <c r="W604" s="624"/>
      <c r="BB604" s="478"/>
      <c r="BC604" s="478"/>
      <c r="BD604" s="478"/>
      <c r="BE604" s="478"/>
      <c r="BF604" s="478"/>
      <c r="BG604" s="478"/>
    </row>
    <row r="605" spans="2:59" x14ac:dyDescent="0.2">
      <c r="B605" s="478"/>
      <c r="C605" s="478"/>
      <c r="D605" s="620"/>
      <c r="E605" s="620"/>
      <c r="F605" s="620"/>
      <c r="G605" s="479"/>
      <c r="H605" s="621"/>
      <c r="I605" s="622"/>
      <c r="J605" s="622"/>
      <c r="K605" s="623"/>
      <c r="L605" s="623"/>
      <c r="M605" s="622"/>
      <c r="N605" s="623"/>
      <c r="O605" s="622"/>
      <c r="P605" s="479"/>
      <c r="Q605" s="479"/>
      <c r="R605" s="623"/>
      <c r="S605" s="478"/>
      <c r="T605" s="478"/>
      <c r="U605" s="624"/>
      <c r="V605" s="624"/>
      <c r="W605" s="624"/>
      <c r="BB605" s="478"/>
      <c r="BC605" s="478"/>
      <c r="BD605" s="478"/>
      <c r="BE605" s="478"/>
      <c r="BF605" s="478"/>
      <c r="BG605" s="478"/>
    </row>
    <row r="606" spans="2:59" x14ac:dyDescent="0.2">
      <c r="B606" s="478"/>
      <c r="C606" s="478"/>
      <c r="D606" s="620"/>
      <c r="E606" s="620"/>
      <c r="F606" s="620"/>
      <c r="G606" s="479"/>
      <c r="H606" s="621"/>
      <c r="I606" s="622"/>
      <c r="J606" s="622"/>
      <c r="K606" s="623"/>
      <c r="L606" s="623"/>
      <c r="M606" s="622"/>
      <c r="N606" s="623"/>
      <c r="O606" s="622"/>
      <c r="P606" s="479"/>
      <c r="Q606" s="479"/>
      <c r="R606" s="623"/>
      <c r="S606" s="478"/>
      <c r="T606" s="478"/>
      <c r="U606" s="624"/>
      <c r="V606" s="624"/>
      <c r="W606" s="624"/>
      <c r="BB606" s="478"/>
      <c r="BC606" s="478"/>
      <c r="BD606" s="478"/>
      <c r="BE606" s="478"/>
      <c r="BF606" s="478"/>
      <c r="BG606" s="478"/>
    </row>
    <row r="607" spans="2:59" x14ac:dyDescent="0.2">
      <c r="B607" s="478"/>
      <c r="C607" s="478"/>
      <c r="D607" s="620"/>
      <c r="E607" s="620"/>
      <c r="F607" s="620"/>
      <c r="G607" s="479"/>
      <c r="H607" s="621"/>
      <c r="I607" s="622"/>
      <c r="J607" s="622"/>
      <c r="K607" s="623"/>
      <c r="L607" s="623"/>
      <c r="M607" s="622"/>
      <c r="N607" s="623"/>
      <c r="O607" s="622"/>
      <c r="P607" s="479"/>
      <c r="Q607" s="479"/>
      <c r="R607" s="623"/>
      <c r="S607" s="478"/>
      <c r="T607" s="478"/>
      <c r="U607" s="624"/>
      <c r="V607" s="624"/>
      <c r="W607" s="624"/>
      <c r="BB607" s="478"/>
      <c r="BC607" s="478"/>
      <c r="BD607" s="478"/>
      <c r="BE607" s="478"/>
      <c r="BF607" s="478"/>
      <c r="BG607" s="478"/>
    </row>
    <row r="608" spans="2:59" x14ac:dyDescent="0.2">
      <c r="B608" s="478"/>
      <c r="C608" s="478"/>
      <c r="D608" s="620"/>
      <c r="E608" s="620"/>
      <c r="F608" s="620"/>
      <c r="G608" s="479"/>
      <c r="H608" s="621"/>
      <c r="I608" s="622"/>
      <c r="J608" s="622"/>
      <c r="K608" s="623"/>
      <c r="L608" s="623"/>
      <c r="M608" s="622"/>
      <c r="N608" s="623"/>
      <c r="O608" s="622"/>
      <c r="P608" s="479"/>
      <c r="Q608" s="479"/>
      <c r="R608" s="623"/>
      <c r="S608" s="478"/>
      <c r="T608" s="478"/>
      <c r="U608" s="624"/>
      <c r="V608" s="624"/>
      <c r="W608" s="624"/>
      <c r="BB608" s="478"/>
      <c r="BC608" s="478"/>
      <c r="BD608" s="478"/>
      <c r="BE608" s="478"/>
      <c r="BF608" s="478"/>
      <c r="BG608" s="478"/>
    </row>
    <row r="609" spans="2:59" x14ac:dyDescent="0.2">
      <c r="B609" s="478"/>
      <c r="C609" s="478"/>
      <c r="D609" s="620"/>
      <c r="E609" s="620"/>
      <c r="F609" s="620"/>
      <c r="G609" s="479"/>
      <c r="H609" s="621"/>
      <c r="I609" s="622"/>
      <c r="J609" s="622"/>
      <c r="K609" s="623"/>
      <c r="L609" s="623"/>
      <c r="M609" s="622"/>
      <c r="N609" s="623"/>
      <c r="O609" s="622"/>
      <c r="P609" s="479"/>
      <c r="Q609" s="479"/>
      <c r="R609" s="623"/>
      <c r="S609" s="478"/>
      <c r="T609" s="478"/>
      <c r="U609" s="624"/>
      <c r="V609" s="624"/>
      <c r="W609" s="624"/>
      <c r="BB609" s="478"/>
      <c r="BC609" s="478"/>
      <c r="BD609" s="478"/>
      <c r="BE609" s="478"/>
      <c r="BF609" s="478"/>
      <c r="BG609" s="478"/>
    </row>
    <row r="610" spans="2:59" x14ac:dyDescent="0.2">
      <c r="B610" s="478"/>
      <c r="C610" s="478"/>
      <c r="D610" s="620"/>
      <c r="E610" s="620"/>
      <c r="F610" s="620"/>
      <c r="G610" s="479"/>
      <c r="H610" s="621"/>
      <c r="I610" s="622"/>
      <c r="J610" s="622"/>
      <c r="K610" s="623"/>
      <c r="L610" s="623"/>
      <c r="M610" s="622"/>
      <c r="N610" s="623"/>
      <c r="O610" s="622"/>
      <c r="P610" s="479"/>
      <c r="Q610" s="479"/>
      <c r="R610" s="623"/>
      <c r="S610" s="478"/>
      <c r="T610" s="478"/>
      <c r="U610" s="624"/>
      <c r="V610" s="624"/>
      <c r="W610" s="624"/>
      <c r="BB610" s="478"/>
      <c r="BC610" s="478"/>
      <c r="BD610" s="478"/>
      <c r="BE610" s="478"/>
      <c r="BF610" s="478"/>
      <c r="BG610" s="478"/>
    </row>
    <row r="611" spans="2:59" x14ac:dyDescent="0.2">
      <c r="B611" s="478"/>
      <c r="C611" s="478"/>
      <c r="D611" s="620"/>
      <c r="E611" s="620"/>
      <c r="F611" s="620"/>
      <c r="G611" s="479"/>
      <c r="H611" s="621"/>
      <c r="I611" s="622"/>
      <c r="J611" s="622"/>
      <c r="K611" s="623"/>
      <c r="L611" s="623"/>
      <c r="M611" s="622"/>
      <c r="N611" s="623"/>
      <c r="O611" s="622"/>
      <c r="P611" s="479"/>
      <c r="Q611" s="479"/>
      <c r="R611" s="623"/>
      <c r="S611" s="478"/>
      <c r="T611" s="478"/>
      <c r="U611" s="624"/>
      <c r="V611" s="624"/>
      <c r="W611" s="624"/>
      <c r="BB611" s="478"/>
      <c r="BC611" s="478"/>
      <c r="BD611" s="478"/>
      <c r="BE611" s="478"/>
      <c r="BF611" s="478"/>
      <c r="BG611" s="478"/>
    </row>
    <row r="612" spans="2:59" x14ac:dyDescent="0.2">
      <c r="B612" s="478"/>
      <c r="C612" s="478"/>
      <c r="D612" s="620"/>
      <c r="E612" s="620"/>
      <c r="F612" s="620"/>
      <c r="G612" s="479"/>
      <c r="H612" s="621"/>
      <c r="I612" s="622"/>
      <c r="J612" s="622"/>
      <c r="K612" s="623"/>
      <c r="L612" s="623"/>
      <c r="M612" s="622"/>
      <c r="N612" s="623"/>
      <c r="O612" s="622"/>
      <c r="P612" s="479"/>
      <c r="Q612" s="479"/>
      <c r="R612" s="623"/>
      <c r="S612" s="478"/>
      <c r="T612" s="478"/>
      <c r="U612" s="624"/>
      <c r="V612" s="624"/>
      <c r="W612" s="624"/>
      <c r="BB612" s="478"/>
      <c r="BC612" s="478"/>
      <c r="BD612" s="478"/>
      <c r="BE612" s="478"/>
      <c r="BF612" s="478"/>
      <c r="BG612" s="478"/>
    </row>
    <row r="613" spans="2:59" x14ac:dyDescent="0.2">
      <c r="B613" s="478"/>
      <c r="C613" s="478"/>
      <c r="D613" s="620"/>
      <c r="E613" s="620"/>
      <c r="F613" s="620"/>
      <c r="G613" s="479"/>
      <c r="H613" s="621"/>
      <c r="I613" s="622"/>
      <c r="J613" s="622"/>
      <c r="K613" s="623"/>
      <c r="L613" s="623"/>
      <c r="M613" s="622"/>
      <c r="N613" s="623"/>
      <c r="O613" s="622"/>
      <c r="P613" s="479"/>
      <c r="Q613" s="479"/>
      <c r="R613" s="623"/>
      <c r="S613" s="478"/>
      <c r="T613" s="478"/>
      <c r="U613" s="624"/>
      <c r="V613" s="624"/>
      <c r="W613" s="624"/>
      <c r="BB613" s="478"/>
      <c r="BC613" s="478"/>
      <c r="BD613" s="478"/>
      <c r="BE613" s="478"/>
      <c r="BF613" s="478"/>
      <c r="BG613" s="478"/>
    </row>
    <row r="614" spans="2:59" x14ac:dyDescent="0.2">
      <c r="B614" s="478"/>
      <c r="C614" s="478"/>
      <c r="D614" s="620"/>
      <c r="E614" s="620"/>
      <c r="F614" s="620"/>
      <c r="G614" s="479"/>
      <c r="H614" s="621"/>
      <c r="I614" s="622"/>
      <c r="J614" s="622"/>
      <c r="K614" s="623"/>
      <c r="L614" s="623"/>
      <c r="M614" s="622"/>
      <c r="N614" s="623"/>
      <c r="O614" s="622"/>
      <c r="P614" s="479"/>
      <c r="Q614" s="479"/>
      <c r="R614" s="623"/>
      <c r="S614" s="478"/>
      <c r="T614" s="478"/>
      <c r="U614" s="624"/>
      <c r="V614" s="624"/>
      <c r="W614" s="624"/>
      <c r="BB614" s="478"/>
      <c r="BC614" s="478"/>
      <c r="BD614" s="478"/>
      <c r="BE614" s="478"/>
      <c r="BF614" s="478"/>
      <c r="BG614" s="478"/>
    </row>
    <row r="615" spans="2:59" x14ac:dyDescent="0.2">
      <c r="B615" s="478"/>
      <c r="C615" s="478"/>
      <c r="D615" s="620"/>
      <c r="E615" s="620"/>
      <c r="F615" s="620"/>
      <c r="G615" s="479"/>
      <c r="H615" s="621"/>
      <c r="I615" s="622"/>
      <c r="J615" s="622"/>
      <c r="K615" s="623"/>
      <c r="L615" s="623"/>
      <c r="M615" s="622"/>
      <c r="N615" s="623"/>
      <c r="O615" s="622"/>
      <c r="P615" s="479"/>
      <c r="Q615" s="479"/>
      <c r="R615" s="623"/>
      <c r="S615" s="478"/>
      <c r="T615" s="478"/>
      <c r="U615" s="624"/>
      <c r="V615" s="624"/>
      <c r="W615" s="624"/>
      <c r="BB615" s="478"/>
      <c r="BC615" s="478"/>
      <c r="BD615" s="478"/>
      <c r="BE615" s="478"/>
      <c r="BF615" s="478"/>
      <c r="BG615" s="478"/>
    </row>
    <row r="616" spans="2:59" x14ac:dyDescent="0.2">
      <c r="B616" s="478"/>
      <c r="C616" s="478"/>
      <c r="D616" s="620"/>
      <c r="E616" s="620"/>
      <c r="F616" s="620"/>
      <c r="G616" s="479"/>
      <c r="H616" s="621"/>
      <c r="I616" s="622"/>
      <c r="J616" s="622"/>
      <c r="K616" s="623"/>
      <c r="L616" s="623"/>
      <c r="M616" s="622"/>
      <c r="N616" s="623"/>
      <c r="O616" s="622"/>
      <c r="P616" s="479"/>
      <c r="Q616" s="479"/>
      <c r="R616" s="623"/>
      <c r="S616" s="478"/>
      <c r="T616" s="478"/>
      <c r="U616" s="624"/>
      <c r="V616" s="624"/>
      <c r="W616" s="624"/>
      <c r="BB616" s="478"/>
      <c r="BC616" s="478"/>
      <c r="BD616" s="478"/>
      <c r="BE616" s="478"/>
      <c r="BF616" s="478"/>
      <c r="BG616" s="478"/>
    </row>
    <row r="617" spans="2:59" x14ac:dyDescent="0.2">
      <c r="B617" s="478"/>
      <c r="C617" s="478"/>
      <c r="D617" s="620"/>
      <c r="E617" s="620"/>
      <c r="F617" s="620"/>
      <c r="G617" s="479"/>
      <c r="H617" s="621"/>
      <c r="I617" s="622"/>
      <c r="J617" s="622"/>
      <c r="K617" s="623"/>
      <c r="L617" s="623"/>
      <c r="M617" s="622"/>
      <c r="N617" s="623"/>
      <c r="O617" s="622"/>
      <c r="P617" s="479"/>
      <c r="Q617" s="479"/>
      <c r="R617" s="623"/>
      <c r="S617" s="478"/>
      <c r="T617" s="478"/>
      <c r="U617" s="624"/>
      <c r="V617" s="624"/>
      <c r="W617" s="624"/>
      <c r="BB617" s="478"/>
      <c r="BC617" s="478"/>
      <c r="BD617" s="478"/>
      <c r="BE617" s="478"/>
      <c r="BF617" s="478"/>
      <c r="BG617" s="478"/>
    </row>
    <row r="618" spans="2:59" x14ac:dyDescent="0.2">
      <c r="B618" s="478"/>
      <c r="C618" s="478"/>
      <c r="D618" s="620"/>
      <c r="E618" s="620"/>
      <c r="F618" s="620"/>
      <c r="G618" s="479"/>
      <c r="H618" s="621"/>
      <c r="I618" s="622"/>
      <c r="J618" s="622"/>
      <c r="K618" s="623"/>
      <c r="L618" s="623"/>
      <c r="M618" s="622"/>
      <c r="N618" s="623"/>
      <c r="O618" s="622"/>
      <c r="P618" s="479"/>
      <c r="Q618" s="479"/>
      <c r="R618" s="623"/>
      <c r="S618" s="478"/>
      <c r="T618" s="478"/>
      <c r="U618" s="624"/>
      <c r="V618" s="624"/>
      <c r="W618" s="624"/>
      <c r="BB618" s="478"/>
      <c r="BC618" s="478"/>
      <c r="BD618" s="478"/>
      <c r="BE618" s="478"/>
      <c r="BF618" s="478"/>
      <c r="BG618" s="478"/>
    </row>
    <row r="619" spans="2:59" x14ac:dyDescent="0.2">
      <c r="B619" s="478"/>
      <c r="C619" s="478"/>
      <c r="D619" s="620"/>
      <c r="E619" s="620"/>
      <c r="F619" s="620"/>
      <c r="G619" s="479"/>
      <c r="H619" s="621"/>
      <c r="I619" s="622"/>
      <c r="J619" s="622"/>
      <c r="K619" s="623"/>
      <c r="L619" s="623"/>
      <c r="M619" s="622"/>
      <c r="N619" s="623"/>
      <c r="O619" s="622"/>
      <c r="P619" s="479"/>
      <c r="Q619" s="479"/>
      <c r="R619" s="623"/>
      <c r="S619" s="478"/>
      <c r="T619" s="478"/>
      <c r="U619" s="624"/>
      <c r="V619" s="624"/>
      <c r="W619" s="624"/>
      <c r="BB619" s="478"/>
      <c r="BC619" s="478"/>
      <c r="BD619" s="478"/>
      <c r="BE619" s="478"/>
      <c r="BF619" s="478"/>
      <c r="BG619" s="478"/>
    </row>
    <row r="620" spans="2:59" x14ac:dyDescent="0.2">
      <c r="B620" s="478"/>
      <c r="C620" s="478"/>
      <c r="D620" s="620"/>
      <c r="E620" s="620"/>
      <c r="F620" s="620"/>
      <c r="G620" s="479"/>
      <c r="H620" s="621"/>
      <c r="I620" s="622"/>
      <c r="J620" s="622"/>
      <c r="K620" s="623"/>
      <c r="L620" s="623"/>
      <c r="M620" s="622"/>
      <c r="N620" s="623"/>
      <c r="O620" s="622"/>
      <c r="P620" s="479"/>
      <c r="Q620" s="479"/>
      <c r="R620" s="623"/>
      <c r="S620" s="478"/>
      <c r="T620" s="478"/>
      <c r="U620" s="624"/>
      <c r="V620" s="624"/>
      <c r="W620" s="624"/>
      <c r="BB620" s="478"/>
      <c r="BC620" s="478"/>
      <c r="BD620" s="478"/>
      <c r="BE620" s="478"/>
      <c r="BF620" s="478"/>
      <c r="BG620" s="478"/>
    </row>
    <row r="621" spans="2:59" x14ac:dyDescent="0.2">
      <c r="B621" s="478"/>
      <c r="C621" s="478"/>
      <c r="D621" s="620"/>
      <c r="E621" s="620"/>
      <c r="F621" s="620"/>
      <c r="G621" s="479"/>
      <c r="H621" s="621"/>
      <c r="I621" s="622"/>
      <c r="J621" s="622"/>
      <c r="K621" s="623"/>
      <c r="L621" s="623"/>
      <c r="M621" s="622"/>
      <c r="N621" s="623"/>
      <c r="O621" s="622"/>
      <c r="P621" s="479"/>
      <c r="Q621" s="479"/>
      <c r="R621" s="623"/>
      <c r="S621" s="478"/>
      <c r="T621" s="478"/>
      <c r="U621" s="624"/>
      <c r="V621" s="624"/>
      <c r="W621" s="624"/>
      <c r="BB621" s="478"/>
      <c r="BC621" s="478"/>
      <c r="BD621" s="478"/>
      <c r="BE621" s="478"/>
      <c r="BF621" s="478"/>
      <c r="BG621" s="478"/>
    </row>
    <row r="622" spans="2:59" x14ac:dyDescent="0.2">
      <c r="B622" s="478"/>
      <c r="C622" s="478"/>
      <c r="D622" s="620"/>
      <c r="E622" s="620"/>
      <c r="F622" s="620"/>
      <c r="G622" s="479"/>
      <c r="H622" s="621"/>
      <c r="I622" s="622"/>
      <c r="J622" s="622"/>
      <c r="K622" s="623"/>
      <c r="L622" s="623"/>
      <c r="M622" s="622"/>
      <c r="N622" s="623"/>
      <c r="O622" s="622"/>
      <c r="P622" s="479"/>
      <c r="Q622" s="479"/>
      <c r="R622" s="623"/>
      <c r="S622" s="478"/>
      <c r="T622" s="478"/>
      <c r="U622" s="624"/>
      <c r="V622" s="624"/>
      <c r="W622" s="624"/>
      <c r="BB622" s="478"/>
      <c r="BC622" s="478"/>
      <c r="BD622" s="478"/>
      <c r="BE622" s="478"/>
      <c r="BF622" s="478"/>
      <c r="BG622" s="478"/>
    </row>
    <row r="623" spans="2:59" x14ac:dyDescent="0.2">
      <c r="B623" s="478"/>
      <c r="C623" s="478"/>
      <c r="D623" s="620"/>
      <c r="E623" s="620"/>
      <c r="F623" s="620"/>
      <c r="G623" s="479"/>
      <c r="H623" s="621"/>
      <c r="I623" s="622"/>
      <c r="J623" s="622"/>
      <c r="K623" s="623"/>
      <c r="L623" s="623"/>
      <c r="M623" s="622"/>
      <c r="N623" s="623"/>
      <c r="O623" s="622"/>
      <c r="P623" s="479"/>
      <c r="Q623" s="479"/>
      <c r="R623" s="623"/>
      <c r="S623" s="478"/>
      <c r="T623" s="478"/>
      <c r="U623" s="624"/>
      <c r="V623" s="624"/>
      <c r="W623" s="624"/>
      <c r="BB623" s="478"/>
      <c r="BC623" s="478"/>
      <c r="BD623" s="478"/>
      <c r="BE623" s="478"/>
      <c r="BF623" s="478"/>
      <c r="BG623" s="478"/>
    </row>
    <row r="624" spans="2:59" x14ac:dyDescent="0.2">
      <c r="B624" s="478"/>
      <c r="C624" s="478"/>
      <c r="D624" s="620"/>
      <c r="E624" s="620"/>
      <c r="F624" s="620"/>
      <c r="G624" s="479"/>
      <c r="H624" s="621"/>
      <c r="I624" s="622"/>
      <c r="J624" s="622"/>
      <c r="K624" s="623"/>
      <c r="L624" s="623"/>
      <c r="M624" s="622"/>
      <c r="N624" s="623"/>
      <c r="O624" s="622"/>
      <c r="P624" s="479"/>
      <c r="Q624" s="479"/>
      <c r="R624" s="623"/>
      <c r="S624" s="478"/>
      <c r="T624" s="478"/>
      <c r="U624" s="624"/>
      <c r="V624" s="624"/>
      <c r="W624" s="624"/>
      <c r="BB624" s="478"/>
      <c r="BC624" s="478"/>
      <c r="BD624" s="478"/>
      <c r="BE624" s="478"/>
      <c r="BF624" s="478"/>
      <c r="BG624" s="478"/>
    </row>
    <row r="625" spans="2:59" x14ac:dyDescent="0.2">
      <c r="B625" s="478"/>
      <c r="C625" s="478"/>
      <c r="D625" s="620"/>
      <c r="E625" s="620"/>
      <c r="F625" s="620"/>
      <c r="G625" s="479"/>
      <c r="H625" s="621"/>
      <c r="I625" s="622"/>
      <c r="J625" s="622"/>
      <c r="K625" s="623"/>
      <c r="L625" s="623"/>
      <c r="M625" s="622"/>
      <c r="N625" s="623"/>
      <c r="O625" s="622"/>
      <c r="P625" s="479"/>
      <c r="Q625" s="479"/>
      <c r="R625" s="623"/>
      <c r="S625" s="478"/>
      <c r="T625" s="478"/>
      <c r="U625" s="624"/>
      <c r="V625" s="624"/>
      <c r="W625" s="624"/>
      <c r="BB625" s="478"/>
      <c r="BC625" s="478"/>
      <c r="BD625" s="478"/>
      <c r="BE625" s="478"/>
      <c r="BF625" s="478"/>
      <c r="BG625" s="478"/>
    </row>
    <row r="626" spans="2:59" x14ac:dyDescent="0.2">
      <c r="B626" s="478"/>
      <c r="C626" s="478"/>
      <c r="D626" s="620"/>
      <c r="E626" s="620"/>
      <c r="F626" s="620"/>
      <c r="G626" s="479"/>
      <c r="H626" s="621"/>
      <c r="I626" s="622"/>
      <c r="J626" s="622"/>
      <c r="K626" s="623"/>
      <c r="L626" s="623"/>
      <c r="M626" s="622"/>
      <c r="N626" s="623"/>
      <c r="O626" s="622"/>
      <c r="P626" s="479"/>
      <c r="Q626" s="479"/>
      <c r="R626" s="623"/>
      <c r="S626" s="478"/>
      <c r="T626" s="478"/>
      <c r="U626" s="624"/>
      <c r="V626" s="624"/>
      <c r="W626" s="624"/>
      <c r="BB626" s="478"/>
      <c r="BC626" s="478"/>
      <c r="BD626" s="478"/>
      <c r="BE626" s="478"/>
      <c r="BF626" s="478"/>
      <c r="BG626" s="478"/>
    </row>
    <row r="627" spans="2:59" x14ac:dyDescent="0.2">
      <c r="B627" s="478"/>
      <c r="C627" s="478"/>
      <c r="D627" s="620"/>
      <c r="E627" s="620"/>
      <c r="F627" s="620"/>
      <c r="G627" s="479"/>
      <c r="H627" s="621"/>
      <c r="I627" s="622"/>
      <c r="J627" s="622"/>
      <c r="K627" s="623"/>
      <c r="L627" s="623"/>
      <c r="M627" s="622"/>
      <c r="N627" s="623"/>
      <c r="O627" s="622"/>
      <c r="P627" s="479"/>
      <c r="Q627" s="479"/>
      <c r="R627" s="623"/>
      <c r="S627" s="478"/>
      <c r="T627" s="478"/>
      <c r="U627" s="624"/>
      <c r="V627" s="624"/>
      <c r="W627" s="624"/>
      <c r="BB627" s="478"/>
      <c r="BC627" s="478"/>
      <c r="BD627" s="478"/>
      <c r="BE627" s="478"/>
      <c r="BF627" s="478"/>
      <c r="BG627" s="478"/>
    </row>
    <row r="628" spans="2:59" x14ac:dyDescent="0.2">
      <c r="B628" s="478"/>
      <c r="C628" s="478"/>
      <c r="D628" s="620"/>
      <c r="E628" s="620"/>
      <c r="F628" s="620"/>
      <c r="G628" s="479"/>
      <c r="H628" s="621"/>
      <c r="I628" s="622"/>
      <c r="J628" s="622"/>
      <c r="K628" s="623"/>
      <c r="L628" s="623"/>
      <c r="M628" s="622"/>
      <c r="N628" s="623"/>
      <c r="O628" s="622"/>
      <c r="P628" s="479"/>
      <c r="Q628" s="479"/>
      <c r="R628" s="623"/>
      <c r="S628" s="478"/>
      <c r="T628" s="478"/>
      <c r="U628" s="624"/>
      <c r="V628" s="624"/>
      <c r="W628" s="624"/>
      <c r="BB628" s="478"/>
      <c r="BC628" s="478"/>
      <c r="BD628" s="478"/>
      <c r="BE628" s="478"/>
      <c r="BF628" s="478"/>
      <c r="BG628" s="478"/>
    </row>
    <row r="629" spans="2:59" x14ac:dyDescent="0.2">
      <c r="B629" s="478"/>
      <c r="C629" s="478"/>
      <c r="D629" s="620"/>
      <c r="E629" s="620"/>
      <c r="F629" s="620"/>
      <c r="G629" s="479"/>
      <c r="H629" s="621"/>
      <c r="I629" s="622"/>
      <c r="J629" s="622"/>
      <c r="K629" s="623"/>
      <c r="L629" s="623"/>
      <c r="M629" s="622"/>
      <c r="N629" s="623"/>
      <c r="O629" s="622"/>
      <c r="P629" s="479"/>
      <c r="Q629" s="479"/>
      <c r="R629" s="623"/>
      <c r="S629" s="478"/>
      <c r="T629" s="478"/>
      <c r="U629" s="624"/>
      <c r="V629" s="624"/>
      <c r="W629" s="624"/>
      <c r="BB629" s="478"/>
      <c r="BC629" s="478"/>
      <c r="BD629" s="478"/>
      <c r="BE629" s="478"/>
      <c r="BF629" s="478"/>
      <c r="BG629" s="478"/>
    </row>
    <row r="630" spans="2:59" x14ac:dyDescent="0.2">
      <c r="B630" s="478"/>
      <c r="C630" s="478"/>
      <c r="D630" s="620"/>
      <c r="E630" s="620"/>
      <c r="F630" s="620"/>
      <c r="G630" s="479"/>
      <c r="H630" s="621"/>
      <c r="I630" s="622"/>
      <c r="J630" s="622"/>
      <c r="K630" s="623"/>
      <c r="L630" s="623"/>
      <c r="M630" s="622"/>
      <c r="N630" s="623"/>
      <c r="O630" s="622"/>
      <c r="P630" s="479"/>
      <c r="Q630" s="479"/>
      <c r="R630" s="623"/>
      <c r="S630" s="478"/>
      <c r="T630" s="478"/>
      <c r="U630" s="624"/>
      <c r="V630" s="624"/>
      <c r="W630" s="624"/>
      <c r="BB630" s="478"/>
      <c r="BC630" s="478"/>
      <c r="BD630" s="478"/>
      <c r="BE630" s="478"/>
      <c r="BF630" s="478"/>
      <c r="BG630" s="478"/>
    </row>
    <row r="631" spans="2:59" x14ac:dyDescent="0.2">
      <c r="B631" s="478"/>
      <c r="C631" s="478"/>
      <c r="D631" s="620"/>
      <c r="E631" s="620"/>
      <c r="F631" s="620"/>
      <c r="G631" s="479"/>
      <c r="H631" s="621"/>
      <c r="I631" s="622"/>
      <c r="J631" s="622"/>
      <c r="K631" s="623"/>
      <c r="L631" s="623"/>
      <c r="M631" s="622"/>
      <c r="N631" s="623"/>
      <c r="O631" s="622"/>
      <c r="P631" s="479"/>
      <c r="Q631" s="479"/>
      <c r="R631" s="623"/>
      <c r="S631" s="478"/>
      <c r="T631" s="478"/>
      <c r="U631" s="624"/>
      <c r="V631" s="624"/>
      <c r="W631" s="624"/>
      <c r="BB631" s="478"/>
      <c r="BC631" s="478"/>
      <c r="BD631" s="478"/>
      <c r="BE631" s="478"/>
      <c r="BF631" s="478"/>
      <c r="BG631" s="478"/>
    </row>
    <row r="632" spans="2:59" x14ac:dyDescent="0.2">
      <c r="B632" s="478"/>
      <c r="C632" s="478"/>
      <c r="D632" s="620"/>
      <c r="E632" s="620"/>
      <c r="F632" s="620"/>
      <c r="G632" s="479"/>
      <c r="H632" s="621"/>
      <c r="I632" s="622"/>
      <c r="J632" s="622"/>
      <c r="K632" s="623"/>
      <c r="L632" s="623"/>
      <c r="M632" s="622"/>
      <c r="N632" s="623"/>
      <c r="O632" s="622"/>
      <c r="P632" s="479"/>
      <c r="Q632" s="479"/>
      <c r="R632" s="623"/>
      <c r="S632" s="478"/>
      <c r="T632" s="478"/>
      <c r="U632" s="624"/>
      <c r="V632" s="624"/>
      <c r="W632" s="624"/>
      <c r="BB632" s="478"/>
      <c r="BC632" s="478"/>
      <c r="BD632" s="478"/>
      <c r="BE632" s="478"/>
      <c r="BF632" s="478"/>
      <c r="BG632" s="478"/>
    </row>
    <row r="633" spans="2:59" x14ac:dyDescent="0.2">
      <c r="B633" s="478"/>
      <c r="C633" s="478"/>
      <c r="D633" s="620"/>
      <c r="E633" s="620"/>
      <c r="F633" s="620"/>
      <c r="G633" s="479"/>
      <c r="H633" s="621"/>
      <c r="I633" s="622"/>
      <c r="J633" s="622"/>
      <c r="K633" s="623"/>
      <c r="L633" s="623"/>
      <c r="M633" s="622"/>
      <c r="N633" s="623"/>
      <c r="O633" s="622"/>
      <c r="P633" s="479"/>
      <c r="Q633" s="479"/>
      <c r="R633" s="623"/>
      <c r="S633" s="478"/>
      <c r="T633" s="478"/>
      <c r="U633" s="624"/>
      <c r="V633" s="624"/>
      <c r="W633" s="624"/>
      <c r="BB633" s="478"/>
      <c r="BC633" s="478"/>
      <c r="BD633" s="478"/>
      <c r="BE633" s="478"/>
      <c r="BF633" s="478"/>
      <c r="BG633" s="478"/>
    </row>
    <row r="634" spans="2:59" x14ac:dyDescent="0.2">
      <c r="B634" s="478"/>
      <c r="C634" s="478"/>
      <c r="D634" s="620"/>
      <c r="E634" s="620"/>
      <c r="F634" s="620"/>
      <c r="G634" s="479"/>
      <c r="H634" s="621"/>
      <c r="I634" s="622"/>
      <c r="J634" s="622"/>
      <c r="K634" s="623"/>
      <c r="L634" s="623"/>
      <c r="M634" s="622"/>
      <c r="N634" s="623"/>
      <c r="O634" s="622"/>
      <c r="P634" s="479"/>
      <c r="Q634" s="479"/>
      <c r="R634" s="623"/>
      <c r="S634" s="478"/>
      <c r="T634" s="478"/>
      <c r="U634" s="624"/>
      <c r="V634" s="624"/>
      <c r="W634" s="624"/>
      <c r="BB634" s="478"/>
      <c r="BC634" s="478"/>
      <c r="BD634" s="478"/>
      <c r="BE634" s="478"/>
      <c r="BF634" s="478"/>
      <c r="BG634" s="478"/>
    </row>
    <row r="635" spans="2:59" x14ac:dyDescent="0.2">
      <c r="B635" s="478"/>
      <c r="C635" s="478"/>
      <c r="D635" s="620"/>
      <c r="E635" s="620"/>
      <c r="F635" s="620"/>
      <c r="G635" s="479"/>
      <c r="H635" s="621"/>
      <c r="I635" s="622"/>
      <c r="J635" s="622"/>
      <c r="K635" s="623"/>
      <c r="L635" s="623"/>
      <c r="M635" s="622"/>
      <c r="N635" s="623"/>
      <c r="O635" s="622"/>
      <c r="P635" s="479"/>
      <c r="Q635" s="479"/>
      <c r="R635" s="623"/>
      <c r="S635" s="478"/>
      <c r="T635" s="478"/>
      <c r="U635" s="624"/>
      <c r="V635" s="624"/>
      <c r="W635" s="624"/>
      <c r="BB635" s="478"/>
      <c r="BC635" s="478"/>
      <c r="BD635" s="478"/>
      <c r="BE635" s="478"/>
      <c r="BF635" s="478"/>
      <c r="BG635" s="478"/>
    </row>
    <row r="636" spans="2:59" x14ac:dyDescent="0.2">
      <c r="B636" s="478"/>
      <c r="C636" s="478"/>
      <c r="D636" s="620"/>
      <c r="E636" s="620"/>
      <c r="F636" s="620"/>
      <c r="G636" s="479"/>
      <c r="H636" s="621"/>
      <c r="I636" s="622"/>
      <c r="J636" s="622"/>
      <c r="K636" s="623"/>
      <c r="L636" s="623"/>
      <c r="M636" s="622"/>
      <c r="N636" s="623"/>
      <c r="O636" s="622"/>
      <c r="P636" s="479"/>
      <c r="Q636" s="479"/>
      <c r="R636" s="623"/>
      <c r="S636" s="478"/>
      <c r="T636" s="478"/>
      <c r="U636" s="624"/>
      <c r="V636" s="624"/>
      <c r="W636" s="624"/>
      <c r="BB636" s="478"/>
      <c r="BC636" s="478"/>
      <c r="BD636" s="478"/>
      <c r="BE636" s="478"/>
      <c r="BF636" s="478"/>
      <c r="BG636" s="478"/>
    </row>
    <row r="637" spans="2:59" x14ac:dyDescent="0.2">
      <c r="B637" s="478"/>
      <c r="C637" s="478"/>
      <c r="D637" s="620"/>
      <c r="E637" s="620"/>
      <c r="F637" s="620"/>
      <c r="G637" s="479"/>
      <c r="H637" s="621"/>
      <c r="I637" s="622"/>
      <c r="J637" s="622"/>
      <c r="K637" s="623"/>
      <c r="L637" s="623"/>
      <c r="M637" s="622"/>
      <c r="N637" s="623"/>
      <c r="O637" s="622"/>
      <c r="P637" s="479"/>
      <c r="Q637" s="479"/>
      <c r="R637" s="623"/>
      <c r="S637" s="478"/>
      <c r="T637" s="478"/>
      <c r="U637" s="624"/>
      <c r="V637" s="624"/>
      <c r="W637" s="624"/>
      <c r="BB637" s="478"/>
      <c r="BC637" s="478"/>
      <c r="BD637" s="478"/>
      <c r="BE637" s="478"/>
      <c r="BF637" s="478"/>
      <c r="BG637" s="478"/>
    </row>
    <row r="638" spans="2:59" x14ac:dyDescent="0.2">
      <c r="B638" s="478"/>
      <c r="C638" s="478"/>
      <c r="D638" s="620"/>
      <c r="E638" s="620"/>
      <c r="F638" s="620"/>
      <c r="G638" s="479"/>
      <c r="H638" s="621"/>
      <c r="I638" s="622"/>
      <c r="J638" s="622"/>
      <c r="K638" s="623"/>
      <c r="L638" s="623"/>
      <c r="M638" s="622"/>
      <c r="N638" s="623"/>
      <c r="O638" s="622"/>
      <c r="P638" s="479"/>
      <c r="Q638" s="479"/>
      <c r="R638" s="623"/>
      <c r="S638" s="478"/>
      <c r="T638" s="478"/>
      <c r="U638" s="624"/>
      <c r="V638" s="624"/>
      <c r="W638" s="624"/>
      <c r="BB638" s="478"/>
      <c r="BC638" s="478"/>
      <c r="BD638" s="478"/>
      <c r="BE638" s="478"/>
      <c r="BF638" s="478"/>
      <c r="BG638" s="478"/>
    </row>
    <row r="639" spans="2:59" x14ac:dyDescent="0.2">
      <c r="B639" s="478"/>
      <c r="C639" s="478"/>
      <c r="D639" s="620"/>
      <c r="E639" s="620"/>
      <c r="F639" s="620"/>
      <c r="G639" s="479"/>
      <c r="H639" s="621"/>
      <c r="I639" s="622"/>
      <c r="J639" s="622"/>
      <c r="K639" s="623"/>
      <c r="L639" s="623"/>
      <c r="M639" s="622"/>
      <c r="N639" s="623"/>
      <c r="O639" s="622"/>
      <c r="P639" s="479"/>
      <c r="Q639" s="479"/>
      <c r="R639" s="623"/>
      <c r="S639" s="478"/>
      <c r="T639" s="478"/>
      <c r="U639" s="624"/>
      <c r="V639" s="624"/>
      <c r="W639" s="624"/>
      <c r="BB639" s="478"/>
      <c r="BC639" s="478"/>
      <c r="BD639" s="478"/>
      <c r="BE639" s="478"/>
      <c r="BF639" s="478"/>
      <c r="BG639" s="478"/>
    </row>
    <row r="640" spans="2:59" x14ac:dyDescent="0.2">
      <c r="B640" s="478"/>
      <c r="C640" s="478"/>
      <c r="D640" s="620"/>
      <c r="E640" s="620"/>
      <c r="F640" s="620"/>
      <c r="G640" s="479"/>
      <c r="H640" s="621"/>
      <c r="I640" s="622"/>
      <c r="J640" s="622"/>
      <c r="K640" s="623"/>
      <c r="L640" s="623"/>
      <c r="M640" s="622"/>
      <c r="N640" s="623"/>
      <c r="O640" s="622"/>
      <c r="P640" s="479"/>
      <c r="Q640" s="479"/>
      <c r="R640" s="623"/>
      <c r="S640" s="478"/>
      <c r="T640" s="478"/>
      <c r="U640" s="624"/>
      <c r="V640" s="624"/>
      <c r="W640" s="624"/>
      <c r="BB640" s="478"/>
      <c r="BC640" s="478"/>
      <c r="BD640" s="478"/>
      <c r="BE640" s="478"/>
      <c r="BF640" s="478"/>
      <c r="BG640" s="478"/>
    </row>
    <row r="641" spans="2:59" x14ac:dyDescent="0.2">
      <c r="B641" s="478"/>
      <c r="C641" s="478"/>
      <c r="D641" s="620"/>
      <c r="E641" s="620"/>
      <c r="F641" s="620"/>
      <c r="G641" s="479"/>
      <c r="H641" s="621"/>
      <c r="I641" s="622"/>
      <c r="J641" s="622"/>
      <c r="K641" s="623"/>
      <c r="L641" s="623"/>
      <c r="M641" s="622"/>
      <c r="N641" s="623"/>
      <c r="O641" s="622"/>
      <c r="P641" s="479"/>
      <c r="Q641" s="479"/>
      <c r="R641" s="623"/>
      <c r="S641" s="478"/>
      <c r="T641" s="478"/>
      <c r="U641" s="624"/>
      <c r="V641" s="624"/>
      <c r="W641" s="624"/>
      <c r="BB641" s="478"/>
      <c r="BC641" s="478"/>
      <c r="BD641" s="478"/>
      <c r="BE641" s="478"/>
      <c r="BF641" s="478"/>
      <c r="BG641" s="478"/>
    </row>
    <row r="642" spans="2:59" x14ac:dyDescent="0.2">
      <c r="B642" s="478"/>
      <c r="C642" s="478"/>
      <c r="D642" s="620"/>
      <c r="E642" s="620"/>
      <c r="F642" s="620"/>
      <c r="G642" s="479"/>
      <c r="H642" s="621"/>
      <c r="I642" s="622"/>
      <c r="J642" s="622"/>
      <c r="K642" s="623"/>
      <c r="L642" s="623"/>
      <c r="M642" s="622"/>
      <c r="N642" s="623"/>
      <c r="O642" s="622"/>
      <c r="P642" s="479"/>
      <c r="Q642" s="479"/>
      <c r="R642" s="623"/>
      <c r="S642" s="478"/>
      <c r="T642" s="478"/>
      <c r="U642" s="624"/>
      <c r="V642" s="624"/>
      <c r="W642" s="624"/>
      <c r="BB642" s="478"/>
      <c r="BC642" s="478"/>
      <c r="BD642" s="478"/>
      <c r="BE642" s="478"/>
      <c r="BF642" s="478"/>
      <c r="BG642" s="478"/>
    </row>
    <row r="643" spans="2:59" x14ac:dyDescent="0.2">
      <c r="B643" s="478"/>
      <c r="C643" s="478"/>
      <c r="D643" s="620"/>
      <c r="E643" s="620"/>
      <c r="F643" s="620"/>
      <c r="G643" s="479"/>
      <c r="H643" s="621"/>
      <c r="I643" s="622"/>
      <c r="J643" s="622"/>
      <c r="K643" s="623"/>
      <c r="L643" s="623"/>
      <c r="M643" s="622"/>
      <c r="N643" s="623"/>
      <c r="O643" s="622"/>
      <c r="P643" s="479"/>
      <c r="Q643" s="479"/>
      <c r="R643" s="623"/>
      <c r="S643" s="478"/>
      <c r="T643" s="478"/>
      <c r="U643" s="624"/>
      <c r="V643" s="624"/>
      <c r="W643" s="624"/>
      <c r="BB643" s="478"/>
      <c r="BC643" s="478"/>
      <c r="BD643" s="478"/>
      <c r="BE643" s="478"/>
      <c r="BF643" s="478"/>
      <c r="BG643" s="478"/>
    </row>
    <row r="644" spans="2:59" x14ac:dyDescent="0.2">
      <c r="B644" s="478"/>
      <c r="C644" s="478"/>
      <c r="D644" s="620"/>
      <c r="E644" s="620"/>
      <c r="F644" s="620"/>
      <c r="G644" s="479"/>
      <c r="H644" s="621"/>
      <c r="I644" s="622"/>
      <c r="J644" s="622"/>
      <c r="K644" s="623"/>
      <c r="L644" s="623"/>
      <c r="M644" s="622"/>
      <c r="N644" s="623"/>
      <c r="O644" s="622"/>
      <c r="P644" s="479"/>
      <c r="Q644" s="479"/>
      <c r="R644" s="623"/>
      <c r="S644" s="478"/>
      <c r="T644" s="478"/>
      <c r="U644" s="624"/>
      <c r="V644" s="624"/>
      <c r="W644" s="624"/>
      <c r="BB644" s="478"/>
      <c r="BC644" s="478"/>
      <c r="BD644" s="478"/>
      <c r="BE644" s="478"/>
      <c r="BF644" s="478"/>
      <c r="BG644" s="478"/>
    </row>
    <row r="645" spans="2:59" x14ac:dyDescent="0.2">
      <c r="B645" s="478"/>
      <c r="C645" s="478"/>
      <c r="D645" s="620"/>
      <c r="E645" s="620"/>
      <c r="F645" s="620"/>
      <c r="G645" s="479"/>
      <c r="H645" s="621"/>
      <c r="I645" s="622"/>
      <c r="J645" s="622"/>
      <c r="K645" s="623"/>
      <c r="L645" s="623"/>
      <c r="M645" s="622"/>
      <c r="N645" s="623"/>
      <c r="O645" s="622"/>
      <c r="P645" s="479"/>
      <c r="Q645" s="479"/>
      <c r="R645" s="623"/>
      <c r="S645" s="478"/>
      <c r="T645" s="478"/>
      <c r="U645" s="624"/>
      <c r="V645" s="624"/>
      <c r="W645" s="624"/>
      <c r="BB645" s="478"/>
      <c r="BC645" s="478"/>
      <c r="BD645" s="478"/>
      <c r="BE645" s="478"/>
      <c r="BF645" s="478"/>
      <c r="BG645" s="478"/>
    </row>
    <row r="646" spans="2:59" x14ac:dyDescent="0.2">
      <c r="B646" s="478"/>
      <c r="C646" s="478"/>
      <c r="D646" s="620"/>
      <c r="E646" s="620"/>
      <c r="F646" s="620"/>
      <c r="G646" s="479"/>
      <c r="H646" s="621"/>
      <c r="I646" s="622"/>
      <c r="J646" s="622"/>
      <c r="K646" s="623"/>
      <c r="L646" s="623"/>
      <c r="M646" s="622"/>
      <c r="N646" s="623"/>
      <c r="O646" s="622"/>
      <c r="P646" s="479"/>
      <c r="Q646" s="479"/>
      <c r="R646" s="623"/>
      <c r="S646" s="478"/>
      <c r="T646" s="478"/>
      <c r="U646" s="624"/>
      <c r="V646" s="624"/>
      <c r="W646" s="624"/>
      <c r="BB646" s="478"/>
      <c r="BC646" s="478"/>
      <c r="BD646" s="478"/>
      <c r="BE646" s="478"/>
      <c r="BF646" s="478"/>
      <c r="BG646" s="478"/>
    </row>
    <row r="647" spans="2:59" x14ac:dyDescent="0.2">
      <c r="B647" s="478"/>
      <c r="C647" s="478"/>
      <c r="D647" s="620"/>
      <c r="E647" s="620"/>
      <c r="F647" s="620"/>
      <c r="G647" s="479"/>
      <c r="H647" s="621"/>
      <c r="I647" s="622"/>
      <c r="J647" s="622"/>
      <c r="K647" s="623"/>
      <c r="L647" s="623"/>
      <c r="M647" s="622"/>
      <c r="N647" s="623"/>
      <c r="O647" s="622"/>
      <c r="P647" s="479"/>
      <c r="Q647" s="479"/>
      <c r="R647" s="623"/>
      <c r="S647" s="478"/>
      <c r="T647" s="478"/>
      <c r="U647" s="624"/>
      <c r="V647" s="624"/>
      <c r="W647" s="624"/>
      <c r="BB647" s="478"/>
      <c r="BC647" s="478"/>
      <c r="BD647" s="478"/>
      <c r="BE647" s="478"/>
      <c r="BF647" s="478"/>
      <c r="BG647" s="478"/>
    </row>
    <row r="648" spans="2:59" x14ac:dyDescent="0.2">
      <c r="B648" s="478"/>
      <c r="C648" s="478"/>
      <c r="D648" s="620"/>
      <c r="E648" s="620"/>
      <c r="F648" s="620"/>
      <c r="G648" s="479"/>
      <c r="H648" s="621"/>
      <c r="I648" s="622"/>
      <c r="J648" s="622"/>
      <c r="K648" s="623"/>
      <c r="L648" s="623"/>
      <c r="M648" s="622"/>
      <c r="N648" s="623"/>
      <c r="O648" s="622"/>
      <c r="P648" s="479"/>
      <c r="Q648" s="479"/>
      <c r="R648" s="623"/>
      <c r="S648" s="478"/>
      <c r="T648" s="478"/>
      <c r="U648" s="624"/>
      <c r="V648" s="624"/>
      <c r="W648" s="624"/>
      <c r="BB648" s="478"/>
      <c r="BC648" s="478"/>
      <c r="BD648" s="478"/>
      <c r="BE648" s="478"/>
      <c r="BF648" s="478"/>
      <c r="BG648" s="478"/>
    </row>
    <row r="649" spans="2:59" x14ac:dyDescent="0.2">
      <c r="B649" s="478"/>
      <c r="C649" s="478"/>
      <c r="D649" s="620"/>
      <c r="E649" s="620"/>
      <c r="F649" s="620"/>
      <c r="G649" s="479"/>
      <c r="H649" s="621"/>
      <c r="I649" s="622"/>
      <c r="J649" s="622"/>
      <c r="K649" s="623"/>
      <c r="L649" s="623"/>
      <c r="M649" s="622"/>
      <c r="N649" s="623"/>
      <c r="O649" s="622"/>
      <c r="P649" s="479"/>
      <c r="Q649" s="479"/>
      <c r="R649" s="623"/>
      <c r="S649" s="478"/>
      <c r="T649" s="478"/>
      <c r="U649" s="624"/>
      <c r="V649" s="624"/>
      <c r="W649" s="624"/>
      <c r="BB649" s="478"/>
      <c r="BC649" s="478"/>
      <c r="BD649" s="478"/>
      <c r="BE649" s="478"/>
      <c r="BF649" s="478"/>
      <c r="BG649" s="478"/>
    </row>
    <row r="650" spans="2:59" x14ac:dyDescent="0.2">
      <c r="B650" s="478"/>
      <c r="C650" s="478"/>
      <c r="D650" s="620"/>
      <c r="E650" s="620"/>
      <c r="F650" s="620"/>
      <c r="G650" s="479"/>
      <c r="H650" s="621"/>
      <c r="I650" s="622"/>
      <c r="J650" s="622"/>
      <c r="K650" s="623"/>
      <c r="L650" s="623"/>
      <c r="M650" s="622"/>
      <c r="N650" s="623"/>
      <c r="O650" s="622"/>
      <c r="P650" s="479"/>
      <c r="Q650" s="479"/>
      <c r="R650" s="623"/>
      <c r="S650" s="478"/>
      <c r="T650" s="478"/>
      <c r="U650" s="624"/>
      <c r="V650" s="624"/>
      <c r="W650" s="624"/>
      <c r="BB650" s="478"/>
      <c r="BC650" s="478"/>
      <c r="BD650" s="478"/>
      <c r="BE650" s="478"/>
      <c r="BF650" s="478"/>
      <c r="BG650" s="478"/>
    </row>
    <row r="651" spans="2:59" x14ac:dyDescent="0.2">
      <c r="B651" s="478"/>
      <c r="C651" s="478"/>
      <c r="D651" s="620"/>
      <c r="E651" s="620"/>
      <c r="F651" s="620"/>
      <c r="G651" s="479"/>
      <c r="H651" s="621"/>
      <c r="I651" s="622"/>
      <c r="J651" s="622"/>
      <c r="K651" s="623"/>
      <c r="L651" s="623"/>
      <c r="M651" s="622"/>
      <c r="N651" s="623"/>
      <c r="O651" s="622"/>
      <c r="P651" s="479"/>
      <c r="Q651" s="479"/>
      <c r="R651" s="623"/>
      <c r="S651" s="478"/>
      <c r="T651" s="478"/>
      <c r="U651" s="624"/>
      <c r="V651" s="624"/>
      <c r="W651" s="624"/>
      <c r="BB651" s="478"/>
      <c r="BC651" s="478"/>
      <c r="BD651" s="478"/>
      <c r="BE651" s="478"/>
      <c r="BF651" s="478"/>
      <c r="BG651" s="478"/>
    </row>
    <row r="652" spans="2:59" x14ac:dyDescent="0.2">
      <c r="B652" s="478"/>
      <c r="C652" s="478"/>
      <c r="D652" s="620"/>
      <c r="E652" s="620"/>
      <c r="F652" s="620"/>
      <c r="G652" s="479"/>
      <c r="H652" s="621"/>
      <c r="I652" s="622"/>
      <c r="J652" s="622"/>
      <c r="K652" s="623"/>
      <c r="L652" s="623"/>
      <c r="M652" s="622"/>
      <c r="N652" s="623"/>
      <c r="O652" s="622"/>
      <c r="P652" s="479"/>
      <c r="Q652" s="479"/>
      <c r="R652" s="623"/>
      <c r="S652" s="478"/>
      <c r="T652" s="478"/>
      <c r="U652" s="624"/>
      <c r="V652" s="624"/>
      <c r="W652" s="624"/>
      <c r="BB652" s="478"/>
      <c r="BC652" s="478"/>
      <c r="BD652" s="478"/>
      <c r="BE652" s="478"/>
      <c r="BF652" s="478"/>
      <c r="BG652" s="478"/>
    </row>
    <row r="653" spans="2:59" x14ac:dyDescent="0.2">
      <c r="B653" s="478"/>
      <c r="C653" s="478"/>
      <c r="D653" s="620"/>
      <c r="E653" s="620"/>
      <c r="F653" s="620"/>
      <c r="G653" s="479"/>
      <c r="H653" s="621"/>
      <c r="I653" s="622"/>
      <c r="J653" s="622"/>
      <c r="K653" s="623"/>
      <c r="L653" s="623"/>
      <c r="M653" s="622"/>
      <c r="N653" s="623"/>
      <c r="O653" s="622"/>
      <c r="P653" s="479"/>
      <c r="Q653" s="479"/>
      <c r="R653" s="623"/>
      <c r="S653" s="478"/>
      <c r="T653" s="478"/>
      <c r="U653" s="624"/>
      <c r="V653" s="624"/>
      <c r="W653" s="624"/>
      <c r="BB653" s="478"/>
      <c r="BC653" s="478"/>
      <c r="BD653" s="478"/>
      <c r="BE653" s="478"/>
      <c r="BF653" s="478"/>
      <c r="BG653" s="478"/>
    </row>
    <row r="654" spans="2:59" x14ac:dyDescent="0.2">
      <c r="B654" s="478"/>
      <c r="C654" s="478"/>
      <c r="D654" s="620"/>
      <c r="E654" s="620"/>
      <c r="F654" s="620"/>
      <c r="G654" s="479"/>
      <c r="H654" s="621"/>
      <c r="I654" s="622"/>
      <c r="J654" s="622"/>
      <c r="K654" s="623"/>
      <c r="L654" s="623"/>
      <c r="M654" s="622"/>
      <c r="N654" s="623"/>
      <c r="O654" s="622"/>
      <c r="P654" s="479"/>
      <c r="Q654" s="479"/>
      <c r="R654" s="623"/>
      <c r="S654" s="478"/>
      <c r="T654" s="478"/>
      <c r="U654" s="624"/>
      <c r="V654" s="624"/>
      <c r="W654" s="624"/>
      <c r="BB654" s="478"/>
      <c r="BC654" s="478"/>
      <c r="BD654" s="478"/>
      <c r="BE654" s="478"/>
      <c r="BF654" s="478"/>
      <c r="BG654" s="478"/>
    </row>
    <row r="655" spans="2:59" x14ac:dyDescent="0.2">
      <c r="B655" s="478"/>
      <c r="C655" s="478"/>
      <c r="D655" s="620"/>
      <c r="E655" s="620"/>
      <c r="F655" s="620"/>
      <c r="G655" s="479"/>
      <c r="H655" s="621"/>
      <c r="I655" s="622"/>
      <c r="J655" s="622"/>
      <c r="K655" s="623"/>
      <c r="L655" s="623"/>
      <c r="M655" s="622"/>
      <c r="N655" s="623"/>
      <c r="O655" s="622"/>
      <c r="P655" s="479"/>
      <c r="Q655" s="479"/>
      <c r="R655" s="623"/>
      <c r="S655" s="478"/>
      <c r="T655" s="478"/>
      <c r="U655" s="624"/>
      <c r="V655" s="624"/>
      <c r="W655" s="624"/>
      <c r="BB655" s="478"/>
      <c r="BC655" s="478"/>
      <c r="BD655" s="478"/>
      <c r="BE655" s="478"/>
      <c r="BF655" s="478"/>
      <c r="BG655" s="478"/>
    </row>
    <row r="656" spans="2:59" x14ac:dyDescent="0.2">
      <c r="B656" s="478"/>
      <c r="C656" s="478"/>
      <c r="D656" s="620"/>
      <c r="E656" s="620"/>
      <c r="F656" s="620"/>
      <c r="G656" s="479"/>
      <c r="H656" s="621"/>
      <c r="I656" s="622"/>
      <c r="J656" s="622"/>
      <c r="K656" s="623"/>
      <c r="L656" s="623"/>
      <c r="M656" s="622"/>
      <c r="N656" s="623"/>
      <c r="O656" s="622"/>
      <c r="P656" s="479"/>
      <c r="Q656" s="479"/>
      <c r="R656" s="623"/>
      <c r="S656" s="478"/>
      <c r="T656" s="478"/>
      <c r="U656" s="624"/>
      <c r="V656" s="624"/>
      <c r="W656" s="624"/>
      <c r="BB656" s="478"/>
      <c r="BC656" s="478"/>
      <c r="BD656" s="478"/>
      <c r="BE656" s="478"/>
      <c r="BF656" s="478"/>
      <c r="BG656" s="478"/>
    </row>
    <row r="657" spans="2:59" x14ac:dyDescent="0.2">
      <c r="B657" s="478"/>
      <c r="C657" s="478"/>
      <c r="D657" s="620"/>
      <c r="E657" s="620"/>
      <c r="F657" s="620"/>
      <c r="G657" s="479"/>
      <c r="H657" s="621"/>
      <c r="I657" s="622"/>
      <c r="J657" s="622"/>
      <c r="K657" s="623"/>
      <c r="L657" s="623"/>
      <c r="M657" s="622"/>
      <c r="N657" s="623"/>
      <c r="O657" s="622"/>
      <c r="P657" s="479"/>
      <c r="Q657" s="479"/>
      <c r="R657" s="623"/>
      <c r="S657" s="478"/>
      <c r="T657" s="478"/>
      <c r="U657" s="624"/>
      <c r="V657" s="624"/>
      <c r="W657" s="624"/>
      <c r="BB657" s="478"/>
      <c r="BC657" s="478"/>
      <c r="BD657" s="478"/>
      <c r="BE657" s="478"/>
      <c r="BF657" s="478"/>
      <c r="BG657" s="478"/>
    </row>
    <row r="658" spans="2:59" x14ac:dyDescent="0.2">
      <c r="B658" s="478"/>
      <c r="C658" s="478"/>
      <c r="D658" s="620"/>
      <c r="E658" s="620"/>
      <c r="F658" s="620"/>
      <c r="G658" s="479"/>
      <c r="H658" s="621"/>
      <c r="I658" s="622"/>
      <c r="J658" s="622"/>
      <c r="K658" s="623"/>
      <c r="L658" s="623"/>
      <c r="M658" s="622"/>
      <c r="N658" s="623"/>
      <c r="O658" s="622"/>
      <c r="P658" s="479"/>
      <c r="Q658" s="479"/>
      <c r="R658" s="623"/>
      <c r="S658" s="478"/>
      <c r="T658" s="478"/>
      <c r="U658" s="624"/>
      <c r="V658" s="624"/>
      <c r="W658" s="624"/>
      <c r="BB658" s="478"/>
      <c r="BC658" s="478"/>
      <c r="BD658" s="478"/>
      <c r="BE658" s="478"/>
      <c r="BF658" s="478"/>
      <c r="BG658" s="478"/>
    </row>
    <row r="659" spans="2:59" x14ac:dyDescent="0.2">
      <c r="B659" s="478"/>
      <c r="C659" s="478"/>
      <c r="D659" s="620"/>
      <c r="E659" s="620"/>
      <c r="F659" s="620"/>
      <c r="G659" s="479"/>
      <c r="H659" s="621"/>
      <c r="I659" s="622"/>
      <c r="J659" s="622"/>
      <c r="K659" s="623"/>
      <c r="L659" s="623"/>
      <c r="M659" s="622"/>
      <c r="N659" s="623"/>
      <c r="O659" s="622"/>
      <c r="P659" s="479"/>
      <c r="Q659" s="479"/>
      <c r="R659" s="623"/>
      <c r="S659" s="478"/>
      <c r="T659" s="478"/>
      <c r="U659" s="624"/>
      <c r="V659" s="624"/>
      <c r="W659" s="624"/>
      <c r="BB659" s="478"/>
      <c r="BC659" s="478"/>
      <c r="BD659" s="478"/>
      <c r="BE659" s="478"/>
      <c r="BF659" s="478"/>
      <c r="BG659" s="478"/>
    </row>
    <row r="660" spans="2:59" x14ac:dyDescent="0.2">
      <c r="B660" s="478"/>
      <c r="C660" s="478"/>
      <c r="D660" s="620"/>
      <c r="E660" s="620"/>
      <c r="F660" s="620"/>
      <c r="G660" s="479"/>
      <c r="H660" s="621"/>
      <c r="I660" s="622"/>
      <c r="J660" s="622"/>
      <c r="K660" s="623"/>
      <c r="L660" s="623"/>
      <c r="M660" s="622"/>
      <c r="N660" s="623"/>
      <c r="O660" s="622"/>
      <c r="P660" s="479"/>
      <c r="Q660" s="479"/>
      <c r="R660" s="623"/>
      <c r="S660" s="478"/>
      <c r="T660" s="478"/>
      <c r="U660" s="624"/>
      <c r="V660" s="624"/>
      <c r="W660" s="624"/>
      <c r="BB660" s="478"/>
      <c r="BC660" s="478"/>
      <c r="BD660" s="478"/>
      <c r="BE660" s="478"/>
      <c r="BF660" s="478"/>
      <c r="BG660" s="478"/>
    </row>
    <row r="661" spans="2:59" x14ac:dyDescent="0.2">
      <c r="B661" s="478"/>
      <c r="C661" s="478"/>
      <c r="D661" s="620"/>
      <c r="E661" s="620"/>
      <c r="F661" s="620"/>
      <c r="G661" s="479"/>
      <c r="H661" s="621"/>
      <c r="I661" s="622"/>
      <c r="J661" s="622"/>
      <c r="K661" s="623"/>
      <c r="L661" s="623"/>
      <c r="M661" s="622"/>
      <c r="N661" s="623"/>
      <c r="O661" s="622"/>
      <c r="P661" s="479"/>
      <c r="Q661" s="479"/>
      <c r="R661" s="623"/>
      <c r="S661" s="478"/>
      <c r="T661" s="478"/>
      <c r="U661" s="624"/>
      <c r="V661" s="624"/>
      <c r="W661" s="624"/>
      <c r="BB661" s="478"/>
      <c r="BC661" s="478"/>
      <c r="BD661" s="478"/>
      <c r="BE661" s="478"/>
      <c r="BF661" s="478"/>
      <c r="BG661" s="478"/>
    </row>
    <row r="662" spans="2:59" x14ac:dyDescent="0.2">
      <c r="B662" s="478"/>
      <c r="C662" s="478"/>
      <c r="D662" s="620"/>
      <c r="E662" s="620"/>
      <c r="F662" s="620"/>
      <c r="G662" s="479"/>
      <c r="H662" s="621"/>
      <c r="I662" s="622"/>
      <c r="J662" s="622"/>
      <c r="K662" s="623"/>
      <c r="L662" s="623"/>
      <c r="M662" s="622"/>
      <c r="N662" s="623"/>
      <c r="O662" s="622"/>
      <c r="P662" s="479"/>
      <c r="Q662" s="479"/>
      <c r="R662" s="623"/>
      <c r="S662" s="478"/>
      <c r="T662" s="478"/>
      <c r="U662" s="624"/>
      <c r="V662" s="624"/>
      <c r="W662" s="624"/>
      <c r="BB662" s="478"/>
      <c r="BC662" s="478"/>
      <c r="BD662" s="478"/>
      <c r="BE662" s="478"/>
      <c r="BF662" s="478"/>
      <c r="BG662" s="478"/>
    </row>
    <row r="663" spans="2:59" x14ac:dyDescent="0.2">
      <c r="B663" s="478"/>
      <c r="C663" s="478"/>
      <c r="D663" s="620"/>
      <c r="E663" s="620"/>
      <c r="F663" s="620"/>
      <c r="G663" s="479"/>
      <c r="H663" s="621"/>
      <c r="I663" s="622"/>
      <c r="J663" s="622"/>
      <c r="K663" s="623"/>
      <c r="L663" s="623"/>
      <c r="M663" s="622"/>
      <c r="N663" s="623"/>
      <c r="O663" s="622"/>
      <c r="P663" s="479"/>
      <c r="Q663" s="479"/>
      <c r="R663" s="623"/>
      <c r="S663" s="478"/>
      <c r="T663" s="478"/>
      <c r="U663" s="624"/>
      <c r="V663" s="624"/>
      <c r="W663" s="624"/>
      <c r="BB663" s="478"/>
      <c r="BC663" s="478"/>
      <c r="BD663" s="478"/>
      <c r="BE663" s="478"/>
      <c r="BF663" s="478"/>
      <c r="BG663" s="478"/>
    </row>
    <row r="664" spans="2:59" x14ac:dyDescent="0.2">
      <c r="B664" s="478"/>
      <c r="C664" s="478"/>
      <c r="D664" s="620"/>
      <c r="E664" s="620"/>
      <c r="F664" s="620"/>
      <c r="G664" s="479"/>
      <c r="H664" s="621"/>
      <c r="I664" s="622"/>
      <c r="J664" s="622"/>
      <c r="K664" s="623"/>
      <c r="L664" s="623"/>
      <c r="M664" s="622"/>
      <c r="N664" s="623"/>
      <c r="O664" s="622"/>
      <c r="P664" s="479"/>
      <c r="Q664" s="479"/>
      <c r="R664" s="623"/>
      <c r="S664" s="478"/>
      <c r="T664" s="478"/>
      <c r="U664" s="624"/>
      <c r="V664" s="624"/>
      <c r="W664" s="624"/>
      <c r="BB664" s="478"/>
      <c r="BC664" s="478"/>
      <c r="BD664" s="478"/>
      <c r="BE664" s="478"/>
      <c r="BF664" s="478"/>
      <c r="BG664" s="478"/>
    </row>
    <row r="665" spans="2:59" x14ac:dyDescent="0.2">
      <c r="B665" s="478"/>
      <c r="C665" s="478"/>
      <c r="D665" s="620"/>
      <c r="E665" s="620"/>
      <c r="F665" s="620"/>
      <c r="G665" s="479"/>
      <c r="H665" s="621"/>
      <c r="I665" s="622"/>
      <c r="J665" s="622"/>
      <c r="K665" s="623"/>
      <c r="L665" s="623"/>
      <c r="M665" s="622"/>
      <c r="N665" s="623"/>
      <c r="O665" s="622"/>
      <c r="P665" s="479"/>
      <c r="Q665" s="479"/>
      <c r="R665" s="623"/>
      <c r="S665" s="478"/>
      <c r="T665" s="478"/>
      <c r="U665" s="624"/>
      <c r="V665" s="624"/>
      <c r="W665" s="624"/>
      <c r="BB665" s="478"/>
      <c r="BC665" s="478"/>
      <c r="BD665" s="478"/>
      <c r="BE665" s="478"/>
      <c r="BF665" s="478"/>
      <c r="BG665" s="478"/>
    </row>
    <row r="666" spans="2:59" x14ac:dyDescent="0.2">
      <c r="B666" s="478"/>
      <c r="C666" s="478"/>
      <c r="D666" s="620"/>
      <c r="E666" s="620"/>
      <c r="F666" s="620"/>
      <c r="G666" s="479"/>
      <c r="H666" s="621"/>
      <c r="I666" s="622"/>
      <c r="J666" s="622"/>
      <c r="K666" s="623"/>
      <c r="L666" s="623"/>
      <c r="M666" s="622"/>
      <c r="N666" s="623"/>
      <c r="O666" s="622"/>
      <c r="P666" s="479"/>
      <c r="Q666" s="479"/>
      <c r="R666" s="623"/>
      <c r="S666" s="478"/>
      <c r="T666" s="478"/>
      <c r="U666" s="624"/>
      <c r="V666" s="624"/>
      <c r="W666" s="624"/>
      <c r="BB666" s="478"/>
      <c r="BC666" s="478"/>
      <c r="BD666" s="478"/>
      <c r="BE666" s="478"/>
      <c r="BF666" s="478"/>
      <c r="BG666" s="478"/>
    </row>
    <row r="667" spans="2:59" x14ac:dyDescent="0.2">
      <c r="B667" s="478"/>
      <c r="C667" s="478"/>
      <c r="D667" s="620"/>
      <c r="E667" s="620"/>
      <c r="F667" s="620"/>
      <c r="G667" s="479"/>
      <c r="H667" s="621"/>
      <c r="I667" s="622"/>
      <c r="J667" s="622"/>
      <c r="K667" s="623"/>
      <c r="L667" s="623"/>
      <c r="M667" s="622"/>
      <c r="N667" s="623"/>
      <c r="O667" s="622"/>
      <c r="P667" s="479"/>
      <c r="Q667" s="479"/>
      <c r="R667" s="623"/>
      <c r="S667" s="478"/>
      <c r="T667" s="478"/>
      <c r="U667" s="624"/>
      <c r="V667" s="624"/>
      <c r="W667" s="624"/>
      <c r="BB667" s="478"/>
      <c r="BC667" s="478"/>
      <c r="BD667" s="478"/>
      <c r="BE667" s="478"/>
      <c r="BF667" s="478"/>
      <c r="BG667" s="478"/>
    </row>
    <row r="668" spans="2:59" x14ac:dyDescent="0.2">
      <c r="B668" s="478"/>
      <c r="C668" s="478"/>
      <c r="D668" s="620"/>
      <c r="E668" s="620"/>
      <c r="F668" s="620"/>
      <c r="G668" s="479"/>
      <c r="H668" s="621"/>
      <c r="I668" s="622"/>
      <c r="J668" s="622"/>
      <c r="K668" s="623"/>
      <c r="L668" s="623"/>
      <c r="M668" s="622"/>
      <c r="N668" s="623"/>
      <c r="O668" s="622"/>
      <c r="P668" s="479"/>
      <c r="Q668" s="479"/>
      <c r="R668" s="623"/>
      <c r="S668" s="478"/>
      <c r="T668" s="478"/>
      <c r="U668" s="624"/>
      <c r="V668" s="624"/>
      <c r="W668" s="624"/>
      <c r="BB668" s="478"/>
      <c r="BC668" s="478"/>
      <c r="BD668" s="478"/>
      <c r="BE668" s="478"/>
      <c r="BF668" s="478"/>
      <c r="BG668" s="478"/>
    </row>
    <row r="669" spans="2:59" x14ac:dyDescent="0.2">
      <c r="B669" s="478"/>
      <c r="C669" s="478"/>
      <c r="D669" s="620"/>
      <c r="E669" s="620"/>
      <c r="F669" s="620"/>
      <c r="G669" s="479"/>
      <c r="H669" s="621"/>
      <c r="I669" s="622"/>
      <c r="J669" s="622"/>
      <c r="K669" s="623"/>
      <c r="L669" s="623"/>
      <c r="M669" s="622"/>
      <c r="N669" s="623"/>
      <c r="O669" s="622"/>
      <c r="P669" s="479"/>
      <c r="Q669" s="479"/>
      <c r="R669" s="623"/>
      <c r="S669" s="478"/>
      <c r="T669" s="478"/>
      <c r="U669" s="624"/>
      <c r="V669" s="624"/>
      <c r="W669" s="624"/>
      <c r="BB669" s="478"/>
      <c r="BC669" s="478"/>
      <c r="BD669" s="478"/>
      <c r="BE669" s="478"/>
      <c r="BF669" s="478"/>
      <c r="BG669" s="478"/>
    </row>
    <row r="670" spans="2:59" x14ac:dyDescent="0.2">
      <c r="B670" s="478"/>
      <c r="C670" s="478"/>
      <c r="D670" s="620"/>
      <c r="E670" s="620"/>
      <c r="F670" s="620"/>
      <c r="G670" s="479"/>
      <c r="H670" s="621"/>
      <c r="I670" s="622"/>
      <c r="J670" s="622"/>
      <c r="K670" s="623"/>
      <c r="L670" s="623"/>
      <c r="M670" s="622"/>
      <c r="N670" s="623"/>
      <c r="O670" s="622"/>
      <c r="P670" s="479"/>
      <c r="Q670" s="479"/>
      <c r="R670" s="623"/>
      <c r="S670" s="478"/>
      <c r="T670" s="478"/>
      <c r="U670" s="624"/>
      <c r="V670" s="624"/>
      <c r="W670" s="624"/>
      <c r="BB670" s="478"/>
      <c r="BC670" s="478"/>
      <c r="BD670" s="478"/>
      <c r="BE670" s="478"/>
      <c r="BF670" s="478"/>
      <c r="BG670" s="478"/>
    </row>
    <row r="671" spans="2:59" x14ac:dyDescent="0.2">
      <c r="B671" s="478"/>
      <c r="C671" s="478"/>
      <c r="D671" s="620"/>
      <c r="E671" s="620"/>
      <c r="F671" s="620"/>
      <c r="G671" s="479"/>
      <c r="H671" s="621"/>
      <c r="I671" s="622"/>
      <c r="J671" s="622"/>
      <c r="K671" s="623"/>
      <c r="L671" s="623"/>
      <c r="M671" s="622"/>
      <c r="N671" s="623"/>
      <c r="O671" s="622"/>
      <c r="P671" s="479"/>
      <c r="Q671" s="479"/>
      <c r="R671" s="623"/>
      <c r="S671" s="478"/>
      <c r="T671" s="478"/>
      <c r="U671" s="624"/>
      <c r="V671" s="624"/>
      <c r="W671" s="624"/>
      <c r="BB671" s="478"/>
      <c r="BC671" s="478"/>
      <c r="BD671" s="478"/>
      <c r="BE671" s="478"/>
      <c r="BF671" s="478"/>
      <c r="BG671" s="478"/>
    </row>
    <row r="672" spans="2:59" x14ac:dyDescent="0.2">
      <c r="B672" s="478"/>
      <c r="C672" s="478"/>
      <c r="D672" s="620"/>
      <c r="E672" s="620"/>
      <c r="F672" s="620"/>
      <c r="G672" s="479"/>
      <c r="H672" s="621"/>
      <c r="I672" s="622"/>
      <c r="J672" s="622"/>
      <c r="K672" s="623"/>
      <c r="L672" s="623"/>
      <c r="M672" s="622"/>
      <c r="N672" s="623"/>
      <c r="O672" s="622"/>
      <c r="P672" s="479"/>
      <c r="Q672" s="479"/>
      <c r="R672" s="623"/>
      <c r="S672" s="478"/>
      <c r="T672" s="478"/>
      <c r="U672" s="624"/>
      <c r="V672" s="624"/>
      <c r="W672" s="624"/>
      <c r="BB672" s="478"/>
      <c r="BC672" s="478"/>
      <c r="BD672" s="478"/>
      <c r="BE672" s="478"/>
      <c r="BF672" s="478"/>
      <c r="BG672" s="478"/>
    </row>
    <row r="673" spans="2:59" x14ac:dyDescent="0.2">
      <c r="B673" s="478"/>
      <c r="C673" s="478"/>
      <c r="D673" s="620"/>
      <c r="E673" s="620"/>
      <c r="F673" s="620"/>
      <c r="G673" s="479"/>
      <c r="H673" s="621"/>
      <c r="I673" s="622"/>
      <c r="J673" s="622"/>
      <c r="K673" s="623"/>
      <c r="L673" s="623"/>
      <c r="M673" s="622"/>
      <c r="N673" s="623"/>
      <c r="O673" s="622"/>
      <c r="P673" s="479"/>
      <c r="Q673" s="479"/>
      <c r="R673" s="623"/>
      <c r="S673" s="478"/>
      <c r="T673" s="478"/>
      <c r="U673" s="624"/>
      <c r="V673" s="624"/>
      <c r="W673" s="624"/>
      <c r="BB673" s="478"/>
      <c r="BC673" s="478"/>
      <c r="BD673" s="478"/>
      <c r="BE673" s="478"/>
      <c r="BF673" s="478"/>
      <c r="BG673" s="478"/>
    </row>
    <row r="674" spans="2:59" x14ac:dyDescent="0.2">
      <c r="B674" s="478"/>
      <c r="C674" s="478"/>
      <c r="D674" s="620"/>
      <c r="E674" s="620"/>
      <c r="F674" s="620"/>
      <c r="G674" s="479"/>
      <c r="H674" s="621"/>
      <c r="I674" s="622"/>
      <c r="J674" s="622"/>
      <c r="K674" s="623"/>
      <c r="L674" s="623"/>
      <c r="M674" s="622"/>
      <c r="N674" s="623"/>
      <c r="O674" s="622"/>
      <c r="P674" s="479"/>
      <c r="Q674" s="479"/>
      <c r="R674" s="623"/>
      <c r="S674" s="478"/>
      <c r="T674" s="478"/>
      <c r="U674" s="624"/>
      <c r="V674" s="624"/>
      <c r="W674" s="624"/>
      <c r="BB674" s="478"/>
      <c r="BC674" s="478"/>
      <c r="BD674" s="478"/>
      <c r="BE674" s="478"/>
      <c r="BF674" s="478"/>
      <c r="BG674" s="478"/>
    </row>
    <row r="675" spans="2:59" x14ac:dyDescent="0.2">
      <c r="B675" s="478"/>
      <c r="C675" s="478"/>
      <c r="D675" s="620"/>
      <c r="E675" s="620"/>
      <c r="F675" s="620"/>
      <c r="G675" s="479"/>
      <c r="H675" s="621"/>
      <c r="I675" s="622"/>
      <c r="J675" s="622"/>
      <c r="K675" s="623"/>
      <c r="L675" s="623"/>
      <c r="M675" s="622"/>
      <c r="N675" s="623"/>
      <c r="O675" s="622"/>
      <c r="P675" s="479"/>
      <c r="Q675" s="479"/>
      <c r="R675" s="623"/>
      <c r="S675" s="478"/>
      <c r="T675" s="478"/>
      <c r="U675" s="624"/>
      <c r="V675" s="624"/>
      <c r="W675" s="624"/>
      <c r="BB675" s="478"/>
      <c r="BC675" s="478"/>
      <c r="BD675" s="478"/>
      <c r="BE675" s="478"/>
      <c r="BF675" s="478"/>
      <c r="BG675" s="478"/>
    </row>
    <row r="676" spans="2:59" x14ac:dyDescent="0.2">
      <c r="B676" s="478"/>
      <c r="C676" s="478"/>
      <c r="D676" s="620"/>
      <c r="E676" s="620"/>
      <c r="F676" s="620"/>
      <c r="G676" s="479"/>
      <c r="H676" s="621"/>
      <c r="I676" s="622"/>
      <c r="J676" s="622"/>
      <c r="K676" s="623"/>
      <c r="L676" s="623"/>
      <c r="M676" s="622"/>
      <c r="N676" s="623"/>
      <c r="O676" s="622"/>
      <c r="P676" s="479"/>
      <c r="Q676" s="479"/>
      <c r="R676" s="623"/>
      <c r="S676" s="478"/>
      <c r="T676" s="478"/>
      <c r="U676" s="624"/>
      <c r="V676" s="624"/>
      <c r="W676" s="624"/>
      <c r="BB676" s="478"/>
      <c r="BC676" s="478"/>
      <c r="BD676" s="478"/>
      <c r="BE676" s="478"/>
      <c r="BF676" s="478"/>
      <c r="BG676" s="478"/>
    </row>
    <row r="677" spans="2:59" x14ac:dyDescent="0.2">
      <c r="B677" s="478"/>
      <c r="C677" s="478"/>
      <c r="D677" s="620"/>
      <c r="E677" s="620"/>
      <c r="F677" s="620"/>
      <c r="G677" s="479"/>
      <c r="H677" s="621"/>
      <c r="I677" s="622"/>
      <c r="J677" s="622"/>
      <c r="K677" s="623"/>
      <c r="L677" s="623"/>
      <c r="M677" s="622"/>
      <c r="N677" s="623"/>
      <c r="O677" s="622"/>
      <c r="P677" s="479"/>
      <c r="Q677" s="479"/>
      <c r="R677" s="623"/>
      <c r="S677" s="478"/>
      <c r="T677" s="478"/>
      <c r="U677" s="624"/>
      <c r="V677" s="624"/>
      <c r="W677" s="624"/>
      <c r="BB677" s="478"/>
      <c r="BC677" s="478"/>
      <c r="BD677" s="478"/>
      <c r="BE677" s="478"/>
      <c r="BF677" s="478"/>
      <c r="BG677" s="478"/>
    </row>
    <row r="678" spans="2:59" x14ac:dyDescent="0.2">
      <c r="B678" s="478"/>
      <c r="C678" s="478"/>
      <c r="D678" s="620"/>
      <c r="E678" s="620"/>
      <c r="F678" s="620"/>
      <c r="G678" s="479"/>
      <c r="H678" s="621"/>
      <c r="I678" s="622"/>
      <c r="J678" s="622"/>
      <c r="K678" s="623"/>
      <c r="L678" s="623"/>
      <c r="M678" s="622"/>
      <c r="N678" s="623"/>
      <c r="O678" s="622"/>
      <c r="P678" s="479"/>
      <c r="Q678" s="479"/>
      <c r="R678" s="623"/>
      <c r="S678" s="478"/>
      <c r="T678" s="478"/>
      <c r="U678" s="624"/>
      <c r="V678" s="624"/>
      <c r="W678" s="624"/>
      <c r="BB678" s="478"/>
      <c r="BC678" s="478"/>
      <c r="BD678" s="478"/>
      <c r="BE678" s="478"/>
      <c r="BF678" s="478"/>
      <c r="BG678" s="478"/>
    </row>
    <row r="679" spans="2:59" x14ac:dyDescent="0.2">
      <c r="B679" s="478"/>
      <c r="C679" s="478"/>
      <c r="D679" s="620"/>
      <c r="E679" s="620"/>
      <c r="F679" s="620"/>
      <c r="G679" s="479"/>
      <c r="H679" s="621"/>
      <c r="I679" s="622"/>
      <c r="J679" s="622"/>
      <c r="K679" s="623"/>
      <c r="L679" s="623"/>
      <c r="M679" s="622"/>
      <c r="N679" s="623"/>
      <c r="O679" s="622"/>
      <c r="P679" s="479"/>
      <c r="Q679" s="479"/>
      <c r="R679" s="623"/>
      <c r="S679" s="478"/>
      <c r="T679" s="478"/>
      <c r="U679" s="624"/>
      <c r="V679" s="624"/>
      <c r="W679" s="624"/>
      <c r="BB679" s="478"/>
      <c r="BC679" s="478"/>
      <c r="BD679" s="478"/>
      <c r="BE679" s="478"/>
      <c r="BF679" s="478"/>
      <c r="BG679" s="478"/>
    </row>
    <row r="680" spans="2:59" x14ac:dyDescent="0.2">
      <c r="B680" s="478"/>
      <c r="C680" s="478"/>
      <c r="D680" s="620"/>
      <c r="E680" s="620"/>
      <c r="F680" s="620"/>
      <c r="G680" s="479"/>
      <c r="H680" s="621"/>
      <c r="I680" s="622"/>
      <c r="J680" s="622"/>
      <c r="K680" s="623"/>
      <c r="L680" s="623"/>
      <c r="M680" s="622"/>
      <c r="N680" s="623"/>
      <c r="O680" s="622"/>
      <c r="P680" s="479"/>
      <c r="Q680" s="479"/>
      <c r="R680" s="623"/>
      <c r="S680" s="478"/>
      <c r="T680" s="478"/>
      <c r="U680" s="624"/>
      <c r="V680" s="624"/>
      <c r="W680" s="624"/>
      <c r="BB680" s="478"/>
      <c r="BC680" s="478"/>
      <c r="BD680" s="478"/>
      <c r="BE680" s="478"/>
      <c r="BF680" s="478"/>
      <c r="BG680" s="478"/>
    </row>
    <row r="681" spans="2:59" x14ac:dyDescent="0.2">
      <c r="B681" s="478"/>
      <c r="C681" s="478"/>
      <c r="D681" s="620"/>
      <c r="E681" s="620"/>
      <c r="F681" s="620"/>
      <c r="G681" s="479"/>
      <c r="H681" s="621"/>
      <c r="I681" s="622"/>
      <c r="J681" s="622"/>
      <c r="K681" s="623"/>
      <c r="L681" s="623"/>
      <c r="M681" s="622"/>
      <c r="N681" s="623"/>
      <c r="O681" s="622"/>
      <c r="P681" s="479"/>
      <c r="Q681" s="479"/>
      <c r="R681" s="623"/>
      <c r="S681" s="478"/>
      <c r="T681" s="478"/>
      <c r="U681" s="624"/>
      <c r="V681" s="624"/>
      <c r="W681" s="624"/>
      <c r="BB681" s="478"/>
      <c r="BC681" s="478"/>
      <c r="BD681" s="478"/>
      <c r="BE681" s="478"/>
      <c r="BF681" s="478"/>
      <c r="BG681" s="478"/>
    </row>
    <row r="682" spans="2:59" x14ac:dyDescent="0.2">
      <c r="B682" s="478"/>
      <c r="C682" s="478"/>
      <c r="D682" s="620"/>
      <c r="E682" s="620"/>
      <c r="F682" s="620"/>
      <c r="G682" s="479"/>
      <c r="H682" s="621"/>
      <c r="I682" s="622"/>
      <c r="J682" s="622"/>
      <c r="K682" s="623"/>
      <c r="L682" s="623"/>
      <c r="M682" s="622"/>
      <c r="N682" s="623"/>
      <c r="O682" s="622"/>
      <c r="P682" s="479"/>
      <c r="Q682" s="479"/>
      <c r="R682" s="623"/>
      <c r="S682" s="478"/>
      <c r="T682" s="478"/>
      <c r="U682" s="624"/>
      <c r="V682" s="624"/>
      <c r="W682" s="624"/>
      <c r="BB682" s="478"/>
      <c r="BC682" s="478"/>
      <c r="BD682" s="478"/>
      <c r="BE682" s="478"/>
      <c r="BF682" s="478"/>
      <c r="BG682" s="478"/>
    </row>
    <row r="683" spans="2:59" x14ac:dyDescent="0.2">
      <c r="B683" s="478"/>
      <c r="C683" s="478"/>
      <c r="D683" s="620"/>
      <c r="E683" s="620"/>
      <c r="F683" s="620"/>
      <c r="G683" s="479"/>
      <c r="H683" s="621"/>
      <c r="I683" s="622"/>
      <c r="J683" s="622"/>
      <c r="K683" s="623"/>
      <c r="L683" s="623"/>
      <c r="M683" s="622"/>
      <c r="N683" s="623"/>
      <c r="O683" s="622"/>
      <c r="P683" s="479"/>
      <c r="Q683" s="479"/>
      <c r="R683" s="623"/>
      <c r="S683" s="478"/>
      <c r="T683" s="478"/>
      <c r="U683" s="624"/>
      <c r="V683" s="624"/>
      <c r="W683" s="624"/>
      <c r="BB683" s="478"/>
      <c r="BC683" s="478"/>
      <c r="BD683" s="478"/>
      <c r="BE683" s="478"/>
      <c r="BF683" s="478"/>
      <c r="BG683" s="478"/>
    </row>
    <row r="684" spans="2:59" x14ac:dyDescent="0.2">
      <c r="B684" s="478"/>
      <c r="C684" s="478"/>
      <c r="D684" s="620"/>
      <c r="E684" s="620"/>
      <c r="F684" s="620"/>
      <c r="G684" s="479"/>
      <c r="H684" s="621"/>
      <c r="I684" s="622"/>
      <c r="J684" s="622"/>
      <c r="K684" s="623"/>
      <c r="L684" s="623"/>
      <c r="M684" s="622"/>
      <c r="N684" s="623"/>
      <c r="O684" s="622"/>
      <c r="P684" s="479"/>
      <c r="Q684" s="479"/>
      <c r="R684" s="623"/>
      <c r="S684" s="478"/>
      <c r="T684" s="478"/>
      <c r="U684" s="624"/>
      <c r="V684" s="624"/>
      <c r="W684" s="624"/>
      <c r="BB684" s="478"/>
      <c r="BC684" s="478"/>
      <c r="BD684" s="478"/>
      <c r="BE684" s="478"/>
      <c r="BF684" s="478"/>
      <c r="BG684" s="478"/>
    </row>
    <row r="685" spans="2:59" x14ac:dyDescent="0.2">
      <c r="B685" s="478"/>
      <c r="C685" s="478"/>
      <c r="D685" s="620"/>
      <c r="E685" s="620"/>
      <c r="F685" s="620"/>
      <c r="G685" s="479"/>
      <c r="H685" s="621"/>
      <c r="I685" s="622"/>
      <c r="J685" s="622"/>
      <c r="K685" s="623"/>
      <c r="L685" s="623"/>
      <c r="M685" s="622"/>
      <c r="N685" s="623"/>
      <c r="O685" s="622"/>
      <c r="P685" s="479"/>
      <c r="Q685" s="479"/>
      <c r="R685" s="623"/>
      <c r="S685" s="478"/>
      <c r="T685" s="478"/>
      <c r="U685" s="624"/>
      <c r="V685" s="624"/>
      <c r="W685" s="624"/>
      <c r="BB685" s="478"/>
      <c r="BC685" s="478"/>
      <c r="BD685" s="478"/>
      <c r="BE685" s="478"/>
      <c r="BF685" s="478"/>
      <c r="BG685" s="478"/>
    </row>
    <row r="686" spans="2:59" x14ac:dyDescent="0.2">
      <c r="B686" s="478"/>
      <c r="C686" s="478"/>
      <c r="D686" s="620"/>
      <c r="E686" s="620"/>
      <c r="F686" s="620"/>
      <c r="G686" s="479"/>
      <c r="H686" s="621"/>
      <c r="I686" s="622"/>
      <c r="J686" s="622"/>
      <c r="K686" s="623"/>
      <c r="L686" s="623"/>
      <c r="M686" s="622"/>
      <c r="N686" s="623"/>
      <c r="O686" s="622"/>
      <c r="P686" s="479"/>
      <c r="Q686" s="479"/>
      <c r="R686" s="623"/>
      <c r="S686" s="478"/>
      <c r="T686" s="478"/>
      <c r="U686" s="624"/>
      <c r="V686" s="624"/>
      <c r="W686" s="624"/>
      <c r="BB686" s="478"/>
      <c r="BC686" s="478"/>
      <c r="BD686" s="478"/>
      <c r="BE686" s="478"/>
      <c r="BF686" s="478"/>
      <c r="BG686" s="478"/>
    </row>
    <row r="687" spans="2:59" x14ac:dyDescent="0.2">
      <c r="B687" s="478"/>
      <c r="C687" s="478"/>
      <c r="D687" s="620"/>
      <c r="E687" s="620"/>
      <c r="F687" s="620"/>
      <c r="G687" s="479"/>
      <c r="H687" s="621"/>
      <c r="I687" s="622"/>
      <c r="J687" s="622"/>
      <c r="K687" s="623"/>
      <c r="L687" s="623"/>
      <c r="M687" s="622"/>
      <c r="N687" s="623"/>
      <c r="O687" s="622"/>
      <c r="P687" s="479"/>
      <c r="Q687" s="479"/>
      <c r="R687" s="623"/>
      <c r="S687" s="478"/>
      <c r="T687" s="478"/>
      <c r="U687" s="624"/>
      <c r="V687" s="624"/>
      <c r="W687" s="624"/>
      <c r="BB687" s="478"/>
      <c r="BC687" s="478"/>
      <c r="BD687" s="478"/>
      <c r="BE687" s="478"/>
      <c r="BF687" s="478"/>
      <c r="BG687" s="478"/>
    </row>
    <row r="688" spans="2:59" x14ac:dyDescent="0.2">
      <c r="B688" s="478"/>
      <c r="C688" s="478"/>
      <c r="D688" s="620"/>
      <c r="E688" s="620"/>
      <c r="F688" s="620"/>
      <c r="G688" s="479"/>
      <c r="H688" s="621"/>
      <c r="I688" s="622"/>
      <c r="J688" s="622"/>
      <c r="K688" s="623"/>
      <c r="L688" s="623"/>
      <c r="M688" s="622"/>
      <c r="N688" s="623"/>
      <c r="O688" s="622"/>
      <c r="P688" s="479"/>
      <c r="Q688" s="479"/>
      <c r="R688" s="623"/>
      <c r="S688" s="478"/>
      <c r="T688" s="478"/>
      <c r="U688" s="624"/>
      <c r="V688" s="624"/>
      <c r="W688" s="624"/>
      <c r="BB688" s="478"/>
      <c r="BC688" s="478"/>
      <c r="BD688" s="478"/>
      <c r="BE688" s="478"/>
      <c r="BF688" s="478"/>
      <c r="BG688" s="478"/>
    </row>
    <row r="689" spans="2:59" x14ac:dyDescent="0.2">
      <c r="B689" s="478"/>
      <c r="C689" s="478"/>
      <c r="D689" s="620"/>
      <c r="E689" s="620"/>
      <c r="F689" s="620"/>
      <c r="G689" s="479"/>
      <c r="H689" s="621"/>
      <c r="I689" s="622"/>
      <c r="J689" s="622"/>
      <c r="K689" s="623"/>
      <c r="L689" s="623"/>
      <c r="M689" s="622"/>
      <c r="N689" s="623"/>
      <c r="O689" s="622"/>
      <c r="P689" s="479"/>
      <c r="Q689" s="479"/>
      <c r="R689" s="623"/>
      <c r="S689" s="478"/>
      <c r="T689" s="478"/>
      <c r="U689" s="624"/>
      <c r="V689" s="624"/>
      <c r="W689" s="624"/>
      <c r="BB689" s="478"/>
      <c r="BC689" s="478"/>
      <c r="BD689" s="478"/>
      <c r="BE689" s="478"/>
      <c r="BF689" s="478"/>
      <c r="BG689" s="478"/>
    </row>
    <row r="690" spans="2:59" x14ac:dyDescent="0.2">
      <c r="B690" s="478"/>
      <c r="C690" s="478"/>
      <c r="D690" s="620"/>
      <c r="E690" s="620"/>
      <c r="F690" s="620"/>
      <c r="G690" s="479"/>
      <c r="H690" s="621"/>
      <c r="I690" s="622"/>
      <c r="J690" s="622"/>
      <c r="K690" s="623"/>
      <c r="L690" s="623"/>
      <c r="M690" s="622"/>
      <c r="N690" s="623"/>
      <c r="O690" s="622"/>
      <c r="P690" s="479"/>
      <c r="Q690" s="479"/>
      <c r="R690" s="623"/>
      <c r="S690" s="478"/>
      <c r="T690" s="478"/>
      <c r="U690" s="624"/>
      <c r="V690" s="624"/>
      <c r="W690" s="624"/>
      <c r="BB690" s="478"/>
      <c r="BC690" s="478"/>
      <c r="BD690" s="478"/>
      <c r="BE690" s="478"/>
      <c r="BF690" s="478"/>
      <c r="BG690" s="478"/>
    </row>
    <row r="691" spans="2:59" x14ac:dyDescent="0.2">
      <c r="B691" s="478"/>
      <c r="C691" s="478"/>
      <c r="D691" s="620"/>
      <c r="E691" s="620"/>
      <c r="F691" s="620"/>
      <c r="G691" s="479"/>
      <c r="H691" s="621"/>
      <c r="I691" s="622"/>
      <c r="J691" s="622"/>
      <c r="K691" s="623"/>
      <c r="L691" s="623"/>
      <c r="M691" s="622"/>
      <c r="N691" s="623"/>
      <c r="O691" s="622"/>
      <c r="P691" s="479"/>
      <c r="Q691" s="479"/>
      <c r="R691" s="623"/>
      <c r="S691" s="478"/>
      <c r="T691" s="478"/>
      <c r="U691" s="624"/>
      <c r="V691" s="624"/>
      <c r="W691" s="624"/>
      <c r="BB691" s="478"/>
      <c r="BC691" s="478"/>
      <c r="BD691" s="478"/>
      <c r="BE691" s="478"/>
      <c r="BF691" s="478"/>
      <c r="BG691" s="478"/>
    </row>
    <row r="692" spans="2:59" x14ac:dyDescent="0.2">
      <c r="B692" s="478"/>
      <c r="C692" s="478"/>
      <c r="D692" s="620"/>
      <c r="E692" s="620"/>
      <c r="F692" s="620"/>
      <c r="G692" s="479"/>
      <c r="H692" s="621"/>
      <c r="I692" s="622"/>
      <c r="J692" s="622"/>
      <c r="K692" s="623"/>
      <c r="L692" s="623"/>
      <c r="M692" s="622"/>
      <c r="N692" s="623"/>
      <c r="O692" s="622"/>
      <c r="P692" s="479"/>
      <c r="Q692" s="479"/>
      <c r="R692" s="623"/>
      <c r="S692" s="478"/>
      <c r="T692" s="478"/>
      <c r="U692" s="624"/>
      <c r="V692" s="624"/>
      <c r="W692" s="624"/>
      <c r="BB692" s="478"/>
      <c r="BC692" s="478"/>
      <c r="BD692" s="478"/>
      <c r="BE692" s="478"/>
      <c r="BF692" s="478"/>
      <c r="BG692" s="478"/>
    </row>
    <row r="693" spans="2:59" x14ac:dyDescent="0.2">
      <c r="B693" s="478"/>
      <c r="C693" s="478"/>
      <c r="D693" s="620"/>
      <c r="E693" s="620"/>
      <c r="F693" s="620"/>
      <c r="G693" s="479"/>
      <c r="H693" s="621"/>
      <c r="I693" s="622"/>
      <c r="J693" s="622"/>
      <c r="K693" s="623"/>
      <c r="L693" s="623"/>
      <c r="M693" s="622"/>
      <c r="N693" s="623"/>
      <c r="O693" s="622"/>
      <c r="P693" s="479"/>
      <c r="Q693" s="479"/>
      <c r="R693" s="623"/>
      <c r="S693" s="478"/>
      <c r="T693" s="478"/>
      <c r="U693" s="624"/>
      <c r="V693" s="624"/>
      <c r="W693" s="624"/>
      <c r="BB693" s="478"/>
      <c r="BC693" s="478"/>
      <c r="BD693" s="478"/>
      <c r="BE693" s="478"/>
      <c r="BF693" s="478"/>
      <c r="BG693" s="478"/>
    </row>
    <row r="694" spans="2:59" x14ac:dyDescent="0.2">
      <c r="B694" s="478"/>
      <c r="C694" s="478"/>
      <c r="D694" s="620"/>
      <c r="E694" s="620"/>
      <c r="F694" s="620"/>
      <c r="G694" s="479"/>
      <c r="H694" s="621"/>
      <c r="I694" s="622"/>
      <c r="J694" s="622"/>
      <c r="K694" s="623"/>
      <c r="L694" s="623"/>
      <c r="M694" s="622"/>
      <c r="N694" s="623"/>
      <c r="O694" s="622"/>
      <c r="P694" s="479"/>
      <c r="Q694" s="479"/>
      <c r="R694" s="623"/>
      <c r="S694" s="478"/>
      <c r="T694" s="478"/>
      <c r="U694" s="624"/>
      <c r="V694" s="624"/>
      <c r="W694" s="624"/>
      <c r="BB694" s="478"/>
      <c r="BC694" s="478"/>
      <c r="BD694" s="478"/>
      <c r="BE694" s="478"/>
      <c r="BF694" s="478"/>
      <c r="BG694" s="478"/>
    </row>
    <row r="695" spans="2:59" x14ac:dyDescent="0.2">
      <c r="B695" s="478"/>
      <c r="C695" s="478"/>
      <c r="D695" s="620"/>
      <c r="E695" s="620"/>
      <c r="F695" s="620"/>
      <c r="G695" s="479"/>
      <c r="H695" s="621"/>
      <c r="I695" s="622"/>
      <c r="J695" s="622"/>
      <c r="K695" s="623"/>
      <c r="L695" s="623"/>
      <c r="M695" s="622"/>
      <c r="N695" s="623"/>
      <c r="O695" s="622"/>
      <c r="P695" s="479"/>
      <c r="Q695" s="479"/>
      <c r="R695" s="623"/>
      <c r="S695" s="478"/>
      <c r="T695" s="478"/>
      <c r="U695" s="624"/>
      <c r="V695" s="624"/>
      <c r="W695" s="624"/>
      <c r="BB695" s="478"/>
      <c r="BC695" s="478"/>
      <c r="BD695" s="478"/>
      <c r="BE695" s="478"/>
      <c r="BF695" s="478"/>
      <c r="BG695" s="478"/>
    </row>
    <row r="696" spans="2:59" x14ac:dyDescent="0.2">
      <c r="B696" s="478"/>
      <c r="C696" s="478"/>
      <c r="D696" s="620"/>
      <c r="E696" s="620"/>
      <c r="F696" s="620"/>
      <c r="G696" s="479"/>
      <c r="H696" s="621"/>
      <c r="I696" s="622"/>
      <c r="J696" s="622"/>
      <c r="K696" s="623"/>
      <c r="L696" s="623"/>
      <c r="M696" s="622"/>
      <c r="N696" s="623"/>
      <c r="O696" s="622"/>
      <c r="P696" s="479"/>
      <c r="Q696" s="479"/>
      <c r="R696" s="623"/>
      <c r="S696" s="478"/>
      <c r="T696" s="478"/>
      <c r="U696" s="624"/>
      <c r="V696" s="624"/>
      <c r="W696" s="624"/>
      <c r="BB696" s="478"/>
      <c r="BC696" s="478"/>
      <c r="BD696" s="478"/>
      <c r="BE696" s="478"/>
      <c r="BF696" s="478"/>
      <c r="BG696" s="478"/>
    </row>
    <row r="697" spans="2:59" x14ac:dyDescent="0.2">
      <c r="B697" s="478"/>
      <c r="C697" s="478"/>
      <c r="D697" s="620"/>
      <c r="E697" s="620"/>
      <c r="F697" s="620"/>
      <c r="G697" s="479"/>
      <c r="H697" s="621"/>
      <c r="I697" s="622"/>
      <c r="J697" s="622"/>
      <c r="K697" s="623"/>
      <c r="L697" s="623"/>
      <c r="M697" s="622"/>
      <c r="N697" s="623"/>
      <c r="O697" s="622"/>
      <c r="P697" s="479"/>
      <c r="Q697" s="479"/>
      <c r="R697" s="623"/>
      <c r="S697" s="478"/>
      <c r="T697" s="478"/>
      <c r="U697" s="624"/>
      <c r="V697" s="624"/>
      <c r="W697" s="624"/>
      <c r="BB697" s="478"/>
      <c r="BC697" s="478"/>
      <c r="BD697" s="478"/>
      <c r="BE697" s="478"/>
      <c r="BF697" s="478"/>
      <c r="BG697" s="478"/>
    </row>
    <row r="698" spans="2:59" x14ac:dyDescent="0.2">
      <c r="B698" s="478"/>
      <c r="C698" s="478"/>
      <c r="D698" s="620"/>
      <c r="E698" s="620"/>
      <c r="F698" s="620"/>
      <c r="G698" s="479"/>
      <c r="H698" s="621"/>
      <c r="I698" s="622"/>
      <c r="J698" s="622"/>
      <c r="K698" s="623"/>
      <c r="L698" s="623"/>
      <c r="M698" s="622"/>
      <c r="N698" s="623"/>
      <c r="O698" s="622"/>
      <c r="P698" s="479"/>
      <c r="Q698" s="479"/>
      <c r="R698" s="623"/>
      <c r="S698" s="478"/>
      <c r="T698" s="478"/>
      <c r="U698" s="624"/>
      <c r="V698" s="624"/>
      <c r="W698" s="624"/>
      <c r="BB698" s="478"/>
      <c r="BC698" s="478"/>
      <c r="BD698" s="478"/>
      <c r="BE698" s="478"/>
      <c r="BF698" s="478"/>
      <c r="BG698" s="478"/>
    </row>
    <row r="699" spans="2:59" x14ac:dyDescent="0.2">
      <c r="B699" s="478"/>
      <c r="C699" s="478"/>
      <c r="D699" s="620"/>
      <c r="E699" s="620"/>
      <c r="F699" s="620"/>
      <c r="G699" s="479"/>
      <c r="H699" s="621"/>
      <c r="I699" s="622"/>
      <c r="J699" s="622"/>
      <c r="K699" s="623"/>
      <c r="L699" s="623"/>
      <c r="M699" s="622"/>
      <c r="N699" s="623"/>
      <c r="O699" s="622"/>
      <c r="P699" s="479"/>
      <c r="Q699" s="479"/>
      <c r="R699" s="623"/>
      <c r="S699" s="478"/>
      <c r="T699" s="478"/>
      <c r="U699" s="624"/>
      <c r="V699" s="624"/>
      <c r="W699" s="624"/>
      <c r="BB699" s="478"/>
      <c r="BC699" s="478"/>
      <c r="BD699" s="478"/>
      <c r="BE699" s="478"/>
      <c r="BF699" s="478"/>
      <c r="BG699" s="478"/>
    </row>
    <row r="700" spans="2:59" x14ac:dyDescent="0.2">
      <c r="B700" s="478"/>
      <c r="C700" s="478"/>
      <c r="D700" s="620"/>
      <c r="E700" s="620"/>
      <c r="F700" s="620"/>
      <c r="G700" s="479"/>
      <c r="H700" s="621"/>
      <c r="I700" s="622"/>
      <c r="J700" s="622"/>
      <c r="K700" s="623"/>
      <c r="L700" s="623"/>
      <c r="M700" s="622"/>
      <c r="N700" s="623"/>
      <c r="O700" s="622"/>
      <c r="P700" s="479"/>
      <c r="Q700" s="479"/>
      <c r="R700" s="623"/>
      <c r="S700" s="478"/>
      <c r="T700" s="478"/>
      <c r="U700" s="624"/>
      <c r="V700" s="624"/>
      <c r="W700" s="624"/>
      <c r="BB700" s="478"/>
      <c r="BC700" s="478"/>
      <c r="BD700" s="478"/>
      <c r="BE700" s="478"/>
      <c r="BF700" s="478"/>
      <c r="BG700" s="478"/>
    </row>
    <row r="701" spans="2:59" x14ac:dyDescent="0.2">
      <c r="B701" s="478"/>
      <c r="C701" s="478"/>
      <c r="D701" s="620"/>
      <c r="E701" s="620"/>
      <c r="F701" s="620"/>
      <c r="G701" s="479"/>
      <c r="H701" s="621"/>
      <c r="I701" s="622"/>
      <c r="J701" s="622"/>
      <c r="K701" s="623"/>
      <c r="L701" s="623"/>
      <c r="M701" s="622"/>
      <c r="N701" s="623"/>
      <c r="O701" s="622"/>
      <c r="P701" s="479"/>
      <c r="Q701" s="479"/>
      <c r="R701" s="623"/>
      <c r="S701" s="478"/>
      <c r="T701" s="478"/>
      <c r="U701" s="624"/>
      <c r="V701" s="624"/>
      <c r="W701" s="624"/>
      <c r="BB701" s="478"/>
      <c r="BC701" s="478"/>
      <c r="BD701" s="478"/>
      <c r="BE701" s="478"/>
      <c r="BF701" s="478"/>
      <c r="BG701" s="478"/>
    </row>
    <row r="702" spans="2:59" x14ac:dyDescent="0.2">
      <c r="B702" s="478"/>
      <c r="C702" s="478"/>
      <c r="D702" s="620"/>
      <c r="E702" s="620"/>
      <c r="F702" s="620"/>
      <c r="G702" s="479"/>
      <c r="H702" s="621"/>
      <c r="I702" s="622"/>
      <c r="J702" s="622"/>
      <c r="K702" s="623"/>
      <c r="L702" s="623"/>
      <c r="M702" s="622"/>
      <c r="N702" s="623"/>
      <c r="O702" s="622"/>
      <c r="P702" s="479"/>
      <c r="Q702" s="479"/>
      <c r="R702" s="623"/>
      <c r="S702" s="478"/>
      <c r="T702" s="478"/>
      <c r="U702" s="624"/>
      <c r="V702" s="624"/>
      <c r="W702" s="624"/>
      <c r="BB702" s="478"/>
      <c r="BC702" s="478"/>
      <c r="BD702" s="478"/>
      <c r="BE702" s="478"/>
      <c r="BF702" s="478"/>
      <c r="BG702" s="478"/>
    </row>
    <row r="703" spans="2:59" x14ac:dyDescent="0.2">
      <c r="B703" s="478"/>
      <c r="C703" s="478"/>
      <c r="D703" s="620"/>
      <c r="E703" s="620"/>
      <c r="F703" s="620"/>
      <c r="G703" s="479"/>
      <c r="H703" s="621"/>
      <c r="I703" s="622"/>
      <c r="J703" s="622"/>
      <c r="K703" s="623"/>
      <c r="L703" s="623"/>
      <c r="M703" s="622"/>
      <c r="N703" s="623"/>
      <c r="O703" s="622"/>
      <c r="P703" s="479"/>
      <c r="Q703" s="479"/>
      <c r="R703" s="623"/>
      <c r="S703" s="478"/>
      <c r="T703" s="478"/>
      <c r="U703" s="624"/>
      <c r="V703" s="624"/>
      <c r="W703" s="624"/>
      <c r="BB703" s="478"/>
      <c r="BC703" s="478"/>
      <c r="BD703" s="478"/>
      <c r="BE703" s="478"/>
      <c r="BF703" s="478"/>
      <c r="BG703" s="478"/>
    </row>
    <row r="704" spans="2:59" x14ac:dyDescent="0.2">
      <c r="B704" s="478"/>
      <c r="C704" s="478"/>
      <c r="D704" s="620"/>
      <c r="E704" s="620"/>
      <c r="F704" s="620"/>
      <c r="G704" s="479"/>
      <c r="H704" s="621"/>
      <c r="I704" s="622"/>
      <c r="J704" s="622"/>
      <c r="K704" s="623"/>
      <c r="L704" s="623"/>
      <c r="M704" s="622"/>
      <c r="N704" s="623"/>
      <c r="O704" s="622"/>
      <c r="P704" s="479"/>
      <c r="Q704" s="479"/>
      <c r="R704" s="623"/>
      <c r="S704" s="478"/>
      <c r="T704" s="478"/>
      <c r="U704" s="624"/>
      <c r="V704" s="624"/>
      <c r="W704" s="624"/>
      <c r="BB704" s="478"/>
      <c r="BC704" s="478"/>
      <c r="BD704" s="478"/>
      <c r="BE704" s="478"/>
      <c r="BF704" s="478"/>
      <c r="BG704" s="478"/>
    </row>
    <row r="705" spans="2:59" x14ac:dyDescent="0.2">
      <c r="B705" s="478"/>
      <c r="C705" s="478"/>
      <c r="D705" s="620"/>
      <c r="E705" s="620"/>
      <c r="F705" s="620"/>
      <c r="G705" s="479"/>
      <c r="H705" s="621"/>
      <c r="I705" s="622"/>
      <c r="J705" s="622"/>
      <c r="K705" s="623"/>
      <c r="L705" s="623"/>
      <c r="M705" s="622"/>
      <c r="N705" s="623"/>
      <c r="O705" s="622"/>
      <c r="P705" s="479"/>
      <c r="Q705" s="479"/>
      <c r="R705" s="623"/>
      <c r="S705" s="478"/>
      <c r="T705" s="478"/>
      <c r="U705" s="624"/>
      <c r="V705" s="624"/>
      <c r="W705" s="624"/>
      <c r="BB705" s="478"/>
      <c r="BC705" s="478"/>
      <c r="BD705" s="478"/>
      <c r="BE705" s="478"/>
      <c r="BF705" s="478"/>
      <c r="BG705" s="478"/>
    </row>
    <row r="706" spans="2:59" x14ac:dyDescent="0.2">
      <c r="B706" s="478"/>
      <c r="C706" s="478"/>
      <c r="D706" s="620"/>
      <c r="E706" s="620"/>
      <c r="F706" s="620"/>
      <c r="G706" s="479"/>
      <c r="H706" s="621"/>
      <c r="I706" s="622"/>
      <c r="J706" s="622"/>
      <c r="K706" s="623"/>
      <c r="L706" s="623"/>
      <c r="M706" s="622"/>
      <c r="N706" s="623"/>
      <c r="O706" s="622"/>
      <c r="P706" s="479"/>
      <c r="Q706" s="479"/>
      <c r="R706" s="623"/>
      <c r="S706" s="478"/>
      <c r="T706" s="478"/>
      <c r="U706" s="624"/>
      <c r="V706" s="624"/>
      <c r="W706" s="624"/>
      <c r="BB706" s="478"/>
      <c r="BC706" s="478"/>
      <c r="BD706" s="478"/>
      <c r="BE706" s="478"/>
      <c r="BF706" s="478"/>
      <c r="BG706" s="478"/>
    </row>
    <row r="707" spans="2:59" x14ac:dyDescent="0.2">
      <c r="B707" s="478"/>
      <c r="C707" s="478"/>
      <c r="D707" s="620"/>
      <c r="E707" s="620"/>
      <c r="F707" s="620"/>
      <c r="G707" s="479"/>
      <c r="H707" s="621"/>
      <c r="I707" s="622"/>
      <c r="J707" s="622"/>
      <c r="K707" s="623"/>
      <c r="L707" s="623"/>
      <c r="M707" s="622"/>
      <c r="N707" s="623"/>
      <c r="O707" s="622"/>
      <c r="P707" s="479"/>
      <c r="Q707" s="479"/>
      <c r="R707" s="623"/>
      <c r="S707" s="478"/>
      <c r="T707" s="478"/>
      <c r="U707" s="624"/>
      <c r="V707" s="624"/>
      <c r="W707" s="624"/>
      <c r="BB707" s="478"/>
      <c r="BC707" s="478"/>
      <c r="BD707" s="478"/>
      <c r="BE707" s="478"/>
      <c r="BF707" s="478"/>
      <c r="BG707" s="478"/>
    </row>
    <row r="708" spans="2:59" x14ac:dyDescent="0.2">
      <c r="B708" s="478"/>
      <c r="C708" s="478"/>
      <c r="D708" s="620"/>
      <c r="E708" s="620"/>
      <c r="F708" s="620"/>
      <c r="G708" s="479"/>
      <c r="H708" s="621"/>
      <c r="I708" s="622"/>
      <c r="J708" s="622"/>
      <c r="K708" s="623"/>
      <c r="L708" s="623"/>
      <c r="M708" s="622"/>
      <c r="N708" s="623"/>
      <c r="O708" s="622"/>
      <c r="P708" s="479"/>
      <c r="Q708" s="479"/>
      <c r="R708" s="623"/>
      <c r="S708" s="478"/>
      <c r="T708" s="478"/>
      <c r="U708" s="624"/>
      <c r="V708" s="624"/>
      <c r="W708" s="624"/>
      <c r="BB708" s="478"/>
      <c r="BC708" s="478"/>
      <c r="BD708" s="478"/>
      <c r="BE708" s="478"/>
      <c r="BF708" s="478"/>
      <c r="BG708" s="478"/>
    </row>
    <row r="709" spans="2:59" x14ac:dyDescent="0.2">
      <c r="B709" s="478"/>
      <c r="C709" s="478"/>
      <c r="D709" s="620"/>
      <c r="E709" s="620"/>
      <c r="F709" s="620"/>
      <c r="G709" s="479"/>
      <c r="H709" s="621"/>
      <c r="I709" s="622"/>
      <c r="J709" s="622"/>
      <c r="K709" s="623"/>
      <c r="L709" s="623"/>
      <c r="M709" s="622"/>
      <c r="N709" s="623"/>
      <c r="O709" s="622"/>
      <c r="P709" s="479"/>
      <c r="Q709" s="479"/>
      <c r="R709" s="623"/>
      <c r="S709" s="478"/>
      <c r="T709" s="478"/>
      <c r="U709" s="624"/>
      <c r="V709" s="624"/>
      <c r="W709" s="624"/>
      <c r="BB709" s="478"/>
      <c r="BC709" s="478"/>
      <c r="BD709" s="478"/>
      <c r="BE709" s="478"/>
      <c r="BF709" s="478"/>
      <c r="BG709" s="478"/>
    </row>
    <row r="710" spans="2:59" x14ac:dyDescent="0.2">
      <c r="B710" s="478"/>
      <c r="C710" s="478"/>
      <c r="D710" s="620"/>
      <c r="E710" s="620"/>
      <c r="F710" s="620"/>
      <c r="G710" s="479"/>
      <c r="H710" s="621"/>
      <c r="I710" s="622"/>
      <c r="J710" s="622"/>
      <c r="K710" s="623"/>
      <c r="L710" s="623"/>
      <c r="M710" s="622"/>
      <c r="N710" s="623"/>
      <c r="O710" s="622"/>
      <c r="P710" s="479"/>
      <c r="Q710" s="479"/>
      <c r="R710" s="623"/>
      <c r="S710" s="478"/>
      <c r="T710" s="478"/>
      <c r="U710" s="624"/>
      <c r="V710" s="624"/>
      <c r="W710" s="624"/>
      <c r="BB710" s="478"/>
      <c r="BC710" s="478"/>
      <c r="BD710" s="478"/>
      <c r="BE710" s="478"/>
      <c r="BF710" s="478"/>
      <c r="BG710" s="478"/>
    </row>
    <row r="711" spans="2:59" x14ac:dyDescent="0.2">
      <c r="B711" s="478"/>
      <c r="C711" s="478"/>
      <c r="D711" s="620"/>
      <c r="E711" s="620"/>
      <c r="F711" s="620"/>
      <c r="G711" s="479"/>
      <c r="H711" s="621"/>
      <c r="I711" s="622"/>
      <c r="J711" s="622"/>
      <c r="K711" s="623"/>
      <c r="L711" s="623"/>
      <c r="M711" s="622"/>
      <c r="N711" s="623"/>
      <c r="O711" s="622"/>
      <c r="P711" s="479"/>
      <c r="Q711" s="479"/>
      <c r="R711" s="623"/>
      <c r="S711" s="478"/>
      <c r="T711" s="478"/>
      <c r="U711" s="624"/>
      <c r="V711" s="624"/>
      <c r="W711" s="624"/>
      <c r="BB711" s="478"/>
      <c r="BC711" s="478"/>
      <c r="BD711" s="478"/>
      <c r="BE711" s="478"/>
      <c r="BF711" s="478"/>
      <c r="BG711" s="478"/>
    </row>
    <row r="712" spans="2:59" x14ac:dyDescent="0.2">
      <c r="B712" s="478"/>
      <c r="C712" s="478"/>
      <c r="D712" s="620"/>
      <c r="E712" s="620"/>
      <c r="F712" s="620"/>
      <c r="G712" s="479"/>
      <c r="H712" s="621"/>
      <c r="I712" s="622"/>
      <c r="J712" s="622"/>
      <c r="K712" s="623"/>
      <c r="L712" s="623"/>
      <c r="M712" s="622"/>
      <c r="N712" s="623"/>
      <c r="O712" s="622"/>
      <c r="P712" s="479"/>
      <c r="Q712" s="479"/>
      <c r="R712" s="623"/>
      <c r="S712" s="478"/>
      <c r="T712" s="478"/>
      <c r="U712" s="624"/>
      <c r="V712" s="624"/>
      <c r="W712" s="624"/>
      <c r="BB712" s="478"/>
      <c r="BC712" s="478"/>
      <c r="BD712" s="478"/>
      <c r="BE712" s="478"/>
      <c r="BF712" s="478"/>
      <c r="BG712" s="478"/>
    </row>
    <row r="713" spans="2:59" x14ac:dyDescent="0.2">
      <c r="B713" s="478"/>
      <c r="C713" s="478"/>
      <c r="D713" s="620"/>
      <c r="E713" s="620"/>
      <c r="F713" s="620"/>
      <c r="G713" s="479"/>
      <c r="H713" s="621"/>
      <c r="I713" s="622"/>
      <c r="J713" s="622"/>
      <c r="K713" s="623"/>
      <c r="L713" s="623"/>
      <c r="M713" s="622"/>
      <c r="N713" s="623"/>
      <c r="O713" s="622"/>
      <c r="P713" s="479"/>
      <c r="Q713" s="479"/>
      <c r="R713" s="623"/>
      <c r="S713" s="478"/>
      <c r="T713" s="478"/>
      <c r="U713" s="624"/>
      <c r="V713" s="624"/>
      <c r="W713" s="624"/>
      <c r="BB713" s="478"/>
      <c r="BC713" s="478"/>
      <c r="BD713" s="478"/>
      <c r="BE713" s="478"/>
      <c r="BF713" s="478"/>
      <c r="BG713" s="478"/>
    </row>
    <row r="714" spans="2:59" x14ac:dyDescent="0.2">
      <c r="B714" s="478"/>
      <c r="C714" s="478"/>
      <c r="D714" s="620"/>
      <c r="E714" s="620"/>
      <c r="F714" s="620"/>
      <c r="G714" s="479"/>
      <c r="H714" s="621"/>
      <c r="I714" s="622"/>
      <c r="J714" s="622"/>
      <c r="K714" s="623"/>
      <c r="L714" s="623"/>
      <c r="M714" s="622"/>
      <c r="N714" s="623"/>
      <c r="O714" s="622"/>
      <c r="P714" s="479"/>
      <c r="Q714" s="479"/>
      <c r="R714" s="623"/>
      <c r="S714" s="478"/>
      <c r="T714" s="478"/>
      <c r="U714" s="624"/>
      <c r="V714" s="624"/>
      <c r="W714" s="624"/>
      <c r="BB714" s="478"/>
      <c r="BC714" s="478"/>
      <c r="BD714" s="478"/>
      <c r="BE714" s="478"/>
      <c r="BF714" s="478"/>
      <c r="BG714" s="478"/>
    </row>
    <row r="715" spans="2:59" x14ac:dyDescent="0.2">
      <c r="B715" s="478"/>
      <c r="C715" s="478"/>
      <c r="D715" s="620"/>
      <c r="E715" s="620"/>
      <c r="F715" s="620"/>
      <c r="G715" s="479"/>
      <c r="H715" s="621"/>
      <c r="I715" s="622"/>
      <c r="J715" s="622"/>
      <c r="K715" s="623"/>
      <c r="L715" s="623"/>
      <c r="M715" s="622"/>
      <c r="N715" s="623"/>
      <c r="O715" s="622"/>
      <c r="P715" s="479"/>
      <c r="Q715" s="479"/>
      <c r="R715" s="623"/>
      <c r="S715" s="478"/>
      <c r="T715" s="478"/>
      <c r="U715" s="624"/>
      <c r="V715" s="624"/>
      <c r="W715" s="624"/>
      <c r="BB715" s="478"/>
      <c r="BC715" s="478"/>
      <c r="BD715" s="478"/>
      <c r="BE715" s="478"/>
      <c r="BF715" s="478"/>
      <c r="BG715" s="478"/>
    </row>
    <row r="716" spans="2:59" x14ac:dyDescent="0.2">
      <c r="B716" s="478"/>
      <c r="C716" s="478"/>
      <c r="D716" s="620"/>
      <c r="E716" s="620"/>
      <c r="F716" s="620"/>
      <c r="G716" s="479"/>
      <c r="H716" s="621"/>
      <c r="I716" s="622"/>
      <c r="J716" s="622"/>
      <c r="K716" s="623"/>
      <c r="L716" s="623"/>
      <c r="M716" s="622"/>
      <c r="N716" s="623"/>
      <c r="O716" s="622"/>
      <c r="P716" s="479"/>
      <c r="Q716" s="479"/>
      <c r="R716" s="623"/>
      <c r="S716" s="478"/>
      <c r="T716" s="478"/>
      <c r="U716" s="624"/>
      <c r="V716" s="624"/>
      <c r="W716" s="624"/>
      <c r="BB716" s="478"/>
      <c r="BC716" s="478"/>
      <c r="BD716" s="478"/>
      <c r="BE716" s="478"/>
      <c r="BF716" s="478"/>
      <c r="BG716" s="478"/>
    </row>
    <row r="717" spans="2:59" x14ac:dyDescent="0.2">
      <c r="B717" s="478"/>
      <c r="C717" s="478"/>
      <c r="D717" s="620"/>
      <c r="E717" s="620"/>
      <c r="F717" s="620"/>
      <c r="G717" s="479"/>
      <c r="H717" s="621"/>
      <c r="I717" s="622"/>
      <c r="J717" s="622"/>
      <c r="K717" s="623"/>
      <c r="L717" s="623"/>
      <c r="M717" s="622"/>
      <c r="N717" s="623"/>
      <c r="O717" s="622"/>
      <c r="P717" s="479"/>
      <c r="Q717" s="479"/>
      <c r="R717" s="623"/>
      <c r="S717" s="478"/>
      <c r="T717" s="478"/>
      <c r="U717" s="624"/>
      <c r="V717" s="624"/>
      <c r="W717" s="624"/>
      <c r="BB717" s="478"/>
      <c r="BC717" s="478"/>
      <c r="BD717" s="478"/>
      <c r="BE717" s="478"/>
      <c r="BF717" s="478"/>
      <c r="BG717" s="478"/>
    </row>
    <row r="718" spans="2:59" x14ac:dyDescent="0.2">
      <c r="B718" s="478"/>
      <c r="C718" s="478"/>
      <c r="D718" s="620"/>
      <c r="E718" s="620"/>
      <c r="F718" s="620"/>
      <c r="G718" s="479"/>
      <c r="H718" s="621"/>
      <c r="I718" s="622"/>
      <c r="J718" s="622"/>
      <c r="K718" s="623"/>
      <c r="L718" s="623"/>
      <c r="M718" s="622"/>
      <c r="N718" s="623"/>
      <c r="O718" s="622"/>
      <c r="P718" s="479"/>
      <c r="Q718" s="479"/>
      <c r="R718" s="623"/>
      <c r="S718" s="478"/>
      <c r="T718" s="478"/>
      <c r="U718" s="624"/>
      <c r="V718" s="624"/>
      <c r="W718" s="624"/>
      <c r="BB718" s="478"/>
      <c r="BC718" s="478"/>
      <c r="BD718" s="478"/>
      <c r="BE718" s="478"/>
      <c r="BF718" s="478"/>
      <c r="BG718" s="478"/>
    </row>
    <row r="719" spans="2:59" x14ac:dyDescent="0.2">
      <c r="B719" s="478"/>
      <c r="C719" s="478"/>
      <c r="D719" s="620"/>
      <c r="E719" s="620"/>
      <c r="F719" s="620"/>
      <c r="G719" s="479"/>
      <c r="H719" s="621"/>
      <c r="I719" s="622"/>
      <c r="J719" s="622"/>
      <c r="K719" s="623"/>
      <c r="L719" s="623"/>
      <c r="M719" s="622"/>
      <c r="N719" s="623"/>
      <c r="O719" s="622"/>
      <c r="P719" s="479"/>
      <c r="Q719" s="479"/>
      <c r="R719" s="623"/>
      <c r="S719" s="478"/>
      <c r="T719" s="478"/>
      <c r="U719" s="624"/>
      <c r="V719" s="624"/>
      <c r="W719" s="624"/>
      <c r="BB719" s="478"/>
      <c r="BC719" s="478"/>
      <c r="BD719" s="478"/>
      <c r="BE719" s="478"/>
      <c r="BF719" s="478"/>
      <c r="BG719" s="478"/>
    </row>
    <row r="720" spans="2:59" x14ac:dyDescent="0.2">
      <c r="B720" s="478"/>
      <c r="C720" s="478"/>
      <c r="D720" s="620"/>
      <c r="E720" s="620"/>
      <c r="F720" s="620"/>
      <c r="G720" s="479"/>
      <c r="H720" s="621"/>
      <c r="I720" s="622"/>
      <c r="J720" s="622"/>
      <c r="K720" s="623"/>
      <c r="L720" s="623"/>
      <c r="M720" s="622"/>
      <c r="N720" s="623"/>
      <c r="O720" s="622"/>
      <c r="P720" s="479"/>
      <c r="Q720" s="479"/>
      <c r="R720" s="623"/>
      <c r="S720" s="478"/>
      <c r="T720" s="478"/>
      <c r="U720" s="624"/>
      <c r="V720" s="624"/>
      <c r="W720" s="624"/>
      <c r="BB720" s="478"/>
      <c r="BC720" s="478"/>
      <c r="BD720" s="478"/>
      <c r="BE720" s="478"/>
      <c r="BF720" s="478"/>
      <c r="BG720" s="478"/>
    </row>
    <row r="721" spans="2:59" x14ac:dyDescent="0.2">
      <c r="B721" s="478"/>
      <c r="C721" s="478"/>
      <c r="D721" s="620"/>
      <c r="E721" s="620"/>
      <c r="F721" s="620"/>
      <c r="G721" s="479"/>
      <c r="H721" s="621"/>
      <c r="I721" s="622"/>
      <c r="J721" s="622"/>
      <c r="K721" s="623"/>
      <c r="L721" s="623"/>
      <c r="M721" s="622"/>
      <c r="N721" s="623"/>
      <c r="O721" s="622"/>
      <c r="P721" s="479"/>
      <c r="Q721" s="479"/>
      <c r="R721" s="623"/>
      <c r="S721" s="478"/>
      <c r="T721" s="478"/>
      <c r="U721" s="624"/>
      <c r="V721" s="624"/>
      <c r="W721" s="624"/>
      <c r="BB721" s="478"/>
      <c r="BC721" s="478"/>
      <c r="BD721" s="478"/>
      <c r="BE721" s="478"/>
      <c r="BF721" s="478"/>
      <c r="BG721" s="478"/>
    </row>
    <row r="722" spans="2:59" x14ac:dyDescent="0.2">
      <c r="B722" s="478"/>
      <c r="C722" s="478"/>
      <c r="D722" s="620"/>
      <c r="E722" s="620"/>
      <c r="F722" s="620"/>
      <c r="G722" s="479"/>
      <c r="H722" s="621"/>
      <c r="I722" s="622"/>
      <c r="J722" s="622"/>
      <c r="K722" s="623"/>
      <c r="L722" s="623"/>
      <c r="M722" s="622"/>
      <c r="N722" s="623"/>
      <c r="O722" s="622"/>
      <c r="P722" s="479"/>
      <c r="Q722" s="479"/>
      <c r="R722" s="623"/>
      <c r="S722" s="478"/>
      <c r="T722" s="478"/>
      <c r="U722" s="624"/>
      <c r="V722" s="624"/>
      <c r="W722" s="624"/>
      <c r="BB722" s="478"/>
      <c r="BC722" s="478"/>
      <c r="BD722" s="478"/>
      <c r="BE722" s="478"/>
      <c r="BF722" s="478"/>
      <c r="BG722" s="478"/>
    </row>
    <row r="723" spans="2:59" x14ac:dyDescent="0.2">
      <c r="B723" s="478"/>
      <c r="C723" s="478"/>
      <c r="D723" s="620"/>
      <c r="E723" s="620"/>
      <c r="F723" s="620"/>
      <c r="G723" s="479"/>
      <c r="H723" s="621"/>
      <c r="I723" s="622"/>
      <c r="J723" s="622"/>
      <c r="K723" s="623"/>
      <c r="L723" s="623"/>
      <c r="M723" s="622"/>
      <c r="N723" s="623"/>
      <c r="O723" s="622"/>
      <c r="P723" s="479"/>
      <c r="Q723" s="479"/>
      <c r="R723" s="623"/>
      <c r="S723" s="478"/>
      <c r="T723" s="478"/>
      <c r="U723" s="624"/>
      <c r="V723" s="624"/>
      <c r="W723" s="624"/>
      <c r="BB723" s="478"/>
      <c r="BC723" s="478"/>
      <c r="BD723" s="478"/>
      <c r="BE723" s="478"/>
      <c r="BF723" s="478"/>
      <c r="BG723" s="478"/>
    </row>
    <row r="724" spans="2:59" x14ac:dyDescent="0.2">
      <c r="B724" s="478"/>
      <c r="C724" s="478"/>
      <c r="D724" s="620"/>
      <c r="E724" s="620"/>
      <c r="F724" s="620"/>
      <c r="G724" s="479"/>
      <c r="H724" s="621"/>
      <c r="I724" s="622"/>
      <c r="J724" s="622"/>
      <c r="K724" s="623"/>
      <c r="L724" s="623"/>
      <c r="M724" s="622"/>
      <c r="N724" s="623"/>
      <c r="O724" s="622"/>
      <c r="P724" s="479"/>
      <c r="Q724" s="479"/>
      <c r="R724" s="623"/>
      <c r="S724" s="478"/>
      <c r="T724" s="478"/>
      <c r="U724" s="624"/>
      <c r="V724" s="624"/>
      <c r="W724" s="624"/>
      <c r="BB724" s="478"/>
      <c r="BC724" s="478"/>
      <c r="BD724" s="478"/>
      <c r="BE724" s="478"/>
      <c r="BF724" s="478"/>
      <c r="BG724" s="478"/>
    </row>
    <row r="725" spans="2:59" x14ac:dyDescent="0.2">
      <c r="B725" s="478"/>
      <c r="C725" s="478"/>
      <c r="D725" s="620"/>
      <c r="E725" s="620"/>
      <c r="F725" s="620"/>
      <c r="G725" s="479"/>
      <c r="H725" s="621"/>
      <c r="I725" s="622"/>
      <c r="J725" s="622"/>
      <c r="K725" s="623"/>
      <c r="L725" s="623"/>
      <c r="M725" s="622"/>
      <c r="N725" s="623"/>
      <c r="O725" s="622"/>
      <c r="P725" s="479"/>
      <c r="Q725" s="479"/>
      <c r="R725" s="623"/>
      <c r="S725" s="478"/>
      <c r="T725" s="478"/>
      <c r="U725" s="624"/>
      <c r="V725" s="624"/>
      <c r="W725" s="624"/>
      <c r="BB725" s="478"/>
      <c r="BC725" s="478"/>
      <c r="BD725" s="478"/>
      <c r="BE725" s="478"/>
      <c r="BF725" s="478"/>
      <c r="BG725" s="478"/>
    </row>
    <row r="726" spans="2:59" x14ac:dyDescent="0.2">
      <c r="B726" s="478"/>
      <c r="C726" s="478"/>
      <c r="D726" s="620"/>
      <c r="E726" s="620"/>
      <c r="F726" s="620"/>
      <c r="G726" s="479"/>
      <c r="H726" s="621"/>
      <c r="I726" s="622"/>
      <c r="J726" s="622"/>
      <c r="K726" s="623"/>
      <c r="L726" s="623"/>
      <c r="M726" s="622"/>
      <c r="N726" s="623"/>
      <c r="O726" s="622"/>
      <c r="P726" s="479"/>
      <c r="Q726" s="479"/>
      <c r="R726" s="623"/>
      <c r="S726" s="478"/>
      <c r="T726" s="478"/>
      <c r="U726" s="624"/>
      <c r="V726" s="624"/>
      <c r="W726" s="624"/>
      <c r="BB726" s="478"/>
      <c r="BC726" s="478"/>
      <c r="BD726" s="478"/>
      <c r="BE726" s="478"/>
      <c r="BF726" s="478"/>
      <c r="BG726" s="478"/>
    </row>
    <row r="727" spans="2:59" x14ac:dyDescent="0.2">
      <c r="B727" s="478"/>
      <c r="C727" s="478"/>
      <c r="D727" s="620"/>
      <c r="E727" s="620"/>
      <c r="F727" s="620"/>
      <c r="G727" s="479"/>
      <c r="H727" s="621"/>
      <c r="I727" s="622"/>
      <c r="J727" s="622"/>
      <c r="K727" s="623"/>
      <c r="L727" s="623"/>
      <c r="M727" s="622"/>
      <c r="N727" s="623"/>
      <c r="O727" s="622"/>
      <c r="P727" s="479"/>
      <c r="Q727" s="479"/>
      <c r="R727" s="623"/>
      <c r="S727" s="478"/>
      <c r="T727" s="478"/>
      <c r="U727" s="624"/>
      <c r="V727" s="624"/>
      <c r="W727" s="624"/>
      <c r="BB727" s="478"/>
      <c r="BC727" s="478"/>
      <c r="BD727" s="478"/>
      <c r="BE727" s="478"/>
      <c r="BF727" s="478"/>
      <c r="BG727" s="478"/>
    </row>
    <row r="728" spans="2:59" x14ac:dyDescent="0.2">
      <c r="B728" s="478"/>
      <c r="C728" s="478"/>
      <c r="D728" s="620"/>
      <c r="E728" s="620"/>
      <c r="F728" s="620"/>
      <c r="G728" s="479"/>
      <c r="H728" s="621"/>
      <c r="I728" s="622"/>
      <c r="J728" s="622"/>
      <c r="K728" s="623"/>
      <c r="L728" s="623"/>
      <c r="M728" s="622"/>
      <c r="N728" s="623"/>
      <c r="O728" s="622"/>
      <c r="P728" s="479"/>
      <c r="Q728" s="479"/>
      <c r="R728" s="623"/>
      <c r="S728" s="478"/>
      <c r="T728" s="478"/>
      <c r="U728" s="624"/>
      <c r="V728" s="624"/>
      <c r="W728" s="624"/>
      <c r="BB728" s="478"/>
      <c r="BC728" s="478"/>
      <c r="BD728" s="478"/>
      <c r="BE728" s="478"/>
      <c r="BF728" s="478"/>
      <c r="BG728" s="478"/>
    </row>
    <row r="729" spans="2:59" x14ac:dyDescent="0.2">
      <c r="B729" s="478"/>
      <c r="C729" s="478"/>
      <c r="D729" s="620"/>
      <c r="E729" s="620"/>
      <c r="F729" s="620"/>
      <c r="G729" s="479"/>
      <c r="H729" s="621"/>
      <c r="I729" s="622"/>
      <c r="J729" s="622"/>
      <c r="K729" s="623"/>
      <c r="L729" s="623"/>
      <c r="M729" s="622"/>
      <c r="N729" s="623"/>
      <c r="O729" s="622"/>
      <c r="P729" s="479"/>
      <c r="Q729" s="479"/>
      <c r="R729" s="623"/>
      <c r="S729" s="478"/>
      <c r="T729" s="478"/>
      <c r="U729" s="624"/>
      <c r="V729" s="624"/>
      <c r="W729" s="624"/>
      <c r="BB729" s="478"/>
      <c r="BC729" s="478"/>
      <c r="BD729" s="478"/>
      <c r="BE729" s="478"/>
      <c r="BF729" s="478"/>
      <c r="BG729" s="478"/>
    </row>
    <row r="730" spans="2:59" x14ac:dyDescent="0.2">
      <c r="B730" s="478"/>
      <c r="C730" s="478"/>
      <c r="D730" s="620"/>
      <c r="E730" s="620"/>
      <c r="F730" s="620"/>
      <c r="G730" s="479"/>
      <c r="H730" s="621"/>
      <c r="I730" s="622"/>
      <c r="J730" s="622"/>
      <c r="K730" s="623"/>
      <c r="L730" s="623"/>
      <c r="M730" s="622"/>
      <c r="N730" s="623"/>
      <c r="O730" s="622"/>
      <c r="P730" s="479"/>
      <c r="Q730" s="479"/>
      <c r="R730" s="623"/>
      <c r="S730" s="478"/>
      <c r="T730" s="478"/>
      <c r="U730" s="624"/>
      <c r="V730" s="624"/>
      <c r="W730" s="624"/>
      <c r="BB730" s="478"/>
      <c r="BC730" s="478"/>
      <c r="BD730" s="478"/>
      <c r="BE730" s="478"/>
      <c r="BF730" s="478"/>
      <c r="BG730" s="478"/>
    </row>
    <row r="731" spans="2:59" x14ac:dyDescent="0.2">
      <c r="B731" s="478"/>
      <c r="C731" s="478"/>
      <c r="D731" s="620"/>
      <c r="E731" s="620"/>
      <c r="F731" s="620"/>
      <c r="G731" s="479"/>
      <c r="H731" s="621"/>
      <c r="I731" s="622"/>
      <c r="J731" s="622"/>
      <c r="K731" s="623"/>
      <c r="L731" s="623"/>
      <c r="M731" s="622"/>
      <c r="N731" s="623"/>
      <c r="O731" s="622"/>
      <c r="P731" s="479"/>
      <c r="Q731" s="479"/>
      <c r="R731" s="623"/>
      <c r="S731" s="478"/>
      <c r="T731" s="478"/>
      <c r="U731" s="624"/>
      <c r="V731" s="624"/>
      <c r="W731" s="624"/>
      <c r="BB731" s="478"/>
      <c r="BC731" s="478"/>
      <c r="BD731" s="478"/>
      <c r="BE731" s="478"/>
      <c r="BF731" s="478"/>
      <c r="BG731" s="478"/>
    </row>
    <row r="732" spans="2:59" x14ac:dyDescent="0.2">
      <c r="B732" s="478"/>
      <c r="C732" s="478"/>
      <c r="D732" s="620"/>
      <c r="E732" s="620"/>
      <c r="F732" s="620"/>
      <c r="G732" s="479"/>
      <c r="H732" s="621"/>
      <c r="I732" s="622"/>
      <c r="J732" s="622"/>
      <c r="K732" s="623"/>
      <c r="L732" s="623"/>
      <c r="M732" s="622"/>
      <c r="N732" s="623"/>
      <c r="O732" s="622"/>
      <c r="P732" s="479"/>
      <c r="Q732" s="479"/>
      <c r="R732" s="623"/>
      <c r="S732" s="478"/>
      <c r="T732" s="478"/>
      <c r="U732" s="624"/>
      <c r="V732" s="624"/>
      <c r="W732" s="624"/>
      <c r="BB732" s="478"/>
      <c r="BC732" s="478"/>
      <c r="BD732" s="478"/>
      <c r="BE732" s="478"/>
      <c r="BF732" s="478"/>
      <c r="BG732" s="478"/>
    </row>
    <row r="733" spans="2:59" x14ac:dyDescent="0.2">
      <c r="B733" s="478"/>
      <c r="C733" s="478"/>
      <c r="D733" s="620"/>
      <c r="E733" s="620"/>
      <c r="F733" s="620"/>
      <c r="G733" s="479"/>
      <c r="H733" s="621"/>
      <c r="I733" s="622"/>
      <c r="J733" s="622"/>
      <c r="K733" s="623"/>
      <c r="L733" s="623"/>
      <c r="M733" s="622"/>
      <c r="N733" s="623"/>
      <c r="O733" s="622"/>
      <c r="P733" s="479"/>
      <c r="Q733" s="479"/>
      <c r="R733" s="623"/>
      <c r="S733" s="478"/>
      <c r="T733" s="478"/>
      <c r="U733" s="624"/>
      <c r="V733" s="624"/>
      <c r="W733" s="624"/>
      <c r="BB733" s="478"/>
      <c r="BC733" s="478"/>
      <c r="BD733" s="478"/>
      <c r="BE733" s="478"/>
      <c r="BF733" s="478"/>
      <c r="BG733" s="478"/>
    </row>
    <row r="734" spans="2:59" x14ac:dyDescent="0.2">
      <c r="B734" s="478"/>
      <c r="C734" s="478"/>
      <c r="D734" s="620"/>
      <c r="E734" s="620"/>
      <c r="F734" s="620"/>
      <c r="G734" s="479"/>
      <c r="H734" s="621"/>
      <c r="I734" s="622"/>
      <c r="J734" s="622"/>
      <c r="K734" s="623"/>
      <c r="L734" s="623"/>
      <c r="M734" s="622"/>
      <c r="N734" s="623"/>
      <c r="O734" s="622"/>
      <c r="P734" s="479"/>
      <c r="Q734" s="479"/>
      <c r="R734" s="623"/>
      <c r="S734" s="478"/>
      <c r="T734" s="478"/>
      <c r="U734" s="624"/>
      <c r="V734" s="624"/>
      <c r="W734" s="624"/>
      <c r="BB734" s="478"/>
      <c r="BC734" s="478"/>
      <c r="BD734" s="478"/>
      <c r="BE734" s="478"/>
      <c r="BF734" s="478"/>
      <c r="BG734" s="478"/>
    </row>
    <row r="735" spans="2:59" x14ac:dyDescent="0.2">
      <c r="B735" s="478"/>
      <c r="C735" s="478"/>
      <c r="D735" s="620"/>
      <c r="E735" s="620"/>
      <c r="F735" s="620"/>
      <c r="G735" s="479"/>
      <c r="H735" s="621"/>
      <c r="I735" s="622"/>
      <c r="J735" s="622"/>
      <c r="K735" s="623"/>
      <c r="L735" s="623"/>
      <c r="M735" s="622"/>
      <c r="N735" s="623"/>
      <c r="O735" s="622"/>
      <c r="P735" s="479"/>
      <c r="Q735" s="479"/>
      <c r="R735" s="623"/>
      <c r="S735" s="478"/>
      <c r="T735" s="478"/>
      <c r="U735" s="624"/>
      <c r="V735" s="624"/>
      <c r="W735" s="624"/>
      <c r="BB735" s="478"/>
      <c r="BC735" s="478"/>
      <c r="BD735" s="478"/>
      <c r="BE735" s="478"/>
      <c r="BF735" s="478"/>
      <c r="BG735" s="478"/>
    </row>
    <row r="736" spans="2:59" x14ac:dyDescent="0.2">
      <c r="B736" s="478"/>
      <c r="C736" s="478"/>
      <c r="D736" s="620"/>
      <c r="E736" s="620"/>
      <c r="F736" s="620"/>
      <c r="G736" s="479"/>
      <c r="H736" s="621"/>
      <c r="I736" s="622"/>
      <c r="J736" s="622"/>
      <c r="K736" s="623"/>
      <c r="L736" s="623"/>
      <c r="M736" s="622"/>
      <c r="N736" s="623"/>
      <c r="O736" s="622"/>
      <c r="P736" s="479"/>
      <c r="Q736" s="479"/>
      <c r="R736" s="623"/>
      <c r="S736" s="478"/>
      <c r="T736" s="478"/>
      <c r="U736" s="624"/>
      <c r="V736" s="624"/>
      <c r="W736" s="624"/>
      <c r="BB736" s="478"/>
      <c r="BC736" s="478"/>
      <c r="BD736" s="478"/>
      <c r="BE736" s="478"/>
      <c r="BF736" s="478"/>
      <c r="BG736" s="478"/>
    </row>
    <row r="737" spans="2:59" x14ac:dyDescent="0.2">
      <c r="B737" s="478"/>
      <c r="C737" s="478"/>
      <c r="D737" s="620"/>
      <c r="E737" s="620"/>
      <c r="F737" s="620"/>
      <c r="G737" s="479"/>
      <c r="H737" s="621"/>
      <c r="I737" s="622"/>
      <c r="J737" s="622"/>
      <c r="K737" s="623"/>
      <c r="L737" s="623"/>
      <c r="M737" s="622"/>
      <c r="N737" s="623"/>
      <c r="O737" s="622"/>
      <c r="P737" s="479"/>
      <c r="Q737" s="479"/>
      <c r="R737" s="623"/>
      <c r="S737" s="478"/>
      <c r="T737" s="478"/>
      <c r="U737" s="624"/>
      <c r="V737" s="624"/>
      <c r="W737" s="624"/>
      <c r="BB737" s="478"/>
      <c r="BC737" s="478"/>
      <c r="BD737" s="478"/>
      <c r="BE737" s="478"/>
      <c r="BF737" s="478"/>
      <c r="BG737" s="478"/>
    </row>
    <row r="738" spans="2:59" x14ac:dyDescent="0.2">
      <c r="B738" s="478"/>
      <c r="C738" s="478"/>
      <c r="D738" s="620"/>
      <c r="E738" s="620"/>
      <c r="F738" s="620"/>
      <c r="G738" s="479"/>
      <c r="H738" s="621"/>
      <c r="I738" s="622"/>
      <c r="J738" s="622"/>
      <c r="K738" s="623"/>
      <c r="L738" s="623"/>
      <c r="M738" s="622"/>
      <c r="N738" s="623"/>
      <c r="O738" s="622"/>
      <c r="P738" s="479"/>
      <c r="Q738" s="479"/>
      <c r="R738" s="623"/>
      <c r="S738" s="478"/>
      <c r="T738" s="478"/>
      <c r="U738" s="624"/>
      <c r="V738" s="624"/>
      <c r="W738" s="624"/>
      <c r="BB738" s="478"/>
      <c r="BC738" s="478"/>
      <c r="BD738" s="478"/>
      <c r="BE738" s="478"/>
      <c r="BF738" s="478"/>
      <c r="BG738" s="478"/>
    </row>
    <row r="739" spans="2:59" x14ac:dyDescent="0.2">
      <c r="B739" s="478"/>
      <c r="C739" s="478"/>
      <c r="D739" s="620"/>
      <c r="E739" s="620"/>
      <c r="F739" s="620"/>
      <c r="G739" s="479"/>
      <c r="H739" s="621"/>
      <c r="I739" s="622"/>
      <c r="J739" s="622"/>
      <c r="K739" s="623"/>
      <c r="L739" s="623"/>
      <c r="M739" s="622"/>
      <c r="N739" s="623"/>
      <c r="O739" s="622"/>
      <c r="P739" s="479"/>
      <c r="Q739" s="479"/>
      <c r="R739" s="623"/>
      <c r="S739" s="478"/>
      <c r="T739" s="478"/>
      <c r="U739" s="624"/>
      <c r="V739" s="624"/>
      <c r="W739" s="624"/>
      <c r="BB739" s="478"/>
      <c r="BC739" s="478"/>
      <c r="BD739" s="478"/>
      <c r="BE739" s="478"/>
      <c r="BF739" s="478"/>
      <c r="BG739" s="478"/>
    </row>
    <row r="740" spans="2:59" x14ac:dyDescent="0.2">
      <c r="B740" s="478"/>
      <c r="C740" s="478"/>
      <c r="D740" s="620"/>
      <c r="E740" s="620"/>
      <c r="F740" s="620"/>
      <c r="G740" s="479"/>
      <c r="H740" s="621"/>
      <c r="I740" s="622"/>
      <c r="J740" s="622"/>
      <c r="K740" s="623"/>
      <c r="L740" s="623"/>
      <c r="M740" s="622"/>
      <c r="N740" s="623"/>
      <c r="O740" s="622"/>
      <c r="P740" s="479"/>
      <c r="Q740" s="479"/>
      <c r="R740" s="623"/>
      <c r="S740" s="478"/>
      <c r="T740" s="478"/>
      <c r="U740" s="624"/>
      <c r="V740" s="624"/>
      <c r="W740" s="624"/>
      <c r="BB740" s="478"/>
      <c r="BC740" s="478"/>
      <c r="BD740" s="478"/>
      <c r="BE740" s="478"/>
      <c r="BF740" s="478"/>
      <c r="BG740" s="478"/>
    </row>
    <row r="741" spans="2:59" x14ac:dyDescent="0.2">
      <c r="B741" s="478"/>
      <c r="C741" s="478"/>
      <c r="D741" s="620"/>
      <c r="E741" s="620"/>
      <c r="F741" s="620"/>
      <c r="G741" s="479"/>
      <c r="H741" s="621"/>
      <c r="I741" s="622"/>
      <c r="J741" s="622"/>
      <c r="K741" s="623"/>
      <c r="L741" s="623"/>
      <c r="M741" s="622"/>
      <c r="N741" s="623"/>
      <c r="O741" s="622"/>
      <c r="P741" s="479"/>
      <c r="Q741" s="479"/>
      <c r="R741" s="623"/>
      <c r="S741" s="478"/>
      <c r="T741" s="478"/>
      <c r="U741" s="624"/>
      <c r="V741" s="624"/>
      <c r="W741" s="624"/>
      <c r="BB741" s="478"/>
      <c r="BC741" s="478"/>
      <c r="BD741" s="478"/>
      <c r="BE741" s="478"/>
      <c r="BF741" s="478"/>
      <c r="BG741" s="478"/>
    </row>
    <row r="742" spans="2:59" x14ac:dyDescent="0.2">
      <c r="B742" s="478"/>
      <c r="C742" s="478"/>
      <c r="D742" s="620"/>
      <c r="E742" s="620"/>
      <c r="F742" s="620"/>
      <c r="G742" s="479"/>
      <c r="H742" s="621"/>
      <c r="I742" s="622"/>
      <c r="J742" s="622"/>
      <c r="K742" s="623"/>
      <c r="L742" s="623"/>
      <c r="M742" s="622"/>
      <c r="N742" s="623"/>
      <c r="O742" s="622"/>
      <c r="P742" s="479"/>
      <c r="Q742" s="479"/>
      <c r="R742" s="623"/>
      <c r="S742" s="478"/>
      <c r="T742" s="478"/>
      <c r="U742" s="624"/>
      <c r="V742" s="624"/>
      <c r="W742" s="624"/>
      <c r="BB742" s="478"/>
      <c r="BC742" s="478"/>
      <c r="BD742" s="478"/>
      <c r="BE742" s="478"/>
      <c r="BF742" s="478"/>
      <c r="BG742" s="478"/>
    </row>
    <row r="743" spans="2:59" x14ac:dyDescent="0.2">
      <c r="B743" s="478"/>
      <c r="C743" s="478"/>
      <c r="D743" s="620"/>
      <c r="E743" s="620"/>
      <c r="F743" s="620"/>
      <c r="G743" s="479"/>
      <c r="H743" s="621"/>
      <c r="I743" s="622"/>
      <c r="J743" s="622"/>
      <c r="K743" s="623"/>
      <c r="L743" s="623"/>
      <c r="M743" s="622"/>
      <c r="N743" s="623"/>
      <c r="O743" s="622"/>
      <c r="P743" s="479"/>
      <c r="Q743" s="479"/>
      <c r="R743" s="623"/>
      <c r="S743" s="478"/>
      <c r="T743" s="478"/>
      <c r="U743" s="624"/>
      <c r="V743" s="624"/>
      <c r="W743" s="624"/>
      <c r="BB743" s="478"/>
      <c r="BC743" s="478"/>
      <c r="BD743" s="478"/>
      <c r="BE743" s="478"/>
      <c r="BF743" s="478"/>
      <c r="BG743" s="478"/>
    </row>
    <row r="744" spans="2:59" x14ac:dyDescent="0.2">
      <c r="B744" s="478"/>
      <c r="C744" s="478"/>
      <c r="D744" s="620"/>
      <c r="E744" s="620"/>
      <c r="F744" s="620"/>
      <c r="G744" s="479"/>
      <c r="H744" s="621"/>
      <c r="I744" s="622"/>
      <c r="J744" s="622"/>
      <c r="K744" s="623"/>
      <c r="L744" s="623"/>
      <c r="M744" s="622"/>
      <c r="N744" s="623"/>
      <c r="O744" s="622"/>
      <c r="P744" s="479"/>
      <c r="Q744" s="479"/>
      <c r="R744" s="623"/>
      <c r="S744" s="478"/>
      <c r="T744" s="478"/>
      <c r="U744" s="624"/>
      <c r="V744" s="624"/>
      <c r="W744" s="624"/>
      <c r="BB744" s="478"/>
      <c r="BC744" s="478"/>
      <c r="BD744" s="478"/>
      <c r="BE744" s="478"/>
      <c r="BF744" s="478"/>
      <c r="BG744" s="478"/>
    </row>
    <row r="745" spans="2:59" x14ac:dyDescent="0.2">
      <c r="B745" s="478"/>
      <c r="C745" s="478"/>
      <c r="D745" s="620"/>
      <c r="E745" s="620"/>
      <c r="F745" s="620"/>
      <c r="G745" s="479"/>
      <c r="H745" s="621"/>
      <c r="I745" s="622"/>
      <c r="J745" s="622"/>
      <c r="K745" s="623"/>
      <c r="L745" s="623"/>
      <c r="M745" s="622"/>
      <c r="N745" s="623"/>
      <c r="O745" s="622"/>
      <c r="P745" s="479"/>
      <c r="Q745" s="479"/>
      <c r="R745" s="623"/>
      <c r="S745" s="478"/>
      <c r="T745" s="478"/>
      <c r="U745" s="624"/>
      <c r="V745" s="624"/>
      <c r="W745" s="624"/>
      <c r="BB745" s="478"/>
      <c r="BC745" s="478"/>
      <c r="BD745" s="478"/>
      <c r="BE745" s="478"/>
      <c r="BF745" s="478"/>
      <c r="BG745" s="478"/>
    </row>
    <row r="746" spans="2:59" x14ac:dyDescent="0.2">
      <c r="B746" s="478"/>
      <c r="C746" s="478"/>
      <c r="D746" s="620"/>
      <c r="E746" s="620"/>
      <c r="F746" s="620"/>
      <c r="G746" s="479"/>
      <c r="H746" s="621"/>
      <c r="I746" s="622"/>
      <c r="J746" s="622"/>
      <c r="K746" s="623"/>
      <c r="L746" s="623"/>
      <c r="M746" s="622"/>
      <c r="N746" s="623"/>
      <c r="O746" s="622"/>
      <c r="P746" s="479"/>
      <c r="Q746" s="479"/>
      <c r="R746" s="623"/>
      <c r="S746" s="478"/>
      <c r="T746" s="478"/>
      <c r="U746" s="624"/>
      <c r="V746" s="624"/>
      <c r="W746" s="624"/>
      <c r="BB746" s="478"/>
      <c r="BC746" s="478"/>
      <c r="BD746" s="478"/>
      <c r="BE746" s="478"/>
      <c r="BF746" s="478"/>
      <c r="BG746" s="478"/>
    </row>
    <row r="747" spans="2:59" x14ac:dyDescent="0.2">
      <c r="B747" s="478"/>
      <c r="C747" s="478"/>
      <c r="D747" s="620"/>
      <c r="E747" s="620"/>
      <c r="F747" s="620"/>
      <c r="G747" s="479"/>
      <c r="H747" s="621"/>
      <c r="I747" s="622"/>
      <c r="J747" s="622"/>
      <c r="K747" s="623"/>
      <c r="L747" s="623"/>
      <c r="M747" s="622"/>
      <c r="N747" s="623"/>
      <c r="O747" s="622"/>
      <c r="P747" s="479"/>
      <c r="Q747" s="479"/>
      <c r="R747" s="623"/>
      <c r="S747" s="478"/>
      <c r="T747" s="478"/>
      <c r="U747" s="624"/>
      <c r="V747" s="624"/>
      <c r="W747" s="624"/>
      <c r="BB747" s="478"/>
      <c r="BC747" s="478"/>
      <c r="BD747" s="478"/>
      <c r="BE747" s="478"/>
      <c r="BF747" s="478"/>
      <c r="BG747" s="478"/>
    </row>
    <row r="748" spans="2:59" x14ac:dyDescent="0.2">
      <c r="B748" s="478"/>
      <c r="C748" s="478"/>
      <c r="D748" s="620"/>
      <c r="E748" s="620"/>
      <c r="F748" s="620"/>
      <c r="G748" s="479"/>
      <c r="H748" s="621"/>
      <c r="I748" s="622"/>
      <c r="J748" s="622"/>
      <c r="K748" s="623"/>
      <c r="L748" s="623"/>
      <c r="M748" s="622"/>
      <c r="N748" s="623"/>
      <c r="O748" s="622"/>
      <c r="P748" s="479"/>
      <c r="Q748" s="479"/>
      <c r="R748" s="623"/>
      <c r="S748" s="478"/>
      <c r="T748" s="478"/>
      <c r="U748" s="624"/>
      <c r="V748" s="624"/>
      <c r="W748" s="624"/>
      <c r="BB748" s="478"/>
      <c r="BC748" s="478"/>
      <c r="BD748" s="478"/>
      <c r="BE748" s="478"/>
      <c r="BF748" s="478"/>
      <c r="BG748" s="478"/>
    </row>
    <row r="749" spans="2:59" x14ac:dyDescent="0.2">
      <c r="B749" s="478"/>
      <c r="C749" s="478"/>
      <c r="D749" s="620"/>
      <c r="E749" s="620"/>
      <c r="F749" s="620"/>
      <c r="G749" s="479"/>
      <c r="H749" s="621"/>
      <c r="I749" s="622"/>
      <c r="J749" s="622"/>
      <c r="K749" s="623"/>
      <c r="L749" s="623"/>
      <c r="M749" s="622"/>
      <c r="N749" s="623"/>
      <c r="O749" s="622"/>
      <c r="P749" s="479"/>
      <c r="Q749" s="479"/>
      <c r="R749" s="623"/>
      <c r="S749" s="478"/>
      <c r="T749" s="478"/>
      <c r="U749" s="624"/>
      <c r="V749" s="624"/>
      <c r="W749" s="624"/>
      <c r="BB749" s="478"/>
      <c r="BC749" s="478"/>
      <c r="BD749" s="478"/>
      <c r="BE749" s="478"/>
      <c r="BF749" s="478"/>
      <c r="BG749" s="478"/>
    </row>
    <row r="750" spans="2:59" x14ac:dyDescent="0.2">
      <c r="B750" s="478"/>
      <c r="C750" s="478"/>
      <c r="D750" s="620"/>
      <c r="E750" s="620"/>
      <c r="F750" s="620"/>
      <c r="G750" s="479"/>
      <c r="H750" s="621"/>
      <c r="I750" s="622"/>
      <c r="J750" s="622"/>
      <c r="K750" s="623"/>
      <c r="L750" s="623"/>
      <c r="M750" s="622"/>
      <c r="N750" s="623"/>
      <c r="O750" s="622"/>
      <c r="P750" s="479"/>
      <c r="Q750" s="479"/>
      <c r="R750" s="623"/>
      <c r="S750" s="478"/>
      <c r="T750" s="478"/>
      <c r="U750" s="624"/>
      <c r="V750" s="624"/>
      <c r="W750" s="624"/>
      <c r="BB750" s="478"/>
      <c r="BC750" s="478"/>
      <c r="BD750" s="478"/>
      <c r="BE750" s="478"/>
      <c r="BF750" s="478"/>
      <c r="BG750" s="478"/>
    </row>
    <row r="751" spans="2:59" x14ac:dyDescent="0.2">
      <c r="B751" s="478"/>
      <c r="C751" s="478"/>
      <c r="D751" s="620"/>
      <c r="E751" s="620"/>
      <c r="F751" s="620"/>
      <c r="G751" s="479"/>
      <c r="H751" s="621"/>
      <c r="I751" s="622"/>
      <c r="J751" s="622"/>
      <c r="K751" s="623"/>
      <c r="L751" s="623"/>
      <c r="M751" s="622"/>
      <c r="N751" s="623"/>
      <c r="O751" s="622"/>
      <c r="P751" s="479"/>
      <c r="Q751" s="479"/>
      <c r="R751" s="623"/>
      <c r="S751" s="478"/>
      <c r="T751" s="478"/>
      <c r="U751" s="624"/>
      <c r="V751" s="624"/>
      <c r="W751" s="624"/>
      <c r="BB751" s="478"/>
      <c r="BC751" s="478"/>
      <c r="BD751" s="478"/>
      <c r="BE751" s="478"/>
      <c r="BF751" s="478"/>
      <c r="BG751" s="478"/>
    </row>
    <row r="752" spans="2:59" x14ac:dyDescent="0.2">
      <c r="B752" s="478"/>
      <c r="C752" s="478"/>
      <c r="D752" s="620"/>
      <c r="E752" s="620"/>
      <c r="F752" s="620"/>
      <c r="G752" s="479"/>
      <c r="H752" s="621"/>
      <c r="I752" s="622"/>
      <c r="J752" s="622"/>
      <c r="K752" s="623"/>
      <c r="L752" s="623"/>
      <c r="M752" s="622"/>
      <c r="N752" s="623"/>
      <c r="O752" s="622"/>
      <c r="P752" s="479"/>
      <c r="Q752" s="479"/>
      <c r="R752" s="623"/>
      <c r="S752" s="478"/>
      <c r="T752" s="478"/>
      <c r="U752" s="624"/>
      <c r="V752" s="624"/>
      <c r="W752" s="624"/>
      <c r="BB752" s="478"/>
      <c r="BC752" s="478"/>
      <c r="BD752" s="478"/>
      <c r="BE752" s="478"/>
      <c r="BF752" s="478"/>
      <c r="BG752" s="478"/>
    </row>
    <row r="753" spans="2:59" x14ac:dyDescent="0.2">
      <c r="B753" s="478"/>
      <c r="C753" s="478"/>
      <c r="D753" s="620"/>
      <c r="E753" s="620"/>
      <c r="F753" s="620"/>
      <c r="G753" s="479"/>
      <c r="H753" s="621"/>
      <c r="I753" s="622"/>
      <c r="J753" s="622"/>
      <c r="K753" s="623"/>
      <c r="L753" s="623"/>
      <c r="M753" s="622"/>
      <c r="N753" s="623"/>
      <c r="O753" s="622"/>
      <c r="P753" s="479"/>
      <c r="Q753" s="479"/>
      <c r="R753" s="623"/>
      <c r="S753" s="478"/>
      <c r="T753" s="478"/>
      <c r="U753" s="624"/>
      <c r="V753" s="624"/>
      <c r="W753" s="624"/>
      <c r="BB753" s="478"/>
      <c r="BC753" s="478"/>
      <c r="BD753" s="478"/>
      <c r="BE753" s="478"/>
      <c r="BF753" s="478"/>
      <c r="BG753" s="478"/>
    </row>
    <row r="754" spans="2:59" x14ac:dyDescent="0.2">
      <c r="B754" s="478"/>
      <c r="C754" s="478"/>
      <c r="D754" s="620"/>
      <c r="E754" s="620"/>
      <c r="F754" s="620"/>
      <c r="G754" s="479"/>
      <c r="H754" s="621"/>
      <c r="I754" s="622"/>
      <c r="J754" s="622"/>
      <c r="K754" s="623"/>
      <c r="L754" s="623"/>
      <c r="M754" s="622"/>
      <c r="N754" s="623"/>
      <c r="O754" s="622"/>
      <c r="P754" s="479"/>
      <c r="Q754" s="479"/>
      <c r="R754" s="623"/>
      <c r="S754" s="478"/>
      <c r="T754" s="478"/>
      <c r="U754" s="624"/>
      <c r="V754" s="624"/>
      <c r="W754" s="624"/>
      <c r="BB754" s="478"/>
      <c r="BC754" s="478"/>
      <c r="BD754" s="478"/>
      <c r="BE754" s="478"/>
      <c r="BF754" s="478"/>
      <c r="BG754" s="478"/>
    </row>
    <row r="755" spans="2:59" x14ac:dyDescent="0.2">
      <c r="B755" s="478"/>
      <c r="C755" s="478"/>
      <c r="D755" s="620"/>
      <c r="E755" s="620"/>
      <c r="F755" s="620"/>
      <c r="G755" s="479"/>
      <c r="H755" s="621"/>
      <c r="I755" s="622"/>
      <c r="J755" s="622"/>
      <c r="K755" s="623"/>
      <c r="L755" s="623"/>
      <c r="M755" s="622"/>
      <c r="N755" s="623"/>
      <c r="O755" s="622"/>
      <c r="P755" s="479"/>
      <c r="Q755" s="479"/>
      <c r="R755" s="623"/>
      <c r="S755" s="478"/>
      <c r="T755" s="478"/>
      <c r="U755" s="624"/>
      <c r="V755" s="624"/>
      <c r="W755" s="624"/>
      <c r="BB755" s="478"/>
      <c r="BC755" s="478"/>
      <c r="BD755" s="478"/>
      <c r="BE755" s="478"/>
      <c r="BF755" s="478"/>
      <c r="BG755" s="478"/>
    </row>
    <row r="756" spans="2:59" x14ac:dyDescent="0.2">
      <c r="B756" s="478"/>
      <c r="C756" s="478"/>
      <c r="D756" s="620"/>
      <c r="E756" s="620"/>
      <c r="F756" s="620"/>
      <c r="G756" s="479"/>
      <c r="H756" s="621"/>
      <c r="I756" s="622"/>
      <c r="J756" s="622"/>
      <c r="K756" s="623"/>
      <c r="L756" s="623"/>
      <c r="M756" s="622"/>
      <c r="N756" s="623"/>
      <c r="O756" s="622"/>
      <c r="P756" s="479"/>
      <c r="Q756" s="479"/>
      <c r="R756" s="623"/>
      <c r="S756" s="478"/>
      <c r="T756" s="478"/>
      <c r="U756" s="624"/>
      <c r="V756" s="624"/>
      <c r="W756" s="624"/>
      <c r="BB756" s="478"/>
      <c r="BC756" s="478"/>
      <c r="BD756" s="478"/>
      <c r="BE756" s="478"/>
      <c r="BF756" s="478"/>
      <c r="BG756" s="478"/>
    </row>
    <row r="757" spans="2:59" x14ac:dyDescent="0.2">
      <c r="B757" s="478"/>
      <c r="C757" s="478"/>
      <c r="D757" s="620"/>
      <c r="E757" s="620"/>
      <c r="F757" s="620"/>
      <c r="G757" s="479"/>
      <c r="H757" s="621"/>
      <c r="I757" s="622"/>
      <c r="J757" s="622"/>
      <c r="K757" s="623"/>
      <c r="L757" s="623"/>
      <c r="M757" s="622"/>
      <c r="N757" s="623"/>
      <c r="O757" s="622"/>
      <c r="P757" s="479"/>
      <c r="Q757" s="479"/>
      <c r="R757" s="623"/>
      <c r="S757" s="478"/>
      <c r="T757" s="478"/>
      <c r="U757" s="624"/>
      <c r="V757" s="624"/>
      <c r="W757" s="624"/>
      <c r="BB757" s="478"/>
      <c r="BC757" s="478"/>
      <c r="BD757" s="478"/>
      <c r="BE757" s="478"/>
      <c r="BF757" s="478"/>
      <c r="BG757" s="478"/>
    </row>
    <row r="758" spans="2:59" x14ac:dyDescent="0.2">
      <c r="B758" s="478"/>
      <c r="C758" s="478"/>
      <c r="D758" s="620"/>
      <c r="E758" s="620"/>
      <c r="F758" s="620"/>
      <c r="G758" s="479"/>
      <c r="H758" s="621"/>
      <c r="I758" s="622"/>
      <c r="J758" s="622"/>
      <c r="K758" s="623"/>
      <c r="L758" s="623"/>
      <c r="M758" s="622"/>
      <c r="N758" s="623"/>
      <c r="O758" s="622"/>
      <c r="P758" s="479"/>
      <c r="Q758" s="479"/>
      <c r="R758" s="623"/>
      <c r="S758" s="478"/>
      <c r="T758" s="478"/>
      <c r="U758" s="624"/>
      <c r="V758" s="624"/>
      <c r="W758" s="624"/>
      <c r="BB758" s="478"/>
      <c r="BC758" s="478"/>
      <c r="BD758" s="478"/>
      <c r="BE758" s="478"/>
      <c r="BF758" s="478"/>
      <c r="BG758" s="478"/>
    </row>
    <row r="759" spans="2:59" x14ac:dyDescent="0.2">
      <c r="B759" s="478"/>
      <c r="C759" s="478"/>
      <c r="D759" s="620"/>
      <c r="E759" s="620"/>
      <c r="F759" s="620"/>
      <c r="G759" s="479"/>
      <c r="H759" s="621"/>
      <c r="I759" s="622"/>
      <c r="J759" s="622"/>
      <c r="K759" s="623"/>
      <c r="L759" s="623"/>
      <c r="M759" s="622"/>
      <c r="N759" s="623"/>
      <c r="O759" s="622"/>
      <c r="P759" s="479"/>
      <c r="Q759" s="479"/>
      <c r="R759" s="623"/>
      <c r="S759" s="478"/>
      <c r="T759" s="478"/>
      <c r="U759" s="624"/>
      <c r="V759" s="624"/>
      <c r="W759" s="624"/>
      <c r="BB759" s="478"/>
      <c r="BC759" s="478"/>
      <c r="BD759" s="478"/>
      <c r="BE759" s="478"/>
      <c r="BF759" s="478"/>
      <c r="BG759" s="478"/>
    </row>
    <row r="760" spans="2:59" x14ac:dyDescent="0.2">
      <c r="B760" s="478"/>
      <c r="C760" s="478"/>
      <c r="D760" s="620"/>
      <c r="E760" s="620"/>
      <c r="F760" s="620"/>
      <c r="G760" s="479"/>
      <c r="H760" s="621"/>
      <c r="I760" s="622"/>
      <c r="J760" s="622"/>
      <c r="K760" s="623"/>
      <c r="L760" s="623"/>
      <c r="M760" s="622"/>
      <c r="N760" s="623"/>
      <c r="O760" s="622"/>
      <c r="P760" s="479"/>
      <c r="Q760" s="479"/>
      <c r="R760" s="623"/>
      <c r="S760" s="478"/>
      <c r="T760" s="478"/>
      <c r="U760" s="624"/>
      <c r="V760" s="624"/>
      <c r="W760" s="624"/>
      <c r="BB760" s="478"/>
      <c r="BC760" s="478"/>
      <c r="BD760" s="478"/>
      <c r="BE760" s="478"/>
      <c r="BF760" s="478"/>
      <c r="BG760" s="478"/>
    </row>
    <row r="761" spans="2:59" x14ac:dyDescent="0.2">
      <c r="B761" s="478"/>
      <c r="C761" s="478"/>
      <c r="D761" s="620"/>
      <c r="E761" s="620"/>
      <c r="F761" s="620"/>
      <c r="G761" s="479"/>
      <c r="H761" s="621"/>
      <c r="I761" s="622"/>
      <c r="J761" s="622"/>
      <c r="K761" s="623"/>
      <c r="L761" s="623"/>
      <c r="M761" s="622"/>
      <c r="N761" s="623"/>
      <c r="O761" s="622"/>
      <c r="P761" s="479"/>
      <c r="Q761" s="479"/>
      <c r="R761" s="623"/>
      <c r="S761" s="478"/>
      <c r="T761" s="478"/>
      <c r="U761" s="624"/>
      <c r="V761" s="624"/>
      <c r="W761" s="624"/>
      <c r="BB761" s="478"/>
      <c r="BC761" s="478"/>
      <c r="BD761" s="478"/>
      <c r="BE761" s="478"/>
      <c r="BF761" s="478"/>
      <c r="BG761" s="478"/>
    </row>
    <row r="762" spans="2:59" x14ac:dyDescent="0.2">
      <c r="B762" s="478"/>
      <c r="C762" s="478"/>
      <c r="D762" s="620"/>
      <c r="E762" s="620"/>
      <c r="F762" s="620"/>
      <c r="G762" s="479"/>
      <c r="H762" s="621"/>
      <c r="I762" s="622"/>
      <c r="J762" s="622"/>
      <c r="K762" s="623"/>
      <c r="L762" s="623"/>
      <c r="M762" s="622"/>
      <c r="N762" s="623"/>
      <c r="O762" s="622"/>
      <c r="P762" s="479"/>
      <c r="Q762" s="479"/>
      <c r="R762" s="623"/>
      <c r="S762" s="478"/>
      <c r="T762" s="478"/>
      <c r="U762" s="624"/>
      <c r="V762" s="624"/>
      <c r="W762" s="624"/>
      <c r="BB762" s="478"/>
      <c r="BC762" s="478"/>
      <c r="BD762" s="478"/>
      <c r="BE762" s="478"/>
      <c r="BF762" s="478"/>
      <c r="BG762" s="478"/>
    </row>
    <row r="763" spans="2:59" x14ac:dyDescent="0.2">
      <c r="B763" s="478"/>
      <c r="C763" s="478"/>
      <c r="D763" s="620"/>
      <c r="E763" s="620"/>
      <c r="F763" s="620"/>
      <c r="G763" s="479"/>
      <c r="H763" s="621"/>
      <c r="I763" s="622"/>
      <c r="J763" s="622"/>
      <c r="K763" s="623"/>
      <c r="L763" s="623"/>
      <c r="M763" s="622"/>
      <c r="N763" s="623"/>
      <c r="O763" s="622"/>
      <c r="P763" s="479"/>
      <c r="Q763" s="479"/>
      <c r="R763" s="623"/>
      <c r="S763" s="478"/>
      <c r="T763" s="478"/>
      <c r="U763" s="624"/>
      <c r="V763" s="624"/>
      <c r="W763" s="624"/>
      <c r="BB763" s="478"/>
      <c r="BC763" s="478"/>
      <c r="BD763" s="478"/>
      <c r="BE763" s="478"/>
      <c r="BF763" s="478"/>
      <c r="BG763" s="478"/>
    </row>
    <row r="764" spans="2:59" x14ac:dyDescent="0.2">
      <c r="B764" s="478"/>
      <c r="C764" s="478"/>
      <c r="D764" s="620"/>
      <c r="E764" s="620"/>
      <c r="F764" s="620"/>
      <c r="G764" s="479"/>
      <c r="H764" s="621"/>
      <c r="I764" s="622"/>
      <c r="J764" s="622"/>
      <c r="K764" s="623"/>
      <c r="L764" s="623"/>
      <c r="M764" s="622"/>
      <c r="N764" s="623"/>
      <c r="O764" s="622"/>
      <c r="P764" s="479"/>
      <c r="Q764" s="479"/>
      <c r="R764" s="623"/>
      <c r="S764" s="478"/>
      <c r="T764" s="478"/>
      <c r="U764" s="624"/>
      <c r="V764" s="624"/>
      <c r="W764" s="624"/>
      <c r="BB764" s="478"/>
      <c r="BC764" s="478"/>
      <c r="BD764" s="478"/>
      <c r="BE764" s="478"/>
      <c r="BF764" s="478"/>
      <c r="BG764" s="478"/>
    </row>
    <row r="765" spans="2:59" x14ac:dyDescent="0.2">
      <c r="B765" s="478"/>
      <c r="C765" s="478"/>
      <c r="D765" s="620"/>
      <c r="E765" s="620"/>
      <c r="F765" s="620"/>
      <c r="G765" s="479"/>
      <c r="H765" s="621"/>
      <c r="I765" s="622"/>
      <c r="J765" s="622"/>
      <c r="K765" s="623"/>
      <c r="L765" s="623"/>
      <c r="M765" s="622"/>
      <c r="N765" s="623"/>
      <c r="O765" s="622"/>
      <c r="P765" s="479"/>
      <c r="Q765" s="479"/>
      <c r="R765" s="623"/>
      <c r="S765" s="478"/>
      <c r="T765" s="478"/>
      <c r="U765" s="624"/>
      <c r="V765" s="624"/>
      <c r="W765" s="624"/>
      <c r="BB765" s="478"/>
      <c r="BC765" s="478"/>
      <c r="BD765" s="478"/>
      <c r="BE765" s="478"/>
      <c r="BF765" s="478"/>
      <c r="BG765" s="478"/>
    </row>
    <row r="766" spans="2:59" x14ac:dyDescent="0.2">
      <c r="B766" s="478"/>
      <c r="C766" s="478"/>
      <c r="D766" s="620"/>
      <c r="E766" s="620"/>
      <c r="F766" s="620"/>
      <c r="G766" s="479"/>
      <c r="H766" s="621"/>
      <c r="I766" s="622"/>
      <c r="J766" s="622"/>
      <c r="K766" s="623"/>
      <c r="L766" s="623"/>
      <c r="M766" s="622"/>
      <c r="N766" s="623"/>
      <c r="O766" s="622"/>
      <c r="P766" s="479"/>
      <c r="Q766" s="479"/>
      <c r="R766" s="623"/>
      <c r="S766" s="478"/>
      <c r="T766" s="478"/>
      <c r="U766" s="624"/>
      <c r="V766" s="624"/>
      <c r="W766" s="624"/>
      <c r="BB766" s="478"/>
      <c r="BC766" s="478"/>
      <c r="BD766" s="478"/>
      <c r="BE766" s="478"/>
      <c r="BF766" s="478"/>
      <c r="BG766" s="478"/>
    </row>
    <row r="767" spans="2:59" x14ac:dyDescent="0.2">
      <c r="B767" s="478"/>
      <c r="C767" s="478"/>
      <c r="D767" s="620"/>
      <c r="E767" s="620"/>
      <c r="F767" s="620"/>
      <c r="G767" s="479"/>
      <c r="H767" s="621"/>
      <c r="I767" s="622"/>
      <c r="J767" s="622"/>
      <c r="K767" s="623"/>
      <c r="L767" s="623"/>
      <c r="M767" s="622"/>
      <c r="N767" s="623"/>
      <c r="O767" s="622"/>
      <c r="P767" s="479"/>
      <c r="Q767" s="479"/>
      <c r="R767" s="623"/>
      <c r="S767" s="478"/>
      <c r="T767" s="478"/>
      <c r="U767" s="624"/>
      <c r="V767" s="624"/>
      <c r="W767" s="624"/>
      <c r="BB767" s="478"/>
      <c r="BC767" s="478"/>
      <c r="BD767" s="478"/>
      <c r="BE767" s="478"/>
      <c r="BF767" s="478"/>
      <c r="BG767" s="478"/>
    </row>
    <row r="768" spans="2:59" x14ac:dyDescent="0.2">
      <c r="B768" s="478"/>
      <c r="C768" s="478"/>
      <c r="D768" s="620"/>
      <c r="E768" s="620"/>
      <c r="F768" s="620"/>
      <c r="G768" s="479"/>
      <c r="H768" s="621"/>
      <c r="I768" s="622"/>
      <c r="J768" s="622"/>
      <c r="K768" s="623"/>
      <c r="L768" s="623"/>
      <c r="M768" s="622"/>
      <c r="N768" s="623"/>
      <c r="O768" s="622"/>
      <c r="P768" s="479"/>
      <c r="Q768" s="479"/>
      <c r="R768" s="623"/>
      <c r="S768" s="478"/>
      <c r="T768" s="478"/>
      <c r="U768" s="624"/>
      <c r="V768" s="624"/>
      <c r="W768" s="624"/>
      <c r="BB768" s="478"/>
      <c r="BC768" s="478"/>
      <c r="BD768" s="478"/>
      <c r="BE768" s="478"/>
      <c r="BF768" s="478"/>
      <c r="BG768" s="478"/>
    </row>
    <row r="769" spans="2:59" x14ac:dyDescent="0.2">
      <c r="B769" s="478"/>
      <c r="C769" s="478"/>
      <c r="D769" s="620"/>
      <c r="E769" s="620"/>
      <c r="F769" s="620"/>
      <c r="G769" s="479"/>
      <c r="H769" s="621"/>
      <c r="I769" s="622"/>
      <c r="J769" s="622"/>
      <c r="K769" s="623"/>
      <c r="L769" s="623"/>
      <c r="M769" s="622"/>
      <c r="N769" s="623"/>
      <c r="O769" s="622"/>
      <c r="P769" s="479"/>
      <c r="Q769" s="479"/>
      <c r="R769" s="623"/>
      <c r="S769" s="478"/>
      <c r="T769" s="478"/>
      <c r="U769" s="624"/>
      <c r="V769" s="624"/>
      <c r="W769" s="624"/>
      <c r="BB769" s="478"/>
      <c r="BC769" s="478"/>
      <c r="BD769" s="478"/>
      <c r="BE769" s="478"/>
      <c r="BF769" s="478"/>
      <c r="BG769" s="478"/>
    </row>
    <row r="770" spans="2:59" x14ac:dyDescent="0.2">
      <c r="B770" s="478"/>
      <c r="C770" s="478"/>
      <c r="D770" s="620"/>
      <c r="E770" s="620"/>
      <c r="F770" s="620"/>
      <c r="G770" s="479"/>
      <c r="H770" s="621"/>
      <c r="I770" s="622"/>
      <c r="J770" s="622"/>
      <c r="K770" s="623"/>
      <c r="L770" s="623"/>
      <c r="M770" s="622"/>
      <c r="N770" s="623"/>
      <c r="O770" s="622"/>
      <c r="P770" s="479"/>
      <c r="Q770" s="479"/>
      <c r="R770" s="623"/>
      <c r="S770" s="478"/>
      <c r="T770" s="478"/>
      <c r="U770" s="624"/>
      <c r="V770" s="624"/>
      <c r="W770" s="624"/>
      <c r="BB770" s="478"/>
      <c r="BC770" s="478"/>
      <c r="BD770" s="478"/>
      <c r="BE770" s="478"/>
      <c r="BF770" s="478"/>
      <c r="BG770" s="478"/>
    </row>
    <row r="771" spans="2:59" x14ac:dyDescent="0.2">
      <c r="B771" s="478"/>
      <c r="C771" s="478"/>
      <c r="D771" s="620"/>
      <c r="E771" s="620"/>
      <c r="F771" s="620"/>
      <c r="G771" s="479"/>
      <c r="H771" s="621"/>
      <c r="I771" s="622"/>
      <c r="J771" s="622"/>
      <c r="K771" s="623"/>
      <c r="L771" s="623"/>
      <c r="M771" s="622"/>
      <c r="N771" s="623"/>
      <c r="O771" s="622"/>
      <c r="P771" s="479"/>
      <c r="Q771" s="479"/>
      <c r="R771" s="623"/>
      <c r="S771" s="478"/>
      <c r="T771" s="478"/>
      <c r="U771" s="624"/>
      <c r="V771" s="624"/>
      <c r="W771" s="624"/>
      <c r="BB771" s="478"/>
      <c r="BC771" s="478"/>
      <c r="BD771" s="478"/>
      <c r="BE771" s="478"/>
      <c r="BF771" s="478"/>
      <c r="BG771" s="478"/>
    </row>
    <row r="772" spans="2:59" x14ac:dyDescent="0.2">
      <c r="B772" s="478"/>
      <c r="C772" s="478"/>
      <c r="D772" s="620"/>
      <c r="E772" s="620"/>
      <c r="F772" s="620"/>
      <c r="G772" s="479"/>
      <c r="H772" s="621"/>
      <c r="I772" s="622"/>
      <c r="J772" s="622"/>
      <c r="K772" s="623"/>
      <c r="L772" s="623"/>
      <c r="M772" s="622"/>
      <c r="N772" s="623"/>
      <c r="O772" s="622"/>
      <c r="P772" s="479"/>
      <c r="Q772" s="479"/>
      <c r="R772" s="623"/>
      <c r="S772" s="478"/>
      <c r="T772" s="478"/>
      <c r="U772" s="624"/>
      <c r="V772" s="624"/>
      <c r="W772" s="624"/>
      <c r="BB772" s="478"/>
      <c r="BC772" s="478"/>
      <c r="BD772" s="478"/>
      <c r="BE772" s="478"/>
      <c r="BF772" s="478"/>
      <c r="BG772" s="478"/>
    </row>
    <row r="773" spans="2:59" x14ac:dyDescent="0.2">
      <c r="B773" s="478"/>
      <c r="C773" s="478"/>
      <c r="D773" s="620"/>
      <c r="E773" s="620"/>
      <c r="F773" s="620"/>
      <c r="G773" s="479"/>
      <c r="H773" s="621"/>
      <c r="I773" s="622"/>
      <c r="J773" s="622"/>
      <c r="K773" s="623"/>
      <c r="L773" s="623"/>
      <c r="M773" s="622"/>
      <c r="N773" s="623"/>
      <c r="O773" s="622"/>
      <c r="P773" s="479"/>
      <c r="Q773" s="479"/>
      <c r="R773" s="623"/>
      <c r="S773" s="478"/>
      <c r="T773" s="478"/>
      <c r="U773" s="624"/>
      <c r="V773" s="624"/>
      <c r="W773" s="624"/>
      <c r="BB773" s="478"/>
      <c r="BC773" s="478"/>
      <c r="BD773" s="478"/>
      <c r="BE773" s="478"/>
      <c r="BF773" s="478"/>
      <c r="BG773" s="478"/>
    </row>
    <row r="774" spans="2:59" x14ac:dyDescent="0.2">
      <c r="B774" s="478"/>
      <c r="C774" s="478"/>
      <c r="D774" s="620"/>
      <c r="E774" s="620"/>
      <c r="F774" s="620"/>
      <c r="G774" s="479"/>
      <c r="H774" s="621"/>
      <c r="I774" s="622"/>
      <c r="J774" s="622"/>
      <c r="K774" s="623"/>
      <c r="L774" s="623"/>
      <c r="M774" s="622"/>
      <c r="N774" s="623"/>
      <c r="O774" s="622"/>
      <c r="P774" s="479"/>
      <c r="Q774" s="479"/>
      <c r="R774" s="623"/>
      <c r="S774" s="478"/>
      <c r="T774" s="478"/>
      <c r="U774" s="624"/>
      <c r="V774" s="624"/>
      <c r="W774" s="624"/>
      <c r="BB774" s="478"/>
      <c r="BC774" s="478"/>
      <c r="BD774" s="478"/>
      <c r="BE774" s="478"/>
      <c r="BF774" s="478"/>
      <c r="BG774" s="478"/>
    </row>
    <row r="775" spans="2:59" x14ac:dyDescent="0.2">
      <c r="B775" s="478"/>
      <c r="C775" s="478"/>
      <c r="D775" s="620"/>
      <c r="E775" s="620"/>
      <c r="F775" s="620"/>
      <c r="G775" s="479"/>
      <c r="H775" s="621"/>
      <c r="I775" s="622"/>
      <c r="J775" s="622"/>
      <c r="K775" s="623"/>
      <c r="L775" s="623"/>
      <c r="M775" s="622"/>
      <c r="N775" s="623"/>
      <c r="O775" s="622"/>
      <c r="P775" s="479"/>
      <c r="Q775" s="479"/>
      <c r="R775" s="623"/>
      <c r="S775" s="478"/>
      <c r="T775" s="478"/>
      <c r="U775" s="624"/>
      <c r="V775" s="624"/>
      <c r="W775" s="624"/>
      <c r="BB775" s="478"/>
      <c r="BC775" s="478"/>
      <c r="BD775" s="478"/>
      <c r="BE775" s="478"/>
      <c r="BF775" s="478"/>
      <c r="BG775" s="478"/>
    </row>
    <row r="776" spans="2:59" x14ac:dyDescent="0.2">
      <c r="B776" s="478"/>
      <c r="C776" s="478"/>
      <c r="D776" s="620"/>
      <c r="E776" s="620"/>
      <c r="F776" s="620"/>
      <c r="G776" s="479"/>
      <c r="H776" s="621"/>
      <c r="I776" s="622"/>
      <c r="J776" s="622"/>
      <c r="K776" s="623"/>
      <c r="L776" s="623"/>
      <c r="M776" s="622"/>
      <c r="N776" s="623"/>
      <c r="O776" s="622"/>
      <c r="P776" s="479"/>
      <c r="Q776" s="479"/>
      <c r="R776" s="623"/>
      <c r="S776" s="478"/>
      <c r="T776" s="478"/>
      <c r="U776" s="624"/>
      <c r="V776" s="624"/>
      <c r="W776" s="624"/>
      <c r="BB776" s="478"/>
      <c r="BC776" s="478"/>
      <c r="BD776" s="478"/>
      <c r="BE776" s="478"/>
      <c r="BF776" s="478"/>
      <c r="BG776" s="478"/>
    </row>
    <row r="777" spans="2:59" x14ac:dyDescent="0.2">
      <c r="B777" s="478"/>
      <c r="C777" s="478"/>
      <c r="D777" s="620"/>
      <c r="E777" s="620"/>
      <c r="F777" s="620"/>
      <c r="G777" s="479"/>
      <c r="H777" s="621"/>
      <c r="I777" s="622"/>
      <c r="J777" s="622"/>
      <c r="K777" s="623"/>
      <c r="L777" s="623"/>
      <c r="M777" s="622"/>
      <c r="N777" s="623"/>
      <c r="O777" s="622"/>
      <c r="P777" s="479"/>
      <c r="Q777" s="479"/>
      <c r="R777" s="623"/>
      <c r="S777" s="478"/>
      <c r="T777" s="478"/>
      <c r="U777" s="624"/>
      <c r="V777" s="624"/>
      <c r="W777" s="624"/>
      <c r="BB777" s="478"/>
      <c r="BC777" s="478"/>
      <c r="BD777" s="478"/>
      <c r="BE777" s="478"/>
      <c r="BF777" s="478"/>
      <c r="BG777" s="478"/>
    </row>
    <row r="778" spans="2:59" x14ac:dyDescent="0.2">
      <c r="B778" s="478"/>
      <c r="C778" s="478"/>
      <c r="D778" s="620"/>
      <c r="E778" s="620"/>
      <c r="F778" s="620"/>
      <c r="G778" s="479"/>
      <c r="H778" s="621"/>
      <c r="I778" s="622"/>
      <c r="J778" s="622"/>
      <c r="K778" s="623"/>
      <c r="L778" s="623"/>
      <c r="M778" s="622"/>
      <c r="N778" s="623"/>
      <c r="O778" s="622"/>
      <c r="P778" s="479"/>
      <c r="Q778" s="479"/>
      <c r="R778" s="623"/>
      <c r="S778" s="478"/>
      <c r="T778" s="478"/>
      <c r="U778" s="624"/>
      <c r="V778" s="624"/>
      <c r="W778" s="624"/>
      <c r="BB778" s="478"/>
      <c r="BC778" s="478"/>
      <c r="BD778" s="478"/>
      <c r="BE778" s="478"/>
      <c r="BF778" s="478"/>
      <c r="BG778" s="478"/>
    </row>
    <row r="779" spans="2:59" x14ac:dyDescent="0.2">
      <c r="B779" s="478"/>
      <c r="C779" s="478"/>
      <c r="D779" s="620"/>
      <c r="E779" s="620"/>
      <c r="F779" s="620"/>
      <c r="G779" s="479"/>
      <c r="H779" s="621"/>
      <c r="I779" s="622"/>
      <c r="J779" s="622"/>
      <c r="K779" s="623"/>
      <c r="L779" s="623"/>
      <c r="M779" s="622"/>
      <c r="N779" s="623"/>
      <c r="O779" s="622"/>
      <c r="P779" s="479"/>
      <c r="Q779" s="479"/>
      <c r="R779" s="623"/>
      <c r="S779" s="478"/>
      <c r="T779" s="478"/>
      <c r="U779" s="624"/>
      <c r="V779" s="624"/>
      <c r="W779" s="624"/>
      <c r="BB779" s="478"/>
      <c r="BC779" s="478"/>
      <c r="BD779" s="478"/>
      <c r="BE779" s="478"/>
      <c r="BF779" s="478"/>
      <c r="BG779" s="478"/>
    </row>
    <row r="780" spans="2:59" x14ac:dyDescent="0.2">
      <c r="B780" s="478"/>
      <c r="C780" s="478"/>
      <c r="D780" s="620"/>
      <c r="E780" s="620"/>
      <c r="F780" s="620"/>
      <c r="G780" s="479"/>
      <c r="H780" s="621"/>
      <c r="I780" s="622"/>
      <c r="J780" s="622"/>
      <c r="K780" s="623"/>
      <c r="L780" s="623"/>
      <c r="M780" s="622"/>
      <c r="N780" s="623"/>
      <c r="O780" s="622"/>
      <c r="P780" s="479"/>
      <c r="Q780" s="479"/>
      <c r="R780" s="623"/>
      <c r="S780" s="478"/>
      <c r="T780" s="478"/>
      <c r="U780" s="624"/>
      <c r="V780" s="624"/>
      <c r="W780" s="624"/>
      <c r="BB780" s="478"/>
      <c r="BC780" s="478"/>
      <c r="BD780" s="478"/>
      <c r="BE780" s="478"/>
      <c r="BF780" s="478"/>
      <c r="BG780" s="478"/>
    </row>
    <row r="781" spans="2:59" x14ac:dyDescent="0.2">
      <c r="B781" s="478"/>
      <c r="C781" s="478"/>
      <c r="D781" s="620"/>
      <c r="E781" s="620"/>
      <c r="F781" s="620"/>
      <c r="G781" s="479"/>
      <c r="H781" s="621"/>
      <c r="I781" s="622"/>
      <c r="J781" s="622"/>
      <c r="K781" s="623"/>
      <c r="L781" s="623"/>
      <c r="M781" s="622"/>
      <c r="N781" s="623"/>
      <c r="O781" s="622"/>
      <c r="P781" s="479"/>
      <c r="Q781" s="479"/>
      <c r="R781" s="623"/>
      <c r="S781" s="478"/>
      <c r="T781" s="478"/>
      <c r="U781" s="624"/>
      <c r="V781" s="624"/>
      <c r="W781" s="624"/>
      <c r="BB781" s="478"/>
      <c r="BC781" s="478"/>
      <c r="BD781" s="478"/>
      <c r="BE781" s="478"/>
      <c r="BF781" s="478"/>
      <c r="BG781" s="478"/>
    </row>
    <row r="782" spans="2:59" x14ac:dyDescent="0.2">
      <c r="B782" s="478"/>
      <c r="C782" s="478"/>
      <c r="D782" s="620"/>
      <c r="E782" s="620"/>
      <c r="F782" s="620"/>
      <c r="G782" s="479"/>
      <c r="H782" s="621"/>
      <c r="I782" s="622"/>
      <c r="J782" s="622"/>
      <c r="K782" s="623"/>
      <c r="L782" s="623"/>
      <c r="M782" s="622"/>
      <c r="N782" s="623"/>
      <c r="O782" s="622"/>
      <c r="P782" s="479"/>
      <c r="Q782" s="479"/>
      <c r="R782" s="623"/>
      <c r="S782" s="478"/>
      <c r="T782" s="478"/>
      <c r="U782" s="624"/>
      <c r="V782" s="624"/>
      <c r="W782" s="624"/>
      <c r="BB782" s="478"/>
      <c r="BC782" s="478"/>
      <c r="BD782" s="478"/>
      <c r="BE782" s="478"/>
      <c r="BF782" s="478"/>
      <c r="BG782" s="478"/>
    </row>
    <row r="783" spans="2:59" x14ac:dyDescent="0.2">
      <c r="B783" s="478"/>
      <c r="C783" s="478"/>
      <c r="D783" s="620"/>
      <c r="E783" s="620"/>
      <c r="F783" s="620"/>
      <c r="G783" s="479"/>
      <c r="H783" s="621"/>
      <c r="I783" s="622"/>
      <c r="J783" s="622"/>
      <c r="K783" s="623"/>
      <c r="L783" s="623"/>
      <c r="M783" s="622"/>
      <c r="N783" s="623"/>
      <c r="O783" s="622"/>
      <c r="P783" s="479"/>
      <c r="Q783" s="479"/>
      <c r="R783" s="623"/>
      <c r="S783" s="478"/>
      <c r="T783" s="478"/>
      <c r="U783" s="624"/>
      <c r="V783" s="624"/>
      <c r="W783" s="624"/>
      <c r="BB783" s="478"/>
      <c r="BC783" s="478"/>
      <c r="BD783" s="478"/>
      <c r="BE783" s="478"/>
      <c r="BF783" s="478"/>
      <c r="BG783" s="478"/>
    </row>
    <row r="784" spans="2:59" x14ac:dyDescent="0.2">
      <c r="B784" s="478"/>
      <c r="C784" s="478"/>
      <c r="D784" s="620"/>
      <c r="E784" s="620"/>
      <c r="F784" s="620"/>
      <c r="G784" s="479"/>
      <c r="H784" s="621"/>
      <c r="I784" s="622"/>
      <c r="J784" s="622"/>
      <c r="K784" s="623"/>
      <c r="L784" s="623"/>
      <c r="M784" s="622"/>
      <c r="N784" s="623"/>
      <c r="O784" s="622"/>
      <c r="P784" s="479"/>
      <c r="Q784" s="479"/>
      <c r="R784" s="623"/>
      <c r="S784" s="478"/>
      <c r="T784" s="478"/>
      <c r="U784" s="624"/>
      <c r="V784" s="624"/>
      <c r="W784" s="624"/>
      <c r="BB784" s="478"/>
      <c r="BC784" s="478"/>
      <c r="BD784" s="478"/>
      <c r="BE784" s="478"/>
      <c r="BF784" s="478"/>
      <c r="BG784" s="478"/>
    </row>
    <row r="785" spans="2:59" x14ac:dyDescent="0.2">
      <c r="B785" s="478"/>
      <c r="C785" s="478"/>
      <c r="D785" s="620"/>
      <c r="E785" s="620"/>
      <c r="F785" s="620"/>
      <c r="G785" s="479"/>
      <c r="H785" s="621"/>
      <c r="I785" s="622"/>
      <c r="J785" s="622"/>
      <c r="K785" s="623"/>
      <c r="L785" s="623"/>
      <c r="M785" s="622"/>
      <c r="N785" s="623"/>
      <c r="O785" s="622"/>
      <c r="P785" s="479"/>
      <c r="Q785" s="479"/>
      <c r="R785" s="623"/>
      <c r="S785" s="478"/>
      <c r="T785" s="478"/>
      <c r="U785" s="624"/>
      <c r="V785" s="624"/>
      <c r="W785" s="624"/>
      <c r="BB785" s="478"/>
      <c r="BC785" s="478"/>
      <c r="BD785" s="478"/>
      <c r="BE785" s="478"/>
      <c r="BF785" s="478"/>
      <c r="BG785" s="478"/>
    </row>
    <row r="786" spans="2:59" x14ac:dyDescent="0.2">
      <c r="B786" s="478"/>
      <c r="C786" s="478"/>
      <c r="D786" s="620"/>
      <c r="E786" s="620"/>
      <c r="F786" s="620"/>
      <c r="G786" s="479"/>
      <c r="H786" s="621"/>
      <c r="I786" s="622"/>
      <c r="J786" s="622"/>
      <c r="K786" s="623"/>
      <c r="L786" s="623"/>
      <c r="M786" s="622"/>
      <c r="N786" s="623"/>
      <c r="O786" s="622"/>
      <c r="P786" s="479"/>
      <c r="Q786" s="479"/>
      <c r="R786" s="623"/>
      <c r="S786" s="478"/>
      <c r="T786" s="478"/>
      <c r="U786" s="624"/>
      <c r="V786" s="624"/>
      <c r="W786" s="624"/>
      <c r="BB786" s="478"/>
      <c r="BC786" s="478"/>
      <c r="BD786" s="478"/>
      <c r="BE786" s="478"/>
      <c r="BF786" s="478"/>
      <c r="BG786" s="478"/>
    </row>
    <row r="787" spans="2:59" x14ac:dyDescent="0.2">
      <c r="B787" s="478"/>
      <c r="C787" s="478"/>
      <c r="D787" s="620"/>
      <c r="E787" s="620"/>
      <c r="F787" s="620"/>
      <c r="G787" s="479"/>
      <c r="H787" s="621"/>
      <c r="I787" s="622"/>
      <c r="J787" s="622"/>
      <c r="K787" s="623"/>
      <c r="L787" s="623"/>
      <c r="M787" s="622"/>
      <c r="N787" s="623"/>
      <c r="O787" s="622"/>
      <c r="P787" s="479"/>
      <c r="Q787" s="479"/>
      <c r="R787" s="623"/>
      <c r="S787" s="478"/>
      <c r="T787" s="478"/>
      <c r="U787" s="624"/>
      <c r="V787" s="624"/>
      <c r="W787" s="624"/>
      <c r="BB787" s="478"/>
      <c r="BC787" s="478"/>
      <c r="BD787" s="478"/>
      <c r="BE787" s="478"/>
      <c r="BF787" s="478"/>
      <c r="BG787" s="478"/>
    </row>
    <row r="788" spans="2:59" x14ac:dyDescent="0.2">
      <c r="B788" s="478"/>
      <c r="C788" s="478"/>
      <c r="D788" s="620"/>
      <c r="E788" s="620"/>
      <c r="F788" s="620"/>
      <c r="G788" s="479"/>
      <c r="H788" s="621"/>
      <c r="I788" s="622"/>
      <c r="J788" s="622"/>
      <c r="K788" s="623"/>
      <c r="L788" s="623"/>
      <c r="M788" s="622"/>
      <c r="N788" s="623"/>
      <c r="O788" s="622"/>
      <c r="P788" s="479"/>
      <c r="Q788" s="479"/>
      <c r="R788" s="623"/>
      <c r="S788" s="478"/>
      <c r="T788" s="478"/>
      <c r="U788" s="624"/>
      <c r="V788" s="624"/>
      <c r="W788" s="624"/>
      <c r="BB788" s="478"/>
      <c r="BC788" s="478"/>
      <c r="BD788" s="478"/>
      <c r="BE788" s="478"/>
      <c r="BF788" s="478"/>
      <c r="BG788" s="478"/>
    </row>
    <row r="789" spans="2:59" x14ac:dyDescent="0.2">
      <c r="B789" s="478"/>
      <c r="C789" s="478"/>
      <c r="D789" s="620"/>
      <c r="E789" s="620"/>
      <c r="F789" s="620"/>
      <c r="G789" s="479"/>
      <c r="H789" s="621"/>
      <c r="I789" s="622"/>
      <c r="J789" s="622"/>
      <c r="K789" s="623"/>
      <c r="L789" s="623"/>
      <c r="M789" s="622"/>
      <c r="N789" s="623"/>
      <c r="O789" s="622"/>
      <c r="P789" s="479"/>
      <c r="Q789" s="479"/>
      <c r="R789" s="623"/>
      <c r="S789" s="478"/>
      <c r="T789" s="478"/>
      <c r="U789" s="624"/>
      <c r="V789" s="624"/>
      <c r="W789" s="624"/>
      <c r="BB789" s="478"/>
      <c r="BC789" s="478"/>
      <c r="BD789" s="478"/>
      <c r="BE789" s="478"/>
      <c r="BF789" s="478"/>
      <c r="BG789" s="478"/>
    </row>
    <row r="790" spans="2:59" x14ac:dyDescent="0.2">
      <c r="B790" s="478"/>
      <c r="C790" s="478"/>
      <c r="D790" s="620"/>
      <c r="E790" s="620"/>
      <c r="F790" s="620"/>
      <c r="G790" s="479"/>
      <c r="H790" s="621"/>
      <c r="I790" s="622"/>
      <c r="J790" s="622"/>
      <c r="K790" s="623"/>
      <c r="L790" s="623"/>
      <c r="M790" s="622"/>
      <c r="N790" s="623"/>
      <c r="O790" s="622"/>
      <c r="P790" s="479"/>
      <c r="Q790" s="479"/>
      <c r="R790" s="623"/>
      <c r="S790" s="478"/>
      <c r="T790" s="478"/>
      <c r="U790" s="624"/>
      <c r="V790" s="624"/>
      <c r="W790" s="624"/>
      <c r="BB790" s="478"/>
      <c r="BC790" s="478"/>
      <c r="BD790" s="478"/>
      <c r="BE790" s="478"/>
      <c r="BF790" s="478"/>
      <c r="BG790" s="478"/>
    </row>
    <row r="791" spans="2:59" x14ac:dyDescent="0.2">
      <c r="B791" s="478"/>
      <c r="C791" s="478"/>
      <c r="D791" s="620"/>
      <c r="E791" s="620"/>
      <c r="F791" s="620"/>
      <c r="G791" s="479"/>
      <c r="H791" s="621"/>
      <c r="I791" s="622"/>
      <c r="J791" s="622"/>
      <c r="K791" s="623"/>
      <c r="L791" s="623"/>
      <c r="M791" s="622"/>
      <c r="N791" s="623"/>
      <c r="O791" s="622"/>
      <c r="P791" s="479"/>
      <c r="Q791" s="479"/>
      <c r="R791" s="623"/>
      <c r="S791" s="478"/>
      <c r="T791" s="478"/>
      <c r="U791" s="624"/>
      <c r="V791" s="624"/>
      <c r="W791" s="624"/>
      <c r="BB791" s="478"/>
      <c r="BC791" s="478"/>
      <c r="BD791" s="478"/>
      <c r="BE791" s="478"/>
      <c r="BF791" s="478"/>
      <c r="BG791" s="478"/>
    </row>
    <row r="792" spans="2:59" x14ac:dyDescent="0.2">
      <c r="B792" s="478"/>
      <c r="C792" s="478"/>
      <c r="D792" s="620"/>
      <c r="E792" s="620"/>
      <c r="F792" s="620"/>
      <c r="G792" s="479"/>
      <c r="H792" s="621"/>
      <c r="I792" s="622"/>
      <c r="J792" s="622"/>
      <c r="K792" s="623"/>
      <c r="L792" s="623"/>
      <c r="M792" s="622"/>
      <c r="N792" s="623"/>
      <c r="O792" s="622"/>
      <c r="P792" s="479"/>
      <c r="Q792" s="479"/>
      <c r="R792" s="623"/>
      <c r="S792" s="478"/>
      <c r="T792" s="478"/>
      <c r="U792" s="624"/>
      <c r="V792" s="624"/>
      <c r="W792" s="624"/>
      <c r="BB792" s="478"/>
      <c r="BC792" s="478"/>
      <c r="BD792" s="478"/>
      <c r="BE792" s="478"/>
      <c r="BF792" s="478"/>
      <c r="BG792" s="478"/>
    </row>
    <row r="793" spans="2:59" x14ac:dyDescent="0.2">
      <c r="B793" s="478"/>
      <c r="C793" s="478"/>
      <c r="D793" s="620"/>
      <c r="E793" s="620"/>
      <c r="F793" s="620"/>
      <c r="G793" s="479"/>
      <c r="H793" s="621"/>
      <c r="I793" s="622"/>
      <c r="J793" s="622"/>
      <c r="K793" s="623"/>
      <c r="L793" s="623"/>
      <c r="M793" s="622"/>
      <c r="N793" s="623"/>
      <c r="O793" s="622"/>
      <c r="P793" s="479"/>
      <c r="Q793" s="479"/>
      <c r="R793" s="623"/>
      <c r="S793" s="478"/>
      <c r="T793" s="478"/>
      <c r="U793" s="624"/>
      <c r="V793" s="624"/>
      <c r="W793" s="624"/>
      <c r="BB793" s="478"/>
      <c r="BC793" s="478"/>
      <c r="BD793" s="478"/>
      <c r="BE793" s="478"/>
      <c r="BF793" s="478"/>
      <c r="BG793" s="478"/>
    </row>
    <row r="794" spans="2:59" x14ac:dyDescent="0.2">
      <c r="B794" s="478"/>
      <c r="C794" s="478"/>
      <c r="D794" s="620"/>
      <c r="E794" s="620"/>
      <c r="F794" s="620"/>
      <c r="G794" s="479"/>
      <c r="H794" s="621"/>
      <c r="I794" s="622"/>
      <c r="J794" s="622"/>
      <c r="K794" s="623"/>
      <c r="L794" s="623"/>
      <c r="M794" s="622"/>
      <c r="N794" s="623"/>
      <c r="O794" s="622"/>
      <c r="P794" s="479"/>
      <c r="Q794" s="479"/>
      <c r="R794" s="623"/>
      <c r="S794" s="478"/>
      <c r="T794" s="478"/>
      <c r="U794" s="624"/>
      <c r="V794" s="624"/>
      <c r="W794" s="624"/>
      <c r="BB794" s="478"/>
      <c r="BC794" s="478"/>
      <c r="BD794" s="478"/>
      <c r="BE794" s="478"/>
      <c r="BF794" s="478"/>
      <c r="BG794" s="478"/>
    </row>
    <row r="795" spans="2:59" x14ac:dyDescent="0.2">
      <c r="B795" s="478"/>
      <c r="C795" s="478"/>
      <c r="D795" s="620"/>
      <c r="E795" s="620"/>
      <c r="F795" s="620"/>
      <c r="G795" s="479"/>
      <c r="H795" s="621"/>
      <c r="I795" s="622"/>
      <c r="J795" s="622"/>
      <c r="K795" s="623"/>
      <c r="L795" s="623"/>
      <c r="M795" s="622"/>
      <c r="N795" s="623"/>
      <c r="O795" s="622"/>
      <c r="P795" s="479"/>
      <c r="Q795" s="479"/>
      <c r="R795" s="623"/>
      <c r="S795" s="478"/>
      <c r="T795" s="478"/>
      <c r="U795" s="624"/>
      <c r="V795" s="624"/>
      <c r="W795" s="624"/>
      <c r="BB795" s="478"/>
      <c r="BC795" s="478"/>
      <c r="BD795" s="478"/>
      <c r="BE795" s="478"/>
      <c r="BF795" s="478"/>
      <c r="BG795" s="478"/>
    </row>
    <row r="796" spans="2:59" x14ac:dyDescent="0.2">
      <c r="B796" s="478"/>
      <c r="C796" s="478"/>
      <c r="D796" s="620"/>
      <c r="E796" s="620"/>
      <c r="F796" s="620"/>
      <c r="G796" s="479"/>
      <c r="H796" s="621"/>
      <c r="I796" s="622"/>
      <c r="J796" s="622"/>
      <c r="K796" s="623"/>
      <c r="L796" s="623"/>
      <c r="M796" s="622"/>
      <c r="N796" s="623"/>
      <c r="O796" s="622"/>
      <c r="P796" s="479"/>
      <c r="Q796" s="479"/>
      <c r="R796" s="623"/>
      <c r="S796" s="478"/>
      <c r="T796" s="478"/>
      <c r="U796" s="624"/>
      <c r="V796" s="624"/>
      <c r="W796" s="624"/>
      <c r="BB796" s="478"/>
      <c r="BC796" s="478"/>
      <c r="BD796" s="478"/>
      <c r="BE796" s="478"/>
      <c r="BF796" s="478"/>
      <c r="BG796" s="478"/>
    </row>
    <row r="797" spans="2:59" x14ac:dyDescent="0.2">
      <c r="B797" s="478"/>
      <c r="C797" s="478"/>
      <c r="D797" s="620"/>
      <c r="E797" s="620"/>
      <c r="F797" s="620"/>
      <c r="G797" s="479"/>
      <c r="H797" s="621"/>
      <c r="I797" s="622"/>
      <c r="J797" s="622"/>
      <c r="K797" s="623"/>
      <c r="L797" s="623"/>
      <c r="M797" s="622"/>
      <c r="N797" s="623"/>
      <c r="O797" s="622"/>
      <c r="P797" s="479"/>
      <c r="Q797" s="479"/>
      <c r="R797" s="623"/>
      <c r="S797" s="478"/>
      <c r="T797" s="478"/>
      <c r="U797" s="624"/>
      <c r="V797" s="624"/>
      <c r="W797" s="624"/>
      <c r="BB797" s="478"/>
      <c r="BC797" s="478"/>
      <c r="BD797" s="478"/>
      <c r="BE797" s="478"/>
      <c r="BF797" s="478"/>
      <c r="BG797" s="478"/>
    </row>
    <row r="798" spans="2:59" x14ac:dyDescent="0.2">
      <c r="B798" s="478"/>
      <c r="C798" s="478"/>
      <c r="D798" s="620"/>
      <c r="E798" s="620"/>
      <c r="F798" s="620"/>
      <c r="G798" s="479"/>
      <c r="H798" s="621"/>
      <c r="I798" s="622"/>
      <c r="J798" s="622"/>
      <c r="K798" s="623"/>
      <c r="L798" s="623"/>
      <c r="M798" s="622"/>
      <c r="N798" s="623"/>
      <c r="O798" s="622"/>
      <c r="P798" s="479"/>
      <c r="Q798" s="479"/>
      <c r="R798" s="623"/>
      <c r="S798" s="478"/>
      <c r="T798" s="478"/>
      <c r="U798" s="624"/>
      <c r="V798" s="624"/>
      <c r="W798" s="624"/>
      <c r="BB798" s="478"/>
      <c r="BC798" s="478"/>
      <c r="BD798" s="478"/>
      <c r="BE798" s="478"/>
      <c r="BF798" s="478"/>
      <c r="BG798" s="478"/>
    </row>
    <row r="799" spans="2:59" x14ac:dyDescent="0.2">
      <c r="B799" s="478"/>
      <c r="C799" s="478"/>
      <c r="D799" s="620"/>
      <c r="E799" s="620"/>
      <c r="F799" s="620"/>
      <c r="G799" s="479"/>
      <c r="H799" s="621"/>
      <c r="I799" s="622"/>
      <c r="J799" s="622"/>
      <c r="K799" s="623"/>
      <c r="L799" s="623"/>
      <c r="M799" s="622"/>
      <c r="N799" s="623"/>
      <c r="O799" s="622"/>
      <c r="P799" s="479"/>
      <c r="Q799" s="479"/>
      <c r="R799" s="623"/>
      <c r="S799" s="478"/>
      <c r="T799" s="478"/>
      <c r="U799" s="624"/>
      <c r="V799" s="624"/>
      <c r="W799" s="624"/>
      <c r="BB799" s="478"/>
      <c r="BC799" s="478"/>
      <c r="BD799" s="478"/>
      <c r="BE799" s="478"/>
      <c r="BF799" s="478"/>
      <c r="BG799" s="478"/>
    </row>
    <row r="800" spans="2:59" x14ac:dyDescent="0.2">
      <c r="B800" s="478"/>
      <c r="C800" s="478"/>
      <c r="D800" s="620"/>
      <c r="E800" s="620"/>
      <c r="F800" s="620"/>
      <c r="G800" s="479"/>
      <c r="H800" s="621"/>
      <c r="I800" s="622"/>
      <c r="J800" s="622"/>
      <c r="K800" s="623"/>
      <c r="L800" s="623"/>
      <c r="M800" s="622"/>
      <c r="N800" s="623"/>
      <c r="O800" s="622"/>
      <c r="P800" s="479"/>
      <c r="Q800" s="479"/>
      <c r="R800" s="623"/>
      <c r="S800" s="478"/>
      <c r="T800" s="478"/>
      <c r="U800" s="624"/>
      <c r="V800" s="624"/>
      <c r="W800" s="624"/>
      <c r="BB800" s="478"/>
      <c r="BC800" s="478"/>
      <c r="BD800" s="478"/>
      <c r="BE800" s="478"/>
      <c r="BF800" s="478"/>
      <c r="BG800" s="478"/>
    </row>
    <row r="801" spans="2:59" x14ac:dyDescent="0.2">
      <c r="B801" s="478"/>
      <c r="C801" s="478"/>
      <c r="D801" s="620"/>
      <c r="E801" s="620"/>
      <c r="F801" s="620"/>
      <c r="G801" s="479"/>
      <c r="H801" s="621"/>
      <c r="I801" s="622"/>
      <c r="J801" s="622"/>
      <c r="K801" s="623"/>
      <c r="L801" s="623"/>
      <c r="M801" s="622"/>
      <c r="N801" s="623"/>
      <c r="O801" s="622"/>
      <c r="P801" s="479"/>
      <c r="Q801" s="479"/>
      <c r="R801" s="623"/>
      <c r="S801" s="478"/>
      <c r="T801" s="478"/>
      <c r="U801" s="624"/>
      <c r="V801" s="624"/>
      <c r="W801" s="624"/>
      <c r="BB801" s="478"/>
      <c r="BC801" s="478"/>
      <c r="BD801" s="478"/>
      <c r="BE801" s="478"/>
      <c r="BF801" s="478"/>
      <c r="BG801" s="478"/>
    </row>
    <row r="802" spans="2:59" x14ac:dyDescent="0.2">
      <c r="B802" s="478"/>
      <c r="C802" s="478"/>
      <c r="D802" s="620"/>
      <c r="E802" s="620"/>
      <c r="F802" s="620"/>
      <c r="G802" s="479"/>
      <c r="H802" s="621"/>
      <c r="I802" s="622"/>
      <c r="J802" s="622"/>
      <c r="K802" s="623"/>
      <c r="L802" s="623"/>
      <c r="M802" s="622"/>
      <c r="N802" s="623"/>
      <c r="O802" s="622"/>
      <c r="P802" s="479"/>
      <c r="Q802" s="479"/>
      <c r="R802" s="623"/>
      <c r="S802" s="478"/>
      <c r="T802" s="478"/>
      <c r="U802" s="624"/>
      <c r="V802" s="624"/>
      <c r="W802" s="624"/>
      <c r="BB802" s="478"/>
      <c r="BC802" s="478"/>
      <c r="BD802" s="478"/>
      <c r="BE802" s="478"/>
      <c r="BF802" s="478"/>
      <c r="BG802" s="478"/>
    </row>
    <row r="803" spans="2:59" x14ac:dyDescent="0.2">
      <c r="B803" s="478"/>
      <c r="C803" s="478"/>
      <c r="D803" s="620"/>
      <c r="E803" s="620"/>
      <c r="F803" s="620"/>
      <c r="G803" s="479"/>
      <c r="H803" s="621"/>
      <c r="I803" s="622"/>
      <c r="J803" s="622"/>
      <c r="K803" s="623"/>
      <c r="L803" s="623"/>
      <c r="M803" s="622"/>
      <c r="N803" s="623"/>
      <c r="O803" s="622"/>
      <c r="P803" s="479"/>
      <c r="Q803" s="479"/>
      <c r="R803" s="623"/>
      <c r="S803" s="478"/>
      <c r="T803" s="478"/>
      <c r="U803" s="624"/>
      <c r="V803" s="624"/>
      <c r="W803" s="624"/>
      <c r="BB803" s="478"/>
      <c r="BC803" s="478"/>
      <c r="BD803" s="478"/>
      <c r="BE803" s="478"/>
      <c r="BF803" s="478"/>
      <c r="BG803" s="478"/>
    </row>
    <row r="804" spans="2:59" x14ac:dyDescent="0.2">
      <c r="B804" s="478"/>
      <c r="C804" s="478"/>
      <c r="D804" s="620"/>
      <c r="E804" s="620"/>
      <c r="F804" s="620"/>
      <c r="G804" s="479"/>
      <c r="H804" s="621"/>
      <c r="I804" s="622"/>
      <c r="J804" s="622"/>
      <c r="K804" s="623"/>
      <c r="L804" s="623"/>
      <c r="M804" s="622"/>
      <c r="N804" s="623"/>
      <c r="O804" s="622"/>
      <c r="P804" s="479"/>
      <c r="Q804" s="479"/>
      <c r="R804" s="623"/>
      <c r="S804" s="478"/>
      <c r="T804" s="478"/>
      <c r="U804" s="624"/>
      <c r="V804" s="624"/>
      <c r="W804" s="624"/>
      <c r="BB804" s="478"/>
      <c r="BC804" s="478"/>
      <c r="BD804" s="478"/>
      <c r="BE804" s="478"/>
      <c r="BF804" s="478"/>
      <c r="BG804" s="478"/>
    </row>
    <row r="805" spans="2:59" x14ac:dyDescent="0.2">
      <c r="B805" s="478"/>
      <c r="C805" s="478"/>
      <c r="D805" s="620"/>
      <c r="E805" s="620"/>
      <c r="F805" s="620"/>
      <c r="G805" s="479"/>
      <c r="H805" s="621"/>
      <c r="I805" s="622"/>
      <c r="J805" s="622"/>
      <c r="K805" s="623"/>
      <c r="L805" s="623"/>
      <c r="M805" s="622"/>
      <c r="N805" s="623"/>
      <c r="O805" s="622"/>
      <c r="P805" s="479"/>
      <c r="Q805" s="479"/>
      <c r="R805" s="623"/>
      <c r="S805" s="478"/>
      <c r="T805" s="478"/>
      <c r="U805" s="624"/>
      <c r="V805" s="624"/>
      <c r="W805" s="624"/>
      <c r="BB805" s="478"/>
      <c r="BC805" s="478"/>
      <c r="BD805" s="478"/>
      <c r="BE805" s="478"/>
      <c r="BF805" s="478"/>
      <c r="BG805" s="478"/>
    </row>
    <row r="806" spans="2:59" x14ac:dyDescent="0.2">
      <c r="B806" s="478"/>
      <c r="C806" s="478"/>
      <c r="D806" s="620"/>
      <c r="E806" s="620"/>
      <c r="F806" s="620"/>
      <c r="G806" s="479"/>
      <c r="H806" s="621"/>
      <c r="I806" s="622"/>
      <c r="J806" s="622"/>
      <c r="K806" s="623"/>
      <c r="L806" s="623"/>
      <c r="M806" s="622"/>
      <c r="N806" s="623"/>
      <c r="O806" s="622"/>
      <c r="P806" s="479"/>
      <c r="Q806" s="479"/>
      <c r="R806" s="623"/>
      <c r="S806" s="478"/>
      <c r="T806" s="478"/>
      <c r="U806" s="624"/>
      <c r="V806" s="624"/>
      <c r="W806" s="624"/>
      <c r="BB806" s="478"/>
      <c r="BC806" s="478"/>
      <c r="BD806" s="478"/>
      <c r="BE806" s="478"/>
      <c r="BF806" s="478"/>
      <c r="BG806" s="478"/>
    </row>
    <row r="807" spans="2:59" x14ac:dyDescent="0.2">
      <c r="B807" s="478"/>
      <c r="C807" s="478"/>
      <c r="D807" s="620"/>
      <c r="E807" s="620"/>
      <c r="F807" s="620"/>
      <c r="G807" s="479"/>
      <c r="H807" s="621"/>
      <c r="I807" s="622"/>
      <c r="J807" s="622"/>
      <c r="K807" s="623"/>
      <c r="L807" s="623"/>
      <c r="M807" s="622"/>
      <c r="N807" s="623"/>
      <c r="O807" s="622"/>
      <c r="P807" s="479"/>
      <c r="Q807" s="479"/>
      <c r="R807" s="623"/>
      <c r="S807" s="478"/>
      <c r="T807" s="478"/>
      <c r="U807" s="624"/>
      <c r="V807" s="624"/>
      <c r="W807" s="624"/>
      <c r="BB807" s="478"/>
      <c r="BC807" s="478"/>
      <c r="BD807" s="478"/>
      <c r="BE807" s="478"/>
      <c r="BF807" s="478"/>
      <c r="BG807" s="478"/>
    </row>
    <row r="808" spans="2:59" x14ac:dyDescent="0.2">
      <c r="B808" s="478"/>
      <c r="C808" s="478"/>
      <c r="D808" s="620"/>
      <c r="E808" s="620"/>
      <c r="F808" s="620"/>
      <c r="G808" s="479"/>
      <c r="H808" s="621"/>
      <c r="I808" s="622"/>
      <c r="J808" s="622"/>
      <c r="K808" s="623"/>
      <c r="L808" s="623"/>
      <c r="M808" s="622"/>
      <c r="N808" s="623"/>
      <c r="O808" s="622"/>
      <c r="P808" s="479"/>
      <c r="Q808" s="479"/>
      <c r="R808" s="623"/>
      <c r="S808" s="478"/>
      <c r="T808" s="478"/>
      <c r="U808" s="624"/>
      <c r="V808" s="624"/>
      <c r="W808" s="624"/>
      <c r="BB808" s="478"/>
      <c r="BC808" s="478"/>
      <c r="BD808" s="478"/>
      <c r="BE808" s="478"/>
      <c r="BF808" s="478"/>
      <c r="BG808" s="478"/>
    </row>
    <row r="809" spans="2:59" x14ac:dyDescent="0.2">
      <c r="B809" s="478"/>
      <c r="C809" s="478"/>
      <c r="D809" s="620"/>
      <c r="E809" s="620"/>
      <c r="F809" s="620"/>
      <c r="G809" s="479"/>
      <c r="H809" s="621"/>
      <c r="I809" s="622"/>
      <c r="J809" s="622"/>
      <c r="K809" s="623"/>
      <c r="L809" s="623"/>
      <c r="M809" s="622"/>
      <c r="N809" s="623"/>
      <c r="O809" s="622"/>
      <c r="P809" s="479"/>
      <c r="Q809" s="479"/>
      <c r="R809" s="623"/>
      <c r="S809" s="478"/>
      <c r="T809" s="478"/>
      <c r="U809" s="624"/>
      <c r="V809" s="624"/>
      <c r="W809" s="624"/>
      <c r="BB809" s="478"/>
      <c r="BC809" s="478"/>
      <c r="BD809" s="478"/>
      <c r="BE809" s="478"/>
      <c r="BF809" s="478"/>
      <c r="BG809" s="478"/>
    </row>
    <row r="810" spans="2:59" x14ac:dyDescent="0.2">
      <c r="B810" s="478"/>
      <c r="C810" s="478"/>
      <c r="D810" s="620"/>
      <c r="E810" s="620"/>
      <c r="F810" s="620"/>
      <c r="G810" s="479"/>
      <c r="H810" s="621"/>
      <c r="I810" s="622"/>
      <c r="J810" s="622"/>
      <c r="K810" s="623"/>
      <c r="L810" s="623"/>
      <c r="M810" s="622"/>
      <c r="N810" s="623"/>
      <c r="O810" s="622"/>
      <c r="P810" s="479"/>
      <c r="Q810" s="479"/>
      <c r="R810" s="623"/>
      <c r="S810" s="478"/>
      <c r="T810" s="478"/>
      <c r="U810" s="624"/>
      <c r="V810" s="624"/>
      <c r="W810" s="624"/>
      <c r="BB810" s="478"/>
      <c r="BC810" s="478"/>
      <c r="BD810" s="478"/>
      <c r="BE810" s="478"/>
      <c r="BF810" s="478"/>
      <c r="BG810" s="478"/>
    </row>
    <row r="811" spans="2:59" x14ac:dyDescent="0.2">
      <c r="B811" s="478"/>
      <c r="C811" s="478"/>
      <c r="D811" s="620"/>
      <c r="E811" s="620"/>
      <c r="F811" s="620"/>
      <c r="G811" s="479"/>
      <c r="H811" s="621"/>
      <c r="I811" s="622"/>
      <c r="J811" s="622"/>
      <c r="K811" s="623"/>
      <c r="L811" s="623"/>
      <c r="M811" s="622"/>
      <c r="N811" s="623"/>
      <c r="O811" s="622"/>
      <c r="P811" s="479"/>
      <c r="Q811" s="479"/>
      <c r="R811" s="623"/>
      <c r="S811" s="478"/>
      <c r="T811" s="478"/>
      <c r="U811" s="624"/>
      <c r="V811" s="624"/>
      <c r="W811" s="624"/>
      <c r="BB811" s="478"/>
      <c r="BC811" s="478"/>
      <c r="BD811" s="478"/>
      <c r="BE811" s="478"/>
      <c r="BF811" s="478"/>
      <c r="BG811" s="478"/>
    </row>
    <row r="812" spans="2:59" x14ac:dyDescent="0.2">
      <c r="B812" s="478"/>
      <c r="C812" s="478"/>
      <c r="D812" s="620"/>
      <c r="E812" s="620"/>
      <c r="F812" s="620"/>
      <c r="G812" s="479"/>
      <c r="H812" s="621"/>
      <c r="I812" s="622"/>
      <c r="J812" s="622"/>
      <c r="K812" s="623"/>
      <c r="L812" s="623"/>
      <c r="M812" s="622"/>
      <c r="N812" s="623"/>
      <c r="O812" s="622"/>
      <c r="P812" s="479"/>
      <c r="Q812" s="479"/>
      <c r="R812" s="623"/>
      <c r="S812" s="478"/>
      <c r="T812" s="478"/>
      <c r="U812" s="624"/>
      <c r="V812" s="624"/>
      <c r="W812" s="624"/>
      <c r="BB812" s="478"/>
      <c r="BC812" s="478"/>
      <c r="BD812" s="478"/>
      <c r="BE812" s="478"/>
      <c r="BF812" s="478"/>
      <c r="BG812" s="478"/>
    </row>
    <row r="813" spans="2:59" x14ac:dyDescent="0.2">
      <c r="B813" s="478"/>
      <c r="C813" s="478"/>
      <c r="D813" s="620"/>
      <c r="E813" s="620"/>
      <c r="F813" s="620"/>
      <c r="G813" s="479"/>
      <c r="H813" s="621"/>
      <c r="I813" s="622"/>
      <c r="J813" s="622"/>
      <c r="K813" s="623"/>
      <c r="L813" s="623"/>
      <c r="M813" s="622"/>
      <c r="N813" s="623"/>
      <c r="O813" s="622"/>
      <c r="P813" s="479"/>
      <c r="Q813" s="479"/>
      <c r="R813" s="623"/>
      <c r="S813" s="478"/>
      <c r="T813" s="478"/>
      <c r="U813" s="624"/>
      <c r="V813" s="624"/>
      <c r="W813" s="624"/>
      <c r="BB813" s="478"/>
      <c r="BC813" s="478"/>
      <c r="BD813" s="478"/>
      <c r="BE813" s="478"/>
      <c r="BF813" s="478"/>
      <c r="BG813" s="478"/>
    </row>
    <row r="814" spans="2:59" x14ac:dyDescent="0.2">
      <c r="B814" s="478"/>
      <c r="C814" s="478"/>
      <c r="D814" s="620"/>
      <c r="E814" s="620"/>
      <c r="F814" s="620"/>
      <c r="G814" s="479"/>
      <c r="H814" s="621"/>
      <c r="I814" s="622"/>
      <c r="J814" s="622"/>
      <c r="K814" s="623"/>
      <c r="L814" s="623"/>
      <c r="M814" s="622"/>
      <c r="N814" s="623"/>
      <c r="O814" s="622"/>
      <c r="P814" s="479"/>
      <c r="Q814" s="479"/>
      <c r="R814" s="623"/>
      <c r="S814" s="478"/>
      <c r="T814" s="478"/>
      <c r="U814" s="624"/>
      <c r="V814" s="624"/>
      <c r="W814" s="624"/>
      <c r="BB814" s="478"/>
      <c r="BC814" s="478"/>
      <c r="BD814" s="478"/>
      <c r="BE814" s="478"/>
      <c r="BF814" s="478"/>
      <c r="BG814" s="478"/>
    </row>
    <row r="815" spans="2:59" x14ac:dyDescent="0.2">
      <c r="B815" s="478"/>
      <c r="C815" s="478"/>
      <c r="D815" s="620"/>
      <c r="E815" s="620"/>
      <c r="F815" s="620"/>
      <c r="G815" s="479"/>
      <c r="H815" s="621"/>
      <c r="I815" s="622"/>
      <c r="J815" s="622"/>
      <c r="K815" s="623"/>
      <c r="L815" s="623"/>
      <c r="M815" s="622"/>
      <c r="N815" s="623"/>
      <c r="O815" s="622"/>
      <c r="P815" s="479"/>
      <c r="Q815" s="479"/>
      <c r="R815" s="623"/>
      <c r="S815" s="478"/>
      <c r="T815" s="478"/>
      <c r="U815" s="624"/>
      <c r="V815" s="624"/>
      <c r="W815" s="624"/>
      <c r="BB815" s="478"/>
      <c r="BC815" s="478"/>
      <c r="BD815" s="478"/>
      <c r="BE815" s="478"/>
      <c r="BF815" s="478"/>
      <c r="BG815" s="478"/>
    </row>
    <row r="816" spans="2:59" x14ac:dyDescent="0.2">
      <c r="B816" s="478"/>
      <c r="C816" s="478"/>
      <c r="D816" s="620"/>
      <c r="E816" s="620"/>
      <c r="F816" s="620"/>
      <c r="G816" s="479"/>
      <c r="H816" s="621"/>
      <c r="I816" s="622"/>
      <c r="J816" s="622"/>
      <c r="K816" s="623"/>
      <c r="L816" s="623"/>
      <c r="M816" s="622"/>
      <c r="N816" s="623"/>
      <c r="O816" s="622"/>
      <c r="P816" s="479"/>
      <c r="Q816" s="479"/>
      <c r="R816" s="623"/>
      <c r="S816" s="478"/>
      <c r="T816" s="478"/>
      <c r="U816" s="624"/>
      <c r="V816" s="624"/>
      <c r="W816" s="624"/>
      <c r="BB816" s="478"/>
      <c r="BC816" s="478"/>
      <c r="BD816" s="478"/>
      <c r="BE816" s="478"/>
      <c r="BF816" s="478"/>
      <c r="BG816" s="478"/>
    </row>
    <row r="817" spans="2:59" x14ac:dyDescent="0.2">
      <c r="B817" s="478"/>
      <c r="C817" s="478"/>
      <c r="D817" s="620"/>
      <c r="E817" s="620"/>
      <c r="F817" s="620"/>
      <c r="G817" s="479"/>
      <c r="H817" s="621"/>
      <c r="I817" s="622"/>
      <c r="J817" s="622"/>
      <c r="K817" s="623"/>
      <c r="L817" s="623"/>
      <c r="M817" s="622"/>
      <c r="N817" s="623"/>
      <c r="O817" s="622"/>
      <c r="P817" s="479"/>
      <c r="Q817" s="479"/>
      <c r="R817" s="623"/>
      <c r="S817" s="478"/>
      <c r="T817" s="478"/>
      <c r="U817" s="624"/>
      <c r="V817" s="624"/>
      <c r="W817" s="624"/>
      <c r="BB817" s="478"/>
      <c r="BC817" s="478"/>
      <c r="BD817" s="478"/>
      <c r="BE817" s="478"/>
      <c r="BF817" s="478"/>
      <c r="BG817" s="478"/>
    </row>
    <row r="818" spans="2:59" x14ac:dyDescent="0.2">
      <c r="B818" s="478"/>
      <c r="C818" s="478"/>
      <c r="D818" s="620"/>
      <c r="E818" s="620"/>
      <c r="F818" s="620"/>
      <c r="G818" s="479"/>
      <c r="H818" s="621"/>
      <c r="I818" s="622"/>
      <c r="J818" s="622"/>
      <c r="K818" s="623"/>
      <c r="L818" s="623"/>
      <c r="M818" s="622"/>
      <c r="N818" s="623"/>
      <c r="O818" s="622"/>
      <c r="P818" s="479"/>
      <c r="Q818" s="479"/>
      <c r="R818" s="623"/>
      <c r="S818" s="478"/>
      <c r="T818" s="478"/>
      <c r="U818" s="624"/>
      <c r="V818" s="624"/>
      <c r="W818" s="624"/>
      <c r="BB818" s="478"/>
      <c r="BC818" s="478"/>
      <c r="BD818" s="478"/>
      <c r="BE818" s="478"/>
      <c r="BF818" s="478"/>
      <c r="BG818" s="478"/>
    </row>
    <row r="819" spans="2:59" x14ac:dyDescent="0.2">
      <c r="B819" s="478"/>
      <c r="C819" s="478"/>
      <c r="D819" s="620"/>
      <c r="E819" s="620"/>
      <c r="F819" s="620"/>
      <c r="G819" s="479"/>
      <c r="H819" s="621"/>
      <c r="I819" s="622"/>
      <c r="J819" s="622"/>
      <c r="K819" s="623"/>
      <c r="L819" s="623"/>
      <c r="M819" s="622"/>
      <c r="N819" s="623"/>
      <c r="O819" s="622"/>
      <c r="P819" s="479"/>
      <c r="Q819" s="479"/>
      <c r="R819" s="623"/>
      <c r="S819" s="478"/>
      <c r="T819" s="478"/>
      <c r="U819" s="624"/>
      <c r="V819" s="624"/>
      <c r="W819" s="624"/>
      <c r="BB819" s="478"/>
      <c r="BC819" s="478"/>
      <c r="BD819" s="478"/>
      <c r="BE819" s="478"/>
      <c r="BF819" s="478"/>
      <c r="BG819" s="478"/>
    </row>
    <row r="820" spans="2:59" x14ac:dyDescent="0.2">
      <c r="B820" s="478"/>
      <c r="C820" s="478"/>
      <c r="D820" s="620"/>
      <c r="E820" s="620"/>
      <c r="F820" s="620"/>
      <c r="G820" s="479"/>
      <c r="H820" s="621"/>
      <c r="I820" s="622"/>
      <c r="J820" s="622"/>
      <c r="K820" s="623"/>
      <c r="L820" s="623"/>
      <c r="M820" s="622"/>
      <c r="N820" s="623"/>
      <c r="O820" s="622"/>
      <c r="P820" s="479"/>
      <c r="Q820" s="479"/>
      <c r="R820" s="623"/>
      <c r="S820" s="478"/>
      <c r="T820" s="478"/>
      <c r="U820" s="624"/>
      <c r="V820" s="624"/>
      <c r="W820" s="624"/>
      <c r="BB820" s="478"/>
      <c r="BC820" s="478"/>
      <c r="BD820" s="478"/>
      <c r="BE820" s="478"/>
      <c r="BF820" s="478"/>
      <c r="BG820" s="478"/>
    </row>
    <row r="821" spans="2:59" x14ac:dyDescent="0.2">
      <c r="B821" s="478"/>
      <c r="C821" s="478"/>
      <c r="D821" s="620"/>
      <c r="E821" s="620"/>
      <c r="F821" s="620"/>
      <c r="G821" s="479"/>
      <c r="H821" s="621"/>
      <c r="I821" s="622"/>
      <c r="J821" s="622"/>
      <c r="K821" s="623"/>
      <c r="L821" s="623"/>
      <c r="M821" s="622"/>
      <c r="N821" s="623"/>
      <c r="O821" s="622"/>
      <c r="P821" s="479"/>
      <c r="Q821" s="479"/>
      <c r="R821" s="623"/>
      <c r="S821" s="478"/>
      <c r="T821" s="478"/>
      <c r="U821" s="624"/>
      <c r="V821" s="624"/>
      <c r="W821" s="624"/>
      <c r="BB821" s="478"/>
      <c r="BC821" s="478"/>
      <c r="BD821" s="478"/>
      <c r="BE821" s="478"/>
      <c r="BF821" s="478"/>
      <c r="BG821" s="478"/>
    </row>
    <row r="822" spans="2:59" x14ac:dyDescent="0.2">
      <c r="B822" s="478"/>
      <c r="C822" s="478"/>
      <c r="D822" s="620"/>
      <c r="E822" s="620"/>
      <c r="F822" s="620"/>
      <c r="G822" s="479"/>
      <c r="H822" s="621"/>
      <c r="I822" s="622"/>
      <c r="J822" s="622"/>
      <c r="K822" s="623"/>
      <c r="L822" s="623"/>
      <c r="M822" s="622"/>
      <c r="N822" s="623"/>
      <c r="O822" s="622"/>
      <c r="P822" s="479"/>
      <c r="Q822" s="479"/>
      <c r="R822" s="623"/>
      <c r="S822" s="478"/>
      <c r="T822" s="478"/>
      <c r="U822" s="624"/>
      <c r="V822" s="624"/>
      <c r="W822" s="624"/>
      <c r="BB822" s="478"/>
      <c r="BC822" s="478"/>
      <c r="BD822" s="478"/>
      <c r="BE822" s="478"/>
      <c r="BF822" s="478"/>
      <c r="BG822" s="478"/>
    </row>
    <row r="823" spans="2:59" x14ac:dyDescent="0.2">
      <c r="B823" s="478"/>
      <c r="C823" s="478"/>
      <c r="D823" s="620"/>
      <c r="E823" s="620"/>
      <c r="F823" s="620"/>
      <c r="G823" s="479"/>
      <c r="H823" s="621"/>
      <c r="I823" s="622"/>
      <c r="J823" s="622"/>
      <c r="K823" s="623"/>
      <c r="L823" s="623"/>
      <c r="M823" s="622"/>
      <c r="N823" s="623"/>
      <c r="O823" s="622"/>
      <c r="P823" s="479"/>
      <c r="Q823" s="479"/>
      <c r="R823" s="623"/>
      <c r="S823" s="478"/>
      <c r="T823" s="478"/>
      <c r="U823" s="624"/>
      <c r="V823" s="624"/>
      <c r="W823" s="624"/>
      <c r="BB823" s="478"/>
      <c r="BC823" s="478"/>
      <c r="BD823" s="478"/>
      <c r="BE823" s="478"/>
      <c r="BF823" s="478"/>
      <c r="BG823" s="478"/>
    </row>
    <row r="824" spans="2:59" x14ac:dyDescent="0.2">
      <c r="B824" s="478"/>
      <c r="C824" s="478"/>
      <c r="D824" s="620"/>
      <c r="E824" s="620"/>
      <c r="F824" s="620"/>
      <c r="G824" s="479"/>
      <c r="H824" s="621"/>
      <c r="I824" s="622"/>
      <c r="J824" s="622"/>
      <c r="K824" s="623"/>
      <c r="L824" s="623"/>
      <c r="M824" s="622"/>
      <c r="N824" s="623"/>
      <c r="O824" s="622"/>
      <c r="P824" s="479"/>
      <c r="Q824" s="479"/>
      <c r="R824" s="623"/>
      <c r="S824" s="478"/>
      <c r="T824" s="478"/>
      <c r="U824" s="624"/>
      <c r="V824" s="624"/>
      <c r="W824" s="624"/>
      <c r="BB824" s="478"/>
      <c r="BC824" s="478"/>
      <c r="BD824" s="478"/>
      <c r="BE824" s="478"/>
      <c r="BF824" s="478"/>
      <c r="BG824" s="478"/>
    </row>
    <row r="825" spans="2:59" x14ac:dyDescent="0.2">
      <c r="B825" s="478"/>
      <c r="C825" s="478"/>
      <c r="D825" s="620"/>
      <c r="E825" s="620"/>
      <c r="F825" s="620"/>
      <c r="G825" s="479"/>
      <c r="H825" s="621"/>
      <c r="I825" s="622"/>
      <c r="J825" s="622"/>
      <c r="K825" s="623"/>
      <c r="L825" s="623"/>
      <c r="M825" s="622"/>
      <c r="N825" s="623"/>
      <c r="O825" s="622"/>
      <c r="P825" s="479"/>
      <c r="Q825" s="479"/>
      <c r="R825" s="623"/>
      <c r="S825" s="478"/>
      <c r="T825" s="478"/>
      <c r="U825" s="624"/>
      <c r="V825" s="624"/>
      <c r="W825" s="624"/>
      <c r="BB825" s="478"/>
      <c r="BC825" s="478"/>
      <c r="BD825" s="478"/>
      <c r="BE825" s="478"/>
      <c r="BF825" s="478"/>
      <c r="BG825" s="478"/>
    </row>
    <row r="826" spans="2:59" x14ac:dyDescent="0.2">
      <c r="B826" s="478"/>
      <c r="C826" s="478"/>
      <c r="D826" s="620"/>
      <c r="E826" s="620"/>
      <c r="F826" s="620"/>
      <c r="G826" s="479"/>
      <c r="H826" s="621"/>
      <c r="I826" s="622"/>
      <c r="J826" s="622"/>
      <c r="K826" s="623"/>
      <c r="L826" s="623"/>
      <c r="M826" s="622"/>
      <c r="N826" s="623"/>
      <c r="O826" s="622"/>
      <c r="P826" s="479"/>
      <c r="Q826" s="479"/>
      <c r="R826" s="623"/>
      <c r="S826" s="478"/>
      <c r="T826" s="478"/>
      <c r="U826" s="624"/>
      <c r="V826" s="624"/>
      <c r="W826" s="624"/>
      <c r="BB826" s="478"/>
      <c r="BC826" s="478"/>
      <c r="BD826" s="478"/>
      <c r="BE826" s="478"/>
      <c r="BF826" s="478"/>
      <c r="BG826" s="478"/>
    </row>
    <row r="827" spans="2:59" x14ac:dyDescent="0.2">
      <c r="B827" s="478"/>
      <c r="C827" s="478"/>
      <c r="D827" s="620"/>
      <c r="E827" s="620"/>
      <c r="F827" s="620"/>
      <c r="G827" s="479"/>
      <c r="H827" s="621"/>
      <c r="I827" s="622"/>
      <c r="J827" s="622"/>
      <c r="K827" s="623"/>
      <c r="L827" s="623"/>
      <c r="M827" s="622"/>
      <c r="N827" s="623"/>
      <c r="O827" s="622"/>
      <c r="P827" s="479"/>
      <c r="Q827" s="479"/>
      <c r="R827" s="623"/>
      <c r="S827" s="478"/>
      <c r="T827" s="478"/>
      <c r="U827" s="624"/>
      <c r="V827" s="624"/>
      <c r="W827" s="624"/>
      <c r="BB827" s="478"/>
      <c r="BC827" s="478"/>
      <c r="BD827" s="478"/>
      <c r="BE827" s="478"/>
      <c r="BF827" s="478"/>
      <c r="BG827" s="478"/>
    </row>
    <row r="828" spans="2:59" x14ac:dyDescent="0.2">
      <c r="B828" s="478"/>
      <c r="C828" s="478"/>
      <c r="D828" s="620"/>
      <c r="E828" s="620"/>
      <c r="F828" s="620"/>
      <c r="G828" s="479"/>
      <c r="H828" s="621"/>
      <c r="I828" s="622"/>
      <c r="J828" s="622"/>
      <c r="K828" s="623"/>
      <c r="L828" s="623"/>
      <c r="M828" s="622"/>
      <c r="N828" s="623"/>
      <c r="O828" s="622"/>
      <c r="P828" s="479"/>
      <c r="Q828" s="479"/>
      <c r="R828" s="623"/>
      <c r="S828" s="478"/>
      <c r="T828" s="478"/>
      <c r="U828" s="624"/>
      <c r="V828" s="624"/>
      <c r="W828" s="624"/>
      <c r="BB828" s="478"/>
      <c r="BC828" s="478"/>
      <c r="BD828" s="478"/>
      <c r="BE828" s="478"/>
      <c r="BF828" s="478"/>
      <c r="BG828" s="478"/>
    </row>
    <row r="829" spans="2:59" x14ac:dyDescent="0.2">
      <c r="B829" s="478"/>
      <c r="C829" s="478"/>
      <c r="D829" s="620"/>
      <c r="E829" s="620"/>
      <c r="F829" s="620"/>
      <c r="G829" s="479"/>
      <c r="H829" s="621"/>
      <c r="I829" s="622"/>
      <c r="J829" s="622"/>
      <c r="K829" s="623"/>
      <c r="L829" s="623"/>
      <c r="M829" s="622"/>
      <c r="N829" s="623"/>
      <c r="O829" s="622"/>
      <c r="P829" s="479"/>
      <c r="Q829" s="479"/>
      <c r="R829" s="623"/>
      <c r="S829" s="478"/>
      <c r="T829" s="478"/>
      <c r="U829" s="624"/>
      <c r="V829" s="624"/>
      <c r="W829" s="624"/>
      <c r="BB829" s="478"/>
      <c r="BC829" s="478"/>
      <c r="BD829" s="478"/>
      <c r="BE829" s="478"/>
      <c r="BF829" s="478"/>
      <c r="BG829" s="478"/>
    </row>
    <row r="830" spans="2:59" x14ac:dyDescent="0.2">
      <c r="B830" s="478"/>
      <c r="C830" s="478"/>
      <c r="D830" s="620"/>
      <c r="E830" s="620"/>
      <c r="F830" s="620"/>
      <c r="G830" s="479"/>
      <c r="H830" s="621"/>
      <c r="I830" s="622"/>
      <c r="J830" s="622"/>
      <c r="K830" s="623"/>
      <c r="L830" s="623"/>
      <c r="M830" s="622"/>
      <c r="N830" s="623"/>
      <c r="O830" s="622"/>
      <c r="P830" s="479"/>
      <c r="Q830" s="479"/>
      <c r="R830" s="623"/>
      <c r="S830" s="478"/>
      <c r="T830" s="478"/>
      <c r="U830" s="624"/>
      <c r="V830" s="624"/>
      <c r="W830" s="624"/>
      <c r="BB830" s="478"/>
      <c r="BC830" s="478"/>
      <c r="BD830" s="478"/>
      <c r="BE830" s="478"/>
      <c r="BF830" s="478"/>
      <c r="BG830" s="478"/>
    </row>
    <row r="831" spans="2:59" x14ac:dyDescent="0.2">
      <c r="B831" s="478"/>
      <c r="C831" s="478"/>
      <c r="D831" s="620"/>
      <c r="E831" s="620"/>
      <c r="F831" s="620"/>
      <c r="G831" s="479"/>
      <c r="H831" s="621"/>
      <c r="I831" s="622"/>
      <c r="J831" s="622"/>
      <c r="K831" s="623"/>
      <c r="L831" s="623"/>
      <c r="M831" s="622"/>
      <c r="N831" s="623"/>
      <c r="O831" s="622"/>
      <c r="P831" s="479"/>
      <c r="Q831" s="479"/>
      <c r="R831" s="623"/>
      <c r="S831" s="478"/>
      <c r="T831" s="478"/>
      <c r="U831" s="624"/>
      <c r="V831" s="624"/>
      <c r="W831" s="624"/>
      <c r="BB831" s="478"/>
      <c r="BC831" s="478"/>
      <c r="BD831" s="478"/>
      <c r="BE831" s="478"/>
      <c r="BF831" s="478"/>
      <c r="BG831" s="478"/>
    </row>
    <row r="832" spans="2:59" x14ac:dyDescent="0.2">
      <c r="B832" s="478"/>
      <c r="C832" s="478"/>
      <c r="D832" s="620"/>
      <c r="E832" s="620"/>
      <c r="F832" s="620"/>
      <c r="G832" s="479"/>
      <c r="H832" s="621"/>
      <c r="I832" s="622"/>
      <c r="J832" s="622"/>
      <c r="K832" s="623"/>
      <c r="L832" s="623"/>
      <c r="M832" s="622"/>
      <c r="N832" s="623"/>
      <c r="O832" s="622"/>
      <c r="P832" s="479"/>
      <c r="Q832" s="479"/>
      <c r="R832" s="623"/>
      <c r="S832" s="478"/>
      <c r="T832" s="478"/>
      <c r="U832" s="624"/>
      <c r="V832" s="624"/>
      <c r="W832" s="624"/>
      <c r="BB832" s="478"/>
      <c r="BC832" s="478"/>
      <c r="BD832" s="478"/>
      <c r="BE832" s="478"/>
      <c r="BF832" s="478"/>
      <c r="BG832" s="478"/>
    </row>
    <row r="833" spans="2:59" x14ac:dyDescent="0.2">
      <c r="B833" s="478"/>
      <c r="C833" s="478"/>
      <c r="D833" s="620"/>
      <c r="E833" s="620"/>
      <c r="F833" s="620"/>
      <c r="G833" s="479"/>
      <c r="H833" s="621"/>
      <c r="I833" s="622"/>
      <c r="J833" s="622"/>
      <c r="K833" s="623"/>
      <c r="L833" s="623"/>
      <c r="M833" s="622"/>
      <c r="N833" s="623"/>
      <c r="O833" s="622"/>
      <c r="P833" s="479"/>
      <c r="Q833" s="479"/>
      <c r="R833" s="623"/>
      <c r="S833" s="478"/>
      <c r="T833" s="478"/>
      <c r="U833" s="624"/>
      <c r="V833" s="624"/>
      <c r="W833" s="624"/>
      <c r="BB833" s="478"/>
      <c r="BC833" s="478"/>
      <c r="BD833" s="478"/>
      <c r="BE833" s="478"/>
      <c r="BF833" s="478"/>
      <c r="BG833" s="478"/>
    </row>
    <row r="834" spans="2:59" x14ac:dyDescent="0.2">
      <c r="B834" s="478"/>
      <c r="C834" s="478"/>
      <c r="D834" s="620"/>
      <c r="E834" s="620"/>
      <c r="F834" s="620"/>
      <c r="G834" s="479"/>
      <c r="H834" s="621"/>
      <c r="I834" s="622"/>
      <c r="J834" s="622"/>
      <c r="K834" s="623"/>
      <c r="L834" s="623"/>
      <c r="M834" s="622"/>
      <c r="N834" s="623"/>
      <c r="O834" s="622"/>
      <c r="P834" s="479"/>
      <c r="Q834" s="479"/>
      <c r="R834" s="623"/>
      <c r="S834" s="478"/>
      <c r="T834" s="478"/>
      <c r="U834" s="624"/>
      <c r="V834" s="624"/>
      <c r="W834" s="624"/>
      <c r="BB834" s="478"/>
      <c r="BC834" s="478"/>
      <c r="BD834" s="478"/>
      <c r="BE834" s="478"/>
      <c r="BF834" s="478"/>
      <c r="BG834" s="478"/>
    </row>
    <row r="835" spans="2:59" x14ac:dyDescent="0.2">
      <c r="B835" s="478"/>
      <c r="C835" s="478"/>
      <c r="D835" s="620"/>
      <c r="E835" s="620"/>
      <c r="F835" s="620"/>
      <c r="G835" s="479"/>
      <c r="H835" s="621"/>
      <c r="I835" s="622"/>
      <c r="J835" s="622"/>
      <c r="K835" s="623"/>
      <c r="L835" s="623"/>
      <c r="M835" s="622"/>
      <c r="N835" s="623"/>
      <c r="O835" s="622"/>
      <c r="P835" s="479"/>
      <c r="Q835" s="479"/>
      <c r="R835" s="623"/>
      <c r="S835" s="478"/>
      <c r="T835" s="478"/>
      <c r="U835" s="624"/>
      <c r="V835" s="624"/>
      <c r="W835" s="624"/>
      <c r="BB835" s="478"/>
      <c r="BC835" s="478"/>
      <c r="BD835" s="478"/>
      <c r="BE835" s="478"/>
      <c r="BF835" s="478"/>
      <c r="BG835" s="478"/>
    </row>
    <row r="836" spans="2:59" x14ac:dyDescent="0.2">
      <c r="B836" s="478"/>
      <c r="C836" s="478"/>
      <c r="D836" s="620"/>
      <c r="E836" s="620"/>
      <c r="F836" s="620"/>
      <c r="G836" s="479"/>
      <c r="H836" s="621"/>
      <c r="I836" s="622"/>
      <c r="J836" s="622"/>
      <c r="K836" s="623"/>
      <c r="L836" s="623"/>
      <c r="M836" s="622"/>
      <c r="N836" s="623"/>
      <c r="O836" s="622"/>
      <c r="P836" s="479"/>
      <c r="Q836" s="479"/>
      <c r="R836" s="623"/>
      <c r="S836" s="478"/>
      <c r="T836" s="478"/>
      <c r="U836" s="624"/>
      <c r="V836" s="624"/>
      <c r="W836" s="624"/>
      <c r="BB836" s="478"/>
      <c r="BC836" s="478"/>
      <c r="BD836" s="478"/>
      <c r="BE836" s="478"/>
      <c r="BF836" s="478"/>
      <c r="BG836" s="478"/>
    </row>
    <row r="837" spans="2:59" x14ac:dyDescent="0.2">
      <c r="B837" s="478"/>
      <c r="C837" s="478"/>
      <c r="D837" s="620"/>
      <c r="E837" s="620"/>
      <c r="F837" s="620"/>
      <c r="G837" s="479"/>
      <c r="H837" s="621"/>
      <c r="I837" s="622"/>
      <c r="J837" s="622"/>
      <c r="K837" s="623"/>
      <c r="L837" s="623"/>
      <c r="M837" s="622"/>
      <c r="N837" s="623"/>
      <c r="O837" s="622"/>
      <c r="P837" s="479"/>
      <c r="Q837" s="479"/>
      <c r="R837" s="623"/>
      <c r="S837" s="478"/>
      <c r="T837" s="478"/>
      <c r="U837" s="624"/>
      <c r="V837" s="624"/>
      <c r="W837" s="624"/>
      <c r="BB837" s="478"/>
      <c r="BC837" s="478"/>
      <c r="BD837" s="478"/>
      <c r="BE837" s="478"/>
      <c r="BF837" s="478"/>
      <c r="BG837" s="478"/>
    </row>
    <row r="838" spans="2:59" x14ac:dyDescent="0.2">
      <c r="B838" s="478"/>
      <c r="C838" s="478"/>
      <c r="D838" s="620"/>
      <c r="E838" s="620"/>
      <c r="F838" s="620"/>
      <c r="G838" s="479"/>
      <c r="H838" s="621"/>
      <c r="I838" s="622"/>
      <c r="J838" s="622"/>
      <c r="K838" s="623"/>
      <c r="L838" s="623"/>
      <c r="M838" s="622"/>
      <c r="N838" s="623"/>
      <c r="O838" s="622"/>
      <c r="P838" s="479"/>
      <c r="Q838" s="479"/>
      <c r="R838" s="623"/>
      <c r="S838" s="478"/>
      <c r="T838" s="478"/>
      <c r="U838" s="624"/>
      <c r="V838" s="624"/>
      <c r="W838" s="624"/>
      <c r="BB838" s="478"/>
      <c r="BC838" s="478"/>
      <c r="BD838" s="478"/>
      <c r="BE838" s="478"/>
      <c r="BF838" s="478"/>
      <c r="BG838" s="478"/>
    </row>
    <row r="839" spans="2:59" x14ac:dyDescent="0.2">
      <c r="B839" s="478"/>
      <c r="C839" s="478"/>
      <c r="D839" s="620"/>
      <c r="E839" s="620"/>
      <c r="F839" s="620"/>
      <c r="G839" s="479"/>
      <c r="H839" s="621"/>
      <c r="I839" s="622"/>
      <c r="J839" s="622"/>
      <c r="K839" s="623"/>
      <c r="L839" s="623"/>
      <c r="M839" s="622"/>
      <c r="N839" s="623"/>
      <c r="O839" s="622"/>
      <c r="P839" s="479"/>
      <c r="Q839" s="479"/>
      <c r="R839" s="623"/>
      <c r="S839" s="478"/>
      <c r="T839" s="478"/>
      <c r="U839" s="624"/>
      <c r="V839" s="624"/>
      <c r="W839" s="624"/>
      <c r="BB839" s="478"/>
      <c r="BC839" s="478"/>
      <c r="BD839" s="478"/>
      <c r="BE839" s="478"/>
      <c r="BF839" s="478"/>
      <c r="BG839" s="478"/>
    </row>
    <row r="840" spans="2:59" x14ac:dyDescent="0.2">
      <c r="B840" s="478"/>
      <c r="C840" s="478"/>
      <c r="D840" s="620"/>
      <c r="E840" s="620"/>
      <c r="F840" s="620"/>
      <c r="G840" s="479"/>
      <c r="H840" s="621"/>
      <c r="I840" s="622"/>
      <c r="J840" s="622"/>
      <c r="K840" s="623"/>
      <c r="L840" s="623"/>
      <c r="M840" s="622"/>
      <c r="N840" s="623"/>
      <c r="O840" s="622"/>
      <c r="P840" s="479"/>
      <c r="Q840" s="479"/>
      <c r="R840" s="623"/>
      <c r="S840" s="478"/>
      <c r="T840" s="478"/>
      <c r="U840" s="624"/>
      <c r="V840" s="624"/>
      <c r="W840" s="624"/>
      <c r="BB840" s="478"/>
      <c r="BC840" s="478"/>
      <c r="BD840" s="478"/>
      <c r="BE840" s="478"/>
      <c r="BF840" s="478"/>
      <c r="BG840" s="478"/>
    </row>
    <row r="841" spans="2:59" x14ac:dyDescent="0.2">
      <c r="B841" s="478"/>
      <c r="C841" s="478"/>
      <c r="D841" s="620"/>
      <c r="E841" s="620"/>
      <c r="F841" s="620"/>
      <c r="G841" s="479"/>
      <c r="H841" s="621"/>
      <c r="I841" s="622"/>
      <c r="J841" s="622"/>
      <c r="K841" s="623"/>
      <c r="L841" s="623"/>
      <c r="M841" s="622"/>
      <c r="N841" s="623"/>
      <c r="O841" s="622"/>
      <c r="P841" s="479"/>
      <c r="Q841" s="479"/>
      <c r="R841" s="623"/>
      <c r="S841" s="478"/>
      <c r="T841" s="478"/>
      <c r="U841" s="624"/>
      <c r="V841" s="624"/>
      <c r="W841" s="624"/>
      <c r="BB841" s="478"/>
      <c r="BC841" s="478"/>
      <c r="BD841" s="478"/>
      <c r="BE841" s="478"/>
      <c r="BF841" s="478"/>
      <c r="BG841" s="478"/>
    </row>
    <row r="842" spans="2:59" x14ac:dyDescent="0.2">
      <c r="B842" s="478"/>
      <c r="C842" s="478"/>
      <c r="D842" s="620"/>
      <c r="E842" s="620"/>
      <c r="F842" s="620"/>
      <c r="G842" s="479"/>
      <c r="H842" s="621"/>
      <c r="I842" s="622"/>
      <c r="J842" s="622"/>
      <c r="K842" s="623"/>
      <c r="L842" s="623"/>
      <c r="M842" s="622"/>
      <c r="N842" s="623"/>
      <c r="O842" s="622"/>
      <c r="P842" s="479"/>
      <c r="Q842" s="479"/>
      <c r="R842" s="623"/>
      <c r="S842" s="478"/>
      <c r="T842" s="478"/>
      <c r="U842" s="624"/>
      <c r="V842" s="624"/>
      <c r="W842" s="624"/>
      <c r="BB842" s="478"/>
      <c r="BC842" s="478"/>
      <c r="BD842" s="478"/>
      <c r="BE842" s="478"/>
      <c r="BF842" s="478"/>
      <c r="BG842" s="478"/>
    </row>
    <row r="843" spans="2:59" x14ac:dyDescent="0.2">
      <c r="B843" s="478"/>
      <c r="C843" s="478"/>
      <c r="D843" s="620"/>
      <c r="E843" s="620"/>
      <c r="F843" s="620"/>
      <c r="G843" s="479"/>
      <c r="H843" s="621"/>
      <c r="I843" s="622"/>
      <c r="J843" s="622"/>
      <c r="K843" s="623"/>
      <c r="L843" s="623"/>
      <c r="M843" s="622"/>
      <c r="N843" s="623"/>
      <c r="O843" s="622"/>
      <c r="P843" s="479"/>
      <c r="Q843" s="479"/>
      <c r="R843" s="623"/>
      <c r="S843" s="478"/>
      <c r="T843" s="478"/>
      <c r="U843" s="624"/>
      <c r="V843" s="624"/>
      <c r="W843" s="624"/>
      <c r="BB843" s="478"/>
      <c r="BC843" s="478"/>
      <c r="BD843" s="478"/>
      <c r="BE843" s="478"/>
      <c r="BF843" s="478"/>
      <c r="BG843" s="478"/>
    </row>
    <row r="844" spans="2:59" x14ac:dyDescent="0.2">
      <c r="B844" s="478"/>
      <c r="C844" s="478"/>
      <c r="D844" s="620"/>
      <c r="E844" s="620"/>
      <c r="F844" s="620"/>
      <c r="G844" s="479"/>
      <c r="H844" s="621"/>
      <c r="I844" s="622"/>
      <c r="J844" s="622"/>
      <c r="K844" s="623"/>
      <c r="L844" s="623"/>
      <c r="M844" s="622"/>
      <c r="N844" s="623"/>
      <c r="O844" s="622"/>
      <c r="P844" s="479"/>
      <c r="Q844" s="479"/>
      <c r="R844" s="623"/>
      <c r="S844" s="478"/>
      <c r="T844" s="478"/>
      <c r="U844" s="624"/>
      <c r="V844" s="624"/>
      <c r="W844" s="624"/>
      <c r="BB844" s="478"/>
      <c r="BC844" s="478"/>
      <c r="BD844" s="478"/>
      <c r="BE844" s="478"/>
      <c r="BF844" s="478"/>
      <c r="BG844" s="478"/>
    </row>
    <row r="845" spans="2:59" x14ac:dyDescent="0.2">
      <c r="B845" s="478"/>
      <c r="C845" s="478"/>
      <c r="D845" s="620"/>
      <c r="E845" s="620"/>
      <c r="F845" s="620"/>
      <c r="G845" s="479"/>
      <c r="H845" s="621"/>
      <c r="I845" s="622"/>
      <c r="J845" s="622"/>
      <c r="K845" s="623"/>
      <c r="L845" s="623"/>
      <c r="M845" s="622"/>
      <c r="N845" s="623"/>
      <c r="O845" s="622"/>
      <c r="P845" s="479"/>
      <c r="Q845" s="479"/>
      <c r="R845" s="623"/>
      <c r="S845" s="478"/>
      <c r="T845" s="478"/>
      <c r="U845" s="624"/>
      <c r="V845" s="624"/>
      <c r="W845" s="624"/>
      <c r="BB845" s="478"/>
      <c r="BC845" s="478"/>
      <c r="BD845" s="478"/>
      <c r="BE845" s="478"/>
      <c r="BF845" s="478"/>
      <c r="BG845" s="478"/>
    </row>
    <row r="846" spans="2:59" x14ac:dyDescent="0.2">
      <c r="B846" s="478"/>
      <c r="C846" s="478"/>
      <c r="D846" s="620"/>
      <c r="E846" s="620"/>
      <c r="F846" s="620"/>
      <c r="G846" s="479"/>
      <c r="H846" s="621"/>
      <c r="I846" s="622"/>
      <c r="J846" s="622"/>
      <c r="K846" s="623"/>
      <c r="L846" s="623"/>
      <c r="M846" s="622"/>
      <c r="N846" s="623"/>
      <c r="O846" s="622"/>
      <c r="P846" s="479"/>
      <c r="Q846" s="479"/>
      <c r="R846" s="623"/>
      <c r="S846" s="478"/>
      <c r="T846" s="478"/>
      <c r="U846" s="624"/>
      <c r="V846" s="624"/>
      <c r="W846" s="624"/>
      <c r="BB846" s="478"/>
      <c r="BC846" s="478"/>
      <c r="BD846" s="478"/>
      <c r="BE846" s="478"/>
      <c r="BF846" s="478"/>
      <c r="BG846" s="478"/>
    </row>
    <row r="847" spans="2:59" x14ac:dyDescent="0.2">
      <c r="B847" s="478"/>
      <c r="C847" s="478"/>
      <c r="D847" s="620"/>
      <c r="E847" s="620"/>
      <c r="F847" s="620"/>
      <c r="G847" s="479"/>
      <c r="H847" s="621"/>
      <c r="I847" s="622"/>
      <c r="J847" s="622"/>
      <c r="K847" s="623"/>
      <c r="L847" s="623"/>
      <c r="M847" s="622"/>
      <c r="N847" s="623"/>
      <c r="O847" s="622"/>
      <c r="P847" s="479"/>
      <c r="Q847" s="479"/>
      <c r="R847" s="623"/>
      <c r="S847" s="478"/>
      <c r="T847" s="478"/>
      <c r="U847" s="624"/>
      <c r="V847" s="624"/>
      <c r="W847" s="624"/>
      <c r="BB847" s="478"/>
      <c r="BC847" s="478"/>
      <c r="BD847" s="478"/>
      <c r="BE847" s="478"/>
      <c r="BF847" s="478"/>
      <c r="BG847" s="478"/>
    </row>
    <row r="848" spans="2:59" x14ac:dyDescent="0.2">
      <c r="B848" s="478"/>
      <c r="C848" s="478"/>
      <c r="D848" s="620"/>
      <c r="E848" s="620"/>
      <c r="F848" s="620"/>
      <c r="G848" s="479"/>
      <c r="H848" s="621"/>
      <c r="I848" s="622"/>
      <c r="J848" s="622"/>
      <c r="K848" s="623"/>
      <c r="L848" s="623"/>
      <c r="M848" s="622"/>
      <c r="N848" s="623"/>
      <c r="O848" s="622"/>
      <c r="P848" s="479"/>
      <c r="Q848" s="479"/>
      <c r="R848" s="623"/>
      <c r="S848" s="478"/>
      <c r="T848" s="478"/>
      <c r="U848" s="624"/>
      <c r="V848" s="624"/>
      <c r="W848" s="624"/>
      <c r="BB848" s="478"/>
      <c r="BC848" s="478"/>
      <c r="BD848" s="478"/>
      <c r="BE848" s="478"/>
      <c r="BF848" s="478"/>
      <c r="BG848" s="478"/>
    </row>
    <row r="849" spans="2:59" x14ac:dyDescent="0.2">
      <c r="B849" s="478"/>
      <c r="C849" s="478"/>
      <c r="D849" s="620"/>
      <c r="E849" s="620"/>
      <c r="F849" s="620"/>
      <c r="G849" s="479"/>
      <c r="H849" s="621"/>
      <c r="I849" s="622"/>
      <c r="J849" s="622"/>
      <c r="K849" s="623"/>
      <c r="L849" s="623"/>
      <c r="M849" s="622"/>
      <c r="N849" s="623"/>
      <c r="O849" s="622"/>
      <c r="P849" s="479"/>
      <c r="Q849" s="479"/>
      <c r="R849" s="623"/>
      <c r="S849" s="478"/>
      <c r="T849" s="478"/>
      <c r="U849" s="624"/>
      <c r="V849" s="624"/>
      <c r="W849" s="624"/>
      <c r="BB849" s="478"/>
      <c r="BC849" s="478"/>
      <c r="BD849" s="478"/>
      <c r="BE849" s="478"/>
      <c r="BF849" s="478"/>
      <c r="BG849" s="478"/>
    </row>
    <row r="850" spans="2:59" x14ac:dyDescent="0.2">
      <c r="B850" s="478"/>
      <c r="C850" s="478"/>
      <c r="D850" s="620"/>
      <c r="E850" s="620"/>
      <c r="F850" s="620"/>
      <c r="G850" s="479"/>
      <c r="H850" s="621"/>
      <c r="I850" s="622"/>
      <c r="J850" s="622"/>
      <c r="K850" s="623"/>
      <c r="L850" s="623"/>
      <c r="M850" s="622"/>
      <c r="N850" s="623"/>
      <c r="O850" s="622"/>
      <c r="P850" s="479"/>
      <c r="Q850" s="479"/>
      <c r="R850" s="623"/>
      <c r="S850" s="478"/>
      <c r="T850" s="478"/>
      <c r="U850" s="624"/>
      <c r="V850" s="624"/>
      <c r="W850" s="624"/>
      <c r="BB850" s="478"/>
      <c r="BC850" s="478"/>
      <c r="BD850" s="478"/>
      <c r="BE850" s="478"/>
      <c r="BF850" s="478"/>
      <c r="BG850" s="478"/>
    </row>
    <row r="851" spans="2:59" x14ac:dyDescent="0.2">
      <c r="B851" s="478"/>
      <c r="C851" s="478"/>
      <c r="D851" s="620"/>
      <c r="E851" s="620"/>
      <c r="F851" s="620"/>
      <c r="G851" s="479"/>
      <c r="H851" s="621"/>
      <c r="I851" s="622"/>
      <c r="J851" s="622"/>
      <c r="K851" s="623"/>
      <c r="L851" s="623"/>
      <c r="M851" s="622"/>
      <c r="N851" s="623"/>
      <c r="O851" s="622"/>
      <c r="P851" s="479"/>
      <c r="Q851" s="479"/>
      <c r="R851" s="623"/>
      <c r="S851" s="478"/>
      <c r="T851" s="478"/>
      <c r="U851" s="624"/>
      <c r="V851" s="624"/>
      <c r="W851" s="624"/>
      <c r="BB851" s="478"/>
      <c r="BC851" s="478"/>
      <c r="BD851" s="478"/>
      <c r="BE851" s="478"/>
      <c r="BF851" s="478"/>
      <c r="BG851" s="478"/>
    </row>
    <row r="852" spans="2:59" x14ac:dyDescent="0.2">
      <c r="B852" s="478"/>
      <c r="C852" s="478"/>
      <c r="D852" s="620"/>
      <c r="E852" s="620"/>
      <c r="F852" s="620"/>
      <c r="G852" s="479"/>
      <c r="H852" s="621"/>
      <c r="I852" s="622"/>
      <c r="J852" s="622"/>
      <c r="K852" s="623"/>
      <c r="L852" s="623"/>
      <c r="M852" s="622"/>
      <c r="N852" s="623"/>
      <c r="O852" s="622"/>
      <c r="P852" s="479"/>
      <c r="Q852" s="479"/>
      <c r="R852" s="623"/>
      <c r="S852" s="478"/>
      <c r="T852" s="478"/>
      <c r="U852" s="624"/>
      <c r="V852" s="624"/>
      <c r="W852" s="624"/>
      <c r="BB852" s="478"/>
      <c r="BC852" s="478"/>
      <c r="BD852" s="478"/>
      <c r="BE852" s="478"/>
      <c r="BF852" s="478"/>
      <c r="BG852" s="478"/>
    </row>
    <row r="853" spans="2:59" x14ac:dyDescent="0.2">
      <c r="B853" s="478"/>
      <c r="C853" s="478"/>
      <c r="D853" s="620"/>
      <c r="E853" s="620"/>
      <c r="F853" s="620"/>
      <c r="G853" s="479"/>
      <c r="H853" s="621"/>
      <c r="I853" s="622"/>
      <c r="J853" s="622"/>
      <c r="K853" s="623"/>
      <c r="L853" s="623"/>
      <c r="M853" s="622"/>
      <c r="N853" s="623"/>
      <c r="O853" s="622"/>
      <c r="P853" s="479"/>
      <c r="Q853" s="479"/>
      <c r="R853" s="623"/>
      <c r="S853" s="478"/>
      <c r="T853" s="478"/>
      <c r="U853" s="624"/>
      <c r="V853" s="624"/>
      <c r="W853" s="624"/>
      <c r="BB853" s="478"/>
      <c r="BC853" s="478"/>
      <c r="BD853" s="478"/>
      <c r="BE853" s="478"/>
      <c r="BF853" s="478"/>
      <c r="BG853" s="478"/>
    </row>
    <row r="854" spans="2:59" x14ac:dyDescent="0.2">
      <c r="B854" s="478"/>
      <c r="C854" s="478"/>
      <c r="D854" s="620"/>
      <c r="E854" s="620"/>
      <c r="F854" s="620"/>
      <c r="G854" s="479"/>
      <c r="H854" s="621"/>
      <c r="I854" s="622"/>
      <c r="J854" s="622"/>
      <c r="K854" s="623"/>
      <c r="L854" s="623"/>
      <c r="M854" s="622"/>
      <c r="N854" s="623"/>
      <c r="O854" s="622"/>
      <c r="P854" s="479"/>
      <c r="Q854" s="479"/>
      <c r="R854" s="623"/>
      <c r="S854" s="478"/>
      <c r="T854" s="478"/>
      <c r="U854" s="624"/>
      <c r="V854" s="624"/>
      <c r="W854" s="624"/>
      <c r="BB854" s="478"/>
      <c r="BC854" s="478"/>
      <c r="BD854" s="478"/>
      <c r="BE854" s="478"/>
      <c r="BF854" s="478"/>
      <c r="BG854" s="478"/>
    </row>
    <row r="855" spans="2:59" x14ac:dyDescent="0.2">
      <c r="B855" s="478"/>
      <c r="C855" s="478"/>
      <c r="D855" s="620"/>
      <c r="E855" s="620"/>
      <c r="F855" s="620"/>
      <c r="G855" s="479"/>
      <c r="H855" s="621"/>
      <c r="I855" s="622"/>
      <c r="J855" s="622"/>
      <c r="K855" s="623"/>
      <c r="L855" s="623"/>
      <c r="M855" s="622"/>
      <c r="N855" s="623"/>
      <c r="O855" s="622"/>
      <c r="P855" s="479"/>
      <c r="Q855" s="479"/>
      <c r="R855" s="623"/>
      <c r="S855" s="478"/>
      <c r="T855" s="478"/>
      <c r="U855" s="624"/>
      <c r="V855" s="624"/>
      <c r="W855" s="624"/>
      <c r="BB855" s="478"/>
      <c r="BC855" s="478"/>
      <c r="BD855" s="478"/>
      <c r="BE855" s="478"/>
      <c r="BF855" s="478"/>
      <c r="BG855" s="478"/>
    </row>
    <row r="856" spans="2:59" x14ac:dyDescent="0.2">
      <c r="B856" s="478"/>
      <c r="C856" s="478"/>
      <c r="D856" s="620"/>
      <c r="E856" s="620"/>
      <c r="F856" s="620"/>
      <c r="G856" s="479"/>
      <c r="H856" s="621"/>
      <c r="I856" s="622"/>
      <c r="J856" s="622"/>
      <c r="K856" s="623"/>
      <c r="L856" s="623"/>
      <c r="M856" s="622"/>
      <c r="N856" s="623"/>
      <c r="O856" s="622"/>
      <c r="P856" s="479"/>
      <c r="Q856" s="479"/>
      <c r="R856" s="623"/>
      <c r="S856" s="478"/>
      <c r="T856" s="478"/>
      <c r="U856" s="624"/>
      <c r="V856" s="624"/>
      <c r="W856" s="624"/>
      <c r="BB856" s="478"/>
      <c r="BC856" s="478"/>
      <c r="BD856" s="478"/>
      <c r="BE856" s="478"/>
      <c r="BF856" s="478"/>
      <c r="BG856" s="478"/>
    </row>
    <row r="857" spans="2:59" x14ac:dyDescent="0.2">
      <c r="B857" s="478"/>
      <c r="C857" s="478"/>
      <c r="D857" s="620"/>
      <c r="E857" s="620"/>
      <c r="F857" s="620"/>
      <c r="G857" s="479"/>
      <c r="H857" s="621"/>
      <c r="I857" s="622"/>
      <c r="J857" s="622"/>
      <c r="K857" s="623"/>
      <c r="L857" s="623"/>
      <c r="M857" s="622"/>
      <c r="N857" s="623"/>
      <c r="O857" s="622"/>
      <c r="P857" s="479"/>
      <c r="Q857" s="479"/>
      <c r="R857" s="623"/>
      <c r="S857" s="478"/>
      <c r="T857" s="478"/>
      <c r="U857" s="624"/>
      <c r="V857" s="624"/>
      <c r="W857" s="624"/>
      <c r="BB857" s="478"/>
      <c r="BC857" s="478"/>
      <c r="BD857" s="478"/>
      <c r="BE857" s="478"/>
      <c r="BF857" s="478"/>
      <c r="BG857" s="478"/>
    </row>
    <row r="858" spans="2:59" x14ac:dyDescent="0.2">
      <c r="B858" s="478"/>
      <c r="C858" s="478"/>
      <c r="D858" s="620"/>
      <c r="E858" s="620"/>
      <c r="F858" s="620"/>
      <c r="G858" s="479"/>
      <c r="H858" s="621"/>
      <c r="I858" s="622"/>
      <c r="J858" s="622"/>
      <c r="K858" s="623"/>
      <c r="L858" s="623"/>
      <c r="M858" s="622"/>
      <c r="N858" s="623"/>
      <c r="O858" s="622"/>
      <c r="P858" s="479"/>
      <c r="Q858" s="479"/>
      <c r="R858" s="623"/>
      <c r="S858" s="478"/>
      <c r="T858" s="478"/>
      <c r="U858" s="624"/>
      <c r="V858" s="624"/>
      <c r="W858" s="624"/>
      <c r="BB858" s="478"/>
      <c r="BC858" s="478"/>
      <c r="BD858" s="478"/>
      <c r="BE858" s="478"/>
      <c r="BF858" s="478"/>
      <c r="BG858" s="478"/>
    </row>
    <row r="859" spans="2:59" x14ac:dyDescent="0.2">
      <c r="B859" s="478"/>
      <c r="C859" s="478"/>
      <c r="D859" s="620"/>
      <c r="E859" s="620"/>
      <c r="F859" s="620"/>
      <c r="G859" s="479"/>
      <c r="H859" s="621"/>
      <c r="I859" s="622"/>
      <c r="J859" s="622"/>
      <c r="K859" s="623"/>
      <c r="L859" s="623"/>
      <c r="M859" s="622"/>
      <c r="N859" s="623"/>
      <c r="O859" s="622"/>
      <c r="P859" s="479"/>
      <c r="Q859" s="479"/>
      <c r="R859" s="623"/>
      <c r="S859" s="478"/>
      <c r="T859" s="478"/>
      <c r="U859" s="624"/>
      <c r="V859" s="624"/>
      <c r="W859" s="624"/>
      <c r="BB859" s="478"/>
      <c r="BC859" s="478"/>
      <c r="BD859" s="478"/>
      <c r="BE859" s="478"/>
      <c r="BF859" s="478"/>
      <c r="BG859" s="478"/>
    </row>
    <row r="860" spans="2:59" x14ac:dyDescent="0.2">
      <c r="B860" s="478"/>
      <c r="C860" s="478"/>
      <c r="D860" s="620"/>
      <c r="E860" s="620"/>
      <c r="F860" s="620"/>
      <c r="G860" s="479"/>
      <c r="H860" s="621"/>
      <c r="I860" s="622"/>
      <c r="J860" s="622"/>
      <c r="K860" s="623"/>
      <c r="L860" s="623"/>
      <c r="M860" s="622"/>
      <c r="N860" s="623"/>
      <c r="O860" s="622"/>
      <c r="P860" s="479"/>
      <c r="Q860" s="479"/>
      <c r="R860" s="623"/>
      <c r="S860" s="478"/>
      <c r="T860" s="478"/>
      <c r="U860" s="624"/>
      <c r="V860" s="624"/>
      <c r="W860" s="624"/>
      <c r="BB860" s="478"/>
      <c r="BC860" s="478"/>
      <c r="BD860" s="478"/>
      <c r="BE860" s="478"/>
      <c r="BF860" s="478"/>
      <c r="BG860" s="478"/>
    </row>
    <row r="861" spans="2:59" x14ac:dyDescent="0.2">
      <c r="B861" s="478"/>
      <c r="C861" s="478"/>
      <c r="D861" s="620"/>
      <c r="E861" s="620"/>
      <c r="F861" s="620"/>
      <c r="G861" s="479"/>
      <c r="H861" s="621"/>
      <c r="I861" s="622"/>
      <c r="J861" s="622"/>
      <c r="K861" s="623"/>
      <c r="L861" s="623"/>
      <c r="M861" s="622"/>
      <c r="N861" s="623"/>
      <c r="O861" s="622"/>
      <c r="P861" s="479"/>
      <c r="Q861" s="479"/>
      <c r="R861" s="623"/>
      <c r="S861" s="478"/>
      <c r="T861" s="478"/>
      <c r="U861" s="624"/>
      <c r="V861" s="624"/>
      <c r="W861" s="624"/>
      <c r="BB861" s="478"/>
      <c r="BC861" s="478"/>
      <c r="BD861" s="478"/>
      <c r="BE861" s="478"/>
      <c r="BF861" s="478"/>
      <c r="BG861" s="478"/>
    </row>
    <row r="862" spans="2:59" x14ac:dyDescent="0.2">
      <c r="B862" s="478"/>
      <c r="C862" s="478"/>
      <c r="D862" s="620"/>
      <c r="E862" s="620"/>
      <c r="F862" s="620"/>
      <c r="G862" s="479"/>
      <c r="H862" s="621"/>
      <c r="I862" s="622"/>
      <c r="J862" s="622"/>
      <c r="K862" s="623"/>
      <c r="L862" s="623"/>
      <c r="M862" s="622"/>
      <c r="N862" s="623"/>
      <c r="O862" s="622"/>
      <c r="P862" s="479"/>
      <c r="Q862" s="479"/>
      <c r="R862" s="623"/>
      <c r="S862" s="478"/>
      <c r="T862" s="478"/>
      <c r="U862" s="624"/>
      <c r="V862" s="624"/>
      <c r="W862" s="624"/>
      <c r="BB862" s="478"/>
      <c r="BC862" s="478"/>
      <c r="BD862" s="478"/>
      <c r="BE862" s="478"/>
      <c r="BF862" s="478"/>
      <c r="BG862" s="478"/>
    </row>
    <row r="863" spans="2:59" x14ac:dyDescent="0.2">
      <c r="B863" s="478"/>
      <c r="C863" s="478"/>
      <c r="D863" s="620"/>
      <c r="E863" s="620"/>
      <c r="F863" s="620"/>
      <c r="G863" s="479"/>
      <c r="H863" s="621"/>
      <c r="I863" s="622"/>
      <c r="J863" s="622"/>
      <c r="K863" s="623"/>
      <c r="L863" s="623"/>
      <c r="M863" s="622"/>
      <c r="N863" s="623"/>
      <c r="O863" s="622"/>
      <c r="P863" s="479"/>
      <c r="Q863" s="479"/>
      <c r="R863" s="623"/>
      <c r="S863" s="478"/>
      <c r="T863" s="478"/>
      <c r="U863" s="624"/>
      <c r="V863" s="624"/>
      <c r="W863" s="624"/>
      <c r="BB863" s="478"/>
      <c r="BC863" s="478"/>
      <c r="BD863" s="478"/>
      <c r="BE863" s="478"/>
      <c r="BF863" s="478"/>
      <c r="BG863" s="478"/>
    </row>
    <row r="864" spans="2:59" x14ac:dyDescent="0.2">
      <c r="B864" s="478"/>
      <c r="C864" s="478"/>
      <c r="D864" s="620"/>
      <c r="E864" s="620"/>
      <c r="F864" s="620"/>
      <c r="G864" s="479"/>
      <c r="H864" s="621"/>
      <c r="I864" s="622"/>
      <c r="J864" s="622"/>
      <c r="K864" s="623"/>
      <c r="L864" s="623"/>
      <c r="M864" s="622"/>
      <c r="N864" s="623"/>
      <c r="O864" s="622"/>
      <c r="P864" s="479"/>
      <c r="Q864" s="479"/>
      <c r="R864" s="623"/>
      <c r="S864" s="478"/>
      <c r="T864" s="478"/>
      <c r="U864" s="624"/>
      <c r="V864" s="624"/>
      <c r="W864" s="624"/>
      <c r="BB864" s="478"/>
      <c r="BC864" s="478"/>
      <c r="BD864" s="478"/>
      <c r="BE864" s="478"/>
      <c r="BF864" s="478"/>
      <c r="BG864" s="478"/>
    </row>
    <row r="865" spans="2:59" x14ac:dyDescent="0.2">
      <c r="B865" s="478"/>
      <c r="C865" s="478"/>
      <c r="D865" s="620"/>
      <c r="E865" s="620"/>
      <c r="F865" s="620"/>
      <c r="G865" s="479"/>
      <c r="H865" s="621"/>
      <c r="I865" s="622"/>
      <c r="J865" s="622"/>
      <c r="K865" s="623"/>
      <c r="L865" s="623"/>
      <c r="M865" s="622"/>
      <c r="N865" s="623"/>
      <c r="O865" s="622"/>
      <c r="P865" s="479"/>
      <c r="Q865" s="479"/>
      <c r="R865" s="623"/>
      <c r="S865" s="478"/>
      <c r="T865" s="478"/>
      <c r="U865" s="624"/>
      <c r="V865" s="624"/>
      <c r="W865" s="624"/>
      <c r="BB865" s="478"/>
      <c r="BC865" s="478"/>
      <c r="BD865" s="478"/>
      <c r="BE865" s="478"/>
      <c r="BF865" s="478"/>
      <c r="BG865" s="478"/>
    </row>
    <row r="866" spans="2:59" x14ac:dyDescent="0.2">
      <c r="B866" s="478"/>
      <c r="C866" s="478"/>
      <c r="D866" s="620"/>
      <c r="E866" s="620"/>
      <c r="F866" s="620"/>
      <c r="G866" s="479"/>
      <c r="H866" s="621"/>
      <c r="I866" s="622"/>
      <c r="J866" s="622"/>
      <c r="K866" s="623"/>
      <c r="L866" s="623"/>
      <c r="M866" s="622"/>
      <c r="N866" s="623"/>
      <c r="O866" s="622"/>
      <c r="P866" s="479"/>
      <c r="Q866" s="479"/>
      <c r="R866" s="623"/>
      <c r="S866" s="478"/>
      <c r="T866" s="478"/>
      <c r="U866" s="624"/>
      <c r="V866" s="624"/>
      <c r="W866" s="624"/>
      <c r="BB866" s="478"/>
      <c r="BC866" s="478"/>
      <c r="BD866" s="478"/>
      <c r="BE866" s="478"/>
      <c r="BF866" s="478"/>
      <c r="BG866" s="478"/>
    </row>
    <row r="867" spans="2:59" x14ac:dyDescent="0.2">
      <c r="B867" s="478"/>
      <c r="C867" s="478"/>
      <c r="D867" s="620"/>
      <c r="E867" s="620"/>
      <c r="F867" s="620"/>
      <c r="G867" s="479"/>
      <c r="H867" s="621"/>
      <c r="I867" s="622"/>
      <c r="J867" s="622"/>
      <c r="K867" s="623"/>
      <c r="L867" s="623"/>
      <c r="M867" s="622"/>
      <c r="N867" s="623"/>
      <c r="O867" s="622"/>
      <c r="P867" s="479"/>
      <c r="Q867" s="479"/>
      <c r="R867" s="623"/>
      <c r="S867" s="478"/>
      <c r="T867" s="478"/>
      <c r="U867" s="624"/>
      <c r="V867" s="624"/>
      <c r="W867" s="624"/>
      <c r="BB867" s="478"/>
      <c r="BC867" s="478"/>
      <c r="BD867" s="478"/>
      <c r="BE867" s="478"/>
      <c r="BF867" s="478"/>
      <c r="BG867" s="478"/>
    </row>
    <row r="868" spans="2:59" x14ac:dyDescent="0.2">
      <c r="B868" s="478"/>
      <c r="C868" s="478"/>
      <c r="D868" s="620"/>
      <c r="E868" s="620"/>
      <c r="F868" s="620"/>
      <c r="G868" s="479"/>
      <c r="H868" s="621"/>
      <c r="I868" s="622"/>
      <c r="J868" s="622"/>
      <c r="K868" s="623"/>
      <c r="L868" s="623"/>
      <c r="M868" s="622"/>
      <c r="N868" s="623"/>
      <c r="O868" s="622"/>
      <c r="P868" s="479"/>
      <c r="Q868" s="479"/>
      <c r="R868" s="623"/>
      <c r="S868" s="478"/>
      <c r="T868" s="478"/>
      <c r="U868" s="624"/>
      <c r="V868" s="624"/>
      <c r="W868" s="624"/>
      <c r="BB868" s="478"/>
      <c r="BC868" s="478"/>
      <c r="BD868" s="478"/>
      <c r="BE868" s="478"/>
      <c r="BF868" s="478"/>
      <c r="BG868" s="478"/>
    </row>
    <row r="869" spans="2:59" x14ac:dyDescent="0.2">
      <c r="B869" s="478"/>
      <c r="C869" s="478"/>
      <c r="D869" s="620"/>
      <c r="E869" s="620"/>
      <c r="F869" s="620"/>
      <c r="G869" s="479"/>
      <c r="H869" s="621"/>
      <c r="I869" s="622"/>
      <c r="J869" s="622"/>
      <c r="K869" s="623"/>
      <c r="L869" s="623"/>
      <c r="M869" s="622"/>
      <c r="N869" s="623"/>
      <c r="O869" s="622"/>
      <c r="P869" s="479"/>
      <c r="Q869" s="479"/>
      <c r="R869" s="623"/>
      <c r="S869" s="478"/>
      <c r="T869" s="478"/>
      <c r="U869" s="624"/>
      <c r="V869" s="624"/>
      <c r="W869" s="624"/>
      <c r="BB869" s="478"/>
      <c r="BC869" s="478"/>
      <c r="BD869" s="478"/>
      <c r="BE869" s="478"/>
      <c r="BF869" s="478"/>
      <c r="BG869" s="478"/>
    </row>
    <row r="870" spans="2:59" x14ac:dyDescent="0.2">
      <c r="B870" s="478"/>
      <c r="C870" s="478"/>
      <c r="D870" s="620"/>
      <c r="E870" s="620"/>
      <c r="F870" s="620"/>
      <c r="G870" s="479"/>
      <c r="H870" s="621"/>
      <c r="I870" s="622"/>
      <c r="J870" s="622"/>
      <c r="K870" s="623"/>
      <c r="L870" s="623"/>
      <c r="M870" s="622"/>
      <c r="N870" s="623"/>
      <c r="O870" s="622"/>
      <c r="P870" s="479"/>
      <c r="Q870" s="479"/>
      <c r="R870" s="623"/>
      <c r="S870" s="478"/>
      <c r="T870" s="478"/>
      <c r="U870" s="624"/>
      <c r="V870" s="624"/>
      <c r="W870" s="624"/>
      <c r="BB870" s="478"/>
      <c r="BC870" s="478"/>
      <c r="BD870" s="478"/>
      <c r="BE870" s="478"/>
      <c r="BF870" s="478"/>
      <c r="BG870" s="478"/>
    </row>
    <row r="871" spans="2:59" x14ac:dyDescent="0.2">
      <c r="B871" s="478"/>
      <c r="C871" s="478"/>
      <c r="D871" s="620"/>
      <c r="E871" s="620"/>
      <c r="F871" s="620"/>
      <c r="G871" s="479"/>
      <c r="H871" s="621"/>
      <c r="I871" s="622"/>
      <c r="J871" s="622"/>
      <c r="K871" s="623"/>
      <c r="L871" s="623"/>
      <c r="M871" s="622"/>
      <c r="N871" s="623"/>
      <c r="O871" s="622"/>
      <c r="P871" s="479"/>
      <c r="Q871" s="479"/>
      <c r="R871" s="623"/>
      <c r="S871" s="478"/>
      <c r="T871" s="478"/>
      <c r="U871" s="624"/>
      <c r="V871" s="624"/>
      <c r="W871" s="624"/>
      <c r="BB871" s="478"/>
      <c r="BC871" s="478"/>
      <c r="BD871" s="478"/>
      <c r="BE871" s="478"/>
      <c r="BF871" s="478"/>
      <c r="BG871" s="478"/>
    </row>
    <row r="872" spans="2:59" x14ac:dyDescent="0.2">
      <c r="B872" s="478"/>
      <c r="C872" s="478"/>
      <c r="D872" s="620"/>
      <c r="E872" s="620"/>
      <c r="F872" s="620"/>
      <c r="G872" s="479"/>
      <c r="H872" s="621"/>
      <c r="I872" s="622"/>
      <c r="J872" s="622"/>
      <c r="K872" s="623"/>
      <c r="L872" s="623"/>
      <c r="M872" s="622"/>
      <c r="N872" s="623"/>
      <c r="O872" s="622"/>
      <c r="P872" s="479"/>
      <c r="Q872" s="479"/>
      <c r="R872" s="623"/>
      <c r="S872" s="478"/>
      <c r="T872" s="478"/>
      <c r="U872" s="624"/>
      <c r="V872" s="624"/>
      <c r="W872" s="624"/>
      <c r="BB872" s="478"/>
      <c r="BC872" s="478"/>
      <c r="BD872" s="478"/>
      <c r="BE872" s="478"/>
      <c r="BF872" s="478"/>
      <c r="BG872" s="478"/>
    </row>
    <row r="873" spans="2:59" x14ac:dyDescent="0.2">
      <c r="B873" s="478"/>
      <c r="C873" s="478"/>
      <c r="D873" s="620"/>
      <c r="E873" s="620"/>
      <c r="F873" s="620"/>
      <c r="G873" s="479"/>
      <c r="H873" s="621"/>
      <c r="I873" s="622"/>
      <c r="J873" s="622"/>
      <c r="K873" s="623"/>
      <c r="L873" s="623"/>
      <c r="M873" s="622"/>
      <c r="N873" s="623"/>
      <c r="O873" s="622"/>
      <c r="P873" s="479"/>
      <c r="Q873" s="479"/>
      <c r="R873" s="623"/>
      <c r="S873" s="478"/>
      <c r="T873" s="478"/>
      <c r="U873" s="624"/>
      <c r="V873" s="624"/>
      <c r="W873" s="624"/>
      <c r="BB873" s="478"/>
      <c r="BC873" s="478"/>
      <c r="BD873" s="478"/>
      <c r="BE873" s="478"/>
      <c r="BF873" s="478"/>
      <c r="BG873" s="478"/>
    </row>
    <row r="874" spans="2:59" x14ac:dyDescent="0.2">
      <c r="B874" s="478"/>
      <c r="C874" s="478"/>
      <c r="D874" s="620"/>
      <c r="E874" s="620"/>
      <c r="F874" s="620"/>
      <c r="G874" s="479"/>
      <c r="H874" s="621"/>
      <c r="I874" s="622"/>
      <c r="J874" s="622"/>
      <c r="K874" s="623"/>
      <c r="L874" s="623"/>
      <c r="M874" s="622"/>
      <c r="N874" s="623"/>
      <c r="O874" s="622"/>
      <c r="P874" s="479"/>
      <c r="Q874" s="479"/>
      <c r="R874" s="623"/>
      <c r="S874" s="478"/>
      <c r="T874" s="478"/>
      <c r="U874" s="624"/>
      <c r="V874" s="624"/>
      <c r="W874" s="624"/>
      <c r="BB874" s="478"/>
      <c r="BC874" s="478"/>
      <c r="BD874" s="478"/>
      <c r="BE874" s="478"/>
      <c r="BF874" s="478"/>
      <c r="BG874" s="478"/>
    </row>
    <row r="875" spans="2:59" x14ac:dyDescent="0.2">
      <c r="B875" s="478"/>
      <c r="C875" s="478"/>
      <c r="D875" s="620"/>
      <c r="E875" s="620"/>
      <c r="F875" s="620"/>
      <c r="G875" s="479"/>
      <c r="H875" s="621"/>
      <c r="I875" s="622"/>
      <c r="J875" s="622"/>
      <c r="K875" s="623"/>
      <c r="L875" s="623"/>
      <c r="M875" s="622"/>
      <c r="N875" s="623"/>
      <c r="O875" s="622"/>
      <c r="P875" s="479"/>
      <c r="Q875" s="479"/>
      <c r="R875" s="623"/>
      <c r="S875" s="478"/>
      <c r="T875" s="478"/>
      <c r="U875" s="624"/>
      <c r="V875" s="624"/>
      <c r="W875" s="624"/>
      <c r="BB875" s="478"/>
      <c r="BC875" s="478"/>
      <c r="BD875" s="478"/>
      <c r="BE875" s="478"/>
      <c r="BF875" s="478"/>
      <c r="BG875" s="478"/>
    </row>
    <row r="876" spans="2:59" x14ac:dyDescent="0.2">
      <c r="B876" s="478"/>
      <c r="C876" s="478"/>
      <c r="D876" s="620"/>
      <c r="E876" s="620"/>
      <c r="F876" s="620"/>
      <c r="G876" s="479"/>
      <c r="H876" s="621"/>
      <c r="I876" s="622"/>
      <c r="J876" s="622"/>
      <c r="K876" s="623"/>
      <c r="L876" s="623"/>
      <c r="M876" s="622"/>
      <c r="N876" s="623"/>
      <c r="O876" s="622"/>
      <c r="P876" s="479"/>
      <c r="Q876" s="479"/>
      <c r="R876" s="623"/>
      <c r="S876" s="478"/>
      <c r="T876" s="478"/>
      <c r="U876" s="624"/>
      <c r="V876" s="624"/>
      <c r="W876" s="624"/>
      <c r="BB876" s="478"/>
      <c r="BC876" s="478"/>
      <c r="BD876" s="478"/>
      <c r="BE876" s="478"/>
      <c r="BF876" s="478"/>
      <c r="BG876" s="478"/>
    </row>
    <row r="877" spans="2:59" x14ac:dyDescent="0.2">
      <c r="B877" s="478"/>
      <c r="C877" s="478"/>
      <c r="D877" s="620"/>
      <c r="E877" s="620"/>
      <c r="F877" s="620"/>
      <c r="G877" s="479"/>
      <c r="H877" s="621"/>
      <c r="I877" s="622"/>
      <c r="J877" s="622"/>
      <c r="K877" s="623"/>
      <c r="L877" s="623"/>
      <c r="M877" s="622"/>
      <c r="N877" s="623"/>
      <c r="O877" s="622"/>
      <c r="P877" s="479"/>
      <c r="Q877" s="479"/>
      <c r="R877" s="623"/>
      <c r="S877" s="478"/>
      <c r="T877" s="478"/>
      <c r="U877" s="624"/>
      <c r="V877" s="624"/>
      <c r="W877" s="624"/>
      <c r="BB877" s="478"/>
      <c r="BC877" s="478"/>
      <c r="BD877" s="478"/>
      <c r="BE877" s="478"/>
      <c r="BF877" s="478"/>
      <c r="BG877" s="478"/>
    </row>
    <row r="878" spans="2:59" x14ac:dyDescent="0.2">
      <c r="B878" s="478"/>
      <c r="C878" s="478"/>
      <c r="D878" s="620"/>
      <c r="E878" s="620"/>
      <c r="F878" s="620"/>
      <c r="G878" s="479"/>
      <c r="H878" s="621"/>
      <c r="I878" s="622"/>
      <c r="J878" s="622"/>
      <c r="K878" s="623"/>
      <c r="L878" s="623"/>
      <c r="M878" s="622"/>
      <c r="N878" s="623"/>
      <c r="O878" s="622"/>
      <c r="P878" s="479"/>
      <c r="Q878" s="479"/>
      <c r="R878" s="623"/>
      <c r="S878" s="478"/>
      <c r="T878" s="478"/>
      <c r="U878" s="624"/>
      <c r="V878" s="624"/>
      <c r="W878" s="624"/>
      <c r="BB878" s="478"/>
      <c r="BC878" s="478"/>
      <c r="BD878" s="478"/>
      <c r="BE878" s="478"/>
      <c r="BF878" s="478"/>
      <c r="BG878" s="478"/>
    </row>
    <row r="879" spans="2:59" x14ac:dyDescent="0.2">
      <c r="B879" s="478"/>
      <c r="C879" s="478"/>
      <c r="D879" s="620"/>
      <c r="E879" s="620"/>
      <c r="F879" s="620"/>
      <c r="G879" s="479"/>
      <c r="H879" s="621"/>
      <c r="I879" s="622"/>
      <c r="J879" s="622"/>
      <c r="K879" s="623"/>
      <c r="L879" s="623"/>
      <c r="M879" s="622"/>
      <c r="N879" s="623"/>
      <c r="O879" s="622"/>
      <c r="P879" s="479"/>
      <c r="Q879" s="479"/>
      <c r="R879" s="623"/>
      <c r="S879" s="478"/>
      <c r="T879" s="478"/>
      <c r="U879" s="624"/>
      <c r="V879" s="624"/>
      <c r="W879" s="624"/>
      <c r="BB879" s="478"/>
      <c r="BC879" s="478"/>
      <c r="BD879" s="478"/>
      <c r="BE879" s="478"/>
      <c r="BF879" s="478"/>
      <c r="BG879" s="478"/>
    </row>
    <row r="880" spans="2:59" x14ac:dyDescent="0.2">
      <c r="B880" s="478"/>
      <c r="C880" s="478"/>
      <c r="D880" s="620"/>
      <c r="E880" s="620"/>
      <c r="F880" s="620"/>
      <c r="G880" s="479"/>
      <c r="H880" s="621"/>
      <c r="I880" s="622"/>
      <c r="J880" s="622"/>
      <c r="K880" s="623"/>
      <c r="L880" s="623"/>
      <c r="M880" s="622"/>
      <c r="N880" s="623"/>
      <c r="O880" s="622"/>
      <c r="P880" s="479"/>
      <c r="Q880" s="479"/>
      <c r="R880" s="623"/>
      <c r="S880" s="478"/>
      <c r="T880" s="478"/>
      <c r="U880" s="624"/>
      <c r="V880" s="624"/>
      <c r="W880" s="624"/>
      <c r="BB880" s="478"/>
      <c r="BC880" s="478"/>
      <c r="BD880" s="478"/>
      <c r="BE880" s="478"/>
      <c r="BF880" s="478"/>
      <c r="BG880" s="478"/>
    </row>
    <row r="881" spans="2:59" x14ac:dyDescent="0.2">
      <c r="B881" s="478"/>
      <c r="C881" s="478"/>
      <c r="D881" s="620"/>
      <c r="E881" s="620"/>
      <c r="F881" s="620"/>
      <c r="G881" s="479"/>
      <c r="H881" s="621"/>
      <c r="I881" s="622"/>
      <c r="J881" s="622"/>
      <c r="K881" s="623"/>
      <c r="L881" s="623"/>
      <c r="M881" s="622"/>
      <c r="N881" s="623"/>
      <c r="O881" s="622"/>
      <c r="P881" s="479"/>
      <c r="Q881" s="479"/>
      <c r="R881" s="623"/>
      <c r="S881" s="478"/>
      <c r="T881" s="478"/>
      <c r="U881" s="624"/>
      <c r="V881" s="624"/>
      <c r="W881" s="624"/>
      <c r="BB881" s="478"/>
      <c r="BC881" s="478"/>
      <c r="BD881" s="478"/>
      <c r="BE881" s="478"/>
      <c r="BF881" s="478"/>
      <c r="BG881" s="478"/>
    </row>
    <row r="882" spans="2:59" x14ac:dyDescent="0.2">
      <c r="B882" s="478"/>
      <c r="C882" s="478"/>
      <c r="D882" s="620"/>
      <c r="E882" s="620"/>
      <c r="F882" s="620"/>
      <c r="G882" s="479"/>
      <c r="H882" s="621"/>
      <c r="I882" s="622"/>
      <c r="J882" s="622"/>
      <c r="K882" s="623"/>
      <c r="L882" s="623"/>
      <c r="M882" s="622"/>
      <c r="N882" s="623"/>
      <c r="O882" s="622"/>
      <c r="P882" s="479"/>
      <c r="Q882" s="479"/>
      <c r="R882" s="623"/>
      <c r="S882" s="478"/>
      <c r="T882" s="478"/>
      <c r="U882" s="624"/>
      <c r="V882" s="624"/>
      <c r="W882" s="624"/>
      <c r="BB882" s="478"/>
      <c r="BC882" s="478"/>
      <c r="BD882" s="478"/>
      <c r="BE882" s="478"/>
      <c r="BF882" s="478"/>
      <c r="BG882" s="478"/>
    </row>
    <row r="883" spans="2:59" x14ac:dyDescent="0.2">
      <c r="B883" s="478"/>
      <c r="C883" s="478"/>
      <c r="D883" s="620"/>
      <c r="E883" s="620"/>
      <c r="F883" s="620"/>
      <c r="G883" s="479"/>
      <c r="H883" s="621"/>
      <c r="I883" s="622"/>
      <c r="J883" s="622"/>
      <c r="K883" s="623"/>
      <c r="L883" s="623"/>
      <c r="M883" s="622"/>
      <c r="N883" s="623"/>
      <c r="O883" s="622"/>
      <c r="P883" s="479"/>
      <c r="Q883" s="479"/>
      <c r="R883" s="623"/>
      <c r="S883" s="478"/>
      <c r="T883" s="478"/>
      <c r="U883" s="624"/>
      <c r="V883" s="624"/>
      <c r="W883" s="624"/>
      <c r="BB883" s="478"/>
      <c r="BC883" s="478"/>
      <c r="BD883" s="478"/>
      <c r="BE883" s="478"/>
      <c r="BF883" s="478"/>
      <c r="BG883" s="478"/>
    </row>
    <row r="884" spans="2:59" x14ac:dyDescent="0.2">
      <c r="B884" s="478"/>
      <c r="C884" s="478"/>
      <c r="D884" s="620"/>
      <c r="E884" s="620"/>
      <c r="F884" s="620"/>
      <c r="G884" s="479"/>
      <c r="H884" s="621"/>
      <c r="I884" s="622"/>
      <c r="J884" s="622"/>
      <c r="K884" s="623"/>
      <c r="L884" s="623"/>
      <c r="M884" s="622"/>
      <c r="N884" s="623"/>
      <c r="O884" s="622"/>
      <c r="P884" s="479"/>
      <c r="Q884" s="479"/>
      <c r="R884" s="623"/>
      <c r="S884" s="478"/>
      <c r="T884" s="478"/>
      <c r="U884" s="624"/>
      <c r="V884" s="624"/>
      <c r="W884" s="624"/>
      <c r="BB884" s="478"/>
      <c r="BC884" s="478"/>
      <c r="BD884" s="478"/>
      <c r="BE884" s="478"/>
      <c r="BF884" s="478"/>
      <c r="BG884" s="478"/>
    </row>
    <row r="885" spans="2:59" x14ac:dyDescent="0.2">
      <c r="B885" s="478"/>
      <c r="C885" s="478"/>
      <c r="D885" s="620"/>
      <c r="E885" s="620"/>
      <c r="F885" s="620"/>
      <c r="G885" s="479"/>
      <c r="H885" s="621"/>
      <c r="I885" s="622"/>
      <c r="J885" s="622"/>
      <c r="K885" s="623"/>
      <c r="L885" s="623"/>
      <c r="M885" s="622"/>
      <c r="N885" s="623"/>
      <c r="O885" s="622"/>
      <c r="P885" s="479"/>
      <c r="Q885" s="479"/>
      <c r="R885" s="623"/>
      <c r="S885" s="478"/>
      <c r="T885" s="478"/>
      <c r="U885" s="624"/>
      <c r="V885" s="624"/>
      <c r="W885" s="624"/>
      <c r="BB885" s="478"/>
      <c r="BC885" s="478"/>
      <c r="BD885" s="478"/>
      <c r="BE885" s="478"/>
      <c r="BF885" s="478"/>
      <c r="BG885" s="478"/>
    </row>
    <row r="886" spans="2:59" x14ac:dyDescent="0.2">
      <c r="B886" s="478"/>
      <c r="C886" s="478"/>
      <c r="D886" s="620"/>
      <c r="E886" s="620"/>
      <c r="F886" s="620"/>
      <c r="G886" s="479"/>
      <c r="H886" s="621"/>
      <c r="I886" s="622"/>
      <c r="J886" s="622"/>
      <c r="K886" s="623"/>
      <c r="L886" s="623"/>
      <c r="M886" s="622"/>
      <c r="N886" s="623"/>
      <c r="O886" s="622"/>
      <c r="P886" s="479"/>
      <c r="Q886" s="479"/>
      <c r="R886" s="623"/>
      <c r="S886" s="478"/>
      <c r="T886" s="478"/>
      <c r="U886" s="624"/>
      <c r="V886" s="624"/>
      <c r="W886" s="624"/>
      <c r="BB886" s="478"/>
      <c r="BC886" s="478"/>
      <c r="BD886" s="478"/>
      <c r="BE886" s="478"/>
      <c r="BF886" s="478"/>
      <c r="BG886" s="478"/>
    </row>
    <row r="887" spans="2:59" x14ac:dyDescent="0.2">
      <c r="B887" s="478"/>
      <c r="C887" s="478"/>
      <c r="D887" s="620"/>
      <c r="E887" s="620"/>
      <c r="F887" s="620"/>
      <c r="G887" s="479"/>
      <c r="H887" s="621"/>
      <c r="I887" s="622"/>
      <c r="J887" s="622"/>
      <c r="K887" s="623"/>
      <c r="L887" s="623"/>
      <c r="M887" s="622"/>
      <c r="N887" s="623"/>
      <c r="O887" s="622"/>
      <c r="P887" s="479"/>
      <c r="Q887" s="479"/>
      <c r="R887" s="623"/>
      <c r="S887" s="478"/>
      <c r="T887" s="478"/>
      <c r="U887" s="624"/>
      <c r="V887" s="624"/>
      <c r="W887" s="624"/>
      <c r="BB887" s="478"/>
      <c r="BC887" s="478"/>
      <c r="BD887" s="478"/>
      <c r="BE887" s="478"/>
      <c r="BF887" s="478"/>
      <c r="BG887" s="478"/>
    </row>
    <row r="888" spans="2:59" x14ac:dyDescent="0.2">
      <c r="B888" s="478"/>
      <c r="C888" s="478"/>
      <c r="D888" s="620"/>
      <c r="E888" s="620"/>
      <c r="F888" s="620"/>
      <c r="G888" s="479"/>
      <c r="H888" s="621"/>
      <c r="I888" s="622"/>
      <c r="J888" s="622"/>
      <c r="K888" s="623"/>
      <c r="L888" s="623"/>
      <c r="M888" s="622"/>
      <c r="N888" s="623"/>
      <c r="O888" s="622"/>
      <c r="P888" s="479"/>
      <c r="Q888" s="479"/>
      <c r="R888" s="623"/>
      <c r="S888" s="478"/>
      <c r="T888" s="478"/>
      <c r="U888" s="624"/>
      <c r="V888" s="624"/>
      <c r="W888" s="624"/>
      <c r="BB888" s="478"/>
      <c r="BC888" s="478"/>
      <c r="BD888" s="478"/>
      <c r="BE888" s="478"/>
      <c r="BF888" s="478"/>
      <c r="BG888" s="478"/>
    </row>
    <row r="889" spans="2:59" x14ac:dyDescent="0.2">
      <c r="B889" s="478"/>
      <c r="C889" s="478"/>
      <c r="D889" s="620"/>
      <c r="E889" s="620"/>
      <c r="F889" s="620"/>
      <c r="G889" s="479"/>
      <c r="H889" s="621"/>
      <c r="I889" s="622"/>
      <c r="J889" s="622"/>
      <c r="K889" s="623"/>
      <c r="L889" s="623"/>
      <c r="M889" s="622"/>
      <c r="N889" s="623"/>
      <c r="O889" s="622"/>
      <c r="P889" s="479"/>
      <c r="Q889" s="479"/>
      <c r="R889" s="623"/>
      <c r="S889" s="478"/>
      <c r="T889" s="478"/>
      <c r="U889" s="624"/>
      <c r="V889" s="624"/>
      <c r="W889" s="624"/>
      <c r="BB889" s="478"/>
      <c r="BC889" s="478"/>
      <c r="BD889" s="478"/>
      <c r="BE889" s="478"/>
      <c r="BF889" s="478"/>
      <c r="BG889" s="478"/>
    </row>
    <row r="890" spans="2:59" x14ac:dyDescent="0.2">
      <c r="B890" s="478"/>
      <c r="C890" s="478"/>
      <c r="D890" s="620"/>
      <c r="E890" s="620"/>
      <c r="F890" s="620"/>
      <c r="G890" s="479"/>
      <c r="H890" s="621"/>
      <c r="I890" s="622"/>
      <c r="J890" s="622"/>
      <c r="K890" s="623"/>
      <c r="L890" s="623"/>
      <c r="M890" s="622"/>
      <c r="N890" s="623"/>
      <c r="O890" s="622"/>
      <c r="P890" s="479"/>
      <c r="Q890" s="479"/>
      <c r="R890" s="623"/>
      <c r="S890" s="478"/>
      <c r="T890" s="478"/>
      <c r="U890" s="624"/>
      <c r="V890" s="624"/>
      <c r="W890" s="624"/>
      <c r="BB890" s="478"/>
      <c r="BC890" s="478"/>
      <c r="BD890" s="478"/>
      <c r="BE890" s="478"/>
      <c r="BF890" s="478"/>
      <c r="BG890" s="478"/>
    </row>
    <row r="891" spans="2:59" x14ac:dyDescent="0.2">
      <c r="B891" s="478"/>
      <c r="C891" s="478"/>
      <c r="D891" s="620"/>
      <c r="E891" s="620"/>
      <c r="F891" s="620"/>
      <c r="G891" s="479"/>
      <c r="H891" s="621"/>
      <c r="I891" s="622"/>
      <c r="J891" s="622"/>
      <c r="K891" s="623"/>
      <c r="L891" s="623"/>
      <c r="M891" s="622"/>
      <c r="N891" s="623"/>
      <c r="O891" s="622"/>
      <c r="P891" s="479"/>
      <c r="Q891" s="479"/>
      <c r="R891" s="623"/>
      <c r="S891" s="478"/>
      <c r="T891" s="478"/>
      <c r="U891" s="624"/>
      <c r="V891" s="624"/>
      <c r="W891" s="624"/>
      <c r="BB891" s="478"/>
      <c r="BC891" s="478"/>
      <c r="BD891" s="478"/>
      <c r="BE891" s="478"/>
      <c r="BF891" s="478"/>
      <c r="BG891" s="478"/>
    </row>
    <row r="892" spans="2:59" x14ac:dyDescent="0.2">
      <c r="B892" s="478"/>
      <c r="C892" s="478"/>
      <c r="D892" s="620"/>
      <c r="E892" s="620"/>
      <c r="F892" s="620"/>
      <c r="G892" s="479"/>
      <c r="H892" s="621"/>
      <c r="I892" s="622"/>
      <c r="J892" s="622"/>
      <c r="K892" s="623"/>
      <c r="L892" s="623"/>
      <c r="M892" s="622"/>
      <c r="N892" s="623"/>
      <c r="O892" s="622"/>
      <c r="P892" s="479"/>
      <c r="Q892" s="479"/>
      <c r="R892" s="623"/>
      <c r="S892" s="478"/>
      <c r="T892" s="478"/>
      <c r="U892" s="624"/>
      <c r="V892" s="624"/>
      <c r="W892" s="624"/>
      <c r="BB892" s="478"/>
      <c r="BC892" s="478"/>
      <c r="BD892" s="478"/>
      <c r="BE892" s="478"/>
      <c r="BF892" s="478"/>
      <c r="BG892" s="478"/>
    </row>
    <row r="893" spans="2:59" x14ac:dyDescent="0.2">
      <c r="B893" s="478"/>
      <c r="C893" s="478"/>
      <c r="D893" s="620"/>
      <c r="E893" s="620"/>
      <c r="F893" s="620"/>
      <c r="G893" s="479"/>
      <c r="H893" s="621"/>
      <c r="I893" s="622"/>
      <c r="J893" s="622"/>
      <c r="K893" s="623"/>
      <c r="L893" s="623"/>
      <c r="M893" s="622"/>
      <c r="N893" s="623"/>
      <c r="O893" s="622"/>
      <c r="P893" s="479"/>
      <c r="Q893" s="479"/>
      <c r="R893" s="623"/>
      <c r="S893" s="478"/>
      <c r="T893" s="478"/>
      <c r="U893" s="624"/>
      <c r="V893" s="624"/>
      <c r="W893" s="624"/>
      <c r="BB893" s="478"/>
      <c r="BC893" s="478"/>
      <c r="BD893" s="478"/>
      <c r="BE893" s="478"/>
      <c r="BF893" s="478"/>
      <c r="BG893" s="478"/>
    </row>
    <row r="894" spans="2:59" x14ac:dyDescent="0.2">
      <c r="B894" s="478"/>
      <c r="C894" s="478"/>
      <c r="D894" s="620"/>
      <c r="E894" s="620"/>
      <c r="F894" s="620"/>
      <c r="G894" s="479"/>
      <c r="H894" s="621"/>
      <c r="I894" s="622"/>
      <c r="J894" s="622"/>
      <c r="K894" s="623"/>
      <c r="L894" s="623"/>
      <c r="M894" s="622"/>
      <c r="N894" s="623"/>
      <c r="O894" s="622"/>
      <c r="P894" s="479"/>
      <c r="Q894" s="479"/>
      <c r="R894" s="623"/>
      <c r="S894" s="478"/>
      <c r="T894" s="478"/>
      <c r="U894" s="624"/>
      <c r="V894" s="624"/>
      <c r="W894" s="624"/>
      <c r="BB894" s="478"/>
      <c r="BC894" s="478"/>
      <c r="BD894" s="478"/>
      <c r="BE894" s="478"/>
      <c r="BF894" s="478"/>
      <c r="BG894" s="478"/>
    </row>
    <row r="895" spans="2:59" x14ac:dyDescent="0.2">
      <c r="B895" s="478"/>
      <c r="C895" s="478"/>
      <c r="D895" s="620"/>
      <c r="E895" s="620"/>
      <c r="F895" s="620"/>
      <c r="G895" s="479"/>
      <c r="H895" s="621"/>
      <c r="I895" s="622"/>
      <c r="J895" s="622"/>
      <c r="K895" s="623"/>
      <c r="L895" s="623"/>
      <c r="M895" s="622"/>
      <c r="N895" s="623"/>
      <c r="O895" s="622"/>
      <c r="P895" s="479"/>
      <c r="Q895" s="479"/>
      <c r="R895" s="623"/>
      <c r="S895" s="478"/>
      <c r="T895" s="478"/>
      <c r="U895" s="624"/>
      <c r="V895" s="624"/>
      <c r="W895" s="624"/>
      <c r="BB895" s="478"/>
      <c r="BC895" s="478"/>
      <c r="BD895" s="478"/>
      <c r="BE895" s="478"/>
      <c r="BF895" s="478"/>
      <c r="BG895" s="478"/>
    </row>
    <row r="896" spans="2:59" x14ac:dyDescent="0.2">
      <c r="B896" s="478"/>
      <c r="C896" s="478"/>
      <c r="D896" s="620"/>
      <c r="E896" s="620"/>
      <c r="F896" s="620"/>
      <c r="G896" s="479"/>
      <c r="H896" s="621"/>
      <c r="I896" s="622"/>
      <c r="J896" s="622"/>
      <c r="K896" s="623"/>
      <c r="L896" s="623"/>
      <c r="M896" s="622"/>
      <c r="N896" s="623"/>
      <c r="O896" s="622"/>
      <c r="P896" s="479"/>
      <c r="Q896" s="479"/>
      <c r="R896" s="623"/>
      <c r="S896" s="478"/>
      <c r="T896" s="478"/>
      <c r="U896" s="624"/>
      <c r="V896" s="624"/>
      <c r="W896" s="624"/>
      <c r="BB896" s="478"/>
      <c r="BC896" s="478"/>
      <c r="BD896" s="478"/>
      <c r="BE896" s="478"/>
      <c r="BF896" s="478"/>
      <c r="BG896" s="478"/>
    </row>
    <row r="897" spans="2:59" x14ac:dyDescent="0.2">
      <c r="B897" s="478"/>
      <c r="C897" s="478"/>
      <c r="D897" s="620"/>
      <c r="E897" s="620"/>
      <c r="F897" s="620"/>
      <c r="G897" s="479"/>
      <c r="H897" s="621"/>
      <c r="I897" s="622"/>
      <c r="J897" s="622"/>
      <c r="K897" s="623"/>
      <c r="L897" s="623"/>
      <c r="M897" s="622"/>
      <c r="N897" s="623"/>
      <c r="O897" s="622"/>
      <c r="P897" s="479"/>
      <c r="Q897" s="479"/>
      <c r="R897" s="623"/>
      <c r="S897" s="478"/>
      <c r="T897" s="478"/>
      <c r="U897" s="624"/>
      <c r="V897" s="624"/>
      <c r="W897" s="624"/>
      <c r="BB897" s="478"/>
      <c r="BC897" s="478"/>
      <c r="BD897" s="478"/>
      <c r="BE897" s="478"/>
      <c r="BF897" s="478"/>
      <c r="BG897" s="478"/>
    </row>
    <row r="898" spans="2:59" x14ac:dyDescent="0.2">
      <c r="B898" s="478"/>
      <c r="C898" s="478"/>
      <c r="D898" s="620"/>
      <c r="E898" s="620"/>
      <c r="F898" s="620"/>
      <c r="G898" s="479"/>
      <c r="H898" s="621"/>
      <c r="I898" s="622"/>
      <c r="J898" s="622"/>
      <c r="K898" s="623"/>
      <c r="L898" s="623"/>
      <c r="M898" s="622"/>
      <c r="N898" s="623"/>
      <c r="O898" s="622"/>
      <c r="P898" s="479"/>
      <c r="Q898" s="479"/>
      <c r="R898" s="623"/>
      <c r="S898" s="478"/>
      <c r="T898" s="478"/>
      <c r="U898" s="624"/>
      <c r="V898" s="624"/>
      <c r="W898" s="624"/>
      <c r="BB898" s="478"/>
      <c r="BC898" s="478"/>
      <c r="BD898" s="478"/>
      <c r="BE898" s="478"/>
      <c r="BF898" s="478"/>
      <c r="BG898" s="478"/>
    </row>
    <row r="899" spans="2:59" x14ac:dyDescent="0.2">
      <c r="B899" s="478"/>
      <c r="C899" s="478"/>
      <c r="D899" s="620"/>
      <c r="E899" s="620"/>
      <c r="F899" s="620"/>
      <c r="G899" s="479"/>
      <c r="H899" s="621"/>
      <c r="I899" s="622"/>
      <c r="J899" s="622"/>
      <c r="K899" s="623"/>
      <c r="L899" s="623"/>
      <c r="M899" s="622"/>
      <c r="N899" s="623"/>
      <c r="O899" s="622"/>
      <c r="P899" s="479"/>
      <c r="Q899" s="479"/>
      <c r="R899" s="623"/>
      <c r="S899" s="478"/>
      <c r="T899" s="478"/>
      <c r="U899" s="624"/>
      <c r="V899" s="624"/>
      <c r="W899" s="624"/>
      <c r="BB899" s="478"/>
      <c r="BC899" s="478"/>
      <c r="BD899" s="478"/>
      <c r="BE899" s="478"/>
      <c r="BF899" s="478"/>
      <c r="BG899" s="478"/>
    </row>
    <row r="900" spans="2:59" x14ac:dyDescent="0.2">
      <c r="B900" s="478"/>
      <c r="C900" s="478"/>
      <c r="D900" s="620"/>
      <c r="E900" s="620"/>
      <c r="F900" s="620"/>
      <c r="G900" s="479"/>
      <c r="H900" s="621"/>
      <c r="I900" s="622"/>
      <c r="J900" s="622"/>
      <c r="K900" s="623"/>
      <c r="L900" s="623"/>
      <c r="M900" s="622"/>
      <c r="N900" s="623"/>
      <c r="O900" s="622"/>
      <c r="P900" s="479"/>
      <c r="Q900" s="479"/>
      <c r="R900" s="623"/>
      <c r="S900" s="478"/>
      <c r="T900" s="478"/>
      <c r="U900" s="624"/>
      <c r="V900" s="624"/>
      <c r="W900" s="624"/>
      <c r="BB900" s="478"/>
      <c r="BC900" s="478"/>
      <c r="BD900" s="478"/>
      <c r="BE900" s="478"/>
      <c r="BF900" s="478"/>
      <c r="BG900" s="478"/>
    </row>
    <row r="901" spans="2:59" x14ac:dyDescent="0.2">
      <c r="B901" s="478"/>
      <c r="C901" s="478"/>
      <c r="D901" s="620"/>
      <c r="E901" s="620"/>
      <c r="F901" s="620"/>
      <c r="G901" s="479"/>
      <c r="H901" s="621"/>
      <c r="I901" s="622"/>
      <c r="J901" s="622"/>
      <c r="K901" s="623"/>
      <c r="L901" s="623"/>
      <c r="M901" s="622"/>
      <c r="N901" s="623"/>
      <c r="O901" s="622"/>
      <c r="P901" s="479"/>
      <c r="Q901" s="479"/>
      <c r="R901" s="623"/>
      <c r="S901" s="478"/>
      <c r="T901" s="478"/>
      <c r="U901" s="624"/>
      <c r="V901" s="624"/>
      <c r="W901" s="624"/>
      <c r="BB901" s="478"/>
      <c r="BC901" s="478"/>
      <c r="BD901" s="478"/>
      <c r="BE901" s="478"/>
      <c r="BF901" s="478"/>
      <c r="BG901" s="478"/>
    </row>
    <row r="902" spans="2:59" x14ac:dyDescent="0.2">
      <c r="B902" s="478"/>
      <c r="C902" s="478"/>
      <c r="D902" s="620"/>
      <c r="E902" s="620"/>
      <c r="F902" s="620"/>
      <c r="G902" s="479"/>
      <c r="H902" s="621"/>
      <c r="I902" s="622"/>
      <c r="J902" s="622"/>
      <c r="K902" s="623"/>
      <c r="L902" s="623"/>
      <c r="M902" s="622"/>
      <c r="N902" s="623"/>
      <c r="O902" s="622"/>
      <c r="P902" s="479"/>
      <c r="Q902" s="479"/>
      <c r="R902" s="623"/>
      <c r="S902" s="478"/>
      <c r="T902" s="478"/>
      <c r="U902" s="624"/>
      <c r="V902" s="624"/>
      <c r="W902" s="624"/>
      <c r="BB902" s="478"/>
      <c r="BC902" s="478"/>
      <c r="BD902" s="478"/>
      <c r="BE902" s="478"/>
      <c r="BF902" s="478"/>
      <c r="BG902" s="478"/>
    </row>
    <row r="903" spans="2:59" x14ac:dyDescent="0.2">
      <c r="B903" s="478"/>
      <c r="C903" s="478"/>
      <c r="D903" s="620"/>
      <c r="E903" s="620"/>
      <c r="F903" s="620"/>
      <c r="G903" s="479"/>
      <c r="H903" s="621"/>
      <c r="I903" s="622"/>
      <c r="J903" s="622"/>
      <c r="K903" s="623"/>
      <c r="L903" s="623"/>
      <c r="M903" s="622"/>
      <c r="N903" s="623"/>
      <c r="O903" s="622"/>
      <c r="P903" s="479"/>
      <c r="Q903" s="479"/>
      <c r="R903" s="623"/>
      <c r="S903" s="478"/>
      <c r="T903" s="478"/>
      <c r="U903" s="624"/>
      <c r="V903" s="624"/>
      <c r="W903" s="624"/>
      <c r="BB903" s="478"/>
      <c r="BC903" s="478"/>
      <c r="BD903" s="478"/>
      <c r="BE903" s="478"/>
      <c r="BF903" s="478"/>
      <c r="BG903" s="478"/>
    </row>
    <row r="904" spans="2:59" x14ac:dyDescent="0.2">
      <c r="B904" s="478"/>
      <c r="C904" s="478"/>
      <c r="D904" s="620"/>
      <c r="E904" s="620"/>
      <c r="F904" s="620"/>
      <c r="G904" s="479"/>
      <c r="H904" s="621"/>
      <c r="I904" s="622"/>
      <c r="J904" s="622"/>
      <c r="K904" s="623"/>
      <c r="L904" s="623"/>
      <c r="M904" s="622"/>
      <c r="N904" s="623"/>
      <c r="O904" s="622"/>
      <c r="P904" s="479"/>
      <c r="Q904" s="479"/>
      <c r="R904" s="623"/>
      <c r="S904" s="478"/>
      <c r="T904" s="478"/>
      <c r="U904" s="624"/>
      <c r="V904" s="624"/>
      <c r="W904" s="624"/>
      <c r="BB904" s="478"/>
      <c r="BC904" s="478"/>
      <c r="BD904" s="478"/>
      <c r="BE904" s="478"/>
      <c r="BF904" s="478"/>
      <c r="BG904" s="478"/>
    </row>
    <row r="905" spans="2:59" x14ac:dyDescent="0.2">
      <c r="B905" s="478"/>
      <c r="C905" s="478"/>
      <c r="D905" s="620"/>
      <c r="E905" s="620"/>
      <c r="F905" s="620"/>
      <c r="G905" s="479"/>
      <c r="H905" s="621"/>
      <c r="I905" s="622"/>
      <c r="J905" s="622"/>
      <c r="K905" s="623"/>
      <c r="L905" s="623"/>
      <c r="M905" s="622"/>
      <c r="N905" s="623"/>
      <c r="O905" s="622"/>
      <c r="P905" s="479"/>
      <c r="Q905" s="479"/>
      <c r="R905" s="623"/>
      <c r="S905" s="478"/>
      <c r="T905" s="478"/>
      <c r="U905" s="624"/>
      <c r="V905" s="624"/>
      <c r="W905" s="624"/>
      <c r="BB905" s="478"/>
      <c r="BC905" s="478"/>
      <c r="BD905" s="478"/>
      <c r="BE905" s="478"/>
      <c r="BF905" s="478"/>
      <c r="BG905" s="478"/>
    </row>
    <row r="906" spans="2:59" x14ac:dyDescent="0.2">
      <c r="B906" s="478"/>
      <c r="C906" s="478"/>
      <c r="D906" s="620"/>
      <c r="E906" s="620"/>
      <c r="F906" s="620"/>
      <c r="G906" s="479"/>
      <c r="H906" s="621"/>
      <c r="I906" s="622"/>
      <c r="J906" s="622"/>
      <c r="K906" s="623"/>
      <c r="L906" s="623"/>
      <c r="M906" s="622"/>
      <c r="N906" s="623"/>
      <c r="O906" s="622"/>
      <c r="P906" s="479"/>
      <c r="Q906" s="479"/>
      <c r="R906" s="623"/>
      <c r="S906" s="478"/>
      <c r="T906" s="478"/>
      <c r="U906" s="624"/>
      <c r="V906" s="624"/>
      <c r="W906" s="624"/>
      <c r="BB906" s="478"/>
      <c r="BC906" s="478"/>
      <c r="BD906" s="478"/>
      <c r="BE906" s="478"/>
      <c r="BF906" s="478"/>
      <c r="BG906" s="478"/>
    </row>
    <row r="907" spans="2:59" x14ac:dyDescent="0.2">
      <c r="B907" s="478"/>
      <c r="C907" s="478"/>
      <c r="D907" s="620"/>
      <c r="E907" s="620"/>
      <c r="F907" s="620"/>
      <c r="G907" s="479"/>
      <c r="H907" s="621"/>
      <c r="I907" s="622"/>
      <c r="J907" s="622"/>
      <c r="K907" s="623"/>
      <c r="L907" s="623"/>
      <c r="M907" s="622"/>
      <c r="N907" s="623"/>
      <c r="O907" s="622"/>
      <c r="P907" s="479"/>
      <c r="Q907" s="479"/>
      <c r="R907" s="623"/>
      <c r="S907" s="478"/>
      <c r="T907" s="478"/>
      <c r="U907" s="624"/>
      <c r="V907" s="624"/>
      <c r="W907" s="624"/>
      <c r="BB907" s="478"/>
      <c r="BC907" s="478"/>
      <c r="BD907" s="478"/>
      <c r="BE907" s="478"/>
      <c r="BF907" s="478"/>
      <c r="BG907" s="478"/>
    </row>
    <row r="908" spans="2:59" x14ac:dyDescent="0.2">
      <c r="B908" s="478"/>
      <c r="C908" s="478"/>
      <c r="D908" s="620"/>
      <c r="E908" s="620"/>
      <c r="F908" s="620"/>
      <c r="G908" s="479"/>
      <c r="H908" s="621"/>
      <c r="I908" s="622"/>
      <c r="J908" s="622"/>
      <c r="K908" s="623"/>
      <c r="L908" s="623"/>
      <c r="M908" s="622"/>
      <c r="N908" s="623"/>
      <c r="O908" s="622"/>
      <c r="P908" s="479"/>
      <c r="Q908" s="479"/>
      <c r="R908" s="623"/>
      <c r="S908" s="478"/>
      <c r="T908" s="478"/>
      <c r="U908" s="624"/>
      <c r="V908" s="624"/>
      <c r="W908" s="624"/>
      <c r="BB908" s="478"/>
      <c r="BC908" s="478"/>
      <c r="BD908" s="478"/>
      <c r="BE908" s="478"/>
      <c r="BF908" s="478"/>
      <c r="BG908" s="478"/>
    </row>
    <row r="909" spans="2:59" x14ac:dyDescent="0.2">
      <c r="B909" s="478"/>
      <c r="C909" s="478"/>
      <c r="D909" s="620"/>
      <c r="E909" s="620"/>
      <c r="F909" s="620"/>
      <c r="G909" s="479"/>
      <c r="H909" s="621"/>
      <c r="I909" s="622"/>
      <c r="J909" s="622"/>
      <c r="K909" s="623"/>
      <c r="L909" s="623"/>
      <c r="M909" s="622"/>
      <c r="N909" s="623"/>
      <c r="O909" s="622"/>
      <c r="P909" s="479"/>
      <c r="Q909" s="479"/>
      <c r="R909" s="623"/>
      <c r="S909" s="478"/>
      <c r="T909" s="478"/>
      <c r="U909" s="624"/>
      <c r="V909" s="624"/>
      <c r="W909" s="624"/>
      <c r="BB909" s="478"/>
      <c r="BC909" s="478"/>
      <c r="BD909" s="478"/>
      <c r="BE909" s="478"/>
      <c r="BF909" s="478"/>
      <c r="BG909" s="478"/>
    </row>
    <row r="910" spans="2:59" x14ac:dyDescent="0.2">
      <c r="B910" s="478"/>
      <c r="C910" s="478"/>
      <c r="D910" s="620"/>
      <c r="E910" s="620"/>
      <c r="F910" s="620"/>
      <c r="G910" s="479"/>
      <c r="H910" s="621"/>
      <c r="I910" s="622"/>
      <c r="J910" s="622"/>
      <c r="K910" s="623"/>
      <c r="L910" s="623"/>
      <c r="M910" s="622"/>
      <c r="N910" s="623"/>
      <c r="O910" s="622"/>
      <c r="P910" s="479"/>
      <c r="Q910" s="479"/>
      <c r="R910" s="623"/>
      <c r="S910" s="478"/>
      <c r="T910" s="478"/>
      <c r="U910" s="624"/>
      <c r="V910" s="624"/>
      <c r="W910" s="624"/>
      <c r="BB910" s="478"/>
      <c r="BC910" s="478"/>
      <c r="BD910" s="478"/>
      <c r="BE910" s="478"/>
      <c r="BF910" s="478"/>
      <c r="BG910" s="478"/>
    </row>
    <row r="911" spans="2:59" x14ac:dyDescent="0.2">
      <c r="B911" s="478"/>
      <c r="C911" s="478"/>
      <c r="D911" s="620"/>
      <c r="E911" s="620"/>
      <c r="F911" s="620"/>
      <c r="G911" s="479"/>
      <c r="H911" s="621"/>
      <c r="I911" s="622"/>
      <c r="J911" s="622"/>
      <c r="K911" s="623"/>
      <c r="L911" s="623"/>
      <c r="M911" s="622"/>
      <c r="N911" s="623"/>
      <c r="O911" s="622"/>
      <c r="P911" s="479"/>
      <c r="Q911" s="479"/>
      <c r="R911" s="623"/>
      <c r="S911" s="478"/>
      <c r="T911" s="478"/>
      <c r="U911" s="624"/>
      <c r="V911" s="624"/>
      <c r="W911" s="624"/>
      <c r="BB911" s="478"/>
      <c r="BC911" s="478"/>
      <c r="BD911" s="478"/>
      <c r="BE911" s="478"/>
      <c r="BF911" s="478"/>
      <c r="BG911" s="478"/>
    </row>
    <row r="912" spans="2:59" x14ac:dyDescent="0.2">
      <c r="B912" s="478"/>
      <c r="C912" s="478"/>
      <c r="D912" s="620"/>
      <c r="E912" s="620"/>
      <c r="F912" s="620"/>
      <c r="G912" s="479"/>
      <c r="H912" s="621"/>
      <c r="I912" s="622"/>
      <c r="J912" s="622"/>
      <c r="K912" s="623"/>
      <c r="L912" s="623"/>
      <c r="M912" s="622"/>
      <c r="N912" s="623"/>
      <c r="O912" s="622"/>
      <c r="P912" s="479"/>
      <c r="Q912" s="479"/>
      <c r="R912" s="623"/>
      <c r="S912" s="478"/>
      <c r="T912" s="478"/>
      <c r="U912" s="624"/>
      <c r="V912" s="624"/>
      <c r="W912" s="624"/>
      <c r="BB912" s="478"/>
      <c r="BC912" s="478"/>
      <c r="BD912" s="478"/>
      <c r="BE912" s="478"/>
      <c r="BF912" s="478"/>
      <c r="BG912" s="478"/>
    </row>
    <row r="913" spans="2:59" x14ac:dyDescent="0.2">
      <c r="B913" s="478"/>
      <c r="C913" s="478"/>
      <c r="D913" s="620"/>
      <c r="E913" s="620"/>
      <c r="F913" s="620"/>
      <c r="G913" s="479"/>
      <c r="H913" s="621"/>
      <c r="I913" s="622"/>
      <c r="J913" s="622"/>
      <c r="K913" s="623"/>
      <c r="L913" s="623"/>
      <c r="M913" s="622"/>
      <c r="N913" s="623"/>
      <c r="O913" s="622"/>
      <c r="P913" s="479"/>
      <c r="Q913" s="479"/>
      <c r="R913" s="623"/>
      <c r="S913" s="478"/>
      <c r="T913" s="478"/>
      <c r="U913" s="624"/>
      <c r="V913" s="624"/>
      <c r="W913" s="624"/>
      <c r="BB913" s="478"/>
      <c r="BC913" s="478"/>
      <c r="BD913" s="478"/>
      <c r="BE913" s="478"/>
      <c r="BF913" s="478"/>
      <c r="BG913" s="478"/>
    </row>
    <row r="914" spans="2:59" x14ac:dyDescent="0.2">
      <c r="B914" s="478"/>
      <c r="C914" s="478"/>
      <c r="D914" s="620"/>
      <c r="E914" s="620"/>
      <c r="F914" s="620"/>
      <c r="G914" s="479"/>
      <c r="H914" s="621"/>
      <c r="I914" s="622"/>
      <c r="J914" s="622"/>
      <c r="K914" s="623"/>
      <c r="L914" s="623"/>
      <c r="M914" s="622"/>
      <c r="N914" s="623"/>
      <c r="O914" s="622"/>
      <c r="P914" s="479"/>
      <c r="Q914" s="479"/>
      <c r="R914" s="623"/>
      <c r="S914" s="478"/>
      <c r="T914" s="478"/>
      <c r="U914" s="624"/>
      <c r="V914" s="624"/>
      <c r="W914" s="624"/>
      <c r="BB914" s="478"/>
      <c r="BC914" s="478"/>
      <c r="BD914" s="478"/>
      <c r="BE914" s="478"/>
      <c r="BF914" s="478"/>
      <c r="BG914" s="478"/>
    </row>
    <row r="915" spans="2:59" x14ac:dyDescent="0.2">
      <c r="B915" s="478"/>
      <c r="C915" s="478"/>
      <c r="D915" s="620"/>
      <c r="E915" s="620"/>
      <c r="F915" s="620"/>
      <c r="G915" s="479"/>
      <c r="H915" s="621"/>
      <c r="I915" s="622"/>
      <c r="J915" s="622"/>
      <c r="K915" s="623"/>
      <c r="L915" s="623"/>
      <c r="M915" s="622"/>
      <c r="N915" s="623"/>
      <c r="O915" s="622"/>
      <c r="P915" s="479"/>
      <c r="Q915" s="479"/>
      <c r="R915" s="623"/>
      <c r="S915" s="478"/>
      <c r="T915" s="478"/>
      <c r="U915" s="624"/>
      <c r="V915" s="624"/>
      <c r="W915" s="624"/>
      <c r="BB915" s="478"/>
      <c r="BC915" s="478"/>
      <c r="BD915" s="478"/>
      <c r="BE915" s="478"/>
      <c r="BF915" s="478"/>
      <c r="BG915" s="478"/>
    </row>
    <row r="916" spans="2:59" x14ac:dyDescent="0.2">
      <c r="B916" s="478"/>
      <c r="C916" s="478"/>
      <c r="D916" s="620"/>
      <c r="E916" s="620"/>
      <c r="F916" s="620"/>
      <c r="G916" s="479"/>
      <c r="H916" s="621"/>
      <c r="I916" s="622"/>
      <c r="J916" s="622"/>
      <c r="K916" s="623"/>
      <c r="L916" s="623"/>
      <c r="M916" s="622"/>
      <c r="N916" s="623"/>
      <c r="O916" s="622"/>
      <c r="P916" s="479"/>
      <c r="Q916" s="479"/>
      <c r="R916" s="623"/>
      <c r="S916" s="478"/>
      <c r="T916" s="478"/>
      <c r="U916" s="624"/>
      <c r="V916" s="624"/>
      <c r="W916" s="624"/>
      <c r="BB916" s="478"/>
      <c r="BC916" s="478"/>
      <c r="BD916" s="478"/>
      <c r="BE916" s="478"/>
      <c r="BF916" s="478"/>
      <c r="BG916" s="478"/>
    </row>
    <row r="917" spans="2:59" x14ac:dyDescent="0.2">
      <c r="B917" s="478"/>
      <c r="C917" s="478"/>
      <c r="D917" s="620"/>
      <c r="E917" s="620"/>
      <c r="F917" s="620"/>
      <c r="G917" s="479"/>
      <c r="H917" s="621"/>
      <c r="I917" s="622"/>
      <c r="J917" s="622"/>
      <c r="K917" s="623"/>
      <c r="L917" s="623"/>
      <c r="M917" s="622"/>
      <c r="N917" s="623"/>
      <c r="O917" s="622"/>
      <c r="P917" s="479"/>
      <c r="Q917" s="479"/>
      <c r="R917" s="623"/>
      <c r="S917" s="478"/>
      <c r="T917" s="478"/>
      <c r="U917" s="624"/>
      <c r="V917" s="624"/>
      <c r="W917" s="624"/>
      <c r="BB917" s="478"/>
      <c r="BC917" s="478"/>
      <c r="BD917" s="478"/>
      <c r="BE917" s="478"/>
      <c r="BF917" s="478"/>
      <c r="BG917" s="478"/>
    </row>
    <row r="918" spans="2:59" x14ac:dyDescent="0.2">
      <c r="B918" s="478"/>
      <c r="C918" s="478"/>
      <c r="D918" s="620"/>
      <c r="E918" s="620"/>
      <c r="F918" s="620"/>
      <c r="G918" s="479"/>
      <c r="H918" s="621"/>
      <c r="I918" s="622"/>
      <c r="J918" s="622"/>
      <c r="K918" s="623"/>
      <c r="L918" s="623"/>
      <c r="M918" s="622"/>
      <c r="N918" s="623"/>
      <c r="O918" s="622"/>
      <c r="P918" s="479"/>
      <c r="Q918" s="479"/>
      <c r="R918" s="623"/>
      <c r="S918" s="478"/>
      <c r="T918" s="478"/>
      <c r="U918" s="624"/>
      <c r="V918" s="624"/>
      <c r="W918" s="624"/>
      <c r="BB918" s="478"/>
      <c r="BC918" s="478"/>
      <c r="BD918" s="478"/>
      <c r="BE918" s="478"/>
      <c r="BF918" s="478"/>
      <c r="BG918" s="478"/>
    </row>
    <row r="919" spans="2:59" x14ac:dyDescent="0.2">
      <c r="B919" s="478"/>
      <c r="C919" s="478"/>
      <c r="D919" s="620"/>
      <c r="E919" s="620"/>
      <c r="F919" s="620"/>
      <c r="G919" s="479"/>
      <c r="H919" s="621"/>
      <c r="I919" s="622"/>
      <c r="J919" s="622"/>
      <c r="K919" s="623"/>
      <c r="L919" s="623"/>
      <c r="M919" s="622"/>
      <c r="N919" s="623"/>
      <c r="O919" s="622"/>
      <c r="P919" s="479"/>
      <c r="Q919" s="479"/>
      <c r="R919" s="623"/>
      <c r="S919" s="478"/>
      <c r="T919" s="478"/>
      <c r="U919" s="624"/>
      <c r="V919" s="624"/>
      <c r="W919" s="624"/>
      <c r="BB919" s="478"/>
      <c r="BC919" s="478"/>
      <c r="BD919" s="478"/>
      <c r="BE919" s="478"/>
      <c r="BF919" s="478"/>
      <c r="BG919" s="478"/>
    </row>
    <row r="920" spans="2:59" x14ac:dyDescent="0.2">
      <c r="B920" s="478"/>
      <c r="C920" s="478"/>
      <c r="D920" s="620"/>
      <c r="E920" s="620"/>
      <c r="F920" s="620"/>
      <c r="G920" s="479"/>
      <c r="H920" s="621"/>
      <c r="I920" s="622"/>
      <c r="J920" s="622"/>
      <c r="K920" s="623"/>
      <c r="L920" s="623"/>
      <c r="M920" s="622"/>
      <c r="N920" s="623"/>
      <c r="O920" s="622"/>
      <c r="P920" s="479"/>
      <c r="Q920" s="479"/>
      <c r="R920" s="623"/>
      <c r="S920" s="478"/>
      <c r="T920" s="478"/>
      <c r="U920" s="624"/>
      <c r="V920" s="624"/>
      <c r="W920" s="624"/>
      <c r="BB920" s="478"/>
      <c r="BC920" s="478"/>
      <c r="BD920" s="478"/>
      <c r="BE920" s="478"/>
      <c r="BF920" s="478"/>
      <c r="BG920" s="478"/>
    </row>
    <row r="921" spans="2:59" x14ac:dyDescent="0.2">
      <c r="B921" s="478"/>
      <c r="C921" s="478"/>
      <c r="D921" s="620"/>
      <c r="E921" s="620"/>
      <c r="F921" s="620"/>
      <c r="G921" s="479"/>
      <c r="H921" s="621"/>
      <c r="I921" s="622"/>
      <c r="J921" s="622"/>
      <c r="K921" s="623"/>
      <c r="L921" s="623"/>
      <c r="M921" s="622"/>
      <c r="N921" s="623"/>
      <c r="O921" s="622"/>
      <c r="P921" s="479"/>
      <c r="Q921" s="479"/>
      <c r="R921" s="623"/>
      <c r="S921" s="478"/>
      <c r="T921" s="478"/>
      <c r="U921" s="624"/>
      <c r="V921" s="624"/>
      <c r="W921" s="624"/>
      <c r="BB921" s="478"/>
      <c r="BC921" s="478"/>
      <c r="BD921" s="478"/>
      <c r="BE921" s="478"/>
      <c r="BF921" s="478"/>
      <c r="BG921" s="478"/>
    </row>
    <row r="922" spans="2:59" x14ac:dyDescent="0.2">
      <c r="B922" s="478"/>
      <c r="C922" s="478"/>
      <c r="D922" s="620"/>
      <c r="E922" s="620"/>
      <c r="F922" s="620"/>
      <c r="G922" s="479"/>
      <c r="H922" s="621"/>
      <c r="I922" s="622"/>
      <c r="J922" s="622"/>
      <c r="K922" s="623"/>
      <c r="L922" s="623"/>
      <c r="M922" s="622"/>
      <c r="N922" s="623"/>
      <c r="O922" s="622"/>
      <c r="P922" s="479"/>
      <c r="Q922" s="479"/>
      <c r="R922" s="623"/>
      <c r="S922" s="478"/>
      <c r="T922" s="478"/>
      <c r="U922" s="624"/>
      <c r="V922" s="624"/>
      <c r="W922" s="624"/>
      <c r="BB922" s="478"/>
      <c r="BC922" s="478"/>
      <c r="BD922" s="478"/>
      <c r="BE922" s="478"/>
      <c r="BF922" s="478"/>
      <c r="BG922" s="478"/>
    </row>
    <row r="923" spans="2:59" x14ac:dyDescent="0.2">
      <c r="B923" s="478"/>
      <c r="C923" s="478"/>
      <c r="D923" s="620"/>
      <c r="E923" s="620"/>
      <c r="F923" s="620"/>
      <c r="G923" s="479"/>
      <c r="H923" s="621"/>
      <c r="I923" s="622"/>
      <c r="J923" s="622"/>
      <c r="K923" s="623"/>
      <c r="L923" s="623"/>
      <c r="M923" s="622"/>
      <c r="N923" s="623"/>
      <c r="O923" s="622"/>
      <c r="P923" s="479"/>
      <c r="Q923" s="479"/>
      <c r="R923" s="623"/>
      <c r="S923" s="478"/>
      <c r="T923" s="478"/>
      <c r="U923" s="624"/>
      <c r="V923" s="624"/>
      <c r="W923" s="624"/>
      <c r="BB923" s="478"/>
      <c r="BC923" s="478"/>
      <c r="BD923" s="478"/>
      <c r="BE923" s="478"/>
      <c r="BF923" s="478"/>
      <c r="BG923" s="478"/>
    </row>
    <row r="924" spans="2:59" x14ac:dyDescent="0.2">
      <c r="B924" s="478"/>
      <c r="C924" s="478"/>
      <c r="D924" s="620"/>
      <c r="E924" s="620"/>
      <c r="F924" s="620"/>
      <c r="G924" s="479"/>
      <c r="H924" s="621"/>
      <c r="I924" s="622"/>
      <c r="J924" s="622"/>
      <c r="K924" s="623"/>
      <c r="L924" s="623"/>
      <c r="M924" s="622"/>
      <c r="N924" s="623"/>
      <c r="O924" s="622"/>
      <c r="P924" s="479"/>
      <c r="Q924" s="479"/>
      <c r="R924" s="623"/>
      <c r="S924" s="478"/>
      <c r="T924" s="478"/>
      <c r="U924" s="624"/>
      <c r="V924" s="624"/>
      <c r="W924" s="624"/>
      <c r="BB924" s="478"/>
      <c r="BC924" s="478"/>
      <c r="BD924" s="478"/>
      <c r="BE924" s="478"/>
      <c r="BF924" s="478"/>
      <c r="BG924" s="478"/>
    </row>
    <row r="925" spans="2:59" x14ac:dyDescent="0.2">
      <c r="B925" s="478"/>
      <c r="C925" s="478"/>
      <c r="D925" s="620"/>
      <c r="E925" s="620"/>
      <c r="F925" s="620"/>
      <c r="G925" s="479"/>
      <c r="H925" s="621"/>
      <c r="I925" s="622"/>
      <c r="J925" s="622"/>
      <c r="K925" s="623"/>
      <c r="L925" s="623"/>
      <c r="M925" s="622"/>
      <c r="N925" s="623"/>
      <c r="O925" s="622"/>
      <c r="P925" s="479"/>
      <c r="Q925" s="479"/>
      <c r="R925" s="623"/>
      <c r="S925" s="478"/>
      <c r="T925" s="478"/>
      <c r="U925" s="624"/>
      <c r="V925" s="624"/>
      <c r="W925" s="624"/>
      <c r="BB925" s="478"/>
      <c r="BC925" s="478"/>
      <c r="BD925" s="478"/>
      <c r="BE925" s="478"/>
      <c r="BF925" s="478"/>
      <c r="BG925" s="478"/>
    </row>
    <row r="926" spans="2:59" x14ac:dyDescent="0.2">
      <c r="B926" s="478"/>
      <c r="C926" s="478"/>
      <c r="D926" s="620"/>
      <c r="E926" s="620"/>
      <c r="F926" s="620"/>
      <c r="G926" s="479"/>
      <c r="H926" s="621"/>
      <c r="I926" s="622"/>
      <c r="J926" s="622"/>
      <c r="K926" s="623"/>
      <c r="L926" s="623"/>
      <c r="M926" s="622"/>
      <c r="N926" s="623"/>
      <c r="O926" s="622"/>
      <c r="P926" s="479"/>
      <c r="Q926" s="479"/>
      <c r="R926" s="623"/>
      <c r="S926" s="478"/>
      <c r="T926" s="478"/>
      <c r="U926" s="624"/>
      <c r="V926" s="624"/>
      <c r="W926" s="624"/>
      <c r="BB926" s="478"/>
      <c r="BC926" s="478"/>
      <c r="BD926" s="478"/>
      <c r="BE926" s="478"/>
      <c r="BF926" s="478"/>
      <c r="BG926" s="478"/>
    </row>
    <row r="927" spans="2:59" x14ac:dyDescent="0.2">
      <c r="B927" s="478"/>
      <c r="C927" s="478"/>
      <c r="D927" s="620"/>
      <c r="E927" s="620"/>
      <c r="F927" s="620"/>
      <c r="G927" s="479"/>
      <c r="H927" s="621"/>
      <c r="I927" s="622"/>
      <c r="J927" s="622"/>
      <c r="K927" s="623"/>
      <c r="L927" s="623"/>
      <c r="M927" s="622"/>
      <c r="N927" s="623"/>
      <c r="O927" s="622"/>
      <c r="P927" s="479"/>
      <c r="Q927" s="479"/>
      <c r="R927" s="623"/>
      <c r="S927" s="478"/>
      <c r="T927" s="478"/>
      <c r="U927" s="624"/>
      <c r="V927" s="624"/>
      <c r="W927" s="624"/>
      <c r="BB927" s="478"/>
      <c r="BC927" s="478"/>
      <c r="BD927" s="478"/>
      <c r="BE927" s="478"/>
      <c r="BF927" s="478"/>
      <c r="BG927" s="478"/>
    </row>
    <row r="928" spans="2:59" x14ac:dyDescent="0.2">
      <c r="B928" s="478"/>
      <c r="C928" s="478"/>
      <c r="D928" s="620"/>
      <c r="E928" s="620"/>
      <c r="F928" s="620"/>
      <c r="G928" s="479"/>
      <c r="H928" s="621"/>
      <c r="I928" s="622"/>
      <c r="J928" s="622"/>
      <c r="K928" s="623"/>
      <c r="L928" s="623"/>
      <c r="M928" s="622"/>
      <c r="N928" s="623"/>
      <c r="O928" s="622"/>
      <c r="P928" s="479"/>
      <c r="Q928" s="479"/>
      <c r="R928" s="623"/>
      <c r="S928" s="478"/>
      <c r="T928" s="478"/>
      <c r="U928" s="624"/>
      <c r="V928" s="624"/>
      <c r="W928" s="624"/>
      <c r="BB928" s="478"/>
      <c r="BC928" s="478"/>
      <c r="BD928" s="478"/>
      <c r="BE928" s="478"/>
      <c r="BF928" s="478"/>
      <c r="BG928" s="478"/>
    </row>
    <row r="929" spans="2:59" x14ac:dyDescent="0.2">
      <c r="B929" s="478"/>
      <c r="C929" s="478"/>
      <c r="D929" s="620"/>
      <c r="E929" s="620"/>
      <c r="F929" s="620"/>
      <c r="G929" s="479"/>
      <c r="H929" s="621"/>
      <c r="I929" s="622"/>
      <c r="J929" s="622"/>
      <c r="K929" s="623"/>
      <c r="L929" s="623"/>
      <c r="M929" s="622"/>
      <c r="N929" s="623"/>
      <c r="O929" s="622"/>
      <c r="P929" s="479"/>
      <c r="Q929" s="479"/>
      <c r="R929" s="623"/>
      <c r="S929" s="478"/>
      <c r="T929" s="478"/>
      <c r="U929" s="624"/>
      <c r="V929" s="624"/>
      <c r="W929" s="624"/>
      <c r="BB929" s="478"/>
      <c r="BC929" s="478"/>
      <c r="BD929" s="478"/>
      <c r="BE929" s="478"/>
      <c r="BF929" s="478"/>
      <c r="BG929" s="478"/>
    </row>
    <row r="930" spans="2:59" x14ac:dyDescent="0.2">
      <c r="B930" s="478"/>
      <c r="C930" s="478"/>
      <c r="D930" s="620"/>
      <c r="E930" s="620"/>
      <c r="F930" s="620"/>
      <c r="G930" s="479"/>
      <c r="H930" s="621"/>
      <c r="I930" s="622"/>
      <c r="J930" s="622"/>
      <c r="K930" s="623"/>
      <c r="L930" s="623"/>
      <c r="M930" s="622"/>
      <c r="N930" s="623"/>
      <c r="O930" s="622"/>
      <c r="P930" s="479"/>
      <c r="Q930" s="479"/>
      <c r="R930" s="623"/>
      <c r="S930" s="478"/>
      <c r="T930" s="478"/>
      <c r="U930" s="624"/>
      <c r="V930" s="624"/>
      <c r="W930" s="624"/>
      <c r="BB930" s="478"/>
      <c r="BC930" s="478"/>
      <c r="BD930" s="478"/>
      <c r="BE930" s="478"/>
      <c r="BF930" s="478"/>
      <c r="BG930" s="478"/>
    </row>
    <row r="931" spans="2:59" x14ac:dyDescent="0.2">
      <c r="B931" s="478"/>
      <c r="C931" s="478"/>
      <c r="D931" s="620"/>
      <c r="E931" s="620"/>
      <c r="F931" s="620"/>
      <c r="G931" s="479"/>
      <c r="H931" s="621"/>
      <c r="I931" s="622"/>
      <c r="J931" s="622"/>
      <c r="K931" s="623"/>
      <c r="L931" s="623"/>
      <c r="M931" s="622"/>
      <c r="N931" s="623"/>
      <c r="O931" s="622"/>
      <c r="P931" s="479"/>
      <c r="Q931" s="479"/>
      <c r="R931" s="623"/>
      <c r="S931" s="478"/>
      <c r="T931" s="478"/>
      <c r="U931" s="624"/>
      <c r="V931" s="624"/>
      <c r="W931" s="624"/>
      <c r="BB931" s="478"/>
      <c r="BC931" s="478"/>
      <c r="BD931" s="478"/>
      <c r="BE931" s="478"/>
      <c r="BF931" s="478"/>
      <c r="BG931" s="478"/>
    </row>
    <row r="932" spans="2:59" x14ac:dyDescent="0.2">
      <c r="B932" s="478"/>
      <c r="C932" s="478"/>
      <c r="D932" s="620"/>
      <c r="E932" s="620"/>
      <c r="F932" s="620"/>
      <c r="G932" s="479"/>
      <c r="H932" s="621"/>
      <c r="I932" s="622"/>
      <c r="J932" s="622"/>
      <c r="K932" s="623"/>
      <c r="L932" s="623"/>
      <c r="M932" s="622"/>
      <c r="N932" s="623"/>
      <c r="O932" s="622"/>
      <c r="P932" s="479"/>
      <c r="Q932" s="479"/>
      <c r="R932" s="623"/>
      <c r="S932" s="478"/>
      <c r="T932" s="478"/>
      <c r="U932" s="624"/>
      <c r="V932" s="624"/>
      <c r="W932" s="624"/>
      <c r="BB932" s="478"/>
      <c r="BC932" s="478"/>
      <c r="BD932" s="478"/>
      <c r="BE932" s="478"/>
      <c r="BF932" s="478"/>
      <c r="BG932" s="478"/>
    </row>
    <row r="933" spans="2:59" x14ac:dyDescent="0.2">
      <c r="B933" s="478"/>
      <c r="C933" s="478"/>
      <c r="D933" s="620"/>
      <c r="E933" s="620"/>
      <c r="F933" s="620"/>
      <c r="G933" s="479"/>
      <c r="H933" s="621"/>
      <c r="I933" s="622"/>
      <c r="J933" s="622"/>
      <c r="K933" s="623"/>
      <c r="L933" s="623"/>
      <c r="M933" s="622"/>
      <c r="N933" s="623"/>
      <c r="O933" s="622"/>
      <c r="P933" s="479"/>
      <c r="Q933" s="479"/>
      <c r="R933" s="623"/>
      <c r="S933" s="478"/>
      <c r="T933" s="478"/>
      <c r="U933" s="624"/>
      <c r="V933" s="624"/>
      <c r="W933" s="624"/>
      <c r="BB933" s="478"/>
      <c r="BC933" s="478"/>
      <c r="BD933" s="478"/>
      <c r="BE933" s="478"/>
      <c r="BF933" s="478"/>
      <c r="BG933" s="478"/>
    </row>
    <row r="934" spans="2:59" x14ac:dyDescent="0.2">
      <c r="B934" s="478"/>
      <c r="C934" s="478"/>
      <c r="D934" s="620"/>
      <c r="E934" s="620"/>
      <c r="F934" s="620"/>
      <c r="G934" s="479"/>
      <c r="H934" s="621"/>
      <c r="I934" s="622"/>
      <c r="J934" s="622"/>
      <c r="K934" s="623"/>
      <c r="L934" s="623"/>
      <c r="M934" s="622"/>
      <c r="N934" s="623"/>
      <c r="O934" s="622"/>
      <c r="P934" s="479"/>
      <c r="Q934" s="479"/>
      <c r="R934" s="623"/>
      <c r="S934" s="478"/>
      <c r="T934" s="478"/>
      <c r="U934" s="624"/>
      <c r="V934" s="624"/>
      <c r="W934" s="624"/>
      <c r="BB934" s="478"/>
      <c r="BC934" s="478"/>
      <c r="BD934" s="478"/>
      <c r="BE934" s="478"/>
      <c r="BF934" s="478"/>
      <c r="BG934" s="478"/>
    </row>
    <row r="935" spans="2:59" x14ac:dyDescent="0.2">
      <c r="B935" s="478"/>
      <c r="C935" s="478"/>
      <c r="D935" s="620"/>
      <c r="E935" s="620"/>
      <c r="F935" s="620"/>
      <c r="G935" s="479"/>
      <c r="H935" s="621"/>
      <c r="I935" s="622"/>
      <c r="J935" s="622"/>
      <c r="K935" s="623"/>
      <c r="L935" s="623"/>
      <c r="M935" s="622"/>
      <c r="N935" s="623"/>
      <c r="O935" s="622"/>
      <c r="P935" s="479"/>
      <c r="Q935" s="479"/>
      <c r="R935" s="623"/>
      <c r="S935" s="478"/>
      <c r="T935" s="478"/>
      <c r="U935" s="624"/>
      <c r="V935" s="624"/>
      <c r="W935" s="624"/>
      <c r="BB935" s="478"/>
      <c r="BC935" s="478"/>
      <c r="BD935" s="478"/>
      <c r="BE935" s="478"/>
      <c r="BF935" s="478"/>
      <c r="BG935" s="478"/>
    </row>
    <row r="936" spans="2:59" x14ac:dyDescent="0.2">
      <c r="B936" s="478"/>
      <c r="C936" s="478"/>
      <c r="D936" s="620"/>
      <c r="E936" s="620"/>
      <c r="F936" s="620"/>
      <c r="G936" s="479"/>
      <c r="H936" s="621"/>
      <c r="I936" s="622"/>
      <c r="J936" s="622"/>
      <c r="K936" s="623"/>
      <c r="L936" s="623"/>
      <c r="M936" s="622"/>
      <c r="N936" s="623"/>
      <c r="O936" s="622"/>
      <c r="P936" s="479"/>
      <c r="Q936" s="479"/>
      <c r="R936" s="623"/>
      <c r="S936" s="478"/>
      <c r="T936" s="478"/>
      <c r="U936" s="624"/>
      <c r="V936" s="624"/>
      <c r="W936" s="624"/>
      <c r="BB936" s="478"/>
      <c r="BC936" s="478"/>
      <c r="BD936" s="478"/>
      <c r="BE936" s="478"/>
      <c r="BF936" s="478"/>
      <c r="BG936" s="478"/>
    </row>
    <row r="937" spans="2:59" x14ac:dyDescent="0.2">
      <c r="B937" s="478"/>
      <c r="C937" s="478"/>
      <c r="D937" s="620"/>
      <c r="E937" s="620"/>
      <c r="F937" s="620"/>
      <c r="G937" s="479"/>
      <c r="H937" s="621"/>
      <c r="I937" s="622"/>
      <c r="J937" s="622"/>
      <c r="K937" s="623"/>
      <c r="L937" s="623"/>
      <c r="M937" s="622"/>
      <c r="N937" s="623"/>
      <c r="O937" s="622"/>
      <c r="P937" s="479"/>
      <c r="Q937" s="479"/>
      <c r="R937" s="623"/>
      <c r="S937" s="478"/>
      <c r="T937" s="478"/>
      <c r="U937" s="624"/>
      <c r="V937" s="624"/>
      <c r="W937" s="624"/>
      <c r="BB937" s="478"/>
      <c r="BC937" s="478"/>
      <c r="BD937" s="478"/>
      <c r="BE937" s="478"/>
      <c r="BF937" s="478"/>
      <c r="BG937" s="478"/>
    </row>
    <row r="938" spans="2:59" x14ac:dyDescent="0.2">
      <c r="B938" s="478"/>
      <c r="C938" s="478"/>
      <c r="D938" s="620"/>
      <c r="E938" s="620"/>
      <c r="F938" s="620"/>
      <c r="G938" s="479"/>
      <c r="H938" s="621"/>
      <c r="I938" s="622"/>
      <c r="J938" s="622"/>
      <c r="K938" s="623"/>
      <c r="L938" s="623"/>
      <c r="M938" s="622"/>
      <c r="N938" s="623"/>
      <c r="O938" s="622"/>
      <c r="P938" s="479"/>
      <c r="Q938" s="479"/>
      <c r="R938" s="623"/>
      <c r="S938" s="478"/>
      <c r="T938" s="478"/>
      <c r="U938" s="624"/>
      <c r="V938" s="624"/>
      <c r="W938" s="624"/>
      <c r="BB938" s="478"/>
      <c r="BC938" s="478"/>
      <c r="BD938" s="478"/>
      <c r="BE938" s="478"/>
      <c r="BF938" s="478"/>
      <c r="BG938" s="478"/>
    </row>
    <row r="939" spans="2:59" x14ac:dyDescent="0.2">
      <c r="B939" s="478"/>
      <c r="C939" s="478"/>
      <c r="D939" s="620"/>
      <c r="E939" s="620"/>
      <c r="F939" s="620"/>
      <c r="G939" s="479"/>
      <c r="H939" s="621"/>
      <c r="I939" s="622"/>
      <c r="J939" s="622"/>
      <c r="K939" s="623"/>
      <c r="L939" s="623"/>
      <c r="M939" s="622"/>
      <c r="N939" s="623"/>
      <c r="O939" s="622"/>
      <c r="P939" s="479"/>
      <c r="Q939" s="479"/>
      <c r="R939" s="623"/>
      <c r="S939" s="478"/>
      <c r="T939" s="478"/>
      <c r="U939" s="624"/>
      <c r="V939" s="624"/>
      <c r="W939" s="624"/>
      <c r="BB939" s="478"/>
      <c r="BC939" s="478"/>
      <c r="BD939" s="478"/>
      <c r="BE939" s="478"/>
      <c r="BF939" s="478"/>
      <c r="BG939" s="478"/>
    </row>
    <row r="940" spans="2:59" x14ac:dyDescent="0.2">
      <c r="B940" s="478"/>
      <c r="C940" s="478"/>
      <c r="D940" s="620"/>
      <c r="E940" s="620"/>
      <c r="F940" s="620"/>
      <c r="G940" s="479"/>
      <c r="H940" s="621"/>
      <c r="I940" s="622"/>
      <c r="J940" s="622"/>
      <c r="K940" s="623"/>
      <c r="L940" s="623"/>
      <c r="M940" s="622"/>
      <c r="N940" s="623"/>
      <c r="O940" s="622"/>
      <c r="P940" s="479"/>
      <c r="Q940" s="479"/>
      <c r="R940" s="623"/>
      <c r="S940" s="478"/>
      <c r="T940" s="478"/>
      <c r="U940" s="624"/>
      <c r="V940" s="624"/>
      <c r="W940" s="624"/>
      <c r="BB940" s="478"/>
      <c r="BC940" s="478"/>
      <c r="BD940" s="478"/>
      <c r="BE940" s="478"/>
      <c r="BF940" s="478"/>
      <c r="BG940" s="478"/>
    </row>
    <row r="941" spans="2:59" x14ac:dyDescent="0.2">
      <c r="B941" s="478"/>
      <c r="C941" s="478"/>
      <c r="D941" s="620"/>
      <c r="E941" s="620"/>
      <c r="F941" s="620"/>
      <c r="G941" s="479"/>
      <c r="H941" s="621"/>
      <c r="I941" s="622"/>
      <c r="J941" s="622"/>
      <c r="K941" s="623"/>
      <c r="L941" s="623"/>
      <c r="M941" s="622"/>
      <c r="N941" s="623"/>
      <c r="O941" s="622"/>
      <c r="P941" s="479"/>
      <c r="Q941" s="479"/>
      <c r="R941" s="623"/>
      <c r="S941" s="478"/>
      <c r="T941" s="478"/>
      <c r="U941" s="624"/>
      <c r="V941" s="624"/>
      <c r="W941" s="624"/>
      <c r="BB941" s="478"/>
      <c r="BC941" s="478"/>
      <c r="BD941" s="478"/>
      <c r="BE941" s="478"/>
      <c r="BF941" s="478"/>
      <c r="BG941" s="478"/>
    </row>
    <row r="942" spans="2:59" x14ac:dyDescent="0.2">
      <c r="B942" s="478"/>
      <c r="C942" s="478"/>
      <c r="D942" s="620"/>
      <c r="E942" s="620"/>
      <c r="F942" s="620"/>
      <c r="G942" s="479"/>
      <c r="H942" s="621"/>
      <c r="I942" s="622"/>
      <c r="J942" s="622"/>
      <c r="K942" s="623"/>
      <c r="L942" s="623"/>
      <c r="M942" s="622"/>
      <c r="N942" s="623"/>
      <c r="O942" s="622"/>
      <c r="P942" s="479"/>
      <c r="Q942" s="479"/>
      <c r="R942" s="623"/>
      <c r="S942" s="478"/>
      <c r="T942" s="478"/>
      <c r="U942" s="624"/>
      <c r="V942" s="624"/>
      <c r="W942" s="624"/>
      <c r="BB942" s="478"/>
      <c r="BC942" s="478"/>
      <c r="BD942" s="478"/>
      <c r="BE942" s="478"/>
      <c r="BF942" s="478"/>
      <c r="BG942" s="478"/>
    </row>
    <row r="943" spans="2:59" x14ac:dyDescent="0.2">
      <c r="B943" s="478"/>
      <c r="C943" s="478"/>
      <c r="D943" s="620"/>
      <c r="E943" s="620"/>
      <c r="F943" s="620"/>
      <c r="G943" s="479"/>
      <c r="H943" s="621"/>
      <c r="I943" s="622"/>
      <c r="J943" s="622"/>
      <c r="K943" s="623"/>
      <c r="L943" s="623"/>
      <c r="M943" s="622"/>
      <c r="N943" s="623"/>
      <c r="O943" s="622"/>
      <c r="P943" s="479"/>
      <c r="Q943" s="479"/>
      <c r="R943" s="623"/>
      <c r="S943" s="478"/>
      <c r="T943" s="478"/>
      <c r="U943" s="624"/>
      <c r="V943" s="624"/>
      <c r="W943" s="624"/>
      <c r="BB943" s="478"/>
      <c r="BC943" s="478"/>
      <c r="BD943" s="478"/>
      <c r="BE943" s="478"/>
      <c r="BF943" s="478"/>
      <c r="BG943" s="478"/>
    </row>
    <row r="944" spans="2:59" x14ac:dyDescent="0.2">
      <c r="B944" s="478"/>
      <c r="C944" s="478"/>
      <c r="D944" s="620"/>
      <c r="E944" s="620"/>
      <c r="F944" s="620"/>
      <c r="G944" s="479"/>
      <c r="H944" s="621"/>
      <c r="I944" s="622"/>
      <c r="J944" s="622"/>
      <c r="K944" s="623"/>
      <c r="L944" s="623"/>
      <c r="M944" s="622"/>
      <c r="N944" s="623"/>
      <c r="O944" s="622"/>
      <c r="P944" s="479"/>
      <c r="Q944" s="479"/>
      <c r="R944" s="623"/>
      <c r="S944" s="478"/>
      <c r="T944" s="478"/>
      <c r="U944" s="624"/>
      <c r="V944" s="624"/>
      <c r="W944" s="624"/>
      <c r="BB944" s="478"/>
      <c r="BC944" s="478"/>
      <c r="BD944" s="478"/>
      <c r="BE944" s="478"/>
      <c r="BF944" s="478"/>
      <c r="BG944" s="478"/>
    </row>
    <row r="945" spans="2:59" x14ac:dyDescent="0.2">
      <c r="B945" s="478"/>
      <c r="C945" s="478"/>
      <c r="D945" s="620"/>
      <c r="E945" s="620"/>
      <c r="F945" s="620"/>
      <c r="G945" s="479"/>
      <c r="H945" s="621"/>
      <c r="I945" s="622"/>
      <c r="J945" s="622"/>
      <c r="K945" s="623"/>
      <c r="L945" s="623"/>
      <c r="M945" s="622"/>
      <c r="N945" s="623"/>
      <c r="O945" s="622"/>
      <c r="P945" s="479"/>
      <c r="Q945" s="479"/>
      <c r="R945" s="623"/>
      <c r="S945" s="478"/>
      <c r="T945" s="478"/>
      <c r="U945" s="624"/>
      <c r="V945" s="624"/>
      <c r="W945" s="624"/>
      <c r="BB945" s="478"/>
      <c r="BC945" s="478"/>
      <c r="BD945" s="478"/>
      <c r="BE945" s="478"/>
      <c r="BF945" s="478"/>
      <c r="BG945" s="478"/>
    </row>
    <row r="946" spans="2:59" x14ac:dyDescent="0.2">
      <c r="B946" s="478"/>
      <c r="C946" s="478"/>
      <c r="D946" s="620"/>
      <c r="E946" s="620"/>
      <c r="F946" s="620"/>
      <c r="G946" s="479"/>
      <c r="H946" s="621"/>
      <c r="I946" s="622"/>
      <c r="J946" s="622"/>
      <c r="K946" s="623"/>
      <c r="L946" s="623"/>
      <c r="M946" s="622"/>
      <c r="N946" s="623"/>
      <c r="O946" s="622"/>
      <c r="P946" s="479"/>
      <c r="Q946" s="479"/>
      <c r="R946" s="623"/>
      <c r="S946" s="478"/>
      <c r="T946" s="478"/>
      <c r="U946" s="624"/>
      <c r="V946" s="624"/>
      <c r="W946" s="624"/>
      <c r="BB946" s="478"/>
      <c r="BC946" s="478"/>
      <c r="BD946" s="478"/>
      <c r="BE946" s="478"/>
      <c r="BF946" s="478"/>
      <c r="BG946" s="478"/>
    </row>
    <row r="947" spans="2:59" x14ac:dyDescent="0.2">
      <c r="B947" s="478"/>
      <c r="C947" s="478"/>
      <c r="D947" s="620"/>
      <c r="E947" s="620"/>
      <c r="F947" s="620"/>
      <c r="G947" s="479"/>
      <c r="H947" s="621"/>
      <c r="I947" s="622"/>
      <c r="J947" s="622"/>
      <c r="K947" s="623"/>
      <c r="L947" s="623"/>
      <c r="M947" s="622"/>
      <c r="N947" s="623"/>
      <c r="O947" s="622"/>
      <c r="P947" s="479"/>
      <c r="Q947" s="479"/>
      <c r="R947" s="623"/>
      <c r="S947" s="478"/>
      <c r="T947" s="478"/>
      <c r="U947" s="624"/>
      <c r="V947" s="624"/>
      <c r="W947" s="624"/>
      <c r="BB947" s="478"/>
      <c r="BC947" s="478"/>
      <c r="BD947" s="478"/>
      <c r="BE947" s="478"/>
      <c r="BF947" s="478"/>
      <c r="BG947" s="478"/>
    </row>
    <row r="948" spans="2:59" x14ac:dyDescent="0.2">
      <c r="B948" s="478"/>
      <c r="C948" s="478"/>
      <c r="D948" s="620"/>
      <c r="E948" s="620"/>
      <c r="F948" s="620"/>
      <c r="G948" s="479"/>
      <c r="H948" s="621"/>
      <c r="I948" s="622"/>
      <c r="J948" s="622"/>
      <c r="K948" s="623"/>
      <c r="L948" s="623"/>
      <c r="M948" s="622"/>
      <c r="N948" s="623"/>
      <c r="O948" s="622"/>
      <c r="P948" s="479"/>
      <c r="Q948" s="479"/>
      <c r="R948" s="623"/>
      <c r="S948" s="478"/>
      <c r="T948" s="478"/>
      <c r="U948" s="624"/>
      <c r="V948" s="624"/>
      <c r="W948" s="624"/>
      <c r="BB948" s="478"/>
      <c r="BC948" s="478"/>
      <c r="BD948" s="478"/>
      <c r="BE948" s="478"/>
      <c r="BF948" s="478"/>
      <c r="BG948" s="478"/>
    </row>
    <row r="949" spans="2:59" x14ac:dyDescent="0.2">
      <c r="B949" s="478"/>
      <c r="C949" s="478"/>
      <c r="D949" s="620"/>
      <c r="E949" s="620"/>
      <c r="F949" s="620"/>
      <c r="G949" s="479"/>
      <c r="H949" s="621"/>
      <c r="I949" s="622"/>
      <c r="J949" s="622"/>
      <c r="K949" s="623"/>
      <c r="L949" s="623"/>
      <c r="M949" s="622"/>
      <c r="N949" s="623"/>
      <c r="O949" s="622"/>
      <c r="P949" s="479"/>
      <c r="Q949" s="479"/>
      <c r="R949" s="623"/>
      <c r="S949" s="478"/>
      <c r="T949" s="478"/>
      <c r="U949" s="624"/>
      <c r="V949" s="624"/>
      <c r="W949" s="624"/>
      <c r="BB949" s="478"/>
      <c r="BC949" s="478"/>
      <c r="BD949" s="478"/>
      <c r="BE949" s="478"/>
      <c r="BF949" s="478"/>
      <c r="BG949" s="478"/>
    </row>
    <row r="950" spans="2:59" x14ac:dyDescent="0.2">
      <c r="B950" s="478"/>
      <c r="C950" s="478"/>
      <c r="D950" s="620"/>
      <c r="E950" s="620"/>
      <c r="F950" s="620"/>
      <c r="G950" s="479"/>
      <c r="H950" s="621"/>
      <c r="I950" s="622"/>
      <c r="J950" s="622"/>
      <c r="K950" s="623"/>
      <c r="L950" s="623"/>
      <c r="M950" s="622"/>
      <c r="N950" s="623"/>
      <c r="O950" s="622"/>
      <c r="P950" s="479"/>
      <c r="Q950" s="479"/>
      <c r="R950" s="623"/>
      <c r="S950" s="478"/>
      <c r="T950" s="478"/>
      <c r="U950" s="624"/>
      <c r="V950" s="624"/>
      <c r="W950" s="624"/>
      <c r="BB950" s="478"/>
      <c r="BC950" s="478"/>
      <c r="BD950" s="478"/>
      <c r="BE950" s="478"/>
      <c r="BF950" s="478"/>
      <c r="BG950" s="478"/>
    </row>
    <row r="951" spans="2:59" x14ac:dyDescent="0.2">
      <c r="B951" s="478"/>
      <c r="C951" s="478"/>
      <c r="D951" s="620"/>
      <c r="E951" s="620"/>
      <c r="F951" s="620"/>
      <c r="G951" s="479"/>
      <c r="H951" s="621"/>
      <c r="I951" s="622"/>
      <c r="J951" s="622"/>
      <c r="K951" s="623"/>
      <c r="L951" s="623"/>
      <c r="M951" s="622"/>
      <c r="N951" s="623"/>
      <c r="O951" s="622"/>
      <c r="P951" s="479"/>
      <c r="Q951" s="479"/>
      <c r="R951" s="623"/>
      <c r="S951" s="478"/>
      <c r="T951" s="478"/>
      <c r="U951" s="624"/>
      <c r="V951" s="624"/>
      <c r="W951" s="624"/>
      <c r="BB951" s="478"/>
      <c r="BC951" s="478"/>
      <c r="BD951" s="478"/>
      <c r="BE951" s="478"/>
      <c r="BF951" s="478"/>
      <c r="BG951" s="478"/>
    </row>
    <row r="952" spans="2:59" x14ac:dyDescent="0.2">
      <c r="B952" s="478"/>
      <c r="C952" s="478"/>
      <c r="D952" s="620"/>
      <c r="E952" s="620"/>
      <c r="F952" s="620"/>
      <c r="G952" s="479"/>
      <c r="H952" s="621"/>
      <c r="I952" s="622"/>
      <c r="J952" s="622"/>
      <c r="K952" s="623"/>
      <c r="L952" s="623"/>
      <c r="M952" s="622"/>
      <c r="N952" s="623"/>
      <c r="O952" s="622"/>
      <c r="P952" s="479"/>
      <c r="Q952" s="479"/>
      <c r="R952" s="623"/>
      <c r="S952" s="478"/>
      <c r="T952" s="478"/>
      <c r="U952" s="624"/>
      <c r="V952" s="624"/>
      <c r="W952" s="624"/>
      <c r="BB952" s="478"/>
      <c r="BC952" s="478"/>
      <c r="BD952" s="478"/>
      <c r="BE952" s="478"/>
      <c r="BF952" s="478"/>
      <c r="BG952" s="478"/>
    </row>
    <row r="953" spans="2:59" x14ac:dyDescent="0.2">
      <c r="B953" s="478"/>
      <c r="C953" s="478"/>
      <c r="D953" s="620"/>
      <c r="E953" s="620"/>
      <c r="F953" s="620"/>
      <c r="G953" s="479"/>
      <c r="H953" s="621"/>
      <c r="I953" s="622"/>
      <c r="J953" s="622"/>
      <c r="K953" s="623"/>
      <c r="L953" s="623"/>
      <c r="M953" s="622"/>
      <c r="N953" s="623"/>
      <c r="O953" s="622"/>
      <c r="P953" s="479"/>
      <c r="Q953" s="479"/>
      <c r="R953" s="623"/>
      <c r="S953" s="478"/>
      <c r="T953" s="478"/>
      <c r="U953" s="624"/>
      <c r="V953" s="624"/>
      <c r="W953" s="624"/>
      <c r="BB953" s="478"/>
      <c r="BC953" s="478"/>
      <c r="BD953" s="478"/>
      <c r="BE953" s="478"/>
      <c r="BF953" s="478"/>
      <c r="BG953" s="478"/>
    </row>
    <row r="954" spans="2:59" x14ac:dyDescent="0.2">
      <c r="B954" s="478"/>
      <c r="C954" s="478"/>
      <c r="D954" s="620"/>
      <c r="E954" s="620"/>
      <c r="F954" s="620"/>
      <c r="G954" s="479"/>
      <c r="H954" s="621"/>
      <c r="I954" s="622"/>
      <c r="J954" s="622"/>
      <c r="K954" s="623"/>
      <c r="L954" s="623"/>
      <c r="M954" s="622"/>
      <c r="N954" s="623"/>
      <c r="O954" s="622"/>
      <c r="P954" s="479"/>
      <c r="Q954" s="479"/>
      <c r="R954" s="623"/>
      <c r="S954" s="478"/>
      <c r="T954" s="478"/>
      <c r="U954" s="624"/>
      <c r="V954" s="624"/>
      <c r="W954" s="624"/>
      <c r="BB954" s="478"/>
      <c r="BC954" s="478"/>
      <c r="BD954" s="478"/>
      <c r="BE954" s="478"/>
      <c r="BF954" s="478"/>
      <c r="BG954" s="478"/>
    </row>
    <row r="955" spans="2:59" x14ac:dyDescent="0.2">
      <c r="B955" s="478"/>
      <c r="C955" s="478"/>
      <c r="D955" s="620"/>
      <c r="E955" s="620"/>
      <c r="F955" s="620"/>
      <c r="G955" s="479"/>
      <c r="H955" s="621"/>
      <c r="I955" s="622"/>
      <c r="J955" s="622"/>
      <c r="K955" s="623"/>
      <c r="L955" s="623"/>
      <c r="M955" s="622"/>
      <c r="N955" s="623"/>
      <c r="O955" s="622"/>
      <c r="P955" s="479"/>
      <c r="Q955" s="479"/>
      <c r="R955" s="623"/>
      <c r="S955" s="478"/>
      <c r="T955" s="478"/>
      <c r="U955" s="624"/>
      <c r="V955" s="624"/>
      <c r="W955" s="624"/>
      <c r="BB955" s="478"/>
      <c r="BC955" s="478"/>
      <c r="BD955" s="478"/>
      <c r="BE955" s="478"/>
      <c r="BF955" s="478"/>
      <c r="BG955" s="478"/>
    </row>
    <row r="956" spans="2:59" x14ac:dyDescent="0.2">
      <c r="B956" s="478"/>
      <c r="C956" s="478"/>
      <c r="D956" s="620"/>
      <c r="E956" s="620"/>
      <c r="F956" s="620"/>
      <c r="G956" s="479"/>
      <c r="H956" s="621"/>
      <c r="I956" s="622"/>
      <c r="J956" s="622"/>
      <c r="K956" s="623"/>
      <c r="L956" s="623"/>
      <c r="M956" s="622"/>
      <c r="N956" s="623"/>
      <c r="O956" s="622"/>
      <c r="P956" s="479"/>
      <c r="Q956" s="479"/>
      <c r="R956" s="623"/>
      <c r="S956" s="478"/>
      <c r="T956" s="478"/>
      <c r="U956" s="624"/>
      <c r="V956" s="624"/>
      <c r="W956" s="624"/>
      <c r="BB956" s="478"/>
      <c r="BC956" s="478"/>
      <c r="BD956" s="478"/>
      <c r="BE956" s="478"/>
      <c r="BF956" s="478"/>
      <c r="BG956" s="478"/>
    </row>
    <row r="957" spans="2:59" x14ac:dyDescent="0.2">
      <c r="B957" s="478"/>
      <c r="C957" s="478"/>
      <c r="D957" s="620"/>
      <c r="E957" s="620"/>
      <c r="F957" s="620"/>
      <c r="G957" s="479"/>
      <c r="H957" s="621"/>
      <c r="I957" s="622"/>
      <c r="J957" s="622"/>
      <c r="K957" s="623"/>
      <c r="L957" s="623"/>
      <c r="M957" s="622"/>
      <c r="N957" s="623"/>
      <c r="O957" s="622"/>
      <c r="P957" s="479"/>
      <c r="Q957" s="479"/>
      <c r="R957" s="623"/>
      <c r="S957" s="478"/>
      <c r="T957" s="478"/>
      <c r="U957" s="624"/>
      <c r="V957" s="624"/>
      <c r="W957" s="624"/>
      <c r="BB957" s="478"/>
      <c r="BC957" s="478"/>
      <c r="BD957" s="478"/>
      <c r="BE957" s="478"/>
      <c r="BF957" s="478"/>
      <c r="BG957" s="478"/>
    </row>
    <row r="958" spans="2:59" x14ac:dyDescent="0.2">
      <c r="B958" s="478"/>
      <c r="C958" s="478"/>
      <c r="D958" s="620"/>
      <c r="E958" s="620"/>
      <c r="F958" s="620"/>
      <c r="G958" s="479"/>
      <c r="H958" s="621"/>
      <c r="I958" s="622"/>
      <c r="J958" s="622"/>
      <c r="K958" s="623"/>
      <c r="L958" s="623"/>
      <c r="M958" s="622"/>
      <c r="N958" s="623"/>
      <c r="O958" s="622"/>
      <c r="P958" s="479"/>
      <c r="Q958" s="479"/>
      <c r="R958" s="623"/>
      <c r="S958" s="478"/>
      <c r="T958" s="478"/>
      <c r="U958" s="624"/>
      <c r="V958" s="624"/>
      <c r="W958" s="624"/>
      <c r="BB958" s="478"/>
      <c r="BC958" s="478"/>
      <c r="BD958" s="478"/>
      <c r="BE958" s="478"/>
      <c r="BF958" s="478"/>
      <c r="BG958" s="478"/>
    </row>
    <row r="959" spans="2:59" x14ac:dyDescent="0.2">
      <c r="B959" s="478"/>
      <c r="C959" s="478"/>
      <c r="D959" s="620"/>
      <c r="E959" s="620"/>
      <c r="F959" s="620"/>
      <c r="G959" s="479"/>
      <c r="H959" s="621"/>
      <c r="I959" s="622"/>
      <c r="J959" s="622"/>
      <c r="K959" s="623"/>
      <c r="L959" s="623"/>
      <c r="M959" s="622"/>
      <c r="N959" s="623"/>
      <c r="O959" s="622"/>
      <c r="P959" s="479"/>
      <c r="Q959" s="479"/>
      <c r="R959" s="623"/>
      <c r="S959" s="478"/>
      <c r="T959" s="478"/>
      <c r="U959" s="624"/>
      <c r="V959" s="624"/>
      <c r="W959" s="624"/>
      <c r="BB959" s="478"/>
      <c r="BC959" s="478"/>
      <c r="BD959" s="478"/>
      <c r="BE959" s="478"/>
      <c r="BF959" s="478"/>
      <c r="BG959" s="478"/>
    </row>
    <row r="960" spans="2:59" x14ac:dyDescent="0.2">
      <c r="B960" s="478"/>
      <c r="C960" s="478"/>
      <c r="D960" s="620"/>
      <c r="E960" s="620"/>
      <c r="F960" s="620"/>
      <c r="G960" s="479"/>
      <c r="H960" s="621"/>
      <c r="I960" s="622"/>
      <c r="J960" s="622"/>
      <c r="K960" s="623"/>
      <c r="L960" s="623"/>
      <c r="M960" s="622"/>
      <c r="N960" s="623"/>
      <c r="O960" s="622"/>
      <c r="P960" s="479"/>
      <c r="Q960" s="479"/>
      <c r="R960" s="623"/>
      <c r="S960" s="478"/>
      <c r="T960" s="478"/>
      <c r="U960" s="624"/>
      <c r="V960" s="624"/>
      <c r="W960" s="624"/>
      <c r="BB960" s="478"/>
      <c r="BC960" s="478"/>
      <c r="BD960" s="478"/>
      <c r="BE960" s="478"/>
      <c r="BF960" s="478"/>
      <c r="BG960" s="478"/>
    </row>
    <row r="961" spans="2:59" x14ac:dyDescent="0.2">
      <c r="B961" s="478"/>
      <c r="C961" s="478"/>
      <c r="D961" s="620"/>
      <c r="E961" s="620"/>
      <c r="F961" s="620"/>
      <c r="G961" s="479"/>
      <c r="H961" s="621"/>
      <c r="I961" s="622"/>
      <c r="J961" s="622"/>
      <c r="K961" s="623"/>
      <c r="L961" s="623"/>
      <c r="M961" s="622"/>
      <c r="N961" s="623"/>
      <c r="O961" s="622"/>
      <c r="P961" s="479"/>
      <c r="Q961" s="479"/>
      <c r="R961" s="623"/>
      <c r="S961" s="478"/>
      <c r="T961" s="478"/>
      <c r="U961" s="624"/>
      <c r="V961" s="624"/>
      <c r="W961" s="624"/>
      <c r="BB961" s="478"/>
      <c r="BC961" s="478"/>
      <c r="BD961" s="478"/>
      <c r="BE961" s="478"/>
      <c r="BF961" s="478"/>
      <c r="BG961" s="478"/>
    </row>
    <row r="962" spans="2:59" x14ac:dyDescent="0.2">
      <c r="B962" s="478"/>
      <c r="C962" s="478"/>
      <c r="D962" s="620"/>
      <c r="E962" s="620"/>
      <c r="F962" s="620"/>
      <c r="G962" s="479"/>
      <c r="H962" s="621"/>
      <c r="I962" s="622"/>
      <c r="J962" s="622"/>
      <c r="K962" s="623"/>
      <c r="L962" s="623"/>
      <c r="M962" s="622"/>
      <c r="N962" s="623"/>
      <c r="O962" s="622"/>
      <c r="P962" s="479"/>
      <c r="Q962" s="479"/>
      <c r="R962" s="623"/>
      <c r="S962" s="478"/>
      <c r="T962" s="478"/>
      <c r="U962" s="624"/>
      <c r="V962" s="624"/>
      <c r="W962" s="624"/>
      <c r="BB962" s="478"/>
      <c r="BC962" s="478"/>
      <c r="BD962" s="478"/>
      <c r="BE962" s="478"/>
      <c r="BF962" s="478"/>
      <c r="BG962" s="478"/>
    </row>
    <row r="963" spans="2:59" x14ac:dyDescent="0.2">
      <c r="B963" s="478"/>
      <c r="C963" s="478"/>
      <c r="D963" s="620"/>
      <c r="E963" s="620"/>
      <c r="F963" s="620"/>
      <c r="G963" s="479"/>
      <c r="H963" s="621"/>
      <c r="I963" s="622"/>
      <c r="J963" s="622"/>
      <c r="K963" s="623"/>
      <c r="L963" s="623"/>
      <c r="M963" s="622"/>
      <c r="N963" s="623"/>
      <c r="O963" s="622"/>
      <c r="P963" s="479"/>
      <c r="Q963" s="479"/>
      <c r="R963" s="623"/>
      <c r="S963" s="478"/>
      <c r="T963" s="478"/>
      <c r="U963" s="624"/>
      <c r="V963" s="624"/>
      <c r="W963" s="624"/>
      <c r="BB963" s="478"/>
      <c r="BC963" s="478"/>
      <c r="BD963" s="478"/>
      <c r="BE963" s="478"/>
      <c r="BF963" s="478"/>
      <c r="BG963" s="478"/>
    </row>
    <row r="964" spans="2:59" x14ac:dyDescent="0.2">
      <c r="B964" s="478"/>
      <c r="C964" s="478"/>
      <c r="D964" s="620"/>
      <c r="E964" s="620"/>
      <c r="F964" s="620"/>
      <c r="G964" s="479"/>
      <c r="H964" s="621"/>
      <c r="I964" s="622"/>
      <c r="J964" s="622"/>
      <c r="K964" s="623"/>
      <c r="L964" s="623"/>
      <c r="M964" s="622"/>
      <c r="N964" s="623"/>
      <c r="O964" s="622"/>
      <c r="P964" s="479"/>
      <c r="Q964" s="479"/>
      <c r="R964" s="623"/>
      <c r="S964" s="478"/>
      <c r="T964" s="478"/>
      <c r="U964" s="624"/>
      <c r="V964" s="624"/>
      <c r="W964" s="624"/>
      <c r="BB964" s="478"/>
      <c r="BC964" s="478"/>
      <c r="BD964" s="478"/>
      <c r="BE964" s="478"/>
      <c r="BF964" s="478"/>
      <c r="BG964" s="478"/>
    </row>
    <row r="965" spans="2:59" x14ac:dyDescent="0.2">
      <c r="B965" s="478"/>
      <c r="C965" s="478"/>
      <c r="D965" s="620"/>
      <c r="E965" s="620"/>
      <c r="F965" s="620"/>
      <c r="G965" s="479"/>
      <c r="H965" s="621"/>
      <c r="I965" s="622"/>
      <c r="J965" s="622"/>
      <c r="K965" s="623"/>
      <c r="L965" s="623"/>
      <c r="M965" s="622"/>
      <c r="N965" s="623"/>
      <c r="O965" s="622"/>
      <c r="P965" s="479"/>
      <c r="Q965" s="479"/>
      <c r="R965" s="623"/>
      <c r="S965" s="478"/>
      <c r="T965" s="478"/>
      <c r="U965" s="624"/>
      <c r="V965" s="624"/>
      <c r="W965" s="624"/>
      <c r="BB965" s="478"/>
      <c r="BC965" s="478"/>
      <c r="BD965" s="478"/>
      <c r="BE965" s="478"/>
      <c r="BF965" s="478"/>
      <c r="BG965" s="478"/>
    </row>
    <row r="966" spans="2:59" x14ac:dyDescent="0.2">
      <c r="B966" s="478"/>
      <c r="C966" s="478"/>
      <c r="D966" s="620"/>
      <c r="E966" s="620"/>
      <c r="F966" s="620"/>
      <c r="G966" s="479"/>
      <c r="H966" s="621"/>
      <c r="I966" s="622"/>
      <c r="J966" s="622"/>
      <c r="K966" s="623"/>
      <c r="L966" s="623"/>
      <c r="M966" s="622"/>
      <c r="N966" s="623"/>
      <c r="O966" s="622"/>
      <c r="P966" s="479"/>
      <c r="Q966" s="479"/>
      <c r="R966" s="623"/>
      <c r="S966" s="478"/>
      <c r="T966" s="478"/>
      <c r="U966" s="624"/>
      <c r="V966" s="624"/>
      <c r="W966" s="624"/>
      <c r="BB966" s="478"/>
      <c r="BC966" s="478"/>
      <c r="BD966" s="478"/>
      <c r="BE966" s="478"/>
      <c r="BF966" s="478"/>
      <c r="BG966" s="478"/>
    </row>
    <row r="967" spans="2:59" x14ac:dyDescent="0.2">
      <c r="B967" s="478"/>
      <c r="C967" s="478"/>
      <c r="D967" s="620"/>
      <c r="E967" s="620"/>
      <c r="F967" s="620"/>
      <c r="G967" s="479"/>
      <c r="H967" s="621"/>
      <c r="I967" s="622"/>
      <c r="J967" s="622"/>
      <c r="K967" s="623"/>
      <c r="L967" s="623"/>
      <c r="M967" s="622"/>
      <c r="N967" s="623"/>
      <c r="O967" s="622"/>
      <c r="P967" s="479"/>
      <c r="Q967" s="479"/>
      <c r="R967" s="623"/>
      <c r="S967" s="478"/>
      <c r="T967" s="478"/>
      <c r="U967" s="624"/>
      <c r="V967" s="624"/>
      <c r="W967" s="624"/>
      <c r="BB967" s="478"/>
      <c r="BC967" s="478"/>
      <c r="BD967" s="478"/>
      <c r="BE967" s="478"/>
      <c r="BF967" s="478"/>
      <c r="BG967" s="478"/>
    </row>
    <row r="968" spans="2:59" x14ac:dyDescent="0.2">
      <c r="B968" s="478"/>
      <c r="C968" s="478"/>
      <c r="D968" s="620"/>
      <c r="E968" s="620"/>
      <c r="F968" s="620"/>
      <c r="G968" s="479"/>
      <c r="H968" s="621"/>
      <c r="I968" s="622"/>
      <c r="J968" s="622"/>
      <c r="K968" s="623"/>
      <c r="L968" s="623"/>
      <c r="M968" s="622"/>
      <c r="N968" s="623"/>
      <c r="O968" s="622"/>
      <c r="P968" s="479"/>
      <c r="Q968" s="479"/>
      <c r="R968" s="623"/>
      <c r="S968" s="478"/>
      <c r="T968" s="478"/>
      <c r="U968" s="624"/>
      <c r="V968" s="624"/>
      <c r="W968" s="624"/>
      <c r="BB968" s="478"/>
      <c r="BC968" s="478"/>
      <c r="BD968" s="478"/>
      <c r="BE968" s="478"/>
      <c r="BF968" s="478"/>
      <c r="BG968" s="478"/>
    </row>
    <row r="969" spans="2:59" x14ac:dyDescent="0.2">
      <c r="B969" s="478"/>
      <c r="C969" s="478"/>
      <c r="D969" s="620"/>
      <c r="E969" s="620"/>
      <c r="F969" s="620"/>
      <c r="G969" s="479"/>
      <c r="H969" s="621"/>
      <c r="I969" s="622"/>
      <c r="J969" s="622"/>
      <c r="K969" s="623"/>
      <c r="L969" s="623"/>
      <c r="M969" s="622"/>
      <c r="N969" s="623"/>
      <c r="O969" s="622"/>
      <c r="P969" s="479"/>
      <c r="Q969" s="479"/>
      <c r="R969" s="623"/>
      <c r="S969" s="478"/>
      <c r="T969" s="478"/>
      <c r="U969" s="624"/>
      <c r="V969" s="624"/>
      <c r="W969" s="624"/>
      <c r="BB969" s="478"/>
      <c r="BC969" s="478"/>
      <c r="BD969" s="478"/>
      <c r="BE969" s="478"/>
      <c r="BF969" s="478"/>
      <c r="BG969" s="478"/>
    </row>
    <row r="970" spans="2:59" x14ac:dyDescent="0.2">
      <c r="B970" s="478"/>
      <c r="C970" s="478"/>
      <c r="D970" s="620"/>
      <c r="E970" s="620"/>
      <c r="F970" s="620"/>
      <c r="G970" s="479"/>
      <c r="H970" s="621"/>
      <c r="I970" s="622"/>
      <c r="J970" s="622"/>
      <c r="K970" s="623"/>
      <c r="L970" s="623"/>
      <c r="M970" s="622"/>
      <c r="N970" s="623"/>
      <c r="O970" s="622"/>
      <c r="P970" s="479"/>
      <c r="Q970" s="479"/>
      <c r="R970" s="623"/>
      <c r="S970" s="478"/>
      <c r="T970" s="478"/>
      <c r="U970" s="624"/>
      <c r="V970" s="624"/>
      <c r="W970" s="624"/>
      <c r="BB970" s="478"/>
      <c r="BC970" s="478"/>
      <c r="BD970" s="478"/>
      <c r="BE970" s="478"/>
      <c r="BF970" s="478"/>
      <c r="BG970" s="478"/>
    </row>
    <row r="971" spans="2:59" x14ac:dyDescent="0.2">
      <c r="B971" s="478"/>
      <c r="C971" s="478"/>
      <c r="D971" s="620"/>
      <c r="E971" s="620"/>
      <c r="F971" s="620"/>
      <c r="G971" s="479"/>
      <c r="H971" s="621"/>
      <c r="I971" s="622"/>
      <c r="J971" s="622"/>
      <c r="K971" s="623"/>
      <c r="L971" s="623"/>
      <c r="M971" s="622"/>
      <c r="N971" s="623"/>
      <c r="O971" s="622"/>
      <c r="P971" s="479"/>
      <c r="Q971" s="479"/>
      <c r="R971" s="623"/>
      <c r="S971" s="478"/>
      <c r="T971" s="478"/>
      <c r="U971" s="624"/>
      <c r="V971" s="624"/>
      <c r="W971" s="624"/>
      <c r="BB971" s="478"/>
      <c r="BC971" s="478"/>
      <c r="BD971" s="478"/>
      <c r="BE971" s="478"/>
      <c r="BF971" s="478"/>
      <c r="BG971" s="478"/>
    </row>
    <row r="972" spans="2:59" x14ac:dyDescent="0.2">
      <c r="B972" s="478"/>
      <c r="C972" s="478"/>
      <c r="D972" s="620"/>
      <c r="E972" s="620"/>
      <c r="F972" s="620"/>
      <c r="G972" s="479"/>
      <c r="H972" s="621"/>
      <c r="I972" s="622"/>
      <c r="J972" s="622"/>
      <c r="K972" s="623"/>
      <c r="L972" s="623"/>
      <c r="M972" s="622"/>
      <c r="N972" s="623"/>
      <c r="O972" s="622"/>
      <c r="P972" s="479"/>
      <c r="Q972" s="479"/>
      <c r="R972" s="623"/>
      <c r="S972" s="478"/>
      <c r="T972" s="478"/>
      <c r="U972" s="624"/>
      <c r="V972" s="624"/>
      <c r="W972" s="624"/>
      <c r="BB972" s="478"/>
      <c r="BC972" s="478"/>
      <c r="BD972" s="478"/>
      <c r="BE972" s="478"/>
      <c r="BF972" s="478"/>
      <c r="BG972" s="478"/>
    </row>
    <row r="973" spans="2:59" x14ac:dyDescent="0.2">
      <c r="B973" s="478"/>
      <c r="C973" s="478"/>
      <c r="D973" s="620"/>
      <c r="E973" s="620"/>
      <c r="F973" s="620"/>
      <c r="G973" s="479"/>
      <c r="H973" s="621"/>
      <c r="I973" s="622"/>
      <c r="J973" s="622"/>
      <c r="K973" s="623"/>
      <c r="L973" s="623"/>
      <c r="M973" s="622"/>
      <c r="N973" s="623"/>
      <c r="O973" s="622"/>
      <c r="P973" s="479"/>
      <c r="Q973" s="479"/>
      <c r="R973" s="623"/>
      <c r="S973" s="478"/>
      <c r="T973" s="478"/>
      <c r="U973" s="624"/>
      <c r="V973" s="624"/>
      <c r="W973" s="624"/>
      <c r="BB973" s="478"/>
      <c r="BC973" s="478"/>
      <c r="BD973" s="478"/>
      <c r="BE973" s="478"/>
      <c r="BF973" s="478"/>
      <c r="BG973" s="478"/>
    </row>
    <row r="974" spans="2:59" x14ac:dyDescent="0.2">
      <c r="B974" s="478"/>
      <c r="C974" s="478"/>
      <c r="D974" s="620"/>
      <c r="E974" s="620"/>
      <c r="F974" s="620"/>
      <c r="G974" s="479"/>
      <c r="H974" s="621"/>
      <c r="I974" s="622"/>
      <c r="J974" s="622"/>
      <c r="K974" s="623"/>
      <c r="L974" s="623"/>
      <c r="M974" s="622"/>
      <c r="N974" s="623"/>
      <c r="O974" s="622"/>
      <c r="P974" s="479"/>
      <c r="Q974" s="479"/>
      <c r="R974" s="623"/>
      <c r="S974" s="478"/>
      <c r="T974" s="478"/>
      <c r="U974" s="624"/>
      <c r="V974" s="624"/>
      <c r="W974" s="624"/>
      <c r="BB974" s="478"/>
      <c r="BC974" s="478"/>
      <c r="BD974" s="478"/>
      <c r="BE974" s="478"/>
      <c r="BF974" s="478"/>
      <c r="BG974" s="478"/>
    </row>
    <row r="975" spans="2:59" x14ac:dyDescent="0.2">
      <c r="B975" s="478"/>
      <c r="C975" s="478"/>
      <c r="D975" s="620"/>
      <c r="E975" s="620"/>
      <c r="F975" s="620"/>
      <c r="G975" s="479"/>
      <c r="H975" s="621"/>
      <c r="I975" s="622"/>
      <c r="J975" s="622"/>
      <c r="K975" s="623"/>
      <c r="L975" s="623"/>
      <c r="M975" s="622"/>
      <c r="N975" s="623"/>
      <c r="O975" s="622"/>
      <c r="P975" s="479"/>
      <c r="Q975" s="479"/>
      <c r="R975" s="623"/>
      <c r="S975" s="478"/>
      <c r="T975" s="478"/>
      <c r="U975" s="624"/>
      <c r="V975" s="624"/>
      <c r="W975" s="624"/>
      <c r="BB975" s="478"/>
      <c r="BC975" s="478"/>
      <c r="BD975" s="478"/>
      <c r="BE975" s="478"/>
      <c r="BF975" s="478"/>
      <c r="BG975" s="478"/>
    </row>
    <row r="976" spans="2:59" x14ac:dyDescent="0.2">
      <c r="B976" s="478"/>
      <c r="C976" s="478"/>
      <c r="D976" s="620"/>
      <c r="E976" s="620"/>
      <c r="F976" s="620"/>
      <c r="G976" s="479"/>
      <c r="H976" s="621"/>
      <c r="I976" s="622"/>
      <c r="J976" s="622"/>
      <c r="K976" s="623"/>
      <c r="L976" s="623"/>
      <c r="M976" s="622"/>
      <c r="N976" s="623"/>
      <c r="O976" s="622"/>
      <c r="P976" s="479"/>
      <c r="Q976" s="479"/>
      <c r="R976" s="623"/>
      <c r="S976" s="478"/>
      <c r="T976" s="478"/>
      <c r="U976" s="624"/>
      <c r="V976" s="624"/>
      <c r="W976" s="624"/>
      <c r="BB976" s="478"/>
      <c r="BC976" s="478"/>
      <c r="BD976" s="478"/>
      <c r="BE976" s="478"/>
      <c r="BF976" s="478"/>
      <c r="BG976" s="478"/>
    </row>
    <row r="977" spans="2:59" x14ac:dyDescent="0.2">
      <c r="B977" s="478"/>
      <c r="C977" s="478"/>
      <c r="D977" s="620"/>
      <c r="E977" s="620"/>
      <c r="F977" s="620"/>
      <c r="G977" s="479"/>
      <c r="H977" s="621"/>
      <c r="I977" s="622"/>
      <c r="J977" s="622"/>
      <c r="K977" s="623"/>
      <c r="L977" s="623"/>
      <c r="M977" s="622"/>
      <c r="N977" s="623"/>
      <c r="O977" s="622"/>
      <c r="P977" s="479"/>
      <c r="Q977" s="479"/>
      <c r="R977" s="623"/>
      <c r="S977" s="478"/>
      <c r="T977" s="478"/>
      <c r="U977" s="624"/>
      <c r="V977" s="624"/>
      <c r="W977" s="624"/>
      <c r="BB977" s="478"/>
      <c r="BC977" s="478"/>
      <c r="BD977" s="478"/>
      <c r="BE977" s="478"/>
      <c r="BF977" s="478"/>
      <c r="BG977" s="478"/>
    </row>
    <row r="978" spans="2:59" x14ac:dyDescent="0.2">
      <c r="B978" s="478"/>
      <c r="C978" s="478"/>
      <c r="D978" s="620"/>
      <c r="E978" s="620"/>
      <c r="F978" s="620"/>
      <c r="G978" s="479"/>
      <c r="H978" s="621"/>
      <c r="I978" s="622"/>
      <c r="J978" s="622"/>
      <c r="K978" s="623"/>
      <c r="L978" s="623"/>
      <c r="M978" s="622"/>
      <c r="N978" s="623"/>
      <c r="O978" s="622"/>
      <c r="P978" s="479"/>
      <c r="Q978" s="479"/>
      <c r="R978" s="623"/>
      <c r="S978" s="478"/>
      <c r="T978" s="478"/>
      <c r="U978" s="624"/>
      <c r="V978" s="624"/>
      <c r="W978" s="624"/>
      <c r="BB978" s="478"/>
      <c r="BC978" s="478"/>
      <c r="BD978" s="478"/>
      <c r="BE978" s="478"/>
      <c r="BF978" s="478"/>
      <c r="BG978" s="478"/>
    </row>
    <row r="979" spans="2:59" x14ac:dyDescent="0.2">
      <c r="B979" s="478"/>
      <c r="C979" s="478"/>
      <c r="D979" s="620"/>
      <c r="E979" s="620"/>
      <c r="F979" s="620"/>
      <c r="G979" s="479"/>
      <c r="H979" s="621"/>
      <c r="I979" s="622"/>
      <c r="J979" s="622"/>
      <c r="K979" s="623"/>
      <c r="L979" s="623"/>
      <c r="M979" s="622"/>
      <c r="N979" s="623"/>
      <c r="O979" s="622"/>
      <c r="P979" s="479"/>
      <c r="Q979" s="479"/>
      <c r="R979" s="623"/>
      <c r="S979" s="478"/>
      <c r="T979" s="478"/>
      <c r="U979" s="624"/>
      <c r="V979" s="624"/>
      <c r="W979" s="624"/>
      <c r="BB979" s="478"/>
      <c r="BC979" s="478"/>
      <c r="BD979" s="478"/>
      <c r="BE979" s="478"/>
      <c r="BF979" s="478"/>
      <c r="BG979" s="478"/>
    </row>
    <row r="980" spans="2:59" x14ac:dyDescent="0.2">
      <c r="B980" s="478"/>
      <c r="C980" s="478"/>
      <c r="D980" s="620"/>
      <c r="E980" s="620"/>
      <c r="F980" s="620"/>
      <c r="G980" s="479"/>
      <c r="H980" s="621"/>
      <c r="I980" s="622"/>
      <c r="J980" s="622"/>
      <c r="K980" s="623"/>
      <c r="L980" s="623"/>
      <c r="M980" s="622"/>
      <c r="N980" s="623"/>
      <c r="O980" s="622"/>
      <c r="P980" s="479"/>
      <c r="Q980" s="479"/>
      <c r="R980" s="623"/>
      <c r="S980" s="478"/>
      <c r="T980" s="478"/>
      <c r="U980" s="624"/>
      <c r="V980" s="624"/>
      <c r="W980" s="624"/>
      <c r="BB980" s="478"/>
      <c r="BC980" s="478"/>
      <c r="BD980" s="478"/>
      <c r="BE980" s="478"/>
      <c r="BF980" s="478"/>
      <c r="BG980" s="478"/>
    </row>
    <row r="981" spans="2:59" x14ac:dyDescent="0.2">
      <c r="B981" s="478"/>
      <c r="C981" s="478"/>
      <c r="D981" s="620"/>
      <c r="E981" s="620"/>
      <c r="F981" s="620"/>
      <c r="G981" s="479"/>
      <c r="H981" s="621"/>
      <c r="I981" s="622"/>
      <c r="J981" s="622"/>
      <c r="K981" s="623"/>
      <c r="L981" s="623"/>
      <c r="M981" s="622"/>
      <c r="N981" s="623"/>
      <c r="O981" s="622"/>
      <c r="P981" s="479"/>
      <c r="Q981" s="479"/>
      <c r="R981" s="623"/>
      <c r="S981" s="478"/>
      <c r="T981" s="478"/>
      <c r="U981" s="624"/>
      <c r="V981" s="624"/>
      <c r="W981" s="624"/>
      <c r="BB981" s="478"/>
      <c r="BC981" s="478"/>
      <c r="BD981" s="478"/>
      <c r="BE981" s="478"/>
      <c r="BF981" s="478"/>
      <c r="BG981" s="478"/>
    </row>
    <row r="982" spans="2:59" x14ac:dyDescent="0.2">
      <c r="B982" s="478"/>
      <c r="C982" s="478"/>
      <c r="D982" s="620"/>
      <c r="E982" s="620"/>
      <c r="F982" s="620"/>
      <c r="G982" s="479"/>
      <c r="H982" s="621"/>
      <c r="I982" s="622"/>
      <c r="J982" s="622"/>
      <c r="K982" s="623"/>
      <c r="L982" s="623"/>
      <c r="M982" s="622"/>
      <c r="N982" s="623"/>
      <c r="O982" s="622"/>
      <c r="P982" s="479"/>
      <c r="Q982" s="479"/>
      <c r="R982" s="623"/>
      <c r="S982" s="478"/>
      <c r="T982" s="478"/>
      <c r="U982" s="624"/>
      <c r="V982" s="624"/>
      <c r="W982" s="624"/>
      <c r="BB982" s="478"/>
      <c r="BC982" s="478"/>
      <c r="BD982" s="478"/>
      <c r="BE982" s="478"/>
      <c r="BF982" s="478"/>
      <c r="BG982" s="478"/>
    </row>
    <row r="983" spans="2:59" x14ac:dyDescent="0.2">
      <c r="B983" s="478"/>
      <c r="C983" s="478"/>
      <c r="D983" s="620"/>
      <c r="E983" s="620"/>
      <c r="F983" s="620"/>
      <c r="G983" s="479"/>
      <c r="H983" s="621"/>
      <c r="I983" s="622"/>
      <c r="J983" s="622"/>
      <c r="K983" s="623"/>
      <c r="L983" s="623"/>
      <c r="M983" s="622"/>
      <c r="N983" s="623"/>
      <c r="O983" s="622"/>
      <c r="P983" s="479"/>
      <c r="Q983" s="479"/>
      <c r="R983" s="623"/>
      <c r="S983" s="478"/>
      <c r="T983" s="478"/>
      <c r="U983" s="624"/>
      <c r="V983" s="624"/>
      <c r="W983" s="624"/>
      <c r="BB983" s="478"/>
      <c r="BC983" s="478"/>
      <c r="BD983" s="478"/>
      <c r="BE983" s="478"/>
      <c r="BF983" s="478"/>
      <c r="BG983" s="478"/>
    </row>
    <row r="984" spans="2:59" x14ac:dyDescent="0.2">
      <c r="B984" s="478"/>
      <c r="C984" s="478"/>
      <c r="D984" s="620"/>
      <c r="E984" s="620"/>
      <c r="F984" s="620"/>
      <c r="G984" s="479"/>
      <c r="H984" s="621"/>
      <c r="I984" s="622"/>
      <c r="J984" s="622"/>
      <c r="K984" s="623"/>
      <c r="L984" s="623"/>
      <c r="M984" s="622"/>
      <c r="N984" s="623"/>
      <c r="O984" s="622"/>
      <c r="P984" s="479"/>
      <c r="Q984" s="479"/>
      <c r="R984" s="623"/>
      <c r="S984" s="478"/>
      <c r="T984" s="478"/>
      <c r="U984" s="624"/>
      <c r="V984" s="624"/>
      <c r="W984" s="624"/>
      <c r="BB984" s="478"/>
      <c r="BC984" s="478"/>
      <c r="BD984" s="478"/>
      <c r="BE984" s="478"/>
      <c r="BF984" s="478"/>
      <c r="BG984" s="478"/>
    </row>
    <row r="985" spans="2:59" x14ac:dyDescent="0.2">
      <c r="B985" s="478"/>
      <c r="C985" s="478"/>
      <c r="D985" s="620"/>
      <c r="E985" s="620"/>
      <c r="F985" s="620"/>
      <c r="G985" s="479"/>
      <c r="H985" s="621"/>
      <c r="I985" s="622"/>
      <c r="J985" s="622"/>
      <c r="K985" s="623"/>
      <c r="L985" s="623"/>
      <c r="M985" s="622"/>
      <c r="N985" s="623"/>
      <c r="O985" s="622"/>
      <c r="P985" s="479"/>
      <c r="Q985" s="479"/>
      <c r="R985" s="623"/>
      <c r="S985" s="478"/>
      <c r="T985" s="478"/>
      <c r="U985" s="624"/>
      <c r="V985" s="624"/>
      <c r="W985" s="624"/>
      <c r="BB985" s="478"/>
      <c r="BC985" s="478"/>
      <c r="BD985" s="478"/>
      <c r="BE985" s="478"/>
      <c r="BF985" s="478"/>
      <c r="BG985" s="478"/>
    </row>
    <row r="986" spans="2:59" x14ac:dyDescent="0.2">
      <c r="B986" s="478"/>
      <c r="C986" s="478"/>
      <c r="D986" s="620"/>
      <c r="E986" s="620"/>
      <c r="F986" s="620"/>
      <c r="G986" s="479"/>
      <c r="H986" s="621"/>
      <c r="I986" s="622"/>
      <c r="J986" s="622"/>
      <c r="K986" s="623"/>
      <c r="L986" s="623"/>
      <c r="M986" s="622"/>
      <c r="N986" s="623"/>
      <c r="O986" s="622"/>
      <c r="P986" s="479"/>
      <c r="Q986" s="479"/>
      <c r="R986" s="623"/>
      <c r="S986" s="478"/>
      <c r="T986" s="478"/>
      <c r="U986" s="624"/>
      <c r="V986" s="624"/>
      <c r="W986" s="624"/>
      <c r="BB986" s="478"/>
      <c r="BC986" s="478"/>
      <c r="BD986" s="478"/>
      <c r="BE986" s="478"/>
      <c r="BF986" s="478"/>
      <c r="BG986" s="478"/>
    </row>
    <row r="987" spans="2:59" x14ac:dyDescent="0.2">
      <c r="B987" s="478"/>
      <c r="C987" s="478"/>
      <c r="D987" s="620"/>
      <c r="E987" s="620"/>
      <c r="F987" s="620"/>
      <c r="G987" s="479"/>
      <c r="H987" s="621"/>
      <c r="I987" s="622"/>
      <c r="J987" s="622"/>
      <c r="K987" s="623"/>
      <c r="L987" s="623"/>
      <c r="M987" s="622"/>
      <c r="N987" s="623"/>
      <c r="O987" s="622"/>
      <c r="P987" s="479"/>
      <c r="Q987" s="479"/>
      <c r="R987" s="623"/>
      <c r="S987" s="478"/>
      <c r="T987" s="478"/>
      <c r="U987" s="624"/>
      <c r="V987" s="624"/>
      <c r="W987" s="624"/>
      <c r="BB987" s="478"/>
      <c r="BC987" s="478"/>
      <c r="BD987" s="478"/>
      <c r="BE987" s="478"/>
      <c r="BF987" s="478"/>
      <c r="BG987" s="478"/>
    </row>
    <row r="988" spans="2:59" x14ac:dyDescent="0.2">
      <c r="B988" s="478"/>
      <c r="C988" s="478"/>
      <c r="D988" s="620"/>
      <c r="E988" s="620"/>
      <c r="F988" s="620"/>
      <c r="G988" s="479"/>
      <c r="H988" s="621"/>
      <c r="I988" s="622"/>
      <c r="J988" s="622"/>
      <c r="K988" s="623"/>
      <c r="L988" s="623"/>
      <c r="M988" s="622"/>
      <c r="N988" s="623"/>
      <c r="O988" s="622"/>
      <c r="P988" s="479"/>
      <c r="Q988" s="479"/>
      <c r="R988" s="623"/>
      <c r="S988" s="478"/>
      <c r="T988" s="478"/>
      <c r="U988" s="624"/>
      <c r="V988" s="624"/>
      <c r="W988" s="624"/>
      <c r="BB988" s="478"/>
      <c r="BC988" s="478"/>
      <c r="BD988" s="478"/>
      <c r="BE988" s="478"/>
      <c r="BF988" s="478"/>
      <c r="BG988" s="478"/>
    </row>
    <row r="989" spans="2:59" x14ac:dyDescent="0.2">
      <c r="B989" s="478"/>
      <c r="C989" s="478"/>
      <c r="D989" s="620"/>
      <c r="E989" s="620"/>
      <c r="F989" s="620"/>
      <c r="G989" s="479"/>
      <c r="H989" s="621"/>
      <c r="I989" s="622"/>
      <c r="J989" s="622"/>
      <c r="K989" s="623"/>
      <c r="L989" s="623"/>
      <c r="M989" s="622"/>
      <c r="N989" s="623"/>
      <c r="O989" s="622"/>
      <c r="P989" s="479"/>
      <c r="Q989" s="479"/>
      <c r="R989" s="623"/>
      <c r="S989" s="478"/>
      <c r="T989" s="478"/>
      <c r="U989" s="624"/>
      <c r="V989" s="624"/>
      <c r="W989" s="624"/>
      <c r="BB989" s="478"/>
      <c r="BC989" s="478"/>
      <c r="BD989" s="478"/>
      <c r="BE989" s="478"/>
      <c r="BF989" s="478"/>
      <c r="BG989" s="478"/>
    </row>
    <row r="990" spans="2:59" x14ac:dyDescent="0.2">
      <c r="B990" s="478"/>
      <c r="C990" s="478"/>
      <c r="D990" s="620"/>
      <c r="E990" s="620"/>
      <c r="F990" s="620"/>
      <c r="G990" s="479"/>
      <c r="H990" s="621"/>
      <c r="I990" s="622"/>
      <c r="J990" s="622"/>
      <c r="K990" s="623"/>
      <c r="L990" s="623"/>
      <c r="M990" s="622"/>
      <c r="N990" s="623"/>
      <c r="O990" s="622"/>
      <c r="P990" s="479"/>
      <c r="Q990" s="479"/>
      <c r="R990" s="623"/>
      <c r="S990" s="478"/>
      <c r="T990" s="478"/>
      <c r="U990" s="624"/>
      <c r="V990" s="624"/>
      <c r="W990" s="624"/>
      <c r="BB990" s="478"/>
      <c r="BC990" s="478"/>
      <c r="BD990" s="478"/>
      <c r="BE990" s="478"/>
      <c r="BF990" s="478"/>
      <c r="BG990" s="478"/>
    </row>
    <row r="991" spans="2:59" x14ac:dyDescent="0.2">
      <c r="B991" s="478"/>
      <c r="C991" s="478"/>
      <c r="D991" s="620"/>
      <c r="E991" s="620"/>
      <c r="F991" s="620"/>
      <c r="G991" s="479"/>
      <c r="H991" s="621"/>
      <c r="I991" s="622"/>
      <c r="J991" s="622"/>
      <c r="K991" s="623"/>
      <c r="L991" s="623"/>
      <c r="M991" s="622"/>
      <c r="N991" s="623"/>
      <c r="O991" s="622"/>
      <c r="P991" s="479"/>
      <c r="Q991" s="479"/>
      <c r="R991" s="623"/>
      <c r="S991" s="478"/>
      <c r="T991" s="478"/>
      <c r="U991" s="624"/>
      <c r="V991" s="624"/>
      <c r="W991" s="624"/>
      <c r="BB991" s="478"/>
      <c r="BC991" s="478"/>
      <c r="BD991" s="478"/>
      <c r="BE991" s="478"/>
      <c r="BF991" s="478"/>
      <c r="BG991" s="478"/>
    </row>
    <row r="992" spans="2:59" x14ac:dyDescent="0.2">
      <c r="B992" s="478"/>
      <c r="C992" s="478"/>
      <c r="D992" s="620"/>
      <c r="E992" s="620"/>
      <c r="F992" s="620"/>
      <c r="G992" s="479"/>
      <c r="H992" s="621"/>
      <c r="I992" s="622"/>
      <c r="J992" s="622"/>
      <c r="K992" s="623"/>
      <c r="L992" s="623"/>
      <c r="M992" s="622"/>
      <c r="N992" s="623"/>
      <c r="O992" s="622"/>
      <c r="P992" s="479"/>
      <c r="Q992" s="479"/>
      <c r="R992" s="623"/>
      <c r="S992" s="478"/>
      <c r="T992" s="478"/>
      <c r="U992" s="624"/>
      <c r="V992" s="624"/>
      <c r="W992" s="624"/>
      <c r="BB992" s="478"/>
      <c r="BC992" s="478"/>
      <c r="BD992" s="478"/>
      <c r="BE992" s="478"/>
      <c r="BF992" s="478"/>
      <c r="BG992" s="478"/>
    </row>
    <row r="993" spans="2:59" x14ac:dyDescent="0.2">
      <c r="B993" s="478"/>
      <c r="C993" s="478"/>
      <c r="D993" s="620"/>
      <c r="E993" s="620"/>
      <c r="F993" s="620"/>
      <c r="G993" s="479"/>
      <c r="H993" s="621"/>
      <c r="I993" s="622"/>
      <c r="J993" s="622"/>
      <c r="K993" s="623"/>
      <c r="L993" s="623"/>
      <c r="M993" s="622"/>
      <c r="N993" s="623"/>
      <c r="O993" s="622"/>
      <c r="P993" s="479"/>
      <c r="Q993" s="479"/>
      <c r="R993" s="623"/>
      <c r="S993" s="478"/>
      <c r="T993" s="478"/>
      <c r="U993" s="624"/>
      <c r="V993" s="624"/>
      <c r="W993" s="624"/>
      <c r="BB993" s="478"/>
      <c r="BC993" s="478"/>
      <c r="BD993" s="478"/>
      <c r="BE993" s="478"/>
      <c r="BF993" s="478"/>
      <c r="BG993" s="478"/>
    </row>
    <row r="994" spans="2:59" x14ac:dyDescent="0.2">
      <c r="B994" s="478"/>
      <c r="C994" s="478"/>
      <c r="D994" s="620"/>
      <c r="E994" s="620"/>
      <c r="F994" s="620"/>
      <c r="G994" s="479"/>
      <c r="H994" s="621"/>
      <c r="I994" s="622"/>
      <c r="J994" s="622"/>
      <c r="K994" s="623"/>
      <c r="L994" s="623"/>
      <c r="M994" s="622"/>
      <c r="N994" s="623"/>
      <c r="O994" s="622"/>
      <c r="P994" s="479"/>
      <c r="Q994" s="479"/>
      <c r="R994" s="623"/>
      <c r="S994" s="478"/>
      <c r="T994" s="478"/>
      <c r="U994" s="624"/>
      <c r="V994" s="624"/>
      <c r="W994" s="624"/>
      <c r="BB994" s="478"/>
      <c r="BC994" s="478"/>
      <c r="BD994" s="478"/>
      <c r="BE994" s="478"/>
      <c r="BF994" s="478"/>
      <c r="BG994" s="478"/>
    </row>
    <row r="995" spans="2:59" x14ac:dyDescent="0.2">
      <c r="B995" s="478"/>
      <c r="C995" s="478"/>
      <c r="D995" s="620"/>
      <c r="E995" s="620"/>
      <c r="F995" s="620"/>
      <c r="G995" s="479"/>
      <c r="H995" s="621"/>
      <c r="I995" s="622"/>
      <c r="J995" s="622"/>
      <c r="K995" s="623"/>
      <c r="L995" s="623"/>
      <c r="M995" s="622"/>
      <c r="N995" s="623"/>
      <c r="O995" s="622"/>
      <c r="P995" s="479"/>
      <c r="Q995" s="479"/>
      <c r="R995" s="623"/>
      <c r="S995" s="478"/>
      <c r="T995" s="478"/>
      <c r="U995" s="624"/>
      <c r="V995" s="624"/>
      <c r="W995" s="624"/>
      <c r="BB995" s="478"/>
      <c r="BC995" s="478"/>
      <c r="BD995" s="478"/>
      <c r="BE995" s="478"/>
      <c r="BF995" s="478"/>
      <c r="BG995" s="478"/>
    </row>
    <row r="996" spans="2:59" x14ac:dyDescent="0.2">
      <c r="B996" s="478"/>
      <c r="C996" s="478"/>
      <c r="D996" s="620"/>
      <c r="E996" s="620"/>
      <c r="F996" s="620"/>
      <c r="G996" s="479"/>
      <c r="H996" s="621"/>
      <c r="I996" s="622"/>
      <c r="J996" s="622"/>
      <c r="K996" s="623"/>
      <c r="L996" s="623"/>
      <c r="M996" s="622"/>
      <c r="N996" s="623"/>
      <c r="O996" s="622"/>
      <c r="P996" s="479"/>
      <c r="Q996" s="479"/>
      <c r="R996" s="623"/>
      <c r="S996" s="478"/>
      <c r="T996" s="478"/>
      <c r="U996" s="624"/>
      <c r="V996" s="624"/>
      <c r="W996" s="624"/>
      <c r="BB996" s="478"/>
      <c r="BC996" s="478"/>
      <c r="BD996" s="478"/>
      <c r="BE996" s="478"/>
      <c r="BF996" s="478"/>
      <c r="BG996" s="478"/>
    </row>
    <row r="997" spans="2:59" x14ac:dyDescent="0.2">
      <c r="B997" s="478"/>
      <c r="C997" s="478"/>
      <c r="D997" s="620"/>
      <c r="E997" s="620"/>
      <c r="F997" s="620"/>
      <c r="G997" s="479"/>
      <c r="H997" s="621"/>
      <c r="I997" s="622"/>
      <c r="J997" s="622"/>
      <c r="K997" s="623"/>
      <c r="L997" s="623"/>
      <c r="M997" s="622"/>
      <c r="N997" s="623"/>
      <c r="O997" s="622"/>
      <c r="P997" s="479"/>
      <c r="Q997" s="479"/>
      <c r="R997" s="623"/>
      <c r="S997" s="478"/>
      <c r="T997" s="478"/>
      <c r="U997" s="624"/>
      <c r="V997" s="624"/>
      <c r="W997" s="624"/>
      <c r="BB997" s="478"/>
      <c r="BC997" s="478"/>
      <c r="BD997" s="478"/>
      <c r="BE997" s="478"/>
      <c r="BF997" s="478"/>
      <c r="BG997" s="478"/>
    </row>
    <row r="998" spans="2:59" x14ac:dyDescent="0.2">
      <c r="B998" s="478"/>
      <c r="C998" s="478"/>
      <c r="D998" s="620"/>
      <c r="E998" s="620"/>
      <c r="F998" s="620"/>
      <c r="G998" s="479"/>
      <c r="H998" s="621"/>
      <c r="I998" s="622"/>
      <c r="J998" s="622"/>
      <c r="K998" s="623"/>
      <c r="L998" s="623"/>
      <c r="M998" s="622"/>
      <c r="N998" s="623"/>
      <c r="O998" s="622"/>
      <c r="P998" s="479"/>
      <c r="Q998" s="479"/>
      <c r="R998" s="623"/>
      <c r="S998" s="478"/>
      <c r="T998" s="478"/>
      <c r="U998" s="624"/>
      <c r="V998" s="624"/>
      <c r="W998" s="624"/>
      <c r="BB998" s="478"/>
      <c r="BC998" s="478"/>
      <c r="BD998" s="478"/>
      <c r="BE998" s="478"/>
      <c r="BF998" s="478"/>
      <c r="BG998" s="478"/>
    </row>
    <row r="999" spans="2:59" x14ac:dyDescent="0.2">
      <c r="B999" s="478"/>
      <c r="C999" s="478"/>
      <c r="D999" s="620"/>
      <c r="E999" s="620"/>
      <c r="F999" s="620"/>
      <c r="G999" s="479"/>
      <c r="H999" s="621"/>
      <c r="I999" s="622"/>
      <c r="J999" s="622"/>
      <c r="K999" s="623"/>
      <c r="L999" s="623"/>
      <c r="M999" s="622"/>
      <c r="N999" s="623"/>
      <c r="O999" s="622"/>
      <c r="P999" s="479"/>
      <c r="Q999" s="479"/>
      <c r="R999" s="623"/>
      <c r="S999" s="478"/>
      <c r="T999" s="478"/>
      <c r="U999" s="624"/>
      <c r="V999" s="624"/>
      <c r="W999" s="624"/>
      <c r="BB999" s="478"/>
      <c r="BC999" s="478"/>
      <c r="BD999" s="478"/>
      <c r="BE999" s="478"/>
      <c r="BF999" s="478"/>
      <c r="BG999" s="478"/>
    </row>
    <row r="1000" spans="2:59" x14ac:dyDescent="0.2">
      <c r="B1000" s="478"/>
      <c r="C1000" s="478"/>
      <c r="D1000" s="620"/>
      <c r="E1000" s="620"/>
      <c r="F1000" s="620"/>
      <c r="G1000" s="479"/>
      <c r="H1000" s="621"/>
      <c r="I1000" s="622"/>
      <c r="J1000" s="622"/>
      <c r="K1000" s="623"/>
      <c r="L1000" s="623"/>
      <c r="M1000" s="622"/>
      <c r="N1000" s="623"/>
      <c r="O1000" s="622"/>
      <c r="P1000" s="479"/>
      <c r="Q1000" s="479"/>
      <c r="R1000" s="623"/>
      <c r="S1000" s="478"/>
      <c r="T1000" s="478"/>
      <c r="U1000" s="624"/>
      <c r="V1000" s="624"/>
      <c r="W1000" s="624"/>
      <c r="BB1000" s="478"/>
      <c r="BC1000" s="478"/>
      <c r="BD1000" s="478"/>
      <c r="BE1000" s="478"/>
      <c r="BF1000" s="478"/>
      <c r="BG1000" s="478"/>
    </row>
    <row r="1001" spans="2:59" x14ac:dyDescent="0.2">
      <c r="B1001" s="478"/>
      <c r="C1001" s="478"/>
      <c r="D1001" s="620"/>
      <c r="E1001" s="620"/>
      <c r="F1001" s="620"/>
      <c r="G1001" s="479"/>
      <c r="H1001" s="621"/>
      <c r="I1001" s="622"/>
      <c r="J1001" s="622"/>
      <c r="K1001" s="623"/>
      <c r="L1001" s="623"/>
      <c r="M1001" s="622"/>
      <c r="N1001" s="623"/>
      <c r="O1001" s="622"/>
      <c r="P1001" s="479"/>
      <c r="Q1001" s="479"/>
      <c r="R1001" s="623"/>
      <c r="S1001" s="478"/>
      <c r="T1001" s="478"/>
      <c r="U1001" s="624"/>
      <c r="V1001" s="624"/>
      <c r="W1001" s="624"/>
      <c r="BB1001" s="478"/>
      <c r="BC1001" s="478"/>
      <c r="BD1001" s="478"/>
      <c r="BE1001" s="478"/>
      <c r="BF1001" s="478"/>
      <c r="BG1001" s="478"/>
    </row>
    <row r="1002" spans="2:59" x14ac:dyDescent="0.2">
      <c r="B1002" s="478"/>
      <c r="C1002" s="478"/>
      <c r="D1002" s="620"/>
      <c r="E1002" s="620"/>
      <c r="F1002" s="620"/>
      <c r="G1002" s="479"/>
      <c r="H1002" s="621"/>
      <c r="I1002" s="622"/>
      <c r="J1002" s="622"/>
      <c r="K1002" s="623"/>
      <c r="L1002" s="623"/>
      <c r="M1002" s="622"/>
      <c r="N1002" s="623"/>
      <c r="O1002" s="622"/>
      <c r="P1002" s="479"/>
      <c r="Q1002" s="479"/>
      <c r="R1002" s="623"/>
      <c r="S1002" s="478"/>
      <c r="T1002" s="478"/>
      <c r="U1002" s="624"/>
      <c r="V1002" s="624"/>
      <c r="W1002" s="624"/>
      <c r="BB1002" s="478"/>
      <c r="BC1002" s="478"/>
      <c r="BD1002" s="478"/>
      <c r="BE1002" s="478"/>
      <c r="BF1002" s="478"/>
      <c r="BG1002" s="478"/>
    </row>
    <row r="1003" spans="2:59" x14ac:dyDescent="0.2">
      <c r="B1003" s="478"/>
      <c r="C1003" s="478"/>
      <c r="D1003" s="620"/>
      <c r="E1003" s="620"/>
      <c r="F1003" s="620"/>
      <c r="G1003" s="479"/>
      <c r="H1003" s="621"/>
      <c r="I1003" s="622"/>
      <c r="J1003" s="622"/>
      <c r="K1003" s="623"/>
      <c r="L1003" s="623"/>
      <c r="M1003" s="622"/>
      <c r="N1003" s="623"/>
      <c r="O1003" s="622"/>
      <c r="P1003" s="479"/>
      <c r="Q1003" s="479"/>
      <c r="R1003" s="623"/>
      <c r="S1003" s="478"/>
      <c r="T1003" s="478"/>
      <c r="U1003" s="624"/>
      <c r="V1003" s="624"/>
      <c r="W1003" s="624"/>
      <c r="BB1003" s="478"/>
      <c r="BC1003" s="478"/>
      <c r="BD1003" s="478"/>
      <c r="BE1003" s="478"/>
      <c r="BF1003" s="478"/>
      <c r="BG1003" s="478"/>
    </row>
    <row r="1004" spans="2:59" x14ac:dyDescent="0.2">
      <c r="B1004" s="478"/>
      <c r="C1004" s="478"/>
      <c r="D1004" s="620"/>
      <c r="E1004" s="620"/>
      <c r="F1004" s="620"/>
      <c r="G1004" s="479"/>
      <c r="H1004" s="621"/>
      <c r="I1004" s="622"/>
      <c r="J1004" s="622"/>
      <c r="K1004" s="623"/>
      <c r="L1004" s="623"/>
      <c r="M1004" s="622"/>
      <c r="N1004" s="623"/>
      <c r="O1004" s="622"/>
      <c r="P1004" s="479"/>
      <c r="Q1004" s="479"/>
      <c r="R1004" s="623"/>
      <c r="S1004" s="478"/>
      <c r="T1004" s="478"/>
      <c r="U1004" s="624"/>
      <c r="V1004" s="624"/>
      <c r="W1004" s="624"/>
      <c r="BB1004" s="478"/>
      <c r="BC1004" s="478"/>
      <c r="BD1004" s="478"/>
      <c r="BE1004" s="478"/>
      <c r="BF1004" s="478"/>
      <c r="BG1004" s="478"/>
    </row>
    <row r="1005" spans="2:59" x14ac:dyDescent="0.2">
      <c r="B1005" s="478"/>
      <c r="C1005" s="478"/>
      <c r="D1005" s="620"/>
      <c r="E1005" s="620"/>
      <c r="F1005" s="620"/>
      <c r="G1005" s="479"/>
      <c r="H1005" s="621"/>
      <c r="I1005" s="622"/>
      <c r="J1005" s="622"/>
      <c r="K1005" s="623"/>
      <c r="L1005" s="623"/>
      <c r="M1005" s="622"/>
      <c r="N1005" s="623"/>
      <c r="O1005" s="622"/>
      <c r="P1005" s="479"/>
      <c r="Q1005" s="479"/>
      <c r="R1005" s="623"/>
      <c r="S1005" s="478"/>
      <c r="T1005" s="478"/>
      <c r="U1005" s="624"/>
      <c r="V1005" s="624"/>
      <c r="W1005" s="624"/>
      <c r="BB1005" s="478"/>
      <c r="BC1005" s="478"/>
      <c r="BD1005" s="478"/>
      <c r="BE1005" s="478"/>
      <c r="BF1005" s="478"/>
      <c r="BG1005" s="478"/>
    </row>
    <row r="1006" spans="2:59" x14ac:dyDescent="0.2">
      <c r="B1006" s="478"/>
      <c r="C1006" s="478"/>
      <c r="D1006" s="620"/>
      <c r="E1006" s="620"/>
      <c r="F1006" s="620"/>
      <c r="G1006" s="479"/>
      <c r="H1006" s="621"/>
      <c r="I1006" s="622"/>
      <c r="J1006" s="622"/>
      <c r="K1006" s="623"/>
      <c r="L1006" s="623"/>
      <c r="M1006" s="622"/>
      <c r="N1006" s="623"/>
      <c r="O1006" s="622"/>
      <c r="P1006" s="479"/>
      <c r="Q1006" s="479"/>
      <c r="R1006" s="623"/>
      <c r="S1006" s="478"/>
      <c r="T1006" s="478"/>
      <c r="U1006" s="624"/>
      <c r="V1006" s="624"/>
      <c r="W1006" s="624"/>
      <c r="BB1006" s="478"/>
      <c r="BC1006" s="478"/>
      <c r="BD1006" s="478"/>
      <c r="BE1006" s="478"/>
      <c r="BF1006" s="478"/>
      <c r="BG1006" s="478"/>
    </row>
    <row r="1007" spans="2:59" x14ac:dyDescent="0.2">
      <c r="B1007" s="478"/>
      <c r="C1007" s="478"/>
      <c r="D1007" s="620"/>
      <c r="E1007" s="620"/>
      <c r="F1007" s="620"/>
      <c r="G1007" s="479"/>
      <c r="H1007" s="621"/>
      <c r="I1007" s="622"/>
      <c r="J1007" s="622"/>
      <c r="K1007" s="623"/>
      <c r="L1007" s="623"/>
      <c r="M1007" s="622"/>
      <c r="N1007" s="623"/>
      <c r="O1007" s="622"/>
      <c r="P1007" s="479"/>
      <c r="Q1007" s="479"/>
      <c r="R1007" s="623"/>
      <c r="S1007" s="478"/>
      <c r="T1007" s="478"/>
      <c r="U1007" s="624"/>
      <c r="V1007" s="624"/>
      <c r="W1007" s="624"/>
      <c r="BB1007" s="478"/>
      <c r="BC1007" s="478"/>
      <c r="BD1007" s="478"/>
      <c r="BE1007" s="478"/>
      <c r="BF1007" s="478"/>
      <c r="BG1007" s="478"/>
    </row>
    <row r="1008" spans="2:59" x14ac:dyDescent="0.2">
      <c r="B1008" s="478"/>
      <c r="C1008" s="478"/>
      <c r="D1008" s="620"/>
      <c r="E1008" s="620"/>
      <c r="F1008" s="620"/>
      <c r="G1008" s="479"/>
      <c r="H1008" s="621"/>
      <c r="I1008" s="622"/>
      <c r="J1008" s="622"/>
      <c r="K1008" s="623"/>
      <c r="L1008" s="623"/>
      <c r="M1008" s="622"/>
      <c r="N1008" s="623"/>
      <c r="O1008" s="622"/>
      <c r="P1008" s="479"/>
      <c r="Q1008" s="479"/>
      <c r="R1008" s="623"/>
      <c r="S1008" s="478"/>
      <c r="T1008" s="478"/>
      <c r="U1008" s="624"/>
      <c r="V1008" s="624"/>
      <c r="W1008" s="624"/>
      <c r="BB1008" s="478"/>
      <c r="BC1008" s="478"/>
      <c r="BD1008" s="478"/>
      <c r="BE1008" s="478"/>
      <c r="BF1008" s="478"/>
      <c r="BG1008" s="478"/>
    </row>
    <row r="1009" spans="2:59" x14ac:dyDescent="0.2">
      <c r="B1009" s="478"/>
      <c r="C1009" s="478"/>
      <c r="D1009" s="620"/>
      <c r="E1009" s="620"/>
      <c r="F1009" s="620"/>
      <c r="G1009" s="479"/>
      <c r="H1009" s="621"/>
      <c r="I1009" s="622"/>
      <c r="J1009" s="622"/>
      <c r="K1009" s="623"/>
      <c r="L1009" s="623"/>
      <c r="M1009" s="622"/>
      <c r="N1009" s="623"/>
      <c r="O1009" s="622"/>
      <c r="P1009" s="479"/>
      <c r="Q1009" s="479"/>
      <c r="R1009" s="623"/>
      <c r="S1009" s="478"/>
      <c r="T1009" s="478"/>
      <c r="U1009" s="624"/>
      <c r="V1009" s="624"/>
      <c r="W1009" s="624"/>
      <c r="BB1009" s="478"/>
      <c r="BC1009" s="478"/>
      <c r="BD1009" s="478"/>
      <c r="BE1009" s="478"/>
      <c r="BF1009" s="478"/>
      <c r="BG1009" s="478"/>
    </row>
    <row r="1010" spans="2:59" x14ac:dyDescent="0.2">
      <c r="B1010" s="478"/>
      <c r="C1010" s="478"/>
      <c r="D1010" s="620"/>
      <c r="E1010" s="620"/>
      <c r="F1010" s="620"/>
      <c r="G1010" s="479"/>
      <c r="H1010" s="621"/>
      <c r="I1010" s="622"/>
      <c r="J1010" s="622"/>
      <c r="K1010" s="623"/>
      <c r="L1010" s="623"/>
      <c r="M1010" s="622"/>
      <c r="N1010" s="623"/>
      <c r="O1010" s="622"/>
      <c r="P1010" s="479"/>
      <c r="Q1010" s="479"/>
      <c r="R1010" s="623"/>
      <c r="S1010" s="478"/>
      <c r="T1010" s="478"/>
      <c r="U1010" s="624"/>
      <c r="V1010" s="624"/>
      <c r="W1010" s="624"/>
      <c r="BB1010" s="478"/>
      <c r="BC1010" s="478"/>
      <c r="BD1010" s="478"/>
      <c r="BE1010" s="478"/>
      <c r="BF1010" s="478"/>
      <c r="BG1010" s="478"/>
    </row>
    <row r="1011" spans="2:59" x14ac:dyDescent="0.2">
      <c r="B1011" s="478"/>
      <c r="C1011" s="478"/>
      <c r="D1011" s="620"/>
      <c r="E1011" s="620"/>
      <c r="F1011" s="620"/>
      <c r="G1011" s="479"/>
      <c r="H1011" s="621"/>
      <c r="I1011" s="622"/>
      <c r="J1011" s="622"/>
      <c r="K1011" s="623"/>
      <c r="L1011" s="623"/>
      <c r="M1011" s="622"/>
      <c r="N1011" s="623"/>
      <c r="O1011" s="622"/>
      <c r="P1011" s="479"/>
      <c r="Q1011" s="479"/>
      <c r="R1011" s="623"/>
      <c r="S1011" s="478"/>
      <c r="T1011" s="478"/>
      <c r="U1011" s="624"/>
      <c r="V1011" s="624"/>
      <c r="W1011" s="624"/>
      <c r="BB1011" s="478"/>
      <c r="BC1011" s="478"/>
      <c r="BD1011" s="478"/>
      <c r="BE1011" s="478"/>
      <c r="BF1011" s="478"/>
      <c r="BG1011" s="478"/>
    </row>
    <row r="1012" spans="2:59" x14ac:dyDescent="0.2">
      <c r="B1012" s="478"/>
      <c r="C1012" s="478"/>
      <c r="D1012" s="620"/>
      <c r="E1012" s="620"/>
      <c r="F1012" s="620"/>
      <c r="G1012" s="479"/>
      <c r="H1012" s="621"/>
      <c r="I1012" s="622"/>
      <c r="J1012" s="622"/>
      <c r="K1012" s="623"/>
      <c r="L1012" s="623"/>
      <c r="M1012" s="622"/>
      <c r="N1012" s="623"/>
      <c r="O1012" s="622"/>
      <c r="P1012" s="479"/>
      <c r="Q1012" s="479"/>
      <c r="R1012" s="623"/>
      <c r="S1012" s="478"/>
      <c r="T1012" s="478"/>
      <c r="U1012" s="624"/>
      <c r="V1012" s="624"/>
      <c r="W1012" s="624"/>
      <c r="BB1012" s="478"/>
      <c r="BC1012" s="478"/>
      <c r="BD1012" s="478"/>
      <c r="BE1012" s="478"/>
      <c r="BF1012" s="478"/>
      <c r="BG1012" s="478"/>
    </row>
    <row r="1013" spans="2:59" x14ac:dyDescent="0.2">
      <c r="B1013" s="478"/>
      <c r="C1013" s="478"/>
      <c r="D1013" s="620"/>
      <c r="E1013" s="620"/>
      <c r="F1013" s="620"/>
      <c r="G1013" s="479"/>
      <c r="H1013" s="621"/>
      <c r="I1013" s="622"/>
      <c r="J1013" s="622"/>
      <c r="K1013" s="623"/>
      <c r="L1013" s="623"/>
      <c r="M1013" s="622"/>
      <c r="N1013" s="623"/>
      <c r="O1013" s="622"/>
      <c r="P1013" s="479"/>
      <c r="Q1013" s="479"/>
      <c r="R1013" s="623"/>
      <c r="S1013" s="478"/>
      <c r="T1013" s="478"/>
      <c r="U1013" s="624"/>
      <c r="V1013" s="624"/>
      <c r="W1013" s="624"/>
      <c r="BB1013" s="478"/>
      <c r="BC1013" s="478"/>
      <c r="BD1013" s="478"/>
      <c r="BE1013" s="478"/>
      <c r="BF1013" s="478"/>
      <c r="BG1013" s="478"/>
    </row>
    <row r="1014" spans="2:59" x14ac:dyDescent="0.2">
      <c r="B1014" s="478"/>
      <c r="C1014" s="478"/>
      <c r="D1014" s="620"/>
      <c r="E1014" s="620"/>
      <c r="F1014" s="620"/>
      <c r="G1014" s="479"/>
      <c r="H1014" s="621"/>
      <c r="I1014" s="622"/>
      <c r="J1014" s="622"/>
      <c r="K1014" s="623"/>
      <c r="L1014" s="623"/>
      <c r="M1014" s="622"/>
      <c r="N1014" s="623"/>
      <c r="O1014" s="622"/>
      <c r="P1014" s="479"/>
      <c r="Q1014" s="479"/>
      <c r="R1014" s="623"/>
      <c r="S1014" s="478"/>
      <c r="T1014" s="478"/>
      <c r="U1014" s="624"/>
      <c r="V1014" s="624"/>
      <c r="W1014" s="624"/>
      <c r="BB1014" s="478"/>
      <c r="BC1014" s="478"/>
      <c r="BD1014" s="478"/>
      <c r="BE1014" s="478"/>
      <c r="BF1014" s="478"/>
      <c r="BG1014" s="478"/>
    </row>
    <row r="1015" spans="2:59" x14ac:dyDescent="0.2">
      <c r="B1015" s="478"/>
      <c r="C1015" s="478"/>
      <c r="D1015" s="620"/>
      <c r="E1015" s="620"/>
      <c r="F1015" s="620"/>
      <c r="G1015" s="479"/>
      <c r="H1015" s="621"/>
      <c r="I1015" s="622"/>
      <c r="J1015" s="622"/>
      <c r="K1015" s="623"/>
      <c r="L1015" s="623"/>
      <c r="M1015" s="622"/>
      <c r="N1015" s="623"/>
      <c r="O1015" s="622"/>
      <c r="P1015" s="479"/>
      <c r="Q1015" s="479"/>
      <c r="R1015" s="623"/>
      <c r="S1015" s="478"/>
      <c r="T1015" s="478"/>
      <c r="U1015" s="624"/>
      <c r="V1015" s="624"/>
      <c r="W1015" s="624"/>
      <c r="BB1015" s="478"/>
      <c r="BC1015" s="478"/>
      <c r="BD1015" s="478"/>
      <c r="BE1015" s="478"/>
      <c r="BF1015" s="478"/>
      <c r="BG1015" s="478"/>
    </row>
    <row r="1016" spans="2:59" x14ac:dyDescent="0.2">
      <c r="B1016" s="478"/>
      <c r="C1016" s="478"/>
      <c r="D1016" s="620"/>
      <c r="E1016" s="620"/>
      <c r="F1016" s="620"/>
      <c r="G1016" s="479"/>
      <c r="H1016" s="621"/>
      <c r="I1016" s="622"/>
      <c r="J1016" s="622"/>
      <c r="K1016" s="623"/>
      <c r="L1016" s="623"/>
      <c r="M1016" s="622"/>
      <c r="N1016" s="623"/>
      <c r="O1016" s="622"/>
      <c r="P1016" s="479"/>
      <c r="Q1016" s="479"/>
      <c r="R1016" s="623"/>
      <c r="S1016" s="478"/>
      <c r="T1016" s="478"/>
      <c r="U1016" s="624"/>
      <c r="V1016" s="624"/>
      <c r="W1016" s="624"/>
      <c r="BB1016" s="478"/>
      <c r="BC1016" s="478"/>
      <c r="BD1016" s="478"/>
      <c r="BE1016" s="478"/>
      <c r="BF1016" s="478"/>
      <c r="BG1016" s="478"/>
    </row>
    <row r="1017" spans="2:59" x14ac:dyDescent="0.2">
      <c r="B1017" s="478"/>
      <c r="C1017" s="478"/>
      <c r="D1017" s="620"/>
      <c r="E1017" s="620"/>
      <c r="F1017" s="620"/>
      <c r="G1017" s="479"/>
      <c r="H1017" s="621"/>
      <c r="I1017" s="622"/>
      <c r="J1017" s="622"/>
      <c r="K1017" s="623"/>
      <c r="L1017" s="623"/>
      <c r="M1017" s="622"/>
      <c r="N1017" s="623"/>
      <c r="O1017" s="622"/>
      <c r="P1017" s="479"/>
      <c r="Q1017" s="479"/>
      <c r="R1017" s="623"/>
      <c r="S1017" s="478"/>
      <c r="T1017" s="478"/>
      <c r="U1017" s="624"/>
      <c r="V1017" s="624"/>
      <c r="W1017" s="624"/>
      <c r="BB1017" s="478"/>
      <c r="BC1017" s="478"/>
      <c r="BD1017" s="478"/>
      <c r="BE1017" s="478"/>
      <c r="BF1017" s="478"/>
      <c r="BG1017" s="478"/>
    </row>
    <row r="1018" spans="2:59" x14ac:dyDescent="0.2">
      <c r="B1018" s="478"/>
      <c r="C1018" s="478"/>
      <c r="D1018" s="620"/>
      <c r="E1018" s="620"/>
      <c r="F1018" s="620"/>
      <c r="G1018" s="479"/>
      <c r="H1018" s="621"/>
      <c r="I1018" s="622"/>
      <c r="J1018" s="622"/>
      <c r="K1018" s="623"/>
      <c r="L1018" s="623"/>
      <c r="M1018" s="622"/>
      <c r="N1018" s="623"/>
      <c r="O1018" s="622"/>
      <c r="P1018" s="479"/>
      <c r="Q1018" s="479"/>
      <c r="R1018" s="623"/>
      <c r="S1018" s="478"/>
      <c r="T1018" s="478"/>
      <c r="U1018" s="624"/>
      <c r="V1018" s="624"/>
      <c r="W1018" s="624"/>
      <c r="BB1018" s="478"/>
      <c r="BC1018" s="478"/>
      <c r="BD1018" s="478"/>
      <c r="BE1018" s="478"/>
      <c r="BF1018" s="478"/>
      <c r="BG1018" s="478"/>
    </row>
    <row r="1019" spans="2:59" x14ac:dyDescent="0.2">
      <c r="B1019" s="478"/>
      <c r="C1019" s="478"/>
      <c r="D1019" s="620"/>
      <c r="E1019" s="620"/>
      <c r="F1019" s="620"/>
      <c r="G1019" s="479"/>
      <c r="H1019" s="621"/>
      <c r="I1019" s="622"/>
      <c r="J1019" s="622"/>
      <c r="K1019" s="623"/>
      <c r="L1019" s="623"/>
      <c r="M1019" s="622"/>
      <c r="N1019" s="623"/>
      <c r="O1019" s="622"/>
      <c r="P1019" s="479"/>
      <c r="Q1019" s="479"/>
      <c r="R1019" s="623"/>
      <c r="S1019" s="478"/>
      <c r="T1019" s="478"/>
      <c r="U1019" s="624"/>
      <c r="V1019" s="624"/>
      <c r="W1019" s="624"/>
      <c r="BB1019" s="478"/>
      <c r="BC1019" s="478"/>
      <c r="BD1019" s="478"/>
      <c r="BE1019" s="478"/>
      <c r="BF1019" s="478"/>
      <c r="BG1019" s="478"/>
    </row>
    <row r="1020" spans="2:59" x14ac:dyDescent="0.2">
      <c r="B1020" s="478"/>
      <c r="C1020" s="478"/>
      <c r="D1020" s="620"/>
      <c r="E1020" s="620"/>
      <c r="F1020" s="620"/>
      <c r="G1020" s="479"/>
      <c r="H1020" s="621"/>
      <c r="I1020" s="622"/>
      <c r="J1020" s="622"/>
      <c r="K1020" s="623"/>
      <c r="L1020" s="623"/>
      <c r="M1020" s="622"/>
      <c r="N1020" s="623"/>
      <c r="O1020" s="622"/>
      <c r="P1020" s="479"/>
      <c r="Q1020" s="479"/>
      <c r="R1020" s="623"/>
      <c r="S1020" s="478"/>
      <c r="T1020" s="478"/>
      <c r="U1020" s="624"/>
      <c r="V1020" s="624"/>
      <c r="W1020" s="624"/>
      <c r="BB1020" s="478"/>
      <c r="BC1020" s="478"/>
      <c r="BD1020" s="478"/>
      <c r="BE1020" s="478"/>
      <c r="BF1020" s="478"/>
      <c r="BG1020" s="478"/>
    </row>
    <row r="1021" spans="2:59" x14ac:dyDescent="0.2">
      <c r="B1021" s="478"/>
      <c r="C1021" s="478"/>
      <c r="D1021" s="620"/>
      <c r="E1021" s="620"/>
      <c r="F1021" s="620"/>
      <c r="G1021" s="479"/>
      <c r="H1021" s="621"/>
      <c r="I1021" s="622"/>
      <c r="J1021" s="622"/>
      <c r="K1021" s="623"/>
      <c r="L1021" s="623"/>
      <c r="M1021" s="622"/>
      <c r="N1021" s="623"/>
      <c r="O1021" s="622"/>
      <c r="P1021" s="479"/>
      <c r="Q1021" s="479"/>
      <c r="R1021" s="623"/>
      <c r="S1021" s="478"/>
      <c r="T1021" s="478"/>
      <c r="U1021" s="624"/>
      <c r="V1021" s="624"/>
      <c r="W1021" s="624"/>
      <c r="BB1021" s="478"/>
      <c r="BC1021" s="478"/>
      <c r="BD1021" s="478"/>
      <c r="BE1021" s="478"/>
      <c r="BF1021" s="478"/>
      <c r="BG1021" s="478"/>
    </row>
    <row r="1022" spans="2:59" x14ac:dyDescent="0.2">
      <c r="B1022" s="478"/>
      <c r="C1022" s="478"/>
      <c r="D1022" s="620"/>
      <c r="E1022" s="620"/>
      <c r="F1022" s="620"/>
      <c r="G1022" s="479"/>
      <c r="H1022" s="621"/>
      <c r="I1022" s="622"/>
      <c r="J1022" s="622"/>
      <c r="K1022" s="623"/>
      <c r="L1022" s="623"/>
      <c r="M1022" s="622"/>
      <c r="N1022" s="623"/>
      <c r="O1022" s="622"/>
      <c r="P1022" s="479"/>
      <c r="Q1022" s="479"/>
      <c r="R1022" s="623"/>
      <c r="S1022" s="478"/>
      <c r="T1022" s="478"/>
      <c r="U1022" s="624"/>
      <c r="V1022" s="624"/>
      <c r="W1022" s="624"/>
      <c r="BB1022" s="478"/>
      <c r="BC1022" s="478"/>
      <c r="BD1022" s="478"/>
      <c r="BE1022" s="478"/>
      <c r="BF1022" s="478"/>
      <c r="BG1022" s="478"/>
    </row>
    <row r="1023" spans="2:59" x14ac:dyDescent="0.2">
      <c r="B1023" s="478"/>
      <c r="C1023" s="478"/>
      <c r="D1023" s="620"/>
      <c r="E1023" s="620"/>
      <c r="F1023" s="620"/>
      <c r="G1023" s="479"/>
      <c r="H1023" s="621"/>
      <c r="I1023" s="622"/>
      <c r="J1023" s="622"/>
      <c r="K1023" s="623"/>
      <c r="L1023" s="623"/>
      <c r="M1023" s="622"/>
      <c r="N1023" s="623"/>
      <c r="O1023" s="622"/>
      <c r="P1023" s="479"/>
      <c r="Q1023" s="479"/>
      <c r="R1023" s="623"/>
      <c r="S1023" s="478"/>
      <c r="T1023" s="478"/>
      <c r="U1023" s="624"/>
      <c r="V1023" s="624"/>
      <c r="W1023" s="624"/>
      <c r="BB1023" s="478"/>
      <c r="BC1023" s="478"/>
      <c r="BD1023" s="478"/>
      <c r="BE1023" s="478"/>
      <c r="BF1023" s="478"/>
      <c r="BG1023" s="478"/>
    </row>
    <row r="1024" spans="2:59" x14ac:dyDescent="0.2">
      <c r="B1024" s="478"/>
      <c r="C1024" s="478"/>
      <c r="D1024" s="620"/>
      <c r="E1024" s="620"/>
      <c r="F1024" s="620"/>
      <c r="G1024" s="479"/>
      <c r="H1024" s="621"/>
      <c r="I1024" s="622"/>
      <c r="J1024" s="622"/>
      <c r="K1024" s="623"/>
      <c r="L1024" s="623"/>
      <c r="M1024" s="622"/>
      <c r="N1024" s="623"/>
      <c r="O1024" s="622"/>
      <c r="P1024" s="479"/>
      <c r="Q1024" s="479"/>
      <c r="R1024" s="623"/>
      <c r="S1024" s="478"/>
      <c r="T1024" s="478"/>
      <c r="U1024" s="624"/>
      <c r="V1024" s="624"/>
      <c r="W1024" s="624"/>
      <c r="BB1024" s="478"/>
      <c r="BC1024" s="478"/>
      <c r="BD1024" s="478"/>
      <c r="BE1024" s="478"/>
      <c r="BF1024" s="478"/>
      <c r="BG1024" s="478"/>
    </row>
    <row r="1025" spans="2:59" x14ac:dyDescent="0.2">
      <c r="B1025" s="478"/>
      <c r="C1025" s="478"/>
      <c r="D1025" s="620"/>
      <c r="E1025" s="620"/>
      <c r="F1025" s="620"/>
      <c r="G1025" s="479"/>
      <c r="H1025" s="621"/>
      <c r="I1025" s="622"/>
      <c r="J1025" s="622"/>
      <c r="K1025" s="623"/>
      <c r="L1025" s="623"/>
      <c r="M1025" s="622"/>
      <c r="N1025" s="623"/>
      <c r="O1025" s="622"/>
      <c r="P1025" s="479"/>
      <c r="Q1025" s="479"/>
      <c r="R1025" s="623"/>
      <c r="S1025" s="478"/>
      <c r="T1025" s="478"/>
      <c r="U1025" s="624"/>
      <c r="V1025" s="624"/>
      <c r="W1025" s="624"/>
      <c r="BB1025" s="478"/>
      <c r="BC1025" s="478"/>
      <c r="BD1025" s="478"/>
      <c r="BE1025" s="478"/>
      <c r="BF1025" s="478"/>
      <c r="BG1025" s="478"/>
    </row>
    <row r="1026" spans="2:59" x14ac:dyDescent="0.2">
      <c r="B1026" s="478"/>
      <c r="C1026" s="478"/>
      <c r="D1026" s="620"/>
      <c r="E1026" s="620"/>
      <c r="F1026" s="620"/>
      <c r="G1026" s="479"/>
      <c r="H1026" s="621"/>
      <c r="I1026" s="622"/>
      <c r="J1026" s="622"/>
      <c r="K1026" s="623"/>
      <c r="L1026" s="623"/>
      <c r="M1026" s="622"/>
      <c r="N1026" s="623"/>
      <c r="O1026" s="622"/>
      <c r="P1026" s="479"/>
      <c r="Q1026" s="479"/>
      <c r="R1026" s="623"/>
      <c r="S1026" s="478"/>
      <c r="T1026" s="478"/>
      <c r="U1026" s="624"/>
      <c r="V1026" s="624"/>
      <c r="W1026" s="624"/>
      <c r="BB1026" s="478"/>
      <c r="BC1026" s="478"/>
      <c r="BD1026" s="478"/>
      <c r="BE1026" s="478"/>
      <c r="BF1026" s="478"/>
      <c r="BG1026" s="478"/>
    </row>
    <row r="1027" spans="2:59" x14ac:dyDescent="0.2">
      <c r="B1027" s="478"/>
      <c r="C1027" s="478"/>
      <c r="D1027" s="620"/>
      <c r="E1027" s="620"/>
      <c r="F1027" s="620"/>
      <c r="G1027" s="479"/>
      <c r="H1027" s="621"/>
      <c r="I1027" s="622"/>
      <c r="J1027" s="622"/>
      <c r="K1027" s="623"/>
      <c r="L1027" s="623"/>
      <c r="M1027" s="622"/>
      <c r="N1027" s="623"/>
      <c r="O1027" s="622"/>
      <c r="P1027" s="479"/>
      <c r="Q1027" s="479"/>
      <c r="R1027" s="623"/>
      <c r="S1027" s="478"/>
      <c r="T1027" s="478"/>
      <c r="U1027" s="624"/>
      <c r="V1027" s="624"/>
      <c r="W1027" s="624"/>
      <c r="BB1027" s="478"/>
      <c r="BC1027" s="478"/>
      <c r="BD1027" s="478"/>
      <c r="BE1027" s="478"/>
      <c r="BF1027" s="478"/>
      <c r="BG1027" s="478"/>
    </row>
    <row r="1028" spans="2:59" x14ac:dyDescent="0.2">
      <c r="B1028" s="478"/>
      <c r="C1028" s="478"/>
      <c r="D1028" s="620"/>
      <c r="E1028" s="620"/>
      <c r="F1028" s="620"/>
      <c r="G1028" s="479"/>
      <c r="H1028" s="621"/>
      <c r="I1028" s="622"/>
      <c r="J1028" s="622"/>
      <c r="K1028" s="623"/>
      <c r="L1028" s="623"/>
      <c r="M1028" s="622"/>
      <c r="N1028" s="623"/>
      <c r="O1028" s="622"/>
      <c r="P1028" s="479"/>
      <c r="Q1028" s="479"/>
      <c r="R1028" s="623"/>
      <c r="S1028" s="478"/>
      <c r="T1028" s="478"/>
      <c r="U1028" s="624"/>
      <c r="V1028" s="624"/>
      <c r="W1028" s="624"/>
      <c r="BB1028" s="478"/>
      <c r="BC1028" s="478"/>
      <c r="BD1028" s="478"/>
      <c r="BE1028" s="478"/>
      <c r="BF1028" s="478"/>
      <c r="BG1028" s="478"/>
    </row>
    <row r="1029" spans="2:59" x14ac:dyDescent="0.2">
      <c r="B1029" s="478"/>
      <c r="C1029" s="478"/>
      <c r="D1029" s="620"/>
      <c r="E1029" s="620"/>
      <c r="F1029" s="620"/>
      <c r="G1029" s="479"/>
      <c r="H1029" s="621"/>
      <c r="I1029" s="622"/>
      <c r="J1029" s="622"/>
      <c r="K1029" s="623"/>
      <c r="L1029" s="623"/>
      <c r="M1029" s="622"/>
      <c r="N1029" s="623"/>
      <c r="O1029" s="622"/>
      <c r="P1029" s="479"/>
      <c r="Q1029" s="479"/>
      <c r="R1029" s="623"/>
      <c r="S1029" s="478"/>
      <c r="T1029" s="478"/>
      <c r="U1029" s="624"/>
      <c r="V1029" s="624"/>
      <c r="W1029" s="624"/>
      <c r="BB1029" s="478"/>
      <c r="BC1029" s="478"/>
      <c r="BD1029" s="478"/>
      <c r="BE1029" s="478"/>
      <c r="BF1029" s="478"/>
      <c r="BG1029" s="478"/>
    </row>
    <row r="1030" spans="2:59" x14ac:dyDescent="0.2">
      <c r="B1030" s="478"/>
      <c r="C1030" s="478"/>
      <c r="D1030" s="620"/>
      <c r="E1030" s="620"/>
      <c r="F1030" s="620"/>
      <c r="G1030" s="479"/>
      <c r="H1030" s="621"/>
      <c r="I1030" s="622"/>
      <c r="J1030" s="622"/>
      <c r="K1030" s="623"/>
      <c r="L1030" s="623"/>
      <c r="M1030" s="622"/>
      <c r="N1030" s="623"/>
      <c r="O1030" s="622"/>
      <c r="P1030" s="479"/>
      <c r="Q1030" s="479"/>
      <c r="R1030" s="623"/>
      <c r="S1030" s="478"/>
      <c r="T1030" s="478"/>
      <c r="U1030" s="624"/>
      <c r="V1030" s="624"/>
      <c r="W1030" s="624"/>
      <c r="BB1030" s="478"/>
      <c r="BC1030" s="478"/>
      <c r="BD1030" s="478"/>
      <c r="BE1030" s="478"/>
      <c r="BF1030" s="478"/>
      <c r="BG1030" s="478"/>
    </row>
    <row r="1031" spans="2:59" x14ac:dyDescent="0.2">
      <c r="B1031" s="478"/>
      <c r="C1031" s="478"/>
      <c r="D1031" s="620"/>
      <c r="E1031" s="620"/>
      <c r="F1031" s="620"/>
      <c r="G1031" s="479"/>
      <c r="H1031" s="621"/>
      <c r="I1031" s="622"/>
      <c r="J1031" s="622"/>
      <c r="K1031" s="623"/>
      <c r="L1031" s="623"/>
      <c r="M1031" s="622"/>
      <c r="N1031" s="623"/>
      <c r="O1031" s="622"/>
      <c r="P1031" s="479"/>
      <c r="Q1031" s="479"/>
      <c r="R1031" s="623"/>
      <c r="S1031" s="478"/>
      <c r="T1031" s="478"/>
      <c r="U1031" s="624"/>
      <c r="V1031" s="624"/>
      <c r="W1031" s="624"/>
      <c r="BB1031" s="478"/>
      <c r="BC1031" s="478"/>
      <c r="BD1031" s="478"/>
      <c r="BE1031" s="478"/>
      <c r="BF1031" s="478"/>
      <c r="BG1031" s="478"/>
    </row>
    <row r="1032" spans="2:59" x14ac:dyDescent="0.2">
      <c r="B1032" s="478"/>
      <c r="C1032" s="478"/>
      <c r="D1032" s="620"/>
      <c r="E1032" s="620"/>
      <c r="F1032" s="620"/>
      <c r="G1032" s="479"/>
      <c r="H1032" s="621"/>
      <c r="I1032" s="622"/>
      <c r="J1032" s="622"/>
      <c r="K1032" s="623"/>
      <c r="L1032" s="623"/>
      <c r="M1032" s="622"/>
      <c r="N1032" s="623"/>
      <c r="O1032" s="622"/>
      <c r="P1032" s="479"/>
      <c r="Q1032" s="479"/>
      <c r="R1032" s="623"/>
      <c r="S1032" s="478"/>
      <c r="T1032" s="478"/>
      <c r="U1032" s="624"/>
      <c r="V1032" s="624"/>
      <c r="W1032" s="624"/>
      <c r="BB1032" s="478"/>
      <c r="BC1032" s="478"/>
      <c r="BD1032" s="478"/>
      <c r="BE1032" s="478"/>
      <c r="BF1032" s="478"/>
      <c r="BG1032" s="478"/>
    </row>
    <row r="1033" spans="2:59" x14ac:dyDescent="0.2">
      <c r="B1033" s="478"/>
      <c r="C1033" s="478"/>
      <c r="D1033" s="620"/>
      <c r="E1033" s="620"/>
      <c r="F1033" s="620"/>
      <c r="G1033" s="479"/>
      <c r="H1033" s="621"/>
      <c r="I1033" s="622"/>
      <c r="J1033" s="622"/>
      <c r="K1033" s="623"/>
      <c r="L1033" s="623"/>
      <c r="M1033" s="622"/>
      <c r="N1033" s="623"/>
      <c r="O1033" s="622"/>
      <c r="P1033" s="479"/>
      <c r="Q1033" s="479"/>
      <c r="R1033" s="623"/>
      <c r="S1033" s="478"/>
      <c r="T1033" s="478"/>
      <c r="U1033" s="624"/>
      <c r="V1033" s="624"/>
      <c r="W1033" s="624"/>
      <c r="BB1033" s="478"/>
      <c r="BC1033" s="478"/>
      <c r="BD1033" s="478"/>
      <c r="BE1033" s="478"/>
      <c r="BF1033" s="478"/>
      <c r="BG1033" s="478"/>
    </row>
    <row r="1034" spans="2:59" x14ac:dyDescent="0.2">
      <c r="B1034" s="478"/>
      <c r="C1034" s="478"/>
      <c r="D1034" s="620"/>
      <c r="E1034" s="620"/>
      <c r="F1034" s="620"/>
      <c r="G1034" s="479"/>
      <c r="H1034" s="621"/>
      <c r="I1034" s="622"/>
      <c r="J1034" s="622"/>
      <c r="K1034" s="623"/>
      <c r="L1034" s="623"/>
      <c r="M1034" s="622"/>
      <c r="N1034" s="623"/>
      <c r="O1034" s="622"/>
      <c r="P1034" s="479"/>
      <c r="Q1034" s="479"/>
      <c r="R1034" s="623"/>
      <c r="S1034" s="478"/>
      <c r="T1034" s="478"/>
      <c r="U1034" s="624"/>
      <c r="V1034" s="624"/>
      <c r="W1034" s="624"/>
      <c r="BB1034" s="478"/>
      <c r="BC1034" s="478"/>
      <c r="BD1034" s="478"/>
      <c r="BE1034" s="478"/>
      <c r="BF1034" s="478"/>
      <c r="BG1034" s="478"/>
    </row>
    <row r="1035" spans="2:59" x14ac:dyDescent="0.2">
      <c r="B1035" s="478"/>
      <c r="C1035" s="478"/>
      <c r="D1035" s="620"/>
      <c r="E1035" s="620"/>
      <c r="F1035" s="620"/>
      <c r="G1035" s="479"/>
      <c r="H1035" s="621"/>
      <c r="I1035" s="622"/>
      <c r="J1035" s="622"/>
      <c r="K1035" s="623"/>
      <c r="L1035" s="623"/>
      <c r="M1035" s="622"/>
      <c r="N1035" s="623"/>
      <c r="O1035" s="622"/>
      <c r="P1035" s="479"/>
      <c r="Q1035" s="479"/>
      <c r="R1035" s="623"/>
      <c r="S1035" s="478"/>
      <c r="T1035" s="478"/>
      <c r="U1035" s="624"/>
      <c r="V1035" s="624"/>
      <c r="W1035" s="624"/>
      <c r="BB1035" s="478"/>
      <c r="BC1035" s="478"/>
      <c r="BD1035" s="478"/>
      <c r="BE1035" s="478"/>
      <c r="BF1035" s="478"/>
      <c r="BG1035" s="478"/>
    </row>
    <row r="1036" spans="2:59" x14ac:dyDescent="0.2">
      <c r="B1036" s="478"/>
      <c r="C1036" s="478"/>
      <c r="D1036" s="620"/>
      <c r="E1036" s="620"/>
      <c r="F1036" s="620"/>
      <c r="G1036" s="479"/>
      <c r="H1036" s="621"/>
      <c r="I1036" s="622"/>
      <c r="J1036" s="622"/>
      <c r="K1036" s="623"/>
      <c r="L1036" s="623"/>
      <c r="M1036" s="622"/>
      <c r="N1036" s="623"/>
      <c r="O1036" s="622"/>
      <c r="P1036" s="479"/>
      <c r="Q1036" s="479"/>
      <c r="R1036" s="623"/>
      <c r="S1036" s="478"/>
      <c r="T1036" s="478"/>
      <c r="U1036" s="624"/>
      <c r="V1036" s="624"/>
      <c r="W1036" s="624"/>
      <c r="BB1036" s="478"/>
      <c r="BC1036" s="478"/>
      <c r="BD1036" s="478"/>
      <c r="BE1036" s="478"/>
      <c r="BF1036" s="478"/>
      <c r="BG1036" s="478"/>
    </row>
    <row r="1037" spans="2:59" x14ac:dyDescent="0.2">
      <c r="B1037" s="478"/>
      <c r="C1037" s="478"/>
      <c r="D1037" s="620"/>
      <c r="E1037" s="620"/>
      <c r="F1037" s="620"/>
      <c r="G1037" s="479"/>
      <c r="H1037" s="621"/>
      <c r="I1037" s="622"/>
      <c r="J1037" s="622"/>
      <c r="K1037" s="623"/>
      <c r="L1037" s="623"/>
      <c r="M1037" s="622"/>
      <c r="N1037" s="623"/>
      <c r="O1037" s="622"/>
      <c r="P1037" s="479"/>
      <c r="Q1037" s="479"/>
      <c r="R1037" s="623"/>
      <c r="S1037" s="478"/>
      <c r="T1037" s="478"/>
      <c r="U1037" s="624"/>
      <c r="V1037" s="624"/>
      <c r="W1037" s="624"/>
      <c r="BB1037" s="478"/>
      <c r="BC1037" s="478"/>
      <c r="BD1037" s="478"/>
      <c r="BE1037" s="478"/>
      <c r="BF1037" s="478"/>
      <c r="BG1037" s="478"/>
    </row>
    <row r="1038" spans="2:59" x14ac:dyDescent="0.2">
      <c r="B1038" s="478"/>
      <c r="C1038" s="478"/>
      <c r="D1038" s="620"/>
      <c r="E1038" s="620"/>
      <c r="F1038" s="620"/>
      <c r="G1038" s="479"/>
      <c r="H1038" s="621"/>
      <c r="I1038" s="622"/>
      <c r="J1038" s="622"/>
      <c r="K1038" s="623"/>
      <c r="L1038" s="623"/>
      <c r="M1038" s="622"/>
      <c r="N1038" s="623"/>
      <c r="O1038" s="622"/>
      <c r="P1038" s="479"/>
      <c r="Q1038" s="479"/>
      <c r="R1038" s="623"/>
      <c r="S1038" s="478"/>
      <c r="T1038" s="478"/>
      <c r="U1038" s="624"/>
      <c r="V1038" s="624"/>
      <c r="W1038" s="624"/>
      <c r="BB1038" s="478"/>
      <c r="BC1038" s="478"/>
      <c r="BD1038" s="478"/>
      <c r="BE1038" s="478"/>
      <c r="BF1038" s="478"/>
      <c r="BG1038" s="478"/>
    </row>
    <row r="1039" spans="2:59" x14ac:dyDescent="0.2">
      <c r="B1039" s="478"/>
      <c r="C1039" s="478"/>
      <c r="D1039" s="620"/>
      <c r="E1039" s="620"/>
      <c r="F1039" s="620"/>
      <c r="G1039" s="479"/>
      <c r="H1039" s="621"/>
      <c r="I1039" s="622"/>
      <c r="J1039" s="622"/>
      <c r="K1039" s="623"/>
      <c r="L1039" s="623"/>
      <c r="M1039" s="622"/>
      <c r="N1039" s="623"/>
      <c r="O1039" s="622"/>
      <c r="P1039" s="479"/>
      <c r="Q1039" s="479"/>
      <c r="R1039" s="623"/>
      <c r="S1039" s="478"/>
      <c r="T1039" s="478"/>
      <c r="U1039" s="624"/>
      <c r="V1039" s="624"/>
      <c r="W1039" s="624"/>
      <c r="BB1039" s="478"/>
      <c r="BC1039" s="478"/>
      <c r="BD1039" s="478"/>
      <c r="BE1039" s="478"/>
      <c r="BF1039" s="478"/>
      <c r="BG1039" s="478"/>
    </row>
    <row r="1040" spans="2:59" x14ac:dyDescent="0.2">
      <c r="B1040" s="478"/>
      <c r="C1040" s="478"/>
      <c r="D1040" s="620"/>
      <c r="E1040" s="620"/>
      <c r="F1040" s="620"/>
      <c r="G1040" s="479"/>
      <c r="H1040" s="621"/>
      <c r="I1040" s="622"/>
      <c r="J1040" s="622"/>
      <c r="K1040" s="623"/>
      <c r="L1040" s="623"/>
      <c r="M1040" s="622"/>
      <c r="N1040" s="623"/>
      <c r="O1040" s="622"/>
      <c r="P1040" s="479"/>
      <c r="Q1040" s="479"/>
      <c r="R1040" s="623"/>
      <c r="S1040" s="478"/>
      <c r="T1040" s="478"/>
      <c r="U1040" s="624"/>
      <c r="V1040" s="624"/>
      <c r="W1040" s="624"/>
      <c r="BB1040" s="478"/>
      <c r="BC1040" s="478"/>
      <c r="BD1040" s="478"/>
      <c r="BE1040" s="478"/>
      <c r="BF1040" s="478"/>
      <c r="BG1040" s="478"/>
    </row>
    <row r="1041" spans="2:59" x14ac:dyDescent="0.2">
      <c r="B1041" s="478"/>
      <c r="C1041" s="478"/>
      <c r="D1041" s="620"/>
      <c r="E1041" s="620"/>
      <c r="F1041" s="620"/>
      <c r="G1041" s="479"/>
      <c r="H1041" s="621"/>
      <c r="I1041" s="622"/>
      <c r="J1041" s="622"/>
      <c r="K1041" s="623"/>
      <c r="L1041" s="623"/>
      <c r="M1041" s="622"/>
      <c r="N1041" s="623"/>
      <c r="O1041" s="622"/>
      <c r="P1041" s="479"/>
      <c r="Q1041" s="479"/>
      <c r="R1041" s="623"/>
      <c r="S1041" s="478"/>
      <c r="T1041" s="478"/>
      <c r="U1041" s="624"/>
      <c r="V1041" s="624"/>
      <c r="W1041" s="624"/>
      <c r="BB1041" s="478"/>
      <c r="BC1041" s="478"/>
      <c r="BD1041" s="478"/>
      <c r="BE1041" s="478"/>
      <c r="BF1041" s="478"/>
      <c r="BG1041" s="478"/>
    </row>
    <row r="1042" spans="2:59" x14ac:dyDescent="0.2">
      <c r="B1042" s="478"/>
      <c r="C1042" s="478"/>
      <c r="D1042" s="620"/>
      <c r="E1042" s="620"/>
      <c r="F1042" s="620"/>
      <c r="G1042" s="479"/>
      <c r="H1042" s="621"/>
      <c r="I1042" s="622"/>
      <c r="J1042" s="622"/>
      <c r="K1042" s="623"/>
      <c r="L1042" s="623"/>
      <c r="M1042" s="622"/>
      <c r="N1042" s="623"/>
      <c r="O1042" s="622"/>
      <c r="P1042" s="479"/>
      <c r="Q1042" s="479"/>
      <c r="R1042" s="623"/>
      <c r="S1042" s="478"/>
      <c r="T1042" s="478"/>
      <c r="U1042" s="624"/>
      <c r="V1042" s="624"/>
      <c r="W1042" s="624"/>
      <c r="BB1042" s="478"/>
      <c r="BC1042" s="478"/>
      <c r="BD1042" s="478"/>
      <c r="BE1042" s="478"/>
      <c r="BF1042" s="478"/>
      <c r="BG1042" s="478"/>
    </row>
    <row r="1043" spans="2:59" x14ac:dyDescent="0.2">
      <c r="B1043" s="478"/>
      <c r="C1043" s="478"/>
      <c r="D1043" s="620"/>
      <c r="E1043" s="620"/>
      <c r="F1043" s="620"/>
      <c r="G1043" s="479"/>
      <c r="H1043" s="621"/>
      <c r="I1043" s="622"/>
      <c r="J1043" s="622"/>
      <c r="K1043" s="623"/>
      <c r="L1043" s="623"/>
      <c r="M1043" s="622"/>
      <c r="N1043" s="623"/>
      <c r="O1043" s="622"/>
      <c r="P1043" s="479"/>
      <c r="Q1043" s="479"/>
      <c r="R1043" s="623"/>
      <c r="S1043" s="478"/>
      <c r="T1043" s="478"/>
      <c r="U1043" s="624"/>
      <c r="V1043" s="624"/>
      <c r="W1043" s="624"/>
      <c r="BB1043" s="478"/>
      <c r="BC1043" s="478"/>
      <c r="BD1043" s="478"/>
      <c r="BE1043" s="478"/>
      <c r="BF1043" s="478"/>
      <c r="BG1043" s="478"/>
    </row>
    <row r="1044" spans="2:59" x14ac:dyDescent="0.2">
      <c r="B1044" s="478"/>
      <c r="C1044" s="478"/>
      <c r="D1044" s="620"/>
      <c r="E1044" s="620"/>
      <c r="F1044" s="620"/>
      <c r="G1044" s="479"/>
      <c r="H1044" s="621"/>
      <c r="I1044" s="622"/>
      <c r="J1044" s="622"/>
      <c r="K1044" s="623"/>
      <c r="L1044" s="623"/>
      <c r="M1044" s="622"/>
      <c r="N1044" s="623"/>
      <c r="O1044" s="622"/>
      <c r="P1044" s="479"/>
      <c r="Q1044" s="479"/>
      <c r="R1044" s="623"/>
      <c r="S1044" s="478"/>
      <c r="T1044" s="478"/>
      <c r="U1044" s="624"/>
      <c r="V1044" s="624"/>
      <c r="W1044" s="624"/>
      <c r="BB1044" s="478"/>
      <c r="BC1044" s="478"/>
      <c r="BD1044" s="478"/>
      <c r="BE1044" s="478"/>
      <c r="BF1044" s="478"/>
      <c r="BG1044" s="478"/>
    </row>
    <row r="1045" spans="2:59" x14ac:dyDescent="0.2">
      <c r="B1045" s="478"/>
      <c r="C1045" s="478"/>
      <c r="D1045" s="620"/>
      <c r="E1045" s="620"/>
      <c r="F1045" s="620"/>
      <c r="G1045" s="479"/>
      <c r="H1045" s="621"/>
      <c r="I1045" s="622"/>
      <c r="J1045" s="622"/>
      <c r="K1045" s="623"/>
      <c r="L1045" s="623"/>
      <c r="M1045" s="622"/>
      <c r="N1045" s="623"/>
      <c r="O1045" s="622"/>
      <c r="P1045" s="479"/>
      <c r="Q1045" s="479"/>
      <c r="R1045" s="623"/>
      <c r="S1045" s="478"/>
      <c r="T1045" s="478"/>
      <c r="U1045" s="624"/>
      <c r="V1045" s="624"/>
      <c r="W1045" s="624"/>
      <c r="BB1045" s="478"/>
      <c r="BC1045" s="478"/>
      <c r="BD1045" s="478"/>
      <c r="BE1045" s="478"/>
      <c r="BF1045" s="478"/>
      <c r="BG1045" s="478"/>
    </row>
    <row r="1046" spans="2:59" x14ac:dyDescent="0.2">
      <c r="B1046" s="478"/>
      <c r="C1046" s="478"/>
      <c r="D1046" s="620"/>
      <c r="E1046" s="620"/>
      <c r="F1046" s="620"/>
      <c r="G1046" s="479"/>
      <c r="H1046" s="621"/>
      <c r="I1046" s="622"/>
      <c r="J1046" s="622"/>
      <c r="K1046" s="623"/>
      <c r="L1046" s="623"/>
      <c r="M1046" s="622"/>
      <c r="N1046" s="623"/>
      <c r="O1046" s="622"/>
      <c r="P1046" s="479"/>
      <c r="Q1046" s="479"/>
      <c r="R1046" s="623"/>
      <c r="S1046" s="478"/>
      <c r="T1046" s="478"/>
      <c r="U1046" s="624"/>
      <c r="V1046" s="624"/>
      <c r="W1046" s="624"/>
      <c r="BB1046" s="478"/>
      <c r="BC1046" s="478"/>
      <c r="BD1046" s="478"/>
      <c r="BE1046" s="478"/>
      <c r="BF1046" s="478"/>
      <c r="BG1046" s="478"/>
    </row>
    <row r="1047" spans="2:59" x14ac:dyDescent="0.2">
      <c r="B1047" s="478"/>
      <c r="C1047" s="478"/>
      <c r="D1047" s="620"/>
      <c r="E1047" s="620"/>
      <c r="F1047" s="620"/>
      <c r="G1047" s="479"/>
      <c r="H1047" s="621"/>
      <c r="I1047" s="622"/>
      <c r="J1047" s="622"/>
      <c r="K1047" s="623"/>
      <c r="L1047" s="623"/>
      <c r="M1047" s="622"/>
      <c r="N1047" s="623"/>
      <c r="O1047" s="622"/>
      <c r="P1047" s="479"/>
      <c r="Q1047" s="479"/>
      <c r="R1047" s="623"/>
      <c r="S1047" s="478"/>
      <c r="T1047" s="478"/>
      <c r="U1047" s="624"/>
      <c r="V1047" s="624"/>
      <c r="W1047" s="624"/>
      <c r="BB1047" s="478"/>
      <c r="BC1047" s="478"/>
      <c r="BD1047" s="478"/>
      <c r="BE1047" s="478"/>
      <c r="BF1047" s="478"/>
      <c r="BG1047" s="478"/>
    </row>
    <row r="1048" spans="2:59" x14ac:dyDescent="0.2">
      <c r="B1048" s="478"/>
      <c r="C1048" s="478"/>
      <c r="D1048" s="620"/>
      <c r="E1048" s="620"/>
      <c r="F1048" s="620"/>
      <c r="G1048" s="479"/>
      <c r="H1048" s="621"/>
      <c r="I1048" s="622"/>
      <c r="J1048" s="622"/>
      <c r="K1048" s="623"/>
      <c r="L1048" s="623"/>
      <c r="M1048" s="622"/>
      <c r="N1048" s="623"/>
      <c r="O1048" s="622"/>
      <c r="P1048" s="479"/>
      <c r="Q1048" s="479"/>
      <c r="R1048" s="623"/>
      <c r="S1048" s="478"/>
      <c r="T1048" s="478"/>
      <c r="U1048" s="624"/>
      <c r="V1048" s="624"/>
      <c r="W1048" s="624"/>
      <c r="BB1048" s="478"/>
      <c r="BC1048" s="478"/>
      <c r="BD1048" s="478"/>
      <c r="BE1048" s="478"/>
      <c r="BF1048" s="478"/>
      <c r="BG1048" s="478"/>
    </row>
    <row r="1049" spans="2:59" x14ac:dyDescent="0.2">
      <c r="B1049" s="478"/>
      <c r="C1049" s="478"/>
      <c r="D1049" s="620"/>
      <c r="E1049" s="620"/>
      <c r="F1049" s="620"/>
      <c r="G1049" s="479"/>
      <c r="H1049" s="621"/>
      <c r="I1049" s="622"/>
      <c r="J1049" s="622"/>
      <c r="K1049" s="623"/>
      <c r="L1049" s="623"/>
      <c r="M1049" s="622"/>
      <c r="N1049" s="623"/>
      <c r="O1049" s="622"/>
      <c r="P1049" s="479"/>
      <c r="Q1049" s="479"/>
      <c r="R1049" s="623"/>
      <c r="S1049" s="478"/>
      <c r="T1049" s="478"/>
      <c r="U1049" s="624"/>
      <c r="V1049" s="624"/>
      <c r="W1049" s="624"/>
      <c r="BB1049" s="478"/>
      <c r="BC1049" s="478"/>
      <c r="BD1049" s="478"/>
      <c r="BE1049" s="478"/>
      <c r="BF1049" s="478"/>
      <c r="BG1049" s="478"/>
    </row>
    <row r="1050" spans="2:59" x14ac:dyDescent="0.2">
      <c r="B1050" s="478"/>
      <c r="C1050" s="478"/>
      <c r="D1050" s="620"/>
      <c r="E1050" s="620"/>
      <c r="F1050" s="620"/>
      <c r="G1050" s="479"/>
      <c r="H1050" s="621"/>
      <c r="I1050" s="622"/>
      <c r="J1050" s="622"/>
      <c r="K1050" s="623"/>
      <c r="L1050" s="623"/>
      <c r="M1050" s="622"/>
      <c r="N1050" s="623"/>
      <c r="O1050" s="622"/>
      <c r="P1050" s="479"/>
      <c r="Q1050" s="479"/>
      <c r="R1050" s="623"/>
      <c r="S1050" s="478"/>
      <c r="T1050" s="478"/>
      <c r="U1050" s="624"/>
      <c r="V1050" s="624"/>
      <c r="W1050" s="624"/>
      <c r="BB1050" s="478"/>
      <c r="BC1050" s="478"/>
      <c r="BD1050" s="478"/>
      <c r="BE1050" s="478"/>
      <c r="BF1050" s="478"/>
      <c r="BG1050" s="478"/>
    </row>
    <row r="1051" spans="2:59" x14ac:dyDescent="0.2">
      <c r="B1051" s="478"/>
      <c r="C1051" s="478"/>
      <c r="D1051" s="620"/>
      <c r="E1051" s="620"/>
      <c r="F1051" s="620"/>
      <c r="G1051" s="479"/>
      <c r="H1051" s="621"/>
      <c r="I1051" s="622"/>
      <c r="J1051" s="622"/>
      <c r="K1051" s="623"/>
      <c r="L1051" s="623"/>
      <c r="M1051" s="622"/>
      <c r="N1051" s="623"/>
      <c r="O1051" s="622"/>
      <c r="P1051" s="479"/>
      <c r="Q1051" s="479"/>
      <c r="R1051" s="623"/>
      <c r="S1051" s="478"/>
      <c r="T1051" s="478"/>
      <c r="U1051" s="624"/>
      <c r="V1051" s="624"/>
      <c r="W1051" s="624"/>
      <c r="BB1051" s="478"/>
      <c r="BC1051" s="478"/>
      <c r="BD1051" s="478"/>
      <c r="BE1051" s="478"/>
      <c r="BF1051" s="478"/>
      <c r="BG1051" s="478"/>
    </row>
    <row r="1052" spans="2:59" x14ac:dyDescent="0.2">
      <c r="B1052" s="478"/>
      <c r="C1052" s="478"/>
      <c r="D1052" s="620"/>
      <c r="E1052" s="620"/>
      <c r="F1052" s="620"/>
      <c r="G1052" s="479"/>
      <c r="H1052" s="621"/>
      <c r="I1052" s="622"/>
      <c r="J1052" s="622"/>
      <c r="K1052" s="623"/>
      <c r="L1052" s="623"/>
      <c r="M1052" s="622"/>
      <c r="N1052" s="623"/>
      <c r="O1052" s="622"/>
      <c r="P1052" s="479"/>
      <c r="Q1052" s="479"/>
      <c r="R1052" s="623"/>
      <c r="S1052" s="478"/>
      <c r="T1052" s="478"/>
      <c r="U1052" s="624"/>
      <c r="V1052" s="624"/>
      <c r="W1052" s="624"/>
      <c r="BB1052" s="478"/>
      <c r="BC1052" s="478"/>
      <c r="BD1052" s="478"/>
      <c r="BE1052" s="478"/>
      <c r="BF1052" s="478"/>
      <c r="BG1052" s="478"/>
    </row>
    <row r="1053" spans="2:59" x14ac:dyDescent="0.2">
      <c r="B1053" s="478"/>
      <c r="C1053" s="478"/>
      <c r="D1053" s="620"/>
      <c r="E1053" s="620"/>
      <c r="F1053" s="620"/>
      <c r="G1053" s="479"/>
      <c r="H1053" s="621"/>
      <c r="I1053" s="622"/>
      <c r="J1053" s="622"/>
      <c r="K1053" s="623"/>
      <c r="L1053" s="623"/>
      <c r="M1053" s="622"/>
      <c r="N1053" s="623"/>
      <c r="O1053" s="622"/>
      <c r="P1053" s="479"/>
      <c r="Q1053" s="479"/>
      <c r="R1053" s="623"/>
      <c r="S1053" s="478"/>
      <c r="T1053" s="478"/>
      <c r="U1053" s="624"/>
      <c r="V1053" s="624"/>
      <c r="W1053" s="624"/>
      <c r="BB1053" s="478"/>
      <c r="BC1053" s="478"/>
      <c r="BD1053" s="478"/>
      <c r="BE1053" s="478"/>
      <c r="BF1053" s="478"/>
      <c r="BG1053" s="478"/>
    </row>
    <row r="1054" spans="2:59" x14ac:dyDescent="0.2">
      <c r="B1054" s="478"/>
      <c r="C1054" s="478"/>
      <c r="D1054" s="620"/>
      <c r="E1054" s="620"/>
      <c r="F1054" s="620"/>
      <c r="G1054" s="479"/>
      <c r="H1054" s="621"/>
      <c r="I1054" s="622"/>
      <c r="J1054" s="622"/>
      <c r="K1054" s="623"/>
      <c r="L1054" s="623"/>
      <c r="M1054" s="622"/>
      <c r="N1054" s="623"/>
      <c r="O1054" s="622"/>
      <c r="P1054" s="479"/>
      <c r="Q1054" s="479"/>
      <c r="R1054" s="623"/>
      <c r="S1054" s="478"/>
      <c r="T1054" s="478"/>
      <c r="U1054" s="624"/>
      <c r="V1054" s="624"/>
      <c r="W1054" s="624"/>
      <c r="BB1054" s="478"/>
      <c r="BC1054" s="478"/>
      <c r="BD1054" s="478"/>
      <c r="BE1054" s="478"/>
      <c r="BF1054" s="478"/>
      <c r="BG1054" s="478"/>
    </row>
    <row r="1055" spans="2:59" x14ac:dyDescent="0.2">
      <c r="B1055" s="478"/>
      <c r="C1055" s="478"/>
      <c r="D1055" s="620"/>
      <c r="E1055" s="620"/>
      <c r="F1055" s="620"/>
      <c r="G1055" s="479"/>
      <c r="H1055" s="621"/>
      <c r="I1055" s="622"/>
      <c r="J1055" s="622"/>
      <c r="K1055" s="623"/>
      <c r="L1055" s="623"/>
      <c r="M1055" s="622"/>
      <c r="N1055" s="623"/>
      <c r="O1055" s="622"/>
      <c r="P1055" s="479"/>
      <c r="Q1055" s="479"/>
      <c r="R1055" s="623"/>
      <c r="S1055" s="478"/>
      <c r="T1055" s="478"/>
      <c r="U1055" s="624"/>
      <c r="V1055" s="624"/>
      <c r="W1055" s="624"/>
      <c r="BB1055" s="478"/>
      <c r="BC1055" s="478"/>
      <c r="BD1055" s="478"/>
      <c r="BE1055" s="478"/>
      <c r="BF1055" s="478"/>
      <c r="BG1055" s="478"/>
    </row>
    <row r="1056" spans="2:59" x14ac:dyDescent="0.2">
      <c r="B1056" s="478"/>
      <c r="C1056" s="478"/>
      <c r="D1056" s="620"/>
      <c r="E1056" s="620"/>
      <c r="F1056" s="620"/>
      <c r="G1056" s="479"/>
      <c r="H1056" s="621"/>
      <c r="I1056" s="622"/>
      <c r="J1056" s="622"/>
      <c r="K1056" s="623"/>
      <c r="L1056" s="623"/>
      <c r="M1056" s="622"/>
      <c r="N1056" s="623"/>
      <c r="O1056" s="622"/>
      <c r="P1056" s="479"/>
      <c r="Q1056" s="479"/>
      <c r="R1056" s="623"/>
      <c r="S1056" s="478"/>
      <c r="T1056" s="478"/>
      <c r="U1056" s="624"/>
      <c r="V1056" s="624"/>
      <c r="W1056" s="624"/>
      <c r="BB1056" s="478"/>
      <c r="BC1056" s="478"/>
      <c r="BD1056" s="478"/>
      <c r="BE1056" s="478"/>
      <c r="BF1056" s="478"/>
      <c r="BG1056" s="478"/>
    </row>
    <row r="1057" spans="2:59" x14ac:dyDescent="0.2">
      <c r="B1057" s="478"/>
      <c r="C1057" s="478"/>
      <c r="D1057" s="620"/>
      <c r="E1057" s="620"/>
      <c r="F1057" s="620"/>
      <c r="G1057" s="479"/>
      <c r="H1057" s="621"/>
      <c r="I1057" s="622"/>
      <c r="J1057" s="622"/>
      <c r="K1057" s="623"/>
      <c r="L1057" s="623"/>
      <c r="M1057" s="622"/>
      <c r="N1057" s="623"/>
      <c r="O1057" s="622"/>
      <c r="P1057" s="479"/>
      <c r="Q1057" s="479"/>
      <c r="R1057" s="623"/>
      <c r="S1057" s="478"/>
      <c r="T1057" s="478"/>
      <c r="U1057" s="624"/>
      <c r="V1057" s="624"/>
      <c r="W1057" s="624"/>
      <c r="BB1057" s="478"/>
      <c r="BC1057" s="478"/>
      <c r="BD1057" s="478"/>
      <c r="BE1057" s="478"/>
      <c r="BF1057" s="478"/>
      <c r="BG1057" s="478"/>
    </row>
    <row r="1058" spans="2:59" x14ac:dyDescent="0.2">
      <c r="B1058" s="478"/>
      <c r="C1058" s="478"/>
      <c r="D1058" s="620"/>
      <c r="E1058" s="620"/>
      <c r="F1058" s="620"/>
      <c r="G1058" s="479"/>
      <c r="H1058" s="621"/>
      <c r="I1058" s="622"/>
      <c r="J1058" s="622"/>
      <c r="K1058" s="623"/>
      <c r="L1058" s="623"/>
      <c r="M1058" s="622"/>
      <c r="N1058" s="623"/>
      <c r="O1058" s="622"/>
      <c r="P1058" s="479"/>
      <c r="Q1058" s="479"/>
      <c r="R1058" s="623"/>
      <c r="S1058" s="478"/>
      <c r="T1058" s="478"/>
      <c r="U1058" s="624"/>
      <c r="V1058" s="624"/>
      <c r="W1058" s="624"/>
      <c r="BB1058" s="478"/>
      <c r="BC1058" s="478"/>
      <c r="BD1058" s="478"/>
      <c r="BE1058" s="478"/>
      <c r="BF1058" s="478"/>
      <c r="BG1058" s="478"/>
    </row>
    <row r="1059" spans="2:59" x14ac:dyDescent="0.2">
      <c r="B1059" s="478"/>
      <c r="C1059" s="478"/>
      <c r="D1059" s="620"/>
      <c r="E1059" s="620"/>
      <c r="F1059" s="620"/>
      <c r="G1059" s="479"/>
      <c r="H1059" s="621"/>
      <c r="I1059" s="622"/>
      <c r="J1059" s="622"/>
      <c r="K1059" s="623"/>
      <c r="L1059" s="623"/>
      <c r="M1059" s="622"/>
      <c r="N1059" s="623"/>
      <c r="O1059" s="622"/>
      <c r="P1059" s="479"/>
      <c r="Q1059" s="479"/>
      <c r="R1059" s="623"/>
      <c r="S1059" s="478"/>
      <c r="T1059" s="478"/>
      <c r="U1059" s="624"/>
      <c r="V1059" s="624"/>
      <c r="W1059" s="624"/>
      <c r="BB1059" s="478"/>
      <c r="BC1059" s="478"/>
      <c r="BD1059" s="478"/>
      <c r="BE1059" s="478"/>
      <c r="BF1059" s="478"/>
      <c r="BG1059" s="478"/>
    </row>
    <row r="1060" spans="2:59" x14ac:dyDescent="0.2">
      <c r="B1060" s="478"/>
      <c r="C1060" s="478"/>
      <c r="D1060" s="620"/>
      <c r="E1060" s="620"/>
      <c r="F1060" s="620"/>
      <c r="G1060" s="479"/>
      <c r="H1060" s="621"/>
      <c r="I1060" s="622"/>
      <c r="J1060" s="622"/>
      <c r="K1060" s="623"/>
      <c r="L1060" s="623"/>
      <c r="M1060" s="622"/>
      <c r="N1060" s="623"/>
      <c r="O1060" s="622"/>
      <c r="P1060" s="479"/>
      <c r="Q1060" s="479"/>
      <c r="R1060" s="623"/>
      <c r="S1060" s="478"/>
      <c r="T1060" s="478"/>
      <c r="U1060" s="624"/>
      <c r="V1060" s="624"/>
      <c r="W1060" s="624"/>
      <c r="BB1060" s="478"/>
      <c r="BC1060" s="478"/>
      <c r="BD1060" s="478"/>
      <c r="BE1060" s="478"/>
      <c r="BF1060" s="478"/>
      <c r="BG1060" s="478"/>
    </row>
    <row r="1061" spans="2:59" x14ac:dyDescent="0.2">
      <c r="B1061" s="478"/>
      <c r="C1061" s="478"/>
      <c r="D1061" s="620"/>
      <c r="E1061" s="620"/>
      <c r="F1061" s="620"/>
      <c r="G1061" s="479"/>
      <c r="H1061" s="621"/>
      <c r="I1061" s="622"/>
      <c r="J1061" s="622"/>
      <c r="K1061" s="623"/>
      <c r="L1061" s="623"/>
      <c r="M1061" s="622"/>
      <c r="N1061" s="623"/>
      <c r="O1061" s="622"/>
      <c r="P1061" s="479"/>
      <c r="Q1061" s="479"/>
      <c r="R1061" s="623"/>
      <c r="S1061" s="478"/>
      <c r="T1061" s="478"/>
      <c r="U1061" s="624"/>
      <c r="V1061" s="624"/>
      <c r="W1061" s="624"/>
      <c r="BB1061" s="478"/>
      <c r="BC1061" s="478"/>
      <c r="BD1061" s="478"/>
      <c r="BE1061" s="478"/>
      <c r="BF1061" s="478"/>
      <c r="BG1061" s="478"/>
    </row>
    <row r="1062" spans="2:59" x14ac:dyDescent="0.2">
      <c r="B1062" s="478"/>
      <c r="C1062" s="478"/>
      <c r="D1062" s="620"/>
      <c r="E1062" s="620"/>
      <c r="F1062" s="620"/>
      <c r="G1062" s="479"/>
      <c r="H1062" s="621"/>
      <c r="I1062" s="622"/>
      <c r="J1062" s="622"/>
      <c r="K1062" s="623"/>
      <c r="L1062" s="623"/>
      <c r="M1062" s="622"/>
      <c r="N1062" s="623"/>
      <c r="O1062" s="622"/>
      <c r="P1062" s="479"/>
      <c r="Q1062" s="479"/>
      <c r="R1062" s="623"/>
      <c r="S1062" s="478"/>
      <c r="T1062" s="478"/>
      <c r="U1062" s="624"/>
      <c r="V1062" s="624"/>
      <c r="W1062" s="624"/>
      <c r="BB1062" s="478"/>
      <c r="BC1062" s="478"/>
      <c r="BD1062" s="478"/>
      <c r="BE1062" s="478"/>
      <c r="BF1062" s="478"/>
      <c r="BG1062" s="478"/>
    </row>
    <row r="1063" spans="2:59" x14ac:dyDescent="0.2">
      <c r="B1063" s="478"/>
      <c r="C1063" s="478"/>
      <c r="D1063" s="620"/>
      <c r="E1063" s="620"/>
      <c r="F1063" s="620"/>
      <c r="G1063" s="479"/>
      <c r="H1063" s="621"/>
      <c r="I1063" s="622"/>
      <c r="J1063" s="622"/>
      <c r="K1063" s="623"/>
      <c r="L1063" s="623"/>
      <c r="M1063" s="622"/>
      <c r="N1063" s="623"/>
      <c r="O1063" s="622"/>
      <c r="P1063" s="479"/>
      <c r="Q1063" s="479"/>
      <c r="R1063" s="623"/>
      <c r="S1063" s="478"/>
      <c r="T1063" s="478"/>
      <c r="U1063" s="624"/>
      <c r="V1063" s="624"/>
      <c r="W1063" s="624"/>
      <c r="BB1063" s="478"/>
      <c r="BC1063" s="478"/>
      <c r="BD1063" s="478"/>
      <c r="BE1063" s="478"/>
      <c r="BF1063" s="478"/>
      <c r="BG1063" s="478"/>
    </row>
    <row r="1064" spans="2:59" x14ac:dyDescent="0.2">
      <c r="B1064" s="478"/>
      <c r="C1064" s="478"/>
      <c r="D1064" s="620"/>
      <c r="E1064" s="620"/>
      <c r="F1064" s="620"/>
      <c r="G1064" s="479"/>
      <c r="H1064" s="621"/>
      <c r="I1064" s="622"/>
      <c r="J1064" s="622"/>
      <c r="K1064" s="623"/>
      <c r="L1064" s="623"/>
      <c r="M1064" s="622"/>
      <c r="N1064" s="623"/>
      <c r="O1064" s="622"/>
      <c r="P1064" s="479"/>
      <c r="Q1064" s="479"/>
      <c r="R1064" s="623"/>
      <c r="S1064" s="478"/>
      <c r="T1064" s="478"/>
      <c r="U1064" s="624"/>
      <c r="V1064" s="624"/>
      <c r="W1064" s="624"/>
      <c r="BB1064" s="478"/>
      <c r="BC1064" s="478"/>
      <c r="BD1064" s="478"/>
      <c r="BE1064" s="478"/>
      <c r="BF1064" s="478"/>
      <c r="BG1064" s="478"/>
    </row>
    <row r="1065" spans="2:59" x14ac:dyDescent="0.2">
      <c r="B1065" s="478"/>
      <c r="C1065" s="478"/>
      <c r="D1065" s="620"/>
      <c r="E1065" s="620"/>
      <c r="F1065" s="620"/>
      <c r="G1065" s="479"/>
      <c r="H1065" s="621"/>
      <c r="I1065" s="622"/>
      <c r="J1065" s="622"/>
      <c r="K1065" s="623"/>
      <c r="L1065" s="623"/>
      <c r="M1065" s="622"/>
      <c r="N1065" s="623"/>
      <c r="O1065" s="622"/>
      <c r="P1065" s="479"/>
      <c r="Q1065" s="479"/>
      <c r="R1065" s="623"/>
      <c r="S1065" s="478"/>
      <c r="T1065" s="478"/>
      <c r="U1065" s="624"/>
      <c r="V1065" s="624"/>
      <c r="W1065" s="624"/>
      <c r="BB1065" s="478"/>
      <c r="BC1065" s="478"/>
      <c r="BD1065" s="478"/>
      <c r="BE1065" s="478"/>
      <c r="BF1065" s="478"/>
      <c r="BG1065" s="478"/>
    </row>
    <row r="1066" spans="2:59" x14ac:dyDescent="0.2">
      <c r="B1066" s="478"/>
      <c r="C1066" s="478"/>
      <c r="D1066" s="620"/>
      <c r="E1066" s="620"/>
      <c r="F1066" s="620"/>
      <c r="G1066" s="479"/>
      <c r="H1066" s="621"/>
      <c r="I1066" s="622"/>
      <c r="J1066" s="622"/>
      <c r="K1066" s="623"/>
      <c r="L1066" s="623"/>
      <c r="M1066" s="622"/>
      <c r="N1066" s="623"/>
      <c r="O1066" s="622"/>
      <c r="P1066" s="479"/>
      <c r="Q1066" s="479"/>
      <c r="R1066" s="623"/>
      <c r="S1066" s="478"/>
      <c r="T1066" s="478"/>
      <c r="U1066" s="624"/>
      <c r="V1066" s="624"/>
      <c r="W1066" s="624"/>
      <c r="BB1066" s="478"/>
      <c r="BC1066" s="478"/>
      <c r="BD1066" s="478"/>
      <c r="BE1066" s="478"/>
      <c r="BF1066" s="478"/>
      <c r="BG1066" s="478"/>
    </row>
    <row r="1067" spans="2:59" x14ac:dyDescent="0.2">
      <c r="B1067" s="478"/>
      <c r="C1067" s="478"/>
      <c r="D1067" s="620"/>
      <c r="E1067" s="620"/>
      <c r="F1067" s="620"/>
      <c r="G1067" s="479"/>
      <c r="H1067" s="621"/>
      <c r="I1067" s="622"/>
      <c r="J1067" s="622"/>
      <c r="K1067" s="623"/>
      <c r="L1067" s="623"/>
      <c r="M1067" s="622"/>
      <c r="N1067" s="623"/>
      <c r="O1067" s="622"/>
      <c r="P1067" s="479"/>
      <c r="Q1067" s="479"/>
      <c r="R1067" s="623"/>
      <c r="S1067" s="478"/>
      <c r="T1067" s="478"/>
      <c r="U1067" s="624"/>
      <c r="V1067" s="624"/>
      <c r="W1067" s="624"/>
      <c r="BB1067" s="478"/>
      <c r="BC1067" s="478"/>
      <c r="BD1067" s="478"/>
      <c r="BE1067" s="478"/>
      <c r="BF1067" s="478"/>
      <c r="BG1067" s="478"/>
    </row>
    <row r="1068" spans="2:59" x14ac:dyDescent="0.2">
      <c r="B1068" s="478"/>
      <c r="C1068" s="478"/>
      <c r="D1068" s="620"/>
      <c r="E1068" s="620"/>
      <c r="F1068" s="620"/>
      <c r="G1068" s="479"/>
      <c r="H1068" s="621"/>
      <c r="I1068" s="622"/>
      <c r="J1068" s="622"/>
      <c r="K1068" s="623"/>
      <c r="L1068" s="623"/>
      <c r="M1068" s="622"/>
      <c r="N1068" s="623"/>
      <c r="O1068" s="622"/>
      <c r="P1068" s="479"/>
      <c r="Q1068" s="479"/>
      <c r="R1068" s="623"/>
      <c r="S1068" s="478"/>
      <c r="T1068" s="478"/>
      <c r="U1068" s="624"/>
      <c r="V1068" s="624"/>
      <c r="W1068" s="624"/>
      <c r="BB1068" s="478"/>
      <c r="BC1068" s="478"/>
      <c r="BD1068" s="478"/>
      <c r="BE1068" s="478"/>
      <c r="BF1068" s="478"/>
      <c r="BG1068" s="478"/>
    </row>
    <row r="1069" spans="2:59" x14ac:dyDescent="0.2">
      <c r="B1069" s="478"/>
      <c r="C1069" s="478"/>
      <c r="D1069" s="620"/>
      <c r="E1069" s="620"/>
      <c r="F1069" s="620"/>
      <c r="G1069" s="479"/>
      <c r="H1069" s="621"/>
      <c r="I1069" s="622"/>
      <c r="J1069" s="622"/>
      <c r="K1069" s="623"/>
      <c r="L1069" s="623"/>
      <c r="M1069" s="622"/>
      <c r="N1069" s="623"/>
      <c r="O1069" s="622"/>
      <c r="P1069" s="479"/>
      <c r="Q1069" s="479"/>
      <c r="R1069" s="623"/>
      <c r="S1069" s="478"/>
      <c r="T1069" s="478"/>
      <c r="U1069" s="624"/>
      <c r="V1069" s="624"/>
      <c r="W1069" s="624"/>
      <c r="BB1069" s="478"/>
      <c r="BC1069" s="478"/>
      <c r="BD1069" s="478"/>
      <c r="BE1069" s="478"/>
      <c r="BF1069" s="478"/>
      <c r="BG1069" s="478"/>
    </row>
    <row r="1070" spans="2:59" x14ac:dyDescent="0.2">
      <c r="B1070" s="478"/>
      <c r="C1070" s="478"/>
      <c r="D1070" s="620"/>
      <c r="E1070" s="620"/>
      <c r="F1070" s="620"/>
      <c r="G1070" s="479"/>
      <c r="H1070" s="621"/>
      <c r="I1070" s="622"/>
      <c r="J1070" s="622"/>
      <c r="K1070" s="623"/>
      <c r="L1070" s="623"/>
      <c r="M1070" s="622"/>
      <c r="N1070" s="623"/>
      <c r="O1070" s="622"/>
      <c r="P1070" s="479"/>
      <c r="Q1070" s="479"/>
      <c r="R1070" s="623"/>
      <c r="S1070" s="478"/>
      <c r="T1070" s="478"/>
      <c r="U1070" s="624"/>
      <c r="V1070" s="624"/>
      <c r="W1070" s="624"/>
      <c r="BB1070" s="478"/>
      <c r="BC1070" s="478"/>
      <c r="BD1070" s="478"/>
      <c r="BE1070" s="478"/>
      <c r="BF1070" s="478"/>
      <c r="BG1070" s="478"/>
    </row>
    <row r="1071" spans="2:59" x14ac:dyDescent="0.2">
      <c r="B1071" s="478"/>
      <c r="C1071" s="478"/>
      <c r="D1071" s="620"/>
      <c r="E1071" s="620"/>
      <c r="F1071" s="620"/>
      <c r="G1071" s="479"/>
      <c r="H1071" s="621"/>
      <c r="I1071" s="622"/>
      <c r="J1071" s="622"/>
      <c r="K1071" s="623"/>
      <c r="L1071" s="623"/>
      <c r="M1071" s="622"/>
      <c r="N1071" s="623"/>
      <c r="O1071" s="622"/>
      <c r="P1071" s="479"/>
      <c r="Q1071" s="479"/>
      <c r="R1071" s="623"/>
      <c r="S1071" s="478"/>
      <c r="T1071" s="478"/>
      <c r="U1071" s="624"/>
      <c r="V1071" s="624"/>
      <c r="W1071" s="624"/>
      <c r="BB1071" s="478"/>
      <c r="BC1071" s="478"/>
      <c r="BD1071" s="478"/>
      <c r="BE1071" s="478"/>
      <c r="BF1071" s="478"/>
      <c r="BG1071" s="478"/>
    </row>
    <row r="1072" spans="2:59" x14ac:dyDescent="0.2">
      <c r="B1072" s="478"/>
      <c r="C1072" s="478"/>
      <c r="D1072" s="620"/>
      <c r="E1072" s="620"/>
      <c r="F1072" s="620"/>
      <c r="G1072" s="479"/>
      <c r="H1072" s="621"/>
      <c r="I1072" s="622"/>
      <c r="J1072" s="622"/>
      <c r="K1072" s="623"/>
      <c r="L1072" s="623"/>
      <c r="M1072" s="622"/>
      <c r="N1072" s="623"/>
      <c r="O1072" s="622"/>
      <c r="P1072" s="479"/>
      <c r="Q1072" s="479"/>
      <c r="R1072" s="623"/>
      <c r="S1072" s="478"/>
      <c r="T1072" s="478"/>
      <c r="U1072" s="624"/>
      <c r="V1072" s="624"/>
      <c r="W1072" s="624"/>
      <c r="BB1072" s="478"/>
      <c r="BC1072" s="478"/>
      <c r="BD1072" s="478"/>
      <c r="BE1072" s="478"/>
      <c r="BF1072" s="478"/>
      <c r="BG1072" s="478"/>
    </row>
    <row r="1073" spans="2:59" x14ac:dyDescent="0.2">
      <c r="B1073" s="478"/>
      <c r="C1073" s="478"/>
      <c r="D1073" s="620"/>
      <c r="E1073" s="620"/>
      <c r="F1073" s="620"/>
      <c r="G1073" s="479"/>
      <c r="H1073" s="621"/>
      <c r="I1073" s="622"/>
      <c r="J1073" s="622"/>
      <c r="K1073" s="623"/>
      <c r="L1073" s="623"/>
      <c r="M1073" s="622"/>
      <c r="N1073" s="623"/>
      <c r="O1073" s="622"/>
      <c r="P1073" s="479"/>
      <c r="Q1073" s="479"/>
      <c r="R1073" s="623"/>
      <c r="S1073" s="478"/>
      <c r="T1073" s="478"/>
      <c r="U1073" s="624"/>
      <c r="V1073" s="624"/>
      <c r="W1073" s="624"/>
      <c r="BB1073" s="478"/>
      <c r="BC1073" s="478"/>
      <c r="BD1073" s="478"/>
      <c r="BE1073" s="478"/>
      <c r="BF1073" s="478"/>
      <c r="BG1073" s="478"/>
    </row>
    <row r="1074" spans="2:59" x14ac:dyDescent="0.2">
      <c r="B1074" s="478"/>
      <c r="C1074" s="478"/>
      <c r="D1074" s="620"/>
      <c r="E1074" s="620"/>
      <c r="F1074" s="620"/>
      <c r="G1074" s="479"/>
      <c r="H1074" s="621"/>
      <c r="I1074" s="622"/>
      <c r="J1074" s="622"/>
      <c r="K1074" s="623"/>
      <c r="L1074" s="623"/>
      <c r="M1074" s="622"/>
      <c r="N1074" s="623"/>
      <c r="O1074" s="622"/>
      <c r="P1074" s="479"/>
      <c r="Q1074" s="479"/>
      <c r="R1074" s="623"/>
      <c r="S1074" s="478"/>
      <c r="T1074" s="478"/>
      <c r="U1074" s="624"/>
      <c r="V1074" s="624"/>
      <c r="W1074" s="624"/>
      <c r="BB1074" s="478"/>
      <c r="BC1074" s="478"/>
      <c r="BD1074" s="478"/>
      <c r="BE1074" s="478"/>
      <c r="BF1074" s="478"/>
      <c r="BG1074" s="478"/>
    </row>
    <row r="1075" spans="2:59" x14ac:dyDescent="0.2">
      <c r="B1075" s="478"/>
      <c r="C1075" s="478"/>
      <c r="D1075" s="620"/>
      <c r="E1075" s="620"/>
      <c r="F1075" s="620"/>
      <c r="G1075" s="479"/>
      <c r="H1075" s="621"/>
      <c r="I1075" s="622"/>
      <c r="J1075" s="622"/>
      <c r="K1075" s="623"/>
      <c r="L1075" s="623"/>
      <c r="M1075" s="622"/>
      <c r="N1075" s="623"/>
      <c r="O1075" s="622"/>
      <c r="P1075" s="479"/>
      <c r="Q1075" s="479"/>
      <c r="R1075" s="623"/>
      <c r="S1075" s="478"/>
      <c r="T1075" s="478"/>
      <c r="U1075" s="624"/>
      <c r="V1075" s="624"/>
      <c r="W1075" s="624"/>
      <c r="BB1075" s="478"/>
      <c r="BC1075" s="478"/>
      <c r="BD1075" s="478"/>
      <c r="BE1075" s="478"/>
      <c r="BF1075" s="478"/>
      <c r="BG1075" s="478"/>
    </row>
    <row r="1076" spans="2:59" x14ac:dyDescent="0.2">
      <c r="B1076" s="478"/>
      <c r="C1076" s="478"/>
      <c r="D1076" s="620"/>
      <c r="E1076" s="620"/>
      <c r="F1076" s="620"/>
      <c r="G1076" s="479"/>
      <c r="H1076" s="621"/>
      <c r="I1076" s="622"/>
      <c r="J1076" s="622"/>
      <c r="K1076" s="623"/>
      <c r="L1076" s="623"/>
      <c r="M1076" s="622"/>
      <c r="N1076" s="623"/>
      <c r="O1076" s="622"/>
      <c r="P1076" s="479"/>
      <c r="Q1076" s="479"/>
      <c r="R1076" s="623"/>
      <c r="S1076" s="478"/>
      <c r="T1076" s="478"/>
      <c r="U1076" s="624"/>
      <c r="V1076" s="624"/>
      <c r="W1076" s="624"/>
      <c r="BB1076" s="478"/>
      <c r="BC1076" s="478"/>
      <c r="BD1076" s="478"/>
      <c r="BE1076" s="478"/>
      <c r="BF1076" s="478"/>
      <c r="BG1076" s="478"/>
    </row>
    <row r="1077" spans="2:59" x14ac:dyDescent="0.2">
      <c r="B1077" s="478"/>
      <c r="C1077" s="478"/>
      <c r="D1077" s="620"/>
      <c r="E1077" s="620"/>
      <c r="F1077" s="620"/>
      <c r="G1077" s="479"/>
      <c r="H1077" s="621"/>
      <c r="I1077" s="622"/>
      <c r="J1077" s="622"/>
      <c r="K1077" s="623"/>
      <c r="L1077" s="623"/>
      <c r="M1077" s="622"/>
      <c r="N1077" s="623"/>
      <c r="O1077" s="622"/>
      <c r="P1077" s="479"/>
      <c r="Q1077" s="479"/>
      <c r="R1077" s="623"/>
      <c r="S1077" s="478"/>
      <c r="T1077" s="478"/>
      <c r="U1077" s="624"/>
      <c r="V1077" s="624"/>
      <c r="W1077" s="624"/>
      <c r="BB1077" s="478"/>
      <c r="BC1077" s="478"/>
      <c r="BD1077" s="478"/>
      <c r="BE1077" s="478"/>
      <c r="BF1077" s="478"/>
      <c r="BG1077" s="478"/>
    </row>
    <row r="1078" spans="2:59" x14ac:dyDescent="0.2">
      <c r="B1078" s="478"/>
      <c r="C1078" s="478"/>
      <c r="D1078" s="620"/>
      <c r="E1078" s="620"/>
      <c r="F1078" s="620"/>
      <c r="G1078" s="479"/>
      <c r="H1078" s="621"/>
      <c r="I1078" s="622"/>
      <c r="J1078" s="622"/>
      <c r="K1078" s="623"/>
      <c r="L1078" s="623"/>
      <c r="M1078" s="622"/>
      <c r="N1078" s="623"/>
      <c r="O1078" s="622"/>
      <c r="P1078" s="479"/>
      <c r="Q1078" s="479"/>
      <c r="R1078" s="623"/>
      <c r="S1078" s="478"/>
      <c r="T1078" s="478"/>
      <c r="U1078" s="624"/>
      <c r="V1078" s="624"/>
      <c r="W1078" s="624"/>
      <c r="BB1078" s="478"/>
      <c r="BC1078" s="478"/>
      <c r="BD1078" s="478"/>
      <c r="BE1078" s="478"/>
      <c r="BF1078" s="478"/>
      <c r="BG1078" s="478"/>
    </row>
    <row r="1079" spans="2:59" x14ac:dyDescent="0.2">
      <c r="B1079" s="478"/>
      <c r="C1079" s="478"/>
      <c r="D1079" s="620"/>
      <c r="E1079" s="620"/>
      <c r="F1079" s="620"/>
      <c r="G1079" s="479"/>
      <c r="H1079" s="621"/>
      <c r="I1079" s="622"/>
      <c r="J1079" s="622"/>
      <c r="K1079" s="623"/>
      <c r="L1079" s="623"/>
      <c r="M1079" s="622"/>
      <c r="N1079" s="623"/>
      <c r="O1079" s="622"/>
      <c r="P1079" s="479"/>
      <c r="Q1079" s="479"/>
      <c r="R1079" s="623"/>
      <c r="S1079" s="478"/>
      <c r="T1079" s="478"/>
      <c r="U1079" s="624"/>
      <c r="V1079" s="624"/>
      <c r="W1079" s="624"/>
      <c r="BB1079" s="478"/>
      <c r="BC1079" s="478"/>
      <c r="BD1079" s="478"/>
      <c r="BE1079" s="478"/>
      <c r="BF1079" s="478"/>
      <c r="BG1079" s="478"/>
    </row>
    <row r="1080" spans="2:59" x14ac:dyDescent="0.2">
      <c r="B1080" s="478"/>
      <c r="C1080" s="478"/>
      <c r="D1080" s="620"/>
      <c r="E1080" s="620"/>
      <c r="F1080" s="620"/>
      <c r="G1080" s="479"/>
      <c r="H1080" s="621"/>
      <c r="I1080" s="622"/>
      <c r="J1080" s="622"/>
      <c r="K1080" s="623"/>
      <c r="L1080" s="623"/>
      <c r="M1080" s="622"/>
      <c r="N1080" s="623"/>
      <c r="O1080" s="622"/>
      <c r="P1080" s="479"/>
      <c r="Q1080" s="479"/>
      <c r="R1080" s="623"/>
      <c r="S1080" s="478"/>
      <c r="T1080" s="478"/>
      <c r="U1080" s="624"/>
      <c r="V1080" s="624"/>
      <c r="W1080" s="624"/>
      <c r="BB1080" s="478"/>
      <c r="BC1080" s="478"/>
      <c r="BD1080" s="478"/>
      <c r="BE1080" s="478"/>
      <c r="BF1080" s="478"/>
      <c r="BG1080" s="478"/>
    </row>
    <row r="1081" spans="2:59" x14ac:dyDescent="0.2">
      <c r="B1081" s="478"/>
      <c r="C1081" s="478"/>
      <c r="D1081" s="620"/>
      <c r="E1081" s="620"/>
      <c r="F1081" s="620"/>
      <c r="G1081" s="479"/>
      <c r="H1081" s="621"/>
      <c r="I1081" s="622"/>
      <c r="J1081" s="622"/>
      <c r="K1081" s="623"/>
      <c r="L1081" s="623"/>
      <c r="M1081" s="622"/>
      <c r="N1081" s="623"/>
      <c r="O1081" s="622"/>
      <c r="P1081" s="479"/>
      <c r="Q1081" s="479"/>
      <c r="R1081" s="623"/>
      <c r="S1081" s="478"/>
      <c r="T1081" s="478"/>
      <c r="U1081" s="624"/>
      <c r="V1081" s="624"/>
      <c r="W1081" s="624"/>
      <c r="BB1081" s="478"/>
      <c r="BC1081" s="478"/>
      <c r="BD1081" s="478"/>
      <c r="BE1081" s="478"/>
      <c r="BF1081" s="478"/>
      <c r="BG1081" s="478"/>
    </row>
    <row r="1082" spans="2:59" x14ac:dyDescent="0.2">
      <c r="B1082" s="478"/>
      <c r="C1082" s="478"/>
      <c r="D1082" s="620"/>
      <c r="E1082" s="620"/>
      <c r="F1082" s="620"/>
      <c r="G1082" s="479"/>
      <c r="H1082" s="621"/>
      <c r="I1082" s="622"/>
      <c r="J1082" s="622"/>
      <c r="K1082" s="623"/>
      <c r="L1082" s="623"/>
      <c r="M1082" s="622"/>
      <c r="N1082" s="623"/>
      <c r="O1082" s="622"/>
      <c r="P1082" s="479"/>
      <c r="Q1082" s="479"/>
      <c r="R1082" s="623"/>
      <c r="S1082" s="478"/>
      <c r="T1082" s="478"/>
      <c r="U1082" s="624"/>
      <c r="V1082" s="624"/>
      <c r="W1082" s="624"/>
      <c r="BB1082" s="478"/>
      <c r="BC1082" s="478"/>
      <c r="BD1082" s="478"/>
      <c r="BE1082" s="478"/>
      <c r="BF1082" s="478"/>
      <c r="BG1082" s="478"/>
    </row>
    <row r="1083" spans="2:59" x14ac:dyDescent="0.2">
      <c r="B1083" s="478"/>
      <c r="C1083" s="478"/>
      <c r="D1083" s="620"/>
      <c r="E1083" s="620"/>
      <c r="F1083" s="620"/>
      <c r="G1083" s="479"/>
      <c r="H1083" s="621"/>
      <c r="I1083" s="622"/>
      <c r="J1083" s="622"/>
      <c r="K1083" s="623"/>
      <c r="L1083" s="623"/>
      <c r="M1083" s="622"/>
      <c r="N1083" s="623"/>
      <c r="O1083" s="622"/>
      <c r="P1083" s="479"/>
      <c r="Q1083" s="479"/>
      <c r="R1083" s="623"/>
      <c r="S1083" s="478"/>
      <c r="T1083" s="478"/>
      <c r="U1083" s="624"/>
      <c r="V1083" s="624"/>
      <c r="W1083" s="624"/>
      <c r="BB1083" s="478"/>
      <c r="BC1083" s="478"/>
      <c r="BD1083" s="478"/>
      <c r="BE1083" s="478"/>
      <c r="BF1083" s="478"/>
      <c r="BG1083" s="478"/>
    </row>
    <row r="1084" spans="2:59" x14ac:dyDescent="0.2">
      <c r="B1084" s="478"/>
      <c r="C1084" s="478"/>
      <c r="D1084" s="620"/>
      <c r="E1084" s="620"/>
      <c r="F1084" s="620"/>
      <c r="G1084" s="479"/>
      <c r="H1084" s="621"/>
      <c r="I1084" s="622"/>
      <c r="J1084" s="622"/>
      <c r="K1084" s="623"/>
      <c r="L1084" s="623"/>
      <c r="M1084" s="622"/>
      <c r="N1084" s="623"/>
      <c r="O1084" s="622"/>
      <c r="P1084" s="479"/>
      <c r="Q1084" s="479"/>
      <c r="R1084" s="623"/>
      <c r="S1084" s="478"/>
      <c r="T1084" s="478"/>
      <c r="U1084" s="624"/>
      <c r="V1084" s="624"/>
      <c r="W1084" s="624"/>
      <c r="BB1084" s="478"/>
      <c r="BC1084" s="478"/>
      <c r="BD1084" s="478"/>
      <c r="BE1084" s="478"/>
      <c r="BF1084" s="478"/>
      <c r="BG1084" s="478"/>
    </row>
    <row r="1085" spans="2:59" x14ac:dyDescent="0.2">
      <c r="B1085" s="478"/>
      <c r="C1085" s="478"/>
      <c r="D1085" s="620"/>
      <c r="E1085" s="620"/>
      <c r="F1085" s="620"/>
      <c r="G1085" s="479"/>
      <c r="H1085" s="621"/>
      <c r="I1085" s="622"/>
      <c r="J1085" s="622"/>
      <c r="K1085" s="623"/>
      <c r="L1085" s="623"/>
      <c r="M1085" s="622"/>
      <c r="N1085" s="623"/>
      <c r="O1085" s="622"/>
      <c r="P1085" s="479"/>
      <c r="Q1085" s="479"/>
      <c r="R1085" s="623"/>
      <c r="S1085" s="478"/>
      <c r="T1085" s="478"/>
      <c r="U1085" s="624"/>
      <c r="V1085" s="624"/>
      <c r="W1085" s="624"/>
      <c r="BB1085" s="478"/>
      <c r="BC1085" s="478"/>
      <c r="BD1085" s="478"/>
      <c r="BE1085" s="478"/>
      <c r="BF1085" s="478"/>
      <c r="BG1085" s="478"/>
    </row>
    <row r="1086" spans="2:59" x14ac:dyDescent="0.2">
      <c r="B1086" s="478"/>
      <c r="C1086" s="478"/>
      <c r="D1086" s="620"/>
      <c r="E1086" s="620"/>
      <c r="F1086" s="620"/>
      <c r="G1086" s="479"/>
      <c r="H1086" s="621"/>
      <c r="I1086" s="622"/>
      <c r="J1086" s="622"/>
      <c r="K1086" s="623"/>
      <c r="L1086" s="623"/>
      <c r="M1086" s="622"/>
      <c r="N1086" s="623"/>
      <c r="O1086" s="622"/>
      <c r="P1086" s="479"/>
      <c r="Q1086" s="479"/>
      <c r="R1086" s="623"/>
      <c r="S1086" s="478"/>
      <c r="T1086" s="478"/>
      <c r="U1086" s="624"/>
      <c r="V1086" s="624"/>
      <c r="W1086" s="624"/>
      <c r="BB1086" s="478"/>
      <c r="BC1086" s="478"/>
      <c r="BD1086" s="478"/>
      <c r="BE1086" s="478"/>
      <c r="BF1086" s="478"/>
      <c r="BG1086" s="478"/>
    </row>
    <row r="1087" spans="2:59" x14ac:dyDescent="0.2">
      <c r="B1087" s="478"/>
      <c r="C1087" s="478"/>
      <c r="D1087" s="620"/>
      <c r="E1087" s="620"/>
      <c r="F1087" s="620"/>
      <c r="G1087" s="479"/>
      <c r="H1087" s="621"/>
      <c r="I1087" s="622"/>
      <c r="J1087" s="622"/>
      <c r="K1087" s="623"/>
      <c r="L1087" s="623"/>
      <c r="M1087" s="622"/>
      <c r="N1087" s="623"/>
      <c r="O1087" s="622"/>
      <c r="P1087" s="479"/>
      <c r="Q1087" s="479"/>
      <c r="R1087" s="623"/>
      <c r="S1087" s="478"/>
      <c r="T1087" s="478"/>
      <c r="U1087" s="624"/>
      <c r="V1087" s="624"/>
      <c r="W1087" s="624"/>
      <c r="BB1087" s="478"/>
      <c r="BC1087" s="478"/>
      <c r="BD1087" s="478"/>
      <c r="BE1087" s="478"/>
      <c r="BF1087" s="478"/>
      <c r="BG1087" s="478"/>
    </row>
    <row r="1088" spans="2:59" x14ac:dyDescent="0.2">
      <c r="B1088" s="478"/>
      <c r="C1088" s="478"/>
      <c r="D1088" s="620"/>
      <c r="E1088" s="620"/>
      <c r="F1088" s="620"/>
      <c r="G1088" s="479"/>
      <c r="H1088" s="621"/>
      <c r="I1088" s="622"/>
      <c r="J1088" s="622"/>
      <c r="K1088" s="623"/>
      <c r="L1088" s="623"/>
      <c r="M1088" s="622"/>
      <c r="N1088" s="623"/>
      <c r="O1088" s="622"/>
      <c r="P1088" s="479"/>
      <c r="Q1088" s="479"/>
      <c r="R1088" s="623"/>
      <c r="S1088" s="478"/>
      <c r="T1088" s="478"/>
      <c r="U1088" s="624"/>
      <c r="V1088" s="624"/>
      <c r="W1088" s="624"/>
      <c r="BB1088" s="478"/>
      <c r="BC1088" s="478"/>
      <c r="BD1088" s="478"/>
      <c r="BE1088" s="478"/>
      <c r="BF1088" s="478"/>
      <c r="BG1088" s="478"/>
    </row>
    <row r="1089" spans="2:59" x14ac:dyDescent="0.2">
      <c r="B1089" s="478"/>
      <c r="C1089" s="478"/>
      <c r="D1089" s="620"/>
      <c r="E1089" s="620"/>
      <c r="F1089" s="620"/>
      <c r="G1089" s="479"/>
      <c r="H1089" s="621"/>
      <c r="I1089" s="622"/>
      <c r="J1089" s="622"/>
      <c r="K1089" s="623"/>
      <c r="L1089" s="623"/>
      <c r="M1089" s="622"/>
      <c r="N1089" s="623"/>
      <c r="O1089" s="622"/>
      <c r="P1089" s="479"/>
      <c r="Q1089" s="479"/>
      <c r="R1089" s="623"/>
      <c r="S1089" s="478"/>
      <c r="T1089" s="478"/>
      <c r="U1089" s="624"/>
      <c r="V1089" s="624"/>
      <c r="W1089" s="624"/>
      <c r="BB1089" s="478"/>
      <c r="BC1089" s="478"/>
      <c r="BD1089" s="478"/>
      <c r="BE1089" s="478"/>
      <c r="BF1089" s="478"/>
      <c r="BG1089" s="478"/>
    </row>
    <row r="1090" spans="2:59" x14ac:dyDescent="0.2">
      <c r="B1090" s="478"/>
      <c r="C1090" s="478"/>
      <c r="D1090" s="620"/>
      <c r="E1090" s="620"/>
      <c r="F1090" s="620"/>
      <c r="G1090" s="479"/>
      <c r="H1090" s="621"/>
      <c r="I1090" s="622"/>
      <c r="J1090" s="622"/>
      <c r="K1090" s="623"/>
      <c r="L1090" s="623"/>
      <c r="M1090" s="622"/>
      <c r="N1090" s="623"/>
      <c r="O1090" s="622"/>
      <c r="P1090" s="479"/>
      <c r="Q1090" s="479"/>
      <c r="R1090" s="623"/>
      <c r="S1090" s="478"/>
      <c r="T1090" s="478"/>
      <c r="U1090" s="624"/>
      <c r="V1090" s="624"/>
      <c r="W1090" s="624"/>
      <c r="BB1090" s="478"/>
      <c r="BC1090" s="478"/>
      <c r="BD1090" s="478"/>
      <c r="BE1090" s="478"/>
      <c r="BF1090" s="478"/>
      <c r="BG1090" s="478"/>
    </row>
    <row r="1091" spans="2:59" x14ac:dyDescent="0.2">
      <c r="B1091" s="478"/>
      <c r="C1091" s="478"/>
      <c r="D1091" s="620"/>
      <c r="E1091" s="620"/>
      <c r="F1091" s="620"/>
      <c r="G1091" s="479"/>
      <c r="H1091" s="621"/>
      <c r="I1091" s="622"/>
      <c r="J1091" s="622"/>
      <c r="K1091" s="623"/>
      <c r="L1091" s="623"/>
      <c r="M1091" s="622"/>
      <c r="N1091" s="623"/>
      <c r="O1091" s="622"/>
      <c r="P1091" s="479"/>
      <c r="Q1091" s="479"/>
      <c r="R1091" s="623"/>
      <c r="S1091" s="478"/>
      <c r="T1091" s="478"/>
      <c r="U1091" s="624"/>
      <c r="V1091" s="624"/>
      <c r="W1091" s="624"/>
      <c r="BB1091" s="478"/>
      <c r="BC1091" s="478"/>
      <c r="BD1091" s="478"/>
      <c r="BE1091" s="478"/>
      <c r="BF1091" s="478"/>
      <c r="BG1091" s="478"/>
    </row>
    <row r="1092" spans="2:59" x14ac:dyDescent="0.2">
      <c r="B1092" s="478"/>
      <c r="C1092" s="478"/>
      <c r="D1092" s="620"/>
      <c r="E1092" s="620"/>
      <c r="F1092" s="620"/>
      <c r="G1092" s="479"/>
      <c r="H1092" s="621"/>
      <c r="I1092" s="622"/>
      <c r="J1092" s="622"/>
      <c r="K1092" s="623"/>
      <c r="L1092" s="623"/>
      <c r="M1092" s="622"/>
      <c r="N1092" s="623"/>
      <c r="O1092" s="622"/>
      <c r="P1092" s="479"/>
      <c r="Q1092" s="479"/>
      <c r="R1092" s="623"/>
      <c r="S1092" s="478"/>
      <c r="T1092" s="478"/>
      <c r="U1092" s="624"/>
      <c r="V1092" s="624"/>
      <c r="W1092" s="624"/>
      <c r="BB1092" s="478"/>
      <c r="BC1092" s="478"/>
      <c r="BD1092" s="478"/>
      <c r="BE1092" s="478"/>
      <c r="BF1092" s="478"/>
      <c r="BG1092" s="478"/>
    </row>
    <row r="1093" spans="2:59" x14ac:dyDescent="0.2">
      <c r="B1093" s="478"/>
      <c r="C1093" s="478"/>
      <c r="D1093" s="620"/>
      <c r="E1093" s="620"/>
      <c r="F1093" s="620"/>
      <c r="G1093" s="479"/>
      <c r="H1093" s="621"/>
      <c r="I1093" s="622"/>
      <c r="J1093" s="622"/>
      <c r="K1093" s="623"/>
      <c r="L1093" s="623"/>
      <c r="M1093" s="622"/>
      <c r="N1093" s="623"/>
      <c r="O1093" s="622"/>
      <c r="P1093" s="479"/>
      <c r="Q1093" s="479"/>
      <c r="R1093" s="623"/>
      <c r="S1093" s="478"/>
      <c r="T1093" s="478"/>
      <c r="U1093" s="624"/>
      <c r="V1093" s="624"/>
      <c r="W1093" s="624"/>
      <c r="BB1093" s="478"/>
      <c r="BC1093" s="478"/>
      <c r="BD1093" s="478"/>
      <c r="BE1093" s="478"/>
      <c r="BF1093" s="478"/>
      <c r="BG1093" s="478"/>
    </row>
    <row r="1094" spans="2:59" x14ac:dyDescent="0.2">
      <c r="B1094" s="478"/>
      <c r="C1094" s="478"/>
      <c r="D1094" s="620"/>
      <c r="E1094" s="620"/>
      <c r="F1094" s="620"/>
      <c r="G1094" s="479"/>
      <c r="H1094" s="621"/>
      <c r="I1094" s="622"/>
      <c r="J1094" s="622"/>
      <c r="K1094" s="623"/>
      <c r="L1094" s="623"/>
      <c r="M1094" s="622"/>
      <c r="N1094" s="623"/>
      <c r="O1094" s="622"/>
      <c r="P1094" s="479"/>
      <c r="Q1094" s="479"/>
      <c r="R1094" s="623"/>
      <c r="S1094" s="478"/>
      <c r="T1094" s="478"/>
      <c r="U1094" s="624"/>
      <c r="V1094" s="624"/>
      <c r="W1094" s="624"/>
      <c r="BB1094" s="478"/>
      <c r="BC1094" s="478"/>
      <c r="BD1094" s="478"/>
      <c r="BE1094" s="478"/>
      <c r="BF1094" s="478"/>
      <c r="BG1094" s="478"/>
    </row>
    <row r="1095" spans="2:59" x14ac:dyDescent="0.2">
      <c r="B1095" s="478"/>
      <c r="C1095" s="478"/>
      <c r="D1095" s="620"/>
      <c r="E1095" s="620"/>
      <c r="F1095" s="620"/>
      <c r="G1095" s="479"/>
      <c r="H1095" s="621"/>
      <c r="I1095" s="622"/>
      <c r="J1095" s="622"/>
      <c r="K1095" s="623"/>
      <c r="L1095" s="623"/>
      <c r="M1095" s="622"/>
      <c r="N1095" s="623"/>
      <c r="O1095" s="622"/>
      <c r="P1095" s="479"/>
      <c r="Q1095" s="479"/>
      <c r="R1095" s="623"/>
      <c r="S1095" s="478"/>
      <c r="T1095" s="478"/>
      <c r="U1095" s="624"/>
      <c r="V1095" s="624"/>
      <c r="W1095" s="624"/>
      <c r="BB1095" s="478"/>
      <c r="BC1095" s="478"/>
      <c r="BD1095" s="478"/>
      <c r="BE1095" s="478"/>
      <c r="BF1095" s="478"/>
      <c r="BG1095" s="478"/>
    </row>
    <row r="1096" spans="2:59" x14ac:dyDescent="0.2">
      <c r="B1096" s="478"/>
      <c r="C1096" s="478"/>
      <c r="D1096" s="620"/>
      <c r="E1096" s="620"/>
      <c r="F1096" s="620"/>
      <c r="G1096" s="479"/>
      <c r="H1096" s="621"/>
      <c r="I1096" s="622"/>
      <c r="J1096" s="622"/>
      <c r="K1096" s="623"/>
      <c r="L1096" s="623"/>
      <c r="M1096" s="622"/>
      <c r="N1096" s="623"/>
      <c r="O1096" s="622"/>
      <c r="P1096" s="479"/>
      <c r="Q1096" s="479"/>
      <c r="R1096" s="623"/>
      <c r="S1096" s="478"/>
      <c r="T1096" s="478"/>
      <c r="U1096" s="624"/>
      <c r="V1096" s="624"/>
      <c r="W1096" s="624"/>
      <c r="BB1096" s="478"/>
      <c r="BC1096" s="478"/>
      <c r="BD1096" s="478"/>
      <c r="BE1096" s="478"/>
      <c r="BF1096" s="478"/>
      <c r="BG1096" s="478"/>
    </row>
    <row r="1097" spans="2:59" x14ac:dyDescent="0.2">
      <c r="B1097" s="478"/>
      <c r="C1097" s="478"/>
      <c r="D1097" s="620"/>
      <c r="E1097" s="620"/>
      <c r="F1097" s="620"/>
      <c r="G1097" s="479"/>
      <c r="H1097" s="621"/>
      <c r="I1097" s="622"/>
      <c r="J1097" s="622"/>
      <c r="K1097" s="623"/>
      <c r="L1097" s="623"/>
      <c r="M1097" s="622"/>
      <c r="N1097" s="623"/>
      <c r="O1097" s="622"/>
      <c r="P1097" s="479"/>
      <c r="Q1097" s="479"/>
      <c r="R1097" s="623"/>
      <c r="S1097" s="478"/>
      <c r="T1097" s="478"/>
      <c r="U1097" s="624"/>
      <c r="V1097" s="624"/>
      <c r="W1097" s="624"/>
      <c r="BB1097" s="478"/>
      <c r="BC1097" s="478"/>
      <c r="BD1097" s="478"/>
      <c r="BE1097" s="478"/>
      <c r="BF1097" s="478"/>
      <c r="BG1097" s="478"/>
    </row>
    <row r="1098" spans="2:59" x14ac:dyDescent="0.2">
      <c r="B1098" s="478"/>
      <c r="C1098" s="478"/>
      <c r="D1098" s="620"/>
      <c r="E1098" s="620"/>
      <c r="F1098" s="620"/>
      <c r="G1098" s="479"/>
      <c r="H1098" s="621"/>
      <c r="I1098" s="622"/>
      <c r="J1098" s="622"/>
      <c r="K1098" s="623"/>
      <c r="L1098" s="623"/>
      <c r="M1098" s="622"/>
      <c r="N1098" s="623"/>
      <c r="O1098" s="622"/>
      <c r="P1098" s="479"/>
      <c r="Q1098" s="479"/>
      <c r="R1098" s="623"/>
      <c r="S1098" s="478"/>
      <c r="T1098" s="478"/>
      <c r="U1098" s="624"/>
      <c r="V1098" s="624"/>
      <c r="W1098" s="624"/>
      <c r="BB1098" s="478"/>
      <c r="BC1098" s="478"/>
      <c r="BD1098" s="478"/>
      <c r="BE1098" s="478"/>
      <c r="BF1098" s="478"/>
      <c r="BG1098" s="478"/>
    </row>
    <row r="1099" spans="2:59" x14ac:dyDescent="0.2">
      <c r="B1099" s="478"/>
      <c r="C1099" s="478"/>
      <c r="D1099" s="620"/>
      <c r="E1099" s="620"/>
      <c r="F1099" s="620"/>
      <c r="G1099" s="479"/>
      <c r="H1099" s="621"/>
      <c r="I1099" s="622"/>
      <c r="J1099" s="622"/>
      <c r="K1099" s="623"/>
      <c r="L1099" s="623"/>
      <c r="M1099" s="622"/>
      <c r="N1099" s="623"/>
      <c r="O1099" s="622"/>
      <c r="P1099" s="479"/>
      <c r="Q1099" s="479"/>
      <c r="R1099" s="623"/>
      <c r="S1099" s="478"/>
      <c r="T1099" s="478"/>
      <c r="U1099" s="624"/>
      <c r="V1099" s="624"/>
      <c r="W1099" s="624"/>
      <c r="BB1099" s="478"/>
      <c r="BC1099" s="478"/>
      <c r="BD1099" s="478"/>
      <c r="BE1099" s="478"/>
      <c r="BF1099" s="478"/>
      <c r="BG1099" s="478"/>
    </row>
    <row r="1100" spans="2:59" x14ac:dyDescent="0.2">
      <c r="B1100" s="478"/>
      <c r="C1100" s="478"/>
      <c r="D1100" s="620"/>
      <c r="E1100" s="620"/>
      <c r="F1100" s="620"/>
      <c r="G1100" s="479"/>
      <c r="H1100" s="621"/>
      <c r="I1100" s="622"/>
      <c r="J1100" s="622"/>
      <c r="K1100" s="623"/>
      <c r="L1100" s="623"/>
      <c r="M1100" s="622"/>
      <c r="N1100" s="623"/>
      <c r="O1100" s="622"/>
      <c r="P1100" s="479"/>
      <c r="Q1100" s="479"/>
      <c r="R1100" s="623"/>
      <c r="S1100" s="478"/>
      <c r="T1100" s="478"/>
      <c r="U1100" s="624"/>
      <c r="V1100" s="624"/>
      <c r="W1100" s="624"/>
      <c r="BB1100" s="478"/>
      <c r="BC1100" s="478"/>
      <c r="BD1100" s="478"/>
      <c r="BE1100" s="478"/>
      <c r="BF1100" s="478"/>
      <c r="BG1100" s="478"/>
    </row>
    <row r="1101" spans="2:59" x14ac:dyDescent="0.2">
      <c r="B1101" s="478"/>
      <c r="C1101" s="478"/>
      <c r="D1101" s="620"/>
      <c r="E1101" s="620"/>
      <c r="F1101" s="620"/>
      <c r="G1101" s="479"/>
      <c r="H1101" s="621"/>
      <c r="I1101" s="622"/>
      <c r="J1101" s="622"/>
      <c r="K1101" s="623"/>
      <c r="L1101" s="623"/>
      <c r="M1101" s="622"/>
      <c r="N1101" s="623"/>
      <c r="O1101" s="622"/>
      <c r="P1101" s="479"/>
      <c r="Q1101" s="479"/>
      <c r="R1101" s="623"/>
      <c r="S1101" s="478"/>
      <c r="T1101" s="478"/>
      <c r="U1101" s="624"/>
      <c r="V1101" s="624"/>
      <c r="W1101" s="624"/>
      <c r="BB1101" s="478"/>
      <c r="BC1101" s="478"/>
      <c r="BD1101" s="478"/>
      <c r="BE1101" s="478"/>
      <c r="BF1101" s="478"/>
      <c r="BG1101" s="478"/>
    </row>
    <row r="1102" spans="2:59" x14ac:dyDescent="0.2">
      <c r="B1102" s="478"/>
      <c r="C1102" s="478"/>
      <c r="D1102" s="620"/>
      <c r="E1102" s="620"/>
      <c r="F1102" s="620"/>
      <c r="G1102" s="479"/>
      <c r="H1102" s="621"/>
      <c r="I1102" s="622"/>
      <c r="J1102" s="622"/>
      <c r="K1102" s="623"/>
      <c r="L1102" s="623"/>
      <c r="M1102" s="622"/>
      <c r="N1102" s="623"/>
      <c r="O1102" s="622"/>
      <c r="P1102" s="479"/>
      <c r="Q1102" s="479"/>
      <c r="R1102" s="623"/>
      <c r="S1102" s="478"/>
      <c r="T1102" s="478"/>
      <c r="U1102" s="624"/>
      <c r="V1102" s="624"/>
      <c r="W1102" s="624"/>
      <c r="BB1102" s="478"/>
      <c r="BC1102" s="478"/>
      <c r="BD1102" s="478"/>
      <c r="BE1102" s="478"/>
      <c r="BF1102" s="478"/>
      <c r="BG1102" s="478"/>
    </row>
    <row r="1103" spans="2:59" x14ac:dyDescent="0.2">
      <c r="B1103" s="478"/>
      <c r="C1103" s="478"/>
      <c r="D1103" s="620"/>
      <c r="E1103" s="620"/>
      <c r="F1103" s="620"/>
      <c r="G1103" s="479"/>
      <c r="H1103" s="621"/>
      <c r="I1103" s="622"/>
      <c r="J1103" s="622"/>
      <c r="K1103" s="623"/>
      <c r="L1103" s="623"/>
      <c r="M1103" s="622"/>
      <c r="N1103" s="623"/>
      <c r="O1103" s="622"/>
      <c r="P1103" s="479"/>
      <c r="Q1103" s="479"/>
      <c r="R1103" s="623"/>
      <c r="S1103" s="478"/>
      <c r="T1103" s="478"/>
      <c r="U1103" s="624"/>
      <c r="V1103" s="624"/>
      <c r="W1103" s="624"/>
      <c r="BB1103" s="478"/>
      <c r="BC1103" s="478"/>
      <c r="BD1103" s="478"/>
      <c r="BE1103" s="478"/>
      <c r="BF1103" s="478"/>
      <c r="BG1103" s="478"/>
    </row>
    <row r="1104" spans="2:59" x14ac:dyDescent="0.2">
      <c r="B1104" s="478"/>
      <c r="C1104" s="478"/>
      <c r="D1104" s="620"/>
      <c r="E1104" s="620"/>
      <c r="F1104" s="620"/>
      <c r="G1104" s="479"/>
      <c r="H1104" s="621"/>
      <c r="I1104" s="622"/>
      <c r="J1104" s="622"/>
      <c r="K1104" s="623"/>
      <c r="L1104" s="623"/>
      <c r="M1104" s="622"/>
      <c r="N1104" s="623"/>
      <c r="O1104" s="622"/>
      <c r="P1104" s="479"/>
      <c r="Q1104" s="479"/>
      <c r="R1104" s="623"/>
      <c r="S1104" s="478"/>
      <c r="T1104" s="478"/>
      <c r="U1104" s="624"/>
      <c r="V1104" s="624"/>
      <c r="W1104" s="624"/>
      <c r="BB1104" s="478"/>
      <c r="BC1104" s="478"/>
      <c r="BD1104" s="478"/>
      <c r="BE1104" s="478"/>
      <c r="BF1104" s="478"/>
      <c r="BG1104" s="478"/>
    </row>
    <row r="1105" spans="2:59" x14ac:dyDescent="0.2">
      <c r="B1105" s="478"/>
      <c r="C1105" s="478"/>
      <c r="D1105" s="620"/>
      <c r="E1105" s="620"/>
      <c r="F1105" s="620"/>
      <c r="G1105" s="479"/>
      <c r="H1105" s="621"/>
      <c r="I1105" s="622"/>
      <c r="J1105" s="622"/>
      <c r="K1105" s="623"/>
      <c r="L1105" s="623"/>
      <c r="M1105" s="622"/>
      <c r="N1105" s="623"/>
      <c r="O1105" s="622"/>
      <c r="P1105" s="479"/>
      <c r="Q1105" s="479"/>
      <c r="R1105" s="623"/>
      <c r="S1105" s="478"/>
      <c r="T1105" s="478"/>
      <c r="U1105" s="624"/>
      <c r="V1105" s="624"/>
      <c r="W1105" s="624"/>
      <c r="BB1105" s="478"/>
      <c r="BC1105" s="478"/>
      <c r="BD1105" s="478"/>
      <c r="BE1105" s="478"/>
      <c r="BF1105" s="478"/>
      <c r="BG1105" s="478"/>
    </row>
    <row r="1106" spans="2:59" x14ac:dyDescent="0.2">
      <c r="B1106" s="478"/>
      <c r="C1106" s="478"/>
      <c r="D1106" s="620"/>
      <c r="E1106" s="620"/>
      <c r="F1106" s="620"/>
      <c r="G1106" s="479"/>
      <c r="H1106" s="621"/>
      <c r="I1106" s="622"/>
      <c r="J1106" s="622"/>
      <c r="K1106" s="623"/>
      <c r="L1106" s="623"/>
      <c r="M1106" s="622"/>
      <c r="N1106" s="623"/>
      <c r="O1106" s="622"/>
      <c r="P1106" s="479"/>
      <c r="Q1106" s="479"/>
      <c r="R1106" s="623"/>
      <c r="S1106" s="478"/>
      <c r="T1106" s="478"/>
      <c r="U1106" s="624"/>
      <c r="V1106" s="624"/>
      <c r="W1106" s="624"/>
      <c r="BB1106" s="478"/>
      <c r="BC1106" s="478"/>
      <c r="BD1106" s="478"/>
      <c r="BE1106" s="478"/>
      <c r="BF1106" s="478"/>
      <c r="BG1106" s="478"/>
    </row>
    <row r="1107" spans="2:59" x14ac:dyDescent="0.2">
      <c r="B1107" s="478"/>
      <c r="C1107" s="478"/>
      <c r="D1107" s="620"/>
      <c r="E1107" s="620"/>
      <c r="F1107" s="620"/>
      <c r="G1107" s="479"/>
      <c r="H1107" s="621"/>
      <c r="I1107" s="622"/>
      <c r="J1107" s="622"/>
      <c r="K1107" s="623"/>
      <c r="L1107" s="623"/>
      <c r="M1107" s="622"/>
      <c r="N1107" s="623"/>
      <c r="O1107" s="622"/>
      <c r="P1107" s="479"/>
      <c r="Q1107" s="479"/>
      <c r="R1107" s="623"/>
      <c r="S1107" s="478"/>
      <c r="T1107" s="478"/>
      <c r="U1107" s="624"/>
      <c r="V1107" s="624"/>
      <c r="W1107" s="624"/>
      <c r="BB1107" s="478"/>
      <c r="BC1107" s="478"/>
      <c r="BD1107" s="478"/>
      <c r="BE1107" s="478"/>
      <c r="BF1107" s="478"/>
      <c r="BG1107" s="478"/>
    </row>
    <row r="1108" spans="2:59" x14ac:dyDescent="0.2">
      <c r="B1108" s="478"/>
      <c r="C1108" s="478"/>
      <c r="D1108" s="620"/>
      <c r="E1108" s="620"/>
      <c r="F1108" s="620"/>
      <c r="G1108" s="479"/>
      <c r="H1108" s="621"/>
      <c r="I1108" s="622"/>
      <c r="J1108" s="622"/>
      <c r="K1108" s="623"/>
      <c r="L1108" s="623"/>
      <c r="M1108" s="622"/>
      <c r="N1108" s="623"/>
      <c r="O1108" s="622"/>
      <c r="P1108" s="479"/>
      <c r="Q1108" s="479"/>
      <c r="R1108" s="623"/>
      <c r="S1108" s="478"/>
      <c r="T1108" s="478"/>
      <c r="U1108" s="624"/>
      <c r="V1108" s="624"/>
      <c r="W1108" s="624"/>
      <c r="BB1108" s="478"/>
      <c r="BC1108" s="478"/>
      <c r="BD1108" s="478"/>
      <c r="BE1108" s="478"/>
      <c r="BF1108" s="478"/>
      <c r="BG1108" s="478"/>
    </row>
    <row r="1109" spans="2:59" x14ac:dyDescent="0.2">
      <c r="B1109" s="478"/>
      <c r="C1109" s="478"/>
      <c r="D1109" s="620"/>
      <c r="E1109" s="620"/>
      <c r="F1109" s="620"/>
      <c r="G1109" s="479"/>
      <c r="H1109" s="621"/>
      <c r="I1109" s="622"/>
      <c r="J1109" s="622"/>
      <c r="K1109" s="623"/>
      <c r="L1109" s="623"/>
      <c r="M1109" s="622"/>
      <c r="N1109" s="623"/>
      <c r="O1109" s="622"/>
      <c r="P1109" s="479"/>
      <c r="Q1109" s="479"/>
      <c r="R1109" s="623"/>
      <c r="S1109" s="478"/>
      <c r="T1109" s="478"/>
      <c r="U1109" s="624"/>
      <c r="V1109" s="624"/>
      <c r="W1109" s="624"/>
      <c r="BB1109" s="478"/>
      <c r="BC1109" s="478"/>
      <c r="BD1109" s="478"/>
      <c r="BE1109" s="478"/>
      <c r="BF1109" s="478"/>
      <c r="BG1109" s="478"/>
    </row>
    <row r="1110" spans="2:59" x14ac:dyDescent="0.2">
      <c r="B1110" s="478"/>
      <c r="C1110" s="478"/>
      <c r="D1110" s="620"/>
      <c r="E1110" s="620"/>
      <c r="F1110" s="620"/>
      <c r="G1110" s="479"/>
      <c r="H1110" s="621"/>
      <c r="I1110" s="622"/>
      <c r="J1110" s="622"/>
      <c r="K1110" s="623"/>
      <c r="L1110" s="623"/>
      <c r="M1110" s="622"/>
      <c r="N1110" s="623"/>
      <c r="O1110" s="622"/>
      <c r="P1110" s="479"/>
      <c r="Q1110" s="479"/>
      <c r="R1110" s="623"/>
      <c r="S1110" s="478"/>
      <c r="T1110" s="478"/>
      <c r="U1110" s="624"/>
      <c r="V1110" s="624"/>
      <c r="W1110" s="624"/>
      <c r="BB1110" s="478"/>
      <c r="BC1110" s="478"/>
      <c r="BD1110" s="478"/>
      <c r="BE1110" s="478"/>
      <c r="BF1110" s="478"/>
      <c r="BG1110" s="478"/>
    </row>
    <row r="1111" spans="2:59" x14ac:dyDescent="0.2">
      <c r="B1111" s="478"/>
      <c r="C1111" s="478"/>
      <c r="D1111" s="620"/>
      <c r="E1111" s="620"/>
      <c r="F1111" s="620"/>
      <c r="G1111" s="479"/>
      <c r="H1111" s="621"/>
      <c r="I1111" s="622"/>
      <c r="J1111" s="622"/>
      <c r="K1111" s="623"/>
      <c r="L1111" s="623"/>
      <c r="M1111" s="622"/>
      <c r="N1111" s="623"/>
      <c r="O1111" s="622"/>
      <c r="P1111" s="479"/>
      <c r="Q1111" s="479"/>
      <c r="R1111" s="623"/>
      <c r="S1111" s="478"/>
      <c r="T1111" s="478"/>
      <c r="U1111" s="624"/>
      <c r="V1111" s="624"/>
      <c r="W1111" s="624"/>
      <c r="BB1111" s="478"/>
      <c r="BC1111" s="478"/>
      <c r="BD1111" s="478"/>
      <c r="BE1111" s="478"/>
      <c r="BF1111" s="478"/>
      <c r="BG1111" s="478"/>
    </row>
    <row r="1112" spans="2:59" x14ac:dyDescent="0.2">
      <c r="B1112" s="478"/>
      <c r="C1112" s="478"/>
      <c r="D1112" s="620"/>
      <c r="E1112" s="620"/>
      <c r="F1112" s="620"/>
      <c r="G1112" s="479"/>
      <c r="H1112" s="621"/>
      <c r="I1112" s="622"/>
      <c r="J1112" s="622"/>
      <c r="K1112" s="623"/>
      <c r="L1112" s="623"/>
      <c r="M1112" s="622"/>
      <c r="N1112" s="623"/>
      <c r="O1112" s="622"/>
      <c r="P1112" s="479"/>
      <c r="Q1112" s="479"/>
      <c r="R1112" s="623"/>
      <c r="S1112" s="478"/>
      <c r="T1112" s="478"/>
      <c r="U1112" s="624"/>
      <c r="V1112" s="624"/>
      <c r="W1112" s="624"/>
      <c r="BB1112" s="478"/>
      <c r="BC1112" s="478"/>
      <c r="BD1112" s="478"/>
      <c r="BE1112" s="478"/>
      <c r="BF1112" s="478"/>
      <c r="BG1112" s="478"/>
    </row>
    <row r="1113" spans="2:59" x14ac:dyDescent="0.2">
      <c r="B1113" s="478"/>
      <c r="C1113" s="478"/>
      <c r="D1113" s="620"/>
      <c r="E1113" s="620"/>
      <c r="F1113" s="620"/>
      <c r="G1113" s="479"/>
      <c r="H1113" s="621"/>
      <c r="I1113" s="622"/>
      <c r="J1113" s="622"/>
      <c r="K1113" s="623"/>
      <c r="L1113" s="623"/>
      <c r="M1113" s="622"/>
      <c r="N1113" s="623"/>
      <c r="O1113" s="622"/>
      <c r="P1113" s="479"/>
      <c r="Q1113" s="479"/>
      <c r="R1113" s="623"/>
      <c r="S1113" s="478"/>
      <c r="T1113" s="478"/>
      <c r="U1113" s="624"/>
      <c r="V1113" s="624"/>
      <c r="W1113" s="624"/>
      <c r="BB1113" s="478"/>
      <c r="BC1113" s="478"/>
      <c r="BD1113" s="478"/>
      <c r="BE1113" s="478"/>
      <c r="BF1113" s="478"/>
      <c r="BG1113" s="478"/>
    </row>
    <row r="1114" spans="2:59" x14ac:dyDescent="0.2">
      <c r="B1114" s="478"/>
      <c r="C1114" s="478"/>
      <c r="D1114" s="620"/>
      <c r="E1114" s="620"/>
      <c r="F1114" s="620"/>
      <c r="G1114" s="479"/>
      <c r="H1114" s="621"/>
      <c r="I1114" s="622"/>
      <c r="J1114" s="622"/>
      <c r="K1114" s="623"/>
      <c r="L1114" s="623"/>
      <c r="M1114" s="622"/>
      <c r="N1114" s="623"/>
      <c r="O1114" s="622"/>
      <c r="P1114" s="479"/>
      <c r="Q1114" s="479"/>
      <c r="R1114" s="623"/>
      <c r="S1114" s="478"/>
      <c r="T1114" s="478"/>
      <c r="U1114" s="624"/>
      <c r="V1114" s="624"/>
      <c r="W1114" s="624"/>
      <c r="BB1114" s="478"/>
      <c r="BC1114" s="478"/>
      <c r="BD1114" s="478"/>
      <c r="BE1114" s="478"/>
      <c r="BF1114" s="478"/>
      <c r="BG1114" s="478"/>
    </row>
    <row r="1115" spans="2:59" x14ac:dyDescent="0.2">
      <c r="B1115" s="478"/>
      <c r="C1115" s="478"/>
      <c r="D1115" s="620"/>
      <c r="E1115" s="620"/>
      <c r="F1115" s="620"/>
      <c r="G1115" s="479"/>
      <c r="H1115" s="621"/>
      <c r="I1115" s="622"/>
      <c r="J1115" s="622"/>
      <c r="K1115" s="623"/>
      <c r="L1115" s="623"/>
      <c r="M1115" s="622"/>
      <c r="N1115" s="623"/>
      <c r="O1115" s="622"/>
      <c r="P1115" s="479"/>
      <c r="Q1115" s="479"/>
      <c r="R1115" s="623"/>
      <c r="S1115" s="478"/>
      <c r="T1115" s="478"/>
      <c r="U1115" s="624"/>
      <c r="V1115" s="624"/>
      <c r="W1115" s="624"/>
      <c r="BB1115" s="478"/>
      <c r="BC1115" s="478"/>
      <c r="BD1115" s="478"/>
      <c r="BE1115" s="478"/>
      <c r="BF1115" s="478"/>
      <c r="BG1115" s="478"/>
    </row>
    <row r="1116" spans="2:59" x14ac:dyDescent="0.2">
      <c r="B1116" s="478"/>
      <c r="C1116" s="478"/>
      <c r="D1116" s="620"/>
      <c r="E1116" s="620"/>
      <c r="F1116" s="620"/>
      <c r="G1116" s="479"/>
      <c r="H1116" s="621"/>
      <c r="I1116" s="622"/>
      <c r="J1116" s="622"/>
      <c r="K1116" s="623"/>
      <c r="L1116" s="623"/>
      <c r="M1116" s="622"/>
      <c r="N1116" s="623"/>
      <c r="O1116" s="622"/>
      <c r="P1116" s="479"/>
      <c r="Q1116" s="479"/>
      <c r="R1116" s="623"/>
      <c r="S1116" s="478"/>
      <c r="T1116" s="478"/>
      <c r="U1116" s="624"/>
      <c r="V1116" s="624"/>
      <c r="W1116" s="624"/>
      <c r="BB1116" s="478"/>
      <c r="BC1116" s="478"/>
      <c r="BD1116" s="478"/>
      <c r="BE1116" s="478"/>
      <c r="BF1116" s="478"/>
      <c r="BG1116" s="478"/>
    </row>
    <row r="1117" spans="2:59" x14ac:dyDescent="0.2">
      <c r="B1117" s="478"/>
      <c r="C1117" s="478"/>
      <c r="D1117" s="620"/>
      <c r="E1117" s="620"/>
      <c r="F1117" s="620"/>
      <c r="G1117" s="479"/>
      <c r="H1117" s="621"/>
      <c r="I1117" s="622"/>
      <c r="J1117" s="622"/>
      <c r="K1117" s="623"/>
      <c r="L1117" s="623"/>
      <c r="M1117" s="622"/>
      <c r="N1117" s="623"/>
      <c r="O1117" s="622"/>
      <c r="P1117" s="479"/>
      <c r="Q1117" s="479"/>
      <c r="R1117" s="623"/>
      <c r="S1117" s="478"/>
      <c r="T1117" s="478"/>
      <c r="U1117" s="624"/>
      <c r="V1117" s="624"/>
      <c r="W1117" s="624"/>
      <c r="BB1117" s="478"/>
      <c r="BC1117" s="478"/>
      <c r="BD1117" s="478"/>
      <c r="BE1117" s="478"/>
      <c r="BF1117" s="478"/>
      <c r="BG1117" s="478"/>
    </row>
    <row r="1118" spans="2:59" x14ac:dyDescent="0.2">
      <c r="B1118" s="478"/>
      <c r="C1118" s="478"/>
      <c r="D1118" s="620"/>
      <c r="E1118" s="620"/>
      <c r="F1118" s="620"/>
      <c r="G1118" s="479"/>
      <c r="H1118" s="621"/>
      <c r="I1118" s="622"/>
      <c r="J1118" s="622"/>
      <c r="K1118" s="623"/>
      <c r="L1118" s="623"/>
      <c r="M1118" s="622"/>
      <c r="N1118" s="623"/>
      <c r="O1118" s="622"/>
      <c r="P1118" s="479"/>
      <c r="Q1118" s="479"/>
      <c r="R1118" s="623"/>
      <c r="S1118" s="478"/>
      <c r="T1118" s="478"/>
      <c r="U1118" s="624"/>
      <c r="V1118" s="624"/>
      <c r="W1118" s="624"/>
      <c r="BB1118" s="478"/>
      <c r="BC1118" s="478"/>
      <c r="BD1118" s="478"/>
      <c r="BE1118" s="478"/>
      <c r="BF1118" s="478"/>
      <c r="BG1118" s="478"/>
    </row>
    <row r="1119" spans="2:59" x14ac:dyDescent="0.2">
      <c r="B1119" s="478"/>
      <c r="C1119" s="478"/>
      <c r="D1119" s="620"/>
      <c r="E1119" s="620"/>
      <c r="F1119" s="620"/>
      <c r="G1119" s="479"/>
      <c r="H1119" s="621"/>
      <c r="I1119" s="622"/>
      <c r="J1119" s="622"/>
      <c r="K1119" s="623"/>
      <c r="L1119" s="623"/>
      <c r="M1119" s="622"/>
      <c r="N1119" s="623"/>
      <c r="O1119" s="622"/>
      <c r="P1119" s="479"/>
      <c r="Q1119" s="479"/>
      <c r="R1119" s="623"/>
      <c r="S1119" s="478"/>
      <c r="T1119" s="478"/>
      <c r="U1119" s="624"/>
      <c r="V1119" s="624"/>
      <c r="W1119" s="624"/>
      <c r="BB1119" s="478"/>
      <c r="BC1119" s="478"/>
      <c r="BD1119" s="478"/>
      <c r="BE1119" s="478"/>
      <c r="BF1119" s="478"/>
      <c r="BG1119" s="478"/>
    </row>
    <row r="1120" spans="2:59" x14ac:dyDescent="0.2">
      <c r="B1120" s="478"/>
      <c r="C1120" s="478"/>
      <c r="D1120" s="620"/>
      <c r="E1120" s="620"/>
      <c r="F1120" s="620"/>
      <c r="G1120" s="479"/>
      <c r="H1120" s="621"/>
      <c r="I1120" s="622"/>
      <c r="J1120" s="622"/>
      <c r="K1120" s="623"/>
      <c r="L1120" s="623"/>
      <c r="M1120" s="622"/>
      <c r="N1120" s="623"/>
      <c r="O1120" s="622"/>
      <c r="P1120" s="479"/>
      <c r="Q1120" s="479"/>
      <c r="R1120" s="623"/>
      <c r="S1120" s="478"/>
      <c r="T1120" s="478"/>
      <c r="U1120" s="624"/>
      <c r="V1120" s="624"/>
      <c r="W1120" s="624"/>
      <c r="BB1120" s="478"/>
      <c r="BC1120" s="478"/>
      <c r="BD1120" s="478"/>
      <c r="BE1120" s="478"/>
      <c r="BF1120" s="478"/>
      <c r="BG1120" s="478"/>
    </row>
    <row r="1121" spans="2:59" x14ac:dyDescent="0.2">
      <c r="B1121" s="478"/>
      <c r="C1121" s="478"/>
      <c r="D1121" s="620"/>
      <c r="E1121" s="620"/>
      <c r="F1121" s="620"/>
      <c r="G1121" s="479"/>
      <c r="H1121" s="621"/>
      <c r="I1121" s="622"/>
      <c r="J1121" s="622"/>
      <c r="K1121" s="623"/>
      <c r="L1121" s="623"/>
      <c r="M1121" s="622"/>
      <c r="N1121" s="623"/>
      <c r="O1121" s="622"/>
      <c r="P1121" s="479"/>
      <c r="Q1121" s="479"/>
      <c r="R1121" s="623"/>
      <c r="S1121" s="478"/>
      <c r="T1121" s="478"/>
      <c r="U1121" s="624"/>
      <c r="V1121" s="624"/>
      <c r="W1121" s="624"/>
      <c r="BB1121" s="478"/>
      <c r="BC1121" s="478"/>
      <c r="BD1121" s="478"/>
      <c r="BE1121" s="478"/>
      <c r="BF1121" s="478"/>
      <c r="BG1121" s="478"/>
    </row>
    <row r="1122" spans="2:59" x14ac:dyDescent="0.2">
      <c r="B1122" s="478"/>
      <c r="C1122" s="478"/>
      <c r="D1122" s="620"/>
      <c r="E1122" s="620"/>
      <c r="F1122" s="620"/>
      <c r="G1122" s="479"/>
      <c r="H1122" s="621"/>
      <c r="I1122" s="622"/>
      <c r="J1122" s="622"/>
      <c r="K1122" s="623"/>
      <c r="L1122" s="623"/>
      <c r="M1122" s="622"/>
      <c r="N1122" s="623"/>
      <c r="O1122" s="622"/>
      <c r="P1122" s="479"/>
      <c r="Q1122" s="479"/>
      <c r="R1122" s="623"/>
      <c r="S1122" s="478"/>
      <c r="T1122" s="478"/>
      <c r="U1122" s="624"/>
      <c r="V1122" s="624"/>
      <c r="W1122" s="624"/>
      <c r="BB1122" s="478"/>
      <c r="BC1122" s="478"/>
      <c r="BD1122" s="478"/>
      <c r="BE1122" s="478"/>
      <c r="BF1122" s="478"/>
      <c r="BG1122" s="478"/>
    </row>
    <row r="1123" spans="2:59" x14ac:dyDescent="0.2">
      <c r="B1123" s="478"/>
      <c r="C1123" s="478"/>
      <c r="D1123" s="620"/>
      <c r="E1123" s="620"/>
      <c r="F1123" s="620"/>
      <c r="G1123" s="479"/>
      <c r="H1123" s="621"/>
      <c r="I1123" s="622"/>
      <c r="J1123" s="622"/>
      <c r="K1123" s="623"/>
      <c r="L1123" s="623"/>
      <c r="M1123" s="622"/>
      <c r="N1123" s="623"/>
      <c r="O1123" s="622"/>
      <c r="P1123" s="479"/>
      <c r="Q1123" s="479"/>
      <c r="R1123" s="623"/>
      <c r="S1123" s="478"/>
      <c r="T1123" s="478"/>
      <c r="U1123" s="624"/>
      <c r="V1123" s="624"/>
      <c r="W1123" s="624"/>
      <c r="BB1123" s="478"/>
      <c r="BC1123" s="478"/>
      <c r="BD1123" s="478"/>
      <c r="BE1123" s="478"/>
      <c r="BF1123" s="478"/>
      <c r="BG1123" s="478"/>
    </row>
    <row r="1124" spans="2:59" x14ac:dyDescent="0.2">
      <c r="B1124" s="478"/>
      <c r="C1124" s="478"/>
      <c r="D1124" s="620"/>
      <c r="E1124" s="620"/>
      <c r="F1124" s="620"/>
      <c r="G1124" s="479"/>
      <c r="H1124" s="621"/>
      <c r="I1124" s="622"/>
      <c r="J1124" s="622"/>
      <c r="K1124" s="623"/>
      <c r="L1124" s="623"/>
      <c r="M1124" s="622"/>
      <c r="N1124" s="623"/>
      <c r="O1124" s="622"/>
      <c r="P1124" s="479"/>
      <c r="Q1124" s="479"/>
      <c r="R1124" s="623"/>
      <c r="S1124" s="478"/>
      <c r="T1124" s="478"/>
      <c r="U1124" s="624"/>
      <c r="V1124" s="624"/>
      <c r="W1124" s="624"/>
      <c r="BB1124" s="478"/>
      <c r="BC1124" s="478"/>
      <c r="BD1124" s="478"/>
      <c r="BE1124" s="478"/>
      <c r="BF1124" s="478"/>
      <c r="BG1124" s="478"/>
    </row>
    <row r="1125" spans="2:59" x14ac:dyDescent="0.2">
      <c r="B1125" s="478"/>
      <c r="C1125" s="478"/>
      <c r="D1125" s="620"/>
      <c r="E1125" s="620"/>
      <c r="F1125" s="620"/>
      <c r="G1125" s="479"/>
      <c r="H1125" s="621"/>
      <c r="I1125" s="622"/>
      <c r="J1125" s="622"/>
      <c r="K1125" s="623"/>
      <c r="L1125" s="623"/>
      <c r="M1125" s="622"/>
      <c r="N1125" s="623"/>
      <c r="O1125" s="622"/>
      <c r="P1125" s="479"/>
      <c r="Q1125" s="479"/>
      <c r="R1125" s="623"/>
      <c r="S1125" s="478"/>
      <c r="T1125" s="478"/>
      <c r="U1125" s="624"/>
      <c r="V1125" s="624"/>
      <c r="W1125" s="624"/>
      <c r="BB1125" s="478"/>
      <c r="BC1125" s="478"/>
      <c r="BD1125" s="478"/>
      <c r="BE1125" s="478"/>
      <c r="BF1125" s="478"/>
      <c r="BG1125" s="478"/>
    </row>
    <row r="1126" spans="2:59" x14ac:dyDescent="0.2">
      <c r="B1126" s="478"/>
      <c r="C1126" s="478"/>
      <c r="D1126" s="620"/>
      <c r="E1126" s="620"/>
      <c r="F1126" s="620"/>
      <c r="G1126" s="479"/>
      <c r="H1126" s="621"/>
      <c r="I1126" s="622"/>
      <c r="J1126" s="622"/>
      <c r="K1126" s="623"/>
      <c r="L1126" s="623"/>
      <c r="M1126" s="622"/>
      <c r="N1126" s="623"/>
      <c r="O1126" s="622"/>
      <c r="P1126" s="479"/>
      <c r="Q1126" s="479"/>
      <c r="R1126" s="623"/>
      <c r="S1126" s="478"/>
      <c r="T1126" s="478"/>
      <c r="U1126" s="624"/>
      <c r="V1126" s="624"/>
      <c r="W1126" s="624"/>
      <c r="BB1126" s="478"/>
      <c r="BC1126" s="478"/>
      <c r="BD1126" s="478"/>
      <c r="BE1126" s="478"/>
      <c r="BF1126" s="478"/>
      <c r="BG1126" s="478"/>
    </row>
    <row r="1127" spans="2:59" x14ac:dyDescent="0.2">
      <c r="B1127" s="478"/>
      <c r="C1127" s="478"/>
      <c r="D1127" s="620"/>
      <c r="E1127" s="620"/>
      <c r="F1127" s="620"/>
      <c r="G1127" s="479"/>
      <c r="H1127" s="621"/>
      <c r="I1127" s="622"/>
      <c r="J1127" s="622"/>
      <c r="K1127" s="623"/>
      <c r="L1127" s="623"/>
      <c r="M1127" s="622"/>
      <c r="N1127" s="623"/>
      <c r="O1127" s="622"/>
      <c r="P1127" s="479"/>
      <c r="Q1127" s="479"/>
      <c r="R1127" s="623"/>
      <c r="S1127" s="478"/>
      <c r="T1127" s="478"/>
      <c r="U1127" s="624"/>
      <c r="V1127" s="624"/>
      <c r="W1127" s="624"/>
      <c r="BB1127" s="478"/>
      <c r="BC1127" s="478"/>
      <c r="BD1127" s="478"/>
      <c r="BE1127" s="478"/>
      <c r="BF1127" s="478"/>
      <c r="BG1127" s="478"/>
    </row>
    <row r="1128" spans="2:59" x14ac:dyDescent="0.2">
      <c r="B1128" s="478"/>
      <c r="C1128" s="478"/>
      <c r="D1128" s="620"/>
      <c r="E1128" s="620"/>
      <c r="F1128" s="620"/>
      <c r="G1128" s="479"/>
      <c r="H1128" s="621"/>
      <c r="I1128" s="622"/>
      <c r="J1128" s="622"/>
      <c r="K1128" s="623"/>
      <c r="L1128" s="623"/>
      <c r="M1128" s="622"/>
      <c r="N1128" s="623"/>
      <c r="O1128" s="622"/>
      <c r="P1128" s="479"/>
      <c r="Q1128" s="479"/>
      <c r="R1128" s="623"/>
      <c r="S1128" s="478"/>
      <c r="T1128" s="478"/>
      <c r="U1128" s="624"/>
      <c r="V1128" s="624"/>
      <c r="W1128" s="624"/>
      <c r="BB1128" s="478"/>
      <c r="BC1128" s="478"/>
      <c r="BD1128" s="478"/>
      <c r="BE1128" s="478"/>
      <c r="BF1128" s="478"/>
      <c r="BG1128" s="478"/>
    </row>
    <row r="1129" spans="2:59" x14ac:dyDescent="0.2">
      <c r="B1129" s="478"/>
      <c r="C1129" s="478"/>
      <c r="D1129" s="620"/>
      <c r="E1129" s="620"/>
      <c r="F1129" s="620"/>
      <c r="G1129" s="479"/>
      <c r="H1129" s="621"/>
      <c r="I1129" s="622"/>
      <c r="J1129" s="622"/>
      <c r="K1129" s="623"/>
      <c r="L1129" s="623"/>
      <c r="M1129" s="622"/>
      <c r="N1129" s="623"/>
      <c r="O1129" s="622"/>
      <c r="P1129" s="479"/>
      <c r="Q1129" s="479"/>
      <c r="R1129" s="623"/>
      <c r="S1129" s="478"/>
      <c r="T1129" s="478"/>
      <c r="U1129" s="624"/>
      <c r="V1129" s="624"/>
      <c r="W1129" s="624"/>
      <c r="BB1129" s="478"/>
      <c r="BC1129" s="478"/>
      <c r="BD1129" s="478"/>
      <c r="BE1129" s="478"/>
      <c r="BF1129" s="478"/>
      <c r="BG1129" s="478"/>
    </row>
    <row r="1130" spans="2:59" x14ac:dyDescent="0.2">
      <c r="B1130" s="478"/>
      <c r="C1130" s="478"/>
      <c r="D1130" s="620"/>
      <c r="E1130" s="620"/>
      <c r="F1130" s="620"/>
      <c r="G1130" s="479"/>
      <c r="H1130" s="621"/>
      <c r="I1130" s="622"/>
      <c r="J1130" s="622"/>
      <c r="K1130" s="623"/>
      <c r="L1130" s="623"/>
      <c r="M1130" s="622"/>
      <c r="N1130" s="623"/>
      <c r="O1130" s="622"/>
      <c r="P1130" s="479"/>
      <c r="Q1130" s="479"/>
      <c r="R1130" s="623"/>
      <c r="S1130" s="478"/>
      <c r="T1130" s="478"/>
      <c r="U1130" s="624"/>
      <c r="V1130" s="624"/>
      <c r="W1130" s="624"/>
      <c r="BB1130" s="478"/>
      <c r="BC1130" s="478"/>
      <c r="BD1130" s="478"/>
      <c r="BE1130" s="478"/>
      <c r="BF1130" s="478"/>
      <c r="BG1130" s="478"/>
    </row>
    <row r="1131" spans="2:59" x14ac:dyDescent="0.2">
      <c r="B1131" s="478"/>
      <c r="C1131" s="478"/>
      <c r="D1131" s="620"/>
      <c r="E1131" s="620"/>
      <c r="F1131" s="620"/>
      <c r="G1131" s="479"/>
      <c r="H1131" s="621"/>
      <c r="I1131" s="622"/>
      <c r="J1131" s="622"/>
      <c r="K1131" s="623"/>
      <c r="L1131" s="623"/>
      <c r="M1131" s="622"/>
      <c r="N1131" s="623"/>
      <c r="O1131" s="622"/>
      <c r="P1131" s="479"/>
      <c r="Q1131" s="479"/>
      <c r="R1131" s="623"/>
      <c r="S1131" s="478"/>
      <c r="T1131" s="478"/>
      <c r="U1131" s="624"/>
      <c r="V1131" s="624"/>
      <c r="W1131" s="624"/>
      <c r="BB1131" s="478"/>
      <c r="BC1131" s="478"/>
      <c r="BD1131" s="478"/>
      <c r="BE1131" s="478"/>
      <c r="BF1131" s="478"/>
      <c r="BG1131" s="478"/>
    </row>
    <row r="1132" spans="2:59" x14ac:dyDescent="0.2">
      <c r="B1132" s="478"/>
      <c r="C1132" s="478"/>
      <c r="D1132" s="620"/>
      <c r="E1132" s="620"/>
      <c r="F1132" s="620"/>
      <c r="G1132" s="479"/>
      <c r="H1132" s="621"/>
      <c r="I1132" s="622"/>
      <c r="J1132" s="622"/>
      <c r="K1132" s="623"/>
      <c r="L1132" s="623"/>
      <c r="M1132" s="622"/>
      <c r="N1132" s="623"/>
      <c r="O1132" s="622"/>
      <c r="P1132" s="479"/>
      <c r="Q1132" s="479"/>
      <c r="R1132" s="623"/>
      <c r="S1132" s="478"/>
      <c r="T1132" s="478"/>
      <c r="U1132" s="624"/>
      <c r="V1132" s="624"/>
      <c r="W1132" s="624"/>
      <c r="BB1132" s="478"/>
      <c r="BC1132" s="478"/>
      <c r="BD1132" s="478"/>
      <c r="BE1132" s="478"/>
      <c r="BF1132" s="478"/>
      <c r="BG1132" s="478"/>
    </row>
    <row r="1133" spans="2:59" x14ac:dyDescent="0.2">
      <c r="B1133" s="478"/>
      <c r="C1133" s="478"/>
      <c r="D1133" s="620"/>
      <c r="E1133" s="620"/>
      <c r="F1133" s="620"/>
      <c r="G1133" s="479"/>
      <c r="H1133" s="621"/>
      <c r="I1133" s="622"/>
      <c r="J1133" s="622"/>
      <c r="K1133" s="623"/>
      <c r="L1133" s="623"/>
      <c r="M1133" s="622"/>
      <c r="N1133" s="623"/>
      <c r="O1133" s="622"/>
      <c r="P1133" s="479"/>
      <c r="Q1133" s="479"/>
      <c r="R1133" s="623"/>
      <c r="S1133" s="478"/>
      <c r="T1133" s="478"/>
      <c r="U1133" s="624"/>
      <c r="V1133" s="624"/>
      <c r="W1133" s="624"/>
      <c r="BB1133" s="478"/>
      <c r="BC1133" s="478"/>
      <c r="BD1133" s="478"/>
      <c r="BE1133" s="478"/>
      <c r="BF1133" s="478"/>
      <c r="BG1133" s="478"/>
    </row>
    <row r="1134" spans="2:59" x14ac:dyDescent="0.2">
      <c r="B1134" s="478"/>
      <c r="C1134" s="478"/>
      <c r="D1134" s="620"/>
      <c r="E1134" s="620"/>
      <c r="F1134" s="620"/>
      <c r="G1134" s="479"/>
      <c r="H1134" s="621"/>
      <c r="I1134" s="622"/>
      <c r="J1134" s="622"/>
      <c r="K1134" s="623"/>
      <c r="L1134" s="623"/>
      <c r="M1134" s="622"/>
      <c r="N1134" s="623"/>
      <c r="O1134" s="622"/>
      <c r="P1134" s="479"/>
      <c r="Q1134" s="479"/>
      <c r="R1134" s="623"/>
      <c r="S1134" s="478"/>
      <c r="T1134" s="478"/>
      <c r="U1134" s="624"/>
      <c r="V1134" s="624"/>
      <c r="W1134" s="624"/>
      <c r="BB1134" s="478"/>
      <c r="BC1134" s="478"/>
      <c r="BD1134" s="478"/>
      <c r="BE1134" s="478"/>
      <c r="BF1134" s="478"/>
      <c r="BG1134" s="478"/>
    </row>
    <row r="1135" spans="2:59" x14ac:dyDescent="0.2">
      <c r="B1135" s="478"/>
      <c r="C1135" s="478"/>
      <c r="D1135" s="620"/>
      <c r="E1135" s="620"/>
      <c r="F1135" s="620"/>
      <c r="G1135" s="479"/>
      <c r="H1135" s="621"/>
      <c r="I1135" s="622"/>
      <c r="J1135" s="622"/>
      <c r="K1135" s="623"/>
      <c r="L1135" s="623"/>
      <c r="M1135" s="622"/>
      <c r="N1135" s="623"/>
      <c r="O1135" s="622"/>
      <c r="P1135" s="479"/>
      <c r="Q1135" s="479"/>
      <c r="R1135" s="623"/>
      <c r="S1135" s="478"/>
      <c r="T1135" s="478"/>
      <c r="U1135" s="624"/>
      <c r="V1135" s="624"/>
      <c r="W1135" s="624"/>
      <c r="BB1135" s="478"/>
      <c r="BC1135" s="478"/>
      <c r="BD1135" s="478"/>
      <c r="BE1135" s="478"/>
      <c r="BF1135" s="478"/>
      <c r="BG1135" s="478"/>
    </row>
    <row r="1136" spans="2:59" x14ac:dyDescent="0.2">
      <c r="B1136" s="478"/>
      <c r="C1136" s="478"/>
      <c r="D1136" s="620"/>
      <c r="E1136" s="620"/>
      <c r="F1136" s="620"/>
      <c r="G1136" s="479"/>
      <c r="H1136" s="621"/>
      <c r="I1136" s="622"/>
      <c r="J1136" s="622"/>
      <c r="K1136" s="623"/>
      <c r="L1136" s="623"/>
      <c r="M1136" s="622"/>
      <c r="N1136" s="623"/>
      <c r="O1136" s="622"/>
      <c r="P1136" s="479"/>
      <c r="Q1136" s="479"/>
      <c r="R1136" s="623"/>
      <c r="S1136" s="478"/>
      <c r="T1136" s="478"/>
      <c r="U1136" s="624"/>
      <c r="V1136" s="624"/>
      <c r="W1136" s="624"/>
      <c r="BB1136" s="478"/>
      <c r="BC1136" s="478"/>
      <c r="BD1136" s="478"/>
      <c r="BE1136" s="478"/>
      <c r="BF1136" s="478"/>
      <c r="BG1136" s="478"/>
    </row>
    <row r="1137" spans="2:59" x14ac:dyDescent="0.2">
      <c r="B1137" s="478"/>
      <c r="C1137" s="478"/>
      <c r="D1137" s="620"/>
      <c r="E1137" s="620"/>
      <c r="F1137" s="620"/>
      <c r="G1137" s="479"/>
      <c r="H1137" s="621"/>
      <c r="I1137" s="622"/>
      <c r="J1137" s="622"/>
      <c r="K1137" s="623"/>
      <c r="L1137" s="623"/>
      <c r="M1137" s="622"/>
      <c r="N1137" s="623"/>
      <c r="O1137" s="622"/>
      <c r="P1137" s="479"/>
      <c r="Q1137" s="479"/>
      <c r="R1137" s="623"/>
      <c r="S1137" s="478"/>
      <c r="T1137" s="478"/>
      <c r="U1137" s="624"/>
      <c r="V1137" s="624"/>
      <c r="W1137" s="624"/>
      <c r="BB1137" s="478"/>
      <c r="BC1137" s="478"/>
      <c r="BD1137" s="478"/>
      <c r="BE1137" s="478"/>
      <c r="BF1137" s="478"/>
      <c r="BG1137" s="478"/>
    </row>
    <row r="1138" spans="2:59" x14ac:dyDescent="0.2">
      <c r="B1138" s="478"/>
      <c r="C1138" s="478"/>
      <c r="D1138" s="620"/>
      <c r="E1138" s="620"/>
      <c r="F1138" s="620"/>
      <c r="G1138" s="479"/>
      <c r="H1138" s="621"/>
      <c r="I1138" s="622"/>
      <c r="J1138" s="622"/>
      <c r="K1138" s="623"/>
      <c r="L1138" s="623"/>
      <c r="M1138" s="622"/>
      <c r="N1138" s="623"/>
      <c r="O1138" s="622"/>
      <c r="P1138" s="479"/>
      <c r="Q1138" s="479"/>
      <c r="R1138" s="623"/>
      <c r="S1138" s="478"/>
      <c r="T1138" s="478"/>
      <c r="U1138" s="624"/>
      <c r="V1138" s="624"/>
      <c r="W1138" s="624"/>
      <c r="BB1138" s="478"/>
      <c r="BC1138" s="478"/>
      <c r="BD1138" s="478"/>
      <c r="BE1138" s="478"/>
      <c r="BF1138" s="478"/>
      <c r="BG1138" s="478"/>
    </row>
    <row r="1139" spans="2:59" x14ac:dyDescent="0.2">
      <c r="B1139" s="478"/>
      <c r="C1139" s="478"/>
      <c r="D1139" s="620"/>
      <c r="E1139" s="620"/>
      <c r="F1139" s="620"/>
      <c r="G1139" s="479"/>
      <c r="H1139" s="621"/>
      <c r="I1139" s="622"/>
      <c r="J1139" s="622"/>
      <c r="K1139" s="623"/>
      <c r="L1139" s="623"/>
      <c r="M1139" s="622"/>
      <c r="N1139" s="623"/>
      <c r="O1139" s="622"/>
      <c r="P1139" s="479"/>
      <c r="Q1139" s="479"/>
      <c r="R1139" s="623"/>
      <c r="S1139" s="478"/>
      <c r="T1139" s="478"/>
      <c r="U1139" s="624"/>
      <c r="V1139" s="624"/>
      <c r="W1139" s="624"/>
      <c r="BB1139" s="478"/>
      <c r="BC1139" s="478"/>
      <c r="BD1139" s="478"/>
      <c r="BE1139" s="478"/>
      <c r="BF1139" s="478"/>
      <c r="BG1139" s="478"/>
    </row>
    <row r="1140" spans="2:59" x14ac:dyDescent="0.2">
      <c r="B1140" s="478"/>
      <c r="C1140" s="478"/>
      <c r="D1140" s="620"/>
      <c r="E1140" s="620"/>
      <c r="F1140" s="620"/>
      <c r="G1140" s="479"/>
      <c r="H1140" s="621"/>
      <c r="I1140" s="622"/>
      <c r="J1140" s="622"/>
      <c r="K1140" s="623"/>
      <c r="L1140" s="623"/>
      <c r="M1140" s="622"/>
      <c r="N1140" s="623"/>
      <c r="O1140" s="622"/>
      <c r="P1140" s="479"/>
      <c r="Q1140" s="479"/>
      <c r="R1140" s="623"/>
      <c r="S1140" s="478"/>
      <c r="T1140" s="478"/>
      <c r="U1140" s="624"/>
      <c r="V1140" s="624"/>
      <c r="W1140" s="624"/>
      <c r="BB1140" s="478"/>
      <c r="BC1140" s="478"/>
      <c r="BD1140" s="478"/>
      <c r="BE1140" s="478"/>
      <c r="BF1140" s="478"/>
      <c r="BG1140" s="478"/>
    </row>
    <row r="1141" spans="2:59" x14ac:dyDescent="0.2">
      <c r="B1141" s="478"/>
      <c r="C1141" s="478"/>
      <c r="D1141" s="620"/>
      <c r="E1141" s="620"/>
      <c r="F1141" s="620"/>
      <c r="G1141" s="479"/>
      <c r="H1141" s="621"/>
      <c r="I1141" s="622"/>
      <c r="J1141" s="622"/>
      <c r="K1141" s="623"/>
      <c r="L1141" s="623"/>
      <c r="M1141" s="622"/>
      <c r="N1141" s="623"/>
      <c r="O1141" s="622"/>
      <c r="P1141" s="479"/>
      <c r="Q1141" s="479"/>
      <c r="R1141" s="623"/>
      <c r="S1141" s="478"/>
      <c r="T1141" s="478"/>
      <c r="U1141" s="624"/>
      <c r="V1141" s="624"/>
      <c r="W1141" s="624"/>
      <c r="BB1141" s="478"/>
      <c r="BC1141" s="478"/>
      <c r="BD1141" s="478"/>
      <c r="BE1141" s="478"/>
      <c r="BF1141" s="478"/>
      <c r="BG1141" s="478"/>
    </row>
    <row r="1142" spans="2:59" x14ac:dyDescent="0.2">
      <c r="B1142" s="478"/>
      <c r="C1142" s="478"/>
      <c r="D1142" s="620"/>
      <c r="E1142" s="620"/>
      <c r="F1142" s="620"/>
      <c r="G1142" s="479"/>
      <c r="H1142" s="621"/>
      <c r="I1142" s="622"/>
      <c r="J1142" s="622"/>
      <c r="K1142" s="623"/>
      <c r="L1142" s="623"/>
      <c r="M1142" s="622"/>
      <c r="N1142" s="623"/>
      <c r="O1142" s="622"/>
      <c r="P1142" s="479"/>
      <c r="Q1142" s="479"/>
      <c r="R1142" s="623"/>
      <c r="S1142" s="478"/>
      <c r="T1142" s="478"/>
      <c r="U1142" s="624"/>
      <c r="V1142" s="624"/>
      <c r="W1142" s="624"/>
      <c r="BB1142" s="478"/>
      <c r="BC1142" s="478"/>
      <c r="BD1142" s="478"/>
      <c r="BE1142" s="478"/>
      <c r="BF1142" s="478"/>
      <c r="BG1142" s="478"/>
    </row>
    <row r="1143" spans="2:59" x14ac:dyDescent="0.2">
      <c r="B1143" s="478"/>
      <c r="C1143" s="478"/>
      <c r="D1143" s="620"/>
      <c r="E1143" s="620"/>
      <c r="F1143" s="620"/>
      <c r="G1143" s="479"/>
      <c r="H1143" s="621"/>
      <c r="I1143" s="622"/>
      <c r="J1143" s="622"/>
      <c r="K1143" s="623"/>
      <c r="L1143" s="623"/>
      <c r="M1143" s="622"/>
      <c r="N1143" s="623"/>
      <c r="O1143" s="622"/>
      <c r="P1143" s="479"/>
      <c r="Q1143" s="479"/>
      <c r="R1143" s="623"/>
      <c r="S1143" s="478"/>
      <c r="T1143" s="478"/>
      <c r="U1143" s="624"/>
      <c r="V1143" s="624"/>
      <c r="W1143" s="624"/>
      <c r="BB1143" s="478"/>
      <c r="BC1143" s="478"/>
      <c r="BD1143" s="478"/>
      <c r="BE1143" s="478"/>
      <c r="BF1143" s="478"/>
      <c r="BG1143" s="478"/>
    </row>
    <row r="1144" spans="2:59" x14ac:dyDescent="0.2">
      <c r="B1144" s="478"/>
      <c r="C1144" s="478"/>
      <c r="D1144" s="620"/>
      <c r="E1144" s="620"/>
      <c r="F1144" s="620"/>
      <c r="G1144" s="479"/>
      <c r="H1144" s="621"/>
      <c r="I1144" s="622"/>
      <c r="J1144" s="622"/>
      <c r="K1144" s="623"/>
      <c r="L1144" s="623"/>
      <c r="M1144" s="622"/>
      <c r="N1144" s="623"/>
      <c r="O1144" s="622"/>
      <c r="P1144" s="479"/>
      <c r="Q1144" s="479"/>
      <c r="R1144" s="623"/>
      <c r="S1144" s="478"/>
      <c r="T1144" s="478"/>
      <c r="U1144" s="624"/>
      <c r="V1144" s="624"/>
      <c r="W1144" s="624"/>
      <c r="BB1144" s="478"/>
      <c r="BC1144" s="478"/>
      <c r="BD1144" s="478"/>
      <c r="BE1144" s="478"/>
      <c r="BF1144" s="478"/>
      <c r="BG1144" s="478"/>
    </row>
    <row r="1145" spans="2:59" x14ac:dyDescent="0.2">
      <c r="B1145" s="478"/>
      <c r="C1145" s="478"/>
      <c r="D1145" s="620"/>
      <c r="E1145" s="620"/>
      <c r="F1145" s="620"/>
      <c r="G1145" s="479"/>
      <c r="H1145" s="621"/>
      <c r="I1145" s="622"/>
      <c r="J1145" s="622"/>
      <c r="K1145" s="623"/>
      <c r="L1145" s="623"/>
      <c r="M1145" s="622"/>
      <c r="N1145" s="623"/>
      <c r="O1145" s="622"/>
      <c r="P1145" s="479"/>
      <c r="Q1145" s="479"/>
      <c r="R1145" s="623"/>
      <c r="S1145" s="478"/>
      <c r="T1145" s="478"/>
      <c r="U1145" s="624"/>
      <c r="V1145" s="624"/>
      <c r="W1145" s="624"/>
      <c r="BB1145" s="478"/>
      <c r="BC1145" s="478"/>
      <c r="BD1145" s="478"/>
      <c r="BE1145" s="478"/>
      <c r="BF1145" s="478"/>
      <c r="BG1145" s="478"/>
    </row>
    <row r="1146" spans="2:59" x14ac:dyDescent="0.2">
      <c r="B1146" s="478"/>
      <c r="C1146" s="478"/>
      <c r="D1146" s="620"/>
      <c r="E1146" s="620"/>
      <c r="F1146" s="620"/>
      <c r="G1146" s="479"/>
      <c r="H1146" s="621"/>
      <c r="I1146" s="622"/>
      <c r="J1146" s="622"/>
      <c r="K1146" s="623"/>
      <c r="L1146" s="623"/>
      <c r="M1146" s="622"/>
      <c r="N1146" s="623"/>
      <c r="O1146" s="622"/>
      <c r="P1146" s="479"/>
      <c r="Q1146" s="479"/>
      <c r="R1146" s="623"/>
      <c r="S1146" s="478"/>
      <c r="T1146" s="478"/>
      <c r="U1146" s="624"/>
      <c r="V1146" s="624"/>
      <c r="W1146" s="624"/>
      <c r="BB1146" s="478"/>
      <c r="BC1146" s="478"/>
      <c r="BD1146" s="478"/>
      <c r="BE1146" s="478"/>
      <c r="BF1146" s="478"/>
      <c r="BG1146" s="478"/>
    </row>
    <row r="1147" spans="2:59" x14ac:dyDescent="0.2">
      <c r="B1147" s="478"/>
      <c r="C1147" s="478"/>
      <c r="D1147" s="620"/>
      <c r="E1147" s="620"/>
      <c r="F1147" s="620"/>
      <c r="G1147" s="479"/>
      <c r="H1147" s="621"/>
      <c r="I1147" s="622"/>
      <c r="J1147" s="622"/>
      <c r="K1147" s="623"/>
      <c r="L1147" s="623"/>
      <c r="M1147" s="622"/>
      <c r="N1147" s="623"/>
      <c r="O1147" s="622"/>
      <c r="P1147" s="479"/>
      <c r="Q1147" s="479"/>
      <c r="R1147" s="623"/>
      <c r="S1147" s="478"/>
      <c r="T1147" s="478"/>
      <c r="U1147" s="624"/>
      <c r="V1147" s="624"/>
      <c r="W1147" s="624"/>
      <c r="BB1147" s="478"/>
      <c r="BC1147" s="478"/>
      <c r="BD1147" s="478"/>
      <c r="BE1147" s="478"/>
      <c r="BF1147" s="478"/>
      <c r="BG1147" s="478"/>
    </row>
    <row r="1148" spans="2:59" x14ac:dyDescent="0.2">
      <c r="B1148" s="478"/>
      <c r="C1148" s="478"/>
      <c r="D1148" s="620"/>
      <c r="E1148" s="620"/>
      <c r="F1148" s="620"/>
      <c r="G1148" s="479"/>
      <c r="H1148" s="621"/>
      <c r="I1148" s="622"/>
      <c r="J1148" s="622"/>
      <c r="K1148" s="623"/>
      <c r="L1148" s="623"/>
      <c r="M1148" s="622"/>
      <c r="N1148" s="623"/>
      <c r="O1148" s="622"/>
      <c r="P1148" s="479"/>
      <c r="Q1148" s="479"/>
      <c r="R1148" s="623"/>
      <c r="S1148" s="478"/>
      <c r="T1148" s="478"/>
      <c r="U1148" s="624"/>
      <c r="V1148" s="624"/>
      <c r="W1148" s="624"/>
      <c r="BB1148" s="478"/>
      <c r="BC1148" s="478"/>
      <c r="BD1148" s="478"/>
      <c r="BE1148" s="478"/>
      <c r="BF1148" s="478"/>
      <c r="BG1148" s="478"/>
    </row>
    <row r="1149" spans="2:59" x14ac:dyDescent="0.2">
      <c r="B1149" s="478"/>
      <c r="C1149" s="478"/>
      <c r="D1149" s="620"/>
      <c r="E1149" s="620"/>
      <c r="F1149" s="620"/>
      <c r="G1149" s="479"/>
      <c r="H1149" s="621"/>
      <c r="I1149" s="622"/>
      <c r="J1149" s="622"/>
      <c r="K1149" s="623"/>
      <c r="L1149" s="623"/>
      <c r="M1149" s="622"/>
      <c r="N1149" s="623"/>
      <c r="O1149" s="622"/>
      <c r="P1149" s="479"/>
      <c r="Q1149" s="479"/>
      <c r="R1149" s="623"/>
      <c r="S1149" s="478"/>
      <c r="T1149" s="478"/>
      <c r="U1149" s="624"/>
      <c r="V1149" s="624"/>
      <c r="W1149" s="624"/>
      <c r="BB1149" s="478"/>
      <c r="BC1149" s="478"/>
      <c r="BD1149" s="478"/>
      <c r="BE1149" s="478"/>
      <c r="BF1149" s="478"/>
      <c r="BG1149" s="478"/>
    </row>
    <row r="1150" spans="2:59" x14ac:dyDescent="0.2">
      <c r="B1150" s="478"/>
      <c r="C1150" s="478"/>
      <c r="D1150" s="620"/>
      <c r="E1150" s="620"/>
      <c r="F1150" s="620"/>
      <c r="G1150" s="479"/>
      <c r="H1150" s="621"/>
      <c r="I1150" s="622"/>
      <c r="J1150" s="622"/>
      <c r="K1150" s="623"/>
      <c r="L1150" s="623"/>
      <c r="M1150" s="622"/>
      <c r="N1150" s="623"/>
      <c r="O1150" s="622"/>
      <c r="P1150" s="479"/>
      <c r="Q1150" s="479"/>
      <c r="R1150" s="623"/>
      <c r="S1150" s="478"/>
      <c r="T1150" s="478"/>
      <c r="U1150" s="624"/>
      <c r="V1150" s="624"/>
      <c r="W1150" s="624"/>
      <c r="BB1150" s="478"/>
      <c r="BC1150" s="478"/>
      <c r="BD1150" s="478"/>
      <c r="BE1150" s="478"/>
      <c r="BF1150" s="478"/>
      <c r="BG1150" s="478"/>
    </row>
    <row r="1151" spans="2:59" x14ac:dyDescent="0.2">
      <c r="B1151" s="478"/>
      <c r="C1151" s="478"/>
      <c r="D1151" s="620"/>
      <c r="E1151" s="620"/>
      <c r="F1151" s="620"/>
      <c r="G1151" s="479"/>
      <c r="H1151" s="621"/>
      <c r="I1151" s="622"/>
      <c r="J1151" s="622"/>
      <c r="K1151" s="623"/>
      <c r="L1151" s="623"/>
      <c r="M1151" s="622"/>
      <c r="N1151" s="623"/>
      <c r="O1151" s="622"/>
      <c r="P1151" s="479"/>
      <c r="Q1151" s="479"/>
      <c r="R1151" s="623"/>
      <c r="S1151" s="478"/>
      <c r="T1151" s="478"/>
      <c r="U1151" s="624"/>
      <c r="V1151" s="624"/>
      <c r="W1151" s="624"/>
      <c r="BB1151" s="478"/>
      <c r="BC1151" s="478"/>
      <c r="BD1151" s="478"/>
      <c r="BE1151" s="478"/>
      <c r="BF1151" s="478"/>
      <c r="BG1151" s="478"/>
    </row>
    <row r="1152" spans="2:59" x14ac:dyDescent="0.2">
      <c r="B1152" s="478"/>
      <c r="C1152" s="478"/>
      <c r="D1152" s="620"/>
      <c r="E1152" s="620"/>
      <c r="F1152" s="620"/>
      <c r="G1152" s="479"/>
      <c r="H1152" s="621"/>
      <c r="I1152" s="622"/>
      <c r="J1152" s="622"/>
      <c r="K1152" s="623"/>
      <c r="L1152" s="623"/>
      <c r="M1152" s="622"/>
      <c r="N1152" s="623"/>
      <c r="O1152" s="622"/>
      <c r="P1152" s="479"/>
      <c r="Q1152" s="479"/>
      <c r="R1152" s="623"/>
      <c r="S1152" s="478"/>
      <c r="T1152" s="478"/>
      <c r="U1152" s="624"/>
      <c r="V1152" s="624"/>
      <c r="W1152" s="624"/>
      <c r="BB1152" s="478"/>
      <c r="BC1152" s="478"/>
      <c r="BD1152" s="478"/>
      <c r="BE1152" s="478"/>
      <c r="BF1152" s="478"/>
      <c r="BG1152" s="478"/>
    </row>
    <row r="1153" spans="2:59" x14ac:dyDescent="0.2">
      <c r="B1153" s="478"/>
      <c r="C1153" s="478"/>
      <c r="D1153" s="620"/>
      <c r="E1153" s="620"/>
      <c r="F1153" s="620"/>
      <c r="G1153" s="479"/>
      <c r="H1153" s="621"/>
      <c r="I1153" s="622"/>
      <c r="J1153" s="622"/>
      <c r="K1153" s="623"/>
      <c r="L1153" s="623"/>
      <c r="M1153" s="622"/>
      <c r="N1153" s="623"/>
      <c r="O1153" s="622"/>
      <c r="P1153" s="479"/>
      <c r="Q1153" s="479"/>
      <c r="R1153" s="623"/>
      <c r="S1153" s="478"/>
      <c r="T1153" s="478"/>
      <c r="U1153" s="624"/>
      <c r="V1153" s="624"/>
      <c r="W1153" s="624"/>
      <c r="BB1153" s="478"/>
      <c r="BC1153" s="478"/>
      <c r="BD1153" s="478"/>
      <c r="BE1153" s="478"/>
      <c r="BF1153" s="478"/>
      <c r="BG1153" s="478"/>
    </row>
    <row r="1154" spans="2:59" x14ac:dyDescent="0.2">
      <c r="B1154" s="478"/>
      <c r="C1154" s="478"/>
      <c r="D1154" s="620"/>
      <c r="E1154" s="620"/>
      <c r="F1154" s="620"/>
      <c r="G1154" s="479"/>
      <c r="H1154" s="621"/>
      <c r="I1154" s="622"/>
      <c r="J1154" s="622"/>
      <c r="K1154" s="623"/>
      <c r="L1154" s="623"/>
      <c r="M1154" s="622"/>
      <c r="N1154" s="623"/>
      <c r="O1154" s="622"/>
      <c r="P1154" s="479"/>
      <c r="Q1154" s="479"/>
      <c r="R1154" s="623"/>
      <c r="S1154" s="478"/>
      <c r="T1154" s="478"/>
      <c r="U1154" s="624"/>
      <c r="V1154" s="624"/>
      <c r="W1154" s="624"/>
      <c r="BB1154" s="478"/>
      <c r="BC1154" s="478"/>
      <c r="BD1154" s="478"/>
      <c r="BE1154" s="478"/>
      <c r="BF1154" s="478"/>
      <c r="BG1154" s="478"/>
    </row>
    <row r="1155" spans="2:59" x14ac:dyDescent="0.2">
      <c r="B1155" s="478"/>
      <c r="C1155" s="478"/>
      <c r="D1155" s="620"/>
      <c r="E1155" s="620"/>
      <c r="F1155" s="620"/>
      <c r="G1155" s="479"/>
      <c r="H1155" s="621"/>
      <c r="I1155" s="622"/>
      <c r="J1155" s="622"/>
      <c r="K1155" s="623"/>
      <c r="L1155" s="623"/>
      <c r="M1155" s="622"/>
      <c r="N1155" s="623"/>
      <c r="O1155" s="622"/>
      <c r="P1155" s="479"/>
      <c r="Q1155" s="479"/>
      <c r="R1155" s="623"/>
      <c r="S1155" s="478"/>
      <c r="T1155" s="478"/>
      <c r="U1155" s="624"/>
      <c r="V1155" s="624"/>
      <c r="W1155" s="624"/>
      <c r="BB1155" s="478"/>
      <c r="BC1155" s="478"/>
      <c r="BD1155" s="478"/>
      <c r="BE1155" s="478"/>
      <c r="BF1155" s="478"/>
      <c r="BG1155" s="478"/>
    </row>
    <row r="1156" spans="2:59" x14ac:dyDescent="0.2">
      <c r="B1156" s="478"/>
      <c r="C1156" s="478"/>
      <c r="D1156" s="620"/>
      <c r="E1156" s="620"/>
      <c r="F1156" s="620"/>
      <c r="G1156" s="479"/>
      <c r="H1156" s="621"/>
      <c r="I1156" s="622"/>
      <c r="J1156" s="622"/>
      <c r="K1156" s="623"/>
      <c r="L1156" s="623"/>
      <c r="M1156" s="622"/>
      <c r="N1156" s="623"/>
      <c r="O1156" s="622"/>
      <c r="P1156" s="479"/>
      <c r="Q1156" s="479"/>
      <c r="R1156" s="623"/>
      <c r="S1156" s="478"/>
      <c r="T1156" s="478"/>
      <c r="U1156" s="624"/>
      <c r="V1156" s="624"/>
      <c r="W1156" s="624"/>
      <c r="BB1156" s="478"/>
      <c r="BC1156" s="478"/>
      <c r="BD1156" s="478"/>
      <c r="BE1156" s="478"/>
      <c r="BF1156" s="478"/>
      <c r="BG1156" s="478"/>
    </row>
    <row r="1157" spans="2:59" x14ac:dyDescent="0.2">
      <c r="B1157" s="478"/>
      <c r="C1157" s="478"/>
      <c r="D1157" s="620"/>
      <c r="E1157" s="620"/>
      <c r="F1157" s="620"/>
      <c r="G1157" s="479"/>
      <c r="H1157" s="621"/>
      <c r="I1157" s="622"/>
      <c r="J1157" s="622"/>
      <c r="K1157" s="623"/>
      <c r="L1157" s="623"/>
      <c r="M1157" s="622"/>
      <c r="N1157" s="623"/>
      <c r="O1157" s="622"/>
      <c r="P1157" s="479"/>
      <c r="Q1157" s="479"/>
      <c r="R1157" s="623"/>
      <c r="S1157" s="478"/>
      <c r="T1157" s="478"/>
      <c r="U1157" s="624"/>
      <c r="V1157" s="624"/>
      <c r="W1157" s="624"/>
      <c r="BB1157" s="478"/>
      <c r="BC1157" s="478"/>
      <c r="BD1157" s="478"/>
      <c r="BE1157" s="478"/>
      <c r="BF1157" s="478"/>
      <c r="BG1157" s="478"/>
    </row>
    <row r="1158" spans="2:59" x14ac:dyDescent="0.2">
      <c r="B1158" s="478"/>
      <c r="C1158" s="478"/>
      <c r="D1158" s="620"/>
      <c r="E1158" s="620"/>
      <c r="F1158" s="620"/>
      <c r="G1158" s="479"/>
      <c r="H1158" s="621"/>
      <c r="I1158" s="622"/>
      <c r="J1158" s="622"/>
      <c r="K1158" s="623"/>
      <c r="L1158" s="623"/>
      <c r="M1158" s="622"/>
      <c r="N1158" s="623"/>
      <c r="O1158" s="622"/>
      <c r="P1158" s="479"/>
      <c r="Q1158" s="479"/>
      <c r="R1158" s="623"/>
      <c r="S1158" s="478"/>
      <c r="T1158" s="478"/>
      <c r="U1158" s="624"/>
      <c r="V1158" s="624"/>
      <c r="W1158" s="624"/>
      <c r="BB1158" s="478"/>
      <c r="BC1158" s="478"/>
      <c r="BD1158" s="478"/>
      <c r="BE1158" s="478"/>
      <c r="BF1158" s="478"/>
      <c r="BG1158" s="478"/>
    </row>
    <row r="1159" spans="2:59" x14ac:dyDescent="0.2">
      <c r="B1159" s="478"/>
      <c r="C1159" s="478"/>
      <c r="D1159" s="620"/>
      <c r="E1159" s="620"/>
      <c r="F1159" s="620"/>
      <c r="G1159" s="479"/>
      <c r="H1159" s="621"/>
      <c r="I1159" s="622"/>
      <c r="J1159" s="622"/>
      <c r="K1159" s="623"/>
      <c r="L1159" s="623"/>
      <c r="M1159" s="622"/>
      <c r="N1159" s="623"/>
      <c r="O1159" s="622"/>
      <c r="P1159" s="479"/>
      <c r="Q1159" s="479"/>
      <c r="R1159" s="623"/>
      <c r="S1159" s="478"/>
      <c r="T1159" s="478"/>
      <c r="U1159" s="624"/>
      <c r="V1159" s="624"/>
      <c r="W1159" s="624"/>
      <c r="BB1159" s="478"/>
      <c r="BC1159" s="478"/>
      <c r="BD1159" s="478"/>
      <c r="BE1159" s="478"/>
      <c r="BF1159" s="478"/>
      <c r="BG1159" s="478"/>
    </row>
    <row r="1160" spans="2:59" x14ac:dyDescent="0.2">
      <c r="B1160" s="478"/>
      <c r="C1160" s="478"/>
      <c r="D1160" s="620"/>
      <c r="E1160" s="620"/>
      <c r="F1160" s="620"/>
      <c r="G1160" s="479"/>
      <c r="H1160" s="621"/>
      <c r="I1160" s="622"/>
      <c r="J1160" s="622"/>
      <c r="K1160" s="623"/>
      <c r="L1160" s="623"/>
      <c r="M1160" s="622"/>
      <c r="N1160" s="623"/>
      <c r="O1160" s="622"/>
      <c r="P1160" s="479"/>
      <c r="Q1160" s="479"/>
      <c r="R1160" s="623"/>
      <c r="S1160" s="478"/>
      <c r="T1160" s="478"/>
      <c r="U1160" s="624"/>
      <c r="V1160" s="624"/>
      <c r="W1160" s="624"/>
      <c r="BB1160" s="478"/>
      <c r="BC1160" s="478"/>
      <c r="BD1160" s="478"/>
      <c r="BE1160" s="478"/>
      <c r="BF1160" s="478"/>
      <c r="BG1160" s="478"/>
    </row>
    <row r="1161" spans="2:59" x14ac:dyDescent="0.2">
      <c r="B1161" s="478"/>
      <c r="C1161" s="478"/>
      <c r="D1161" s="620"/>
      <c r="E1161" s="620"/>
      <c r="F1161" s="620"/>
      <c r="G1161" s="479"/>
      <c r="H1161" s="621"/>
      <c r="I1161" s="622"/>
      <c r="J1161" s="622"/>
      <c r="K1161" s="623"/>
      <c r="L1161" s="623"/>
      <c r="M1161" s="622"/>
      <c r="N1161" s="623"/>
      <c r="O1161" s="622"/>
      <c r="P1161" s="479"/>
      <c r="Q1161" s="479"/>
      <c r="R1161" s="623"/>
      <c r="S1161" s="478"/>
      <c r="T1161" s="478"/>
      <c r="U1161" s="624"/>
      <c r="V1161" s="624"/>
      <c r="W1161" s="624"/>
      <c r="BB1161" s="478"/>
      <c r="BC1161" s="478"/>
      <c r="BD1161" s="478"/>
      <c r="BE1161" s="478"/>
      <c r="BF1161" s="478"/>
      <c r="BG1161" s="478"/>
    </row>
    <row r="1162" spans="2:59" x14ac:dyDescent="0.2">
      <c r="B1162" s="478"/>
      <c r="C1162" s="478"/>
      <c r="D1162" s="620"/>
      <c r="E1162" s="620"/>
      <c r="F1162" s="620"/>
      <c r="G1162" s="479"/>
      <c r="H1162" s="621"/>
      <c r="I1162" s="622"/>
      <c r="J1162" s="622"/>
      <c r="K1162" s="623"/>
      <c r="L1162" s="623"/>
      <c r="M1162" s="622"/>
      <c r="N1162" s="623"/>
      <c r="O1162" s="622"/>
      <c r="P1162" s="479"/>
      <c r="Q1162" s="479"/>
      <c r="R1162" s="623"/>
      <c r="S1162" s="478"/>
      <c r="T1162" s="478"/>
      <c r="U1162" s="624"/>
      <c r="V1162" s="624"/>
      <c r="W1162" s="624"/>
      <c r="BB1162" s="478"/>
      <c r="BC1162" s="478"/>
      <c r="BD1162" s="478"/>
      <c r="BE1162" s="478"/>
      <c r="BF1162" s="478"/>
      <c r="BG1162" s="478"/>
    </row>
    <row r="1163" spans="2:59" x14ac:dyDescent="0.2">
      <c r="B1163" s="478"/>
      <c r="C1163" s="478"/>
      <c r="D1163" s="620"/>
      <c r="E1163" s="620"/>
      <c r="F1163" s="620"/>
      <c r="G1163" s="479"/>
      <c r="H1163" s="621"/>
      <c r="I1163" s="622"/>
      <c r="J1163" s="622"/>
      <c r="K1163" s="623"/>
      <c r="L1163" s="623"/>
      <c r="M1163" s="622"/>
      <c r="N1163" s="623"/>
      <c r="O1163" s="622"/>
      <c r="P1163" s="479"/>
      <c r="Q1163" s="479"/>
      <c r="R1163" s="623"/>
      <c r="S1163" s="478"/>
      <c r="T1163" s="478"/>
      <c r="U1163" s="624"/>
      <c r="V1163" s="624"/>
      <c r="W1163" s="624"/>
      <c r="BB1163" s="478"/>
      <c r="BC1163" s="478"/>
      <c r="BD1163" s="478"/>
      <c r="BE1163" s="478"/>
      <c r="BF1163" s="478"/>
      <c r="BG1163" s="478"/>
    </row>
    <row r="1164" spans="2:59" x14ac:dyDescent="0.2">
      <c r="B1164" s="478"/>
      <c r="C1164" s="478"/>
      <c r="D1164" s="620"/>
      <c r="E1164" s="620"/>
      <c r="F1164" s="620"/>
      <c r="G1164" s="479"/>
      <c r="H1164" s="621"/>
      <c r="I1164" s="622"/>
      <c r="J1164" s="622"/>
      <c r="K1164" s="623"/>
      <c r="L1164" s="623"/>
      <c r="M1164" s="622"/>
      <c r="N1164" s="623"/>
      <c r="O1164" s="622"/>
      <c r="P1164" s="479"/>
      <c r="Q1164" s="479"/>
      <c r="R1164" s="623"/>
      <c r="S1164" s="478"/>
      <c r="T1164" s="478"/>
      <c r="U1164" s="624"/>
      <c r="V1164" s="624"/>
      <c r="W1164" s="624"/>
      <c r="BB1164" s="478"/>
      <c r="BC1164" s="478"/>
      <c r="BD1164" s="478"/>
      <c r="BE1164" s="478"/>
      <c r="BF1164" s="478"/>
      <c r="BG1164" s="478"/>
    </row>
    <row r="1165" spans="2:59" x14ac:dyDescent="0.2">
      <c r="B1165" s="478"/>
      <c r="C1165" s="478"/>
      <c r="D1165" s="620"/>
      <c r="E1165" s="620"/>
      <c r="F1165" s="620"/>
      <c r="G1165" s="479"/>
      <c r="H1165" s="621"/>
      <c r="I1165" s="622"/>
      <c r="J1165" s="622"/>
      <c r="K1165" s="623"/>
      <c r="L1165" s="623"/>
      <c r="M1165" s="622"/>
      <c r="N1165" s="623"/>
      <c r="O1165" s="622"/>
      <c r="P1165" s="479"/>
      <c r="Q1165" s="479"/>
      <c r="R1165" s="623"/>
      <c r="S1165" s="478"/>
      <c r="T1165" s="478"/>
      <c r="U1165" s="624"/>
      <c r="V1165" s="624"/>
      <c r="W1165" s="624"/>
      <c r="BB1165" s="478"/>
      <c r="BC1165" s="478"/>
      <c r="BD1165" s="478"/>
      <c r="BE1165" s="478"/>
      <c r="BF1165" s="478"/>
      <c r="BG1165" s="478"/>
    </row>
    <row r="1166" spans="2:59" x14ac:dyDescent="0.2">
      <c r="B1166" s="478"/>
      <c r="C1166" s="478"/>
      <c r="D1166" s="620"/>
      <c r="E1166" s="620"/>
      <c r="F1166" s="620"/>
      <c r="G1166" s="479"/>
      <c r="H1166" s="621"/>
      <c r="I1166" s="622"/>
      <c r="J1166" s="622"/>
      <c r="K1166" s="623"/>
      <c r="L1166" s="623"/>
      <c r="M1166" s="622"/>
      <c r="N1166" s="623"/>
      <c r="O1166" s="622"/>
      <c r="P1166" s="479"/>
      <c r="Q1166" s="479"/>
      <c r="R1166" s="623"/>
      <c r="S1166" s="478"/>
      <c r="T1166" s="478"/>
      <c r="U1166" s="624"/>
      <c r="V1166" s="624"/>
      <c r="W1166" s="624"/>
      <c r="BB1166" s="478"/>
      <c r="BC1166" s="478"/>
      <c r="BD1166" s="478"/>
      <c r="BE1166" s="478"/>
      <c r="BF1166" s="478"/>
      <c r="BG1166" s="478"/>
    </row>
    <row r="1167" spans="2:59" x14ac:dyDescent="0.2">
      <c r="B1167" s="478"/>
      <c r="C1167" s="478"/>
      <c r="D1167" s="620"/>
      <c r="E1167" s="620"/>
      <c r="F1167" s="620"/>
      <c r="G1167" s="479"/>
      <c r="H1167" s="621"/>
      <c r="I1167" s="622"/>
      <c r="J1167" s="622"/>
      <c r="K1167" s="623"/>
      <c r="L1167" s="623"/>
      <c r="M1167" s="622"/>
      <c r="N1167" s="623"/>
      <c r="O1167" s="622"/>
      <c r="P1167" s="479"/>
      <c r="Q1167" s="479"/>
      <c r="R1167" s="623"/>
      <c r="S1167" s="478"/>
      <c r="T1167" s="478"/>
      <c r="U1167" s="624"/>
      <c r="V1167" s="624"/>
      <c r="W1167" s="624"/>
      <c r="BB1167" s="478"/>
      <c r="BC1167" s="478"/>
      <c r="BD1167" s="478"/>
      <c r="BE1167" s="478"/>
      <c r="BF1167" s="478"/>
      <c r="BG1167" s="478"/>
    </row>
    <row r="1168" spans="2:59" x14ac:dyDescent="0.2">
      <c r="B1168" s="478"/>
      <c r="C1168" s="478"/>
      <c r="D1168" s="620"/>
      <c r="E1168" s="620"/>
      <c r="F1168" s="620"/>
      <c r="G1168" s="479"/>
      <c r="H1168" s="621"/>
      <c r="I1168" s="622"/>
      <c r="J1168" s="622"/>
      <c r="K1168" s="623"/>
      <c r="L1168" s="623"/>
      <c r="M1168" s="622"/>
      <c r="N1168" s="623"/>
      <c r="O1168" s="622"/>
      <c r="P1168" s="479"/>
      <c r="Q1168" s="479"/>
      <c r="R1168" s="623"/>
      <c r="S1168" s="478"/>
      <c r="T1168" s="478"/>
      <c r="U1168" s="624"/>
      <c r="V1168" s="624"/>
      <c r="W1168" s="624"/>
      <c r="BB1168" s="478"/>
      <c r="BC1168" s="478"/>
      <c r="BD1168" s="478"/>
      <c r="BE1168" s="478"/>
      <c r="BF1168" s="478"/>
      <c r="BG1168" s="478"/>
    </row>
    <row r="1169" spans="2:59" x14ac:dyDescent="0.2">
      <c r="B1169" s="478"/>
      <c r="C1169" s="478"/>
      <c r="D1169" s="620"/>
      <c r="E1169" s="620"/>
      <c r="F1169" s="620"/>
      <c r="G1169" s="479"/>
      <c r="H1169" s="621"/>
      <c r="I1169" s="622"/>
      <c r="J1169" s="622"/>
      <c r="K1169" s="623"/>
      <c r="L1169" s="623"/>
      <c r="M1169" s="622"/>
      <c r="N1169" s="623"/>
      <c r="O1169" s="622"/>
      <c r="P1169" s="479"/>
      <c r="Q1169" s="479"/>
      <c r="R1169" s="623"/>
      <c r="S1169" s="478"/>
      <c r="T1169" s="478"/>
      <c r="U1169" s="624"/>
      <c r="V1169" s="624"/>
      <c r="W1169" s="624"/>
      <c r="BB1169" s="478"/>
      <c r="BC1169" s="478"/>
      <c r="BD1169" s="478"/>
      <c r="BE1169" s="478"/>
      <c r="BF1169" s="478"/>
      <c r="BG1169" s="478"/>
    </row>
    <row r="1170" spans="2:59" x14ac:dyDescent="0.2">
      <c r="B1170" s="478"/>
      <c r="C1170" s="478"/>
      <c r="D1170" s="620"/>
      <c r="E1170" s="620"/>
      <c r="F1170" s="620"/>
      <c r="G1170" s="479"/>
      <c r="H1170" s="621"/>
      <c r="I1170" s="622"/>
      <c r="J1170" s="622"/>
      <c r="K1170" s="623"/>
      <c r="L1170" s="623"/>
      <c r="M1170" s="622"/>
      <c r="N1170" s="623"/>
      <c r="O1170" s="622"/>
      <c r="P1170" s="479"/>
      <c r="Q1170" s="479"/>
      <c r="R1170" s="623"/>
      <c r="S1170" s="478"/>
      <c r="T1170" s="478"/>
      <c r="U1170" s="624"/>
      <c r="V1170" s="624"/>
      <c r="W1170" s="624"/>
      <c r="BB1170" s="478"/>
      <c r="BC1170" s="478"/>
      <c r="BD1170" s="478"/>
      <c r="BE1170" s="478"/>
      <c r="BF1170" s="478"/>
      <c r="BG1170" s="478"/>
    </row>
    <row r="1171" spans="2:59" x14ac:dyDescent="0.2">
      <c r="B1171" s="478"/>
      <c r="C1171" s="478"/>
      <c r="D1171" s="620"/>
      <c r="E1171" s="620"/>
      <c r="F1171" s="620"/>
      <c r="G1171" s="479"/>
      <c r="H1171" s="621"/>
      <c r="I1171" s="622"/>
      <c r="J1171" s="622"/>
      <c r="K1171" s="623"/>
      <c r="L1171" s="623"/>
      <c r="M1171" s="622"/>
      <c r="N1171" s="623"/>
      <c r="O1171" s="622"/>
      <c r="P1171" s="479"/>
      <c r="Q1171" s="479"/>
      <c r="R1171" s="623"/>
      <c r="S1171" s="478"/>
      <c r="T1171" s="478"/>
      <c r="U1171" s="624"/>
      <c r="V1171" s="624"/>
      <c r="W1171" s="624"/>
      <c r="BB1171" s="478"/>
      <c r="BC1171" s="478"/>
      <c r="BD1171" s="478"/>
      <c r="BE1171" s="478"/>
      <c r="BF1171" s="478"/>
      <c r="BG1171" s="478"/>
    </row>
    <row r="1172" spans="2:59" x14ac:dyDescent="0.2">
      <c r="B1172" s="478"/>
      <c r="C1172" s="478"/>
      <c r="D1172" s="620"/>
      <c r="E1172" s="620"/>
      <c r="F1172" s="620"/>
      <c r="G1172" s="479"/>
      <c r="H1172" s="621"/>
      <c r="I1172" s="622"/>
      <c r="J1172" s="622"/>
      <c r="K1172" s="623"/>
      <c r="L1172" s="623"/>
      <c r="M1172" s="622"/>
      <c r="N1172" s="623"/>
      <c r="O1172" s="622"/>
      <c r="P1172" s="479"/>
      <c r="Q1172" s="479"/>
      <c r="R1172" s="623"/>
      <c r="S1172" s="478"/>
      <c r="T1172" s="478"/>
      <c r="U1172" s="624"/>
      <c r="V1172" s="624"/>
      <c r="W1172" s="624"/>
      <c r="BB1172" s="478"/>
      <c r="BC1172" s="478"/>
      <c r="BD1172" s="478"/>
      <c r="BE1172" s="478"/>
      <c r="BF1172" s="478"/>
      <c r="BG1172" s="478"/>
    </row>
    <row r="1173" spans="2:59" x14ac:dyDescent="0.2">
      <c r="B1173" s="478"/>
      <c r="C1173" s="478"/>
      <c r="D1173" s="620"/>
      <c r="E1173" s="620"/>
      <c r="F1173" s="620"/>
      <c r="G1173" s="479"/>
      <c r="H1173" s="621"/>
      <c r="I1173" s="622"/>
      <c r="J1173" s="622"/>
      <c r="K1173" s="623"/>
      <c r="L1173" s="623"/>
      <c r="M1173" s="622"/>
      <c r="N1173" s="623"/>
      <c r="O1173" s="622"/>
      <c r="P1173" s="479"/>
      <c r="Q1173" s="479"/>
      <c r="R1173" s="623"/>
      <c r="S1173" s="478"/>
      <c r="T1173" s="478"/>
      <c r="U1173" s="624"/>
      <c r="V1173" s="624"/>
      <c r="W1173" s="624"/>
      <c r="BB1173" s="478"/>
      <c r="BC1173" s="478"/>
      <c r="BD1173" s="478"/>
      <c r="BE1173" s="478"/>
      <c r="BF1173" s="478"/>
      <c r="BG1173" s="478"/>
    </row>
    <row r="1174" spans="2:59" x14ac:dyDescent="0.2">
      <c r="B1174" s="478"/>
      <c r="C1174" s="478"/>
      <c r="D1174" s="620"/>
      <c r="E1174" s="620"/>
      <c r="F1174" s="620"/>
      <c r="G1174" s="479"/>
      <c r="H1174" s="621"/>
      <c r="I1174" s="622"/>
      <c r="J1174" s="622"/>
      <c r="K1174" s="623"/>
      <c r="L1174" s="623"/>
      <c r="M1174" s="622"/>
      <c r="N1174" s="623"/>
      <c r="O1174" s="622"/>
      <c r="P1174" s="479"/>
      <c r="Q1174" s="479"/>
      <c r="R1174" s="623"/>
      <c r="S1174" s="478"/>
      <c r="T1174" s="478"/>
      <c r="U1174" s="624"/>
      <c r="V1174" s="624"/>
      <c r="W1174" s="624"/>
      <c r="BB1174" s="478"/>
      <c r="BC1174" s="478"/>
      <c r="BD1174" s="478"/>
      <c r="BE1174" s="478"/>
      <c r="BF1174" s="478"/>
      <c r="BG1174" s="478"/>
    </row>
    <row r="1175" spans="2:59" x14ac:dyDescent="0.2">
      <c r="B1175" s="478"/>
      <c r="C1175" s="478"/>
      <c r="D1175" s="620"/>
      <c r="E1175" s="620"/>
      <c r="F1175" s="620"/>
      <c r="G1175" s="479"/>
      <c r="H1175" s="621"/>
      <c r="I1175" s="622"/>
      <c r="J1175" s="622"/>
      <c r="K1175" s="623"/>
      <c r="L1175" s="623"/>
      <c r="M1175" s="622"/>
      <c r="N1175" s="623"/>
      <c r="O1175" s="622"/>
      <c r="P1175" s="479"/>
      <c r="Q1175" s="479"/>
      <c r="R1175" s="623"/>
      <c r="S1175" s="478"/>
      <c r="T1175" s="478"/>
      <c r="U1175" s="624"/>
      <c r="V1175" s="624"/>
      <c r="W1175" s="624"/>
      <c r="BB1175" s="478"/>
      <c r="BC1175" s="478"/>
      <c r="BD1175" s="478"/>
      <c r="BE1175" s="478"/>
      <c r="BF1175" s="478"/>
      <c r="BG1175" s="478"/>
    </row>
    <row r="1176" spans="2:59" x14ac:dyDescent="0.2">
      <c r="B1176" s="478"/>
      <c r="C1176" s="478"/>
      <c r="D1176" s="620"/>
      <c r="E1176" s="620"/>
      <c r="F1176" s="620"/>
      <c r="G1176" s="479"/>
      <c r="H1176" s="621"/>
      <c r="I1176" s="622"/>
      <c r="J1176" s="622"/>
      <c r="K1176" s="623"/>
      <c r="L1176" s="623"/>
      <c r="M1176" s="622"/>
      <c r="N1176" s="623"/>
      <c r="O1176" s="622"/>
      <c r="P1176" s="479"/>
      <c r="Q1176" s="479"/>
      <c r="R1176" s="623"/>
      <c r="S1176" s="478"/>
      <c r="T1176" s="478"/>
      <c r="U1176" s="624"/>
      <c r="V1176" s="624"/>
      <c r="W1176" s="624"/>
      <c r="BB1176" s="478"/>
      <c r="BC1176" s="478"/>
      <c r="BD1176" s="478"/>
      <c r="BE1176" s="478"/>
      <c r="BF1176" s="478"/>
      <c r="BG1176" s="478"/>
    </row>
    <row r="1177" spans="2:59" x14ac:dyDescent="0.2">
      <c r="B1177" s="478"/>
      <c r="C1177" s="478"/>
      <c r="D1177" s="620"/>
      <c r="E1177" s="620"/>
      <c r="F1177" s="620"/>
      <c r="G1177" s="479"/>
      <c r="H1177" s="621"/>
      <c r="I1177" s="622"/>
      <c r="J1177" s="622"/>
      <c r="K1177" s="623"/>
      <c r="L1177" s="623"/>
      <c r="M1177" s="622"/>
      <c r="N1177" s="623"/>
      <c r="O1177" s="622"/>
      <c r="P1177" s="479"/>
      <c r="Q1177" s="479"/>
      <c r="R1177" s="623"/>
      <c r="S1177" s="478"/>
      <c r="T1177" s="478"/>
      <c r="U1177" s="624"/>
      <c r="V1177" s="624"/>
      <c r="W1177" s="624"/>
      <c r="BB1177" s="478"/>
      <c r="BC1177" s="478"/>
      <c r="BD1177" s="478"/>
      <c r="BE1177" s="478"/>
      <c r="BF1177" s="478"/>
      <c r="BG1177" s="478"/>
    </row>
    <row r="1178" spans="2:59" x14ac:dyDescent="0.2">
      <c r="B1178" s="478"/>
      <c r="C1178" s="478"/>
      <c r="D1178" s="620"/>
      <c r="E1178" s="620"/>
      <c r="F1178" s="620"/>
      <c r="G1178" s="479"/>
      <c r="H1178" s="621"/>
      <c r="I1178" s="622"/>
      <c r="J1178" s="622"/>
      <c r="K1178" s="623"/>
      <c r="L1178" s="623"/>
      <c r="M1178" s="622"/>
      <c r="N1178" s="623"/>
      <c r="O1178" s="622"/>
      <c r="P1178" s="479"/>
      <c r="Q1178" s="479"/>
      <c r="R1178" s="623"/>
      <c r="S1178" s="478"/>
      <c r="T1178" s="478"/>
      <c r="U1178" s="624"/>
      <c r="V1178" s="624"/>
      <c r="W1178" s="624"/>
      <c r="BB1178" s="478"/>
      <c r="BC1178" s="478"/>
      <c r="BD1178" s="478"/>
      <c r="BE1178" s="478"/>
      <c r="BF1178" s="478"/>
      <c r="BG1178" s="478"/>
    </row>
    <row r="1179" spans="2:59" x14ac:dyDescent="0.2">
      <c r="B1179" s="478"/>
      <c r="C1179" s="478"/>
      <c r="D1179" s="620"/>
      <c r="E1179" s="620"/>
      <c r="F1179" s="620"/>
      <c r="G1179" s="479"/>
      <c r="H1179" s="621"/>
      <c r="I1179" s="622"/>
      <c r="J1179" s="622"/>
      <c r="K1179" s="623"/>
      <c r="L1179" s="623"/>
      <c r="M1179" s="622"/>
      <c r="N1179" s="623"/>
      <c r="O1179" s="622"/>
      <c r="P1179" s="479"/>
      <c r="Q1179" s="479"/>
      <c r="R1179" s="623"/>
      <c r="S1179" s="478"/>
      <c r="T1179" s="478"/>
      <c r="U1179" s="624"/>
      <c r="V1179" s="624"/>
      <c r="W1179" s="624"/>
      <c r="BB1179" s="478"/>
      <c r="BC1179" s="478"/>
      <c r="BD1179" s="478"/>
      <c r="BE1179" s="478"/>
      <c r="BF1179" s="478"/>
      <c r="BG1179" s="478"/>
    </row>
    <row r="1180" spans="2:59" x14ac:dyDescent="0.2">
      <c r="B1180" s="478"/>
      <c r="C1180" s="478"/>
      <c r="D1180" s="620"/>
      <c r="E1180" s="620"/>
      <c r="F1180" s="620"/>
      <c r="G1180" s="479"/>
      <c r="H1180" s="621"/>
      <c r="I1180" s="622"/>
      <c r="J1180" s="622"/>
      <c r="K1180" s="623"/>
      <c r="L1180" s="623"/>
      <c r="M1180" s="622"/>
      <c r="N1180" s="623"/>
      <c r="O1180" s="622"/>
      <c r="P1180" s="479"/>
      <c r="Q1180" s="479"/>
      <c r="R1180" s="623"/>
      <c r="S1180" s="478"/>
      <c r="T1180" s="478"/>
      <c r="U1180" s="624"/>
      <c r="V1180" s="624"/>
      <c r="W1180" s="624"/>
      <c r="BB1180" s="478"/>
      <c r="BC1180" s="478"/>
      <c r="BD1180" s="478"/>
      <c r="BE1180" s="478"/>
      <c r="BF1180" s="478"/>
      <c r="BG1180" s="478"/>
    </row>
    <row r="1181" spans="2:59" x14ac:dyDescent="0.2">
      <c r="B1181" s="478"/>
      <c r="C1181" s="478"/>
      <c r="D1181" s="620"/>
      <c r="E1181" s="620"/>
      <c r="F1181" s="620"/>
      <c r="G1181" s="479"/>
      <c r="H1181" s="621"/>
      <c r="I1181" s="622"/>
      <c r="J1181" s="622"/>
      <c r="K1181" s="623"/>
      <c r="L1181" s="623"/>
      <c r="M1181" s="622"/>
      <c r="N1181" s="623"/>
      <c r="O1181" s="622"/>
      <c r="P1181" s="479"/>
      <c r="Q1181" s="479"/>
      <c r="R1181" s="623"/>
      <c r="S1181" s="478"/>
      <c r="T1181" s="478"/>
      <c r="U1181" s="624"/>
      <c r="V1181" s="624"/>
      <c r="W1181" s="624"/>
      <c r="BB1181" s="478"/>
      <c r="BC1181" s="478"/>
      <c r="BD1181" s="478"/>
      <c r="BE1181" s="478"/>
      <c r="BF1181" s="478"/>
      <c r="BG1181" s="478"/>
    </row>
    <row r="1182" spans="2:59" x14ac:dyDescent="0.2">
      <c r="B1182" s="478"/>
      <c r="C1182" s="478"/>
      <c r="D1182" s="620"/>
      <c r="E1182" s="620"/>
      <c r="F1182" s="620"/>
      <c r="G1182" s="479"/>
      <c r="H1182" s="621"/>
      <c r="I1182" s="622"/>
      <c r="J1182" s="622"/>
      <c r="K1182" s="623"/>
      <c r="L1182" s="623"/>
      <c r="M1182" s="622"/>
      <c r="N1182" s="623"/>
      <c r="O1182" s="622"/>
      <c r="P1182" s="479"/>
      <c r="Q1182" s="479"/>
      <c r="R1182" s="623"/>
      <c r="S1182" s="478"/>
      <c r="T1182" s="478"/>
      <c r="U1182" s="624"/>
      <c r="V1182" s="624"/>
      <c r="W1182" s="624"/>
      <c r="BB1182" s="478"/>
      <c r="BC1182" s="478"/>
      <c r="BD1182" s="478"/>
      <c r="BE1182" s="478"/>
      <c r="BF1182" s="478"/>
      <c r="BG1182" s="478"/>
    </row>
    <row r="1183" spans="2:59" x14ac:dyDescent="0.2">
      <c r="B1183" s="478"/>
      <c r="C1183" s="478"/>
      <c r="D1183" s="620"/>
      <c r="E1183" s="620"/>
      <c r="F1183" s="620"/>
      <c r="G1183" s="479"/>
      <c r="H1183" s="621"/>
      <c r="I1183" s="622"/>
      <c r="J1183" s="622"/>
      <c r="K1183" s="623"/>
      <c r="L1183" s="623"/>
      <c r="M1183" s="622"/>
      <c r="N1183" s="623"/>
      <c r="O1183" s="622"/>
      <c r="P1183" s="479"/>
      <c r="Q1183" s="479"/>
      <c r="R1183" s="623"/>
      <c r="S1183" s="478"/>
      <c r="T1183" s="478"/>
      <c r="U1183" s="624"/>
      <c r="V1183" s="624"/>
      <c r="W1183" s="624"/>
      <c r="BB1183" s="478"/>
      <c r="BC1183" s="478"/>
      <c r="BD1183" s="478"/>
      <c r="BE1183" s="478"/>
      <c r="BF1183" s="478"/>
      <c r="BG1183" s="478"/>
    </row>
    <row r="1184" spans="2:59" x14ac:dyDescent="0.2">
      <c r="B1184" s="478"/>
      <c r="C1184" s="478"/>
      <c r="D1184" s="620"/>
      <c r="E1184" s="620"/>
      <c r="F1184" s="620"/>
      <c r="G1184" s="479"/>
      <c r="H1184" s="621"/>
      <c r="I1184" s="622"/>
      <c r="J1184" s="622"/>
      <c r="K1184" s="623"/>
      <c r="L1184" s="623"/>
      <c r="M1184" s="622"/>
      <c r="N1184" s="623"/>
      <c r="O1184" s="622"/>
      <c r="P1184" s="479"/>
      <c r="Q1184" s="479"/>
      <c r="R1184" s="623"/>
      <c r="S1184" s="478"/>
      <c r="T1184" s="478"/>
      <c r="U1184" s="624"/>
      <c r="V1184" s="624"/>
      <c r="W1184" s="624"/>
      <c r="BB1184" s="478"/>
      <c r="BC1184" s="478"/>
      <c r="BD1184" s="478"/>
      <c r="BE1184" s="478"/>
      <c r="BF1184" s="478"/>
      <c r="BG1184" s="478"/>
    </row>
    <row r="1185" spans="2:59" x14ac:dyDescent="0.2">
      <c r="B1185" s="478"/>
      <c r="C1185" s="478"/>
      <c r="D1185" s="620"/>
      <c r="E1185" s="620"/>
      <c r="F1185" s="620"/>
      <c r="G1185" s="479"/>
      <c r="H1185" s="621"/>
      <c r="I1185" s="622"/>
      <c r="J1185" s="622"/>
      <c r="K1185" s="623"/>
      <c r="L1185" s="623"/>
      <c r="M1185" s="622"/>
      <c r="N1185" s="623"/>
      <c r="O1185" s="622"/>
      <c r="P1185" s="479"/>
      <c r="Q1185" s="479"/>
      <c r="R1185" s="623"/>
      <c r="S1185" s="478"/>
      <c r="T1185" s="478"/>
      <c r="U1185" s="624"/>
      <c r="V1185" s="624"/>
      <c r="W1185" s="624"/>
      <c r="BB1185" s="478"/>
      <c r="BC1185" s="478"/>
      <c r="BD1185" s="478"/>
      <c r="BE1185" s="478"/>
      <c r="BF1185" s="478"/>
      <c r="BG1185" s="478"/>
    </row>
    <row r="1186" spans="2:59" x14ac:dyDescent="0.2">
      <c r="B1186" s="478"/>
      <c r="C1186" s="478"/>
      <c r="D1186" s="620"/>
      <c r="E1186" s="620"/>
      <c r="F1186" s="620"/>
      <c r="G1186" s="479"/>
      <c r="H1186" s="621"/>
      <c r="I1186" s="622"/>
      <c r="J1186" s="622"/>
      <c r="K1186" s="623"/>
      <c r="L1186" s="623"/>
      <c r="M1186" s="622"/>
      <c r="N1186" s="623"/>
      <c r="O1186" s="622"/>
      <c r="P1186" s="479"/>
      <c r="Q1186" s="479"/>
      <c r="R1186" s="623"/>
      <c r="S1186" s="478"/>
      <c r="T1186" s="478"/>
      <c r="U1186" s="624"/>
      <c r="V1186" s="624"/>
      <c r="W1186" s="624"/>
      <c r="BB1186" s="478"/>
      <c r="BC1186" s="478"/>
      <c r="BD1186" s="478"/>
      <c r="BE1186" s="478"/>
      <c r="BF1186" s="478"/>
      <c r="BG1186" s="478"/>
    </row>
    <row r="1187" spans="2:59" x14ac:dyDescent="0.2">
      <c r="B1187" s="478"/>
      <c r="C1187" s="478"/>
      <c r="D1187" s="620"/>
      <c r="E1187" s="620"/>
      <c r="F1187" s="620"/>
      <c r="G1187" s="479"/>
      <c r="H1187" s="621"/>
      <c r="I1187" s="622"/>
      <c r="J1187" s="622"/>
      <c r="K1187" s="623"/>
      <c r="L1187" s="623"/>
      <c r="M1187" s="622"/>
      <c r="N1187" s="623"/>
      <c r="O1187" s="622"/>
      <c r="P1187" s="479"/>
      <c r="Q1187" s="479"/>
      <c r="R1187" s="623"/>
      <c r="S1187" s="478"/>
      <c r="T1187" s="478"/>
      <c r="U1187" s="624"/>
      <c r="V1187" s="624"/>
      <c r="W1187" s="624"/>
      <c r="BB1187" s="478"/>
      <c r="BC1187" s="478"/>
      <c r="BD1187" s="478"/>
      <c r="BE1187" s="478"/>
      <c r="BF1187" s="478"/>
      <c r="BG1187" s="478"/>
    </row>
    <row r="1188" spans="2:59" x14ac:dyDescent="0.2">
      <c r="B1188" s="478"/>
      <c r="C1188" s="478"/>
      <c r="D1188" s="620"/>
      <c r="E1188" s="620"/>
      <c r="F1188" s="620"/>
      <c r="G1188" s="479"/>
      <c r="H1188" s="621"/>
      <c r="I1188" s="622"/>
      <c r="J1188" s="622"/>
      <c r="K1188" s="623"/>
      <c r="L1188" s="623"/>
      <c r="M1188" s="622"/>
      <c r="N1188" s="623"/>
      <c r="O1188" s="622"/>
      <c r="P1188" s="479"/>
      <c r="Q1188" s="479"/>
      <c r="R1188" s="623"/>
      <c r="S1188" s="478"/>
      <c r="T1188" s="478"/>
      <c r="U1188" s="624"/>
      <c r="V1188" s="624"/>
      <c r="W1188" s="624"/>
      <c r="BB1188" s="478"/>
      <c r="BC1188" s="478"/>
      <c r="BD1188" s="478"/>
      <c r="BE1188" s="478"/>
      <c r="BF1188" s="478"/>
      <c r="BG1188" s="478"/>
    </row>
    <row r="1189" spans="2:59" x14ac:dyDescent="0.2">
      <c r="B1189" s="478"/>
      <c r="C1189" s="478"/>
      <c r="D1189" s="620"/>
      <c r="E1189" s="620"/>
      <c r="F1189" s="620"/>
      <c r="G1189" s="479"/>
      <c r="H1189" s="621"/>
      <c r="I1189" s="622"/>
      <c r="J1189" s="622"/>
      <c r="K1189" s="623"/>
      <c r="L1189" s="623"/>
      <c r="M1189" s="622"/>
      <c r="N1189" s="623"/>
      <c r="O1189" s="622"/>
      <c r="P1189" s="479"/>
      <c r="Q1189" s="479"/>
      <c r="R1189" s="623"/>
      <c r="S1189" s="478"/>
      <c r="T1189" s="478"/>
      <c r="U1189" s="624"/>
      <c r="V1189" s="624"/>
      <c r="W1189" s="624"/>
      <c r="BB1189" s="478"/>
      <c r="BC1189" s="478"/>
      <c r="BD1189" s="478"/>
      <c r="BE1189" s="478"/>
      <c r="BF1189" s="478"/>
      <c r="BG1189" s="478"/>
    </row>
    <row r="1190" spans="2:59" x14ac:dyDescent="0.2">
      <c r="B1190" s="478"/>
      <c r="C1190" s="478"/>
      <c r="D1190" s="620"/>
      <c r="E1190" s="620"/>
      <c r="F1190" s="620"/>
      <c r="G1190" s="479"/>
      <c r="H1190" s="621"/>
      <c r="I1190" s="622"/>
      <c r="J1190" s="622"/>
      <c r="K1190" s="623"/>
      <c r="L1190" s="623"/>
      <c r="M1190" s="622"/>
      <c r="N1190" s="623"/>
      <c r="O1190" s="622"/>
      <c r="P1190" s="479"/>
      <c r="Q1190" s="479"/>
      <c r="R1190" s="623"/>
      <c r="S1190" s="478"/>
      <c r="T1190" s="478"/>
      <c r="U1190" s="624"/>
      <c r="V1190" s="624"/>
      <c r="W1190" s="624"/>
      <c r="BB1190" s="478"/>
      <c r="BC1190" s="478"/>
      <c r="BD1190" s="478"/>
      <c r="BE1190" s="478"/>
      <c r="BF1190" s="478"/>
      <c r="BG1190" s="478"/>
    </row>
    <row r="1191" spans="2:59" x14ac:dyDescent="0.2">
      <c r="B1191" s="478"/>
      <c r="C1191" s="478"/>
      <c r="D1191" s="620"/>
      <c r="E1191" s="620"/>
      <c r="F1191" s="620"/>
      <c r="G1191" s="479"/>
      <c r="H1191" s="621"/>
      <c r="I1191" s="622"/>
      <c r="J1191" s="622"/>
      <c r="K1191" s="623"/>
      <c r="L1191" s="623"/>
      <c r="M1191" s="622"/>
      <c r="N1191" s="623"/>
      <c r="O1191" s="622"/>
      <c r="P1191" s="479"/>
      <c r="Q1191" s="479"/>
      <c r="R1191" s="623"/>
      <c r="S1191" s="478"/>
      <c r="T1191" s="478"/>
      <c r="U1191" s="624"/>
      <c r="V1191" s="624"/>
      <c r="W1191" s="624"/>
      <c r="BB1191" s="478"/>
      <c r="BC1191" s="478"/>
      <c r="BD1191" s="478"/>
      <c r="BE1191" s="478"/>
      <c r="BF1191" s="478"/>
      <c r="BG1191" s="478"/>
    </row>
    <row r="1192" spans="2:59" x14ac:dyDescent="0.2">
      <c r="B1192" s="478"/>
      <c r="C1192" s="478"/>
      <c r="D1192" s="620"/>
      <c r="E1192" s="620"/>
      <c r="F1192" s="620"/>
      <c r="G1192" s="479"/>
      <c r="H1192" s="621"/>
      <c r="I1192" s="622"/>
      <c r="J1192" s="622"/>
      <c r="K1192" s="623"/>
      <c r="L1192" s="623"/>
      <c r="M1192" s="622"/>
      <c r="N1192" s="623"/>
      <c r="O1192" s="622"/>
      <c r="P1192" s="479"/>
      <c r="Q1192" s="479"/>
      <c r="R1192" s="623"/>
      <c r="S1192" s="478"/>
      <c r="T1192" s="478"/>
      <c r="U1192" s="624"/>
      <c r="V1192" s="624"/>
      <c r="W1192" s="624"/>
      <c r="BB1192" s="478"/>
      <c r="BC1192" s="478"/>
      <c r="BD1192" s="478"/>
      <c r="BE1192" s="478"/>
      <c r="BF1192" s="478"/>
      <c r="BG1192" s="478"/>
    </row>
    <row r="1193" spans="2:59" x14ac:dyDescent="0.2">
      <c r="B1193" s="478"/>
      <c r="C1193" s="478"/>
      <c r="D1193" s="620"/>
      <c r="E1193" s="620"/>
      <c r="F1193" s="620"/>
      <c r="G1193" s="479"/>
      <c r="H1193" s="621"/>
      <c r="I1193" s="622"/>
      <c r="J1193" s="622"/>
      <c r="K1193" s="623"/>
      <c r="L1193" s="623"/>
      <c r="M1193" s="622"/>
      <c r="N1193" s="623"/>
      <c r="O1193" s="622"/>
      <c r="P1193" s="479"/>
      <c r="Q1193" s="479"/>
      <c r="R1193" s="623"/>
      <c r="S1193" s="478"/>
      <c r="T1193" s="478"/>
      <c r="U1193" s="624"/>
      <c r="V1193" s="624"/>
      <c r="W1193" s="624"/>
      <c r="BB1193" s="478"/>
      <c r="BC1193" s="478"/>
      <c r="BD1193" s="478"/>
      <c r="BE1193" s="478"/>
      <c r="BF1193" s="478"/>
      <c r="BG1193" s="478"/>
    </row>
    <row r="1194" spans="2:59" x14ac:dyDescent="0.2">
      <c r="B1194" s="478"/>
      <c r="C1194" s="478"/>
      <c r="D1194" s="620"/>
      <c r="E1194" s="620"/>
      <c r="F1194" s="620"/>
      <c r="G1194" s="479"/>
      <c r="H1194" s="621"/>
      <c r="I1194" s="622"/>
      <c r="J1194" s="622"/>
      <c r="K1194" s="623"/>
      <c r="L1194" s="623"/>
      <c r="M1194" s="622"/>
      <c r="N1194" s="623"/>
      <c r="O1194" s="622"/>
      <c r="P1194" s="479"/>
      <c r="Q1194" s="479"/>
      <c r="R1194" s="623"/>
      <c r="S1194" s="478"/>
      <c r="T1194" s="478"/>
      <c r="U1194" s="624"/>
      <c r="V1194" s="624"/>
      <c r="W1194" s="624"/>
      <c r="BB1194" s="478"/>
      <c r="BC1194" s="478"/>
      <c r="BD1194" s="478"/>
      <c r="BE1194" s="478"/>
      <c r="BF1194" s="478"/>
      <c r="BG1194" s="478"/>
    </row>
    <row r="1195" spans="2:59" x14ac:dyDescent="0.2">
      <c r="B1195" s="478"/>
      <c r="C1195" s="478"/>
      <c r="D1195" s="620"/>
      <c r="E1195" s="620"/>
      <c r="F1195" s="620"/>
      <c r="G1195" s="479"/>
      <c r="H1195" s="621"/>
      <c r="I1195" s="622"/>
      <c r="J1195" s="622"/>
      <c r="K1195" s="623"/>
      <c r="L1195" s="623"/>
      <c r="M1195" s="622"/>
      <c r="N1195" s="623"/>
      <c r="O1195" s="622"/>
      <c r="P1195" s="479"/>
      <c r="Q1195" s="479"/>
      <c r="R1195" s="623"/>
      <c r="S1195" s="478"/>
      <c r="T1195" s="478"/>
      <c r="U1195" s="624"/>
      <c r="V1195" s="624"/>
      <c r="W1195" s="624"/>
      <c r="BB1195" s="478"/>
      <c r="BC1195" s="478"/>
      <c r="BD1195" s="478"/>
      <c r="BE1195" s="478"/>
      <c r="BF1195" s="478"/>
      <c r="BG1195" s="478"/>
    </row>
    <row r="1196" spans="2:59" x14ac:dyDescent="0.2">
      <c r="B1196" s="478"/>
      <c r="C1196" s="478"/>
      <c r="D1196" s="620"/>
      <c r="E1196" s="620"/>
      <c r="F1196" s="620"/>
      <c r="G1196" s="479"/>
      <c r="H1196" s="621"/>
      <c r="I1196" s="622"/>
      <c r="J1196" s="622"/>
      <c r="K1196" s="623"/>
      <c r="L1196" s="623"/>
      <c r="M1196" s="622"/>
      <c r="N1196" s="623"/>
      <c r="O1196" s="622"/>
      <c r="P1196" s="479"/>
      <c r="Q1196" s="479"/>
      <c r="R1196" s="623"/>
      <c r="S1196" s="478"/>
      <c r="T1196" s="478"/>
      <c r="U1196" s="624"/>
      <c r="V1196" s="624"/>
      <c r="W1196" s="624"/>
      <c r="BB1196" s="478"/>
      <c r="BC1196" s="478"/>
      <c r="BD1196" s="478"/>
      <c r="BE1196" s="478"/>
      <c r="BF1196" s="478"/>
      <c r="BG1196" s="478"/>
    </row>
    <row r="1197" spans="2:59" x14ac:dyDescent="0.2">
      <c r="B1197" s="478"/>
      <c r="C1197" s="478"/>
      <c r="D1197" s="620"/>
      <c r="E1197" s="620"/>
      <c r="F1197" s="620"/>
      <c r="G1197" s="479"/>
      <c r="H1197" s="621"/>
      <c r="I1197" s="622"/>
      <c r="J1197" s="622"/>
      <c r="K1197" s="623"/>
      <c r="L1197" s="623"/>
      <c r="M1197" s="622"/>
      <c r="N1197" s="623"/>
      <c r="O1197" s="622"/>
      <c r="P1197" s="479"/>
      <c r="Q1197" s="479"/>
      <c r="R1197" s="623"/>
      <c r="S1197" s="478"/>
      <c r="T1197" s="478"/>
      <c r="U1197" s="624"/>
      <c r="V1197" s="624"/>
      <c r="W1197" s="624"/>
      <c r="BB1197" s="478"/>
      <c r="BC1197" s="478"/>
      <c r="BD1197" s="478"/>
      <c r="BE1197" s="478"/>
      <c r="BF1197" s="478"/>
      <c r="BG1197" s="478"/>
    </row>
    <row r="1198" spans="2:59" x14ac:dyDescent="0.2">
      <c r="B1198" s="478"/>
      <c r="C1198" s="478"/>
      <c r="D1198" s="620"/>
      <c r="E1198" s="620"/>
      <c r="F1198" s="620"/>
      <c r="G1198" s="479"/>
      <c r="H1198" s="621"/>
      <c r="I1198" s="622"/>
      <c r="J1198" s="622"/>
      <c r="K1198" s="623"/>
      <c r="L1198" s="623"/>
      <c r="M1198" s="622"/>
      <c r="N1198" s="623"/>
      <c r="O1198" s="622"/>
      <c r="P1198" s="479"/>
      <c r="Q1198" s="479"/>
      <c r="R1198" s="623"/>
      <c r="S1198" s="478"/>
      <c r="T1198" s="478"/>
      <c r="U1198" s="624"/>
      <c r="V1198" s="624"/>
      <c r="W1198" s="624"/>
      <c r="BB1198" s="478"/>
      <c r="BC1198" s="478"/>
      <c r="BD1198" s="478"/>
      <c r="BE1198" s="478"/>
      <c r="BF1198" s="478"/>
      <c r="BG1198" s="478"/>
    </row>
    <row r="1199" spans="2:59" x14ac:dyDescent="0.2">
      <c r="B1199" s="478"/>
      <c r="C1199" s="478"/>
      <c r="D1199" s="620"/>
      <c r="E1199" s="620"/>
      <c r="F1199" s="620"/>
      <c r="G1199" s="479"/>
      <c r="H1199" s="621"/>
      <c r="I1199" s="622"/>
      <c r="J1199" s="622"/>
      <c r="K1199" s="623"/>
      <c r="L1199" s="623"/>
      <c r="M1199" s="622"/>
      <c r="N1199" s="623"/>
      <c r="O1199" s="622"/>
      <c r="P1199" s="479"/>
      <c r="Q1199" s="479"/>
      <c r="R1199" s="623"/>
      <c r="S1199" s="478"/>
      <c r="T1199" s="478"/>
      <c r="U1199" s="624"/>
      <c r="V1199" s="624"/>
      <c r="W1199" s="624"/>
      <c r="BB1199" s="478"/>
      <c r="BC1199" s="478"/>
      <c r="BD1199" s="478"/>
      <c r="BE1199" s="478"/>
      <c r="BF1199" s="478"/>
      <c r="BG1199" s="478"/>
    </row>
    <row r="1200" spans="2:59" x14ac:dyDescent="0.2">
      <c r="B1200" s="478"/>
      <c r="C1200" s="478"/>
      <c r="D1200" s="620"/>
      <c r="E1200" s="620"/>
      <c r="F1200" s="620"/>
      <c r="G1200" s="479"/>
      <c r="H1200" s="621"/>
      <c r="I1200" s="622"/>
      <c r="J1200" s="622"/>
      <c r="K1200" s="623"/>
      <c r="L1200" s="623"/>
      <c r="M1200" s="622"/>
      <c r="N1200" s="623"/>
      <c r="O1200" s="622"/>
      <c r="P1200" s="479"/>
      <c r="Q1200" s="479"/>
      <c r="R1200" s="623"/>
      <c r="S1200" s="478"/>
      <c r="T1200" s="478"/>
      <c r="U1200" s="624"/>
      <c r="V1200" s="624"/>
      <c r="W1200" s="624"/>
      <c r="BB1200" s="478"/>
      <c r="BC1200" s="478"/>
      <c r="BD1200" s="478"/>
      <c r="BE1200" s="478"/>
      <c r="BF1200" s="478"/>
      <c r="BG1200" s="478"/>
    </row>
    <row r="1201" spans="2:59" x14ac:dyDescent="0.2">
      <c r="B1201" s="478"/>
      <c r="C1201" s="478"/>
      <c r="D1201" s="620"/>
      <c r="E1201" s="620"/>
      <c r="F1201" s="620"/>
      <c r="G1201" s="479"/>
      <c r="H1201" s="621"/>
      <c r="I1201" s="622"/>
      <c r="J1201" s="622"/>
      <c r="K1201" s="623"/>
      <c r="L1201" s="623"/>
      <c r="M1201" s="622"/>
      <c r="N1201" s="623"/>
      <c r="O1201" s="622"/>
      <c r="P1201" s="479"/>
      <c r="Q1201" s="479"/>
      <c r="R1201" s="623"/>
      <c r="S1201" s="478"/>
      <c r="T1201" s="478"/>
      <c r="U1201" s="624"/>
      <c r="V1201" s="624"/>
      <c r="W1201" s="624"/>
      <c r="BB1201" s="478"/>
      <c r="BC1201" s="478"/>
      <c r="BD1201" s="478"/>
      <c r="BE1201" s="478"/>
      <c r="BF1201" s="478"/>
      <c r="BG1201" s="478"/>
    </row>
    <row r="1202" spans="2:59" x14ac:dyDescent="0.2">
      <c r="B1202" s="478"/>
      <c r="C1202" s="478"/>
      <c r="D1202" s="620"/>
      <c r="E1202" s="620"/>
      <c r="F1202" s="620"/>
      <c r="G1202" s="479"/>
      <c r="H1202" s="621"/>
      <c r="I1202" s="622"/>
      <c r="J1202" s="622"/>
      <c r="K1202" s="623"/>
      <c r="L1202" s="623"/>
      <c r="M1202" s="622"/>
      <c r="N1202" s="623"/>
      <c r="O1202" s="622"/>
      <c r="P1202" s="479"/>
      <c r="Q1202" s="479"/>
      <c r="R1202" s="623"/>
      <c r="S1202" s="478"/>
      <c r="T1202" s="478"/>
      <c r="U1202" s="624"/>
      <c r="V1202" s="624"/>
      <c r="W1202" s="624"/>
      <c r="BB1202" s="478"/>
      <c r="BC1202" s="478"/>
      <c r="BD1202" s="478"/>
      <c r="BE1202" s="478"/>
      <c r="BF1202" s="478"/>
      <c r="BG1202" s="478"/>
    </row>
    <row r="1203" spans="2:59" x14ac:dyDescent="0.2">
      <c r="B1203" s="478"/>
      <c r="C1203" s="478"/>
      <c r="D1203" s="620"/>
      <c r="E1203" s="620"/>
      <c r="F1203" s="620"/>
      <c r="G1203" s="479"/>
      <c r="H1203" s="621"/>
      <c r="I1203" s="622"/>
      <c r="J1203" s="622"/>
      <c r="K1203" s="623"/>
      <c r="L1203" s="623"/>
      <c r="M1203" s="622"/>
      <c r="N1203" s="623"/>
      <c r="O1203" s="622"/>
      <c r="P1203" s="479"/>
      <c r="Q1203" s="479"/>
      <c r="R1203" s="623"/>
      <c r="S1203" s="478"/>
      <c r="T1203" s="478"/>
      <c r="U1203" s="624"/>
      <c r="V1203" s="624"/>
      <c r="W1203" s="624"/>
      <c r="BB1203" s="478"/>
      <c r="BC1203" s="478"/>
      <c r="BD1203" s="478"/>
      <c r="BE1203" s="478"/>
      <c r="BF1203" s="478"/>
      <c r="BG1203" s="478"/>
    </row>
    <row r="1204" spans="2:59" x14ac:dyDescent="0.2">
      <c r="B1204" s="478"/>
      <c r="C1204" s="478"/>
      <c r="D1204" s="620"/>
      <c r="E1204" s="620"/>
      <c r="F1204" s="620"/>
      <c r="G1204" s="479"/>
      <c r="H1204" s="621"/>
      <c r="I1204" s="622"/>
      <c r="J1204" s="622"/>
      <c r="K1204" s="623"/>
      <c r="L1204" s="623"/>
      <c r="M1204" s="622"/>
      <c r="N1204" s="623"/>
      <c r="O1204" s="622"/>
      <c r="P1204" s="479"/>
      <c r="Q1204" s="479"/>
      <c r="R1204" s="623"/>
      <c r="S1204" s="478"/>
      <c r="T1204" s="478"/>
      <c r="U1204" s="624"/>
      <c r="V1204" s="624"/>
      <c r="W1204" s="624"/>
      <c r="BB1204" s="478"/>
      <c r="BC1204" s="478"/>
      <c r="BD1204" s="478"/>
      <c r="BE1204" s="478"/>
      <c r="BF1204" s="478"/>
      <c r="BG1204" s="478"/>
    </row>
    <row r="1205" spans="2:59" x14ac:dyDescent="0.2">
      <c r="B1205" s="478"/>
      <c r="C1205" s="478"/>
      <c r="D1205" s="620"/>
      <c r="E1205" s="620"/>
      <c r="F1205" s="620"/>
      <c r="G1205" s="479"/>
      <c r="H1205" s="621"/>
      <c r="I1205" s="622"/>
      <c r="J1205" s="622"/>
      <c r="K1205" s="623"/>
      <c r="L1205" s="623"/>
      <c r="M1205" s="622"/>
      <c r="N1205" s="623"/>
      <c r="O1205" s="622"/>
      <c r="P1205" s="479"/>
      <c r="Q1205" s="479"/>
      <c r="R1205" s="623"/>
      <c r="S1205" s="478"/>
      <c r="T1205" s="478"/>
      <c r="U1205" s="624"/>
      <c r="V1205" s="624"/>
      <c r="W1205" s="624"/>
      <c r="BB1205" s="478"/>
      <c r="BC1205" s="478"/>
      <c r="BD1205" s="478"/>
      <c r="BE1205" s="478"/>
      <c r="BF1205" s="478"/>
      <c r="BG1205" s="478"/>
    </row>
    <row r="1206" spans="2:59" x14ac:dyDescent="0.2">
      <c r="B1206" s="478"/>
      <c r="C1206" s="478"/>
      <c r="D1206" s="620"/>
      <c r="E1206" s="620"/>
      <c r="F1206" s="620"/>
      <c r="G1206" s="479"/>
      <c r="H1206" s="621"/>
      <c r="I1206" s="622"/>
      <c r="J1206" s="622"/>
      <c r="K1206" s="623"/>
      <c r="L1206" s="623"/>
      <c r="M1206" s="622"/>
      <c r="N1206" s="623"/>
      <c r="O1206" s="622"/>
      <c r="P1206" s="479"/>
      <c r="Q1206" s="479"/>
      <c r="R1206" s="623"/>
      <c r="S1206" s="478"/>
      <c r="T1206" s="478"/>
      <c r="U1206" s="624"/>
      <c r="V1206" s="624"/>
      <c r="W1206" s="624"/>
      <c r="BB1206" s="478"/>
      <c r="BC1206" s="478"/>
      <c r="BD1206" s="478"/>
      <c r="BE1206" s="478"/>
      <c r="BF1206" s="478"/>
      <c r="BG1206" s="478"/>
    </row>
    <row r="1207" spans="2:59" x14ac:dyDescent="0.2">
      <c r="B1207" s="478"/>
      <c r="C1207" s="478"/>
      <c r="D1207" s="620"/>
      <c r="E1207" s="620"/>
      <c r="F1207" s="620"/>
      <c r="G1207" s="479"/>
      <c r="H1207" s="621"/>
      <c r="I1207" s="622"/>
      <c r="J1207" s="622"/>
      <c r="K1207" s="623"/>
      <c r="L1207" s="623"/>
      <c r="M1207" s="622"/>
      <c r="N1207" s="623"/>
      <c r="O1207" s="622"/>
      <c r="P1207" s="479"/>
      <c r="Q1207" s="479"/>
      <c r="R1207" s="623"/>
      <c r="S1207" s="478"/>
      <c r="T1207" s="478"/>
      <c r="U1207" s="624"/>
      <c r="V1207" s="624"/>
      <c r="W1207" s="624"/>
      <c r="BB1207" s="478"/>
      <c r="BC1207" s="478"/>
      <c r="BD1207" s="478"/>
      <c r="BE1207" s="478"/>
      <c r="BF1207" s="478"/>
      <c r="BG1207" s="478"/>
    </row>
    <row r="1208" spans="2:59" x14ac:dyDescent="0.2">
      <c r="B1208" s="478"/>
      <c r="C1208" s="478"/>
      <c r="D1208" s="620"/>
      <c r="E1208" s="620"/>
      <c r="F1208" s="620"/>
      <c r="G1208" s="479"/>
      <c r="H1208" s="621"/>
      <c r="I1208" s="622"/>
      <c r="J1208" s="622"/>
      <c r="K1208" s="623"/>
      <c r="L1208" s="623"/>
      <c r="M1208" s="622"/>
      <c r="N1208" s="623"/>
      <c r="O1208" s="622"/>
      <c r="P1208" s="479"/>
      <c r="Q1208" s="479"/>
      <c r="R1208" s="623"/>
      <c r="S1208" s="478"/>
      <c r="T1208" s="478"/>
      <c r="U1208" s="624"/>
      <c r="V1208" s="624"/>
      <c r="W1208" s="624"/>
      <c r="BB1208" s="478"/>
      <c r="BC1208" s="478"/>
      <c r="BD1208" s="478"/>
      <c r="BE1208" s="478"/>
      <c r="BF1208" s="478"/>
      <c r="BG1208" s="478"/>
    </row>
    <row r="1209" spans="2:59" x14ac:dyDescent="0.2">
      <c r="B1209" s="478"/>
      <c r="C1209" s="478"/>
      <c r="D1209" s="620"/>
      <c r="E1209" s="620"/>
      <c r="F1209" s="620"/>
      <c r="G1209" s="479"/>
      <c r="H1209" s="621"/>
      <c r="I1209" s="622"/>
      <c r="J1209" s="622"/>
      <c r="K1209" s="623"/>
      <c r="L1209" s="623"/>
      <c r="M1209" s="622"/>
      <c r="N1209" s="623"/>
      <c r="O1209" s="622"/>
      <c r="P1209" s="479"/>
      <c r="Q1209" s="479"/>
      <c r="R1209" s="623"/>
      <c r="S1209" s="478"/>
      <c r="T1209" s="478"/>
      <c r="U1209" s="624"/>
      <c r="V1209" s="624"/>
      <c r="W1209" s="624"/>
      <c r="BB1209" s="478"/>
      <c r="BC1209" s="478"/>
      <c r="BD1209" s="478"/>
      <c r="BE1209" s="478"/>
      <c r="BF1209" s="478"/>
      <c r="BG1209" s="478"/>
    </row>
    <row r="1210" spans="2:59" x14ac:dyDescent="0.2">
      <c r="B1210" s="478"/>
      <c r="C1210" s="478"/>
      <c r="D1210" s="620"/>
      <c r="E1210" s="620"/>
      <c r="F1210" s="620"/>
      <c r="G1210" s="479"/>
      <c r="H1210" s="621"/>
      <c r="I1210" s="622"/>
      <c r="J1210" s="622"/>
      <c r="K1210" s="623"/>
      <c r="L1210" s="623"/>
      <c r="M1210" s="622"/>
      <c r="N1210" s="623"/>
      <c r="O1210" s="622"/>
      <c r="P1210" s="479"/>
      <c r="Q1210" s="479"/>
      <c r="R1210" s="623"/>
      <c r="S1210" s="478"/>
      <c r="T1210" s="478"/>
      <c r="U1210" s="624"/>
      <c r="V1210" s="624"/>
      <c r="W1210" s="624"/>
      <c r="BB1210" s="478"/>
      <c r="BC1210" s="478"/>
      <c r="BD1210" s="478"/>
      <c r="BE1210" s="478"/>
      <c r="BF1210" s="478"/>
      <c r="BG1210" s="478"/>
    </row>
    <row r="1211" spans="2:59" x14ac:dyDescent="0.2">
      <c r="B1211" s="478"/>
      <c r="C1211" s="478"/>
      <c r="D1211" s="620"/>
      <c r="E1211" s="620"/>
      <c r="F1211" s="620"/>
      <c r="G1211" s="479"/>
      <c r="H1211" s="621"/>
      <c r="I1211" s="622"/>
      <c r="J1211" s="622"/>
      <c r="K1211" s="623"/>
      <c r="L1211" s="623"/>
      <c r="M1211" s="622"/>
      <c r="N1211" s="623"/>
      <c r="O1211" s="622"/>
      <c r="P1211" s="479"/>
      <c r="Q1211" s="479"/>
      <c r="R1211" s="623"/>
      <c r="S1211" s="478"/>
      <c r="T1211" s="478"/>
      <c r="U1211" s="624"/>
      <c r="V1211" s="624"/>
      <c r="W1211" s="624"/>
      <c r="BB1211" s="478"/>
      <c r="BC1211" s="478"/>
      <c r="BD1211" s="478"/>
      <c r="BE1211" s="478"/>
      <c r="BF1211" s="478"/>
      <c r="BG1211" s="478"/>
    </row>
    <row r="1212" spans="2:59" x14ac:dyDescent="0.2">
      <c r="B1212" s="478"/>
      <c r="C1212" s="478"/>
      <c r="D1212" s="620"/>
      <c r="E1212" s="620"/>
      <c r="F1212" s="620"/>
      <c r="G1212" s="479"/>
      <c r="H1212" s="621"/>
      <c r="I1212" s="622"/>
      <c r="J1212" s="622"/>
      <c r="K1212" s="623"/>
      <c r="L1212" s="623"/>
      <c r="M1212" s="622"/>
      <c r="N1212" s="623"/>
      <c r="O1212" s="622"/>
      <c r="P1212" s="479"/>
      <c r="Q1212" s="479"/>
      <c r="R1212" s="623"/>
      <c r="S1212" s="478"/>
      <c r="T1212" s="478"/>
      <c r="U1212" s="624"/>
      <c r="V1212" s="624"/>
      <c r="W1212" s="624"/>
      <c r="BB1212" s="478"/>
      <c r="BC1212" s="478"/>
      <c r="BD1212" s="478"/>
      <c r="BE1212" s="478"/>
      <c r="BF1212" s="478"/>
      <c r="BG1212" s="478"/>
    </row>
    <row r="1213" spans="2:59" x14ac:dyDescent="0.2">
      <c r="B1213" s="478"/>
      <c r="C1213" s="478"/>
      <c r="D1213" s="620"/>
      <c r="E1213" s="620"/>
      <c r="F1213" s="620"/>
      <c r="G1213" s="479"/>
      <c r="H1213" s="621"/>
      <c r="I1213" s="622"/>
      <c r="J1213" s="622"/>
      <c r="K1213" s="623"/>
      <c r="L1213" s="623"/>
      <c r="M1213" s="622"/>
      <c r="N1213" s="623"/>
      <c r="O1213" s="622"/>
      <c r="P1213" s="479"/>
      <c r="Q1213" s="479"/>
      <c r="R1213" s="623"/>
      <c r="S1213" s="478"/>
      <c r="T1213" s="478"/>
      <c r="U1213" s="624"/>
      <c r="V1213" s="624"/>
      <c r="W1213" s="624"/>
      <c r="BB1213" s="478"/>
      <c r="BC1213" s="478"/>
      <c r="BD1213" s="478"/>
      <c r="BE1213" s="478"/>
      <c r="BF1213" s="478"/>
      <c r="BG1213" s="478"/>
    </row>
    <row r="1214" spans="2:59" x14ac:dyDescent="0.2">
      <c r="B1214" s="478"/>
      <c r="C1214" s="478"/>
      <c r="D1214" s="620"/>
      <c r="E1214" s="620"/>
      <c r="F1214" s="620"/>
      <c r="G1214" s="479"/>
      <c r="H1214" s="621"/>
      <c r="I1214" s="622"/>
      <c r="J1214" s="622"/>
      <c r="K1214" s="623"/>
      <c r="L1214" s="623"/>
      <c r="M1214" s="622"/>
      <c r="N1214" s="623"/>
      <c r="O1214" s="622"/>
      <c r="P1214" s="479"/>
      <c r="Q1214" s="479"/>
      <c r="R1214" s="623"/>
      <c r="S1214" s="478"/>
      <c r="T1214" s="478"/>
      <c r="U1214" s="624"/>
      <c r="V1214" s="624"/>
      <c r="W1214" s="624"/>
      <c r="BB1214" s="478"/>
      <c r="BC1214" s="478"/>
      <c r="BD1214" s="478"/>
      <c r="BE1214" s="478"/>
      <c r="BF1214" s="478"/>
      <c r="BG1214" s="478"/>
    </row>
    <row r="1215" spans="2:59" x14ac:dyDescent="0.2">
      <c r="B1215" s="478"/>
      <c r="C1215" s="478"/>
      <c r="D1215" s="620"/>
      <c r="E1215" s="620"/>
      <c r="F1215" s="620"/>
      <c r="G1215" s="479"/>
      <c r="H1215" s="621"/>
      <c r="I1215" s="622"/>
      <c r="J1215" s="622"/>
      <c r="K1215" s="623"/>
      <c r="L1215" s="623"/>
      <c r="M1215" s="622"/>
      <c r="N1215" s="623"/>
      <c r="O1215" s="622"/>
      <c r="P1215" s="479"/>
      <c r="Q1215" s="479"/>
      <c r="R1215" s="623"/>
      <c r="S1215" s="478"/>
      <c r="T1215" s="478"/>
      <c r="U1215" s="624"/>
      <c r="V1215" s="624"/>
      <c r="W1215" s="624"/>
      <c r="BB1215" s="478"/>
      <c r="BC1215" s="478"/>
      <c r="BD1215" s="478"/>
      <c r="BE1215" s="478"/>
      <c r="BF1215" s="478"/>
      <c r="BG1215" s="478"/>
    </row>
    <row r="1216" spans="2:59" x14ac:dyDescent="0.2">
      <c r="B1216" s="478"/>
      <c r="C1216" s="478"/>
      <c r="D1216" s="620"/>
      <c r="E1216" s="620"/>
      <c r="F1216" s="620"/>
      <c r="G1216" s="479"/>
      <c r="H1216" s="621"/>
      <c r="I1216" s="622"/>
      <c r="J1216" s="622"/>
      <c r="K1216" s="623"/>
      <c r="L1216" s="623"/>
      <c r="M1216" s="622"/>
      <c r="N1216" s="623"/>
      <c r="O1216" s="622"/>
      <c r="P1216" s="479"/>
      <c r="Q1216" s="479"/>
      <c r="R1216" s="623"/>
      <c r="S1216" s="478"/>
      <c r="T1216" s="478"/>
      <c r="U1216" s="624"/>
      <c r="V1216" s="624"/>
      <c r="W1216" s="624"/>
      <c r="BB1216" s="478"/>
      <c r="BC1216" s="478"/>
      <c r="BD1216" s="478"/>
      <c r="BE1216" s="478"/>
      <c r="BF1216" s="478"/>
      <c r="BG1216" s="478"/>
    </row>
    <row r="1217" spans="2:59" x14ac:dyDescent="0.2">
      <c r="B1217" s="478"/>
      <c r="C1217" s="478"/>
      <c r="D1217" s="620"/>
      <c r="E1217" s="620"/>
      <c r="F1217" s="620"/>
      <c r="G1217" s="479"/>
      <c r="H1217" s="621"/>
      <c r="I1217" s="622"/>
      <c r="J1217" s="622"/>
      <c r="K1217" s="623"/>
      <c r="L1217" s="623"/>
      <c r="M1217" s="622"/>
      <c r="N1217" s="623"/>
      <c r="O1217" s="622"/>
      <c r="P1217" s="479"/>
      <c r="Q1217" s="479"/>
      <c r="R1217" s="623"/>
      <c r="S1217" s="478"/>
      <c r="T1217" s="478"/>
      <c r="U1217" s="624"/>
      <c r="V1217" s="624"/>
      <c r="W1217" s="624"/>
      <c r="BB1217" s="478"/>
      <c r="BC1217" s="478"/>
      <c r="BD1217" s="478"/>
      <c r="BE1217" s="478"/>
      <c r="BF1217" s="478"/>
      <c r="BG1217" s="478"/>
    </row>
    <row r="1218" spans="2:59" x14ac:dyDescent="0.2">
      <c r="B1218" s="478"/>
      <c r="C1218" s="478"/>
      <c r="D1218" s="620"/>
      <c r="E1218" s="620"/>
      <c r="F1218" s="620"/>
      <c r="G1218" s="479"/>
      <c r="H1218" s="621"/>
      <c r="I1218" s="622"/>
      <c r="J1218" s="622"/>
      <c r="K1218" s="623"/>
      <c r="L1218" s="623"/>
      <c r="M1218" s="622"/>
      <c r="N1218" s="623"/>
      <c r="O1218" s="622"/>
      <c r="P1218" s="479"/>
      <c r="Q1218" s="479"/>
      <c r="R1218" s="623"/>
      <c r="S1218" s="478"/>
      <c r="T1218" s="478"/>
      <c r="U1218" s="624"/>
      <c r="V1218" s="624"/>
      <c r="W1218" s="624"/>
      <c r="BB1218" s="478"/>
      <c r="BC1218" s="478"/>
      <c r="BD1218" s="478"/>
      <c r="BE1218" s="478"/>
      <c r="BF1218" s="478"/>
      <c r="BG1218" s="478"/>
    </row>
    <row r="1219" spans="2:59" x14ac:dyDescent="0.2">
      <c r="B1219" s="478"/>
      <c r="C1219" s="478"/>
      <c r="D1219" s="620"/>
      <c r="E1219" s="620"/>
      <c r="F1219" s="620"/>
      <c r="G1219" s="479"/>
      <c r="H1219" s="621"/>
      <c r="I1219" s="622"/>
      <c r="J1219" s="622"/>
      <c r="K1219" s="623"/>
      <c r="L1219" s="623"/>
      <c r="M1219" s="622"/>
      <c r="N1219" s="623"/>
      <c r="O1219" s="622"/>
      <c r="P1219" s="479"/>
      <c r="Q1219" s="479"/>
      <c r="R1219" s="623"/>
      <c r="S1219" s="478"/>
      <c r="T1219" s="478"/>
      <c r="U1219" s="624"/>
      <c r="V1219" s="624"/>
      <c r="W1219" s="624"/>
      <c r="BB1219" s="478"/>
      <c r="BC1219" s="478"/>
      <c r="BD1219" s="478"/>
      <c r="BE1219" s="478"/>
      <c r="BF1219" s="478"/>
      <c r="BG1219" s="478"/>
    </row>
    <row r="1220" spans="2:59" x14ac:dyDescent="0.2">
      <c r="B1220" s="478"/>
      <c r="C1220" s="478"/>
      <c r="D1220" s="620"/>
      <c r="E1220" s="620"/>
      <c r="F1220" s="620"/>
      <c r="G1220" s="479"/>
      <c r="H1220" s="621"/>
      <c r="I1220" s="622"/>
      <c r="J1220" s="622"/>
      <c r="K1220" s="623"/>
      <c r="L1220" s="623"/>
      <c r="M1220" s="622"/>
      <c r="N1220" s="623"/>
      <c r="O1220" s="622"/>
      <c r="P1220" s="479"/>
      <c r="Q1220" s="479"/>
      <c r="R1220" s="623"/>
      <c r="S1220" s="478"/>
      <c r="T1220" s="478"/>
      <c r="U1220" s="624"/>
      <c r="V1220" s="624"/>
      <c r="W1220" s="624"/>
      <c r="BB1220" s="478"/>
      <c r="BC1220" s="478"/>
      <c r="BD1220" s="478"/>
      <c r="BE1220" s="478"/>
      <c r="BF1220" s="478"/>
      <c r="BG1220" s="478"/>
    </row>
    <row r="1221" spans="2:59" x14ac:dyDescent="0.2">
      <c r="B1221" s="478"/>
      <c r="C1221" s="478"/>
      <c r="D1221" s="620"/>
      <c r="E1221" s="620"/>
      <c r="F1221" s="620"/>
      <c r="G1221" s="479"/>
      <c r="H1221" s="621"/>
      <c r="I1221" s="622"/>
      <c r="J1221" s="622"/>
      <c r="K1221" s="623"/>
      <c r="L1221" s="623"/>
      <c r="M1221" s="622"/>
      <c r="N1221" s="623"/>
      <c r="O1221" s="622"/>
      <c r="P1221" s="479"/>
      <c r="Q1221" s="479"/>
      <c r="R1221" s="623"/>
      <c r="S1221" s="478"/>
      <c r="T1221" s="478"/>
      <c r="U1221" s="624"/>
      <c r="V1221" s="624"/>
      <c r="W1221" s="624"/>
      <c r="BB1221" s="478"/>
      <c r="BC1221" s="478"/>
      <c r="BD1221" s="478"/>
      <c r="BE1221" s="478"/>
      <c r="BF1221" s="478"/>
      <c r="BG1221" s="478"/>
    </row>
    <row r="1222" spans="2:59" x14ac:dyDescent="0.2">
      <c r="B1222" s="478"/>
      <c r="C1222" s="478"/>
      <c r="D1222" s="620"/>
      <c r="E1222" s="620"/>
      <c r="F1222" s="620"/>
      <c r="G1222" s="479"/>
      <c r="H1222" s="621"/>
      <c r="I1222" s="622"/>
      <c r="J1222" s="622"/>
      <c r="K1222" s="623"/>
      <c r="L1222" s="623"/>
      <c r="M1222" s="622"/>
      <c r="N1222" s="623"/>
      <c r="O1222" s="622"/>
      <c r="P1222" s="479"/>
      <c r="Q1222" s="479"/>
      <c r="R1222" s="623"/>
      <c r="S1222" s="478"/>
      <c r="T1222" s="478"/>
      <c r="U1222" s="624"/>
      <c r="V1222" s="624"/>
      <c r="W1222" s="624"/>
      <c r="BB1222" s="478"/>
      <c r="BC1222" s="478"/>
      <c r="BD1222" s="478"/>
      <c r="BE1222" s="478"/>
      <c r="BF1222" s="478"/>
      <c r="BG1222" s="478"/>
    </row>
    <row r="1223" spans="2:59" x14ac:dyDescent="0.2">
      <c r="B1223" s="478"/>
      <c r="C1223" s="478"/>
      <c r="D1223" s="620"/>
      <c r="E1223" s="620"/>
      <c r="F1223" s="620"/>
      <c r="G1223" s="479"/>
      <c r="H1223" s="621"/>
      <c r="I1223" s="622"/>
      <c r="J1223" s="622"/>
      <c r="K1223" s="623"/>
      <c r="L1223" s="623"/>
      <c r="M1223" s="622"/>
      <c r="N1223" s="623"/>
      <c r="O1223" s="622"/>
      <c r="P1223" s="479"/>
      <c r="Q1223" s="479"/>
      <c r="R1223" s="623"/>
      <c r="S1223" s="478"/>
      <c r="T1223" s="478"/>
      <c r="U1223" s="624"/>
      <c r="V1223" s="624"/>
      <c r="W1223" s="624"/>
      <c r="BB1223" s="478"/>
      <c r="BC1223" s="478"/>
      <c r="BD1223" s="478"/>
      <c r="BE1223" s="478"/>
      <c r="BF1223" s="478"/>
      <c r="BG1223" s="478"/>
    </row>
    <row r="1224" spans="2:59" x14ac:dyDescent="0.2">
      <c r="B1224" s="478"/>
      <c r="C1224" s="478"/>
      <c r="D1224" s="620"/>
      <c r="E1224" s="620"/>
      <c r="F1224" s="620"/>
      <c r="G1224" s="479"/>
      <c r="H1224" s="621"/>
      <c r="I1224" s="622"/>
      <c r="J1224" s="622"/>
      <c r="K1224" s="623"/>
      <c r="L1224" s="623"/>
      <c r="M1224" s="622"/>
      <c r="N1224" s="623"/>
      <c r="O1224" s="622"/>
      <c r="P1224" s="479"/>
      <c r="Q1224" s="479"/>
      <c r="R1224" s="623"/>
      <c r="S1224" s="478"/>
      <c r="T1224" s="478"/>
      <c r="U1224" s="624"/>
      <c r="V1224" s="624"/>
      <c r="W1224" s="624"/>
      <c r="BB1224" s="478"/>
      <c r="BC1224" s="478"/>
      <c r="BD1224" s="478"/>
      <c r="BE1224" s="478"/>
      <c r="BF1224" s="478"/>
      <c r="BG1224" s="478"/>
    </row>
    <row r="1225" spans="2:59" x14ac:dyDescent="0.2">
      <c r="B1225" s="478"/>
      <c r="C1225" s="478"/>
      <c r="D1225" s="620"/>
      <c r="E1225" s="620"/>
      <c r="F1225" s="620"/>
      <c r="G1225" s="479"/>
      <c r="H1225" s="621"/>
      <c r="I1225" s="622"/>
      <c r="J1225" s="622"/>
      <c r="K1225" s="623"/>
      <c r="L1225" s="623"/>
      <c r="M1225" s="622"/>
      <c r="N1225" s="623"/>
      <c r="O1225" s="622"/>
      <c r="P1225" s="479"/>
      <c r="Q1225" s="479"/>
      <c r="R1225" s="623"/>
      <c r="S1225" s="478"/>
      <c r="T1225" s="478"/>
      <c r="U1225" s="624"/>
      <c r="V1225" s="624"/>
      <c r="W1225" s="624"/>
      <c r="BB1225" s="478"/>
      <c r="BC1225" s="478"/>
      <c r="BD1225" s="478"/>
      <c r="BE1225" s="478"/>
      <c r="BF1225" s="478"/>
      <c r="BG1225" s="478"/>
    </row>
    <row r="1226" spans="2:59" x14ac:dyDescent="0.2">
      <c r="B1226" s="478"/>
      <c r="C1226" s="478"/>
      <c r="D1226" s="620"/>
      <c r="E1226" s="620"/>
      <c r="F1226" s="620"/>
      <c r="G1226" s="479"/>
      <c r="H1226" s="621"/>
      <c r="I1226" s="622"/>
      <c r="J1226" s="622"/>
      <c r="K1226" s="623"/>
      <c r="L1226" s="623"/>
      <c r="M1226" s="622"/>
      <c r="N1226" s="623"/>
      <c r="O1226" s="622"/>
      <c r="P1226" s="479"/>
      <c r="Q1226" s="479"/>
      <c r="R1226" s="623"/>
      <c r="S1226" s="478"/>
      <c r="T1226" s="478"/>
      <c r="U1226" s="624"/>
      <c r="V1226" s="624"/>
      <c r="W1226" s="624"/>
      <c r="BB1226" s="478"/>
      <c r="BC1226" s="478"/>
      <c r="BD1226" s="478"/>
      <c r="BE1226" s="478"/>
      <c r="BF1226" s="478"/>
      <c r="BG1226" s="478"/>
    </row>
    <row r="1227" spans="2:59" x14ac:dyDescent="0.2">
      <c r="B1227" s="478"/>
      <c r="C1227" s="478"/>
      <c r="D1227" s="620"/>
      <c r="E1227" s="620"/>
      <c r="F1227" s="620"/>
      <c r="G1227" s="479"/>
      <c r="H1227" s="621"/>
      <c r="I1227" s="622"/>
      <c r="J1227" s="622"/>
      <c r="K1227" s="623"/>
      <c r="L1227" s="623"/>
      <c r="M1227" s="622"/>
      <c r="N1227" s="623"/>
      <c r="O1227" s="622"/>
      <c r="P1227" s="479"/>
      <c r="Q1227" s="479"/>
      <c r="R1227" s="623"/>
      <c r="S1227" s="478"/>
      <c r="T1227" s="478"/>
      <c r="U1227" s="624"/>
      <c r="V1227" s="624"/>
      <c r="W1227" s="624"/>
      <c r="BB1227" s="478"/>
      <c r="BC1227" s="478"/>
      <c r="BD1227" s="478"/>
      <c r="BE1227" s="478"/>
      <c r="BF1227" s="478"/>
      <c r="BG1227" s="478"/>
    </row>
    <row r="1228" spans="2:59" x14ac:dyDescent="0.2">
      <c r="B1228" s="478"/>
      <c r="C1228" s="478"/>
      <c r="D1228" s="620"/>
      <c r="E1228" s="620"/>
      <c r="F1228" s="620"/>
      <c r="G1228" s="479"/>
      <c r="H1228" s="621"/>
      <c r="I1228" s="622"/>
      <c r="J1228" s="622"/>
      <c r="K1228" s="623"/>
      <c r="L1228" s="623"/>
      <c r="M1228" s="622"/>
      <c r="N1228" s="623"/>
      <c r="O1228" s="622"/>
      <c r="P1228" s="479"/>
      <c r="Q1228" s="479"/>
      <c r="R1228" s="623"/>
      <c r="S1228" s="478"/>
      <c r="T1228" s="478"/>
      <c r="U1228" s="624"/>
      <c r="V1228" s="624"/>
      <c r="W1228" s="624"/>
      <c r="BB1228" s="478"/>
      <c r="BC1228" s="478"/>
      <c r="BD1228" s="478"/>
      <c r="BE1228" s="478"/>
      <c r="BF1228" s="478"/>
      <c r="BG1228" s="478"/>
    </row>
    <row r="1229" spans="2:59" x14ac:dyDescent="0.2">
      <c r="B1229" s="478"/>
      <c r="C1229" s="478"/>
      <c r="D1229" s="620"/>
      <c r="E1229" s="620"/>
      <c r="F1229" s="620"/>
      <c r="G1229" s="479"/>
      <c r="H1229" s="621"/>
      <c r="I1229" s="622"/>
      <c r="J1229" s="622"/>
      <c r="K1229" s="623"/>
      <c r="L1229" s="623"/>
      <c r="M1229" s="622"/>
      <c r="N1229" s="623"/>
      <c r="O1229" s="622"/>
      <c r="P1229" s="479"/>
      <c r="Q1229" s="479"/>
      <c r="R1229" s="623"/>
      <c r="S1229" s="478"/>
      <c r="T1229" s="478"/>
      <c r="U1229" s="624"/>
      <c r="V1229" s="624"/>
      <c r="W1229" s="624"/>
      <c r="BB1229" s="478"/>
      <c r="BC1229" s="478"/>
      <c r="BD1229" s="478"/>
      <c r="BE1229" s="478"/>
      <c r="BF1229" s="478"/>
      <c r="BG1229" s="478"/>
    </row>
    <row r="1230" spans="2:59" x14ac:dyDescent="0.2">
      <c r="B1230" s="478"/>
      <c r="C1230" s="478"/>
      <c r="D1230" s="620"/>
      <c r="E1230" s="620"/>
      <c r="F1230" s="620"/>
      <c r="G1230" s="479"/>
      <c r="H1230" s="621"/>
      <c r="I1230" s="622"/>
      <c r="J1230" s="622"/>
      <c r="K1230" s="623"/>
      <c r="L1230" s="623"/>
      <c r="M1230" s="622"/>
      <c r="N1230" s="623"/>
      <c r="O1230" s="622"/>
      <c r="P1230" s="479"/>
      <c r="Q1230" s="479"/>
      <c r="R1230" s="623"/>
      <c r="S1230" s="478"/>
      <c r="T1230" s="478"/>
      <c r="U1230" s="624"/>
      <c r="V1230" s="624"/>
      <c r="W1230" s="624"/>
      <c r="BB1230" s="478"/>
      <c r="BC1230" s="478"/>
      <c r="BD1230" s="478"/>
      <c r="BE1230" s="478"/>
      <c r="BF1230" s="478"/>
      <c r="BG1230" s="478"/>
    </row>
    <row r="1231" spans="2:59" x14ac:dyDescent="0.2">
      <c r="B1231" s="478"/>
      <c r="C1231" s="478"/>
      <c r="D1231" s="620"/>
      <c r="E1231" s="620"/>
      <c r="F1231" s="620"/>
      <c r="G1231" s="479"/>
      <c r="H1231" s="621"/>
      <c r="I1231" s="622"/>
      <c r="J1231" s="622"/>
      <c r="K1231" s="623"/>
      <c r="L1231" s="623"/>
      <c r="M1231" s="622"/>
      <c r="N1231" s="623"/>
      <c r="O1231" s="622"/>
      <c r="P1231" s="479"/>
      <c r="Q1231" s="479"/>
      <c r="R1231" s="623"/>
      <c r="S1231" s="478"/>
      <c r="T1231" s="478"/>
      <c r="U1231" s="624"/>
      <c r="V1231" s="624"/>
      <c r="W1231" s="624"/>
      <c r="BB1231" s="478"/>
      <c r="BC1231" s="478"/>
      <c r="BD1231" s="478"/>
      <c r="BE1231" s="478"/>
      <c r="BF1231" s="478"/>
      <c r="BG1231" s="478"/>
    </row>
    <row r="1232" spans="2:59" x14ac:dyDescent="0.2">
      <c r="B1232" s="478"/>
      <c r="C1232" s="478"/>
      <c r="D1232" s="620"/>
      <c r="E1232" s="620"/>
      <c r="F1232" s="620"/>
      <c r="G1232" s="479"/>
      <c r="H1232" s="621"/>
      <c r="I1232" s="622"/>
      <c r="J1232" s="622"/>
      <c r="K1232" s="623"/>
      <c r="L1232" s="623"/>
      <c r="M1232" s="622"/>
      <c r="N1232" s="623"/>
      <c r="O1232" s="622"/>
      <c r="P1232" s="479"/>
      <c r="Q1232" s="479"/>
      <c r="R1232" s="623"/>
      <c r="S1232" s="478"/>
      <c r="T1232" s="478"/>
      <c r="U1232" s="624"/>
      <c r="V1232" s="624"/>
      <c r="W1232" s="624"/>
      <c r="BB1232" s="478"/>
      <c r="BC1232" s="478"/>
      <c r="BD1232" s="478"/>
      <c r="BE1232" s="478"/>
      <c r="BF1232" s="478"/>
      <c r="BG1232" s="478"/>
    </row>
    <row r="1233" spans="2:59" x14ac:dyDescent="0.2">
      <c r="B1233" s="478"/>
      <c r="C1233" s="478"/>
      <c r="D1233" s="620"/>
      <c r="E1233" s="620"/>
      <c r="F1233" s="620"/>
      <c r="G1233" s="479"/>
      <c r="H1233" s="621"/>
      <c r="I1233" s="622"/>
      <c r="J1233" s="622"/>
      <c r="K1233" s="623"/>
      <c r="L1233" s="623"/>
      <c r="M1233" s="622"/>
      <c r="N1233" s="623"/>
      <c r="O1233" s="622"/>
      <c r="P1233" s="479"/>
      <c r="Q1233" s="479"/>
      <c r="R1233" s="623"/>
      <c r="S1233" s="478"/>
      <c r="T1233" s="478"/>
      <c r="U1233" s="624"/>
      <c r="V1233" s="624"/>
      <c r="W1233" s="624"/>
      <c r="BB1233" s="478"/>
      <c r="BC1233" s="478"/>
      <c r="BD1233" s="478"/>
      <c r="BE1233" s="478"/>
      <c r="BF1233" s="478"/>
      <c r="BG1233" s="478"/>
    </row>
    <row r="1234" spans="2:59" x14ac:dyDescent="0.2">
      <c r="B1234" s="478"/>
      <c r="C1234" s="478"/>
      <c r="D1234" s="620"/>
      <c r="E1234" s="620"/>
      <c r="F1234" s="620"/>
      <c r="G1234" s="479"/>
      <c r="H1234" s="621"/>
      <c r="I1234" s="622"/>
      <c r="J1234" s="622"/>
      <c r="K1234" s="623"/>
      <c r="L1234" s="623"/>
      <c r="M1234" s="622"/>
      <c r="N1234" s="623"/>
      <c r="O1234" s="622"/>
      <c r="P1234" s="479"/>
      <c r="Q1234" s="479"/>
      <c r="R1234" s="623"/>
      <c r="S1234" s="478"/>
      <c r="T1234" s="478"/>
      <c r="U1234" s="624"/>
      <c r="V1234" s="624"/>
      <c r="W1234" s="624"/>
      <c r="BB1234" s="478"/>
      <c r="BC1234" s="478"/>
      <c r="BD1234" s="478"/>
      <c r="BE1234" s="478"/>
      <c r="BF1234" s="478"/>
      <c r="BG1234" s="478"/>
    </row>
    <row r="1235" spans="2:59" x14ac:dyDescent="0.2">
      <c r="B1235" s="478"/>
      <c r="C1235" s="478"/>
      <c r="D1235" s="620"/>
      <c r="E1235" s="620"/>
      <c r="F1235" s="620"/>
      <c r="G1235" s="479"/>
      <c r="H1235" s="621"/>
      <c r="I1235" s="622"/>
      <c r="J1235" s="622"/>
      <c r="K1235" s="623"/>
      <c r="L1235" s="623"/>
      <c r="M1235" s="622"/>
      <c r="N1235" s="623"/>
      <c r="O1235" s="622"/>
      <c r="P1235" s="479"/>
      <c r="Q1235" s="479"/>
      <c r="R1235" s="623"/>
      <c r="S1235" s="478"/>
      <c r="T1235" s="478"/>
      <c r="U1235" s="624"/>
      <c r="V1235" s="624"/>
      <c r="W1235" s="624"/>
      <c r="BB1235" s="478"/>
      <c r="BC1235" s="478"/>
      <c r="BD1235" s="478"/>
      <c r="BE1235" s="478"/>
      <c r="BF1235" s="478"/>
      <c r="BG1235" s="478"/>
    </row>
    <row r="1236" spans="2:59" x14ac:dyDescent="0.2">
      <c r="B1236" s="478"/>
      <c r="C1236" s="478"/>
      <c r="D1236" s="620"/>
      <c r="E1236" s="620"/>
      <c r="F1236" s="620"/>
      <c r="G1236" s="479"/>
      <c r="H1236" s="621"/>
      <c r="I1236" s="622"/>
      <c r="J1236" s="622"/>
      <c r="K1236" s="623"/>
      <c r="L1236" s="623"/>
      <c r="M1236" s="622"/>
      <c r="N1236" s="623"/>
      <c r="O1236" s="622"/>
      <c r="P1236" s="479"/>
      <c r="Q1236" s="479"/>
      <c r="R1236" s="623"/>
      <c r="S1236" s="478"/>
      <c r="T1236" s="478"/>
      <c r="U1236" s="624"/>
      <c r="V1236" s="624"/>
      <c r="W1236" s="624"/>
      <c r="BB1236" s="478"/>
      <c r="BC1236" s="478"/>
      <c r="BD1236" s="478"/>
      <c r="BE1236" s="478"/>
      <c r="BF1236" s="478"/>
      <c r="BG1236" s="478"/>
    </row>
    <row r="1237" spans="2:59" x14ac:dyDescent="0.2">
      <c r="B1237" s="478"/>
      <c r="C1237" s="478"/>
      <c r="D1237" s="620"/>
      <c r="E1237" s="620"/>
      <c r="F1237" s="620"/>
      <c r="G1237" s="479"/>
      <c r="H1237" s="621"/>
      <c r="I1237" s="622"/>
      <c r="J1237" s="622"/>
      <c r="K1237" s="623"/>
      <c r="L1237" s="623"/>
      <c r="M1237" s="622"/>
      <c r="N1237" s="623"/>
      <c r="O1237" s="622"/>
      <c r="P1237" s="479"/>
      <c r="Q1237" s="479"/>
      <c r="R1237" s="623"/>
      <c r="S1237" s="478"/>
      <c r="T1237" s="478"/>
      <c r="U1237" s="624"/>
      <c r="V1237" s="624"/>
      <c r="W1237" s="624"/>
      <c r="BB1237" s="478"/>
      <c r="BC1237" s="478"/>
      <c r="BD1237" s="478"/>
      <c r="BE1237" s="478"/>
      <c r="BF1237" s="478"/>
      <c r="BG1237" s="478"/>
    </row>
    <row r="1238" spans="2:59" x14ac:dyDescent="0.2">
      <c r="B1238" s="478"/>
      <c r="C1238" s="478"/>
      <c r="D1238" s="620"/>
      <c r="E1238" s="620"/>
      <c r="F1238" s="620"/>
      <c r="G1238" s="479"/>
      <c r="H1238" s="621"/>
      <c r="I1238" s="622"/>
      <c r="J1238" s="622"/>
      <c r="K1238" s="623"/>
      <c r="L1238" s="623"/>
      <c r="M1238" s="622"/>
      <c r="N1238" s="623"/>
      <c r="O1238" s="622"/>
      <c r="P1238" s="479"/>
      <c r="Q1238" s="479"/>
      <c r="R1238" s="623"/>
      <c r="S1238" s="478"/>
      <c r="T1238" s="478"/>
      <c r="U1238" s="624"/>
      <c r="V1238" s="624"/>
      <c r="W1238" s="624"/>
      <c r="BB1238" s="478"/>
      <c r="BC1238" s="478"/>
      <c r="BD1238" s="478"/>
      <c r="BE1238" s="478"/>
      <c r="BF1238" s="478"/>
      <c r="BG1238" s="478"/>
    </row>
    <row r="1239" spans="2:59" x14ac:dyDescent="0.2">
      <c r="B1239" s="478"/>
      <c r="C1239" s="478"/>
      <c r="D1239" s="620"/>
      <c r="E1239" s="620"/>
      <c r="F1239" s="620"/>
      <c r="G1239" s="479"/>
      <c r="H1239" s="621"/>
      <c r="I1239" s="622"/>
      <c r="J1239" s="622"/>
      <c r="K1239" s="623"/>
      <c r="L1239" s="623"/>
      <c r="M1239" s="622"/>
      <c r="N1239" s="623"/>
      <c r="O1239" s="622"/>
      <c r="P1239" s="479"/>
      <c r="Q1239" s="479"/>
      <c r="R1239" s="623"/>
      <c r="S1239" s="478"/>
      <c r="T1239" s="478"/>
      <c r="U1239" s="624"/>
      <c r="V1239" s="624"/>
      <c r="W1239" s="624"/>
      <c r="BB1239" s="478"/>
      <c r="BC1239" s="478"/>
      <c r="BD1239" s="478"/>
      <c r="BE1239" s="478"/>
      <c r="BF1239" s="478"/>
      <c r="BG1239" s="478"/>
    </row>
    <row r="1240" spans="2:59" x14ac:dyDescent="0.2">
      <c r="B1240" s="478"/>
      <c r="C1240" s="478"/>
      <c r="D1240" s="620"/>
      <c r="E1240" s="620"/>
      <c r="F1240" s="620"/>
      <c r="G1240" s="479"/>
      <c r="H1240" s="621"/>
      <c r="I1240" s="622"/>
      <c r="J1240" s="622"/>
      <c r="K1240" s="623"/>
      <c r="L1240" s="623"/>
      <c r="M1240" s="622"/>
      <c r="N1240" s="623"/>
      <c r="O1240" s="622"/>
      <c r="P1240" s="479"/>
      <c r="Q1240" s="479"/>
      <c r="R1240" s="623"/>
      <c r="S1240" s="478"/>
      <c r="T1240" s="478"/>
      <c r="U1240" s="624"/>
      <c r="V1240" s="624"/>
      <c r="W1240" s="624"/>
      <c r="BB1240" s="478"/>
      <c r="BC1240" s="478"/>
      <c r="BD1240" s="478"/>
      <c r="BE1240" s="478"/>
      <c r="BF1240" s="478"/>
      <c r="BG1240" s="478"/>
    </row>
    <row r="1241" spans="2:59" x14ac:dyDescent="0.2">
      <c r="B1241" s="478"/>
      <c r="C1241" s="478"/>
      <c r="D1241" s="620"/>
      <c r="E1241" s="620"/>
      <c r="F1241" s="620"/>
      <c r="G1241" s="479"/>
      <c r="H1241" s="621"/>
      <c r="I1241" s="622"/>
      <c r="J1241" s="622"/>
      <c r="K1241" s="623"/>
      <c r="L1241" s="623"/>
      <c r="M1241" s="622"/>
      <c r="N1241" s="623"/>
      <c r="O1241" s="622"/>
      <c r="P1241" s="479"/>
      <c r="Q1241" s="479"/>
      <c r="R1241" s="623"/>
      <c r="S1241" s="478"/>
      <c r="T1241" s="478"/>
      <c r="U1241" s="624"/>
      <c r="V1241" s="624"/>
      <c r="W1241" s="624"/>
      <c r="BB1241" s="478"/>
      <c r="BC1241" s="478"/>
      <c r="BD1241" s="478"/>
      <c r="BE1241" s="478"/>
      <c r="BF1241" s="478"/>
      <c r="BG1241" s="478"/>
    </row>
    <row r="1242" spans="2:59" x14ac:dyDescent="0.2">
      <c r="B1242" s="478"/>
      <c r="C1242" s="478"/>
      <c r="D1242" s="620"/>
      <c r="E1242" s="620"/>
      <c r="F1242" s="620"/>
      <c r="G1242" s="479"/>
      <c r="H1242" s="621"/>
      <c r="I1242" s="622"/>
      <c r="J1242" s="622"/>
      <c r="K1242" s="623"/>
      <c r="L1242" s="623"/>
      <c r="M1242" s="622"/>
      <c r="N1242" s="623"/>
      <c r="O1242" s="622"/>
      <c r="P1242" s="479"/>
      <c r="Q1242" s="479"/>
      <c r="R1242" s="623"/>
      <c r="S1242" s="478"/>
      <c r="T1242" s="478"/>
      <c r="U1242" s="624"/>
      <c r="V1242" s="624"/>
      <c r="W1242" s="624"/>
      <c r="BB1242" s="478"/>
      <c r="BC1242" s="478"/>
      <c r="BD1242" s="478"/>
      <c r="BE1242" s="478"/>
      <c r="BF1242" s="478"/>
      <c r="BG1242" s="478"/>
    </row>
    <row r="1243" spans="2:59" x14ac:dyDescent="0.2">
      <c r="B1243" s="478"/>
      <c r="C1243" s="478"/>
      <c r="D1243" s="620"/>
      <c r="E1243" s="620"/>
      <c r="F1243" s="620"/>
      <c r="G1243" s="479"/>
      <c r="H1243" s="621"/>
      <c r="I1243" s="622"/>
      <c r="J1243" s="622"/>
      <c r="K1243" s="623"/>
      <c r="L1243" s="623"/>
      <c r="M1243" s="622"/>
      <c r="N1243" s="623"/>
      <c r="O1243" s="622"/>
      <c r="P1243" s="479"/>
      <c r="Q1243" s="479"/>
      <c r="R1243" s="623"/>
      <c r="S1243" s="478"/>
      <c r="T1243" s="478"/>
      <c r="U1243" s="624"/>
      <c r="V1243" s="624"/>
      <c r="W1243" s="624"/>
      <c r="BB1243" s="478"/>
      <c r="BC1243" s="478"/>
      <c r="BD1243" s="478"/>
      <c r="BE1243" s="478"/>
      <c r="BF1243" s="478"/>
      <c r="BG1243" s="478"/>
    </row>
    <row r="1244" spans="2:59" x14ac:dyDescent="0.2">
      <c r="B1244" s="478"/>
      <c r="C1244" s="478"/>
      <c r="D1244" s="620"/>
      <c r="E1244" s="620"/>
      <c r="F1244" s="620"/>
      <c r="G1244" s="479"/>
      <c r="H1244" s="621"/>
      <c r="I1244" s="622"/>
      <c r="J1244" s="622"/>
      <c r="K1244" s="623"/>
      <c r="L1244" s="623"/>
      <c r="M1244" s="622"/>
      <c r="N1244" s="623"/>
      <c r="O1244" s="622"/>
      <c r="P1244" s="479"/>
      <c r="Q1244" s="479"/>
      <c r="R1244" s="623"/>
      <c r="S1244" s="478"/>
      <c r="T1244" s="478"/>
      <c r="U1244" s="624"/>
      <c r="V1244" s="624"/>
      <c r="W1244" s="624"/>
      <c r="BB1244" s="478"/>
      <c r="BC1244" s="478"/>
      <c r="BD1244" s="478"/>
      <c r="BE1244" s="478"/>
      <c r="BF1244" s="478"/>
      <c r="BG1244" s="478"/>
    </row>
    <row r="1245" spans="2:59" x14ac:dyDescent="0.2">
      <c r="B1245" s="478"/>
      <c r="C1245" s="478"/>
      <c r="D1245" s="620"/>
      <c r="E1245" s="620"/>
      <c r="F1245" s="620"/>
      <c r="G1245" s="479"/>
      <c r="H1245" s="621"/>
      <c r="I1245" s="622"/>
      <c r="J1245" s="622"/>
      <c r="K1245" s="623"/>
      <c r="L1245" s="623"/>
      <c r="M1245" s="622"/>
      <c r="N1245" s="623"/>
      <c r="O1245" s="622"/>
      <c r="P1245" s="479"/>
      <c r="Q1245" s="479"/>
      <c r="R1245" s="623"/>
      <c r="S1245" s="478"/>
      <c r="T1245" s="478"/>
      <c r="U1245" s="624"/>
      <c r="V1245" s="624"/>
      <c r="W1245" s="624"/>
      <c r="BB1245" s="478"/>
      <c r="BC1245" s="478"/>
      <c r="BD1245" s="478"/>
      <c r="BE1245" s="478"/>
      <c r="BF1245" s="478"/>
      <c r="BG1245" s="478"/>
    </row>
    <row r="1246" spans="2:59" x14ac:dyDescent="0.2">
      <c r="B1246" s="478"/>
      <c r="C1246" s="478"/>
      <c r="D1246" s="620"/>
      <c r="E1246" s="620"/>
      <c r="F1246" s="620"/>
      <c r="G1246" s="479"/>
      <c r="H1246" s="621"/>
      <c r="I1246" s="622"/>
      <c r="J1246" s="622"/>
      <c r="K1246" s="623"/>
      <c r="L1246" s="623"/>
      <c r="M1246" s="622"/>
      <c r="N1246" s="623"/>
      <c r="O1246" s="622"/>
      <c r="P1246" s="479"/>
      <c r="Q1246" s="479"/>
      <c r="R1246" s="623"/>
      <c r="S1246" s="478"/>
      <c r="T1246" s="478"/>
      <c r="U1246" s="624"/>
      <c r="V1246" s="624"/>
      <c r="W1246" s="624"/>
      <c r="BB1246" s="478"/>
      <c r="BC1246" s="478"/>
      <c r="BD1246" s="478"/>
      <c r="BE1246" s="478"/>
      <c r="BF1246" s="478"/>
      <c r="BG1246" s="478"/>
    </row>
    <row r="1247" spans="2:59" x14ac:dyDescent="0.2">
      <c r="B1247" s="478"/>
      <c r="C1247" s="478"/>
      <c r="D1247" s="620"/>
      <c r="E1247" s="620"/>
      <c r="F1247" s="620"/>
      <c r="G1247" s="479"/>
      <c r="H1247" s="621"/>
      <c r="I1247" s="622"/>
      <c r="J1247" s="622"/>
      <c r="K1247" s="623"/>
      <c r="L1247" s="623"/>
      <c r="M1247" s="622"/>
      <c r="N1247" s="623"/>
      <c r="O1247" s="622"/>
      <c r="P1247" s="479"/>
      <c r="Q1247" s="479"/>
      <c r="R1247" s="623"/>
      <c r="S1247" s="478"/>
      <c r="T1247" s="478"/>
      <c r="U1247" s="624"/>
      <c r="V1247" s="624"/>
      <c r="W1247" s="624"/>
      <c r="BB1247" s="478"/>
      <c r="BC1247" s="478"/>
      <c r="BD1247" s="478"/>
      <c r="BE1247" s="478"/>
      <c r="BF1247" s="478"/>
      <c r="BG1247" s="478"/>
    </row>
    <row r="1248" spans="2:59" x14ac:dyDescent="0.2">
      <c r="B1248" s="478"/>
      <c r="C1248" s="478"/>
      <c r="D1248" s="620"/>
      <c r="E1248" s="620"/>
      <c r="F1248" s="620"/>
      <c r="G1248" s="479"/>
      <c r="H1248" s="621"/>
      <c r="I1248" s="622"/>
      <c r="J1248" s="622"/>
      <c r="K1248" s="623"/>
      <c r="L1248" s="623"/>
      <c r="M1248" s="622"/>
      <c r="N1248" s="623"/>
      <c r="O1248" s="622"/>
      <c r="P1248" s="479"/>
      <c r="Q1248" s="479"/>
      <c r="R1248" s="623"/>
      <c r="S1248" s="478"/>
      <c r="T1248" s="478"/>
      <c r="U1248" s="624"/>
      <c r="V1248" s="624"/>
      <c r="W1248" s="624"/>
      <c r="BB1248" s="478"/>
      <c r="BC1248" s="478"/>
      <c r="BD1248" s="478"/>
      <c r="BE1248" s="478"/>
      <c r="BF1248" s="478"/>
      <c r="BG1248" s="478"/>
    </row>
    <row r="1249" spans="2:59" x14ac:dyDescent="0.2">
      <c r="B1249" s="478"/>
      <c r="C1249" s="478"/>
      <c r="D1249" s="620"/>
      <c r="E1249" s="620"/>
      <c r="F1249" s="620"/>
      <c r="G1249" s="479"/>
      <c r="H1249" s="621"/>
      <c r="I1249" s="622"/>
      <c r="J1249" s="622"/>
      <c r="K1249" s="623"/>
      <c r="L1249" s="623"/>
      <c r="M1249" s="622"/>
      <c r="N1249" s="623"/>
      <c r="O1249" s="622"/>
      <c r="P1249" s="479"/>
      <c r="Q1249" s="479"/>
      <c r="R1249" s="623"/>
      <c r="S1249" s="478"/>
      <c r="T1249" s="478"/>
      <c r="U1249" s="624"/>
      <c r="V1249" s="624"/>
      <c r="W1249" s="624"/>
      <c r="BB1249" s="478"/>
      <c r="BC1249" s="478"/>
      <c r="BD1249" s="478"/>
      <c r="BE1249" s="478"/>
      <c r="BF1249" s="478"/>
      <c r="BG1249" s="478"/>
    </row>
    <row r="1250" spans="2:59" x14ac:dyDescent="0.2">
      <c r="B1250" s="478"/>
      <c r="C1250" s="478"/>
      <c r="D1250" s="620"/>
      <c r="E1250" s="620"/>
      <c r="F1250" s="620"/>
      <c r="G1250" s="479"/>
      <c r="H1250" s="621"/>
      <c r="I1250" s="622"/>
      <c r="J1250" s="622"/>
      <c r="K1250" s="623"/>
      <c r="L1250" s="623"/>
      <c r="M1250" s="622"/>
      <c r="N1250" s="623"/>
      <c r="O1250" s="622"/>
      <c r="P1250" s="479"/>
      <c r="Q1250" s="479"/>
      <c r="R1250" s="623"/>
      <c r="S1250" s="478"/>
      <c r="T1250" s="478"/>
      <c r="U1250" s="624"/>
      <c r="V1250" s="624"/>
      <c r="W1250" s="624"/>
      <c r="BB1250" s="478"/>
      <c r="BC1250" s="478"/>
      <c r="BD1250" s="478"/>
      <c r="BE1250" s="478"/>
      <c r="BF1250" s="478"/>
      <c r="BG1250" s="478"/>
    </row>
    <row r="1251" spans="2:59" x14ac:dyDescent="0.2">
      <c r="B1251" s="478"/>
      <c r="C1251" s="478"/>
      <c r="D1251" s="620"/>
      <c r="E1251" s="620"/>
      <c r="F1251" s="620"/>
      <c r="G1251" s="479"/>
      <c r="H1251" s="621"/>
      <c r="I1251" s="622"/>
      <c r="J1251" s="622"/>
      <c r="K1251" s="623"/>
      <c r="L1251" s="623"/>
      <c r="M1251" s="622"/>
      <c r="N1251" s="623"/>
      <c r="O1251" s="622"/>
      <c r="P1251" s="479"/>
      <c r="Q1251" s="479"/>
      <c r="R1251" s="623"/>
      <c r="S1251" s="478"/>
      <c r="T1251" s="478"/>
      <c r="U1251" s="624"/>
      <c r="V1251" s="624"/>
      <c r="W1251" s="624"/>
      <c r="BB1251" s="478"/>
      <c r="BC1251" s="478"/>
      <c r="BD1251" s="478"/>
      <c r="BE1251" s="478"/>
      <c r="BF1251" s="478"/>
      <c r="BG1251" s="478"/>
    </row>
    <row r="1252" spans="2:59" x14ac:dyDescent="0.2">
      <c r="B1252" s="478"/>
      <c r="C1252" s="478"/>
      <c r="D1252" s="620"/>
      <c r="E1252" s="620"/>
      <c r="F1252" s="620"/>
      <c r="G1252" s="479"/>
      <c r="H1252" s="621"/>
      <c r="I1252" s="622"/>
      <c r="J1252" s="622"/>
      <c r="K1252" s="623"/>
      <c r="L1252" s="623"/>
      <c r="M1252" s="622"/>
      <c r="N1252" s="623"/>
      <c r="O1252" s="622"/>
      <c r="P1252" s="479"/>
      <c r="Q1252" s="479"/>
      <c r="R1252" s="623"/>
      <c r="S1252" s="478"/>
      <c r="T1252" s="478"/>
      <c r="U1252" s="624"/>
      <c r="V1252" s="624"/>
      <c r="W1252" s="624"/>
      <c r="BB1252" s="478"/>
      <c r="BC1252" s="478"/>
      <c r="BD1252" s="478"/>
      <c r="BE1252" s="478"/>
      <c r="BF1252" s="478"/>
      <c r="BG1252" s="478"/>
    </row>
    <row r="1253" spans="2:59" x14ac:dyDescent="0.2">
      <c r="B1253" s="478"/>
      <c r="C1253" s="478"/>
      <c r="D1253" s="620"/>
      <c r="E1253" s="620"/>
      <c r="F1253" s="620"/>
      <c r="G1253" s="479"/>
      <c r="H1253" s="621"/>
      <c r="I1253" s="622"/>
      <c r="J1253" s="622"/>
      <c r="K1253" s="623"/>
      <c r="L1253" s="623"/>
      <c r="M1253" s="622"/>
      <c r="N1253" s="623"/>
      <c r="O1253" s="622"/>
      <c r="P1253" s="479"/>
      <c r="Q1253" s="479"/>
      <c r="R1253" s="623"/>
      <c r="S1253" s="478"/>
      <c r="T1253" s="478"/>
      <c r="U1253" s="624"/>
      <c r="V1253" s="624"/>
      <c r="W1253" s="624"/>
      <c r="BB1253" s="478"/>
      <c r="BC1253" s="478"/>
      <c r="BD1253" s="478"/>
      <c r="BE1253" s="478"/>
      <c r="BF1253" s="478"/>
      <c r="BG1253" s="478"/>
    </row>
    <row r="1254" spans="2:59" x14ac:dyDescent="0.2">
      <c r="B1254" s="478"/>
      <c r="C1254" s="478"/>
      <c r="D1254" s="620"/>
      <c r="E1254" s="620"/>
      <c r="F1254" s="620"/>
      <c r="G1254" s="479"/>
      <c r="H1254" s="621"/>
      <c r="I1254" s="622"/>
      <c r="J1254" s="622"/>
      <c r="K1254" s="623"/>
      <c r="L1254" s="623"/>
      <c r="M1254" s="622"/>
      <c r="N1254" s="623"/>
      <c r="O1254" s="622"/>
      <c r="P1254" s="479"/>
      <c r="Q1254" s="479"/>
      <c r="R1254" s="623"/>
      <c r="S1254" s="478"/>
      <c r="T1254" s="478"/>
      <c r="U1254" s="624"/>
      <c r="V1254" s="624"/>
      <c r="W1254" s="624"/>
      <c r="BB1254" s="478"/>
      <c r="BC1254" s="478"/>
      <c r="BD1254" s="478"/>
      <c r="BE1254" s="478"/>
      <c r="BF1254" s="478"/>
      <c r="BG1254" s="478"/>
    </row>
    <row r="1255" spans="2:59" x14ac:dyDescent="0.2">
      <c r="B1255" s="478"/>
      <c r="C1255" s="478"/>
      <c r="D1255" s="620"/>
      <c r="E1255" s="620"/>
      <c r="F1255" s="620"/>
      <c r="G1255" s="479"/>
      <c r="H1255" s="621"/>
      <c r="I1255" s="622"/>
      <c r="J1255" s="622"/>
      <c r="K1255" s="623"/>
      <c r="L1255" s="623"/>
      <c r="M1255" s="622"/>
      <c r="N1255" s="623"/>
      <c r="O1255" s="622"/>
      <c r="P1255" s="479"/>
      <c r="Q1255" s="479"/>
      <c r="R1255" s="623"/>
      <c r="S1255" s="478"/>
      <c r="T1255" s="478"/>
      <c r="U1255" s="624"/>
      <c r="V1255" s="624"/>
      <c r="W1255" s="624"/>
      <c r="BB1255" s="478"/>
      <c r="BC1255" s="478"/>
      <c r="BD1255" s="478"/>
      <c r="BE1255" s="478"/>
      <c r="BF1255" s="478"/>
      <c r="BG1255" s="478"/>
    </row>
    <row r="1256" spans="2:59" x14ac:dyDescent="0.2">
      <c r="B1256" s="478"/>
      <c r="C1256" s="478"/>
      <c r="D1256" s="620"/>
      <c r="E1256" s="620"/>
      <c r="F1256" s="620"/>
      <c r="G1256" s="479"/>
      <c r="H1256" s="621"/>
      <c r="I1256" s="622"/>
      <c r="J1256" s="622"/>
      <c r="K1256" s="623"/>
      <c r="L1256" s="623"/>
      <c r="M1256" s="622"/>
      <c r="N1256" s="623"/>
      <c r="O1256" s="622"/>
      <c r="P1256" s="479"/>
      <c r="Q1256" s="479"/>
      <c r="R1256" s="623"/>
      <c r="S1256" s="478"/>
      <c r="T1256" s="478"/>
      <c r="U1256" s="624"/>
      <c r="V1256" s="624"/>
      <c r="W1256" s="624"/>
      <c r="BB1256" s="478"/>
      <c r="BC1256" s="478"/>
      <c r="BD1256" s="478"/>
      <c r="BE1256" s="478"/>
      <c r="BF1256" s="478"/>
      <c r="BG1256" s="478"/>
    </row>
    <row r="1257" spans="2:59" x14ac:dyDescent="0.2">
      <c r="B1257" s="478"/>
      <c r="C1257" s="478"/>
      <c r="D1257" s="620"/>
      <c r="E1257" s="620"/>
      <c r="F1257" s="620"/>
      <c r="G1257" s="479"/>
      <c r="H1257" s="621"/>
      <c r="I1257" s="622"/>
      <c r="J1257" s="622"/>
      <c r="K1257" s="623"/>
      <c r="L1257" s="623"/>
      <c r="M1257" s="622"/>
      <c r="N1257" s="623"/>
      <c r="O1257" s="622"/>
      <c r="P1257" s="479"/>
      <c r="Q1257" s="479"/>
      <c r="R1257" s="623"/>
      <c r="S1257" s="478"/>
      <c r="T1257" s="478"/>
      <c r="U1257" s="624"/>
      <c r="V1257" s="624"/>
      <c r="W1257" s="624"/>
      <c r="BB1257" s="478"/>
      <c r="BC1257" s="478"/>
      <c r="BD1257" s="478"/>
      <c r="BE1257" s="478"/>
      <c r="BF1257" s="478"/>
      <c r="BG1257" s="478"/>
    </row>
    <row r="1258" spans="2:59" x14ac:dyDescent="0.2">
      <c r="B1258" s="478"/>
      <c r="C1258" s="478"/>
      <c r="D1258" s="620"/>
      <c r="E1258" s="620"/>
      <c r="F1258" s="620"/>
      <c r="G1258" s="479"/>
      <c r="H1258" s="621"/>
      <c r="I1258" s="622"/>
      <c r="J1258" s="622"/>
      <c r="K1258" s="623"/>
      <c r="L1258" s="623"/>
      <c r="M1258" s="622"/>
      <c r="N1258" s="623"/>
      <c r="O1258" s="622"/>
      <c r="P1258" s="479"/>
      <c r="Q1258" s="479"/>
      <c r="R1258" s="623"/>
      <c r="S1258" s="478"/>
      <c r="T1258" s="478"/>
      <c r="U1258" s="624"/>
      <c r="V1258" s="624"/>
      <c r="W1258" s="624"/>
      <c r="BB1258" s="478"/>
      <c r="BC1258" s="478"/>
      <c r="BD1258" s="478"/>
      <c r="BE1258" s="478"/>
      <c r="BF1258" s="478"/>
      <c r="BG1258" s="478"/>
    </row>
    <row r="1259" spans="2:59" x14ac:dyDescent="0.2">
      <c r="B1259" s="478"/>
      <c r="C1259" s="478"/>
      <c r="D1259" s="620"/>
      <c r="E1259" s="620"/>
      <c r="F1259" s="620"/>
      <c r="G1259" s="479"/>
      <c r="H1259" s="621"/>
      <c r="I1259" s="622"/>
      <c r="J1259" s="622"/>
      <c r="K1259" s="623"/>
      <c r="L1259" s="623"/>
      <c r="M1259" s="622"/>
      <c r="N1259" s="623"/>
      <c r="O1259" s="622"/>
      <c r="P1259" s="479"/>
      <c r="Q1259" s="479"/>
      <c r="R1259" s="623"/>
      <c r="S1259" s="478"/>
      <c r="T1259" s="478"/>
      <c r="U1259" s="624"/>
      <c r="V1259" s="624"/>
      <c r="W1259" s="624"/>
      <c r="BB1259" s="478"/>
      <c r="BC1259" s="478"/>
      <c r="BD1259" s="478"/>
      <c r="BE1259" s="478"/>
      <c r="BF1259" s="478"/>
      <c r="BG1259" s="478"/>
    </row>
    <row r="1260" spans="2:59" x14ac:dyDescent="0.2">
      <c r="B1260" s="478"/>
      <c r="C1260" s="478"/>
      <c r="D1260" s="620"/>
      <c r="E1260" s="620"/>
      <c r="F1260" s="620"/>
      <c r="G1260" s="479"/>
      <c r="H1260" s="621"/>
      <c r="I1260" s="622"/>
      <c r="J1260" s="622"/>
      <c r="K1260" s="623"/>
      <c r="L1260" s="623"/>
      <c r="M1260" s="622"/>
      <c r="N1260" s="623"/>
      <c r="O1260" s="622"/>
      <c r="P1260" s="479"/>
      <c r="Q1260" s="479"/>
      <c r="R1260" s="623"/>
      <c r="S1260" s="478"/>
      <c r="T1260" s="478"/>
      <c r="U1260" s="624"/>
      <c r="V1260" s="624"/>
      <c r="W1260" s="624"/>
      <c r="BB1260" s="478"/>
      <c r="BC1260" s="478"/>
      <c r="BD1260" s="478"/>
      <c r="BE1260" s="478"/>
      <c r="BF1260" s="478"/>
      <c r="BG1260" s="478"/>
    </row>
    <row r="1261" spans="2:59" x14ac:dyDescent="0.2">
      <c r="B1261" s="478"/>
      <c r="C1261" s="478"/>
      <c r="D1261" s="620"/>
      <c r="E1261" s="620"/>
      <c r="F1261" s="620"/>
      <c r="G1261" s="479"/>
      <c r="H1261" s="621"/>
      <c r="I1261" s="622"/>
      <c r="J1261" s="622"/>
      <c r="K1261" s="623"/>
      <c r="L1261" s="623"/>
      <c r="M1261" s="622"/>
      <c r="N1261" s="623"/>
      <c r="O1261" s="622"/>
      <c r="P1261" s="479"/>
      <c r="Q1261" s="479"/>
      <c r="R1261" s="623"/>
      <c r="S1261" s="478"/>
      <c r="T1261" s="478"/>
      <c r="U1261" s="624"/>
      <c r="V1261" s="624"/>
      <c r="W1261" s="624"/>
      <c r="BB1261" s="478"/>
      <c r="BC1261" s="478"/>
      <c r="BD1261" s="478"/>
      <c r="BE1261" s="478"/>
      <c r="BF1261" s="478"/>
      <c r="BG1261" s="478"/>
    </row>
    <row r="1262" spans="2:59" x14ac:dyDescent="0.2">
      <c r="B1262" s="478"/>
      <c r="C1262" s="478"/>
      <c r="D1262" s="620"/>
      <c r="E1262" s="620"/>
      <c r="F1262" s="620"/>
      <c r="G1262" s="479"/>
      <c r="H1262" s="621"/>
      <c r="I1262" s="622"/>
      <c r="J1262" s="622"/>
      <c r="K1262" s="623"/>
      <c r="L1262" s="623"/>
      <c r="M1262" s="622"/>
      <c r="N1262" s="623"/>
      <c r="O1262" s="622"/>
      <c r="P1262" s="479"/>
      <c r="Q1262" s="479"/>
      <c r="R1262" s="623"/>
      <c r="S1262" s="478"/>
      <c r="T1262" s="478"/>
      <c r="U1262" s="624"/>
      <c r="V1262" s="624"/>
      <c r="W1262" s="624"/>
      <c r="BB1262" s="478"/>
      <c r="BC1262" s="478"/>
      <c r="BD1262" s="478"/>
      <c r="BE1262" s="478"/>
      <c r="BF1262" s="478"/>
      <c r="BG1262" s="478"/>
    </row>
    <row r="1263" spans="2:59" x14ac:dyDescent="0.2">
      <c r="B1263" s="478"/>
      <c r="C1263" s="478"/>
      <c r="D1263" s="620"/>
      <c r="E1263" s="620"/>
      <c r="F1263" s="620"/>
      <c r="G1263" s="479"/>
      <c r="H1263" s="621"/>
      <c r="I1263" s="622"/>
      <c r="J1263" s="622"/>
      <c r="K1263" s="623"/>
      <c r="L1263" s="623"/>
      <c r="M1263" s="622"/>
      <c r="N1263" s="623"/>
      <c r="O1263" s="622"/>
      <c r="P1263" s="479"/>
      <c r="Q1263" s="479"/>
      <c r="R1263" s="623"/>
      <c r="S1263" s="478"/>
      <c r="T1263" s="478"/>
      <c r="U1263" s="624"/>
      <c r="V1263" s="624"/>
      <c r="W1263" s="624"/>
      <c r="BB1263" s="478"/>
      <c r="BC1263" s="478"/>
      <c r="BD1263" s="478"/>
      <c r="BE1263" s="478"/>
      <c r="BF1263" s="478"/>
      <c r="BG1263" s="478"/>
    </row>
    <row r="1264" spans="2:59" x14ac:dyDescent="0.2">
      <c r="B1264" s="478"/>
      <c r="C1264" s="478"/>
      <c r="D1264" s="620"/>
      <c r="E1264" s="620"/>
      <c r="F1264" s="620"/>
      <c r="G1264" s="479"/>
      <c r="H1264" s="621"/>
      <c r="I1264" s="622"/>
      <c r="J1264" s="622"/>
      <c r="K1264" s="623"/>
      <c r="L1264" s="623"/>
      <c r="M1264" s="622"/>
      <c r="N1264" s="623"/>
      <c r="O1264" s="622"/>
      <c r="P1264" s="479"/>
      <c r="Q1264" s="479"/>
      <c r="R1264" s="623"/>
      <c r="S1264" s="478"/>
      <c r="T1264" s="478"/>
      <c r="U1264" s="624"/>
      <c r="V1264" s="624"/>
      <c r="W1264" s="624"/>
      <c r="BB1264" s="478"/>
      <c r="BC1264" s="478"/>
      <c r="BD1264" s="478"/>
      <c r="BE1264" s="478"/>
      <c r="BF1264" s="478"/>
      <c r="BG1264" s="478"/>
    </row>
    <row r="1265" spans="2:59" x14ac:dyDescent="0.2">
      <c r="B1265" s="478"/>
      <c r="C1265" s="478"/>
      <c r="D1265" s="620"/>
      <c r="E1265" s="620"/>
      <c r="F1265" s="620"/>
      <c r="G1265" s="479"/>
      <c r="H1265" s="621"/>
      <c r="I1265" s="622"/>
      <c r="J1265" s="622"/>
      <c r="K1265" s="623"/>
      <c r="L1265" s="623"/>
      <c r="M1265" s="622"/>
      <c r="N1265" s="623"/>
      <c r="O1265" s="622"/>
      <c r="P1265" s="479"/>
      <c r="Q1265" s="479"/>
      <c r="R1265" s="623"/>
      <c r="S1265" s="478"/>
      <c r="T1265" s="478"/>
      <c r="U1265" s="624"/>
      <c r="V1265" s="624"/>
      <c r="W1265" s="624"/>
      <c r="BB1265" s="478"/>
      <c r="BC1265" s="478"/>
      <c r="BD1265" s="478"/>
      <c r="BE1265" s="478"/>
      <c r="BF1265" s="478"/>
      <c r="BG1265" s="478"/>
    </row>
    <row r="1266" spans="2:59" x14ac:dyDescent="0.2">
      <c r="B1266" s="478"/>
      <c r="C1266" s="478"/>
      <c r="D1266" s="620"/>
      <c r="E1266" s="620"/>
      <c r="F1266" s="620"/>
      <c r="G1266" s="479"/>
      <c r="H1266" s="621"/>
      <c r="I1266" s="622"/>
      <c r="J1266" s="622"/>
      <c r="K1266" s="623"/>
      <c r="L1266" s="623"/>
      <c r="M1266" s="622"/>
      <c r="N1266" s="623"/>
      <c r="O1266" s="622"/>
      <c r="P1266" s="479"/>
      <c r="Q1266" s="479"/>
      <c r="R1266" s="623"/>
      <c r="S1266" s="478"/>
      <c r="T1266" s="478"/>
      <c r="U1266" s="624"/>
      <c r="V1266" s="624"/>
      <c r="W1266" s="624"/>
      <c r="BB1266" s="478"/>
      <c r="BC1266" s="478"/>
      <c r="BD1266" s="478"/>
      <c r="BE1266" s="478"/>
      <c r="BF1266" s="478"/>
      <c r="BG1266" s="478"/>
    </row>
    <row r="1267" spans="2:59" x14ac:dyDescent="0.2">
      <c r="B1267" s="478"/>
      <c r="C1267" s="478"/>
      <c r="D1267" s="620"/>
      <c r="E1267" s="620"/>
      <c r="F1267" s="620"/>
      <c r="G1267" s="479"/>
      <c r="H1267" s="621"/>
      <c r="I1267" s="622"/>
      <c r="J1267" s="622"/>
      <c r="K1267" s="623"/>
      <c r="L1267" s="623"/>
      <c r="M1267" s="622"/>
      <c r="N1267" s="623"/>
      <c r="O1267" s="622"/>
      <c r="P1267" s="479"/>
      <c r="Q1267" s="479"/>
      <c r="R1267" s="623"/>
      <c r="S1267" s="478"/>
      <c r="T1267" s="478"/>
      <c r="U1267" s="624"/>
      <c r="V1267" s="624"/>
      <c r="W1267" s="624"/>
      <c r="BB1267" s="478"/>
      <c r="BC1267" s="478"/>
      <c r="BD1267" s="478"/>
      <c r="BE1267" s="478"/>
      <c r="BF1267" s="478"/>
      <c r="BG1267" s="478"/>
    </row>
    <row r="1268" spans="2:59" x14ac:dyDescent="0.2">
      <c r="B1268" s="478"/>
      <c r="C1268" s="478"/>
      <c r="D1268" s="620"/>
      <c r="E1268" s="620"/>
      <c r="F1268" s="620"/>
      <c r="G1268" s="479"/>
      <c r="H1268" s="621"/>
      <c r="I1268" s="622"/>
      <c r="J1268" s="622"/>
      <c r="K1268" s="623"/>
      <c r="L1268" s="623"/>
      <c r="M1268" s="622"/>
      <c r="N1268" s="623"/>
      <c r="O1268" s="622"/>
      <c r="P1268" s="479"/>
      <c r="Q1268" s="479"/>
      <c r="R1268" s="623"/>
      <c r="S1268" s="478"/>
      <c r="T1268" s="478"/>
      <c r="U1268" s="624"/>
      <c r="V1268" s="624"/>
      <c r="W1268" s="624"/>
      <c r="BB1268" s="478"/>
      <c r="BC1268" s="478"/>
      <c r="BD1268" s="478"/>
      <c r="BE1268" s="478"/>
      <c r="BF1268" s="478"/>
      <c r="BG1268" s="478"/>
    </row>
    <row r="1269" spans="2:59" x14ac:dyDescent="0.2">
      <c r="B1269" s="478"/>
      <c r="C1269" s="478"/>
      <c r="D1269" s="620"/>
      <c r="E1269" s="620"/>
      <c r="F1269" s="620"/>
      <c r="G1269" s="479"/>
      <c r="H1269" s="621"/>
      <c r="I1269" s="622"/>
      <c r="J1269" s="622"/>
      <c r="K1269" s="623"/>
      <c r="L1269" s="623"/>
      <c r="M1269" s="622"/>
      <c r="N1269" s="623"/>
      <c r="O1269" s="622"/>
      <c r="P1269" s="479"/>
      <c r="Q1269" s="479"/>
      <c r="R1269" s="623"/>
      <c r="S1269" s="478"/>
      <c r="T1269" s="478"/>
      <c r="U1269" s="624"/>
      <c r="V1269" s="624"/>
      <c r="W1269" s="624"/>
      <c r="BB1269" s="478"/>
      <c r="BC1269" s="478"/>
      <c r="BD1269" s="478"/>
      <c r="BE1269" s="478"/>
      <c r="BF1269" s="478"/>
      <c r="BG1269" s="478"/>
    </row>
    <row r="1270" spans="2:59" x14ac:dyDescent="0.2">
      <c r="B1270" s="478"/>
      <c r="C1270" s="478"/>
      <c r="D1270" s="620"/>
      <c r="E1270" s="620"/>
      <c r="F1270" s="620"/>
      <c r="G1270" s="479"/>
      <c r="H1270" s="621"/>
      <c r="I1270" s="622"/>
      <c r="J1270" s="622"/>
      <c r="K1270" s="623"/>
      <c r="L1270" s="623"/>
      <c r="M1270" s="622"/>
      <c r="N1270" s="623"/>
      <c r="O1270" s="622"/>
      <c r="P1270" s="479"/>
      <c r="Q1270" s="479"/>
      <c r="R1270" s="623"/>
      <c r="S1270" s="478"/>
      <c r="T1270" s="478"/>
      <c r="U1270" s="624"/>
      <c r="V1270" s="624"/>
      <c r="W1270" s="624"/>
      <c r="BB1270" s="478"/>
      <c r="BC1270" s="478"/>
      <c r="BD1270" s="478"/>
      <c r="BE1270" s="478"/>
      <c r="BF1270" s="478"/>
      <c r="BG1270" s="478"/>
    </row>
    <row r="1271" spans="2:59" x14ac:dyDescent="0.2">
      <c r="B1271" s="478"/>
      <c r="C1271" s="478"/>
      <c r="D1271" s="620"/>
      <c r="E1271" s="620"/>
      <c r="F1271" s="620"/>
      <c r="G1271" s="479"/>
      <c r="H1271" s="621"/>
      <c r="I1271" s="622"/>
      <c r="J1271" s="622"/>
      <c r="K1271" s="623"/>
      <c r="L1271" s="623"/>
      <c r="M1271" s="622"/>
      <c r="N1271" s="623"/>
      <c r="O1271" s="622"/>
      <c r="P1271" s="479"/>
      <c r="Q1271" s="479"/>
      <c r="R1271" s="623"/>
      <c r="S1271" s="478"/>
      <c r="T1271" s="478"/>
      <c r="U1271" s="624"/>
      <c r="V1271" s="624"/>
      <c r="W1271" s="624"/>
      <c r="BB1271" s="478"/>
      <c r="BC1271" s="478"/>
      <c r="BD1271" s="478"/>
      <c r="BE1271" s="478"/>
      <c r="BF1271" s="478"/>
      <c r="BG1271" s="478"/>
    </row>
    <row r="1272" spans="2:59" x14ac:dyDescent="0.2">
      <c r="B1272" s="478"/>
      <c r="C1272" s="478"/>
      <c r="D1272" s="620"/>
      <c r="E1272" s="620"/>
      <c r="F1272" s="620"/>
      <c r="G1272" s="479"/>
      <c r="H1272" s="621"/>
      <c r="I1272" s="622"/>
      <c r="J1272" s="622"/>
      <c r="K1272" s="623"/>
      <c r="L1272" s="623"/>
      <c r="M1272" s="622"/>
      <c r="N1272" s="623"/>
      <c r="O1272" s="622"/>
      <c r="P1272" s="479"/>
      <c r="Q1272" s="479"/>
      <c r="R1272" s="623"/>
      <c r="S1272" s="478"/>
      <c r="T1272" s="478"/>
      <c r="U1272" s="624"/>
      <c r="V1272" s="624"/>
      <c r="W1272" s="624"/>
      <c r="BB1272" s="478"/>
      <c r="BC1272" s="478"/>
      <c r="BD1272" s="478"/>
      <c r="BE1272" s="478"/>
      <c r="BF1272" s="478"/>
      <c r="BG1272" s="478"/>
    </row>
    <row r="1273" spans="2:59" x14ac:dyDescent="0.2">
      <c r="B1273" s="478"/>
      <c r="C1273" s="478"/>
      <c r="D1273" s="620"/>
      <c r="E1273" s="620"/>
      <c r="F1273" s="620"/>
      <c r="G1273" s="479"/>
      <c r="H1273" s="621"/>
      <c r="I1273" s="622"/>
      <c r="J1273" s="622"/>
      <c r="K1273" s="623"/>
      <c r="L1273" s="623"/>
      <c r="M1273" s="622"/>
      <c r="N1273" s="623"/>
      <c r="O1273" s="622"/>
      <c r="P1273" s="479"/>
      <c r="Q1273" s="479"/>
      <c r="R1273" s="623"/>
      <c r="S1273" s="478"/>
      <c r="T1273" s="478"/>
      <c r="U1273" s="624"/>
      <c r="V1273" s="624"/>
      <c r="W1273" s="624"/>
      <c r="BB1273" s="478"/>
      <c r="BC1273" s="478"/>
      <c r="BD1273" s="478"/>
      <c r="BE1273" s="478"/>
      <c r="BF1273" s="478"/>
      <c r="BG1273" s="478"/>
    </row>
    <row r="1274" spans="2:59" x14ac:dyDescent="0.2">
      <c r="B1274" s="478"/>
      <c r="C1274" s="478"/>
      <c r="D1274" s="620"/>
      <c r="E1274" s="620"/>
      <c r="F1274" s="620"/>
      <c r="G1274" s="479"/>
      <c r="H1274" s="621"/>
      <c r="I1274" s="622"/>
      <c r="J1274" s="622"/>
      <c r="K1274" s="623"/>
      <c r="L1274" s="623"/>
      <c r="M1274" s="622"/>
      <c r="N1274" s="623"/>
      <c r="O1274" s="622"/>
      <c r="P1274" s="479"/>
      <c r="Q1274" s="479"/>
      <c r="R1274" s="623"/>
      <c r="S1274" s="478"/>
      <c r="T1274" s="478"/>
      <c r="U1274" s="624"/>
      <c r="V1274" s="624"/>
      <c r="W1274" s="624"/>
      <c r="BB1274" s="478"/>
      <c r="BC1274" s="478"/>
      <c r="BD1274" s="478"/>
      <c r="BE1274" s="478"/>
      <c r="BF1274" s="478"/>
      <c r="BG1274" s="478"/>
    </row>
    <row r="1275" spans="2:59" x14ac:dyDescent="0.2">
      <c r="B1275" s="478"/>
      <c r="C1275" s="478"/>
      <c r="D1275" s="620"/>
      <c r="E1275" s="620"/>
      <c r="F1275" s="620"/>
      <c r="G1275" s="479"/>
      <c r="H1275" s="621"/>
      <c r="I1275" s="622"/>
      <c r="J1275" s="622"/>
      <c r="K1275" s="623"/>
      <c r="L1275" s="623"/>
      <c r="M1275" s="622"/>
      <c r="N1275" s="623"/>
      <c r="O1275" s="622"/>
      <c r="P1275" s="479"/>
      <c r="Q1275" s="479"/>
      <c r="R1275" s="623"/>
      <c r="S1275" s="478"/>
      <c r="T1275" s="478"/>
      <c r="U1275" s="624"/>
      <c r="V1275" s="624"/>
      <c r="W1275" s="624"/>
      <c r="BB1275" s="478"/>
      <c r="BC1275" s="478"/>
      <c r="BD1275" s="478"/>
      <c r="BE1275" s="478"/>
      <c r="BF1275" s="478"/>
      <c r="BG1275" s="478"/>
    </row>
    <row r="1276" spans="2:59" x14ac:dyDescent="0.2">
      <c r="B1276" s="478"/>
      <c r="C1276" s="478"/>
      <c r="D1276" s="620"/>
      <c r="E1276" s="620"/>
      <c r="F1276" s="620"/>
      <c r="G1276" s="479"/>
      <c r="H1276" s="621"/>
      <c r="I1276" s="622"/>
      <c r="J1276" s="622"/>
      <c r="K1276" s="623"/>
      <c r="L1276" s="623"/>
      <c r="M1276" s="622"/>
      <c r="N1276" s="623"/>
      <c r="O1276" s="622"/>
      <c r="P1276" s="479"/>
      <c r="Q1276" s="479"/>
      <c r="R1276" s="623"/>
      <c r="S1276" s="478"/>
      <c r="T1276" s="478"/>
      <c r="U1276" s="624"/>
      <c r="V1276" s="624"/>
      <c r="W1276" s="624"/>
      <c r="BB1276" s="478"/>
      <c r="BC1276" s="478"/>
      <c r="BD1276" s="478"/>
      <c r="BE1276" s="478"/>
      <c r="BF1276" s="478"/>
      <c r="BG1276" s="478"/>
    </row>
    <row r="1277" spans="2:59" x14ac:dyDescent="0.2">
      <c r="B1277" s="478"/>
      <c r="C1277" s="478"/>
      <c r="D1277" s="620"/>
      <c r="E1277" s="620"/>
      <c r="F1277" s="620"/>
      <c r="G1277" s="479"/>
      <c r="H1277" s="621"/>
      <c r="I1277" s="622"/>
      <c r="J1277" s="622"/>
      <c r="K1277" s="623"/>
      <c r="L1277" s="623"/>
      <c r="M1277" s="622"/>
      <c r="N1277" s="623"/>
      <c r="O1277" s="622"/>
      <c r="P1277" s="479"/>
      <c r="Q1277" s="479"/>
      <c r="R1277" s="623"/>
      <c r="S1277" s="478"/>
      <c r="T1277" s="478"/>
      <c r="U1277" s="624"/>
      <c r="V1277" s="624"/>
      <c r="W1277" s="624"/>
      <c r="BB1277" s="478"/>
      <c r="BC1277" s="478"/>
      <c r="BD1277" s="478"/>
      <c r="BE1277" s="478"/>
      <c r="BF1277" s="478"/>
      <c r="BG1277" s="478"/>
    </row>
    <row r="1278" spans="2:59" x14ac:dyDescent="0.2">
      <c r="B1278" s="478"/>
      <c r="C1278" s="478"/>
      <c r="D1278" s="620"/>
      <c r="E1278" s="620"/>
      <c r="F1278" s="620"/>
      <c r="G1278" s="479"/>
      <c r="H1278" s="621"/>
      <c r="I1278" s="622"/>
      <c r="J1278" s="622"/>
      <c r="K1278" s="623"/>
      <c r="L1278" s="623"/>
      <c r="M1278" s="622"/>
      <c r="N1278" s="623"/>
      <c r="O1278" s="622"/>
      <c r="P1278" s="479"/>
      <c r="Q1278" s="479"/>
      <c r="R1278" s="623"/>
      <c r="S1278" s="478"/>
      <c r="T1278" s="478"/>
      <c r="U1278" s="624"/>
      <c r="V1278" s="624"/>
      <c r="W1278" s="624"/>
      <c r="BB1278" s="478"/>
      <c r="BC1278" s="478"/>
      <c r="BD1278" s="478"/>
      <c r="BE1278" s="478"/>
      <c r="BF1278" s="478"/>
      <c r="BG1278" s="478"/>
    </row>
    <row r="1279" spans="2:59" x14ac:dyDescent="0.2">
      <c r="B1279" s="478"/>
      <c r="C1279" s="478"/>
      <c r="D1279" s="620"/>
      <c r="E1279" s="620"/>
      <c r="F1279" s="620"/>
      <c r="G1279" s="479"/>
      <c r="H1279" s="621"/>
      <c r="I1279" s="622"/>
      <c r="J1279" s="622"/>
      <c r="K1279" s="623"/>
      <c r="L1279" s="623"/>
      <c r="M1279" s="622"/>
      <c r="N1279" s="623"/>
      <c r="O1279" s="622"/>
      <c r="P1279" s="479"/>
      <c r="Q1279" s="479"/>
      <c r="R1279" s="623"/>
      <c r="S1279" s="478"/>
      <c r="T1279" s="478"/>
      <c r="U1279" s="624"/>
      <c r="V1279" s="624"/>
      <c r="W1279" s="624"/>
      <c r="BB1279" s="478"/>
      <c r="BC1279" s="478"/>
      <c r="BD1279" s="478"/>
      <c r="BE1279" s="478"/>
      <c r="BF1279" s="478"/>
      <c r="BG1279" s="478"/>
    </row>
    <row r="1280" spans="2:59" x14ac:dyDescent="0.2">
      <c r="B1280" s="478"/>
      <c r="C1280" s="478"/>
      <c r="D1280" s="620"/>
      <c r="E1280" s="620"/>
      <c r="F1280" s="620"/>
      <c r="G1280" s="479"/>
      <c r="H1280" s="621"/>
      <c r="I1280" s="622"/>
      <c r="J1280" s="622"/>
      <c r="K1280" s="623"/>
      <c r="L1280" s="623"/>
      <c r="M1280" s="622"/>
      <c r="N1280" s="623"/>
      <c r="O1280" s="622"/>
      <c r="P1280" s="479"/>
      <c r="Q1280" s="479"/>
      <c r="R1280" s="623"/>
      <c r="S1280" s="478"/>
      <c r="T1280" s="478"/>
      <c r="U1280" s="624"/>
      <c r="V1280" s="624"/>
      <c r="W1280" s="624"/>
      <c r="BB1280" s="478"/>
      <c r="BC1280" s="478"/>
      <c r="BD1280" s="478"/>
      <c r="BE1280" s="478"/>
      <c r="BF1280" s="478"/>
      <c r="BG1280" s="478"/>
    </row>
    <row r="1281" spans="2:59" x14ac:dyDescent="0.2">
      <c r="B1281" s="478"/>
      <c r="C1281" s="478"/>
      <c r="D1281" s="620"/>
      <c r="E1281" s="620"/>
      <c r="F1281" s="620"/>
      <c r="G1281" s="479"/>
      <c r="H1281" s="621"/>
      <c r="I1281" s="622"/>
      <c r="J1281" s="622"/>
      <c r="K1281" s="623"/>
      <c r="L1281" s="623"/>
      <c r="M1281" s="622"/>
      <c r="N1281" s="623"/>
      <c r="O1281" s="622"/>
      <c r="P1281" s="479"/>
      <c r="Q1281" s="479"/>
      <c r="R1281" s="623"/>
      <c r="S1281" s="478"/>
      <c r="T1281" s="478"/>
      <c r="U1281" s="624"/>
      <c r="V1281" s="624"/>
      <c r="W1281" s="624"/>
      <c r="BB1281" s="478"/>
      <c r="BC1281" s="478"/>
      <c r="BD1281" s="478"/>
      <c r="BE1281" s="478"/>
      <c r="BF1281" s="478"/>
      <c r="BG1281" s="478"/>
    </row>
    <row r="1282" spans="2:59" x14ac:dyDescent="0.2">
      <c r="B1282" s="478"/>
      <c r="C1282" s="478"/>
      <c r="D1282" s="620"/>
      <c r="E1282" s="620"/>
      <c r="F1282" s="620"/>
      <c r="G1282" s="479"/>
      <c r="H1282" s="621"/>
      <c r="I1282" s="622"/>
      <c r="J1282" s="622"/>
      <c r="K1282" s="623"/>
      <c r="L1282" s="623"/>
      <c r="M1282" s="622"/>
      <c r="N1282" s="623"/>
      <c r="O1282" s="622"/>
      <c r="P1282" s="479"/>
      <c r="Q1282" s="479"/>
      <c r="R1282" s="623"/>
      <c r="S1282" s="478"/>
      <c r="T1282" s="478"/>
      <c r="U1282" s="624"/>
      <c r="V1282" s="624"/>
      <c r="W1282" s="624"/>
      <c r="BB1282" s="478"/>
      <c r="BC1282" s="478"/>
      <c r="BD1282" s="478"/>
      <c r="BE1282" s="478"/>
      <c r="BF1282" s="478"/>
      <c r="BG1282" s="478"/>
    </row>
    <row r="1283" spans="2:59" x14ac:dyDescent="0.2">
      <c r="B1283" s="478"/>
      <c r="C1283" s="478"/>
      <c r="D1283" s="620"/>
      <c r="E1283" s="620"/>
      <c r="F1283" s="620"/>
      <c r="G1283" s="479"/>
      <c r="H1283" s="621"/>
      <c r="I1283" s="622"/>
      <c r="J1283" s="622"/>
      <c r="K1283" s="623"/>
      <c r="L1283" s="623"/>
      <c r="M1283" s="622"/>
      <c r="N1283" s="623"/>
      <c r="O1283" s="622"/>
      <c r="P1283" s="479"/>
      <c r="Q1283" s="479"/>
      <c r="R1283" s="623"/>
      <c r="S1283" s="478"/>
      <c r="T1283" s="478"/>
      <c r="U1283" s="624"/>
      <c r="V1283" s="624"/>
      <c r="W1283" s="624"/>
      <c r="BB1283" s="478"/>
      <c r="BC1283" s="478"/>
      <c r="BD1283" s="478"/>
      <c r="BE1283" s="478"/>
      <c r="BF1283" s="478"/>
      <c r="BG1283" s="478"/>
    </row>
    <row r="1284" spans="2:59" x14ac:dyDescent="0.2">
      <c r="B1284" s="478"/>
      <c r="C1284" s="478"/>
      <c r="D1284" s="620"/>
      <c r="E1284" s="620"/>
      <c r="F1284" s="620"/>
      <c r="G1284" s="479"/>
      <c r="H1284" s="621"/>
      <c r="I1284" s="622"/>
      <c r="J1284" s="622"/>
      <c r="K1284" s="623"/>
      <c r="L1284" s="623"/>
      <c r="M1284" s="622"/>
      <c r="N1284" s="623"/>
      <c r="O1284" s="622"/>
      <c r="P1284" s="479"/>
      <c r="Q1284" s="479"/>
      <c r="R1284" s="623"/>
      <c r="S1284" s="478"/>
      <c r="T1284" s="478"/>
      <c r="U1284" s="624"/>
      <c r="V1284" s="624"/>
      <c r="W1284" s="624"/>
      <c r="BB1284" s="478"/>
      <c r="BC1284" s="478"/>
      <c r="BD1284" s="478"/>
      <c r="BE1284" s="478"/>
      <c r="BF1284" s="478"/>
      <c r="BG1284" s="478"/>
    </row>
    <row r="1285" spans="2:59" x14ac:dyDescent="0.2">
      <c r="B1285" s="478"/>
      <c r="C1285" s="478"/>
      <c r="D1285" s="620"/>
      <c r="E1285" s="620"/>
      <c r="F1285" s="620"/>
      <c r="G1285" s="479"/>
      <c r="H1285" s="621"/>
      <c r="I1285" s="622"/>
      <c r="J1285" s="622"/>
      <c r="K1285" s="623"/>
      <c r="L1285" s="623"/>
      <c r="M1285" s="622"/>
      <c r="N1285" s="623"/>
      <c r="O1285" s="622"/>
      <c r="P1285" s="479"/>
      <c r="Q1285" s="479"/>
      <c r="R1285" s="623"/>
      <c r="S1285" s="478"/>
      <c r="T1285" s="478"/>
      <c r="U1285" s="624"/>
      <c r="V1285" s="624"/>
      <c r="W1285" s="624"/>
      <c r="BB1285" s="478"/>
      <c r="BC1285" s="478"/>
      <c r="BD1285" s="478"/>
      <c r="BE1285" s="478"/>
      <c r="BF1285" s="478"/>
      <c r="BG1285" s="478"/>
    </row>
    <row r="1286" spans="2:59" x14ac:dyDescent="0.2">
      <c r="B1286" s="478"/>
      <c r="C1286" s="478"/>
      <c r="D1286" s="620"/>
      <c r="E1286" s="620"/>
      <c r="F1286" s="620"/>
      <c r="G1286" s="479"/>
      <c r="H1286" s="621"/>
      <c r="I1286" s="622"/>
      <c r="J1286" s="622"/>
      <c r="K1286" s="623"/>
      <c r="L1286" s="623"/>
      <c r="M1286" s="622"/>
      <c r="N1286" s="623"/>
      <c r="O1286" s="622"/>
      <c r="P1286" s="479"/>
      <c r="Q1286" s="479"/>
      <c r="R1286" s="623"/>
      <c r="S1286" s="478"/>
      <c r="T1286" s="478"/>
      <c r="U1286" s="624"/>
      <c r="V1286" s="624"/>
      <c r="W1286" s="624"/>
      <c r="BB1286" s="478"/>
      <c r="BC1286" s="478"/>
      <c r="BD1286" s="478"/>
      <c r="BE1286" s="478"/>
      <c r="BF1286" s="478"/>
      <c r="BG1286" s="478"/>
    </row>
    <row r="1287" spans="2:59" x14ac:dyDescent="0.2">
      <c r="B1287" s="478"/>
      <c r="C1287" s="478"/>
      <c r="D1287" s="620"/>
      <c r="E1287" s="620"/>
      <c r="F1287" s="620"/>
      <c r="G1287" s="479"/>
      <c r="H1287" s="621"/>
      <c r="I1287" s="622"/>
      <c r="J1287" s="622"/>
      <c r="K1287" s="623"/>
      <c r="L1287" s="623"/>
      <c r="M1287" s="622"/>
      <c r="N1287" s="623"/>
      <c r="O1287" s="622"/>
      <c r="P1287" s="479"/>
      <c r="Q1287" s="479"/>
      <c r="R1287" s="623"/>
      <c r="S1287" s="478"/>
      <c r="T1287" s="478"/>
      <c r="U1287" s="624"/>
      <c r="V1287" s="624"/>
      <c r="W1287" s="624"/>
      <c r="BB1287" s="478"/>
      <c r="BC1287" s="478"/>
      <c r="BD1287" s="478"/>
      <c r="BE1287" s="478"/>
      <c r="BF1287" s="478"/>
      <c r="BG1287" s="478"/>
    </row>
    <row r="1288" spans="2:59" x14ac:dyDescent="0.2">
      <c r="B1288" s="478"/>
      <c r="C1288" s="478"/>
      <c r="D1288" s="620"/>
      <c r="E1288" s="620"/>
      <c r="F1288" s="620"/>
      <c r="G1288" s="479"/>
      <c r="H1288" s="621"/>
      <c r="I1288" s="622"/>
      <c r="J1288" s="622"/>
      <c r="K1288" s="623"/>
      <c r="L1288" s="623"/>
      <c r="M1288" s="622"/>
      <c r="N1288" s="623"/>
      <c r="O1288" s="622"/>
      <c r="P1288" s="479"/>
      <c r="Q1288" s="479"/>
      <c r="R1288" s="623"/>
      <c r="S1288" s="478"/>
      <c r="T1288" s="478"/>
      <c r="U1288" s="624"/>
      <c r="V1288" s="624"/>
      <c r="W1288" s="624"/>
      <c r="BB1288" s="478"/>
      <c r="BC1288" s="478"/>
      <c r="BD1288" s="478"/>
      <c r="BE1288" s="478"/>
      <c r="BF1288" s="478"/>
      <c r="BG1288" s="478"/>
    </row>
    <row r="1289" spans="2:59" x14ac:dyDescent="0.2">
      <c r="B1289" s="478"/>
      <c r="C1289" s="478"/>
      <c r="D1289" s="620"/>
      <c r="E1289" s="620"/>
      <c r="F1289" s="620"/>
      <c r="G1289" s="479"/>
      <c r="H1289" s="621"/>
      <c r="I1289" s="622"/>
      <c r="J1289" s="622"/>
      <c r="K1289" s="623"/>
      <c r="L1289" s="623"/>
      <c r="M1289" s="622"/>
      <c r="N1289" s="623"/>
      <c r="O1289" s="622"/>
      <c r="P1289" s="479"/>
      <c r="Q1289" s="479"/>
      <c r="R1289" s="623"/>
      <c r="S1289" s="478"/>
      <c r="T1289" s="478"/>
      <c r="U1289" s="624"/>
      <c r="V1289" s="624"/>
      <c r="W1289" s="624"/>
      <c r="BB1289" s="478"/>
      <c r="BC1289" s="478"/>
      <c r="BD1289" s="478"/>
      <c r="BE1289" s="478"/>
      <c r="BF1289" s="478"/>
      <c r="BG1289" s="478"/>
    </row>
    <row r="1290" spans="2:59" x14ac:dyDescent="0.2">
      <c r="B1290" s="478"/>
      <c r="C1290" s="478"/>
      <c r="D1290" s="620"/>
      <c r="E1290" s="620"/>
      <c r="F1290" s="620"/>
      <c r="G1290" s="479"/>
      <c r="H1290" s="621"/>
      <c r="I1290" s="622"/>
      <c r="J1290" s="622"/>
      <c r="K1290" s="623"/>
      <c r="L1290" s="623"/>
      <c r="M1290" s="622"/>
      <c r="N1290" s="623"/>
      <c r="O1290" s="622"/>
      <c r="P1290" s="479"/>
      <c r="Q1290" s="479"/>
      <c r="R1290" s="623"/>
      <c r="S1290" s="478"/>
      <c r="T1290" s="478"/>
      <c r="U1290" s="624"/>
      <c r="V1290" s="624"/>
      <c r="W1290" s="624"/>
      <c r="BB1290" s="478"/>
      <c r="BC1290" s="478"/>
      <c r="BD1290" s="478"/>
      <c r="BE1290" s="478"/>
      <c r="BF1290" s="478"/>
      <c r="BG1290" s="478"/>
    </row>
    <row r="1291" spans="2:59" x14ac:dyDescent="0.2">
      <c r="B1291" s="478"/>
      <c r="C1291" s="478"/>
      <c r="D1291" s="620"/>
      <c r="E1291" s="620"/>
      <c r="F1291" s="620"/>
      <c r="G1291" s="479"/>
      <c r="H1291" s="621"/>
      <c r="I1291" s="622"/>
      <c r="J1291" s="622"/>
      <c r="K1291" s="623"/>
      <c r="L1291" s="623"/>
      <c r="M1291" s="622"/>
      <c r="N1291" s="623"/>
      <c r="O1291" s="622"/>
      <c r="P1291" s="479"/>
      <c r="Q1291" s="479"/>
      <c r="R1291" s="623"/>
      <c r="S1291" s="478"/>
      <c r="T1291" s="478"/>
      <c r="U1291" s="624"/>
      <c r="V1291" s="624"/>
      <c r="W1291" s="624"/>
      <c r="BB1291" s="478"/>
      <c r="BC1291" s="478"/>
      <c r="BD1291" s="478"/>
      <c r="BE1291" s="478"/>
      <c r="BF1291" s="478"/>
      <c r="BG1291" s="478"/>
    </row>
    <row r="1292" spans="2:59" x14ac:dyDescent="0.2">
      <c r="B1292" s="478"/>
      <c r="C1292" s="478"/>
      <c r="D1292" s="620"/>
      <c r="E1292" s="620"/>
      <c r="F1292" s="620"/>
      <c r="G1292" s="479"/>
      <c r="H1292" s="621"/>
      <c r="I1292" s="622"/>
      <c r="J1292" s="622"/>
      <c r="K1292" s="623"/>
      <c r="L1292" s="623"/>
      <c r="M1292" s="622"/>
      <c r="N1292" s="623"/>
      <c r="O1292" s="622"/>
      <c r="P1292" s="479"/>
      <c r="Q1292" s="479"/>
      <c r="R1292" s="623"/>
      <c r="S1292" s="478"/>
      <c r="T1292" s="478"/>
      <c r="U1292" s="624"/>
      <c r="V1292" s="624"/>
      <c r="W1292" s="624"/>
      <c r="BB1292" s="478"/>
      <c r="BC1292" s="478"/>
      <c r="BD1292" s="478"/>
      <c r="BE1292" s="478"/>
      <c r="BF1292" s="478"/>
      <c r="BG1292" s="478"/>
    </row>
    <row r="1293" spans="2:59" x14ac:dyDescent="0.2">
      <c r="B1293" s="478"/>
      <c r="C1293" s="478"/>
      <c r="D1293" s="620"/>
      <c r="E1293" s="620"/>
      <c r="F1293" s="620"/>
      <c r="G1293" s="479"/>
      <c r="H1293" s="621"/>
      <c r="I1293" s="622"/>
      <c r="J1293" s="622"/>
      <c r="K1293" s="623"/>
      <c r="L1293" s="623"/>
      <c r="M1293" s="622"/>
      <c r="N1293" s="623"/>
      <c r="O1293" s="622"/>
      <c r="P1293" s="479"/>
      <c r="Q1293" s="479"/>
      <c r="R1293" s="623"/>
      <c r="S1293" s="478"/>
      <c r="T1293" s="478"/>
      <c r="U1293" s="624"/>
      <c r="V1293" s="624"/>
      <c r="W1293" s="624"/>
      <c r="BB1293" s="478"/>
      <c r="BC1293" s="478"/>
      <c r="BD1293" s="478"/>
      <c r="BE1293" s="478"/>
      <c r="BF1293" s="478"/>
      <c r="BG1293" s="478"/>
    </row>
    <row r="1294" spans="2:59" x14ac:dyDescent="0.2">
      <c r="B1294" s="478"/>
      <c r="C1294" s="478"/>
      <c r="D1294" s="620"/>
      <c r="E1294" s="620"/>
      <c r="F1294" s="620"/>
      <c r="G1294" s="479"/>
      <c r="H1294" s="621"/>
      <c r="I1294" s="622"/>
      <c r="J1294" s="622"/>
      <c r="K1294" s="623"/>
      <c r="L1294" s="623"/>
      <c r="M1294" s="622"/>
      <c r="N1294" s="623"/>
      <c r="O1294" s="622"/>
      <c r="P1294" s="479"/>
      <c r="Q1294" s="479"/>
      <c r="R1294" s="623"/>
      <c r="S1294" s="478"/>
      <c r="T1294" s="478"/>
      <c r="U1294" s="624"/>
      <c r="V1294" s="624"/>
      <c r="W1294" s="624"/>
      <c r="BB1294" s="478"/>
      <c r="BC1294" s="478"/>
      <c r="BD1294" s="478"/>
      <c r="BE1294" s="478"/>
      <c r="BF1294" s="478"/>
      <c r="BG1294" s="478"/>
    </row>
    <row r="1295" spans="2:59" x14ac:dyDescent="0.2">
      <c r="B1295" s="478"/>
      <c r="C1295" s="478"/>
      <c r="D1295" s="620"/>
      <c r="E1295" s="620"/>
      <c r="F1295" s="620"/>
      <c r="G1295" s="479"/>
      <c r="H1295" s="621"/>
      <c r="I1295" s="622"/>
      <c r="J1295" s="622"/>
      <c r="K1295" s="623"/>
      <c r="L1295" s="623"/>
      <c r="M1295" s="622"/>
      <c r="N1295" s="623"/>
      <c r="O1295" s="622"/>
      <c r="P1295" s="479"/>
      <c r="Q1295" s="479"/>
      <c r="R1295" s="623"/>
      <c r="S1295" s="478"/>
      <c r="T1295" s="478"/>
      <c r="U1295" s="624"/>
      <c r="V1295" s="624"/>
      <c r="W1295" s="624"/>
      <c r="BB1295" s="478"/>
      <c r="BC1295" s="478"/>
      <c r="BD1295" s="478"/>
      <c r="BE1295" s="478"/>
      <c r="BF1295" s="478"/>
      <c r="BG1295" s="478"/>
    </row>
    <row r="1296" spans="2:59" x14ac:dyDescent="0.2">
      <c r="B1296" s="478"/>
      <c r="C1296" s="478"/>
      <c r="D1296" s="620"/>
      <c r="E1296" s="620"/>
      <c r="F1296" s="620"/>
      <c r="G1296" s="479"/>
      <c r="H1296" s="621"/>
      <c r="I1296" s="622"/>
      <c r="J1296" s="622"/>
      <c r="K1296" s="623"/>
      <c r="L1296" s="623"/>
      <c r="M1296" s="622"/>
      <c r="N1296" s="623"/>
      <c r="O1296" s="622"/>
      <c r="P1296" s="479"/>
      <c r="Q1296" s="479"/>
      <c r="R1296" s="623"/>
      <c r="S1296" s="478"/>
      <c r="T1296" s="478"/>
      <c r="U1296" s="624"/>
      <c r="V1296" s="624"/>
      <c r="W1296" s="624"/>
      <c r="BB1296" s="478"/>
      <c r="BC1296" s="478"/>
      <c r="BD1296" s="478"/>
      <c r="BE1296" s="478"/>
      <c r="BF1296" s="478"/>
      <c r="BG1296" s="478"/>
    </row>
    <row r="1297" spans="2:59" x14ac:dyDescent="0.2">
      <c r="B1297" s="478"/>
      <c r="C1297" s="478"/>
      <c r="D1297" s="620"/>
      <c r="E1297" s="620"/>
      <c r="F1297" s="620"/>
      <c r="G1297" s="479"/>
      <c r="H1297" s="621"/>
      <c r="I1297" s="622"/>
      <c r="J1297" s="622"/>
      <c r="K1297" s="623"/>
      <c r="L1297" s="623"/>
      <c r="M1297" s="622"/>
      <c r="N1297" s="623"/>
      <c r="O1297" s="622"/>
      <c r="P1297" s="479"/>
      <c r="Q1297" s="479"/>
      <c r="R1297" s="623"/>
      <c r="S1297" s="478"/>
      <c r="T1297" s="478"/>
      <c r="U1297" s="624"/>
      <c r="V1297" s="624"/>
      <c r="W1297" s="624"/>
      <c r="BB1297" s="478"/>
      <c r="BC1297" s="478"/>
      <c r="BD1297" s="478"/>
      <c r="BE1297" s="478"/>
      <c r="BF1297" s="478"/>
      <c r="BG1297" s="478"/>
    </row>
    <row r="1298" spans="2:59" x14ac:dyDescent="0.2">
      <c r="B1298" s="478"/>
      <c r="C1298" s="478"/>
      <c r="D1298" s="620"/>
      <c r="E1298" s="620"/>
      <c r="F1298" s="620"/>
      <c r="G1298" s="479"/>
      <c r="H1298" s="621"/>
      <c r="I1298" s="622"/>
      <c r="J1298" s="622"/>
      <c r="K1298" s="623"/>
      <c r="L1298" s="623"/>
      <c r="M1298" s="622"/>
      <c r="N1298" s="623"/>
      <c r="O1298" s="622"/>
      <c r="P1298" s="479"/>
      <c r="Q1298" s="479"/>
      <c r="R1298" s="623"/>
      <c r="S1298" s="478"/>
      <c r="T1298" s="478"/>
      <c r="U1298" s="624"/>
      <c r="V1298" s="624"/>
      <c r="W1298" s="624"/>
      <c r="BB1298" s="478"/>
      <c r="BC1298" s="478"/>
      <c r="BD1298" s="478"/>
      <c r="BE1298" s="478"/>
      <c r="BF1298" s="478"/>
      <c r="BG1298" s="478"/>
    </row>
    <row r="1299" spans="2:59" x14ac:dyDescent="0.2">
      <c r="B1299" s="478"/>
      <c r="C1299" s="478"/>
      <c r="D1299" s="620"/>
      <c r="E1299" s="620"/>
      <c r="F1299" s="620"/>
      <c r="G1299" s="479"/>
      <c r="H1299" s="621"/>
      <c r="I1299" s="622"/>
      <c r="J1299" s="622"/>
      <c r="K1299" s="623"/>
      <c r="L1299" s="623"/>
      <c r="M1299" s="622"/>
      <c r="N1299" s="623"/>
      <c r="O1299" s="622"/>
      <c r="P1299" s="479"/>
      <c r="Q1299" s="479"/>
      <c r="R1299" s="623"/>
      <c r="S1299" s="478"/>
      <c r="T1299" s="478"/>
      <c r="U1299" s="624"/>
      <c r="V1299" s="624"/>
      <c r="W1299" s="624"/>
      <c r="BB1299" s="478"/>
      <c r="BC1299" s="478"/>
      <c r="BD1299" s="478"/>
      <c r="BE1299" s="478"/>
      <c r="BF1299" s="478"/>
      <c r="BG1299" s="478"/>
    </row>
    <row r="1300" spans="2:59" x14ac:dyDescent="0.2">
      <c r="B1300" s="478"/>
      <c r="C1300" s="478"/>
      <c r="D1300" s="620"/>
      <c r="E1300" s="620"/>
      <c r="F1300" s="620"/>
      <c r="G1300" s="479"/>
      <c r="H1300" s="621"/>
      <c r="I1300" s="622"/>
      <c r="J1300" s="622"/>
      <c r="K1300" s="623"/>
      <c r="L1300" s="623"/>
      <c r="M1300" s="622"/>
      <c r="N1300" s="623"/>
      <c r="O1300" s="622"/>
      <c r="P1300" s="479"/>
      <c r="Q1300" s="479"/>
      <c r="R1300" s="623"/>
      <c r="S1300" s="478"/>
      <c r="T1300" s="478"/>
      <c r="U1300" s="624"/>
      <c r="V1300" s="624"/>
      <c r="W1300" s="624"/>
      <c r="BB1300" s="478"/>
      <c r="BC1300" s="478"/>
      <c r="BD1300" s="478"/>
      <c r="BE1300" s="478"/>
      <c r="BF1300" s="478"/>
      <c r="BG1300" s="478"/>
    </row>
    <row r="1301" spans="2:59" x14ac:dyDescent="0.2">
      <c r="B1301" s="478"/>
      <c r="C1301" s="478"/>
      <c r="D1301" s="620"/>
      <c r="E1301" s="620"/>
      <c r="F1301" s="620"/>
      <c r="G1301" s="479"/>
      <c r="H1301" s="621"/>
      <c r="I1301" s="622"/>
      <c r="J1301" s="622"/>
      <c r="K1301" s="623"/>
      <c r="L1301" s="623"/>
      <c r="M1301" s="622"/>
      <c r="N1301" s="623"/>
      <c r="O1301" s="622"/>
      <c r="P1301" s="479"/>
      <c r="Q1301" s="479"/>
      <c r="R1301" s="623"/>
      <c r="S1301" s="478"/>
      <c r="T1301" s="478"/>
      <c r="U1301" s="624"/>
      <c r="V1301" s="624"/>
      <c r="W1301" s="624"/>
      <c r="BB1301" s="478"/>
      <c r="BC1301" s="478"/>
      <c r="BD1301" s="478"/>
      <c r="BE1301" s="478"/>
      <c r="BF1301" s="478"/>
      <c r="BG1301" s="478"/>
    </row>
    <row r="1302" spans="2:59" x14ac:dyDescent="0.2">
      <c r="B1302" s="478"/>
      <c r="C1302" s="478"/>
      <c r="D1302" s="620"/>
      <c r="E1302" s="620"/>
      <c r="F1302" s="620"/>
      <c r="G1302" s="479"/>
      <c r="H1302" s="621"/>
      <c r="I1302" s="622"/>
      <c r="J1302" s="622"/>
      <c r="K1302" s="623"/>
      <c r="L1302" s="623"/>
      <c r="M1302" s="622"/>
      <c r="N1302" s="623"/>
      <c r="O1302" s="622"/>
      <c r="P1302" s="479"/>
      <c r="Q1302" s="479"/>
      <c r="R1302" s="623"/>
      <c r="S1302" s="478"/>
      <c r="T1302" s="478"/>
      <c r="U1302" s="624"/>
      <c r="V1302" s="624"/>
      <c r="W1302" s="624"/>
      <c r="BB1302" s="478"/>
      <c r="BC1302" s="478"/>
      <c r="BD1302" s="478"/>
      <c r="BE1302" s="478"/>
      <c r="BF1302" s="478"/>
      <c r="BG1302" s="478"/>
    </row>
    <row r="1303" spans="2:59" x14ac:dyDescent="0.2">
      <c r="B1303" s="478"/>
      <c r="C1303" s="478"/>
      <c r="D1303" s="620"/>
      <c r="E1303" s="620"/>
      <c r="F1303" s="620"/>
      <c r="G1303" s="479"/>
      <c r="H1303" s="621"/>
      <c r="I1303" s="622"/>
      <c r="J1303" s="622"/>
      <c r="K1303" s="623"/>
      <c r="L1303" s="623"/>
      <c r="M1303" s="622"/>
      <c r="N1303" s="623"/>
      <c r="O1303" s="622"/>
      <c r="P1303" s="479"/>
      <c r="Q1303" s="479"/>
      <c r="R1303" s="623"/>
      <c r="S1303" s="478"/>
      <c r="T1303" s="478"/>
      <c r="U1303" s="624"/>
      <c r="V1303" s="624"/>
      <c r="W1303" s="624"/>
      <c r="BB1303" s="478"/>
      <c r="BC1303" s="478"/>
      <c r="BD1303" s="478"/>
      <c r="BE1303" s="478"/>
      <c r="BF1303" s="478"/>
      <c r="BG1303" s="478"/>
    </row>
    <row r="1304" spans="2:59" x14ac:dyDescent="0.2">
      <c r="B1304" s="478"/>
      <c r="C1304" s="478"/>
      <c r="D1304" s="620"/>
      <c r="E1304" s="620"/>
      <c r="F1304" s="620"/>
      <c r="G1304" s="479"/>
      <c r="H1304" s="621"/>
      <c r="I1304" s="622"/>
      <c r="J1304" s="622"/>
      <c r="K1304" s="623"/>
      <c r="L1304" s="623"/>
      <c r="M1304" s="622"/>
      <c r="N1304" s="623"/>
      <c r="O1304" s="622"/>
      <c r="P1304" s="479"/>
      <c r="Q1304" s="479"/>
      <c r="R1304" s="623"/>
      <c r="S1304" s="478"/>
      <c r="T1304" s="478"/>
      <c r="U1304" s="624"/>
      <c r="V1304" s="624"/>
      <c r="W1304" s="624"/>
      <c r="BB1304" s="478"/>
      <c r="BC1304" s="478"/>
      <c r="BD1304" s="478"/>
      <c r="BE1304" s="478"/>
      <c r="BF1304" s="478"/>
      <c r="BG1304" s="478"/>
    </row>
    <row r="1305" spans="2:59" x14ac:dyDescent="0.2">
      <c r="B1305" s="478"/>
      <c r="C1305" s="478"/>
      <c r="D1305" s="620"/>
      <c r="E1305" s="620"/>
      <c r="F1305" s="620"/>
      <c r="G1305" s="479"/>
      <c r="H1305" s="621"/>
      <c r="I1305" s="622"/>
      <c r="J1305" s="622"/>
      <c r="K1305" s="623"/>
      <c r="L1305" s="623"/>
      <c r="M1305" s="622"/>
      <c r="N1305" s="623"/>
      <c r="O1305" s="622"/>
      <c r="P1305" s="479"/>
      <c r="Q1305" s="479"/>
      <c r="R1305" s="623"/>
      <c r="S1305" s="478"/>
      <c r="T1305" s="478"/>
      <c r="U1305" s="624"/>
      <c r="V1305" s="624"/>
      <c r="W1305" s="624"/>
      <c r="BB1305" s="478"/>
      <c r="BC1305" s="478"/>
      <c r="BD1305" s="478"/>
      <c r="BE1305" s="478"/>
      <c r="BF1305" s="478"/>
      <c r="BG1305" s="478"/>
    </row>
    <row r="1306" spans="2:59" x14ac:dyDescent="0.2">
      <c r="B1306" s="478"/>
      <c r="C1306" s="478"/>
      <c r="D1306" s="620"/>
      <c r="E1306" s="620"/>
      <c r="F1306" s="620"/>
      <c r="G1306" s="479"/>
      <c r="H1306" s="621"/>
      <c r="I1306" s="622"/>
      <c r="J1306" s="622"/>
      <c r="K1306" s="623"/>
      <c r="L1306" s="623"/>
      <c r="M1306" s="622"/>
      <c r="N1306" s="623"/>
      <c r="O1306" s="622"/>
      <c r="P1306" s="479"/>
      <c r="Q1306" s="479"/>
      <c r="R1306" s="623"/>
      <c r="S1306" s="478"/>
      <c r="T1306" s="478"/>
      <c r="U1306" s="624"/>
      <c r="V1306" s="624"/>
      <c r="W1306" s="624"/>
      <c r="BB1306" s="478"/>
      <c r="BC1306" s="478"/>
      <c r="BD1306" s="478"/>
      <c r="BE1306" s="478"/>
      <c r="BF1306" s="478"/>
      <c r="BG1306" s="478"/>
    </row>
    <row r="1307" spans="2:59" x14ac:dyDescent="0.2">
      <c r="B1307" s="478"/>
      <c r="C1307" s="478"/>
      <c r="D1307" s="620"/>
      <c r="E1307" s="620"/>
      <c r="F1307" s="620"/>
      <c r="G1307" s="479"/>
      <c r="H1307" s="621"/>
      <c r="I1307" s="622"/>
      <c r="J1307" s="622"/>
      <c r="K1307" s="623"/>
      <c r="L1307" s="623"/>
      <c r="M1307" s="622"/>
      <c r="N1307" s="623"/>
      <c r="O1307" s="622"/>
      <c r="P1307" s="479"/>
      <c r="Q1307" s="479"/>
      <c r="R1307" s="623"/>
      <c r="S1307" s="478"/>
      <c r="T1307" s="478"/>
      <c r="U1307" s="624"/>
      <c r="V1307" s="624"/>
      <c r="W1307" s="624"/>
      <c r="BB1307" s="478"/>
      <c r="BC1307" s="478"/>
      <c r="BD1307" s="478"/>
      <c r="BE1307" s="478"/>
      <c r="BF1307" s="478"/>
      <c r="BG1307" s="478"/>
    </row>
    <row r="1308" spans="2:59" x14ac:dyDescent="0.2">
      <c r="B1308" s="478"/>
      <c r="C1308" s="478"/>
      <c r="D1308" s="620"/>
      <c r="E1308" s="620"/>
      <c r="F1308" s="620"/>
      <c r="G1308" s="479"/>
      <c r="H1308" s="621"/>
      <c r="I1308" s="622"/>
      <c r="J1308" s="622"/>
      <c r="K1308" s="623"/>
      <c r="L1308" s="623"/>
      <c r="M1308" s="622"/>
      <c r="N1308" s="623"/>
      <c r="O1308" s="622"/>
      <c r="P1308" s="479"/>
      <c r="Q1308" s="479"/>
      <c r="R1308" s="623"/>
      <c r="S1308" s="478"/>
      <c r="T1308" s="478"/>
      <c r="U1308" s="624"/>
      <c r="V1308" s="624"/>
      <c r="W1308" s="624"/>
      <c r="BB1308" s="478"/>
      <c r="BC1308" s="478"/>
      <c r="BD1308" s="478"/>
      <c r="BE1308" s="478"/>
      <c r="BF1308" s="478"/>
      <c r="BG1308" s="478"/>
    </row>
    <row r="1309" spans="2:59" x14ac:dyDescent="0.2">
      <c r="B1309" s="478"/>
      <c r="C1309" s="478"/>
      <c r="D1309" s="620"/>
      <c r="E1309" s="620"/>
      <c r="F1309" s="620"/>
      <c r="G1309" s="479"/>
      <c r="H1309" s="621"/>
      <c r="I1309" s="622"/>
      <c r="J1309" s="622"/>
      <c r="K1309" s="623"/>
      <c r="L1309" s="623"/>
      <c r="M1309" s="622"/>
      <c r="N1309" s="623"/>
      <c r="O1309" s="622"/>
      <c r="P1309" s="479"/>
      <c r="Q1309" s="479"/>
      <c r="R1309" s="623"/>
      <c r="S1309" s="478"/>
      <c r="T1309" s="478"/>
      <c r="U1309" s="624"/>
      <c r="V1309" s="624"/>
      <c r="W1309" s="624"/>
      <c r="BB1309" s="478"/>
      <c r="BC1309" s="478"/>
      <c r="BD1309" s="478"/>
      <c r="BE1309" s="478"/>
      <c r="BF1309" s="478"/>
      <c r="BG1309" s="478"/>
    </row>
    <row r="1310" spans="2:59" x14ac:dyDescent="0.2">
      <c r="B1310" s="478"/>
      <c r="C1310" s="478"/>
      <c r="D1310" s="620"/>
      <c r="E1310" s="620"/>
      <c r="F1310" s="620"/>
      <c r="G1310" s="479"/>
      <c r="H1310" s="621"/>
      <c r="I1310" s="622"/>
      <c r="J1310" s="622"/>
      <c r="K1310" s="623"/>
      <c r="L1310" s="623"/>
      <c r="M1310" s="622"/>
      <c r="N1310" s="623"/>
      <c r="O1310" s="622"/>
      <c r="P1310" s="479"/>
      <c r="Q1310" s="479"/>
      <c r="R1310" s="623"/>
      <c r="S1310" s="478"/>
      <c r="T1310" s="478"/>
      <c r="U1310" s="624"/>
      <c r="V1310" s="624"/>
      <c r="W1310" s="624"/>
      <c r="BB1310" s="478"/>
      <c r="BC1310" s="478"/>
      <c r="BD1310" s="478"/>
      <c r="BE1310" s="478"/>
      <c r="BF1310" s="478"/>
      <c r="BG1310" s="478"/>
    </row>
    <row r="1311" spans="2:59" x14ac:dyDescent="0.2">
      <c r="B1311" s="478"/>
      <c r="C1311" s="478"/>
      <c r="D1311" s="620"/>
      <c r="E1311" s="620"/>
      <c r="F1311" s="620"/>
      <c r="G1311" s="479"/>
      <c r="H1311" s="621"/>
      <c r="I1311" s="622"/>
      <c r="J1311" s="622"/>
      <c r="K1311" s="623"/>
      <c r="L1311" s="623"/>
      <c r="M1311" s="622"/>
      <c r="N1311" s="623"/>
      <c r="O1311" s="622"/>
      <c r="P1311" s="479"/>
      <c r="Q1311" s="479"/>
      <c r="R1311" s="623"/>
      <c r="S1311" s="478"/>
      <c r="T1311" s="478"/>
      <c r="U1311" s="624"/>
      <c r="V1311" s="624"/>
      <c r="W1311" s="624"/>
      <c r="BB1311" s="478"/>
      <c r="BC1311" s="478"/>
      <c r="BD1311" s="478"/>
      <c r="BE1311" s="478"/>
      <c r="BF1311" s="478"/>
      <c r="BG1311" s="478"/>
    </row>
    <row r="1312" spans="2:59" x14ac:dyDescent="0.2">
      <c r="B1312" s="478"/>
      <c r="C1312" s="478"/>
      <c r="D1312" s="620"/>
      <c r="E1312" s="620"/>
      <c r="F1312" s="620"/>
      <c r="G1312" s="479"/>
      <c r="H1312" s="621"/>
      <c r="I1312" s="622"/>
      <c r="J1312" s="622"/>
      <c r="K1312" s="623"/>
      <c r="L1312" s="623"/>
      <c r="M1312" s="622"/>
      <c r="N1312" s="623"/>
      <c r="O1312" s="622"/>
      <c r="P1312" s="479"/>
      <c r="Q1312" s="479"/>
      <c r="R1312" s="623"/>
      <c r="S1312" s="478"/>
      <c r="T1312" s="478"/>
      <c r="U1312" s="624"/>
      <c r="V1312" s="624"/>
      <c r="W1312" s="624"/>
      <c r="BB1312" s="478"/>
      <c r="BC1312" s="478"/>
      <c r="BD1312" s="478"/>
      <c r="BE1312" s="478"/>
      <c r="BF1312" s="478"/>
      <c r="BG1312" s="478"/>
    </row>
    <row r="1313" spans="2:59" x14ac:dyDescent="0.2">
      <c r="B1313" s="478"/>
      <c r="C1313" s="478"/>
      <c r="D1313" s="620"/>
      <c r="E1313" s="620"/>
      <c r="F1313" s="620"/>
      <c r="G1313" s="479"/>
      <c r="H1313" s="621"/>
      <c r="I1313" s="622"/>
      <c r="J1313" s="622"/>
      <c r="K1313" s="623"/>
      <c r="L1313" s="623"/>
      <c r="M1313" s="622"/>
      <c r="N1313" s="623"/>
      <c r="O1313" s="622"/>
      <c r="P1313" s="479"/>
      <c r="Q1313" s="479"/>
      <c r="R1313" s="623"/>
      <c r="S1313" s="478"/>
      <c r="T1313" s="478"/>
      <c r="U1313" s="624"/>
      <c r="V1313" s="624"/>
      <c r="W1313" s="624"/>
      <c r="BB1313" s="478"/>
      <c r="BC1313" s="478"/>
      <c r="BD1313" s="478"/>
      <c r="BE1313" s="478"/>
      <c r="BF1313" s="478"/>
      <c r="BG1313" s="478"/>
    </row>
    <row r="1314" spans="2:59" x14ac:dyDescent="0.2">
      <c r="B1314" s="478"/>
      <c r="C1314" s="478"/>
      <c r="D1314" s="620"/>
      <c r="E1314" s="620"/>
      <c r="F1314" s="620"/>
      <c r="G1314" s="479"/>
      <c r="H1314" s="621"/>
      <c r="I1314" s="622"/>
      <c r="J1314" s="622"/>
      <c r="K1314" s="623"/>
      <c r="L1314" s="623"/>
      <c r="M1314" s="622"/>
      <c r="N1314" s="623"/>
      <c r="O1314" s="622"/>
      <c r="P1314" s="479"/>
      <c r="Q1314" s="479"/>
      <c r="R1314" s="623"/>
      <c r="S1314" s="478"/>
      <c r="T1314" s="478"/>
      <c r="U1314" s="624"/>
      <c r="V1314" s="624"/>
      <c r="W1314" s="624"/>
      <c r="BB1314" s="478"/>
      <c r="BC1314" s="478"/>
      <c r="BD1314" s="478"/>
      <c r="BE1314" s="478"/>
      <c r="BF1314" s="478"/>
      <c r="BG1314" s="478"/>
    </row>
    <row r="1315" spans="2:59" x14ac:dyDescent="0.2">
      <c r="B1315" s="478"/>
      <c r="C1315" s="478"/>
      <c r="D1315" s="620"/>
      <c r="E1315" s="620"/>
      <c r="F1315" s="620"/>
      <c r="G1315" s="479"/>
      <c r="H1315" s="621"/>
      <c r="I1315" s="622"/>
      <c r="J1315" s="622"/>
      <c r="K1315" s="623"/>
      <c r="L1315" s="623"/>
      <c r="M1315" s="622"/>
      <c r="N1315" s="623"/>
      <c r="O1315" s="622"/>
      <c r="P1315" s="479"/>
      <c r="Q1315" s="479"/>
      <c r="R1315" s="623"/>
      <c r="S1315" s="478"/>
      <c r="T1315" s="478"/>
      <c r="U1315" s="624"/>
      <c r="V1315" s="624"/>
      <c r="W1315" s="624"/>
      <c r="BB1315" s="478"/>
      <c r="BC1315" s="478"/>
      <c r="BD1315" s="478"/>
      <c r="BE1315" s="478"/>
      <c r="BF1315" s="478"/>
      <c r="BG1315" s="478"/>
    </row>
    <row r="1316" spans="2:59" x14ac:dyDescent="0.2">
      <c r="B1316" s="478"/>
      <c r="C1316" s="478"/>
      <c r="D1316" s="620"/>
      <c r="E1316" s="620"/>
      <c r="F1316" s="620"/>
      <c r="G1316" s="479"/>
      <c r="H1316" s="621"/>
      <c r="I1316" s="622"/>
      <c r="J1316" s="622"/>
      <c r="K1316" s="623"/>
      <c r="L1316" s="623"/>
      <c r="M1316" s="622"/>
      <c r="N1316" s="623"/>
      <c r="O1316" s="622"/>
      <c r="P1316" s="479"/>
      <c r="Q1316" s="479"/>
      <c r="R1316" s="623"/>
      <c r="S1316" s="478"/>
      <c r="T1316" s="478"/>
      <c r="U1316" s="624"/>
      <c r="V1316" s="624"/>
      <c r="W1316" s="624"/>
      <c r="BB1316" s="478"/>
      <c r="BC1316" s="478"/>
      <c r="BD1316" s="478"/>
      <c r="BE1316" s="478"/>
      <c r="BF1316" s="478"/>
      <c r="BG1316" s="478"/>
    </row>
    <row r="1317" spans="2:59" x14ac:dyDescent="0.2">
      <c r="B1317" s="478"/>
      <c r="C1317" s="478"/>
      <c r="D1317" s="620"/>
      <c r="E1317" s="620"/>
      <c r="F1317" s="620"/>
      <c r="G1317" s="479"/>
      <c r="H1317" s="621"/>
      <c r="I1317" s="622"/>
      <c r="J1317" s="622"/>
      <c r="K1317" s="623"/>
      <c r="L1317" s="623"/>
      <c r="M1317" s="622"/>
      <c r="N1317" s="623"/>
      <c r="O1317" s="622"/>
      <c r="P1317" s="479"/>
      <c r="Q1317" s="479"/>
      <c r="R1317" s="623"/>
      <c r="S1317" s="478"/>
      <c r="T1317" s="478"/>
      <c r="U1317" s="624"/>
      <c r="V1317" s="624"/>
      <c r="W1317" s="624"/>
      <c r="BB1317" s="478"/>
      <c r="BC1317" s="478"/>
      <c r="BD1317" s="478"/>
      <c r="BE1317" s="478"/>
      <c r="BF1317" s="478"/>
      <c r="BG1317" s="478"/>
    </row>
    <row r="1318" spans="2:59" x14ac:dyDescent="0.2">
      <c r="B1318" s="478"/>
      <c r="C1318" s="478"/>
      <c r="D1318" s="620"/>
      <c r="E1318" s="620"/>
      <c r="F1318" s="620"/>
      <c r="G1318" s="479"/>
      <c r="H1318" s="621"/>
      <c r="I1318" s="622"/>
      <c r="J1318" s="622"/>
      <c r="K1318" s="623"/>
      <c r="L1318" s="623"/>
      <c r="M1318" s="622"/>
      <c r="N1318" s="623"/>
      <c r="O1318" s="622"/>
      <c r="P1318" s="479"/>
      <c r="Q1318" s="479"/>
      <c r="R1318" s="623"/>
      <c r="S1318" s="478"/>
      <c r="T1318" s="478"/>
      <c r="U1318" s="624"/>
      <c r="V1318" s="624"/>
      <c r="W1318" s="624"/>
      <c r="BB1318" s="478"/>
      <c r="BC1318" s="478"/>
      <c r="BD1318" s="478"/>
      <c r="BE1318" s="478"/>
      <c r="BF1318" s="478"/>
      <c r="BG1318" s="478"/>
    </row>
    <row r="1319" spans="2:59" x14ac:dyDescent="0.2">
      <c r="B1319" s="478"/>
      <c r="C1319" s="478"/>
      <c r="D1319" s="620"/>
      <c r="E1319" s="620"/>
      <c r="F1319" s="620"/>
      <c r="G1319" s="479"/>
      <c r="H1319" s="621"/>
      <c r="I1319" s="622"/>
      <c r="J1319" s="622"/>
      <c r="K1319" s="623"/>
      <c r="L1319" s="623"/>
      <c r="M1319" s="622"/>
      <c r="N1319" s="623"/>
      <c r="O1319" s="622"/>
      <c r="P1319" s="479"/>
      <c r="Q1319" s="479"/>
      <c r="R1319" s="623"/>
      <c r="S1319" s="478"/>
      <c r="T1319" s="478"/>
      <c r="U1319" s="624"/>
      <c r="V1319" s="624"/>
      <c r="W1319" s="624"/>
      <c r="BB1319" s="478"/>
      <c r="BC1319" s="478"/>
      <c r="BD1319" s="478"/>
      <c r="BE1319" s="478"/>
      <c r="BF1319" s="478"/>
      <c r="BG1319" s="478"/>
    </row>
    <row r="1320" spans="2:59" x14ac:dyDescent="0.2">
      <c r="B1320" s="478"/>
      <c r="C1320" s="478"/>
      <c r="D1320" s="620"/>
      <c r="E1320" s="620"/>
      <c r="F1320" s="620"/>
      <c r="G1320" s="479"/>
      <c r="H1320" s="621"/>
      <c r="I1320" s="622"/>
      <c r="J1320" s="622"/>
      <c r="K1320" s="623"/>
      <c r="L1320" s="623"/>
      <c r="M1320" s="622"/>
      <c r="N1320" s="623"/>
      <c r="O1320" s="622"/>
      <c r="P1320" s="479"/>
      <c r="Q1320" s="479"/>
      <c r="R1320" s="623"/>
      <c r="S1320" s="478"/>
      <c r="T1320" s="478"/>
      <c r="U1320" s="624"/>
      <c r="V1320" s="624"/>
      <c r="W1320" s="624"/>
      <c r="BB1320" s="478"/>
      <c r="BC1320" s="478"/>
      <c r="BD1320" s="478"/>
      <c r="BE1320" s="478"/>
      <c r="BF1320" s="478"/>
      <c r="BG1320" s="478"/>
    </row>
    <row r="1321" spans="2:59" x14ac:dyDescent="0.2">
      <c r="B1321" s="478"/>
      <c r="C1321" s="478"/>
      <c r="D1321" s="620"/>
      <c r="E1321" s="620"/>
      <c r="F1321" s="620"/>
      <c r="G1321" s="479"/>
      <c r="H1321" s="621"/>
      <c r="I1321" s="622"/>
      <c r="J1321" s="622"/>
      <c r="K1321" s="623"/>
      <c r="L1321" s="623"/>
      <c r="M1321" s="622"/>
      <c r="N1321" s="623"/>
      <c r="O1321" s="622"/>
      <c r="P1321" s="479"/>
      <c r="Q1321" s="479"/>
      <c r="R1321" s="623"/>
      <c r="S1321" s="478"/>
      <c r="T1321" s="478"/>
      <c r="U1321" s="624"/>
      <c r="V1321" s="624"/>
      <c r="W1321" s="624"/>
      <c r="BB1321" s="478"/>
      <c r="BC1321" s="478"/>
      <c r="BD1321" s="478"/>
      <c r="BE1321" s="478"/>
      <c r="BF1321" s="478"/>
      <c r="BG1321" s="478"/>
    </row>
    <row r="1322" spans="2:59" x14ac:dyDescent="0.2">
      <c r="B1322" s="478"/>
      <c r="C1322" s="478"/>
      <c r="D1322" s="620"/>
      <c r="E1322" s="620"/>
      <c r="F1322" s="620"/>
      <c r="G1322" s="479"/>
      <c r="H1322" s="621"/>
      <c r="I1322" s="622"/>
      <c r="J1322" s="622"/>
      <c r="K1322" s="623"/>
      <c r="L1322" s="623"/>
      <c r="M1322" s="622"/>
      <c r="N1322" s="623"/>
      <c r="O1322" s="622"/>
      <c r="P1322" s="479"/>
      <c r="Q1322" s="479"/>
      <c r="R1322" s="623"/>
      <c r="S1322" s="478"/>
      <c r="T1322" s="478"/>
      <c r="U1322" s="624"/>
      <c r="V1322" s="624"/>
      <c r="W1322" s="624"/>
      <c r="BB1322" s="478"/>
      <c r="BC1322" s="478"/>
      <c r="BD1322" s="478"/>
      <c r="BE1322" s="478"/>
      <c r="BF1322" s="478"/>
      <c r="BG1322" s="478"/>
    </row>
    <row r="1323" spans="2:59" x14ac:dyDescent="0.2">
      <c r="B1323" s="478"/>
      <c r="C1323" s="478"/>
      <c r="D1323" s="620"/>
      <c r="E1323" s="620"/>
      <c r="F1323" s="620"/>
      <c r="G1323" s="479"/>
      <c r="H1323" s="621"/>
      <c r="I1323" s="622"/>
      <c r="J1323" s="622"/>
      <c r="K1323" s="623"/>
      <c r="L1323" s="623"/>
      <c r="M1323" s="622"/>
      <c r="N1323" s="623"/>
      <c r="O1323" s="622"/>
      <c r="P1323" s="479"/>
      <c r="Q1323" s="479"/>
      <c r="R1323" s="623"/>
      <c r="S1323" s="478"/>
      <c r="T1323" s="478"/>
      <c r="U1323" s="624"/>
      <c r="V1323" s="624"/>
      <c r="W1323" s="624"/>
      <c r="BB1323" s="478"/>
      <c r="BC1323" s="478"/>
      <c r="BD1323" s="478"/>
      <c r="BE1323" s="478"/>
      <c r="BF1323" s="478"/>
      <c r="BG1323" s="478"/>
    </row>
    <row r="1324" spans="2:59" x14ac:dyDescent="0.2">
      <c r="B1324" s="478"/>
      <c r="C1324" s="478"/>
      <c r="D1324" s="620"/>
      <c r="E1324" s="620"/>
      <c r="F1324" s="620"/>
      <c r="G1324" s="479"/>
      <c r="H1324" s="621"/>
      <c r="I1324" s="622"/>
      <c r="J1324" s="622"/>
      <c r="K1324" s="623"/>
      <c r="L1324" s="623"/>
      <c r="M1324" s="622"/>
      <c r="N1324" s="623"/>
      <c r="O1324" s="622"/>
      <c r="P1324" s="479"/>
      <c r="Q1324" s="479"/>
      <c r="R1324" s="623"/>
      <c r="S1324" s="478"/>
      <c r="T1324" s="478"/>
      <c r="U1324" s="624"/>
      <c r="V1324" s="624"/>
      <c r="W1324" s="624"/>
      <c r="BB1324" s="478"/>
      <c r="BC1324" s="478"/>
      <c r="BD1324" s="478"/>
      <c r="BE1324" s="478"/>
      <c r="BF1324" s="478"/>
      <c r="BG1324" s="478"/>
    </row>
    <row r="1325" spans="2:59" x14ac:dyDescent="0.2">
      <c r="B1325" s="478"/>
      <c r="C1325" s="478"/>
      <c r="D1325" s="620"/>
      <c r="E1325" s="620"/>
      <c r="F1325" s="620"/>
      <c r="G1325" s="479"/>
      <c r="H1325" s="621"/>
      <c r="I1325" s="622"/>
      <c r="J1325" s="622"/>
      <c r="K1325" s="623"/>
      <c r="L1325" s="623"/>
      <c r="M1325" s="622"/>
      <c r="N1325" s="623"/>
      <c r="O1325" s="622"/>
      <c r="P1325" s="479"/>
      <c r="Q1325" s="479"/>
      <c r="R1325" s="623"/>
      <c r="S1325" s="478"/>
      <c r="T1325" s="478"/>
      <c r="U1325" s="624"/>
      <c r="V1325" s="624"/>
      <c r="W1325" s="624"/>
      <c r="BB1325" s="478"/>
      <c r="BC1325" s="478"/>
      <c r="BD1325" s="478"/>
      <c r="BE1325" s="478"/>
      <c r="BF1325" s="478"/>
      <c r="BG1325" s="478"/>
    </row>
    <row r="1326" spans="2:59" x14ac:dyDescent="0.2">
      <c r="B1326" s="478"/>
      <c r="C1326" s="478"/>
      <c r="D1326" s="620"/>
      <c r="E1326" s="620"/>
      <c r="F1326" s="620"/>
      <c r="G1326" s="479"/>
      <c r="H1326" s="621"/>
      <c r="I1326" s="622"/>
      <c r="J1326" s="622"/>
      <c r="K1326" s="623"/>
      <c r="L1326" s="623"/>
      <c r="M1326" s="622"/>
      <c r="N1326" s="623"/>
      <c r="O1326" s="622"/>
      <c r="P1326" s="479"/>
      <c r="Q1326" s="479"/>
      <c r="R1326" s="623"/>
      <c r="S1326" s="478"/>
      <c r="T1326" s="478"/>
      <c r="U1326" s="624"/>
      <c r="V1326" s="624"/>
      <c r="W1326" s="624"/>
      <c r="BB1326" s="478"/>
      <c r="BC1326" s="478"/>
      <c r="BD1326" s="478"/>
      <c r="BE1326" s="478"/>
      <c r="BF1326" s="478"/>
      <c r="BG1326" s="478"/>
    </row>
    <row r="1327" spans="2:59" x14ac:dyDescent="0.2">
      <c r="B1327" s="478"/>
      <c r="C1327" s="478"/>
      <c r="D1327" s="620"/>
      <c r="E1327" s="620"/>
      <c r="F1327" s="620"/>
      <c r="G1327" s="479"/>
      <c r="H1327" s="621"/>
      <c r="I1327" s="622"/>
      <c r="J1327" s="622"/>
      <c r="K1327" s="623"/>
      <c r="L1327" s="623"/>
      <c r="M1327" s="622"/>
      <c r="N1327" s="623"/>
      <c r="O1327" s="622"/>
      <c r="P1327" s="479"/>
      <c r="Q1327" s="479"/>
      <c r="R1327" s="623"/>
      <c r="S1327" s="478"/>
      <c r="T1327" s="478"/>
      <c r="U1327" s="624"/>
      <c r="V1327" s="624"/>
      <c r="W1327" s="624"/>
      <c r="BB1327" s="478"/>
      <c r="BC1327" s="478"/>
      <c r="BD1327" s="478"/>
      <c r="BE1327" s="478"/>
      <c r="BF1327" s="478"/>
      <c r="BG1327" s="478"/>
    </row>
    <row r="1328" spans="2:59" x14ac:dyDescent="0.2">
      <c r="B1328" s="478"/>
      <c r="C1328" s="478"/>
      <c r="D1328" s="620"/>
      <c r="E1328" s="620"/>
      <c r="F1328" s="620"/>
      <c r="G1328" s="479"/>
      <c r="H1328" s="621"/>
      <c r="I1328" s="622"/>
      <c r="J1328" s="622"/>
      <c r="K1328" s="623"/>
      <c r="L1328" s="623"/>
      <c r="M1328" s="622"/>
      <c r="N1328" s="623"/>
      <c r="O1328" s="622"/>
      <c r="P1328" s="479"/>
      <c r="Q1328" s="479"/>
      <c r="R1328" s="623"/>
      <c r="S1328" s="478"/>
      <c r="T1328" s="478"/>
      <c r="U1328" s="624"/>
      <c r="V1328" s="624"/>
      <c r="W1328" s="624"/>
      <c r="BB1328" s="478"/>
      <c r="BC1328" s="478"/>
      <c r="BD1328" s="478"/>
      <c r="BE1328" s="478"/>
      <c r="BF1328" s="478"/>
      <c r="BG1328" s="478"/>
    </row>
    <row r="1329" spans="2:59" x14ac:dyDescent="0.2">
      <c r="B1329" s="478"/>
      <c r="C1329" s="478"/>
      <c r="D1329" s="620"/>
      <c r="E1329" s="620"/>
      <c r="F1329" s="620"/>
      <c r="G1329" s="479"/>
      <c r="H1329" s="621"/>
      <c r="I1329" s="622"/>
      <c r="J1329" s="622"/>
      <c r="K1329" s="623"/>
      <c r="L1329" s="623"/>
      <c r="M1329" s="622"/>
      <c r="N1329" s="623"/>
      <c r="O1329" s="622"/>
      <c r="P1329" s="479"/>
      <c r="Q1329" s="479"/>
      <c r="R1329" s="623"/>
      <c r="S1329" s="478"/>
      <c r="T1329" s="478"/>
      <c r="U1329" s="624"/>
      <c r="V1329" s="624"/>
      <c r="W1329" s="624"/>
      <c r="BB1329" s="478"/>
      <c r="BC1329" s="478"/>
      <c r="BD1329" s="478"/>
      <c r="BE1329" s="478"/>
      <c r="BF1329" s="478"/>
      <c r="BG1329" s="478"/>
    </row>
    <row r="1330" spans="2:59" x14ac:dyDescent="0.2">
      <c r="B1330" s="478"/>
      <c r="C1330" s="478"/>
      <c r="D1330" s="620"/>
      <c r="E1330" s="620"/>
      <c r="F1330" s="620"/>
      <c r="G1330" s="479"/>
      <c r="H1330" s="621"/>
      <c r="I1330" s="622"/>
      <c r="J1330" s="622"/>
      <c r="K1330" s="623"/>
      <c r="L1330" s="623"/>
      <c r="M1330" s="622"/>
      <c r="N1330" s="623"/>
      <c r="O1330" s="622"/>
      <c r="P1330" s="479"/>
      <c r="Q1330" s="479"/>
      <c r="R1330" s="623"/>
      <c r="S1330" s="478"/>
      <c r="T1330" s="478"/>
      <c r="U1330" s="624"/>
      <c r="V1330" s="624"/>
      <c r="W1330" s="624"/>
      <c r="BB1330" s="478"/>
      <c r="BC1330" s="478"/>
      <c r="BD1330" s="478"/>
      <c r="BE1330" s="478"/>
      <c r="BF1330" s="478"/>
      <c r="BG1330" s="478"/>
    </row>
    <row r="1331" spans="2:59" x14ac:dyDescent="0.2">
      <c r="B1331" s="478"/>
      <c r="C1331" s="478"/>
      <c r="D1331" s="620"/>
      <c r="E1331" s="620"/>
      <c r="F1331" s="620"/>
      <c r="G1331" s="479"/>
      <c r="H1331" s="621"/>
      <c r="I1331" s="622"/>
      <c r="J1331" s="622"/>
      <c r="K1331" s="623"/>
      <c r="L1331" s="623"/>
      <c r="M1331" s="622"/>
      <c r="N1331" s="623"/>
      <c r="O1331" s="622"/>
      <c r="P1331" s="479"/>
      <c r="Q1331" s="479"/>
      <c r="R1331" s="623"/>
      <c r="S1331" s="478"/>
      <c r="T1331" s="478"/>
      <c r="U1331" s="624"/>
      <c r="V1331" s="624"/>
      <c r="W1331" s="624"/>
      <c r="BB1331" s="478"/>
      <c r="BC1331" s="478"/>
      <c r="BD1331" s="478"/>
      <c r="BE1331" s="478"/>
      <c r="BF1331" s="478"/>
      <c r="BG1331" s="478"/>
    </row>
    <row r="1332" spans="2:59" x14ac:dyDescent="0.2">
      <c r="B1332" s="478"/>
      <c r="C1332" s="478"/>
      <c r="D1332" s="620"/>
      <c r="E1332" s="620"/>
      <c r="F1332" s="620"/>
      <c r="G1332" s="479"/>
      <c r="H1332" s="621"/>
      <c r="I1332" s="622"/>
      <c r="J1332" s="622"/>
      <c r="K1332" s="623"/>
      <c r="L1332" s="623"/>
      <c r="M1332" s="622"/>
      <c r="N1332" s="623"/>
      <c r="O1332" s="622"/>
      <c r="P1332" s="479"/>
      <c r="Q1332" s="479"/>
      <c r="R1332" s="623"/>
      <c r="S1332" s="478"/>
      <c r="T1332" s="478"/>
      <c r="U1332" s="624"/>
      <c r="V1332" s="624"/>
      <c r="W1332" s="624"/>
      <c r="BB1332" s="478"/>
      <c r="BC1332" s="478"/>
      <c r="BD1332" s="478"/>
      <c r="BE1332" s="478"/>
      <c r="BF1332" s="478"/>
      <c r="BG1332" s="478"/>
    </row>
    <row r="1333" spans="2:59" x14ac:dyDescent="0.2">
      <c r="B1333" s="478"/>
      <c r="C1333" s="478"/>
      <c r="D1333" s="620"/>
      <c r="E1333" s="620"/>
      <c r="F1333" s="620"/>
      <c r="G1333" s="479"/>
      <c r="H1333" s="621"/>
      <c r="I1333" s="622"/>
      <c r="J1333" s="622"/>
      <c r="K1333" s="623"/>
      <c r="L1333" s="623"/>
      <c r="M1333" s="622"/>
      <c r="N1333" s="623"/>
      <c r="O1333" s="622"/>
      <c r="P1333" s="479"/>
      <c r="Q1333" s="479"/>
      <c r="R1333" s="623"/>
      <c r="S1333" s="478"/>
      <c r="T1333" s="478"/>
      <c r="U1333" s="624"/>
      <c r="V1333" s="624"/>
      <c r="W1333" s="624"/>
      <c r="BB1333" s="478"/>
      <c r="BC1333" s="478"/>
      <c r="BD1333" s="478"/>
      <c r="BE1333" s="478"/>
      <c r="BF1333" s="478"/>
      <c r="BG1333" s="478"/>
    </row>
    <row r="1334" spans="2:59" x14ac:dyDescent="0.2">
      <c r="B1334" s="478"/>
      <c r="C1334" s="478"/>
      <c r="D1334" s="620"/>
      <c r="E1334" s="620"/>
      <c r="F1334" s="620"/>
      <c r="G1334" s="479"/>
      <c r="H1334" s="621"/>
      <c r="I1334" s="622"/>
      <c r="J1334" s="622"/>
      <c r="K1334" s="623"/>
      <c r="L1334" s="623"/>
      <c r="M1334" s="622"/>
      <c r="N1334" s="623"/>
      <c r="O1334" s="622"/>
      <c r="P1334" s="479"/>
      <c r="Q1334" s="479"/>
      <c r="R1334" s="623"/>
      <c r="S1334" s="478"/>
      <c r="T1334" s="478"/>
      <c r="U1334" s="624"/>
      <c r="V1334" s="624"/>
      <c r="W1334" s="624"/>
      <c r="BB1334" s="478"/>
      <c r="BC1334" s="478"/>
      <c r="BD1334" s="478"/>
      <c r="BE1334" s="478"/>
      <c r="BF1334" s="478"/>
      <c r="BG1334" s="478"/>
    </row>
    <row r="1335" spans="2:59" x14ac:dyDescent="0.2">
      <c r="B1335" s="478"/>
      <c r="C1335" s="478"/>
      <c r="D1335" s="620"/>
      <c r="E1335" s="620"/>
      <c r="F1335" s="620"/>
      <c r="G1335" s="479"/>
      <c r="H1335" s="621"/>
      <c r="I1335" s="622"/>
      <c r="J1335" s="622"/>
      <c r="K1335" s="623"/>
      <c r="L1335" s="623"/>
      <c r="M1335" s="622"/>
      <c r="N1335" s="623"/>
      <c r="O1335" s="622"/>
      <c r="P1335" s="479"/>
      <c r="Q1335" s="479"/>
      <c r="R1335" s="623"/>
      <c r="S1335" s="478"/>
      <c r="T1335" s="478"/>
      <c r="U1335" s="624"/>
      <c r="V1335" s="624"/>
      <c r="W1335" s="624"/>
      <c r="BB1335" s="478"/>
      <c r="BC1335" s="478"/>
      <c r="BD1335" s="478"/>
      <c r="BE1335" s="478"/>
      <c r="BF1335" s="478"/>
      <c r="BG1335" s="478"/>
    </row>
    <row r="1336" spans="2:59" x14ac:dyDescent="0.2">
      <c r="B1336" s="478"/>
      <c r="C1336" s="478"/>
      <c r="D1336" s="620"/>
      <c r="E1336" s="620"/>
      <c r="F1336" s="620"/>
      <c r="G1336" s="479"/>
      <c r="H1336" s="621"/>
      <c r="I1336" s="622"/>
      <c r="J1336" s="622"/>
      <c r="K1336" s="623"/>
      <c r="L1336" s="623"/>
      <c r="M1336" s="622"/>
      <c r="N1336" s="623"/>
      <c r="O1336" s="622"/>
      <c r="P1336" s="479"/>
      <c r="Q1336" s="479"/>
      <c r="R1336" s="623"/>
      <c r="S1336" s="478"/>
      <c r="T1336" s="478"/>
      <c r="U1336" s="624"/>
      <c r="V1336" s="624"/>
      <c r="W1336" s="624"/>
      <c r="BB1336" s="478"/>
      <c r="BC1336" s="478"/>
      <c r="BD1336" s="478"/>
      <c r="BE1336" s="478"/>
      <c r="BF1336" s="478"/>
      <c r="BG1336" s="478"/>
    </row>
    <row r="1337" spans="2:59" x14ac:dyDescent="0.2">
      <c r="B1337" s="478"/>
      <c r="C1337" s="478"/>
      <c r="D1337" s="620"/>
      <c r="E1337" s="620"/>
      <c r="F1337" s="620"/>
      <c r="G1337" s="479"/>
      <c r="H1337" s="621"/>
      <c r="I1337" s="622"/>
      <c r="J1337" s="622"/>
      <c r="K1337" s="623"/>
      <c r="L1337" s="623"/>
      <c r="M1337" s="622"/>
      <c r="N1337" s="623"/>
      <c r="O1337" s="622"/>
      <c r="P1337" s="479"/>
      <c r="Q1337" s="479"/>
      <c r="R1337" s="623"/>
      <c r="S1337" s="478"/>
      <c r="T1337" s="478"/>
      <c r="U1337" s="624"/>
      <c r="V1337" s="624"/>
      <c r="W1337" s="624"/>
      <c r="BB1337" s="478"/>
      <c r="BC1337" s="478"/>
      <c r="BD1337" s="478"/>
      <c r="BE1337" s="478"/>
      <c r="BF1337" s="478"/>
      <c r="BG1337" s="478"/>
    </row>
    <row r="1338" spans="2:59" x14ac:dyDescent="0.2">
      <c r="B1338" s="478"/>
      <c r="C1338" s="478"/>
      <c r="D1338" s="620"/>
      <c r="E1338" s="620"/>
      <c r="F1338" s="620"/>
      <c r="G1338" s="479"/>
      <c r="H1338" s="621"/>
      <c r="I1338" s="622"/>
      <c r="J1338" s="622"/>
      <c r="K1338" s="623"/>
      <c r="L1338" s="623"/>
      <c r="M1338" s="622"/>
      <c r="N1338" s="623"/>
      <c r="O1338" s="622"/>
      <c r="P1338" s="479"/>
      <c r="Q1338" s="479"/>
      <c r="R1338" s="623"/>
      <c r="S1338" s="478"/>
      <c r="T1338" s="478"/>
      <c r="U1338" s="624"/>
      <c r="V1338" s="624"/>
      <c r="W1338" s="624"/>
      <c r="BB1338" s="478"/>
      <c r="BC1338" s="478"/>
      <c r="BD1338" s="478"/>
      <c r="BE1338" s="478"/>
      <c r="BF1338" s="478"/>
      <c r="BG1338" s="478"/>
    </row>
    <row r="1339" spans="2:59" x14ac:dyDescent="0.2">
      <c r="B1339" s="478"/>
      <c r="C1339" s="478"/>
      <c r="D1339" s="620"/>
      <c r="E1339" s="620"/>
      <c r="F1339" s="620"/>
      <c r="G1339" s="479"/>
      <c r="H1339" s="621"/>
      <c r="I1339" s="622"/>
      <c r="J1339" s="622"/>
      <c r="K1339" s="623"/>
      <c r="L1339" s="623"/>
      <c r="M1339" s="622"/>
      <c r="N1339" s="623"/>
      <c r="O1339" s="622"/>
      <c r="P1339" s="479"/>
      <c r="Q1339" s="479"/>
      <c r="R1339" s="623"/>
      <c r="S1339" s="478"/>
      <c r="T1339" s="478"/>
      <c r="U1339" s="624"/>
      <c r="V1339" s="624"/>
      <c r="W1339" s="624"/>
      <c r="BB1339" s="478"/>
      <c r="BC1339" s="478"/>
      <c r="BD1339" s="478"/>
      <c r="BE1339" s="478"/>
      <c r="BF1339" s="478"/>
      <c r="BG1339" s="478"/>
    </row>
    <row r="1340" spans="2:59" x14ac:dyDescent="0.2">
      <c r="B1340" s="478"/>
      <c r="C1340" s="478"/>
      <c r="D1340" s="620"/>
      <c r="E1340" s="620"/>
      <c r="F1340" s="620"/>
      <c r="G1340" s="479"/>
      <c r="H1340" s="621"/>
      <c r="I1340" s="622"/>
      <c r="J1340" s="622"/>
      <c r="K1340" s="623"/>
      <c r="L1340" s="623"/>
      <c r="M1340" s="622"/>
      <c r="N1340" s="623"/>
      <c r="O1340" s="622"/>
      <c r="P1340" s="479"/>
      <c r="Q1340" s="479"/>
      <c r="R1340" s="623"/>
      <c r="S1340" s="478"/>
      <c r="T1340" s="478"/>
      <c r="U1340" s="624"/>
      <c r="V1340" s="624"/>
      <c r="W1340" s="624"/>
      <c r="BB1340" s="478"/>
      <c r="BC1340" s="478"/>
      <c r="BD1340" s="478"/>
      <c r="BE1340" s="478"/>
      <c r="BF1340" s="478"/>
      <c r="BG1340" s="478"/>
    </row>
    <row r="1341" spans="2:59" x14ac:dyDescent="0.2">
      <c r="B1341" s="478"/>
      <c r="C1341" s="478"/>
      <c r="D1341" s="620"/>
      <c r="E1341" s="620"/>
      <c r="F1341" s="620"/>
      <c r="G1341" s="479"/>
      <c r="H1341" s="621"/>
      <c r="I1341" s="622"/>
      <c r="J1341" s="622"/>
      <c r="K1341" s="623"/>
      <c r="L1341" s="623"/>
      <c r="M1341" s="622"/>
      <c r="N1341" s="623"/>
      <c r="O1341" s="622"/>
      <c r="P1341" s="479"/>
      <c r="Q1341" s="479"/>
      <c r="R1341" s="623"/>
      <c r="S1341" s="478"/>
      <c r="T1341" s="478"/>
      <c r="U1341" s="624"/>
      <c r="V1341" s="624"/>
      <c r="W1341" s="624"/>
      <c r="BB1341" s="478"/>
      <c r="BC1341" s="478"/>
      <c r="BD1341" s="478"/>
      <c r="BE1341" s="478"/>
      <c r="BF1341" s="478"/>
      <c r="BG1341" s="478"/>
    </row>
    <row r="1342" spans="2:59" x14ac:dyDescent="0.2">
      <c r="B1342" s="478"/>
      <c r="C1342" s="478"/>
      <c r="D1342" s="620"/>
      <c r="E1342" s="620"/>
      <c r="F1342" s="620"/>
      <c r="G1342" s="479"/>
      <c r="H1342" s="621"/>
      <c r="I1342" s="622"/>
      <c r="J1342" s="622"/>
      <c r="K1342" s="623"/>
      <c r="L1342" s="623"/>
      <c r="M1342" s="622"/>
      <c r="N1342" s="623"/>
      <c r="O1342" s="622"/>
      <c r="P1342" s="479"/>
      <c r="Q1342" s="479"/>
      <c r="R1342" s="623"/>
      <c r="S1342" s="478"/>
      <c r="T1342" s="478"/>
      <c r="U1342" s="624"/>
      <c r="V1342" s="624"/>
      <c r="W1342" s="624"/>
      <c r="BB1342" s="478"/>
      <c r="BC1342" s="478"/>
      <c r="BD1342" s="478"/>
      <c r="BE1342" s="478"/>
      <c r="BF1342" s="478"/>
      <c r="BG1342" s="478"/>
    </row>
    <row r="1343" spans="2:59" x14ac:dyDescent="0.2">
      <c r="B1343" s="478"/>
      <c r="C1343" s="478"/>
      <c r="D1343" s="620"/>
      <c r="E1343" s="620"/>
      <c r="F1343" s="620"/>
      <c r="G1343" s="479"/>
      <c r="H1343" s="621"/>
      <c r="I1343" s="622"/>
      <c r="J1343" s="622"/>
      <c r="K1343" s="623"/>
      <c r="L1343" s="623"/>
      <c r="M1343" s="622"/>
      <c r="N1343" s="623"/>
      <c r="O1343" s="622"/>
      <c r="P1343" s="479"/>
      <c r="Q1343" s="479"/>
      <c r="R1343" s="623"/>
      <c r="S1343" s="478"/>
      <c r="T1343" s="478"/>
      <c r="U1343" s="624"/>
      <c r="V1343" s="624"/>
      <c r="W1343" s="624"/>
      <c r="BB1343" s="478"/>
      <c r="BC1343" s="478"/>
      <c r="BD1343" s="478"/>
      <c r="BE1343" s="478"/>
      <c r="BF1343" s="478"/>
      <c r="BG1343" s="478"/>
    </row>
    <row r="1344" spans="2:59" x14ac:dyDescent="0.2">
      <c r="B1344" s="478"/>
      <c r="C1344" s="478"/>
      <c r="D1344" s="620"/>
      <c r="E1344" s="620"/>
      <c r="F1344" s="620"/>
      <c r="G1344" s="479"/>
      <c r="H1344" s="621"/>
      <c r="I1344" s="622"/>
      <c r="J1344" s="622"/>
      <c r="K1344" s="623"/>
      <c r="L1344" s="623"/>
      <c r="M1344" s="622"/>
      <c r="N1344" s="623"/>
      <c r="O1344" s="622"/>
      <c r="P1344" s="479"/>
      <c r="Q1344" s="479"/>
      <c r="R1344" s="623"/>
      <c r="S1344" s="478"/>
      <c r="T1344" s="478"/>
      <c r="U1344" s="624"/>
      <c r="V1344" s="624"/>
      <c r="W1344" s="624"/>
      <c r="BB1344" s="478"/>
      <c r="BC1344" s="478"/>
      <c r="BD1344" s="478"/>
      <c r="BE1344" s="478"/>
      <c r="BF1344" s="478"/>
      <c r="BG1344" s="478"/>
    </row>
    <row r="1345" spans="2:59" x14ac:dyDescent="0.2">
      <c r="B1345" s="478"/>
      <c r="C1345" s="478"/>
      <c r="D1345" s="620"/>
      <c r="E1345" s="620"/>
      <c r="F1345" s="620"/>
      <c r="G1345" s="479"/>
      <c r="H1345" s="621"/>
      <c r="I1345" s="622"/>
      <c r="J1345" s="622"/>
      <c r="K1345" s="623"/>
      <c r="L1345" s="623"/>
      <c r="M1345" s="622"/>
      <c r="N1345" s="623"/>
      <c r="O1345" s="622"/>
      <c r="P1345" s="479"/>
      <c r="Q1345" s="479"/>
      <c r="R1345" s="623"/>
      <c r="S1345" s="478"/>
      <c r="T1345" s="478"/>
      <c r="U1345" s="624"/>
      <c r="V1345" s="624"/>
      <c r="W1345" s="624"/>
      <c r="BB1345" s="478"/>
      <c r="BC1345" s="478"/>
      <c r="BD1345" s="478"/>
      <c r="BE1345" s="478"/>
      <c r="BF1345" s="478"/>
      <c r="BG1345" s="478"/>
    </row>
    <row r="1346" spans="2:59" x14ac:dyDescent="0.2">
      <c r="B1346" s="478"/>
      <c r="C1346" s="478"/>
      <c r="D1346" s="620"/>
      <c r="E1346" s="620"/>
      <c r="F1346" s="620"/>
      <c r="G1346" s="479"/>
      <c r="H1346" s="621"/>
      <c r="I1346" s="622"/>
      <c r="J1346" s="622"/>
      <c r="K1346" s="623"/>
      <c r="L1346" s="623"/>
      <c r="M1346" s="622"/>
      <c r="N1346" s="623"/>
      <c r="O1346" s="622"/>
      <c r="P1346" s="479"/>
      <c r="Q1346" s="479"/>
      <c r="R1346" s="623"/>
      <c r="S1346" s="478"/>
      <c r="T1346" s="478"/>
      <c r="U1346" s="624"/>
      <c r="V1346" s="624"/>
      <c r="W1346" s="624"/>
      <c r="BB1346" s="478"/>
      <c r="BC1346" s="478"/>
      <c r="BD1346" s="478"/>
      <c r="BE1346" s="478"/>
      <c r="BF1346" s="478"/>
      <c r="BG1346" s="478"/>
    </row>
    <row r="1347" spans="2:59" x14ac:dyDescent="0.2">
      <c r="B1347" s="478"/>
      <c r="C1347" s="478"/>
      <c r="D1347" s="620"/>
      <c r="E1347" s="620"/>
      <c r="F1347" s="620"/>
      <c r="G1347" s="479"/>
      <c r="H1347" s="621"/>
      <c r="I1347" s="622"/>
      <c r="J1347" s="622"/>
      <c r="K1347" s="623"/>
      <c r="L1347" s="623"/>
      <c r="M1347" s="622"/>
      <c r="N1347" s="623"/>
      <c r="O1347" s="622"/>
      <c r="P1347" s="479"/>
      <c r="Q1347" s="479"/>
      <c r="R1347" s="623"/>
      <c r="S1347" s="478"/>
      <c r="T1347" s="478"/>
      <c r="U1347" s="624"/>
      <c r="V1347" s="624"/>
      <c r="W1347" s="624"/>
      <c r="BB1347" s="478"/>
      <c r="BC1347" s="478"/>
      <c r="BD1347" s="478"/>
      <c r="BE1347" s="478"/>
      <c r="BF1347" s="478"/>
      <c r="BG1347" s="478"/>
    </row>
    <row r="1348" spans="2:59" x14ac:dyDescent="0.2">
      <c r="B1348" s="478"/>
      <c r="C1348" s="478"/>
      <c r="D1348" s="620"/>
      <c r="E1348" s="620"/>
      <c r="F1348" s="620"/>
      <c r="G1348" s="479"/>
      <c r="H1348" s="621"/>
      <c r="I1348" s="622"/>
      <c r="J1348" s="622"/>
      <c r="K1348" s="623"/>
      <c r="L1348" s="623"/>
      <c r="M1348" s="622"/>
      <c r="N1348" s="623"/>
      <c r="O1348" s="622"/>
      <c r="P1348" s="479"/>
      <c r="Q1348" s="479"/>
      <c r="R1348" s="623"/>
      <c r="S1348" s="478"/>
      <c r="T1348" s="478"/>
      <c r="U1348" s="624"/>
      <c r="V1348" s="624"/>
      <c r="W1348" s="624"/>
      <c r="BB1348" s="478"/>
      <c r="BC1348" s="478"/>
      <c r="BD1348" s="478"/>
      <c r="BE1348" s="478"/>
      <c r="BF1348" s="478"/>
      <c r="BG1348" s="478"/>
    </row>
    <row r="1349" spans="2:59" x14ac:dyDescent="0.2">
      <c r="B1349" s="478"/>
      <c r="C1349" s="478"/>
      <c r="D1349" s="620"/>
      <c r="E1349" s="620"/>
      <c r="F1349" s="620"/>
      <c r="G1349" s="479"/>
      <c r="H1349" s="621"/>
      <c r="I1349" s="622"/>
      <c r="J1349" s="622"/>
      <c r="K1349" s="623"/>
      <c r="L1349" s="623"/>
      <c r="M1349" s="622"/>
      <c r="N1349" s="623"/>
      <c r="O1349" s="622"/>
      <c r="P1349" s="479"/>
      <c r="Q1349" s="479"/>
      <c r="R1349" s="623"/>
      <c r="S1349" s="478"/>
      <c r="T1349" s="478"/>
      <c r="U1349" s="624"/>
      <c r="V1349" s="624"/>
      <c r="W1349" s="624"/>
      <c r="BB1349" s="478"/>
      <c r="BC1349" s="478"/>
      <c r="BD1349" s="478"/>
      <c r="BE1349" s="478"/>
      <c r="BF1349" s="478"/>
      <c r="BG1349" s="478"/>
    </row>
    <row r="1350" spans="2:59" x14ac:dyDescent="0.2">
      <c r="B1350" s="478"/>
      <c r="C1350" s="478"/>
      <c r="D1350" s="620"/>
      <c r="E1350" s="620"/>
      <c r="F1350" s="620"/>
      <c r="G1350" s="479"/>
      <c r="H1350" s="621"/>
      <c r="I1350" s="622"/>
      <c r="J1350" s="622"/>
      <c r="K1350" s="623"/>
      <c r="L1350" s="623"/>
      <c r="M1350" s="622"/>
      <c r="N1350" s="623"/>
      <c r="O1350" s="622"/>
      <c r="P1350" s="479"/>
      <c r="Q1350" s="479"/>
      <c r="R1350" s="623"/>
      <c r="S1350" s="478"/>
      <c r="T1350" s="478"/>
      <c r="U1350" s="624"/>
      <c r="V1350" s="624"/>
      <c r="W1350" s="624"/>
      <c r="BB1350" s="478"/>
      <c r="BC1350" s="478"/>
      <c r="BD1350" s="478"/>
      <c r="BE1350" s="478"/>
      <c r="BF1350" s="478"/>
      <c r="BG1350" s="478"/>
    </row>
    <row r="1351" spans="2:59" x14ac:dyDescent="0.2">
      <c r="B1351" s="478"/>
      <c r="C1351" s="478"/>
      <c r="D1351" s="620"/>
      <c r="E1351" s="620"/>
      <c r="F1351" s="620"/>
      <c r="G1351" s="479"/>
      <c r="H1351" s="621"/>
      <c r="I1351" s="622"/>
      <c r="J1351" s="622"/>
      <c r="K1351" s="623"/>
      <c r="L1351" s="623"/>
      <c r="M1351" s="622"/>
      <c r="N1351" s="623"/>
      <c r="O1351" s="622"/>
      <c r="P1351" s="479"/>
      <c r="Q1351" s="479"/>
      <c r="R1351" s="623"/>
      <c r="S1351" s="478"/>
      <c r="T1351" s="478"/>
      <c r="U1351" s="624"/>
      <c r="V1351" s="624"/>
      <c r="W1351" s="624"/>
      <c r="BB1351" s="478"/>
      <c r="BC1351" s="478"/>
      <c r="BD1351" s="478"/>
      <c r="BE1351" s="478"/>
      <c r="BF1351" s="478"/>
      <c r="BG1351" s="478"/>
    </row>
    <row r="1352" spans="2:59" x14ac:dyDescent="0.2">
      <c r="B1352" s="478"/>
      <c r="C1352" s="478"/>
      <c r="D1352" s="620"/>
      <c r="E1352" s="620"/>
      <c r="F1352" s="620"/>
      <c r="G1352" s="479"/>
      <c r="H1352" s="621"/>
      <c r="I1352" s="622"/>
      <c r="J1352" s="622"/>
      <c r="K1352" s="623"/>
      <c r="L1352" s="623"/>
      <c r="M1352" s="622"/>
      <c r="N1352" s="623"/>
      <c r="O1352" s="622"/>
      <c r="P1352" s="479"/>
      <c r="Q1352" s="479"/>
      <c r="R1352" s="623"/>
      <c r="S1352" s="478"/>
      <c r="T1352" s="478"/>
      <c r="U1352" s="624"/>
      <c r="V1352" s="624"/>
      <c r="W1352" s="624"/>
      <c r="BB1352" s="478"/>
      <c r="BC1352" s="478"/>
      <c r="BD1352" s="478"/>
      <c r="BE1352" s="478"/>
      <c r="BF1352" s="478"/>
      <c r="BG1352" s="478"/>
    </row>
    <row r="1353" spans="2:59" x14ac:dyDescent="0.2">
      <c r="B1353" s="478"/>
      <c r="C1353" s="478"/>
      <c r="D1353" s="620"/>
      <c r="E1353" s="620"/>
      <c r="F1353" s="620"/>
      <c r="G1353" s="479"/>
      <c r="H1353" s="621"/>
      <c r="I1353" s="622"/>
      <c r="J1353" s="622"/>
      <c r="K1353" s="623"/>
      <c r="L1353" s="623"/>
      <c r="M1353" s="622"/>
      <c r="N1353" s="623"/>
      <c r="O1353" s="622"/>
      <c r="P1353" s="479"/>
      <c r="Q1353" s="479"/>
      <c r="R1353" s="623"/>
      <c r="S1353" s="478"/>
      <c r="T1353" s="478"/>
      <c r="U1353" s="624"/>
      <c r="V1353" s="624"/>
      <c r="W1353" s="624"/>
      <c r="BB1353" s="478"/>
      <c r="BC1353" s="478"/>
      <c r="BD1353" s="478"/>
      <c r="BE1353" s="478"/>
      <c r="BF1353" s="478"/>
      <c r="BG1353" s="478"/>
    </row>
    <row r="1354" spans="2:59" x14ac:dyDescent="0.2">
      <c r="B1354" s="478"/>
      <c r="C1354" s="478"/>
      <c r="D1354" s="620"/>
      <c r="E1354" s="620"/>
      <c r="F1354" s="620"/>
      <c r="G1354" s="479"/>
      <c r="H1354" s="621"/>
      <c r="I1354" s="622"/>
      <c r="J1354" s="622"/>
      <c r="K1354" s="623"/>
      <c r="L1354" s="623"/>
      <c r="M1354" s="622"/>
      <c r="N1354" s="623"/>
      <c r="O1354" s="622"/>
      <c r="P1354" s="479"/>
      <c r="Q1354" s="479"/>
      <c r="R1354" s="623"/>
      <c r="S1354" s="478"/>
      <c r="T1354" s="478"/>
      <c r="U1354" s="624"/>
      <c r="V1354" s="624"/>
      <c r="W1354" s="624"/>
      <c r="BB1354" s="478"/>
      <c r="BC1354" s="478"/>
      <c r="BD1354" s="478"/>
      <c r="BE1354" s="478"/>
      <c r="BF1354" s="478"/>
      <c r="BG1354" s="478"/>
    </row>
    <row r="1355" spans="2:59" x14ac:dyDescent="0.2">
      <c r="B1355" s="478"/>
      <c r="C1355" s="478"/>
      <c r="D1355" s="620"/>
      <c r="E1355" s="620"/>
      <c r="F1355" s="620"/>
      <c r="G1355" s="479"/>
      <c r="H1355" s="621"/>
      <c r="I1355" s="622"/>
      <c r="J1355" s="622"/>
      <c r="K1355" s="623"/>
      <c r="L1355" s="623"/>
      <c r="M1355" s="622"/>
      <c r="N1355" s="623"/>
      <c r="O1355" s="622"/>
      <c r="P1355" s="479"/>
      <c r="Q1355" s="479"/>
      <c r="R1355" s="623"/>
      <c r="S1355" s="478"/>
      <c r="T1355" s="478"/>
      <c r="U1355" s="624"/>
      <c r="V1355" s="624"/>
      <c r="W1355" s="624"/>
      <c r="BB1355" s="478"/>
      <c r="BC1355" s="478"/>
      <c r="BD1355" s="478"/>
      <c r="BE1355" s="478"/>
      <c r="BF1355" s="478"/>
      <c r="BG1355" s="478"/>
    </row>
    <row r="1356" spans="2:59" x14ac:dyDescent="0.2">
      <c r="B1356" s="478"/>
      <c r="C1356" s="478"/>
      <c r="D1356" s="620"/>
      <c r="E1356" s="620"/>
      <c r="F1356" s="620"/>
      <c r="G1356" s="479"/>
      <c r="H1356" s="621"/>
      <c r="I1356" s="622"/>
      <c r="J1356" s="622"/>
      <c r="K1356" s="623"/>
      <c r="L1356" s="623"/>
      <c r="M1356" s="622"/>
      <c r="N1356" s="623"/>
      <c r="O1356" s="622"/>
      <c r="P1356" s="479"/>
      <c r="Q1356" s="479"/>
      <c r="R1356" s="623"/>
      <c r="S1356" s="478"/>
      <c r="T1356" s="478"/>
      <c r="U1356" s="624"/>
      <c r="V1356" s="624"/>
      <c r="W1356" s="624"/>
      <c r="BB1356" s="478"/>
      <c r="BC1356" s="478"/>
      <c r="BD1356" s="478"/>
      <c r="BE1356" s="478"/>
      <c r="BF1356" s="478"/>
      <c r="BG1356" s="478"/>
    </row>
    <row r="1357" spans="2:59" x14ac:dyDescent="0.2">
      <c r="B1357" s="478"/>
      <c r="C1357" s="478"/>
      <c r="D1357" s="620"/>
      <c r="E1357" s="620"/>
      <c r="F1357" s="620"/>
      <c r="G1357" s="479"/>
      <c r="H1357" s="621"/>
      <c r="I1357" s="622"/>
      <c r="J1357" s="622"/>
      <c r="K1357" s="623"/>
      <c r="L1357" s="623"/>
      <c r="M1357" s="622"/>
      <c r="N1357" s="623"/>
      <c r="O1357" s="622"/>
      <c r="P1357" s="479"/>
      <c r="Q1357" s="479"/>
      <c r="R1357" s="623"/>
      <c r="S1357" s="478"/>
      <c r="T1357" s="478"/>
      <c r="U1357" s="624"/>
      <c r="V1357" s="624"/>
      <c r="W1357" s="624"/>
      <c r="BB1357" s="478"/>
      <c r="BC1357" s="478"/>
      <c r="BD1357" s="478"/>
      <c r="BE1357" s="478"/>
      <c r="BF1357" s="478"/>
      <c r="BG1357" s="478"/>
    </row>
    <row r="1358" spans="2:59" x14ac:dyDescent="0.2">
      <c r="B1358" s="478"/>
      <c r="C1358" s="478"/>
      <c r="D1358" s="620"/>
      <c r="E1358" s="620"/>
      <c r="F1358" s="620"/>
      <c r="G1358" s="479"/>
      <c r="H1358" s="621"/>
      <c r="I1358" s="622"/>
      <c r="J1358" s="622"/>
      <c r="K1358" s="623"/>
      <c r="L1358" s="623"/>
      <c r="M1358" s="622"/>
      <c r="N1358" s="623"/>
      <c r="O1358" s="622"/>
      <c r="P1358" s="479"/>
      <c r="Q1358" s="479"/>
      <c r="R1358" s="623"/>
      <c r="S1358" s="478"/>
      <c r="T1358" s="478"/>
      <c r="U1358" s="624"/>
      <c r="V1358" s="624"/>
      <c r="W1358" s="624"/>
      <c r="BB1358" s="478"/>
      <c r="BC1358" s="478"/>
      <c r="BD1358" s="478"/>
      <c r="BE1358" s="478"/>
      <c r="BF1358" s="478"/>
      <c r="BG1358" s="478"/>
    </row>
    <row r="1359" spans="2:59" x14ac:dyDescent="0.2">
      <c r="B1359" s="478"/>
      <c r="C1359" s="478"/>
      <c r="D1359" s="620"/>
      <c r="E1359" s="620"/>
      <c r="F1359" s="620"/>
      <c r="G1359" s="479"/>
      <c r="H1359" s="621"/>
      <c r="I1359" s="622"/>
      <c r="J1359" s="622"/>
      <c r="K1359" s="623"/>
      <c r="L1359" s="623"/>
      <c r="M1359" s="622"/>
      <c r="N1359" s="623"/>
      <c r="O1359" s="622"/>
      <c r="P1359" s="479"/>
      <c r="Q1359" s="479"/>
      <c r="R1359" s="623"/>
      <c r="S1359" s="478"/>
      <c r="T1359" s="478"/>
      <c r="U1359" s="624"/>
      <c r="V1359" s="624"/>
      <c r="W1359" s="624"/>
      <c r="BB1359" s="478"/>
      <c r="BC1359" s="478"/>
      <c r="BD1359" s="478"/>
      <c r="BE1359" s="478"/>
      <c r="BF1359" s="478"/>
      <c r="BG1359" s="478"/>
    </row>
    <row r="1360" spans="2:59" x14ac:dyDescent="0.2">
      <c r="B1360" s="478"/>
      <c r="C1360" s="478"/>
      <c r="D1360" s="620"/>
      <c r="E1360" s="620"/>
      <c r="F1360" s="620"/>
      <c r="G1360" s="479"/>
      <c r="H1360" s="621"/>
      <c r="I1360" s="622"/>
      <c r="J1360" s="622"/>
      <c r="K1360" s="623"/>
      <c r="L1360" s="623"/>
      <c r="M1360" s="622"/>
      <c r="N1360" s="623"/>
      <c r="O1360" s="622"/>
      <c r="P1360" s="479"/>
      <c r="Q1360" s="479"/>
      <c r="R1360" s="623"/>
      <c r="S1360" s="478"/>
      <c r="T1360" s="478"/>
      <c r="U1360" s="624"/>
      <c r="V1360" s="624"/>
      <c r="W1360" s="624"/>
      <c r="BB1360" s="478"/>
      <c r="BC1360" s="478"/>
      <c r="BD1360" s="478"/>
      <c r="BE1360" s="478"/>
      <c r="BF1360" s="478"/>
      <c r="BG1360" s="478"/>
    </row>
    <row r="1361" spans="2:59" x14ac:dyDescent="0.2">
      <c r="B1361" s="478"/>
      <c r="C1361" s="478"/>
      <c r="D1361" s="620"/>
      <c r="E1361" s="620"/>
      <c r="F1361" s="620"/>
      <c r="G1361" s="479"/>
      <c r="H1361" s="621"/>
      <c r="I1361" s="622"/>
      <c r="J1361" s="622"/>
      <c r="K1361" s="623"/>
      <c r="L1361" s="623"/>
      <c r="M1361" s="622"/>
      <c r="N1361" s="623"/>
      <c r="O1361" s="622"/>
      <c r="P1361" s="479"/>
      <c r="Q1361" s="479"/>
      <c r="R1361" s="623"/>
      <c r="S1361" s="478"/>
      <c r="T1361" s="478"/>
      <c r="U1361" s="624"/>
      <c r="V1361" s="624"/>
      <c r="W1361" s="624"/>
      <c r="BB1361" s="478"/>
      <c r="BC1361" s="478"/>
      <c r="BD1361" s="478"/>
      <c r="BE1361" s="478"/>
      <c r="BF1361" s="478"/>
      <c r="BG1361" s="478"/>
    </row>
    <row r="1362" spans="2:59" x14ac:dyDescent="0.2">
      <c r="B1362" s="478"/>
      <c r="C1362" s="478"/>
      <c r="D1362" s="620"/>
      <c r="E1362" s="620"/>
      <c r="F1362" s="620"/>
      <c r="G1362" s="479"/>
      <c r="H1362" s="621"/>
      <c r="I1362" s="622"/>
      <c r="J1362" s="622"/>
      <c r="K1362" s="623"/>
      <c r="L1362" s="623"/>
      <c r="M1362" s="622"/>
      <c r="N1362" s="623"/>
      <c r="O1362" s="622"/>
      <c r="P1362" s="479"/>
      <c r="Q1362" s="479"/>
      <c r="R1362" s="623"/>
      <c r="S1362" s="478"/>
      <c r="T1362" s="478"/>
      <c r="U1362" s="624"/>
      <c r="V1362" s="624"/>
      <c r="W1362" s="624"/>
      <c r="BB1362" s="478"/>
      <c r="BC1362" s="478"/>
      <c r="BD1362" s="478"/>
      <c r="BE1362" s="478"/>
      <c r="BF1362" s="478"/>
      <c r="BG1362" s="478"/>
    </row>
    <row r="1363" spans="2:59" x14ac:dyDescent="0.2">
      <c r="B1363" s="478"/>
      <c r="C1363" s="478"/>
      <c r="D1363" s="620"/>
      <c r="E1363" s="620"/>
      <c r="F1363" s="620"/>
      <c r="G1363" s="479"/>
      <c r="H1363" s="621"/>
      <c r="I1363" s="622"/>
      <c r="J1363" s="622"/>
      <c r="K1363" s="623"/>
      <c r="L1363" s="623"/>
      <c r="M1363" s="622"/>
      <c r="N1363" s="623"/>
      <c r="O1363" s="622"/>
      <c r="P1363" s="479"/>
      <c r="Q1363" s="479"/>
      <c r="R1363" s="623"/>
      <c r="S1363" s="478"/>
      <c r="T1363" s="478"/>
      <c r="U1363" s="624"/>
      <c r="V1363" s="624"/>
      <c r="W1363" s="624"/>
      <c r="BB1363" s="478"/>
      <c r="BC1363" s="478"/>
      <c r="BD1363" s="478"/>
      <c r="BE1363" s="478"/>
      <c r="BF1363" s="478"/>
      <c r="BG1363" s="478"/>
    </row>
    <row r="1364" spans="2:59" x14ac:dyDescent="0.2">
      <c r="B1364" s="478"/>
      <c r="C1364" s="478"/>
      <c r="D1364" s="620"/>
      <c r="E1364" s="620"/>
      <c r="F1364" s="620"/>
      <c r="G1364" s="479"/>
      <c r="H1364" s="621"/>
      <c r="I1364" s="622"/>
      <c r="J1364" s="622"/>
      <c r="K1364" s="623"/>
      <c r="L1364" s="623"/>
      <c r="M1364" s="622"/>
      <c r="N1364" s="623"/>
      <c r="O1364" s="622"/>
      <c r="P1364" s="479"/>
      <c r="Q1364" s="479"/>
      <c r="R1364" s="623"/>
      <c r="S1364" s="478"/>
      <c r="T1364" s="478"/>
      <c r="U1364" s="624"/>
      <c r="V1364" s="624"/>
      <c r="W1364" s="624"/>
      <c r="BB1364" s="478"/>
      <c r="BC1364" s="478"/>
      <c r="BD1364" s="478"/>
      <c r="BE1364" s="478"/>
      <c r="BF1364" s="478"/>
      <c r="BG1364" s="478"/>
    </row>
    <row r="1365" spans="2:59" x14ac:dyDescent="0.2">
      <c r="B1365" s="478"/>
      <c r="C1365" s="478"/>
      <c r="D1365" s="620"/>
      <c r="E1365" s="620"/>
      <c r="F1365" s="620"/>
      <c r="G1365" s="479"/>
      <c r="H1365" s="621"/>
      <c r="I1365" s="622"/>
      <c r="J1365" s="622"/>
      <c r="K1365" s="623"/>
      <c r="L1365" s="623"/>
      <c r="M1365" s="622"/>
      <c r="N1365" s="623"/>
      <c r="O1365" s="622"/>
      <c r="P1365" s="479"/>
      <c r="Q1365" s="479"/>
      <c r="R1365" s="623"/>
      <c r="S1365" s="478"/>
      <c r="T1365" s="478"/>
      <c r="U1365" s="624"/>
      <c r="V1365" s="624"/>
      <c r="W1365" s="624"/>
      <c r="BB1365" s="478"/>
      <c r="BC1365" s="478"/>
      <c r="BD1365" s="478"/>
      <c r="BE1365" s="478"/>
      <c r="BF1365" s="478"/>
      <c r="BG1365" s="478"/>
    </row>
    <row r="1366" spans="2:59" x14ac:dyDescent="0.2">
      <c r="B1366" s="478"/>
      <c r="C1366" s="478"/>
      <c r="D1366" s="620"/>
      <c r="E1366" s="620"/>
      <c r="F1366" s="620"/>
      <c r="G1366" s="479"/>
      <c r="H1366" s="621"/>
      <c r="I1366" s="622"/>
      <c r="J1366" s="622"/>
      <c r="K1366" s="623"/>
      <c r="L1366" s="623"/>
      <c r="M1366" s="622"/>
      <c r="N1366" s="623"/>
      <c r="O1366" s="622"/>
      <c r="P1366" s="479"/>
      <c r="Q1366" s="479"/>
      <c r="R1366" s="623"/>
      <c r="S1366" s="478"/>
      <c r="T1366" s="478"/>
      <c r="U1366" s="624"/>
      <c r="V1366" s="624"/>
      <c r="W1366" s="624"/>
      <c r="BB1366" s="478"/>
      <c r="BC1366" s="478"/>
      <c r="BD1366" s="478"/>
      <c r="BE1366" s="478"/>
      <c r="BF1366" s="478"/>
      <c r="BG1366" s="478"/>
    </row>
    <row r="1367" spans="2:59" x14ac:dyDescent="0.2">
      <c r="B1367" s="478"/>
      <c r="C1367" s="478"/>
      <c r="D1367" s="620"/>
      <c r="E1367" s="620"/>
      <c r="F1367" s="620"/>
      <c r="G1367" s="479"/>
      <c r="H1367" s="621"/>
      <c r="I1367" s="622"/>
      <c r="J1367" s="622"/>
      <c r="K1367" s="623"/>
      <c r="L1367" s="623"/>
      <c r="M1367" s="622"/>
      <c r="N1367" s="623"/>
      <c r="O1367" s="622"/>
      <c r="P1367" s="479"/>
      <c r="Q1367" s="479"/>
      <c r="R1367" s="623"/>
      <c r="S1367" s="478"/>
      <c r="T1367" s="478"/>
      <c r="U1367" s="624"/>
      <c r="V1367" s="624"/>
      <c r="W1367" s="624"/>
      <c r="BB1367" s="478"/>
      <c r="BC1367" s="478"/>
      <c r="BD1367" s="478"/>
      <c r="BE1367" s="478"/>
      <c r="BF1367" s="478"/>
      <c r="BG1367" s="478"/>
    </row>
    <row r="1368" spans="2:59" x14ac:dyDescent="0.2">
      <c r="B1368" s="478"/>
      <c r="C1368" s="478"/>
      <c r="D1368" s="620"/>
      <c r="E1368" s="620"/>
      <c r="F1368" s="620"/>
      <c r="G1368" s="479"/>
      <c r="H1368" s="621"/>
      <c r="I1368" s="622"/>
      <c r="J1368" s="622"/>
      <c r="K1368" s="623"/>
      <c r="L1368" s="623"/>
      <c r="M1368" s="622"/>
      <c r="N1368" s="623"/>
      <c r="O1368" s="622"/>
      <c r="P1368" s="479"/>
      <c r="Q1368" s="479"/>
      <c r="R1368" s="623"/>
      <c r="S1368" s="478"/>
      <c r="T1368" s="478"/>
      <c r="U1368" s="624"/>
      <c r="V1368" s="624"/>
      <c r="W1368" s="624"/>
      <c r="BB1368" s="478"/>
      <c r="BC1368" s="478"/>
      <c r="BD1368" s="478"/>
      <c r="BE1368" s="478"/>
      <c r="BF1368" s="478"/>
      <c r="BG1368" s="478"/>
    </row>
    <row r="1369" spans="2:59" x14ac:dyDescent="0.2">
      <c r="B1369" s="478"/>
      <c r="C1369" s="478"/>
      <c r="D1369" s="620"/>
      <c r="E1369" s="620"/>
      <c r="F1369" s="620"/>
      <c r="G1369" s="479"/>
      <c r="H1369" s="621"/>
      <c r="I1369" s="622"/>
      <c r="J1369" s="622"/>
      <c r="K1369" s="623"/>
      <c r="L1369" s="623"/>
      <c r="M1369" s="622"/>
      <c r="N1369" s="623"/>
      <c r="O1369" s="622"/>
      <c r="P1369" s="479"/>
      <c r="Q1369" s="479"/>
      <c r="R1369" s="623"/>
      <c r="S1369" s="478"/>
      <c r="T1369" s="478"/>
      <c r="U1369" s="624"/>
      <c r="V1369" s="624"/>
      <c r="W1369" s="624"/>
      <c r="BB1369" s="478"/>
      <c r="BC1369" s="478"/>
      <c r="BD1369" s="478"/>
      <c r="BE1369" s="478"/>
      <c r="BF1369" s="478"/>
      <c r="BG1369" s="478"/>
    </row>
    <row r="1370" spans="2:59" x14ac:dyDescent="0.2">
      <c r="B1370" s="478"/>
      <c r="C1370" s="478"/>
      <c r="D1370" s="620"/>
      <c r="E1370" s="620"/>
      <c r="F1370" s="620"/>
      <c r="G1370" s="479"/>
      <c r="H1370" s="621"/>
      <c r="I1370" s="622"/>
      <c r="J1370" s="622"/>
      <c r="K1370" s="623"/>
      <c r="L1370" s="623"/>
      <c r="M1370" s="622"/>
      <c r="N1370" s="623"/>
      <c r="O1370" s="622"/>
      <c r="P1370" s="479"/>
      <c r="Q1370" s="479"/>
      <c r="R1370" s="623"/>
      <c r="S1370" s="478"/>
      <c r="T1370" s="478"/>
      <c r="U1370" s="624"/>
      <c r="V1370" s="624"/>
      <c r="W1370" s="624"/>
      <c r="BB1370" s="478"/>
      <c r="BC1370" s="478"/>
      <c r="BD1370" s="478"/>
      <c r="BE1370" s="478"/>
      <c r="BF1370" s="478"/>
      <c r="BG1370" s="478"/>
    </row>
    <row r="1371" spans="2:59" x14ac:dyDescent="0.2">
      <c r="B1371" s="478"/>
      <c r="C1371" s="478"/>
      <c r="D1371" s="620"/>
      <c r="E1371" s="620"/>
      <c r="F1371" s="620"/>
      <c r="G1371" s="479"/>
      <c r="H1371" s="621"/>
      <c r="I1371" s="622"/>
      <c r="J1371" s="622"/>
      <c r="K1371" s="623"/>
      <c r="L1371" s="623"/>
      <c r="M1371" s="622"/>
      <c r="N1371" s="623"/>
      <c r="O1371" s="622"/>
      <c r="P1371" s="479"/>
      <c r="Q1371" s="479"/>
      <c r="R1371" s="623"/>
      <c r="S1371" s="478"/>
      <c r="T1371" s="478"/>
      <c r="U1371" s="624"/>
      <c r="V1371" s="624"/>
      <c r="W1371" s="624"/>
      <c r="BB1371" s="478"/>
      <c r="BC1371" s="478"/>
      <c r="BD1371" s="478"/>
      <c r="BE1371" s="478"/>
      <c r="BF1371" s="478"/>
      <c r="BG1371" s="478"/>
    </row>
    <row r="1372" spans="2:59" x14ac:dyDescent="0.2">
      <c r="B1372" s="478"/>
      <c r="C1372" s="478"/>
      <c r="D1372" s="620"/>
      <c r="E1372" s="620"/>
      <c r="F1372" s="620"/>
      <c r="G1372" s="479"/>
      <c r="H1372" s="621"/>
      <c r="I1372" s="622"/>
      <c r="J1372" s="622"/>
      <c r="K1372" s="623"/>
      <c r="L1372" s="623"/>
      <c r="M1372" s="622"/>
      <c r="N1372" s="623"/>
      <c r="O1372" s="622"/>
      <c r="P1372" s="479"/>
      <c r="Q1372" s="479"/>
      <c r="R1372" s="623"/>
      <c r="S1372" s="478"/>
      <c r="T1372" s="478"/>
      <c r="U1372" s="624"/>
      <c r="V1372" s="624"/>
      <c r="W1372" s="624"/>
      <c r="BB1372" s="478"/>
      <c r="BC1372" s="478"/>
      <c r="BD1372" s="478"/>
      <c r="BE1372" s="478"/>
      <c r="BF1372" s="478"/>
      <c r="BG1372" s="478"/>
    </row>
    <row r="1373" spans="2:59" x14ac:dyDescent="0.2">
      <c r="B1373" s="478"/>
      <c r="C1373" s="478"/>
      <c r="D1373" s="620"/>
      <c r="E1373" s="620"/>
      <c r="F1373" s="620"/>
      <c r="G1373" s="479"/>
      <c r="H1373" s="621"/>
      <c r="I1373" s="622"/>
      <c r="J1373" s="622"/>
      <c r="K1373" s="623"/>
      <c r="L1373" s="623"/>
      <c r="M1373" s="622"/>
      <c r="N1373" s="623"/>
      <c r="O1373" s="622"/>
      <c r="P1373" s="479"/>
      <c r="Q1373" s="479"/>
      <c r="R1373" s="623"/>
      <c r="S1373" s="478"/>
      <c r="T1373" s="478"/>
      <c r="U1373" s="624"/>
      <c r="V1373" s="624"/>
      <c r="W1373" s="624"/>
      <c r="BB1373" s="478"/>
      <c r="BC1373" s="478"/>
      <c r="BD1373" s="478"/>
      <c r="BE1373" s="478"/>
      <c r="BF1373" s="478"/>
      <c r="BG1373" s="478"/>
    </row>
    <row r="1374" spans="2:59" x14ac:dyDescent="0.2">
      <c r="B1374" s="478"/>
      <c r="C1374" s="478"/>
      <c r="D1374" s="620"/>
      <c r="E1374" s="620"/>
      <c r="F1374" s="620"/>
      <c r="G1374" s="479"/>
      <c r="H1374" s="621"/>
      <c r="I1374" s="622"/>
      <c r="J1374" s="622"/>
      <c r="K1374" s="623"/>
      <c r="L1374" s="623"/>
      <c r="M1374" s="622"/>
      <c r="N1374" s="623"/>
      <c r="O1374" s="622"/>
      <c r="P1374" s="479"/>
      <c r="Q1374" s="479"/>
      <c r="R1374" s="623"/>
      <c r="S1374" s="478"/>
      <c r="T1374" s="478"/>
      <c r="U1374" s="624"/>
      <c r="V1374" s="624"/>
      <c r="W1374" s="624"/>
      <c r="BB1374" s="478"/>
      <c r="BC1374" s="478"/>
      <c r="BD1374" s="478"/>
      <c r="BE1374" s="478"/>
      <c r="BF1374" s="478"/>
      <c r="BG1374" s="478"/>
    </row>
    <row r="1375" spans="2:59" x14ac:dyDescent="0.2">
      <c r="B1375" s="478"/>
      <c r="C1375" s="478"/>
      <c r="D1375" s="620"/>
      <c r="E1375" s="620"/>
      <c r="F1375" s="620"/>
      <c r="G1375" s="479"/>
      <c r="H1375" s="621"/>
      <c r="I1375" s="622"/>
      <c r="J1375" s="622"/>
      <c r="K1375" s="623"/>
      <c r="L1375" s="623"/>
      <c r="M1375" s="622"/>
      <c r="N1375" s="623"/>
      <c r="O1375" s="622"/>
      <c r="P1375" s="479"/>
      <c r="Q1375" s="479"/>
      <c r="R1375" s="623"/>
      <c r="S1375" s="478"/>
      <c r="T1375" s="478"/>
      <c r="U1375" s="624"/>
      <c r="V1375" s="624"/>
      <c r="W1375" s="624"/>
      <c r="BB1375" s="478"/>
      <c r="BC1375" s="478"/>
      <c r="BD1375" s="478"/>
      <c r="BE1375" s="478"/>
      <c r="BF1375" s="478"/>
      <c r="BG1375" s="478"/>
    </row>
    <row r="1376" spans="2:59" x14ac:dyDescent="0.2">
      <c r="B1376" s="478"/>
      <c r="C1376" s="478"/>
      <c r="D1376" s="620"/>
      <c r="E1376" s="620"/>
      <c r="F1376" s="620"/>
      <c r="G1376" s="479"/>
      <c r="H1376" s="621"/>
      <c r="I1376" s="622"/>
      <c r="J1376" s="622"/>
      <c r="K1376" s="623"/>
      <c r="L1376" s="623"/>
      <c r="M1376" s="622"/>
      <c r="N1376" s="623"/>
      <c r="O1376" s="622"/>
      <c r="P1376" s="479"/>
      <c r="Q1376" s="479"/>
      <c r="R1376" s="623"/>
      <c r="S1376" s="478"/>
      <c r="T1376" s="478"/>
      <c r="U1376" s="624"/>
      <c r="V1376" s="624"/>
      <c r="W1376" s="624"/>
      <c r="BB1376" s="478"/>
      <c r="BC1376" s="478"/>
      <c r="BD1376" s="478"/>
      <c r="BE1376" s="478"/>
      <c r="BF1376" s="478"/>
      <c r="BG1376" s="478"/>
    </row>
    <row r="1377" spans="2:59" x14ac:dyDescent="0.2">
      <c r="B1377" s="478"/>
      <c r="C1377" s="478"/>
      <c r="D1377" s="620"/>
      <c r="E1377" s="620"/>
      <c r="F1377" s="620"/>
      <c r="G1377" s="479"/>
      <c r="H1377" s="621"/>
      <c r="I1377" s="622"/>
      <c r="J1377" s="622"/>
      <c r="K1377" s="623"/>
      <c r="L1377" s="623"/>
      <c r="M1377" s="622"/>
      <c r="N1377" s="623"/>
      <c r="O1377" s="622"/>
      <c r="P1377" s="479"/>
      <c r="Q1377" s="479"/>
      <c r="R1377" s="623"/>
      <c r="S1377" s="478"/>
      <c r="T1377" s="478"/>
      <c r="U1377" s="624"/>
      <c r="V1377" s="624"/>
      <c r="W1377" s="624"/>
      <c r="BB1377" s="478"/>
      <c r="BC1377" s="478"/>
      <c r="BD1377" s="478"/>
      <c r="BE1377" s="478"/>
      <c r="BF1377" s="478"/>
      <c r="BG1377" s="478"/>
    </row>
    <row r="1378" spans="2:59" x14ac:dyDescent="0.2">
      <c r="B1378" s="478"/>
      <c r="C1378" s="478"/>
      <c r="D1378" s="620"/>
      <c r="E1378" s="620"/>
      <c r="F1378" s="620"/>
      <c r="G1378" s="479"/>
      <c r="H1378" s="621"/>
      <c r="I1378" s="622"/>
      <c r="J1378" s="622"/>
      <c r="K1378" s="623"/>
      <c r="L1378" s="623"/>
      <c r="M1378" s="622"/>
      <c r="N1378" s="623"/>
      <c r="O1378" s="622"/>
      <c r="P1378" s="479"/>
      <c r="Q1378" s="479"/>
      <c r="R1378" s="623"/>
      <c r="S1378" s="478"/>
      <c r="T1378" s="478"/>
      <c r="U1378" s="624"/>
      <c r="V1378" s="624"/>
      <c r="W1378" s="624"/>
      <c r="BB1378" s="478"/>
      <c r="BC1378" s="478"/>
      <c r="BD1378" s="478"/>
      <c r="BE1378" s="478"/>
      <c r="BF1378" s="478"/>
      <c r="BG1378" s="478"/>
    </row>
    <row r="1379" spans="2:59" x14ac:dyDescent="0.2">
      <c r="B1379" s="478"/>
      <c r="C1379" s="478"/>
      <c r="D1379" s="620"/>
      <c r="E1379" s="620"/>
      <c r="F1379" s="620"/>
      <c r="G1379" s="479"/>
      <c r="H1379" s="621"/>
      <c r="I1379" s="622"/>
      <c r="J1379" s="622"/>
      <c r="K1379" s="623"/>
      <c r="L1379" s="623"/>
      <c r="M1379" s="622"/>
      <c r="N1379" s="623"/>
      <c r="O1379" s="622"/>
      <c r="P1379" s="479"/>
      <c r="Q1379" s="479"/>
      <c r="R1379" s="623"/>
      <c r="S1379" s="478"/>
      <c r="T1379" s="478"/>
      <c r="U1379" s="624"/>
      <c r="V1379" s="624"/>
      <c r="W1379" s="624"/>
      <c r="BB1379" s="478"/>
      <c r="BC1379" s="478"/>
      <c r="BD1379" s="478"/>
      <c r="BE1379" s="478"/>
      <c r="BF1379" s="478"/>
      <c r="BG1379" s="478"/>
    </row>
    <row r="1380" spans="2:59" x14ac:dyDescent="0.2">
      <c r="B1380" s="478"/>
      <c r="C1380" s="478"/>
      <c r="D1380" s="620"/>
      <c r="E1380" s="620"/>
      <c r="F1380" s="620"/>
      <c r="G1380" s="479"/>
      <c r="H1380" s="621"/>
      <c r="I1380" s="622"/>
      <c r="J1380" s="622"/>
      <c r="K1380" s="623"/>
      <c r="L1380" s="623"/>
      <c r="M1380" s="622"/>
      <c r="N1380" s="623"/>
      <c r="O1380" s="622"/>
      <c r="P1380" s="479"/>
      <c r="Q1380" s="479"/>
      <c r="R1380" s="623"/>
      <c r="S1380" s="478"/>
      <c r="T1380" s="478"/>
      <c r="U1380" s="624"/>
      <c r="V1380" s="624"/>
      <c r="W1380" s="624"/>
      <c r="BB1380" s="478"/>
      <c r="BC1380" s="478"/>
      <c r="BD1380" s="478"/>
      <c r="BE1380" s="478"/>
      <c r="BF1380" s="478"/>
      <c r="BG1380" s="478"/>
    </row>
    <row r="1381" spans="2:59" x14ac:dyDescent="0.2">
      <c r="B1381" s="478"/>
      <c r="C1381" s="478"/>
      <c r="D1381" s="620"/>
      <c r="E1381" s="620"/>
      <c r="F1381" s="620"/>
      <c r="G1381" s="479"/>
      <c r="H1381" s="621"/>
      <c r="I1381" s="622"/>
      <c r="J1381" s="622"/>
      <c r="K1381" s="623"/>
      <c r="L1381" s="623"/>
      <c r="M1381" s="622"/>
      <c r="N1381" s="623"/>
      <c r="O1381" s="622"/>
      <c r="P1381" s="479"/>
      <c r="Q1381" s="479"/>
      <c r="R1381" s="623"/>
      <c r="S1381" s="478"/>
      <c r="T1381" s="478"/>
      <c r="U1381" s="624"/>
      <c r="V1381" s="624"/>
      <c r="W1381" s="624"/>
      <c r="BB1381" s="478"/>
      <c r="BC1381" s="478"/>
      <c r="BD1381" s="478"/>
      <c r="BE1381" s="478"/>
      <c r="BF1381" s="478"/>
      <c r="BG1381" s="478"/>
    </row>
    <row r="1382" spans="2:59" x14ac:dyDescent="0.2">
      <c r="B1382" s="478"/>
      <c r="C1382" s="478"/>
      <c r="D1382" s="620"/>
      <c r="E1382" s="620"/>
      <c r="F1382" s="620"/>
      <c r="G1382" s="479"/>
      <c r="H1382" s="621"/>
      <c r="I1382" s="622"/>
      <c r="J1382" s="622"/>
      <c r="K1382" s="623"/>
      <c r="L1382" s="623"/>
      <c r="M1382" s="622"/>
      <c r="N1382" s="623"/>
      <c r="O1382" s="622"/>
      <c r="P1382" s="479"/>
      <c r="Q1382" s="479"/>
      <c r="R1382" s="623"/>
      <c r="S1382" s="478"/>
      <c r="T1382" s="478"/>
      <c r="U1382" s="624"/>
      <c r="V1382" s="624"/>
      <c r="W1382" s="624"/>
      <c r="BB1382" s="478"/>
      <c r="BC1382" s="478"/>
      <c r="BD1382" s="478"/>
      <c r="BE1382" s="478"/>
      <c r="BF1382" s="478"/>
      <c r="BG1382" s="478"/>
    </row>
    <row r="1383" spans="2:59" x14ac:dyDescent="0.2">
      <c r="B1383" s="478"/>
      <c r="C1383" s="478"/>
      <c r="D1383" s="620"/>
      <c r="E1383" s="620"/>
      <c r="F1383" s="620"/>
      <c r="G1383" s="479"/>
      <c r="H1383" s="621"/>
      <c r="I1383" s="622"/>
      <c r="J1383" s="622"/>
      <c r="K1383" s="623"/>
      <c r="L1383" s="623"/>
      <c r="M1383" s="622"/>
      <c r="N1383" s="623"/>
      <c r="O1383" s="622"/>
      <c r="P1383" s="479"/>
      <c r="Q1383" s="479"/>
      <c r="R1383" s="623"/>
      <c r="S1383" s="478"/>
      <c r="T1383" s="478"/>
      <c r="U1383" s="624"/>
      <c r="V1383" s="624"/>
      <c r="W1383" s="624"/>
      <c r="BB1383" s="478"/>
      <c r="BC1383" s="478"/>
      <c r="BD1383" s="478"/>
      <c r="BE1383" s="478"/>
      <c r="BF1383" s="478"/>
      <c r="BG1383" s="478"/>
    </row>
    <row r="1384" spans="2:59" x14ac:dyDescent="0.2">
      <c r="B1384" s="478"/>
      <c r="C1384" s="478"/>
      <c r="D1384" s="620"/>
      <c r="E1384" s="620"/>
      <c r="F1384" s="620"/>
      <c r="G1384" s="479"/>
      <c r="H1384" s="621"/>
      <c r="I1384" s="622"/>
      <c r="J1384" s="622"/>
      <c r="K1384" s="623"/>
      <c r="L1384" s="623"/>
      <c r="M1384" s="622"/>
      <c r="N1384" s="623"/>
      <c r="O1384" s="622"/>
      <c r="P1384" s="479"/>
      <c r="Q1384" s="479"/>
      <c r="R1384" s="623"/>
      <c r="S1384" s="478"/>
      <c r="T1384" s="478"/>
      <c r="U1384" s="624"/>
      <c r="V1384" s="624"/>
      <c r="W1384" s="624"/>
      <c r="BB1384" s="478"/>
      <c r="BC1384" s="478"/>
      <c r="BD1384" s="478"/>
      <c r="BE1384" s="478"/>
      <c r="BF1384" s="478"/>
      <c r="BG1384" s="478"/>
    </row>
    <row r="1385" spans="2:59" x14ac:dyDescent="0.2">
      <c r="B1385" s="478"/>
      <c r="C1385" s="478"/>
      <c r="D1385" s="620"/>
      <c r="E1385" s="620"/>
      <c r="F1385" s="620"/>
      <c r="G1385" s="479"/>
      <c r="H1385" s="621"/>
      <c r="I1385" s="622"/>
      <c r="J1385" s="622"/>
      <c r="K1385" s="623"/>
      <c r="L1385" s="623"/>
      <c r="M1385" s="622"/>
      <c r="N1385" s="623"/>
      <c r="O1385" s="622"/>
      <c r="P1385" s="479"/>
      <c r="Q1385" s="479"/>
      <c r="R1385" s="623"/>
      <c r="S1385" s="478"/>
      <c r="T1385" s="478"/>
      <c r="U1385" s="624"/>
      <c r="V1385" s="624"/>
      <c r="W1385" s="624"/>
      <c r="BB1385" s="478"/>
      <c r="BC1385" s="478"/>
      <c r="BD1385" s="478"/>
      <c r="BE1385" s="478"/>
      <c r="BF1385" s="478"/>
      <c r="BG1385" s="478"/>
    </row>
    <row r="1386" spans="2:59" x14ac:dyDescent="0.2">
      <c r="B1386" s="478"/>
      <c r="C1386" s="478"/>
      <c r="D1386" s="620"/>
      <c r="E1386" s="620"/>
      <c r="F1386" s="620"/>
      <c r="G1386" s="479"/>
      <c r="H1386" s="621"/>
      <c r="I1386" s="622"/>
      <c r="J1386" s="622"/>
      <c r="K1386" s="623"/>
      <c r="L1386" s="623"/>
      <c r="M1386" s="622"/>
      <c r="N1386" s="623"/>
      <c r="O1386" s="622"/>
      <c r="P1386" s="479"/>
      <c r="Q1386" s="479"/>
      <c r="R1386" s="623"/>
      <c r="S1386" s="478"/>
      <c r="T1386" s="478"/>
      <c r="U1386" s="624"/>
      <c r="V1386" s="624"/>
      <c r="W1386" s="624"/>
      <c r="BB1386" s="478"/>
      <c r="BC1386" s="478"/>
      <c r="BD1386" s="478"/>
      <c r="BE1386" s="478"/>
      <c r="BF1386" s="478"/>
      <c r="BG1386" s="478"/>
    </row>
    <row r="1387" spans="2:59" x14ac:dyDescent="0.2">
      <c r="B1387" s="478"/>
      <c r="C1387" s="478"/>
      <c r="D1387" s="620"/>
      <c r="E1387" s="620"/>
      <c r="F1387" s="620"/>
      <c r="G1387" s="479"/>
      <c r="H1387" s="621"/>
      <c r="I1387" s="622"/>
      <c r="J1387" s="622"/>
      <c r="K1387" s="623"/>
      <c r="L1387" s="623"/>
      <c r="M1387" s="622"/>
      <c r="N1387" s="623"/>
      <c r="O1387" s="622"/>
      <c r="P1387" s="479"/>
      <c r="Q1387" s="479"/>
      <c r="R1387" s="623"/>
      <c r="S1387" s="478"/>
      <c r="T1387" s="478"/>
      <c r="U1387" s="624"/>
      <c r="V1387" s="624"/>
      <c r="W1387" s="624"/>
      <c r="BB1387" s="478"/>
      <c r="BC1387" s="478"/>
      <c r="BD1387" s="478"/>
      <c r="BE1387" s="478"/>
      <c r="BF1387" s="478"/>
      <c r="BG1387" s="478"/>
    </row>
    <row r="1388" spans="2:59" x14ac:dyDescent="0.2">
      <c r="B1388" s="478"/>
      <c r="C1388" s="478"/>
      <c r="D1388" s="620"/>
      <c r="E1388" s="620"/>
      <c r="F1388" s="620"/>
      <c r="G1388" s="479"/>
      <c r="H1388" s="621"/>
      <c r="I1388" s="622"/>
      <c r="J1388" s="622"/>
      <c r="K1388" s="623"/>
      <c r="L1388" s="623"/>
      <c r="M1388" s="622"/>
      <c r="N1388" s="623"/>
      <c r="O1388" s="622"/>
      <c r="P1388" s="479"/>
      <c r="Q1388" s="479"/>
      <c r="R1388" s="623"/>
      <c r="S1388" s="478"/>
      <c r="T1388" s="478"/>
      <c r="U1388" s="624"/>
      <c r="V1388" s="624"/>
      <c r="W1388" s="624"/>
      <c r="BB1388" s="478"/>
      <c r="BC1388" s="478"/>
      <c r="BD1388" s="478"/>
      <c r="BE1388" s="478"/>
      <c r="BF1388" s="478"/>
      <c r="BG1388" s="478"/>
    </row>
    <row r="1389" spans="2:59" x14ac:dyDescent="0.2">
      <c r="B1389" s="478"/>
      <c r="C1389" s="478"/>
      <c r="D1389" s="620"/>
      <c r="E1389" s="620"/>
      <c r="F1389" s="620"/>
      <c r="G1389" s="479"/>
      <c r="H1389" s="621"/>
      <c r="I1389" s="622"/>
      <c r="J1389" s="622"/>
      <c r="K1389" s="623"/>
      <c r="L1389" s="623"/>
      <c r="M1389" s="622"/>
      <c r="N1389" s="623"/>
      <c r="O1389" s="622"/>
      <c r="P1389" s="479"/>
      <c r="Q1389" s="479"/>
      <c r="R1389" s="623"/>
      <c r="S1389" s="478"/>
      <c r="T1389" s="478"/>
      <c r="U1389" s="624"/>
      <c r="V1389" s="624"/>
      <c r="W1389" s="624"/>
      <c r="BB1389" s="478"/>
      <c r="BC1389" s="478"/>
      <c r="BD1389" s="478"/>
      <c r="BE1389" s="478"/>
      <c r="BF1389" s="478"/>
      <c r="BG1389" s="478"/>
    </row>
    <row r="1390" spans="2:59" x14ac:dyDescent="0.2">
      <c r="B1390" s="478"/>
      <c r="C1390" s="478"/>
      <c r="D1390" s="620"/>
      <c r="E1390" s="620"/>
      <c r="F1390" s="620"/>
      <c r="G1390" s="479"/>
      <c r="H1390" s="621"/>
      <c r="I1390" s="622"/>
      <c r="J1390" s="622"/>
      <c r="K1390" s="623"/>
      <c r="L1390" s="623"/>
      <c r="M1390" s="622"/>
      <c r="N1390" s="623"/>
      <c r="O1390" s="622"/>
      <c r="P1390" s="479"/>
      <c r="Q1390" s="479"/>
      <c r="R1390" s="623"/>
      <c r="S1390" s="478"/>
      <c r="T1390" s="478"/>
      <c r="U1390" s="624"/>
      <c r="V1390" s="624"/>
      <c r="W1390" s="624"/>
      <c r="BB1390" s="478"/>
      <c r="BC1390" s="478"/>
      <c r="BD1390" s="478"/>
      <c r="BE1390" s="478"/>
      <c r="BF1390" s="478"/>
      <c r="BG1390" s="478"/>
    </row>
    <row r="1391" spans="2:59" x14ac:dyDescent="0.2">
      <c r="B1391" s="478"/>
      <c r="C1391" s="478"/>
      <c r="D1391" s="620"/>
      <c r="E1391" s="620"/>
      <c r="F1391" s="620"/>
      <c r="G1391" s="479"/>
      <c r="H1391" s="621"/>
      <c r="I1391" s="622"/>
      <c r="J1391" s="622"/>
      <c r="K1391" s="623"/>
      <c r="L1391" s="623"/>
      <c r="M1391" s="622"/>
      <c r="N1391" s="623"/>
      <c r="O1391" s="622"/>
      <c r="P1391" s="479"/>
      <c r="Q1391" s="479"/>
      <c r="R1391" s="623"/>
      <c r="S1391" s="478"/>
      <c r="T1391" s="478"/>
      <c r="U1391" s="624"/>
      <c r="V1391" s="624"/>
      <c r="W1391" s="624"/>
      <c r="BB1391" s="478"/>
      <c r="BC1391" s="478"/>
      <c r="BD1391" s="478"/>
      <c r="BE1391" s="478"/>
      <c r="BF1391" s="478"/>
      <c r="BG1391" s="478"/>
    </row>
    <row r="1392" spans="2:59" x14ac:dyDescent="0.2">
      <c r="B1392" s="478"/>
      <c r="C1392" s="478"/>
      <c r="D1392" s="620"/>
      <c r="E1392" s="620"/>
      <c r="F1392" s="620"/>
      <c r="G1392" s="479"/>
      <c r="H1392" s="621"/>
      <c r="I1392" s="622"/>
      <c r="J1392" s="622"/>
      <c r="K1392" s="623"/>
      <c r="L1392" s="623"/>
      <c r="M1392" s="622"/>
      <c r="N1392" s="623"/>
      <c r="O1392" s="622"/>
      <c r="P1392" s="479"/>
      <c r="Q1392" s="479"/>
      <c r="R1392" s="623"/>
      <c r="S1392" s="478"/>
      <c r="T1392" s="478"/>
      <c r="U1392" s="624"/>
      <c r="V1392" s="624"/>
      <c r="W1392" s="624"/>
      <c r="BB1392" s="478"/>
      <c r="BC1392" s="478"/>
      <c r="BD1392" s="478"/>
      <c r="BE1392" s="478"/>
      <c r="BF1392" s="478"/>
      <c r="BG1392" s="478"/>
    </row>
    <row r="1393" spans="2:59" x14ac:dyDescent="0.2">
      <c r="B1393" s="478"/>
      <c r="C1393" s="478"/>
      <c r="D1393" s="620"/>
      <c r="E1393" s="620"/>
      <c r="F1393" s="620"/>
      <c r="G1393" s="479"/>
      <c r="H1393" s="621"/>
      <c r="I1393" s="622"/>
      <c r="J1393" s="622"/>
      <c r="K1393" s="623"/>
      <c r="L1393" s="623"/>
      <c r="M1393" s="622"/>
      <c r="N1393" s="623"/>
      <c r="O1393" s="622"/>
      <c r="P1393" s="479"/>
      <c r="Q1393" s="479"/>
      <c r="R1393" s="623"/>
      <c r="S1393" s="478"/>
      <c r="T1393" s="478"/>
      <c r="U1393" s="624"/>
      <c r="V1393" s="624"/>
      <c r="W1393" s="624"/>
      <c r="BB1393" s="478"/>
      <c r="BC1393" s="478"/>
      <c r="BD1393" s="478"/>
      <c r="BE1393" s="478"/>
      <c r="BF1393" s="478"/>
      <c r="BG1393" s="478"/>
    </row>
    <row r="1394" spans="2:59" x14ac:dyDescent="0.2">
      <c r="B1394" s="478"/>
      <c r="C1394" s="478"/>
      <c r="D1394" s="620"/>
      <c r="E1394" s="620"/>
      <c r="F1394" s="620"/>
      <c r="G1394" s="479"/>
      <c r="H1394" s="621"/>
      <c r="I1394" s="622"/>
      <c r="J1394" s="622"/>
      <c r="K1394" s="623"/>
      <c r="L1394" s="623"/>
      <c r="M1394" s="622"/>
      <c r="N1394" s="623"/>
      <c r="O1394" s="622"/>
      <c r="P1394" s="479"/>
      <c r="Q1394" s="479"/>
      <c r="R1394" s="623"/>
      <c r="S1394" s="478"/>
      <c r="T1394" s="478"/>
      <c r="U1394" s="624"/>
      <c r="V1394" s="624"/>
      <c r="W1394" s="624"/>
      <c r="BB1394" s="478"/>
      <c r="BC1394" s="478"/>
      <c r="BD1394" s="478"/>
      <c r="BE1394" s="478"/>
      <c r="BF1394" s="478"/>
      <c r="BG1394" s="478"/>
    </row>
    <row r="1395" spans="2:59" x14ac:dyDescent="0.2">
      <c r="B1395" s="478"/>
      <c r="C1395" s="478"/>
      <c r="D1395" s="620"/>
      <c r="E1395" s="620"/>
      <c r="F1395" s="620"/>
      <c r="G1395" s="479"/>
      <c r="H1395" s="621"/>
      <c r="I1395" s="622"/>
      <c r="J1395" s="622"/>
      <c r="K1395" s="623"/>
      <c r="L1395" s="623"/>
      <c r="M1395" s="622"/>
      <c r="N1395" s="623"/>
      <c r="O1395" s="622"/>
      <c r="P1395" s="479"/>
      <c r="Q1395" s="479"/>
      <c r="R1395" s="623"/>
      <c r="S1395" s="478"/>
      <c r="T1395" s="478"/>
      <c r="U1395" s="624"/>
      <c r="V1395" s="624"/>
      <c r="W1395" s="624"/>
      <c r="BB1395" s="478"/>
      <c r="BC1395" s="478"/>
      <c r="BD1395" s="478"/>
      <c r="BE1395" s="478"/>
      <c r="BF1395" s="478"/>
      <c r="BG1395" s="478"/>
    </row>
    <row r="1396" spans="2:59" x14ac:dyDescent="0.2">
      <c r="B1396" s="478"/>
      <c r="C1396" s="478"/>
      <c r="D1396" s="620"/>
      <c r="E1396" s="620"/>
      <c r="F1396" s="620"/>
      <c r="G1396" s="479"/>
      <c r="H1396" s="621"/>
      <c r="I1396" s="622"/>
      <c r="J1396" s="622"/>
      <c r="K1396" s="623"/>
      <c r="L1396" s="623"/>
      <c r="M1396" s="622"/>
      <c r="N1396" s="623"/>
      <c r="O1396" s="622"/>
      <c r="P1396" s="479"/>
      <c r="Q1396" s="479"/>
      <c r="R1396" s="623"/>
      <c r="S1396" s="478"/>
      <c r="T1396" s="478"/>
      <c r="U1396" s="624"/>
      <c r="V1396" s="624"/>
      <c r="W1396" s="624"/>
      <c r="BB1396" s="478"/>
      <c r="BC1396" s="478"/>
      <c r="BD1396" s="478"/>
      <c r="BE1396" s="478"/>
      <c r="BF1396" s="478"/>
      <c r="BG1396" s="478"/>
    </row>
    <row r="1397" spans="2:59" x14ac:dyDescent="0.2">
      <c r="B1397" s="478"/>
      <c r="C1397" s="478"/>
      <c r="D1397" s="620"/>
      <c r="E1397" s="620"/>
      <c r="F1397" s="620"/>
      <c r="G1397" s="479"/>
      <c r="H1397" s="621"/>
      <c r="I1397" s="622"/>
      <c r="J1397" s="622"/>
      <c r="K1397" s="623"/>
      <c r="L1397" s="623"/>
      <c r="M1397" s="622"/>
      <c r="N1397" s="623"/>
      <c r="O1397" s="622"/>
      <c r="P1397" s="479"/>
      <c r="Q1397" s="479"/>
      <c r="R1397" s="623"/>
      <c r="S1397" s="478"/>
      <c r="T1397" s="478"/>
      <c r="U1397" s="624"/>
      <c r="V1397" s="624"/>
      <c r="W1397" s="624"/>
      <c r="BB1397" s="478"/>
      <c r="BC1397" s="478"/>
      <c r="BD1397" s="478"/>
      <c r="BE1397" s="478"/>
      <c r="BF1397" s="478"/>
      <c r="BG1397" s="478"/>
    </row>
    <row r="1398" spans="2:59" x14ac:dyDescent="0.2">
      <c r="B1398" s="478"/>
      <c r="C1398" s="478"/>
      <c r="D1398" s="620"/>
      <c r="E1398" s="620"/>
      <c r="F1398" s="620"/>
      <c r="G1398" s="479"/>
      <c r="H1398" s="621"/>
      <c r="I1398" s="622"/>
      <c r="J1398" s="622"/>
      <c r="K1398" s="623"/>
      <c r="L1398" s="623"/>
      <c r="M1398" s="622"/>
      <c r="N1398" s="623"/>
      <c r="O1398" s="622"/>
      <c r="P1398" s="479"/>
      <c r="Q1398" s="479"/>
      <c r="R1398" s="623"/>
      <c r="S1398" s="478"/>
      <c r="T1398" s="478"/>
      <c r="U1398" s="624"/>
      <c r="V1398" s="624"/>
      <c r="W1398" s="624"/>
      <c r="BB1398" s="478"/>
      <c r="BC1398" s="478"/>
      <c r="BD1398" s="478"/>
      <c r="BE1398" s="478"/>
      <c r="BF1398" s="478"/>
      <c r="BG1398" s="478"/>
    </row>
    <row r="1399" spans="2:59" x14ac:dyDescent="0.2">
      <c r="B1399" s="478"/>
      <c r="C1399" s="478"/>
      <c r="D1399" s="620"/>
      <c r="E1399" s="620"/>
      <c r="F1399" s="620"/>
      <c r="G1399" s="479"/>
      <c r="H1399" s="621"/>
      <c r="I1399" s="622"/>
      <c r="J1399" s="622"/>
      <c r="K1399" s="623"/>
      <c r="L1399" s="623"/>
      <c r="M1399" s="622"/>
      <c r="N1399" s="623"/>
      <c r="O1399" s="622"/>
      <c r="P1399" s="479"/>
      <c r="Q1399" s="479"/>
      <c r="R1399" s="623"/>
      <c r="S1399" s="478"/>
      <c r="T1399" s="478"/>
      <c r="U1399" s="624"/>
      <c r="V1399" s="624"/>
      <c r="W1399" s="624"/>
      <c r="BB1399" s="478"/>
      <c r="BC1399" s="478"/>
      <c r="BD1399" s="478"/>
      <c r="BE1399" s="478"/>
      <c r="BF1399" s="478"/>
      <c r="BG1399" s="478"/>
    </row>
    <row r="1400" spans="2:59" x14ac:dyDescent="0.2">
      <c r="B1400" s="478"/>
      <c r="C1400" s="478"/>
      <c r="D1400" s="620"/>
      <c r="E1400" s="620"/>
      <c r="F1400" s="620"/>
      <c r="G1400" s="479"/>
      <c r="H1400" s="621"/>
      <c r="I1400" s="622"/>
      <c r="J1400" s="622"/>
      <c r="K1400" s="623"/>
      <c r="L1400" s="623"/>
      <c r="M1400" s="622"/>
      <c r="N1400" s="623"/>
      <c r="O1400" s="622"/>
      <c r="P1400" s="479"/>
      <c r="Q1400" s="479"/>
      <c r="R1400" s="623"/>
      <c r="S1400" s="478"/>
      <c r="T1400" s="478"/>
      <c r="U1400" s="624"/>
      <c r="V1400" s="624"/>
      <c r="W1400" s="624"/>
      <c r="BB1400" s="478"/>
      <c r="BC1400" s="478"/>
      <c r="BD1400" s="478"/>
      <c r="BE1400" s="478"/>
      <c r="BF1400" s="478"/>
      <c r="BG1400" s="478"/>
    </row>
    <row r="1401" spans="2:59" x14ac:dyDescent="0.2">
      <c r="B1401" s="478"/>
      <c r="C1401" s="478"/>
      <c r="D1401" s="620"/>
      <c r="E1401" s="620"/>
      <c r="F1401" s="620"/>
      <c r="G1401" s="479"/>
      <c r="H1401" s="621"/>
      <c r="I1401" s="622"/>
      <c r="J1401" s="622"/>
      <c r="K1401" s="623"/>
      <c r="L1401" s="623"/>
      <c r="M1401" s="622"/>
      <c r="N1401" s="623"/>
      <c r="O1401" s="622"/>
      <c r="P1401" s="479"/>
      <c r="Q1401" s="479"/>
      <c r="R1401" s="623"/>
      <c r="S1401" s="478"/>
      <c r="T1401" s="478"/>
      <c r="U1401" s="624"/>
      <c r="V1401" s="624"/>
      <c r="W1401" s="624"/>
      <c r="BB1401" s="478"/>
      <c r="BC1401" s="478"/>
      <c r="BD1401" s="478"/>
      <c r="BE1401" s="478"/>
      <c r="BF1401" s="478"/>
      <c r="BG1401" s="478"/>
    </row>
    <row r="1402" spans="2:59" x14ac:dyDescent="0.2">
      <c r="B1402" s="478"/>
      <c r="C1402" s="478"/>
      <c r="D1402" s="620"/>
      <c r="E1402" s="620"/>
      <c r="F1402" s="620"/>
      <c r="G1402" s="479"/>
      <c r="H1402" s="621"/>
      <c r="I1402" s="622"/>
      <c r="J1402" s="622"/>
      <c r="K1402" s="623"/>
      <c r="L1402" s="623"/>
      <c r="M1402" s="622"/>
      <c r="N1402" s="623"/>
      <c r="O1402" s="622"/>
      <c r="P1402" s="479"/>
      <c r="Q1402" s="479"/>
      <c r="R1402" s="623"/>
      <c r="S1402" s="478"/>
      <c r="T1402" s="478"/>
      <c r="U1402" s="624"/>
      <c r="V1402" s="624"/>
      <c r="W1402" s="624"/>
      <c r="BB1402" s="478"/>
      <c r="BC1402" s="478"/>
      <c r="BD1402" s="478"/>
      <c r="BE1402" s="478"/>
      <c r="BF1402" s="478"/>
      <c r="BG1402" s="478"/>
    </row>
    <row r="1403" spans="2:59" x14ac:dyDescent="0.2">
      <c r="B1403" s="478"/>
      <c r="C1403" s="478"/>
      <c r="D1403" s="620"/>
      <c r="E1403" s="620"/>
      <c r="F1403" s="620"/>
      <c r="G1403" s="479"/>
      <c r="H1403" s="621"/>
      <c r="I1403" s="622"/>
      <c r="J1403" s="622"/>
      <c r="K1403" s="623"/>
      <c r="L1403" s="623"/>
      <c r="M1403" s="622"/>
      <c r="N1403" s="623"/>
      <c r="O1403" s="622"/>
      <c r="P1403" s="479"/>
      <c r="Q1403" s="479"/>
      <c r="R1403" s="623"/>
      <c r="S1403" s="478"/>
      <c r="T1403" s="478"/>
      <c r="U1403" s="624"/>
      <c r="V1403" s="624"/>
      <c r="W1403" s="624"/>
      <c r="BB1403" s="478"/>
      <c r="BC1403" s="478"/>
      <c r="BD1403" s="478"/>
      <c r="BE1403" s="478"/>
      <c r="BF1403" s="478"/>
      <c r="BG1403" s="478"/>
    </row>
    <row r="1404" spans="2:59" x14ac:dyDescent="0.2">
      <c r="B1404" s="478"/>
      <c r="C1404" s="478"/>
      <c r="D1404" s="620"/>
      <c r="E1404" s="620"/>
      <c r="F1404" s="620"/>
      <c r="G1404" s="479"/>
      <c r="H1404" s="621"/>
      <c r="I1404" s="622"/>
      <c r="J1404" s="622"/>
      <c r="K1404" s="623"/>
      <c r="L1404" s="623"/>
      <c r="M1404" s="622"/>
      <c r="N1404" s="623"/>
      <c r="O1404" s="622"/>
      <c r="P1404" s="479"/>
      <c r="Q1404" s="479"/>
      <c r="R1404" s="623"/>
      <c r="S1404" s="478"/>
      <c r="T1404" s="478"/>
      <c r="U1404" s="624"/>
      <c r="V1404" s="624"/>
      <c r="W1404" s="624"/>
      <c r="BB1404" s="478"/>
      <c r="BC1404" s="478"/>
      <c r="BD1404" s="478"/>
      <c r="BE1404" s="478"/>
      <c r="BF1404" s="478"/>
      <c r="BG1404" s="478"/>
    </row>
    <row r="1405" spans="2:59" x14ac:dyDescent="0.2">
      <c r="B1405" s="478"/>
      <c r="C1405" s="478"/>
      <c r="D1405" s="620"/>
      <c r="E1405" s="620"/>
      <c r="F1405" s="620"/>
      <c r="G1405" s="479"/>
      <c r="H1405" s="621"/>
      <c r="I1405" s="622"/>
      <c r="J1405" s="622"/>
      <c r="K1405" s="623"/>
      <c r="L1405" s="623"/>
      <c r="M1405" s="622"/>
      <c r="N1405" s="623"/>
      <c r="O1405" s="622"/>
      <c r="P1405" s="479"/>
      <c r="Q1405" s="479"/>
      <c r="R1405" s="623"/>
      <c r="S1405" s="478"/>
      <c r="T1405" s="478"/>
      <c r="U1405" s="624"/>
      <c r="V1405" s="624"/>
      <c r="W1405" s="624"/>
      <c r="BB1405" s="478"/>
      <c r="BC1405" s="478"/>
      <c r="BD1405" s="478"/>
      <c r="BE1405" s="478"/>
      <c r="BF1405" s="478"/>
      <c r="BG1405" s="478"/>
    </row>
    <row r="1406" spans="2:59" x14ac:dyDescent="0.2">
      <c r="B1406" s="478"/>
      <c r="C1406" s="478"/>
      <c r="D1406" s="620"/>
      <c r="E1406" s="620"/>
      <c r="F1406" s="620"/>
      <c r="G1406" s="479"/>
      <c r="H1406" s="621"/>
      <c r="I1406" s="622"/>
      <c r="J1406" s="622"/>
      <c r="K1406" s="623"/>
      <c r="L1406" s="623"/>
      <c r="M1406" s="622"/>
      <c r="N1406" s="623"/>
      <c r="O1406" s="622"/>
      <c r="P1406" s="479"/>
      <c r="Q1406" s="479"/>
      <c r="R1406" s="623"/>
      <c r="S1406" s="478"/>
      <c r="T1406" s="478"/>
      <c r="U1406" s="624"/>
      <c r="V1406" s="624"/>
      <c r="W1406" s="624"/>
      <c r="BB1406" s="478"/>
      <c r="BC1406" s="478"/>
      <c r="BD1406" s="478"/>
      <c r="BE1406" s="478"/>
      <c r="BF1406" s="478"/>
      <c r="BG1406" s="478"/>
    </row>
    <row r="1407" spans="2:59" x14ac:dyDescent="0.2">
      <c r="B1407" s="478"/>
      <c r="C1407" s="478"/>
      <c r="D1407" s="620"/>
      <c r="E1407" s="620"/>
      <c r="F1407" s="620"/>
      <c r="G1407" s="479"/>
      <c r="H1407" s="621"/>
      <c r="I1407" s="622"/>
      <c r="J1407" s="622"/>
      <c r="K1407" s="623"/>
      <c r="L1407" s="623"/>
      <c r="M1407" s="622"/>
      <c r="N1407" s="623"/>
      <c r="O1407" s="622"/>
      <c r="P1407" s="479"/>
      <c r="Q1407" s="479"/>
      <c r="R1407" s="623"/>
      <c r="S1407" s="478"/>
      <c r="T1407" s="478"/>
      <c r="U1407" s="624"/>
      <c r="V1407" s="624"/>
      <c r="W1407" s="624"/>
      <c r="BB1407" s="478"/>
      <c r="BC1407" s="478"/>
      <c r="BD1407" s="478"/>
      <c r="BE1407" s="478"/>
      <c r="BF1407" s="478"/>
      <c r="BG1407" s="478"/>
    </row>
    <row r="1408" spans="2:59" x14ac:dyDescent="0.2">
      <c r="B1408" s="478"/>
      <c r="C1408" s="478"/>
      <c r="D1408" s="620"/>
      <c r="E1408" s="620"/>
      <c r="F1408" s="620"/>
      <c r="G1408" s="479"/>
      <c r="H1408" s="621"/>
      <c r="I1408" s="622"/>
      <c r="J1408" s="622"/>
      <c r="K1408" s="623"/>
      <c r="L1408" s="623"/>
      <c r="M1408" s="622"/>
      <c r="N1408" s="623"/>
      <c r="O1408" s="622"/>
      <c r="P1408" s="479"/>
      <c r="Q1408" s="479"/>
      <c r="R1408" s="623"/>
      <c r="S1408" s="478"/>
      <c r="T1408" s="478"/>
      <c r="U1408" s="624"/>
      <c r="V1408" s="624"/>
      <c r="W1408" s="624"/>
      <c r="BB1408" s="478"/>
      <c r="BC1408" s="478"/>
      <c r="BD1408" s="478"/>
      <c r="BE1408" s="478"/>
      <c r="BF1408" s="478"/>
      <c r="BG1408" s="478"/>
    </row>
    <row r="1409" spans="2:59" x14ac:dyDescent="0.2">
      <c r="B1409" s="478"/>
      <c r="C1409" s="478"/>
      <c r="D1409" s="620"/>
      <c r="E1409" s="620"/>
      <c r="F1409" s="620"/>
      <c r="G1409" s="479"/>
      <c r="H1409" s="621"/>
      <c r="I1409" s="622"/>
      <c r="J1409" s="622"/>
      <c r="K1409" s="623"/>
      <c r="L1409" s="623"/>
      <c r="M1409" s="622"/>
      <c r="N1409" s="623"/>
      <c r="O1409" s="622"/>
      <c r="P1409" s="479"/>
      <c r="Q1409" s="479"/>
      <c r="R1409" s="623"/>
      <c r="S1409" s="478"/>
      <c r="T1409" s="478"/>
      <c r="U1409" s="624"/>
      <c r="V1409" s="624"/>
      <c r="W1409" s="624"/>
      <c r="BB1409" s="478"/>
      <c r="BC1409" s="478"/>
      <c r="BD1409" s="478"/>
      <c r="BE1409" s="478"/>
      <c r="BF1409" s="478"/>
      <c r="BG1409" s="478"/>
    </row>
    <row r="1410" spans="2:59" x14ac:dyDescent="0.2">
      <c r="B1410" s="478"/>
      <c r="C1410" s="478"/>
      <c r="D1410" s="620"/>
      <c r="E1410" s="620"/>
      <c r="F1410" s="620"/>
      <c r="G1410" s="479"/>
      <c r="H1410" s="621"/>
      <c r="I1410" s="622"/>
      <c r="J1410" s="622"/>
      <c r="K1410" s="623"/>
      <c r="L1410" s="623"/>
      <c r="M1410" s="622"/>
      <c r="N1410" s="623"/>
      <c r="O1410" s="622"/>
      <c r="P1410" s="479"/>
      <c r="Q1410" s="479"/>
      <c r="R1410" s="623"/>
      <c r="S1410" s="478"/>
      <c r="T1410" s="478"/>
      <c r="U1410" s="624"/>
      <c r="V1410" s="624"/>
      <c r="W1410" s="624"/>
      <c r="BB1410" s="478"/>
      <c r="BC1410" s="478"/>
      <c r="BD1410" s="478"/>
      <c r="BE1410" s="478"/>
      <c r="BF1410" s="478"/>
      <c r="BG1410" s="478"/>
    </row>
    <row r="1411" spans="2:59" x14ac:dyDescent="0.2">
      <c r="B1411" s="478"/>
      <c r="C1411" s="478"/>
      <c r="D1411" s="620"/>
      <c r="E1411" s="620"/>
      <c r="F1411" s="620"/>
      <c r="G1411" s="479"/>
      <c r="H1411" s="621"/>
      <c r="I1411" s="622"/>
      <c r="J1411" s="622"/>
      <c r="K1411" s="623"/>
      <c r="L1411" s="623"/>
      <c r="M1411" s="622"/>
      <c r="N1411" s="623"/>
      <c r="O1411" s="622"/>
      <c r="P1411" s="479"/>
      <c r="Q1411" s="479"/>
      <c r="R1411" s="623"/>
      <c r="S1411" s="478"/>
      <c r="T1411" s="478"/>
      <c r="U1411" s="624"/>
      <c r="V1411" s="624"/>
      <c r="W1411" s="624"/>
      <c r="BB1411" s="478"/>
      <c r="BC1411" s="478"/>
      <c r="BD1411" s="478"/>
      <c r="BE1411" s="478"/>
      <c r="BF1411" s="478"/>
      <c r="BG1411" s="478"/>
    </row>
    <row r="1412" spans="2:59" x14ac:dyDescent="0.2">
      <c r="B1412" s="478"/>
      <c r="C1412" s="478"/>
      <c r="D1412" s="620"/>
      <c r="E1412" s="620"/>
      <c r="F1412" s="620"/>
      <c r="G1412" s="479"/>
      <c r="H1412" s="621"/>
      <c r="I1412" s="622"/>
      <c r="J1412" s="622"/>
      <c r="K1412" s="623"/>
      <c r="L1412" s="623"/>
      <c r="M1412" s="622"/>
      <c r="N1412" s="623"/>
      <c r="O1412" s="622"/>
      <c r="P1412" s="479"/>
      <c r="Q1412" s="479"/>
      <c r="R1412" s="623"/>
      <c r="S1412" s="478"/>
      <c r="T1412" s="478"/>
      <c r="U1412" s="624"/>
      <c r="V1412" s="624"/>
      <c r="W1412" s="624"/>
      <c r="BB1412" s="478"/>
      <c r="BC1412" s="478"/>
      <c r="BD1412" s="478"/>
      <c r="BE1412" s="478"/>
      <c r="BF1412" s="478"/>
      <c r="BG1412" s="478"/>
    </row>
    <row r="1413" spans="2:59" x14ac:dyDescent="0.2">
      <c r="B1413" s="478"/>
      <c r="C1413" s="478"/>
      <c r="D1413" s="620"/>
      <c r="E1413" s="620"/>
      <c r="F1413" s="620"/>
      <c r="G1413" s="479"/>
      <c r="H1413" s="621"/>
      <c r="I1413" s="622"/>
      <c r="J1413" s="622"/>
      <c r="K1413" s="623"/>
      <c r="L1413" s="623"/>
      <c r="M1413" s="622"/>
      <c r="N1413" s="623"/>
      <c r="O1413" s="622"/>
      <c r="P1413" s="479"/>
      <c r="Q1413" s="479"/>
      <c r="R1413" s="623"/>
      <c r="S1413" s="478"/>
      <c r="T1413" s="478"/>
      <c r="U1413" s="624"/>
      <c r="V1413" s="624"/>
      <c r="W1413" s="624"/>
      <c r="BB1413" s="478"/>
      <c r="BC1413" s="478"/>
      <c r="BD1413" s="478"/>
      <c r="BE1413" s="478"/>
      <c r="BF1413" s="478"/>
      <c r="BG1413" s="478"/>
    </row>
    <row r="1414" spans="2:59" x14ac:dyDescent="0.2">
      <c r="B1414" s="478"/>
      <c r="C1414" s="478"/>
      <c r="D1414" s="620"/>
      <c r="E1414" s="620"/>
      <c r="F1414" s="620"/>
      <c r="G1414" s="479"/>
      <c r="H1414" s="621"/>
      <c r="I1414" s="622"/>
      <c r="J1414" s="622"/>
      <c r="K1414" s="623"/>
      <c r="L1414" s="623"/>
      <c r="M1414" s="622"/>
      <c r="N1414" s="623"/>
      <c r="O1414" s="622"/>
      <c r="P1414" s="479"/>
      <c r="Q1414" s="479"/>
      <c r="R1414" s="623"/>
      <c r="S1414" s="478"/>
      <c r="T1414" s="478"/>
      <c r="U1414" s="624"/>
      <c r="V1414" s="624"/>
      <c r="W1414" s="624"/>
      <c r="BB1414" s="478"/>
      <c r="BC1414" s="478"/>
      <c r="BD1414" s="478"/>
      <c r="BE1414" s="478"/>
      <c r="BF1414" s="478"/>
      <c r="BG1414" s="478"/>
    </row>
    <row r="1415" spans="2:59" x14ac:dyDescent="0.2">
      <c r="B1415" s="478"/>
      <c r="C1415" s="478"/>
      <c r="D1415" s="620"/>
      <c r="E1415" s="620"/>
      <c r="F1415" s="620"/>
      <c r="G1415" s="479"/>
      <c r="H1415" s="621"/>
      <c r="I1415" s="622"/>
      <c r="J1415" s="622"/>
      <c r="K1415" s="623"/>
      <c r="L1415" s="623"/>
      <c r="M1415" s="622"/>
      <c r="N1415" s="623"/>
      <c r="O1415" s="622"/>
      <c r="P1415" s="479"/>
      <c r="Q1415" s="479"/>
      <c r="R1415" s="623"/>
      <c r="S1415" s="478"/>
      <c r="T1415" s="478"/>
      <c r="U1415" s="624"/>
      <c r="V1415" s="624"/>
      <c r="W1415" s="624"/>
      <c r="BB1415" s="478"/>
      <c r="BC1415" s="478"/>
      <c r="BD1415" s="478"/>
      <c r="BE1415" s="478"/>
      <c r="BF1415" s="478"/>
      <c r="BG1415" s="478"/>
    </row>
    <row r="1416" spans="2:59" x14ac:dyDescent="0.2">
      <c r="B1416" s="478"/>
      <c r="C1416" s="478"/>
      <c r="D1416" s="620"/>
      <c r="E1416" s="620"/>
      <c r="F1416" s="620"/>
      <c r="G1416" s="479"/>
      <c r="H1416" s="621"/>
      <c r="I1416" s="622"/>
      <c r="J1416" s="622"/>
      <c r="K1416" s="623"/>
      <c r="L1416" s="623"/>
      <c r="M1416" s="622"/>
      <c r="N1416" s="623"/>
      <c r="O1416" s="622"/>
      <c r="P1416" s="479"/>
      <c r="Q1416" s="479"/>
      <c r="R1416" s="623"/>
      <c r="S1416" s="478"/>
      <c r="T1416" s="478"/>
      <c r="U1416" s="624"/>
      <c r="V1416" s="624"/>
      <c r="W1416" s="624"/>
      <c r="BB1416" s="478"/>
      <c r="BC1416" s="478"/>
      <c r="BD1416" s="478"/>
      <c r="BE1416" s="478"/>
      <c r="BF1416" s="478"/>
      <c r="BG1416" s="478"/>
    </row>
    <row r="1417" spans="2:59" x14ac:dyDescent="0.2">
      <c r="B1417" s="478"/>
      <c r="C1417" s="478"/>
      <c r="D1417" s="620"/>
      <c r="E1417" s="620"/>
      <c r="F1417" s="620"/>
      <c r="G1417" s="479"/>
      <c r="H1417" s="621"/>
      <c r="I1417" s="622"/>
      <c r="J1417" s="622"/>
      <c r="K1417" s="623"/>
      <c r="L1417" s="623"/>
      <c r="M1417" s="622"/>
      <c r="N1417" s="623"/>
      <c r="O1417" s="622"/>
      <c r="P1417" s="479"/>
      <c r="Q1417" s="479"/>
      <c r="R1417" s="623"/>
      <c r="S1417" s="478"/>
      <c r="T1417" s="478"/>
      <c r="U1417" s="624"/>
      <c r="V1417" s="624"/>
      <c r="W1417" s="624"/>
      <c r="BB1417" s="478"/>
      <c r="BC1417" s="478"/>
      <c r="BD1417" s="478"/>
      <c r="BE1417" s="478"/>
      <c r="BF1417" s="478"/>
      <c r="BG1417" s="478"/>
    </row>
    <row r="1418" spans="2:59" x14ac:dyDescent="0.2">
      <c r="B1418" s="478"/>
      <c r="C1418" s="478"/>
      <c r="D1418" s="620"/>
      <c r="E1418" s="620"/>
      <c r="F1418" s="620"/>
      <c r="G1418" s="479"/>
      <c r="H1418" s="621"/>
      <c r="I1418" s="622"/>
      <c r="J1418" s="622"/>
      <c r="K1418" s="623"/>
      <c r="L1418" s="623"/>
      <c r="M1418" s="622"/>
      <c r="N1418" s="623"/>
      <c r="O1418" s="622"/>
      <c r="P1418" s="479"/>
      <c r="Q1418" s="479"/>
      <c r="R1418" s="623"/>
      <c r="S1418" s="478"/>
      <c r="T1418" s="478"/>
      <c r="U1418" s="624"/>
      <c r="V1418" s="624"/>
      <c r="W1418" s="624"/>
      <c r="BB1418" s="478"/>
      <c r="BC1418" s="478"/>
      <c r="BD1418" s="478"/>
      <c r="BE1418" s="478"/>
      <c r="BF1418" s="478"/>
      <c r="BG1418" s="478"/>
    </row>
    <row r="1419" spans="2:59" x14ac:dyDescent="0.2">
      <c r="B1419" s="478"/>
      <c r="C1419" s="478"/>
      <c r="D1419" s="620"/>
      <c r="E1419" s="620"/>
      <c r="F1419" s="620"/>
      <c r="G1419" s="479"/>
      <c r="H1419" s="621"/>
      <c r="I1419" s="622"/>
      <c r="J1419" s="622"/>
      <c r="K1419" s="623"/>
      <c r="L1419" s="623"/>
      <c r="M1419" s="622"/>
      <c r="N1419" s="623"/>
      <c r="O1419" s="622"/>
      <c r="P1419" s="479"/>
      <c r="Q1419" s="479"/>
      <c r="R1419" s="623"/>
      <c r="S1419" s="478"/>
      <c r="T1419" s="478"/>
      <c r="U1419" s="624"/>
      <c r="V1419" s="624"/>
      <c r="W1419" s="624"/>
      <c r="BB1419" s="478"/>
      <c r="BC1419" s="478"/>
      <c r="BD1419" s="478"/>
      <c r="BE1419" s="478"/>
      <c r="BF1419" s="478"/>
      <c r="BG1419" s="478"/>
    </row>
    <row r="1420" spans="2:59" x14ac:dyDescent="0.2">
      <c r="B1420" s="478"/>
      <c r="C1420" s="478"/>
      <c r="D1420" s="620"/>
      <c r="E1420" s="620"/>
      <c r="F1420" s="620"/>
      <c r="G1420" s="479"/>
      <c r="H1420" s="621"/>
      <c r="I1420" s="622"/>
      <c r="J1420" s="622"/>
      <c r="K1420" s="623"/>
      <c r="L1420" s="623"/>
      <c r="M1420" s="622"/>
      <c r="N1420" s="623"/>
      <c r="O1420" s="622"/>
      <c r="P1420" s="479"/>
      <c r="Q1420" s="479"/>
      <c r="R1420" s="623"/>
      <c r="S1420" s="478"/>
      <c r="T1420" s="478"/>
      <c r="U1420" s="624"/>
      <c r="V1420" s="624"/>
      <c r="W1420" s="624"/>
      <c r="BB1420" s="478"/>
      <c r="BC1420" s="478"/>
      <c r="BD1420" s="478"/>
      <c r="BE1420" s="478"/>
      <c r="BF1420" s="478"/>
      <c r="BG1420" s="478"/>
    </row>
    <row r="1421" spans="2:59" x14ac:dyDescent="0.2">
      <c r="B1421" s="478"/>
      <c r="C1421" s="478"/>
      <c r="D1421" s="620"/>
      <c r="E1421" s="620"/>
      <c r="F1421" s="620"/>
      <c r="G1421" s="479"/>
      <c r="H1421" s="621"/>
      <c r="I1421" s="622"/>
      <c r="J1421" s="622"/>
      <c r="K1421" s="623"/>
      <c r="L1421" s="623"/>
      <c r="M1421" s="622"/>
      <c r="N1421" s="623"/>
      <c r="O1421" s="622"/>
      <c r="P1421" s="479"/>
      <c r="Q1421" s="479"/>
      <c r="R1421" s="623"/>
      <c r="S1421" s="478"/>
      <c r="T1421" s="478"/>
      <c r="U1421" s="624"/>
      <c r="V1421" s="624"/>
      <c r="W1421" s="624"/>
      <c r="BB1421" s="478"/>
      <c r="BC1421" s="478"/>
      <c r="BD1421" s="478"/>
      <c r="BE1421" s="478"/>
      <c r="BF1421" s="478"/>
      <c r="BG1421" s="478"/>
    </row>
    <row r="1422" spans="2:59" x14ac:dyDescent="0.2">
      <c r="B1422" s="478"/>
      <c r="C1422" s="478"/>
      <c r="D1422" s="620"/>
      <c r="E1422" s="620"/>
      <c r="F1422" s="620"/>
      <c r="G1422" s="479"/>
      <c r="H1422" s="621"/>
      <c r="I1422" s="622"/>
      <c r="J1422" s="622"/>
      <c r="K1422" s="623"/>
      <c r="L1422" s="623"/>
      <c r="M1422" s="622"/>
      <c r="N1422" s="623"/>
      <c r="O1422" s="622"/>
      <c r="P1422" s="479"/>
      <c r="Q1422" s="479"/>
      <c r="R1422" s="623"/>
      <c r="S1422" s="478"/>
      <c r="T1422" s="478"/>
      <c r="U1422" s="624"/>
      <c r="V1422" s="624"/>
      <c r="W1422" s="624"/>
      <c r="BB1422" s="478"/>
      <c r="BC1422" s="478"/>
      <c r="BD1422" s="478"/>
      <c r="BE1422" s="478"/>
      <c r="BF1422" s="478"/>
      <c r="BG1422" s="478"/>
    </row>
    <row r="1423" spans="2:59" x14ac:dyDescent="0.2">
      <c r="B1423" s="478"/>
      <c r="C1423" s="478"/>
      <c r="D1423" s="620"/>
      <c r="E1423" s="620"/>
      <c r="F1423" s="620"/>
      <c r="G1423" s="479"/>
      <c r="H1423" s="621"/>
      <c r="I1423" s="622"/>
      <c r="J1423" s="622"/>
      <c r="K1423" s="623"/>
      <c r="L1423" s="623"/>
      <c r="M1423" s="622"/>
      <c r="N1423" s="623"/>
      <c r="O1423" s="622"/>
      <c r="P1423" s="479"/>
      <c r="Q1423" s="479"/>
      <c r="R1423" s="623"/>
      <c r="S1423" s="478"/>
      <c r="T1423" s="478"/>
      <c r="U1423" s="624"/>
      <c r="V1423" s="624"/>
      <c r="W1423" s="624"/>
      <c r="BB1423" s="478"/>
      <c r="BC1423" s="478"/>
      <c r="BD1423" s="478"/>
      <c r="BE1423" s="478"/>
      <c r="BF1423" s="478"/>
      <c r="BG1423" s="478"/>
    </row>
    <row r="1424" spans="2:59" x14ac:dyDescent="0.2">
      <c r="B1424" s="478"/>
      <c r="C1424" s="478"/>
      <c r="D1424" s="620"/>
      <c r="E1424" s="620"/>
      <c r="F1424" s="620"/>
      <c r="G1424" s="479"/>
      <c r="H1424" s="621"/>
      <c r="I1424" s="622"/>
      <c r="J1424" s="622"/>
      <c r="K1424" s="623"/>
      <c r="L1424" s="623"/>
      <c r="M1424" s="622"/>
      <c r="N1424" s="623"/>
      <c r="O1424" s="622"/>
      <c r="P1424" s="479"/>
      <c r="Q1424" s="479"/>
      <c r="R1424" s="623"/>
      <c r="S1424" s="478"/>
      <c r="T1424" s="478"/>
      <c r="U1424" s="624"/>
      <c r="V1424" s="624"/>
      <c r="W1424" s="624"/>
      <c r="BB1424" s="478"/>
      <c r="BC1424" s="478"/>
      <c r="BD1424" s="478"/>
      <c r="BE1424" s="478"/>
      <c r="BF1424" s="478"/>
      <c r="BG1424" s="478"/>
    </row>
    <row r="1425" spans="2:59" x14ac:dyDescent="0.2">
      <c r="B1425" s="478"/>
      <c r="C1425" s="478"/>
      <c r="D1425" s="620"/>
      <c r="E1425" s="620"/>
      <c r="F1425" s="620"/>
      <c r="G1425" s="479"/>
      <c r="H1425" s="621"/>
      <c r="I1425" s="622"/>
      <c r="J1425" s="622"/>
      <c r="K1425" s="623"/>
      <c r="L1425" s="623"/>
      <c r="M1425" s="622"/>
      <c r="N1425" s="623"/>
      <c r="O1425" s="622"/>
      <c r="P1425" s="479"/>
      <c r="Q1425" s="479"/>
      <c r="R1425" s="623"/>
      <c r="S1425" s="478"/>
      <c r="T1425" s="478"/>
      <c r="U1425" s="624"/>
      <c r="V1425" s="624"/>
      <c r="W1425" s="624"/>
      <c r="BB1425" s="478"/>
      <c r="BC1425" s="478"/>
      <c r="BD1425" s="478"/>
      <c r="BE1425" s="478"/>
      <c r="BF1425" s="478"/>
      <c r="BG1425" s="478"/>
    </row>
    <row r="1426" spans="2:59" x14ac:dyDescent="0.2">
      <c r="B1426" s="478"/>
      <c r="C1426" s="478"/>
      <c r="D1426" s="620"/>
      <c r="E1426" s="620"/>
      <c r="F1426" s="620"/>
      <c r="G1426" s="479"/>
      <c r="H1426" s="621"/>
      <c r="I1426" s="622"/>
      <c r="J1426" s="622"/>
      <c r="K1426" s="623"/>
      <c r="L1426" s="623"/>
      <c r="M1426" s="622"/>
      <c r="N1426" s="623"/>
      <c r="O1426" s="622"/>
      <c r="P1426" s="479"/>
      <c r="Q1426" s="479"/>
      <c r="R1426" s="623"/>
      <c r="S1426" s="478"/>
      <c r="T1426" s="478"/>
      <c r="U1426" s="624"/>
      <c r="V1426" s="624"/>
      <c r="W1426" s="624"/>
      <c r="BB1426" s="478"/>
      <c r="BC1426" s="478"/>
      <c r="BD1426" s="478"/>
      <c r="BE1426" s="478"/>
      <c r="BF1426" s="478"/>
      <c r="BG1426" s="478"/>
    </row>
    <row r="1427" spans="2:59" x14ac:dyDescent="0.2">
      <c r="B1427" s="478"/>
      <c r="C1427" s="478"/>
      <c r="D1427" s="620"/>
      <c r="E1427" s="620"/>
      <c r="F1427" s="620"/>
      <c r="G1427" s="479"/>
      <c r="H1427" s="621"/>
      <c r="I1427" s="622"/>
      <c r="J1427" s="622"/>
      <c r="K1427" s="623"/>
      <c r="L1427" s="623"/>
      <c r="M1427" s="622"/>
      <c r="N1427" s="623"/>
      <c r="O1427" s="622"/>
      <c r="P1427" s="479"/>
      <c r="Q1427" s="479"/>
      <c r="R1427" s="623"/>
      <c r="S1427" s="478"/>
      <c r="T1427" s="478"/>
      <c r="U1427" s="624"/>
      <c r="V1427" s="624"/>
      <c r="W1427" s="624"/>
      <c r="BB1427" s="478"/>
      <c r="BC1427" s="478"/>
      <c r="BD1427" s="478"/>
      <c r="BE1427" s="478"/>
      <c r="BF1427" s="478"/>
      <c r="BG1427" s="478"/>
    </row>
    <row r="1428" spans="2:59" x14ac:dyDescent="0.2">
      <c r="B1428" s="478"/>
      <c r="C1428" s="478"/>
      <c r="D1428" s="620"/>
      <c r="E1428" s="620"/>
      <c r="F1428" s="620"/>
      <c r="G1428" s="479"/>
      <c r="H1428" s="621"/>
      <c r="I1428" s="622"/>
      <c r="J1428" s="622"/>
      <c r="K1428" s="623"/>
      <c r="L1428" s="623"/>
      <c r="M1428" s="622"/>
      <c r="N1428" s="623"/>
      <c r="O1428" s="622"/>
      <c r="P1428" s="479"/>
      <c r="Q1428" s="479"/>
      <c r="R1428" s="623"/>
      <c r="S1428" s="478"/>
      <c r="T1428" s="478"/>
      <c r="U1428" s="624"/>
      <c r="V1428" s="624"/>
      <c r="W1428" s="624"/>
      <c r="BB1428" s="478"/>
      <c r="BC1428" s="478"/>
      <c r="BD1428" s="478"/>
      <c r="BE1428" s="478"/>
      <c r="BF1428" s="478"/>
      <c r="BG1428" s="478"/>
    </row>
    <row r="1429" spans="2:59" x14ac:dyDescent="0.2">
      <c r="B1429" s="478"/>
      <c r="C1429" s="478"/>
      <c r="D1429" s="620"/>
      <c r="E1429" s="620"/>
      <c r="F1429" s="620"/>
      <c r="G1429" s="479"/>
      <c r="H1429" s="621"/>
      <c r="I1429" s="622"/>
      <c r="J1429" s="622"/>
      <c r="K1429" s="623"/>
      <c r="L1429" s="623"/>
      <c r="M1429" s="622"/>
      <c r="N1429" s="623"/>
      <c r="O1429" s="622"/>
      <c r="P1429" s="479"/>
      <c r="Q1429" s="479"/>
      <c r="R1429" s="623"/>
      <c r="S1429" s="478"/>
      <c r="T1429" s="478"/>
      <c r="U1429" s="624"/>
      <c r="V1429" s="624"/>
      <c r="W1429" s="624"/>
      <c r="BB1429" s="478"/>
      <c r="BC1429" s="478"/>
      <c r="BD1429" s="478"/>
      <c r="BE1429" s="478"/>
      <c r="BF1429" s="478"/>
      <c r="BG1429" s="478"/>
    </row>
    <row r="1430" spans="2:59" x14ac:dyDescent="0.2">
      <c r="B1430" s="478"/>
      <c r="C1430" s="478"/>
      <c r="D1430" s="620"/>
      <c r="E1430" s="620"/>
      <c r="F1430" s="620"/>
      <c r="G1430" s="479"/>
      <c r="H1430" s="621"/>
      <c r="I1430" s="622"/>
      <c r="J1430" s="622"/>
      <c r="K1430" s="623"/>
      <c r="L1430" s="623"/>
      <c r="M1430" s="622"/>
      <c r="N1430" s="623"/>
      <c r="O1430" s="622"/>
      <c r="P1430" s="479"/>
      <c r="Q1430" s="479"/>
      <c r="R1430" s="623"/>
      <c r="S1430" s="478"/>
      <c r="T1430" s="478"/>
      <c r="U1430" s="624"/>
      <c r="V1430" s="624"/>
      <c r="W1430" s="624"/>
      <c r="BB1430" s="478"/>
      <c r="BC1430" s="478"/>
      <c r="BD1430" s="478"/>
      <c r="BE1430" s="478"/>
      <c r="BF1430" s="478"/>
      <c r="BG1430" s="478"/>
    </row>
    <row r="1431" spans="2:59" x14ac:dyDescent="0.2">
      <c r="B1431" s="478"/>
      <c r="C1431" s="478"/>
      <c r="D1431" s="620"/>
      <c r="E1431" s="620"/>
      <c r="F1431" s="620"/>
      <c r="G1431" s="479"/>
      <c r="H1431" s="621"/>
      <c r="I1431" s="622"/>
      <c r="J1431" s="622"/>
      <c r="K1431" s="623"/>
      <c r="L1431" s="623"/>
      <c r="M1431" s="622"/>
      <c r="N1431" s="623"/>
      <c r="O1431" s="622"/>
      <c r="P1431" s="479"/>
      <c r="Q1431" s="479"/>
      <c r="R1431" s="623"/>
      <c r="S1431" s="478"/>
      <c r="T1431" s="478"/>
      <c r="U1431" s="624"/>
      <c r="V1431" s="624"/>
      <c r="W1431" s="624"/>
      <c r="BB1431" s="478"/>
      <c r="BC1431" s="478"/>
      <c r="BD1431" s="478"/>
      <c r="BE1431" s="478"/>
      <c r="BF1431" s="478"/>
      <c r="BG1431" s="478"/>
    </row>
    <row r="1432" spans="2:59" x14ac:dyDescent="0.2">
      <c r="B1432" s="478"/>
      <c r="C1432" s="478"/>
      <c r="D1432" s="620"/>
      <c r="E1432" s="620"/>
      <c r="F1432" s="620"/>
      <c r="G1432" s="479"/>
      <c r="H1432" s="621"/>
      <c r="I1432" s="622"/>
      <c r="J1432" s="622"/>
      <c r="K1432" s="623"/>
      <c r="L1432" s="623"/>
      <c r="M1432" s="622"/>
      <c r="N1432" s="623"/>
      <c r="O1432" s="622"/>
      <c r="P1432" s="479"/>
      <c r="Q1432" s="479"/>
      <c r="R1432" s="623"/>
      <c r="S1432" s="478"/>
      <c r="T1432" s="478"/>
      <c r="U1432" s="624"/>
      <c r="V1432" s="624"/>
      <c r="W1432" s="624"/>
      <c r="BB1432" s="478"/>
      <c r="BC1432" s="478"/>
      <c r="BD1432" s="478"/>
      <c r="BE1432" s="478"/>
      <c r="BF1432" s="478"/>
      <c r="BG1432" s="478"/>
    </row>
    <row r="1433" spans="2:59" x14ac:dyDescent="0.2">
      <c r="B1433" s="478"/>
      <c r="C1433" s="478"/>
      <c r="D1433" s="620"/>
      <c r="E1433" s="620"/>
      <c r="F1433" s="620"/>
      <c r="G1433" s="479"/>
      <c r="H1433" s="621"/>
      <c r="I1433" s="622"/>
      <c r="J1433" s="622"/>
      <c r="K1433" s="623"/>
      <c r="L1433" s="623"/>
      <c r="M1433" s="622"/>
      <c r="N1433" s="623"/>
      <c r="O1433" s="622"/>
      <c r="P1433" s="479"/>
      <c r="Q1433" s="479"/>
      <c r="R1433" s="623"/>
      <c r="S1433" s="478"/>
      <c r="T1433" s="478"/>
      <c r="U1433" s="624"/>
      <c r="V1433" s="624"/>
      <c r="W1433" s="624"/>
      <c r="BB1433" s="478"/>
      <c r="BC1433" s="478"/>
      <c r="BD1433" s="478"/>
      <c r="BE1433" s="478"/>
      <c r="BF1433" s="478"/>
      <c r="BG1433" s="478"/>
    </row>
    <row r="1434" spans="2:59" x14ac:dyDescent="0.2">
      <c r="B1434" s="478"/>
      <c r="C1434" s="478"/>
      <c r="D1434" s="620"/>
      <c r="E1434" s="620"/>
      <c r="F1434" s="620"/>
      <c r="G1434" s="479"/>
      <c r="H1434" s="621"/>
      <c r="I1434" s="622"/>
      <c r="J1434" s="622"/>
      <c r="K1434" s="623"/>
      <c r="L1434" s="623"/>
      <c r="M1434" s="622"/>
      <c r="N1434" s="623"/>
      <c r="O1434" s="622"/>
      <c r="P1434" s="479"/>
      <c r="Q1434" s="479"/>
      <c r="R1434" s="623"/>
      <c r="S1434" s="478"/>
      <c r="T1434" s="478"/>
      <c r="U1434" s="624"/>
      <c r="V1434" s="624"/>
      <c r="W1434" s="624"/>
      <c r="BB1434" s="478"/>
      <c r="BC1434" s="478"/>
      <c r="BD1434" s="478"/>
      <c r="BE1434" s="478"/>
      <c r="BF1434" s="478"/>
      <c r="BG1434" s="478"/>
    </row>
    <row r="1435" spans="2:59" x14ac:dyDescent="0.2">
      <c r="B1435" s="478"/>
      <c r="C1435" s="478"/>
      <c r="D1435" s="620"/>
      <c r="E1435" s="620"/>
      <c r="F1435" s="620"/>
      <c r="G1435" s="479"/>
      <c r="H1435" s="621"/>
      <c r="I1435" s="622"/>
      <c r="J1435" s="622"/>
      <c r="K1435" s="623"/>
      <c r="L1435" s="623"/>
      <c r="M1435" s="622"/>
      <c r="N1435" s="623"/>
      <c r="O1435" s="622"/>
      <c r="P1435" s="479"/>
      <c r="Q1435" s="479"/>
      <c r="R1435" s="623"/>
      <c r="S1435" s="478"/>
      <c r="T1435" s="478"/>
      <c r="U1435" s="624"/>
      <c r="V1435" s="624"/>
      <c r="W1435" s="624"/>
      <c r="BB1435" s="478"/>
      <c r="BC1435" s="478"/>
      <c r="BD1435" s="478"/>
      <c r="BE1435" s="478"/>
      <c r="BF1435" s="478"/>
      <c r="BG1435" s="478"/>
    </row>
    <row r="1436" spans="2:59" x14ac:dyDescent="0.2">
      <c r="B1436" s="478"/>
      <c r="C1436" s="478"/>
      <c r="D1436" s="620"/>
      <c r="E1436" s="620"/>
      <c r="F1436" s="620"/>
      <c r="G1436" s="479"/>
      <c r="H1436" s="621"/>
      <c r="I1436" s="622"/>
      <c r="J1436" s="622"/>
      <c r="K1436" s="623"/>
      <c r="L1436" s="623"/>
      <c r="M1436" s="622"/>
      <c r="N1436" s="623"/>
      <c r="O1436" s="622"/>
      <c r="P1436" s="479"/>
      <c r="Q1436" s="479"/>
      <c r="R1436" s="623"/>
      <c r="S1436" s="478"/>
      <c r="T1436" s="478"/>
      <c r="U1436" s="624"/>
      <c r="V1436" s="624"/>
      <c r="W1436" s="624"/>
      <c r="BB1436" s="478"/>
      <c r="BC1436" s="478"/>
      <c r="BD1436" s="478"/>
      <c r="BE1436" s="478"/>
      <c r="BF1436" s="478"/>
      <c r="BG1436" s="478"/>
    </row>
    <row r="1437" spans="2:59" x14ac:dyDescent="0.2">
      <c r="B1437" s="478"/>
      <c r="C1437" s="478"/>
      <c r="D1437" s="620"/>
      <c r="E1437" s="620"/>
      <c r="F1437" s="620"/>
      <c r="G1437" s="479"/>
      <c r="H1437" s="621"/>
      <c r="I1437" s="622"/>
      <c r="J1437" s="622"/>
      <c r="K1437" s="623"/>
      <c r="L1437" s="623"/>
      <c r="M1437" s="622"/>
      <c r="N1437" s="623"/>
      <c r="O1437" s="622"/>
      <c r="P1437" s="479"/>
      <c r="Q1437" s="479"/>
      <c r="R1437" s="623"/>
      <c r="S1437" s="478"/>
      <c r="T1437" s="478"/>
      <c r="U1437" s="624"/>
      <c r="V1437" s="624"/>
      <c r="W1437" s="624"/>
      <c r="BB1437" s="478"/>
      <c r="BC1437" s="478"/>
      <c r="BD1437" s="478"/>
      <c r="BE1437" s="478"/>
      <c r="BF1437" s="478"/>
      <c r="BG1437" s="478"/>
    </row>
    <row r="1438" spans="2:59" x14ac:dyDescent="0.2">
      <c r="B1438" s="478"/>
      <c r="C1438" s="478"/>
      <c r="D1438" s="620"/>
      <c r="E1438" s="620"/>
      <c r="F1438" s="620"/>
      <c r="G1438" s="479"/>
      <c r="H1438" s="621"/>
      <c r="I1438" s="622"/>
      <c r="J1438" s="622"/>
      <c r="K1438" s="623"/>
      <c r="L1438" s="623"/>
      <c r="M1438" s="622"/>
      <c r="N1438" s="623"/>
      <c r="O1438" s="622"/>
      <c r="P1438" s="479"/>
      <c r="Q1438" s="479"/>
      <c r="R1438" s="623"/>
      <c r="S1438" s="478"/>
      <c r="T1438" s="478"/>
      <c r="U1438" s="624"/>
      <c r="V1438" s="624"/>
      <c r="W1438" s="624"/>
      <c r="BB1438" s="478"/>
      <c r="BC1438" s="478"/>
      <c r="BD1438" s="478"/>
      <c r="BE1438" s="478"/>
      <c r="BF1438" s="478"/>
      <c r="BG1438" s="478"/>
    </row>
    <row r="1439" spans="2:59" x14ac:dyDescent="0.2">
      <c r="B1439" s="478"/>
      <c r="C1439" s="478"/>
      <c r="D1439" s="620"/>
      <c r="E1439" s="620"/>
      <c r="F1439" s="620"/>
      <c r="G1439" s="479"/>
      <c r="H1439" s="621"/>
      <c r="I1439" s="622"/>
      <c r="J1439" s="622"/>
      <c r="K1439" s="623"/>
      <c r="L1439" s="623"/>
      <c r="M1439" s="622"/>
      <c r="N1439" s="623"/>
      <c r="O1439" s="622"/>
      <c r="P1439" s="479"/>
      <c r="Q1439" s="479"/>
      <c r="R1439" s="623"/>
      <c r="S1439" s="478"/>
      <c r="T1439" s="478"/>
      <c r="U1439" s="624"/>
      <c r="V1439" s="624"/>
      <c r="W1439" s="624"/>
      <c r="BB1439" s="478"/>
      <c r="BC1439" s="478"/>
      <c r="BD1439" s="478"/>
      <c r="BE1439" s="478"/>
      <c r="BF1439" s="478"/>
      <c r="BG1439" s="478"/>
    </row>
    <row r="1440" spans="2:59" x14ac:dyDescent="0.2">
      <c r="B1440" s="478"/>
      <c r="C1440" s="478"/>
      <c r="D1440" s="620"/>
      <c r="E1440" s="620"/>
      <c r="F1440" s="620"/>
      <c r="G1440" s="479"/>
      <c r="H1440" s="621"/>
      <c r="I1440" s="622"/>
      <c r="J1440" s="622"/>
      <c r="K1440" s="623"/>
      <c r="L1440" s="623"/>
      <c r="M1440" s="622"/>
      <c r="N1440" s="623"/>
      <c r="O1440" s="622"/>
      <c r="P1440" s="479"/>
      <c r="Q1440" s="479"/>
      <c r="R1440" s="623"/>
      <c r="S1440" s="478"/>
      <c r="T1440" s="478"/>
      <c r="U1440" s="624"/>
      <c r="V1440" s="624"/>
      <c r="W1440" s="624"/>
      <c r="BB1440" s="478"/>
      <c r="BC1440" s="478"/>
      <c r="BD1440" s="478"/>
      <c r="BE1440" s="478"/>
      <c r="BF1440" s="478"/>
      <c r="BG1440" s="478"/>
    </row>
    <row r="1441" spans="2:59" x14ac:dyDescent="0.2">
      <c r="B1441" s="478"/>
      <c r="C1441" s="478"/>
      <c r="D1441" s="620"/>
      <c r="E1441" s="620"/>
      <c r="F1441" s="620"/>
      <c r="G1441" s="479"/>
      <c r="H1441" s="621"/>
      <c r="I1441" s="622"/>
      <c r="J1441" s="622"/>
      <c r="K1441" s="623"/>
      <c r="L1441" s="623"/>
      <c r="M1441" s="622"/>
      <c r="N1441" s="623"/>
      <c r="O1441" s="622"/>
      <c r="P1441" s="479"/>
      <c r="Q1441" s="479"/>
      <c r="R1441" s="623"/>
      <c r="S1441" s="478"/>
      <c r="T1441" s="478"/>
      <c r="U1441" s="624"/>
      <c r="V1441" s="624"/>
      <c r="W1441" s="624"/>
      <c r="BB1441" s="478"/>
      <c r="BC1441" s="478"/>
      <c r="BD1441" s="478"/>
      <c r="BE1441" s="478"/>
      <c r="BF1441" s="478"/>
      <c r="BG1441" s="478"/>
    </row>
    <row r="1442" spans="2:59" x14ac:dyDescent="0.2">
      <c r="B1442" s="478"/>
      <c r="C1442" s="478"/>
      <c r="D1442" s="620"/>
      <c r="E1442" s="620"/>
      <c r="F1442" s="620"/>
      <c r="G1442" s="479"/>
      <c r="H1442" s="621"/>
      <c r="I1442" s="622"/>
      <c r="J1442" s="622"/>
      <c r="K1442" s="623"/>
      <c r="L1442" s="623"/>
      <c r="M1442" s="622"/>
      <c r="N1442" s="623"/>
      <c r="O1442" s="622"/>
      <c r="P1442" s="479"/>
      <c r="Q1442" s="479"/>
      <c r="R1442" s="623"/>
      <c r="S1442" s="478"/>
      <c r="T1442" s="478"/>
      <c r="U1442" s="624"/>
      <c r="V1442" s="624"/>
      <c r="W1442" s="624"/>
      <c r="BB1442" s="478"/>
      <c r="BC1442" s="478"/>
      <c r="BD1442" s="478"/>
      <c r="BE1442" s="478"/>
      <c r="BF1442" s="478"/>
      <c r="BG1442" s="478"/>
    </row>
    <row r="1443" spans="2:59" x14ac:dyDescent="0.2">
      <c r="B1443" s="478"/>
      <c r="C1443" s="478"/>
      <c r="D1443" s="620"/>
      <c r="E1443" s="620"/>
      <c r="F1443" s="620"/>
      <c r="G1443" s="479"/>
      <c r="H1443" s="621"/>
      <c r="I1443" s="622"/>
      <c r="J1443" s="622"/>
      <c r="K1443" s="623"/>
      <c r="L1443" s="623"/>
      <c r="M1443" s="622"/>
      <c r="N1443" s="623"/>
      <c r="O1443" s="622"/>
      <c r="P1443" s="479"/>
      <c r="Q1443" s="479"/>
      <c r="R1443" s="623"/>
      <c r="S1443" s="478"/>
      <c r="T1443" s="478"/>
      <c r="U1443" s="624"/>
      <c r="V1443" s="624"/>
      <c r="W1443" s="624"/>
      <c r="BB1443" s="478"/>
      <c r="BC1443" s="478"/>
      <c r="BD1443" s="478"/>
      <c r="BE1443" s="478"/>
      <c r="BF1443" s="478"/>
      <c r="BG1443" s="478"/>
    </row>
    <row r="1444" spans="2:59" x14ac:dyDescent="0.2">
      <c r="B1444" s="478"/>
      <c r="C1444" s="478"/>
      <c r="D1444" s="620"/>
      <c r="E1444" s="620"/>
      <c r="F1444" s="620"/>
      <c r="G1444" s="479"/>
      <c r="H1444" s="621"/>
      <c r="I1444" s="622"/>
      <c r="J1444" s="622"/>
      <c r="K1444" s="623"/>
      <c r="L1444" s="623"/>
      <c r="M1444" s="622"/>
      <c r="N1444" s="623"/>
      <c r="O1444" s="622"/>
      <c r="P1444" s="479"/>
      <c r="Q1444" s="479"/>
      <c r="R1444" s="623"/>
      <c r="S1444" s="478"/>
      <c r="T1444" s="478"/>
      <c r="U1444" s="624"/>
      <c r="V1444" s="624"/>
      <c r="W1444" s="624"/>
      <c r="BB1444" s="478"/>
      <c r="BC1444" s="478"/>
      <c r="BD1444" s="478"/>
      <c r="BE1444" s="478"/>
      <c r="BF1444" s="478"/>
      <c r="BG1444" s="478"/>
    </row>
    <row r="1445" spans="2:59" x14ac:dyDescent="0.2">
      <c r="B1445" s="478"/>
      <c r="C1445" s="478"/>
      <c r="D1445" s="620"/>
      <c r="E1445" s="620"/>
      <c r="F1445" s="620"/>
      <c r="G1445" s="479"/>
      <c r="H1445" s="621"/>
      <c r="I1445" s="622"/>
      <c r="J1445" s="622"/>
      <c r="K1445" s="623"/>
      <c r="L1445" s="623"/>
      <c r="M1445" s="622"/>
      <c r="N1445" s="623"/>
      <c r="O1445" s="622"/>
      <c r="P1445" s="479"/>
      <c r="Q1445" s="479"/>
      <c r="R1445" s="623"/>
      <c r="S1445" s="478"/>
      <c r="T1445" s="478"/>
      <c r="U1445" s="624"/>
      <c r="V1445" s="624"/>
      <c r="W1445" s="624"/>
      <c r="BB1445" s="478"/>
      <c r="BC1445" s="478"/>
      <c r="BD1445" s="478"/>
      <c r="BE1445" s="478"/>
      <c r="BF1445" s="478"/>
      <c r="BG1445" s="478"/>
    </row>
    <row r="1446" spans="2:59" x14ac:dyDescent="0.2">
      <c r="B1446" s="478"/>
      <c r="C1446" s="478"/>
      <c r="D1446" s="620"/>
      <c r="E1446" s="620"/>
      <c r="F1446" s="620"/>
      <c r="G1446" s="479"/>
      <c r="H1446" s="621"/>
      <c r="I1446" s="622"/>
      <c r="J1446" s="622"/>
      <c r="K1446" s="623"/>
      <c r="L1446" s="623"/>
      <c r="M1446" s="622"/>
      <c r="N1446" s="623"/>
      <c r="O1446" s="622"/>
      <c r="P1446" s="479"/>
      <c r="Q1446" s="479"/>
      <c r="R1446" s="623"/>
      <c r="S1446" s="478"/>
      <c r="T1446" s="478"/>
      <c r="U1446" s="624"/>
      <c r="V1446" s="624"/>
      <c r="W1446" s="624"/>
      <c r="BB1446" s="478"/>
      <c r="BC1446" s="478"/>
      <c r="BD1446" s="478"/>
      <c r="BE1446" s="478"/>
      <c r="BF1446" s="478"/>
      <c r="BG1446" s="478"/>
    </row>
    <row r="1447" spans="2:59" x14ac:dyDescent="0.2">
      <c r="B1447" s="478"/>
      <c r="C1447" s="478"/>
      <c r="D1447" s="620"/>
      <c r="E1447" s="620"/>
      <c r="F1447" s="620"/>
      <c r="G1447" s="479"/>
      <c r="H1447" s="621"/>
      <c r="I1447" s="622"/>
      <c r="J1447" s="622"/>
      <c r="K1447" s="623"/>
      <c r="L1447" s="623"/>
      <c r="M1447" s="622"/>
      <c r="N1447" s="623"/>
      <c r="O1447" s="622"/>
      <c r="P1447" s="479"/>
      <c r="Q1447" s="479"/>
      <c r="R1447" s="623"/>
      <c r="S1447" s="478"/>
      <c r="T1447" s="478"/>
      <c r="U1447" s="624"/>
      <c r="V1447" s="624"/>
      <c r="W1447" s="624"/>
      <c r="BB1447" s="478"/>
      <c r="BC1447" s="478"/>
      <c r="BD1447" s="478"/>
      <c r="BE1447" s="478"/>
      <c r="BF1447" s="478"/>
      <c r="BG1447" s="478"/>
    </row>
    <row r="1448" spans="2:59" x14ac:dyDescent="0.2">
      <c r="B1448" s="478"/>
      <c r="C1448" s="478"/>
      <c r="D1448" s="620"/>
      <c r="E1448" s="620"/>
      <c r="F1448" s="620"/>
      <c r="G1448" s="479"/>
      <c r="H1448" s="621"/>
      <c r="I1448" s="622"/>
      <c r="J1448" s="622"/>
      <c r="K1448" s="623"/>
      <c r="L1448" s="623"/>
      <c r="M1448" s="622"/>
      <c r="N1448" s="623"/>
      <c r="O1448" s="622"/>
      <c r="P1448" s="479"/>
      <c r="Q1448" s="479"/>
      <c r="R1448" s="623"/>
      <c r="S1448" s="478"/>
      <c r="T1448" s="478"/>
      <c r="U1448" s="624"/>
      <c r="V1448" s="624"/>
      <c r="W1448" s="624"/>
      <c r="BB1448" s="478"/>
      <c r="BC1448" s="478"/>
      <c r="BD1448" s="478"/>
      <c r="BE1448" s="478"/>
      <c r="BF1448" s="478"/>
      <c r="BG1448" s="478"/>
    </row>
    <row r="1449" spans="2:59" x14ac:dyDescent="0.2">
      <c r="B1449" s="478"/>
      <c r="C1449" s="478"/>
      <c r="D1449" s="620"/>
      <c r="E1449" s="620"/>
      <c r="F1449" s="620"/>
      <c r="G1449" s="479"/>
      <c r="H1449" s="621"/>
      <c r="I1449" s="622"/>
      <c r="J1449" s="622"/>
      <c r="K1449" s="623"/>
      <c r="L1449" s="623"/>
      <c r="M1449" s="622"/>
      <c r="N1449" s="623"/>
      <c r="O1449" s="622"/>
      <c r="P1449" s="479"/>
      <c r="Q1449" s="479"/>
      <c r="R1449" s="623"/>
      <c r="S1449" s="478"/>
      <c r="T1449" s="478"/>
      <c r="U1449" s="624"/>
      <c r="V1449" s="624"/>
      <c r="W1449" s="624"/>
      <c r="BB1449" s="478"/>
      <c r="BC1449" s="478"/>
      <c r="BD1449" s="478"/>
      <c r="BE1449" s="478"/>
      <c r="BF1449" s="478"/>
      <c r="BG1449" s="478"/>
    </row>
    <row r="1450" spans="2:59" x14ac:dyDescent="0.2">
      <c r="B1450" s="478"/>
      <c r="C1450" s="478"/>
      <c r="D1450" s="620"/>
      <c r="E1450" s="620"/>
      <c r="F1450" s="620"/>
      <c r="G1450" s="479"/>
      <c r="H1450" s="621"/>
      <c r="I1450" s="622"/>
      <c r="J1450" s="622"/>
      <c r="K1450" s="623"/>
      <c r="L1450" s="623"/>
      <c r="M1450" s="622"/>
      <c r="N1450" s="623"/>
      <c r="O1450" s="622"/>
      <c r="P1450" s="479"/>
      <c r="Q1450" s="479"/>
      <c r="R1450" s="623"/>
      <c r="S1450" s="478"/>
      <c r="T1450" s="478"/>
      <c r="U1450" s="624"/>
      <c r="V1450" s="624"/>
      <c r="W1450" s="624"/>
      <c r="BB1450" s="478"/>
      <c r="BC1450" s="478"/>
      <c r="BD1450" s="478"/>
      <c r="BE1450" s="478"/>
      <c r="BF1450" s="478"/>
      <c r="BG1450" s="478"/>
    </row>
    <row r="1451" spans="2:59" x14ac:dyDescent="0.2">
      <c r="B1451" s="478"/>
      <c r="C1451" s="478"/>
      <c r="D1451" s="620"/>
      <c r="E1451" s="620"/>
      <c r="F1451" s="620"/>
      <c r="G1451" s="479"/>
      <c r="H1451" s="621"/>
      <c r="I1451" s="622"/>
      <c r="J1451" s="622"/>
      <c r="K1451" s="623"/>
      <c r="L1451" s="623"/>
      <c r="M1451" s="622"/>
      <c r="N1451" s="623"/>
      <c r="O1451" s="622"/>
      <c r="P1451" s="479"/>
      <c r="Q1451" s="479"/>
      <c r="R1451" s="623"/>
      <c r="S1451" s="478"/>
      <c r="T1451" s="478"/>
      <c r="U1451" s="624"/>
      <c r="V1451" s="624"/>
      <c r="W1451" s="624"/>
      <c r="BB1451" s="478"/>
      <c r="BC1451" s="478"/>
      <c r="BD1451" s="478"/>
      <c r="BE1451" s="478"/>
      <c r="BF1451" s="478"/>
      <c r="BG1451" s="478"/>
    </row>
    <row r="1452" spans="2:59" x14ac:dyDescent="0.2">
      <c r="B1452" s="478"/>
      <c r="C1452" s="478"/>
      <c r="D1452" s="620"/>
      <c r="E1452" s="620"/>
      <c r="F1452" s="620"/>
      <c r="G1452" s="479"/>
      <c r="H1452" s="621"/>
      <c r="I1452" s="622"/>
      <c r="J1452" s="622"/>
      <c r="K1452" s="623"/>
      <c r="L1452" s="623"/>
      <c r="M1452" s="622"/>
      <c r="N1452" s="623"/>
      <c r="O1452" s="622"/>
      <c r="P1452" s="479"/>
      <c r="Q1452" s="479"/>
      <c r="R1452" s="623"/>
      <c r="S1452" s="478"/>
      <c r="T1452" s="478"/>
      <c r="U1452" s="624"/>
      <c r="V1452" s="624"/>
      <c r="W1452" s="624"/>
      <c r="BB1452" s="478"/>
      <c r="BC1452" s="478"/>
      <c r="BD1452" s="478"/>
      <c r="BE1452" s="478"/>
      <c r="BF1452" s="478"/>
      <c r="BG1452" s="478"/>
    </row>
    <row r="1453" spans="2:59" x14ac:dyDescent="0.2">
      <c r="B1453" s="478"/>
      <c r="C1453" s="478"/>
      <c r="D1453" s="620"/>
      <c r="E1453" s="620"/>
      <c r="F1453" s="620"/>
      <c r="G1453" s="479"/>
      <c r="H1453" s="621"/>
      <c r="I1453" s="622"/>
      <c r="J1453" s="622"/>
      <c r="K1453" s="623"/>
      <c r="L1453" s="623"/>
      <c r="M1453" s="622"/>
      <c r="N1453" s="623"/>
      <c r="O1453" s="622"/>
      <c r="P1453" s="479"/>
      <c r="Q1453" s="479"/>
      <c r="R1453" s="623"/>
      <c r="S1453" s="478"/>
      <c r="T1453" s="478"/>
      <c r="U1453" s="624"/>
      <c r="V1453" s="624"/>
      <c r="W1453" s="624"/>
      <c r="BB1453" s="478"/>
      <c r="BC1453" s="478"/>
      <c r="BD1453" s="478"/>
      <c r="BE1453" s="478"/>
      <c r="BF1453" s="478"/>
      <c r="BG1453" s="478"/>
    </row>
    <row r="1454" spans="2:59" x14ac:dyDescent="0.2">
      <c r="B1454" s="478"/>
      <c r="C1454" s="478"/>
      <c r="D1454" s="620"/>
      <c r="E1454" s="620"/>
      <c r="F1454" s="620"/>
      <c r="G1454" s="479"/>
      <c r="H1454" s="621"/>
      <c r="I1454" s="622"/>
      <c r="J1454" s="622"/>
      <c r="K1454" s="623"/>
      <c r="L1454" s="623"/>
      <c r="M1454" s="622"/>
      <c r="N1454" s="623"/>
      <c r="O1454" s="622"/>
      <c r="P1454" s="479"/>
      <c r="Q1454" s="479"/>
      <c r="R1454" s="623"/>
      <c r="S1454" s="478"/>
      <c r="T1454" s="478"/>
      <c r="U1454" s="624"/>
      <c r="V1454" s="624"/>
      <c r="W1454" s="624"/>
      <c r="BB1454" s="478"/>
      <c r="BC1454" s="478"/>
      <c r="BD1454" s="478"/>
      <c r="BE1454" s="478"/>
      <c r="BF1454" s="478"/>
      <c r="BG1454" s="478"/>
    </row>
    <row r="1455" spans="2:59" x14ac:dyDescent="0.2">
      <c r="B1455" s="478"/>
      <c r="C1455" s="478"/>
      <c r="D1455" s="620"/>
      <c r="E1455" s="620"/>
      <c r="F1455" s="620"/>
      <c r="G1455" s="479"/>
      <c r="H1455" s="621"/>
      <c r="I1455" s="622"/>
      <c r="J1455" s="622"/>
      <c r="K1455" s="623"/>
      <c r="L1455" s="623"/>
      <c r="M1455" s="622"/>
      <c r="N1455" s="623"/>
      <c r="O1455" s="622"/>
      <c r="P1455" s="479"/>
      <c r="Q1455" s="479"/>
      <c r="R1455" s="623"/>
      <c r="S1455" s="478"/>
      <c r="T1455" s="478"/>
      <c r="U1455" s="624"/>
      <c r="V1455" s="624"/>
      <c r="W1455" s="624"/>
      <c r="BB1455" s="478"/>
      <c r="BC1455" s="478"/>
      <c r="BD1455" s="478"/>
      <c r="BE1455" s="478"/>
      <c r="BF1455" s="478"/>
      <c r="BG1455" s="478"/>
    </row>
    <row r="1456" spans="2:59" x14ac:dyDescent="0.2">
      <c r="B1456" s="478"/>
      <c r="C1456" s="478"/>
      <c r="D1456" s="620"/>
      <c r="E1456" s="620"/>
      <c r="F1456" s="620"/>
      <c r="G1456" s="479"/>
      <c r="H1456" s="621"/>
      <c r="I1456" s="622"/>
      <c r="J1456" s="622"/>
      <c r="K1456" s="623"/>
      <c r="L1456" s="623"/>
      <c r="M1456" s="622"/>
      <c r="N1456" s="623"/>
      <c r="O1456" s="622"/>
      <c r="P1456" s="479"/>
      <c r="Q1456" s="479"/>
      <c r="R1456" s="623"/>
      <c r="S1456" s="478"/>
      <c r="T1456" s="478"/>
      <c r="U1456" s="624"/>
      <c r="V1456" s="624"/>
      <c r="W1456" s="624"/>
      <c r="BB1456" s="478"/>
      <c r="BC1456" s="478"/>
      <c r="BD1456" s="478"/>
      <c r="BE1456" s="478"/>
      <c r="BF1456" s="478"/>
      <c r="BG1456" s="478"/>
    </row>
    <row r="1457" spans="2:59" x14ac:dyDescent="0.2">
      <c r="B1457" s="478"/>
      <c r="C1457" s="478"/>
      <c r="D1457" s="620"/>
      <c r="E1457" s="620"/>
      <c r="F1457" s="620"/>
      <c r="G1457" s="479"/>
      <c r="H1457" s="621"/>
      <c r="I1457" s="622"/>
      <c r="J1457" s="622"/>
      <c r="K1457" s="623"/>
      <c r="L1457" s="623"/>
      <c r="M1457" s="622"/>
      <c r="N1457" s="623"/>
      <c r="O1457" s="622"/>
      <c r="P1457" s="479"/>
      <c r="Q1457" s="479"/>
      <c r="R1457" s="623"/>
      <c r="S1457" s="478"/>
      <c r="T1457" s="478"/>
      <c r="U1457" s="624"/>
      <c r="V1457" s="624"/>
      <c r="W1457" s="624"/>
      <c r="BB1457" s="478"/>
      <c r="BC1457" s="478"/>
      <c r="BD1457" s="478"/>
      <c r="BE1457" s="478"/>
      <c r="BF1457" s="478"/>
      <c r="BG1457" s="478"/>
    </row>
    <row r="1458" spans="2:59" x14ac:dyDescent="0.2">
      <c r="B1458" s="478"/>
      <c r="C1458" s="478"/>
      <c r="D1458" s="620"/>
      <c r="E1458" s="620"/>
      <c r="F1458" s="620"/>
      <c r="G1458" s="479"/>
      <c r="H1458" s="621"/>
      <c r="I1458" s="622"/>
      <c r="J1458" s="622"/>
      <c r="K1458" s="623"/>
      <c r="L1458" s="623"/>
      <c r="M1458" s="622"/>
      <c r="N1458" s="623"/>
      <c r="O1458" s="622"/>
      <c r="P1458" s="479"/>
      <c r="Q1458" s="479"/>
      <c r="R1458" s="623"/>
      <c r="S1458" s="478"/>
      <c r="T1458" s="478"/>
      <c r="U1458" s="624"/>
      <c r="V1458" s="624"/>
      <c r="W1458" s="624"/>
      <c r="BB1458" s="478"/>
      <c r="BC1458" s="478"/>
      <c r="BD1458" s="478"/>
      <c r="BE1458" s="478"/>
      <c r="BF1458" s="478"/>
      <c r="BG1458" s="478"/>
    </row>
    <row r="1459" spans="2:59" x14ac:dyDescent="0.2">
      <c r="B1459" s="478"/>
      <c r="C1459" s="478"/>
      <c r="D1459" s="620"/>
      <c r="E1459" s="620"/>
      <c r="F1459" s="620"/>
      <c r="G1459" s="479"/>
      <c r="H1459" s="621"/>
      <c r="I1459" s="622"/>
      <c r="J1459" s="622"/>
      <c r="K1459" s="623"/>
      <c r="L1459" s="623"/>
      <c r="M1459" s="622"/>
      <c r="N1459" s="623"/>
      <c r="O1459" s="622"/>
      <c r="P1459" s="479"/>
      <c r="Q1459" s="479"/>
      <c r="R1459" s="623"/>
      <c r="S1459" s="478"/>
      <c r="T1459" s="478"/>
      <c r="U1459" s="624"/>
      <c r="V1459" s="624"/>
      <c r="W1459" s="624"/>
      <c r="BB1459" s="478"/>
      <c r="BC1459" s="478"/>
      <c r="BD1459" s="478"/>
      <c r="BE1459" s="478"/>
      <c r="BF1459" s="478"/>
      <c r="BG1459" s="478"/>
    </row>
    <row r="1460" spans="2:59" x14ac:dyDescent="0.2">
      <c r="B1460" s="478"/>
      <c r="C1460" s="478"/>
      <c r="D1460" s="620"/>
      <c r="E1460" s="620"/>
      <c r="F1460" s="620"/>
      <c r="G1460" s="479"/>
      <c r="H1460" s="621"/>
      <c r="I1460" s="622"/>
      <c r="J1460" s="622"/>
      <c r="K1460" s="623"/>
      <c r="L1460" s="623"/>
      <c r="M1460" s="622"/>
      <c r="N1460" s="623"/>
      <c r="O1460" s="622"/>
      <c r="P1460" s="479"/>
      <c r="Q1460" s="479"/>
      <c r="R1460" s="623"/>
      <c r="S1460" s="478"/>
      <c r="T1460" s="478"/>
      <c r="U1460" s="624"/>
      <c r="V1460" s="624"/>
      <c r="W1460" s="624"/>
      <c r="BB1460" s="478"/>
      <c r="BC1460" s="478"/>
      <c r="BD1460" s="478"/>
      <c r="BE1460" s="478"/>
      <c r="BF1460" s="478"/>
      <c r="BG1460" s="478"/>
    </row>
    <row r="1461" spans="2:59" x14ac:dyDescent="0.2">
      <c r="B1461" s="478"/>
      <c r="C1461" s="478"/>
      <c r="D1461" s="620"/>
      <c r="E1461" s="620"/>
      <c r="F1461" s="620"/>
      <c r="G1461" s="479"/>
      <c r="H1461" s="621"/>
      <c r="I1461" s="622"/>
      <c r="J1461" s="622"/>
      <c r="K1461" s="623"/>
      <c r="L1461" s="623"/>
      <c r="M1461" s="622"/>
      <c r="N1461" s="623"/>
      <c r="O1461" s="622"/>
      <c r="P1461" s="479"/>
      <c r="Q1461" s="479"/>
      <c r="R1461" s="623"/>
      <c r="S1461" s="478"/>
      <c r="T1461" s="478"/>
      <c r="U1461" s="624"/>
      <c r="V1461" s="624"/>
      <c r="W1461" s="624"/>
      <c r="BB1461" s="478"/>
      <c r="BC1461" s="478"/>
      <c r="BD1461" s="478"/>
      <c r="BE1461" s="478"/>
      <c r="BF1461" s="478"/>
      <c r="BG1461" s="478"/>
    </row>
    <row r="1462" spans="2:59" x14ac:dyDescent="0.2">
      <c r="B1462" s="478"/>
      <c r="C1462" s="478"/>
      <c r="D1462" s="620"/>
      <c r="E1462" s="620"/>
      <c r="F1462" s="620"/>
      <c r="G1462" s="479"/>
      <c r="H1462" s="621"/>
      <c r="I1462" s="622"/>
      <c r="J1462" s="622"/>
      <c r="K1462" s="623"/>
      <c r="L1462" s="623"/>
      <c r="M1462" s="622"/>
      <c r="N1462" s="623"/>
      <c r="O1462" s="622"/>
      <c r="P1462" s="479"/>
      <c r="Q1462" s="479"/>
      <c r="R1462" s="623"/>
      <c r="S1462" s="478"/>
      <c r="T1462" s="478"/>
      <c r="U1462" s="624"/>
      <c r="V1462" s="624"/>
      <c r="W1462" s="624"/>
      <c r="BB1462" s="478"/>
      <c r="BC1462" s="478"/>
      <c r="BD1462" s="478"/>
      <c r="BE1462" s="478"/>
      <c r="BF1462" s="478"/>
      <c r="BG1462" s="478"/>
    </row>
    <row r="1463" spans="2:59" x14ac:dyDescent="0.2">
      <c r="B1463" s="478"/>
      <c r="C1463" s="478"/>
      <c r="D1463" s="620"/>
      <c r="E1463" s="620"/>
      <c r="F1463" s="620"/>
      <c r="G1463" s="479"/>
      <c r="H1463" s="621"/>
      <c r="I1463" s="622"/>
      <c r="J1463" s="622"/>
      <c r="K1463" s="623"/>
      <c r="L1463" s="623"/>
      <c r="M1463" s="622"/>
      <c r="N1463" s="623"/>
      <c r="O1463" s="622"/>
      <c r="P1463" s="479"/>
      <c r="Q1463" s="479"/>
      <c r="R1463" s="623"/>
      <c r="S1463" s="478"/>
      <c r="T1463" s="478"/>
      <c r="U1463" s="624"/>
      <c r="V1463" s="624"/>
      <c r="W1463" s="624"/>
      <c r="BB1463" s="478"/>
      <c r="BC1463" s="478"/>
      <c r="BD1463" s="478"/>
      <c r="BE1463" s="478"/>
      <c r="BF1463" s="478"/>
      <c r="BG1463" s="478"/>
    </row>
    <row r="1464" spans="2:59" x14ac:dyDescent="0.2">
      <c r="B1464" s="478"/>
      <c r="C1464" s="478"/>
      <c r="D1464" s="620"/>
      <c r="E1464" s="620"/>
      <c r="F1464" s="620"/>
      <c r="G1464" s="479"/>
      <c r="H1464" s="621"/>
      <c r="I1464" s="622"/>
      <c r="J1464" s="622"/>
      <c r="K1464" s="623"/>
      <c r="L1464" s="623"/>
      <c r="M1464" s="622"/>
      <c r="N1464" s="623"/>
      <c r="O1464" s="622"/>
      <c r="P1464" s="479"/>
      <c r="Q1464" s="479"/>
      <c r="R1464" s="623"/>
      <c r="S1464" s="478"/>
      <c r="T1464" s="478"/>
      <c r="U1464" s="624"/>
      <c r="V1464" s="624"/>
      <c r="W1464" s="624"/>
      <c r="BB1464" s="478"/>
      <c r="BC1464" s="478"/>
      <c r="BD1464" s="478"/>
      <c r="BE1464" s="478"/>
      <c r="BF1464" s="478"/>
      <c r="BG1464" s="478"/>
    </row>
    <row r="1465" spans="2:59" x14ac:dyDescent="0.2">
      <c r="B1465" s="478"/>
      <c r="C1465" s="478"/>
      <c r="D1465" s="620"/>
      <c r="E1465" s="620"/>
      <c r="F1465" s="620"/>
      <c r="G1465" s="479"/>
      <c r="H1465" s="621"/>
      <c r="I1465" s="622"/>
      <c r="J1465" s="622"/>
      <c r="K1465" s="623"/>
      <c r="L1465" s="623"/>
      <c r="M1465" s="622"/>
      <c r="N1465" s="623"/>
      <c r="O1465" s="622"/>
      <c r="P1465" s="479"/>
      <c r="Q1465" s="479"/>
      <c r="R1465" s="623"/>
      <c r="S1465" s="478"/>
      <c r="T1465" s="478"/>
      <c r="U1465" s="624"/>
      <c r="V1465" s="624"/>
      <c r="W1465" s="624"/>
      <c r="BB1465" s="478"/>
      <c r="BC1465" s="478"/>
      <c r="BD1465" s="478"/>
      <c r="BE1465" s="478"/>
      <c r="BF1465" s="478"/>
      <c r="BG1465" s="478"/>
    </row>
    <row r="1466" spans="2:59" x14ac:dyDescent="0.2">
      <c r="B1466" s="478"/>
      <c r="C1466" s="478"/>
      <c r="D1466" s="620"/>
      <c r="E1466" s="620"/>
      <c r="F1466" s="620"/>
      <c r="G1466" s="479"/>
      <c r="H1466" s="621"/>
      <c r="I1466" s="622"/>
      <c r="J1466" s="622"/>
      <c r="K1466" s="623"/>
      <c r="L1466" s="623"/>
      <c r="M1466" s="622"/>
      <c r="N1466" s="623"/>
      <c r="O1466" s="622"/>
      <c r="P1466" s="479"/>
      <c r="Q1466" s="479"/>
      <c r="R1466" s="623"/>
      <c r="S1466" s="478"/>
      <c r="T1466" s="478"/>
      <c r="U1466" s="624"/>
      <c r="V1466" s="624"/>
      <c r="W1466" s="624"/>
      <c r="BB1466" s="478"/>
      <c r="BC1466" s="478"/>
      <c r="BD1466" s="478"/>
      <c r="BE1466" s="478"/>
      <c r="BF1466" s="478"/>
      <c r="BG1466" s="478"/>
    </row>
    <row r="1467" spans="2:59" x14ac:dyDescent="0.2">
      <c r="B1467" s="478"/>
      <c r="C1467" s="478"/>
      <c r="D1467" s="620"/>
      <c r="E1467" s="620"/>
      <c r="F1467" s="620"/>
      <c r="G1467" s="479"/>
      <c r="H1467" s="621"/>
      <c r="I1467" s="622"/>
      <c r="J1467" s="622"/>
      <c r="K1467" s="623"/>
      <c r="L1467" s="623"/>
      <c r="M1467" s="622"/>
      <c r="N1467" s="623"/>
      <c r="O1467" s="622"/>
      <c r="P1467" s="479"/>
      <c r="Q1467" s="479"/>
      <c r="R1467" s="623"/>
      <c r="S1467" s="478"/>
      <c r="T1467" s="478"/>
      <c r="U1467" s="624"/>
      <c r="V1467" s="624"/>
      <c r="W1467" s="624"/>
      <c r="BB1467" s="478"/>
      <c r="BC1467" s="478"/>
      <c r="BD1467" s="478"/>
      <c r="BE1467" s="478"/>
      <c r="BF1467" s="478"/>
      <c r="BG1467" s="478"/>
    </row>
    <row r="1468" spans="2:59" x14ac:dyDescent="0.2">
      <c r="B1468" s="478"/>
      <c r="C1468" s="478"/>
      <c r="D1468" s="620"/>
      <c r="E1468" s="620"/>
      <c r="F1468" s="620"/>
      <c r="G1468" s="479"/>
      <c r="H1468" s="621"/>
      <c r="I1468" s="622"/>
      <c r="J1468" s="622"/>
      <c r="K1468" s="623"/>
      <c r="L1468" s="623"/>
      <c r="M1468" s="622"/>
      <c r="N1468" s="623"/>
      <c r="O1468" s="622"/>
      <c r="P1468" s="479"/>
      <c r="Q1468" s="479"/>
      <c r="R1468" s="623"/>
      <c r="S1468" s="478"/>
      <c r="T1468" s="478"/>
      <c r="U1468" s="624"/>
      <c r="V1468" s="624"/>
      <c r="W1468" s="624"/>
      <c r="BB1468" s="478"/>
      <c r="BC1468" s="478"/>
      <c r="BD1468" s="478"/>
      <c r="BE1468" s="478"/>
      <c r="BF1468" s="478"/>
      <c r="BG1468" s="478"/>
    </row>
    <row r="1469" spans="2:59" x14ac:dyDescent="0.2">
      <c r="B1469" s="478"/>
      <c r="C1469" s="478"/>
      <c r="D1469" s="620"/>
      <c r="E1469" s="620"/>
      <c r="F1469" s="620"/>
      <c r="G1469" s="479"/>
      <c r="H1469" s="621"/>
      <c r="I1469" s="622"/>
      <c r="J1469" s="622"/>
      <c r="K1469" s="623"/>
      <c r="L1469" s="623"/>
      <c r="M1469" s="622"/>
      <c r="N1469" s="623"/>
      <c r="O1469" s="622"/>
      <c r="P1469" s="479"/>
      <c r="Q1469" s="479"/>
      <c r="R1469" s="623"/>
      <c r="S1469" s="478"/>
      <c r="T1469" s="478"/>
      <c r="U1469" s="624"/>
      <c r="V1469" s="624"/>
      <c r="W1469" s="624"/>
      <c r="BB1469" s="478"/>
      <c r="BC1469" s="478"/>
      <c r="BD1469" s="478"/>
      <c r="BE1469" s="478"/>
      <c r="BF1469" s="478"/>
      <c r="BG1469" s="478"/>
    </row>
    <row r="1470" spans="2:59" x14ac:dyDescent="0.2">
      <c r="B1470" s="478"/>
      <c r="C1470" s="478"/>
      <c r="D1470" s="620"/>
      <c r="E1470" s="620"/>
      <c r="F1470" s="620"/>
      <c r="G1470" s="479"/>
      <c r="H1470" s="621"/>
      <c r="I1470" s="622"/>
      <c r="J1470" s="622"/>
      <c r="K1470" s="623"/>
      <c r="L1470" s="623"/>
      <c r="M1470" s="622"/>
      <c r="N1470" s="623"/>
      <c r="O1470" s="622"/>
      <c r="P1470" s="479"/>
      <c r="Q1470" s="479"/>
      <c r="R1470" s="623"/>
      <c r="S1470" s="478"/>
      <c r="T1470" s="478"/>
      <c r="U1470" s="624"/>
      <c r="V1470" s="624"/>
      <c r="W1470" s="624"/>
      <c r="BB1470" s="478"/>
      <c r="BC1470" s="478"/>
      <c r="BD1470" s="478"/>
      <c r="BE1470" s="478"/>
      <c r="BF1470" s="478"/>
      <c r="BG1470" s="478"/>
    </row>
    <row r="1471" spans="2:59" x14ac:dyDescent="0.2">
      <c r="B1471" s="478"/>
      <c r="C1471" s="478"/>
      <c r="D1471" s="620"/>
      <c r="E1471" s="620"/>
      <c r="F1471" s="620"/>
      <c r="G1471" s="479"/>
      <c r="H1471" s="621"/>
      <c r="I1471" s="622"/>
      <c r="J1471" s="622"/>
      <c r="K1471" s="623"/>
      <c r="L1471" s="623"/>
      <c r="M1471" s="622"/>
      <c r="N1471" s="623"/>
      <c r="O1471" s="622"/>
      <c r="P1471" s="479"/>
      <c r="Q1471" s="479"/>
      <c r="R1471" s="623"/>
      <c r="S1471" s="478"/>
      <c r="T1471" s="478"/>
      <c r="U1471" s="624"/>
      <c r="V1471" s="624"/>
      <c r="W1471" s="624"/>
      <c r="BB1471" s="478"/>
      <c r="BC1471" s="478"/>
      <c r="BD1471" s="478"/>
      <c r="BE1471" s="478"/>
      <c r="BF1471" s="478"/>
      <c r="BG1471" s="478"/>
    </row>
    <row r="1472" spans="2:59" x14ac:dyDescent="0.2">
      <c r="B1472" s="478"/>
      <c r="C1472" s="478"/>
      <c r="D1472" s="620"/>
      <c r="E1472" s="620"/>
      <c r="F1472" s="620"/>
      <c r="G1472" s="479"/>
      <c r="H1472" s="621"/>
      <c r="I1472" s="622"/>
      <c r="J1472" s="622"/>
      <c r="K1472" s="623"/>
      <c r="L1472" s="623"/>
      <c r="M1472" s="622"/>
      <c r="N1472" s="623"/>
      <c r="O1472" s="622"/>
      <c r="P1472" s="479"/>
      <c r="Q1472" s="479"/>
      <c r="R1472" s="623"/>
      <c r="S1472" s="478"/>
      <c r="T1472" s="478"/>
      <c r="U1472" s="624"/>
      <c r="V1472" s="624"/>
      <c r="W1472" s="624"/>
      <c r="BB1472" s="478"/>
      <c r="BC1472" s="478"/>
      <c r="BD1472" s="478"/>
      <c r="BE1472" s="478"/>
      <c r="BF1472" s="478"/>
      <c r="BG1472" s="478"/>
    </row>
    <row r="1473" spans="2:59" x14ac:dyDescent="0.2">
      <c r="B1473" s="478"/>
      <c r="C1473" s="478"/>
      <c r="D1473" s="620"/>
      <c r="E1473" s="620"/>
      <c r="F1473" s="620"/>
      <c r="G1473" s="479"/>
      <c r="H1473" s="621"/>
      <c r="I1473" s="622"/>
      <c r="J1473" s="622"/>
      <c r="K1473" s="623"/>
      <c r="L1473" s="623"/>
      <c r="M1473" s="622"/>
      <c r="N1473" s="623"/>
      <c r="O1473" s="622"/>
      <c r="P1473" s="479"/>
      <c r="Q1473" s="479"/>
      <c r="R1473" s="623"/>
      <c r="S1473" s="478"/>
      <c r="T1473" s="478"/>
      <c r="U1473" s="624"/>
      <c r="V1473" s="624"/>
      <c r="W1473" s="624"/>
      <c r="BB1473" s="478"/>
      <c r="BC1473" s="478"/>
      <c r="BD1473" s="478"/>
      <c r="BE1473" s="478"/>
      <c r="BF1473" s="478"/>
      <c r="BG1473" s="478"/>
    </row>
    <row r="1474" spans="2:59" x14ac:dyDescent="0.2">
      <c r="B1474" s="478"/>
      <c r="C1474" s="478"/>
      <c r="D1474" s="620"/>
      <c r="E1474" s="620"/>
      <c r="F1474" s="620"/>
      <c r="G1474" s="479"/>
      <c r="H1474" s="621"/>
      <c r="I1474" s="622"/>
      <c r="J1474" s="622"/>
      <c r="K1474" s="623"/>
      <c r="L1474" s="623"/>
      <c r="M1474" s="622"/>
      <c r="N1474" s="623"/>
      <c r="O1474" s="622"/>
      <c r="P1474" s="479"/>
      <c r="Q1474" s="479"/>
      <c r="R1474" s="623"/>
      <c r="S1474" s="478"/>
      <c r="T1474" s="478"/>
      <c r="U1474" s="624"/>
      <c r="V1474" s="624"/>
      <c r="W1474" s="624"/>
      <c r="BB1474" s="478"/>
      <c r="BC1474" s="478"/>
      <c r="BD1474" s="478"/>
      <c r="BE1474" s="478"/>
      <c r="BF1474" s="478"/>
      <c r="BG1474" s="478"/>
    </row>
    <row r="1475" spans="2:59" x14ac:dyDescent="0.2">
      <c r="B1475" s="478"/>
      <c r="C1475" s="478"/>
      <c r="D1475" s="620"/>
      <c r="E1475" s="620"/>
      <c r="F1475" s="620"/>
      <c r="G1475" s="479"/>
      <c r="H1475" s="621"/>
      <c r="I1475" s="622"/>
      <c r="J1475" s="622"/>
      <c r="K1475" s="623"/>
      <c r="L1475" s="623"/>
      <c r="M1475" s="622"/>
      <c r="N1475" s="623"/>
      <c r="O1475" s="622"/>
      <c r="P1475" s="479"/>
      <c r="Q1475" s="479"/>
      <c r="R1475" s="623"/>
      <c r="S1475" s="478"/>
      <c r="T1475" s="478"/>
      <c r="U1475" s="624"/>
      <c r="V1475" s="624"/>
      <c r="W1475" s="624"/>
      <c r="BB1475" s="478"/>
      <c r="BC1475" s="478"/>
      <c r="BD1475" s="478"/>
      <c r="BE1475" s="478"/>
      <c r="BF1475" s="478"/>
      <c r="BG1475" s="478"/>
    </row>
    <row r="1476" spans="2:59" x14ac:dyDescent="0.2">
      <c r="B1476" s="478"/>
      <c r="C1476" s="478"/>
      <c r="D1476" s="620"/>
      <c r="E1476" s="620"/>
      <c r="F1476" s="620"/>
      <c r="G1476" s="479"/>
      <c r="H1476" s="621"/>
      <c r="I1476" s="622"/>
      <c r="J1476" s="622"/>
      <c r="K1476" s="623"/>
      <c r="L1476" s="623"/>
      <c r="M1476" s="622"/>
      <c r="N1476" s="623"/>
      <c r="O1476" s="622"/>
      <c r="P1476" s="479"/>
      <c r="Q1476" s="479"/>
      <c r="R1476" s="623"/>
      <c r="S1476" s="478"/>
      <c r="T1476" s="478"/>
      <c r="U1476" s="624"/>
      <c r="V1476" s="624"/>
      <c r="W1476" s="624"/>
      <c r="BB1476" s="478"/>
      <c r="BC1476" s="478"/>
      <c r="BD1476" s="478"/>
      <c r="BE1476" s="478"/>
      <c r="BF1476" s="478"/>
      <c r="BG1476" s="478"/>
    </row>
    <row r="1477" spans="2:59" x14ac:dyDescent="0.2">
      <c r="B1477" s="478"/>
      <c r="C1477" s="478"/>
      <c r="D1477" s="620"/>
      <c r="E1477" s="620"/>
      <c r="F1477" s="620"/>
      <c r="G1477" s="479"/>
      <c r="H1477" s="621"/>
      <c r="I1477" s="622"/>
      <c r="J1477" s="622"/>
      <c r="K1477" s="623"/>
      <c r="L1477" s="623"/>
      <c r="M1477" s="622"/>
      <c r="N1477" s="623"/>
      <c r="O1477" s="622"/>
      <c r="P1477" s="479"/>
      <c r="Q1477" s="479"/>
      <c r="R1477" s="623"/>
      <c r="S1477" s="478"/>
      <c r="T1477" s="478"/>
      <c r="U1477" s="624"/>
      <c r="V1477" s="624"/>
      <c r="W1477" s="624"/>
      <c r="BB1477" s="478"/>
      <c r="BC1477" s="478"/>
      <c r="BD1477" s="478"/>
      <c r="BE1477" s="478"/>
      <c r="BF1477" s="478"/>
      <c r="BG1477" s="478"/>
    </row>
    <row r="1478" spans="2:59" x14ac:dyDescent="0.2">
      <c r="B1478" s="478"/>
      <c r="C1478" s="478"/>
      <c r="D1478" s="620"/>
      <c r="E1478" s="620"/>
      <c r="F1478" s="620"/>
      <c r="G1478" s="479"/>
      <c r="H1478" s="621"/>
      <c r="I1478" s="622"/>
      <c r="J1478" s="622"/>
      <c r="K1478" s="623"/>
      <c r="L1478" s="623"/>
      <c r="M1478" s="622"/>
      <c r="N1478" s="623"/>
      <c r="O1478" s="622"/>
      <c r="P1478" s="479"/>
      <c r="Q1478" s="479"/>
      <c r="R1478" s="623"/>
      <c r="S1478" s="478"/>
      <c r="T1478" s="478"/>
      <c r="U1478" s="624"/>
      <c r="V1478" s="624"/>
      <c r="W1478" s="624"/>
      <c r="BB1478" s="478"/>
      <c r="BC1478" s="478"/>
      <c r="BD1478" s="478"/>
      <c r="BE1478" s="478"/>
      <c r="BF1478" s="478"/>
      <c r="BG1478" s="478"/>
    </row>
    <row r="1479" spans="2:59" x14ac:dyDescent="0.2">
      <c r="B1479" s="478"/>
      <c r="C1479" s="478"/>
      <c r="D1479" s="620"/>
      <c r="E1479" s="620"/>
      <c r="F1479" s="620"/>
      <c r="G1479" s="479"/>
      <c r="H1479" s="621"/>
      <c r="I1479" s="622"/>
      <c r="J1479" s="622"/>
      <c r="K1479" s="623"/>
      <c r="L1479" s="623"/>
      <c r="M1479" s="622"/>
      <c r="N1479" s="623"/>
      <c r="O1479" s="622"/>
      <c r="P1479" s="479"/>
      <c r="Q1479" s="479"/>
      <c r="R1479" s="623"/>
      <c r="S1479" s="478"/>
      <c r="T1479" s="478"/>
      <c r="U1479" s="624"/>
      <c r="V1479" s="624"/>
      <c r="W1479" s="624"/>
      <c r="BB1479" s="478"/>
      <c r="BC1479" s="478"/>
      <c r="BD1479" s="478"/>
      <c r="BE1479" s="478"/>
      <c r="BF1479" s="478"/>
      <c r="BG1479" s="478"/>
    </row>
    <row r="1480" spans="2:59" x14ac:dyDescent="0.2">
      <c r="B1480" s="478"/>
      <c r="C1480" s="478"/>
      <c r="D1480" s="620"/>
      <c r="E1480" s="620"/>
      <c r="F1480" s="620"/>
      <c r="G1480" s="479"/>
      <c r="H1480" s="621"/>
      <c r="I1480" s="622"/>
      <c r="J1480" s="622"/>
      <c r="K1480" s="623"/>
      <c r="L1480" s="623"/>
      <c r="M1480" s="622"/>
      <c r="N1480" s="623"/>
      <c r="O1480" s="622"/>
      <c r="P1480" s="479"/>
      <c r="Q1480" s="479"/>
      <c r="R1480" s="623"/>
      <c r="S1480" s="478"/>
      <c r="T1480" s="478"/>
      <c r="U1480" s="624"/>
      <c r="V1480" s="624"/>
      <c r="W1480" s="624"/>
      <c r="BB1480" s="478"/>
      <c r="BC1480" s="478"/>
      <c r="BD1480" s="478"/>
      <c r="BE1480" s="478"/>
      <c r="BF1480" s="478"/>
      <c r="BG1480" s="478"/>
    </row>
    <row r="1481" spans="2:59" x14ac:dyDescent="0.2">
      <c r="B1481" s="478"/>
      <c r="C1481" s="478"/>
      <c r="D1481" s="620"/>
      <c r="E1481" s="620"/>
      <c r="F1481" s="620"/>
      <c r="G1481" s="479"/>
      <c r="H1481" s="621"/>
      <c r="I1481" s="622"/>
      <c r="J1481" s="622"/>
      <c r="K1481" s="623"/>
      <c r="L1481" s="623"/>
      <c r="M1481" s="622"/>
      <c r="N1481" s="623"/>
      <c r="O1481" s="622"/>
      <c r="P1481" s="479"/>
      <c r="Q1481" s="479"/>
      <c r="R1481" s="623"/>
      <c r="S1481" s="478"/>
      <c r="T1481" s="478"/>
      <c r="U1481" s="624"/>
      <c r="V1481" s="624"/>
      <c r="W1481" s="624"/>
      <c r="BB1481" s="478"/>
      <c r="BC1481" s="478"/>
      <c r="BD1481" s="478"/>
      <c r="BE1481" s="478"/>
      <c r="BF1481" s="478"/>
      <c r="BG1481" s="478"/>
    </row>
    <row r="1482" spans="2:59" x14ac:dyDescent="0.2">
      <c r="B1482" s="478"/>
      <c r="C1482" s="478"/>
      <c r="D1482" s="620"/>
      <c r="E1482" s="620"/>
      <c r="F1482" s="620"/>
      <c r="G1482" s="479"/>
      <c r="H1482" s="621"/>
      <c r="I1482" s="622"/>
      <c r="J1482" s="622"/>
      <c r="K1482" s="623"/>
      <c r="L1482" s="623"/>
      <c r="M1482" s="622"/>
      <c r="N1482" s="623"/>
      <c r="O1482" s="622"/>
      <c r="P1482" s="479"/>
      <c r="Q1482" s="479"/>
      <c r="R1482" s="623"/>
      <c r="S1482" s="478"/>
      <c r="T1482" s="478"/>
      <c r="U1482" s="624"/>
      <c r="V1482" s="624"/>
      <c r="W1482" s="624"/>
      <c r="BB1482" s="478"/>
      <c r="BC1482" s="478"/>
      <c r="BD1482" s="478"/>
      <c r="BE1482" s="478"/>
      <c r="BF1482" s="478"/>
      <c r="BG1482" s="478"/>
    </row>
    <row r="1483" spans="2:59" x14ac:dyDescent="0.2">
      <c r="B1483" s="478"/>
      <c r="C1483" s="478"/>
      <c r="D1483" s="620"/>
      <c r="E1483" s="620"/>
      <c r="F1483" s="620"/>
      <c r="G1483" s="479"/>
      <c r="H1483" s="621"/>
      <c r="I1483" s="622"/>
      <c r="J1483" s="622"/>
      <c r="K1483" s="623"/>
      <c r="L1483" s="623"/>
      <c r="M1483" s="622"/>
      <c r="N1483" s="623"/>
      <c r="O1483" s="622"/>
      <c r="P1483" s="479"/>
      <c r="Q1483" s="479"/>
      <c r="R1483" s="623"/>
      <c r="S1483" s="478"/>
      <c r="T1483" s="478"/>
      <c r="U1483" s="624"/>
      <c r="V1483" s="624"/>
      <c r="W1483" s="624"/>
      <c r="BB1483" s="478"/>
      <c r="BC1483" s="478"/>
      <c r="BD1483" s="478"/>
      <c r="BE1483" s="478"/>
      <c r="BF1483" s="478"/>
      <c r="BG1483" s="478"/>
    </row>
    <row r="1484" spans="2:59" x14ac:dyDescent="0.2">
      <c r="B1484" s="478"/>
      <c r="C1484" s="478"/>
      <c r="D1484" s="620"/>
      <c r="E1484" s="620"/>
      <c r="F1484" s="620"/>
      <c r="G1484" s="479"/>
      <c r="H1484" s="621"/>
      <c r="I1484" s="622"/>
      <c r="J1484" s="622"/>
      <c r="K1484" s="623"/>
      <c r="L1484" s="623"/>
      <c r="M1484" s="622"/>
      <c r="N1484" s="623"/>
      <c r="O1484" s="622"/>
      <c r="P1484" s="479"/>
      <c r="Q1484" s="479"/>
      <c r="R1484" s="623"/>
      <c r="S1484" s="478"/>
      <c r="T1484" s="478"/>
      <c r="U1484" s="624"/>
      <c r="V1484" s="624"/>
      <c r="W1484" s="624"/>
      <c r="BB1484" s="478"/>
      <c r="BC1484" s="478"/>
      <c r="BD1484" s="478"/>
      <c r="BE1484" s="478"/>
      <c r="BF1484" s="478"/>
      <c r="BG1484" s="478"/>
    </row>
    <row r="1485" spans="2:59" x14ac:dyDescent="0.2">
      <c r="B1485" s="478"/>
      <c r="C1485" s="478"/>
      <c r="D1485" s="620"/>
      <c r="E1485" s="620"/>
      <c r="F1485" s="620"/>
      <c r="G1485" s="479"/>
      <c r="H1485" s="621"/>
      <c r="I1485" s="622"/>
      <c r="J1485" s="622"/>
      <c r="K1485" s="623"/>
      <c r="L1485" s="623"/>
      <c r="M1485" s="622"/>
      <c r="N1485" s="623"/>
      <c r="O1485" s="622"/>
      <c r="P1485" s="479"/>
      <c r="Q1485" s="479"/>
      <c r="R1485" s="623"/>
      <c r="S1485" s="478"/>
      <c r="T1485" s="478"/>
      <c r="U1485" s="624"/>
      <c r="V1485" s="624"/>
      <c r="W1485" s="624"/>
      <c r="BB1485" s="478"/>
      <c r="BC1485" s="478"/>
      <c r="BD1485" s="478"/>
      <c r="BE1485" s="478"/>
      <c r="BF1485" s="478"/>
      <c r="BG1485" s="478"/>
    </row>
    <row r="1486" spans="2:59" x14ac:dyDescent="0.2">
      <c r="B1486" s="478"/>
      <c r="C1486" s="478"/>
      <c r="D1486" s="620"/>
      <c r="E1486" s="620"/>
      <c r="F1486" s="620"/>
      <c r="G1486" s="479"/>
      <c r="H1486" s="621"/>
      <c r="I1486" s="622"/>
      <c r="J1486" s="622"/>
      <c r="K1486" s="623"/>
      <c r="L1486" s="623"/>
      <c r="M1486" s="622"/>
      <c r="N1486" s="623"/>
      <c r="O1486" s="622"/>
      <c r="P1486" s="479"/>
      <c r="Q1486" s="479"/>
      <c r="R1486" s="623"/>
      <c r="S1486" s="478"/>
      <c r="T1486" s="478"/>
      <c r="U1486" s="624"/>
      <c r="V1486" s="624"/>
      <c r="W1486" s="624"/>
      <c r="BB1486" s="478"/>
      <c r="BC1486" s="478"/>
      <c r="BD1486" s="478"/>
      <c r="BE1486" s="478"/>
      <c r="BF1486" s="478"/>
      <c r="BG1486" s="478"/>
    </row>
    <row r="1487" spans="2:59" x14ac:dyDescent="0.2">
      <c r="B1487" s="478"/>
      <c r="C1487" s="478"/>
      <c r="D1487" s="620"/>
      <c r="E1487" s="620"/>
      <c r="F1487" s="620"/>
      <c r="G1487" s="479"/>
      <c r="H1487" s="621"/>
      <c r="I1487" s="622"/>
      <c r="J1487" s="622"/>
      <c r="K1487" s="623"/>
      <c r="L1487" s="623"/>
      <c r="M1487" s="622"/>
      <c r="N1487" s="623"/>
      <c r="O1487" s="622"/>
      <c r="P1487" s="479"/>
      <c r="Q1487" s="479"/>
      <c r="R1487" s="623"/>
      <c r="S1487" s="478"/>
      <c r="T1487" s="478"/>
      <c r="U1487" s="624"/>
      <c r="V1487" s="624"/>
      <c r="W1487" s="624"/>
      <c r="BB1487" s="478"/>
      <c r="BC1487" s="478"/>
      <c r="BD1487" s="478"/>
      <c r="BE1487" s="478"/>
      <c r="BF1487" s="478"/>
      <c r="BG1487" s="478"/>
    </row>
    <row r="1488" spans="2:59" x14ac:dyDescent="0.2">
      <c r="B1488" s="478"/>
      <c r="C1488" s="478"/>
      <c r="D1488" s="620"/>
      <c r="E1488" s="620"/>
      <c r="F1488" s="620"/>
      <c r="G1488" s="479"/>
      <c r="H1488" s="621"/>
      <c r="I1488" s="622"/>
      <c r="J1488" s="622"/>
      <c r="K1488" s="623"/>
      <c r="L1488" s="623"/>
      <c r="M1488" s="622"/>
      <c r="N1488" s="623"/>
      <c r="O1488" s="622"/>
      <c r="P1488" s="479"/>
      <c r="Q1488" s="479"/>
      <c r="R1488" s="623"/>
      <c r="S1488" s="478"/>
      <c r="T1488" s="478"/>
      <c r="U1488" s="624"/>
      <c r="V1488" s="624"/>
      <c r="W1488" s="624"/>
      <c r="BB1488" s="478"/>
      <c r="BC1488" s="478"/>
      <c r="BD1488" s="478"/>
      <c r="BE1488" s="478"/>
      <c r="BF1488" s="478"/>
      <c r="BG1488" s="478"/>
    </row>
    <row r="1489" spans="2:59" x14ac:dyDescent="0.2">
      <c r="B1489" s="478"/>
      <c r="C1489" s="478"/>
      <c r="D1489" s="620"/>
      <c r="E1489" s="620"/>
      <c r="F1489" s="620"/>
      <c r="G1489" s="479"/>
      <c r="H1489" s="621"/>
      <c r="I1489" s="622"/>
      <c r="J1489" s="622"/>
      <c r="K1489" s="623"/>
      <c r="L1489" s="623"/>
      <c r="M1489" s="622"/>
      <c r="N1489" s="623"/>
      <c r="O1489" s="622"/>
      <c r="P1489" s="479"/>
      <c r="Q1489" s="479"/>
      <c r="R1489" s="623"/>
      <c r="S1489" s="478"/>
      <c r="T1489" s="478"/>
      <c r="U1489" s="624"/>
      <c r="V1489" s="624"/>
      <c r="W1489" s="624"/>
      <c r="BB1489" s="478"/>
      <c r="BC1489" s="478"/>
      <c r="BD1489" s="478"/>
      <c r="BE1489" s="478"/>
      <c r="BF1489" s="478"/>
      <c r="BG1489" s="478"/>
    </row>
    <row r="1490" spans="2:59" x14ac:dyDescent="0.2">
      <c r="B1490" s="478"/>
      <c r="C1490" s="478"/>
      <c r="D1490" s="620"/>
      <c r="E1490" s="620"/>
      <c r="F1490" s="620"/>
      <c r="G1490" s="479"/>
      <c r="H1490" s="621"/>
      <c r="I1490" s="622"/>
      <c r="J1490" s="622"/>
      <c r="K1490" s="623"/>
      <c r="L1490" s="623"/>
      <c r="M1490" s="622"/>
      <c r="N1490" s="623"/>
      <c r="O1490" s="622"/>
      <c r="P1490" s="479"/>
      <c r="Q1490" s="479"/>
      <c r="R1490" s="623"/>
      <c r="S1490" s="478"/>
      <c r="T1490" s="478"/>
      <c r="U1490" s="624"/>
      <c r="V1490" s="624"/>
      <c r="W1490" s="624"/>
      <c r="BB1490" s="478"/>
      <c r="BC1490" s="478"/>
      <c r="BD1490" s="478"/>
      <c r="BE1490" s="478"/>
      <c r="BF1490" s="478"/>
      <c r="BG1490" s="478"/>
    </row>
    <row r="1491" spans="2:59" x14ac:dyDescent="0.2">
      <c r="B1491" s="478"/>
      <c r="C1491" s="478"/>
      <c r="D1491" s="620"/>
      <c r="E1491" s="620"/>
      <c r="F1491" s="620"/>
      <c r="G1491" s="479"/>
      <c r="H1491" s="621"/>
      <c r="I1491" s="622"/>
      <c r="J1491" s="622"/>
      <c r="K1491" s="623"/>
      <c r="L1491" s="623"/>
      <c r="M1491" s="622"/>
      <c r="N1491" s="623"/>
      <c r="O1491" s="622"/>
      <c r="P1491" s="479"/>
      <c r="Q1491" s="479"/>
      <c r="R1491" s="623"/>
      <c r="S1491" s="478"/>
      <c r="T1491" s="478"/>
      <c r="U1491" s="624"/>
      <c r="V1491" s="624"/>
      <c r="W1491" s="624"/>
      <c r="BB1491" s="478"/>
      <c r="BC1491" s="478"/>
      <c r="BD1491" s="478"/>
      <c r="BE1491" s="478"/>
      <c r="BF1491" s="478"/>
      <c r="BG1491" s="478"/>
    </row>
    <row r="1492" spans="2:59" x14ac:dyDescent="0.2">
      <c r="B1492" s="478"/>
      <c r="C1492" s="478"/>
      <c r="D1492" s="620"/>
      <c r="E1492" s="620"/>
      <c r="F1492" s="620"/>
      <c r="G1492" s="479"/>
      <c r="H1492" s="621"/>
      <c r="I1492" s="622"/>
      <c r="J1492" s="622"/>
      <c r="K1492" s="623"/>
      <c r="L1492" s="623"/>
      <c r="M1492" s="622"/>
      <c r="N1492" s="623"/>
      <c r="O1492" s="622"/>
      <c r="P1492" s="479"/>
      <c r="Q1492" s="479"/>
      <c r="R1492" s="623"/>
      <c r="S1492" s="478"/>
      <c r="T1492" s="478"/>
      <c r="U1492" s="624"/>
      <c r="V1492" s="624"/>
      <c r="W1492" s="624"/>
      <c r="BB1492" s="478"/>
      <c r="BC1492" s="478"/>
      <c r="BD1492" s="478"/>
      <c r="BE1492" s="478"/>
      <c r="BF1492" s="478"/>
      <c r="BG1492" s="478"/>
    </row>
    <row r="1493" spans="2:59" x14ac:dyDescent="0.2">
      <c r="B1493" s="478"/>
      <c r="C1493" s="478"/>
      <c r="D1493" s="620"/>
      <c r="E1493" s="620"/>
      <c r="F1493" s="620"/>
      <c r="G1493" s="479"/>
      <c r="H1493" s="621"/>
      <c r="I1493" s="622"/>
      <c r="J1493" s="622"/>
      <c r="K1493" s="623"/>
      <c r="L1493" s="623"/>
      <c r="M1493" s="622"/>
      <c r="N1493" s="623"/>
      <c r="O1493" s="622"/>
      <c r="P1493" s="479"/>
      <c r="Q1493" s="479"/>
      <c r="R1493" s="623"/>
      <c r="S1493" s="478"/>
      <c r="T1493" s="478"/>
      <c r="U1493" s="624"/>
      <c r="V1493" s="624"/>
      <c r="W1493" s="624"/>
      <c r="BB1493" s="478"/>
      <c r="BC1493" s="478"/>
      <c r="BD1493" s="478"/>
      <c r="BE1493" s="478"/>
      <c r="BF1493" s="478"/>
      <c r="BG1493" s="478"/>
    </row>
    <row r="1494" spans="2:59" x14ac:dyDescent="0.2">
      <c r="B1494" s="478"/>
      <c r="C1494" s="478"/>
      <c r="D1494" s="620"/>
      <c r="E1494" s="620"/>
      <c r="F1494" s="620"/>
      <c r="G1494" s="479"/>
      <c r="H1494" s="621"/>
      <c r="I1494" s="622"/>
      <c r="J1494" s="622"/>
      <c r="K1494" s="623"/>
      <c r="L1494" s="623"/>
      <c r="M1494" s="622"/>
      <c r="N1494" s="623"/>
      <c r="O1494" s="622"/>
      <c r="P1494" s="479"/>
      <c r="Q1494" s="479"/>
      <c r="R1494" s="623"/>
      <c r="S1494" s="478"/>
      <c r="T1494" s="478"/>
      <c r="U1494" s="624"/>
      <c r="V1494" s="624"/>
      <c r="W1494" s="624"/>
      <c r="BB1494" s="478"/>
      <c r="BC1494" s="478"/>
      <c r="BD1494" s="478"/>
      <c r="BE1494" s="478"/>
      <c r="BF1494" s="478"/>
      <c r="BG1494" s="478"/>
    </row>
    <row r="1495" spans="2:59" x14ac:dyDescent="0.2">
      <c r="B1495" s="478"/>
      <c r="C1495" s="478"/>
      <c r="D1495" s="620"/>
      <c r="E1495" s="620"/>
      <c r="F1495" s="620"/>
      <c r="G1495" s="479"/>
      <c r="H1495" s="621"/>
      <c r="I1495" s="622"/>
      <c r="J1495" s="622"/>
      <c r="K1495" s="623"/>
      <c r="L1495" s="623"/>
      <c r="M1495" s="622"/>
      <c r="N1495" s="623"/>
      <c r="O1495" s="622"/>
      <c r="P1495" s="479"/>
      <c r="Q1495" s="479"/>
      <c r="R1495" s="623"/>
      <c r="S1495" s="478"/>
      <c r="T1495" s="478"/>
      <c r="U1495" s="624"/>
      <c r="V1495" s="624"/>
      <c r="W1495" s="624"/>
      <c r="BB1495" s="478"/>
      <c r="BC1495" s="478"/>
      <c r="BD1495" s="478"/>
      <c r="BE1495" s="478"/>
      <c r="BF1495" s="478"/>
      <c r="BG1495" s="478"/>
    </row>
    <row r="1496" spans="2:59" x14ac:dyDescent="0.2">
      <c r="B1496" s="478"/>
      <c r="C1496" s="478"/>
      <c r="D1496" s="620"/>
      <c r="E1496" s="620"/>
      <c r="F1496" s="620"/>
      <c r="G1496" s="479"/>
      <c r="H1496" s="621"/>
      <c r="I1496" s="622"/>
      <c r="J1496" s="622"/>
      <c r="K1496" s="623"/>
      <c r="L1496" s="623"/>
      <c r="M1496" s="622"/>
      <c r="N1496" s="623"/>
      <c r="O1496" s="622"/>
      <c r="P1496" s="479"/>
      <c r="Q1496" s="479"/>
      <c r="R1496" s="623"/>
      <c r="S1496" s="478"/>
      <c r="T1496" s="478"/>
      <c r="U1496" s="624"/>
      <c r="V1496" s="624"/>
      <c r="W1496" s="624"/>
      <c r="BB1496" s="478"/>
      <c r="BC1496" s="478"/>
      <c r="BD1496" s="478"/>
      <c r="BE1496" s="478"/>
      <c r="BF1496" s="478"/>
      <c r="BG1496" s="478"/>
    </row>
    <row r="1497" spans="2:59" x14ac:dyDescent="0.2">
      <c r="B1497" s="478"/>
      <c r="C1497" s="478"/>
      <c r="D1497" s="620"/>
      <c r="E1497" s="620"/>
      <c r="F1497" s="620"/>
      <c r="G1497" s="479"/>
      <c r="H1497" s="621"/>
      <c r="I1497" s="622"/>
      <c r="J1497" s="622"/>
      <c r="K1497" s="623"/>
      <c r="L1497" s="623"/>
      <c r="M1497" s="622"/>
      <c r="N1497" s="623"/>
      <c r="O1497" s="622"/>
      <c r="P1497" s="479"/>
      <c r="Q1497" s="479"/>
      <c r="R1497" s="623"/>
      <c r="S1497" s="478"/>
      <c r="T1497" s="478"/>
      <c r="U1497" s="624"/>
      <c r="V1497" s="624"/>
      <c r="W1497" s="624"/>
      <c r="BB1497" s="478"/>
      <c r="BC1497" s="478"/>
      <c r="BD1497" s="478"/>
      <c r="BE1497" s="478"/>
      <c r="BF1497" s="478"/>
      <c r="BG1497" s="478"/>
    </row>
    <row r="1498" spans="2:59" x14ac:dyDescent="0.2">
      <c r="B1498" s="478"/>
      <c r="C1498" s="478"/>
      <c r="D1498" s="620"/>
      <c r="E1498" s="620"/>
      <c r="F1498" s="620"/>
      <c r="G1498" s="479"/>
      <c r="H1498" s="621"/>
      <c r="I1498" s="622"/>
      <c r="J1498" s="622"/>
      <c r="K1498" s="623"/>
      <c r="L1498" s="623"/>
      <c r="M1498" s="622"/>
      <c r="N1498" s="623"/>
      <c r="O1498" s="622"/>
      <c r="P1498" s="479"/>
      <c r="Q1498" s="479"/>
      <c r="R1498" s="623"/>
      <c r="S1498" s="478"/>
      <c r="T1498" s="478"/>
      <c r="U1498" s="624"/>
      <c r="V1498" s="624"/>
      <c r="W1498" s="624"/>
      <c r="BB1498" s="478"/>
      <c r="BC1498" s="478"/>
      <c r="BD1498" s="478"/>
      <c r="BE1498" s="478"/>
      <c r="BF1498" s="478"/>
      <c r="BG1498" s="478"/>
    </row>
    <row r="1499" spans="2:59" x14ac:dyDescent="0.2">
      <c r="B1499" s="478"/>
      <c r="C1499" s="478"/>
      <c r="D1499" s="620"/>
      <c r="E1499" s="620"/>
      <c r="F1499" s="620"/>
      <c r="G1499" s="479"/>
      <c r="H1499" s="621"/>
      <c r="I1499" s="622"/>
      <c r="J1499" s="622"/>
      <c r="K1499" s="623"/>
      <c r="L1499" s="623"/>
      <c r="M1499" s="622"/>
      <c r="N1499" s="623"/>
      <c r="O1499" s="622"/>
      <c r="P1499" s="479"/>
      <c r="Q1499" s="479"/>
      <c r="R1499" s="623"/>
      <c r="S1499" s="478"/>
      <c r="T1499" s="478"/>
      <c r="U1499" s="624"/>
      <c r="V1499" s="624"/>
      <c r="W1499" s="624"/>
      <c r="BB1499" s="478"/>
      <c r="BC1499" s="478"/>
      <c r="BD1499" s="478"/>
      <c r="BE1499" s="478"/>
      <c r="BF1499" s="478"/>
      <c r="BG1499" s="478"/>
    </row>
    <row r="1500" spans="2:59" x14ac:dyDescent="0.2">
      <c r="B1500" s="478"/>
      <c r="C1500" s="478"/>
      <c r="D1500" s="620"/>
      <c r="E1500" s="620"/>
      <c r="F1500" s="620"/>
      <c r="G1500" s="479"/>
      <c r="H1500" s="621"/>
      <c r="I1500" s="622"/>
      <c r="J1500" s="622"/>
      <c r="K1500" s="623"/>
      <c r="L1500" s="623"/>
      <c r="M1500" s="622"/>
      <c r="N1500" s="623"/>
      <c r="O1500" s="622"/>
      <c r="P1500" s="479"/>
      <c r="Q1500" s="479"/>
      <c r="R1500" s="623"/>
      <c r="S1500" s="478"/>
      <c r="T1500" s="478"/>
      <c r="U1500" s="624"/>
      <c r="V1500" s="624"/>
      <c r="W1500" s="624"/>
      <c r="BB1500" s="478"/>
      <c r="BC1500" s="478"/>
      <c r="BD1500" s="478"/>
      <c r="BE1500" s="478"/>
      <c r="BF1500" s="478"/>
      <c r="BG1500" s="478"/>
    </row>
    <row r="1501" spans="2:59" x14ac:dyDescent="0.2">
      <c r="B1501" s="478"/>
      <c r="C1501" s="478"/>
      <c r="D1501" s="620"/>
      <c r="E1501" s="620"/>
      <c r="F1501" s="620"/>
      <c r="G1501" s="479"/>
      <c r="H1501" s="621"/>
      <c r="I1501" s="622"/>
      <c r="J1501" s="622"/>
      <c r="K1501" s="623"/>
      <c r="L1501" s="623"/>
      <c r="M1501" s="622"/>
      <c r="N1501" s="623"/>
      <c r="O1501" s="622"/>
      <c r="P1501" s="479"/>
      <c r="Q1501" s="479"/>
      <c r="R1501" s="623"/>
      <c r="S1501" s="478"/>
      <c r="T1501" s="478"/>
      <c r="U1501" s="624"/>
      <c r="V1501" s="624"/>
      <c r="W1501" s="624"/>
      <c r="BB1501" s="478"/>
      <c r="BC1501" s="478"/>
      <c r="BD1501" s="478"/>
      <c r="BE1501" s="478"/>
      <c r="BF1501" s="478"/>
      <c r="BG1501" s="478"/>
    </row>
    <row r="1502" spans="2:59" x14ac:dyDescent="0.2">
      <c r="B1502" s="478"/>
      <c r="C1502" s="478"/>
      <c r="D1502" s="620"/>
      <c r="E1502" s="620"/>
      <c r="F1502" s="620"/>
      <c r="G1502" s="479"/>
      <c r="H1502" s="621"/>
      <c r="I1502" s="622"/>
      <c r="J1502" s="622"/>
      <c r="K1502" s="623"/>
      <c r="L1502" s="623"/>
      <c r="M1502" s="622"/>
      <c r="N1502" s="623"/>
      <c r="O1502" s="622"/>
      <c r="P1502" s="479"/>
      <c r="Q1502" s="479"/>
      <c r="R1502" s="623"/>
      <c r="S1502" s="478"/>
      <c r="T1502" s="478"/>
      <c r="U1502" s="624"/>
      <c r="V1502" s="624"/>
      <c r="W1502" s="624"/>
      <c r="BB1502" s="478"/>
      <c r="BC1502" s="478"/>
      <c r="BD1502" s="478"/>
      <c r="BE1502" s="478"/>
      <c r="BF1502" s="478"/>
      <c r="BG1502" s="478"/>
    </row>
    <row r="1503" spans="2:59" x14ac:dyDescent="0.2">
      <c r="B1503" s="478"/>
      <c r="C1503" s="478"/>
      <c r="D1503" s="620"/>
      <c r="E1503" s="620"/>
      <c r="F1503" s="620"/>
      <c r="G1503" s="479"/>
      <c r="H1503" s="621"/>
      <c r="I1503" s="622"/>
      <c r="J1503" s="622"/>
      <c r="K1503" s="623"/>
      <c r="L1503" s="623"/>
      <c r="M1503" s="622"/>
      <c r="N1503" s="623"/>
      <c r="O1503" s="622"/>
      <c r="P1503" s="479"/>
      <c r="Q1503" s="479"/>
      <c r="R1503" s="623"/>
      <c r="S1503" s="478"/>
      <c r="T1503" s="478"/>
      <c r="U1503" s="624"/>
      <c r="V1503" s="624"/>
      <c r="W1503" s="624"/>
      <c r="BB1503" s="478"/>
      <c r="BC1503" s="478"/>
      <c r="BD1503" s="478"/>
      <c r="BE1503" s="478"/>
      <c r="BF1503" s="478"/>
      <c r="BG1503" s="478"/>
    </row>
    <row r="1504" spans="2:59" x14ac:dyDescent="0.2">
      <c r="B1504" s="478"/>
      <c r="C1504" s="478"/>
      <c r="D1504" s="620"/>
      <c r="E1504" s="620"/>
      <c r="F1504" s="620"/>
      <c r="G1504" s="479"/>
      <c r="H1504" s="621"/>
      <c r="I1504" s="622"/>
      <c r="J1504" s="622"/>
      <c r="K1504" s="623"/>
      <c r="L1504" s="623"/>
      <c r="M1504" s="622"/>
      <c r="N1504" s="623"/>
      <c r="O1504" s="622"/>
      <c r="P1504" s="479"/>
      <c r="Q1504" s="479"/>
      <c r="R1504" s="623"/>
      <c r="S1504" s="478"/>
      <c r="T1504" s="478"/>
      <c r="U1504" s="624"/>
      <c r="V1504" s="624"/>
      <c r="W1504" s="624"/>
      <c r="BB1504" s="478"/>
      <c r="BC1504" s="478"/>
      <c r="BD1504" s="478"/>
      <c r="BE1504" s="478"/>
      <c r="BF1504" s="478"/>
      <c r="BG1504" s="478"/>
    </row>
    <row r="1505" spans="2:59" x14ac:dyDescent="0.2">
      <c r="B1505" s="478"/>
      <c r="C1505" s="478"/>
      <c r="D1505" s="620"/>
      <c r="E1505" s="620"/>
      <c r="F1505" s="620"/>
      <c r="G1505" s="479"/>
      <c r="H1505" s="621"/>
      <c r="I1505" s="622"/>
      <c r="J1505" s="622"/>
      <c r="K1505" s="623"/>
      <c r="L1505" s="623"/>
      <c r="M1505" s="622"/>
      <c r="N1505" s="623"/>
      <c r="O1505" s="622"/>
      <c r="P1505" s="479"/>
      <c r="Q1505" s="479"/>
      <c r="R1505" s="623"/>
      <c r="S1505" s="478"/>
      <c r="T1505" s="478"/>
      <c r="U1505" s="624"/>
      <c r="V1505" s="624"/>
      <c r="W1505" s="624"/>
      <c r="BB1505" s="478"/>
      <c r="BC1505" s="478"/>
      <c r="BD1505" s="478"/>
      <c r="BE1505" s="478"/>
      <c r="BF1505" s="478"/>
      <c r="BG1505" s="478"/>
    </row>
    <row r="1506" spans="2:59" x14ac:dyDescent="0.2">
      <c r="B1506" s="478"/>
      <c r="C1506" s="478"/>
      <c r="D1506" s="620"/>
      <c r="E1506" s="620"/>
      <c r="F1506" s="620"/>
      <c r="G1506" s="479"/>
      <c r="H1506" s="621"/>
      <c r="I1506" s="622"/>
      <c r="J1506" s="622"/>
      <c r="K1506" s="623"/>
      <c r="L1506" s="623"/>
      <c r="M1506" s="622"/>
      <c r="N1506" s="623"/>
      <c r="O1506" s="622"/>
      <c r="P1506" s="479"/>
      <c r="Q1506" s="479"/>
      <c r="R1506" s="623"/>
      <c r="S1506" s="478"/>
      <c r="T1506" s="478"/>
      <c r="U1506" s="624"/>
      <c r="V1506" s="624"/>
      <c r="W1506" s="624"/>
      <c r="BB1506" s="478"/>
      <c r="BC1506" s="478"/>
      <c r="BD1506" s="478"/>
      <c r="BE1506" s="478"/>
      <c r="BF1506" s="478"/>
      <c r="BG1506" s="478"/>
    </row>
    <row r="1507" spans="2:59" x14ac:dyDescent="0.2">
      <c r="B1507" s="478"/>
      <c r="C1507" s="478"/>
      <c r="D1507" s="620"/>
      <c r="E1507" s="620"/>
      <c r="F1507" s="620"/>
      <c r="G1507" s="479"/>
      <c r="H1507" s="621"/>
      <c r="I1507" s="622"/>
      <c r="J1507" s="622"/>
      <c r="K1507" s="623"/>
      <c r="L1507" s="623"/>
      <c r="M1507" s="622"/>
      <c r="N1507" s="623"/>
      <c r="O1507" s="622"/>
      <c r="P1507" s="479"/>
      <c r="Q1507" s="479"/>
      <c r="R1507" s="623"/>
      <c r="S1507" s="478"/>
      <c r="T1507" s="478"/>
      <c r="U1507" s="624"/>
      <c r="V1507" s="624"/>
      <c r="W1507" s="624"/>
      <c r="BB1507" s="478"/>
      <c r="BC1507" s="478"/>
      <c r="BD1507" s="478"/>
      <c r="BE1507" s="478"/>
      <c r="BF1507" s="478"/>
      <c r="BG1507" s="478"/>
    </row>
    <row r="1508" spans="2:59" x14ac:dyDescent="0.2">
      <c r="B1508" s="478"/>
      <c r="C1508" s="478"/>
      <c r="D1508" s="620"/>
      <c r="E1508" s="620"/>
      <c r="F1508" s="620"/>
      <c r="G1508" s="479"/>
      <c r="H1508" s="621"/>
      <c r="I1508" s="622"/>
      <c r="J1508" s="622"/>
      <c r="K1508" s="623"/>
      <c r="L1508" s="623"/>
      <c r="M1508" s="622"/>
      <c r="N1508" s="623"/>
      <c r="O1508" s="622"/>
      <c r="P1508" s="479"/>
      <c r="Q1508" s="479"/>
      <c r="R1508" s="623"/>
      <c r="S1508" s="478"/>
      <c r="T1508" s="478"/>
      <c r="U1508" s="624"/>
      <c r="V1508" s="624"/>
      <c r="W1508" s="624"/>
      <c r="BB1508" s="478"/>
      <c r="BC1508" s="478"/>
      <c r="BD1508" s="478"/>
      <c r="BE1508" s="478"/>
      <c r="BF1508" s="478"/>
      <c r="BG1508" s="478"/>
    </row>
    <row r="1509" spans="2:59" x14ac:dyDescent="0.2">
      <c r="B1509" s="478"/>
      <c r="C1509" s="478"/>
      <c r="D1509" s="620"/>
      <c r="E1509" s="620"/>
      <c r="F1509" s="620"/>
      <c r="G1509" s="479"/>
      <c r="H1509" s="621"/>
      <c r="I1509" s="622"/>
      <c r="J1509" s="622"/>
      <c r="K1509" s="623"/>
      <c r="L1509" s="623"/>
      <c r="M1509" s="622"/>
      <c r="N1509" s="623"/>
      <c r="O1509" s="622"/>
      <c r="P1509" s="479"/>
      <c r="Q1509" s="479"/>
      <c r="R1509" s="623"/>
      <c r="S1509" s="478"/>
      <c r="T1509" s="478"/>
      <c r="U1509" s="624"/>
      <c r="V1509" s="624"/>
      <c r="W1509" s="624"/>
      <c r="BB1509" s="478"/>
      <c r="BC1509" s="478"/>
      <c r="BD1509" s="478"/>
      <c r="BE1509" s="478"/>
      <c r="BF1509" s="478"/>
      <c r="BG1509" s="478"/>
    </row>
    <row r="1510" spans="2:59" x14ac:dyDescent="0.2">
      <c r="B1510" s="478"/>
      <c r="C1510" s="478"/>
      <c r="D1510" s="620"/>
      <c r="E1510" s="620"/>
      <c r="F1510" s="620"/>
      <c r="G1510" s="479"/>
      <c r="H1510" s="621"/>
      <c r="I1510" s="622"/>
      <c r="J1510" s="622"/>
      <c r="K1510" s="623"/>
      <c r="L1510" s="623"/>
      <c r="M1510" s="622"/>
      <c r="N1510" s="623"/>
      <c r="O1510" s="622"/>
      <c r="P1510" s="479"/>
      <c r="Q1510" s="479"/>
      <c r="R1510" s="623"/>
      <c r="S1510" s="478"/>
      <c r="T1510" s="478"/>
      <c r="U1510" s="624"/>
      <c r="V1510" s="624"/>
      <c r="W1510" s="624"/>
      <c r="BB1510" s="478"/>
      <c r="BC1510" s="478"/>
      <c r="BD1510" s="478"/>
      <c r="BE1510" s="478"/>
      <c r="BF1510" s="478"/>
      <c r="BG1510" s="478"/>
    </row>
    <row r="1511" spans="2:59" x14ac:dyDescent="0.2">
      <c r="B1511" s="478"/>
      <c r="C1511" s="478"/>
      <c r="D1511" s="620"/>
      <c r="E1511" s="620"/>
      <c r="F1511" s="620"/>
      <c r="G1511" s="479"/>
      <c r="H1511" s="621"/>
      <c r="I1511" s="622"/>
      <c r="J1511" s="622"/>
      <c r="K1511" s="623"/>
      <c r="L1511" s="623"/>
      <c r="M1511" s="622"/>
      <c r="N1511" s="623"/>
      <c r="O1511" s="622"/>
      <c r="P1511" s="479"/>
      <c r="Q1511" s="479"/>
      <c r="R1511" s="623"/>
      <c r="S1511" s="478"/>
      <c r="T1511" s="478"/>
      <c r="U1511" s="624"/>
      <c r="V1511" s="624"/>
      <c r="W1511" s="624"/>
      <c r="BB1511" s="478"/>
      <c r="BC1511" s="478"/>
      <c r="BD1511" s="478"/>
      <c r="BE1511" s="478"/>
      <c r="BF1511" s="478"/>
      <c r="BG1511" s="478"/>
    </row>
    <row r="1512" spans="2:59" x14ac:dyDescent="0.2">
      <c r="B1512" s="478"/>
      <c r="C1512" s="478"/>
      <c r="D1512" s="620"/>
      <c r="E1512" s="620"/>
      <c r="F1512" s="620"/>
      <c r="G1512" s="479"/>
      <c r="H1512" s="621"/>
      <c r="I1512" s="622"/>
      <c r="J1512" s="622"/>
      <c r="K1512" s="623"/>
      <c r="L1512" s="623"/>
      <c r="M1512" s="622"/>
      <c r="N1512" s="623"/>
      <c r="O1512" s="622"/>
      <c r="P1512" s="479"/>
      <c r="Q1512" s="479"/>
      <c r="R1512" s="623"/>
      <c r="S1512" s="478"/>
      <c r="T1512" s="478"/>
      <c r="U1512" s="624"/>
      <c r="V1512" s="624"/>
      <c r="W1512" s="624"/>
      <c r="BB1512" s="478"/>
      <c r="BC1512" s="478"/>
      <c r="BD1512" s="478"/>
      <c r="BE1512" s="478"/>
      <c r="BF1512" s="478"/>
      <c r="BG1512" s="478"/>
    </row>
    <row r="1513" spans="2:59" x14ac:dyDescent="0.2">
      <c r="B1513" s="478"/>
      <c r="C1513" s="478"/>
      <c r="D1513" s="620"/>
      <c r="E1513" s="620"/>
      <c r="F1513" s="620"/>
      <c r="G1513" s="479"/>
      <c r="H1513" s="621"/>
      <c r="I1513" s="622"/>
      <c r="J1513" s="622"/>
      <c r="K1513" s="623"/>
      <c r="L1513" s="623"/>
      <c r="M1513" s="622"/>
      <c r="N1513" s="623"/>
      <c r="O1513" s="622"/>
      <c r="P1513" s="479"/>
      <c r="Q1513" s="479"/>
      <c r="R1513" s="623"/>
      <c r="S1513" s="478"/>
      <c r="T1513" s="478"/>
      <c r="U1513" s="624"/>
      <c r="V1513" s="624"/>
      <c r="W1513" s="624"/>
      <c r="BB1513" s="478"/>
      <c r="BC1513" s="478"/>
      <c r="BD1513" s="478"/>
      <c r="BE1513" s="478"/>
      <c r="BF1513" s="478"/>
      <c r="BG1513" s="478"/>
    </row>
    <row r="1514" spans="2:59" x14ac:dyDescent="0.2">
      <c r="B1514" s="478"/>
      <c r="C1514" s="478"/>
      <c r="D1514" s="620"/>
      <c r="E1514" s="620"/>
      <c r="F1514" s="620"/>
      <c r="G1514" s="479"/>
      <c r="H1514" s="621"/>
      <c r="I1514" s="622"/>
      <c r="J1514" s="622"/>
      <c r="K1514" s="623"/>
      <c r="L1514" s="623"/>
      <c r="M1514" s="622"/>
      <c r="N1514" s="623"/>
      <c r="O1514" s="622"/>
      <c r="P1514" s="479"/>
      <c r="Q1514" s="479"/>
      <c r="R1514" s="623"/>
      <c r="S1514" s="478"/>
      <c r="T1514" s="478"/>
      <c r="U1514" s="624"/>
      <c r="V1514" s="624"/>
      <c r="W1514" s="624"/>
      <c r="BB1514" s="478"/>
      <c r="BC1514" s="478"/>
      <c r="BD1514" s="478"/>
      <c r="BE1514" s="478"/>
      <c r="BF1514" s="478"/>
      <c r="BG1514" s="478"/>
    </row>
    <row r="1515" spans="2:59" x14ac:dyDescent="0.2">
      <c r="B1515" s="478"/>
      <c r="C1515" s="478"/>
      <c r="D1515" s="620"/>
      <c r="E1515" s="620"/>
      <c r="F1515" s="620"/>
      <c r="G1515" s="479"/>
      <c r="H1515" s="621"/>
      <c r="I1515" s="622"/>
      <c r="J1515" s="622"/>
      <c r="K1515" s="623"/>
      <c r="L1515" s="623"/>
      <c r="M1515" s="622"/>
      <c r="N1515" s="623"/>
      <c r="O1515" s="622"/>
      <c r="P1515" s="479"/>
      <c r="Q1515" s="479"/>
      <c r="R1515" s="623"/>
      <c r="S1515" s="478"/>
      <c r="T1515" s="478"/>
      <c r="U1515" s="624"/>
      <c r="V1515" s="624"/>
      <c r="W1515" s="624"/>
      <c r="BB1515" s="478"/>
      <c r="BC1515" s="478"/>
      <c r="BD1515" s="478"/>
      <c r="BE1515" s="478"/>
      <c r="BF1515" s="478"/>
      <c r="BG1515" s="478"/>
    </row>
    <row r="1516" spans="2:59" x14ac:dyDescent="0.2">
      <c r="B1516" s="478"/>
      <c r="C1516" s="478"/>
      <c r="D1516" s="620"/>
      <c r="E1516" s="620"/>
      <c r="F1516" s="620"/>
      <c r="G1516" s="479"/>
      <c r="H1516" s="621"/>
      <c r="I1516" s="622"/>
      <c r="J1516" s="622"/>
      <c r="K1516" s="623"/>
      <c r="L1516" s="623"/>
      <c r="M1516" s="622"/>
      <c r="N1516" s="623"/>
      <c r="O1516" s="622"/>
      <c r="P1516" s="479"/>
      <c r="Q1516" s="479"/>
      <c r="R1516" s="623"/>
      <c r="S1516" s="478"/>
      <c r="T1516" s="478"/>
      <c r="U1516" s="624"/>
      <c r="V1516" s="624"/>
      <c r="W1516" s="624"/>
      <c r="BB1516" s="478"/>
      <c r="BC1516" s="478"/>
      <c r="BD1516" s="478"/>
      <c r="BE1516" s="478"/>
      <c r="BF1516" s="478"/>
      <c r="BG1516" s="478"/>
    </row>
    <row r="1517" spans="2:59" x14ac:dyDescent="0.2">
      <c r="B1517" s="478"/>
      <c r="C1517" s="478"/>
      <c r="D1517" s="620"/>
      <c r="E1517" s="620"/>
      <c r="F1517" s="620"/>
      <c r="G1517" s="479"/>
      <c r="H1517" s="621"/>
      <c r="I1517" s="622"/>
      <c r="J1517" s="622"/>
      <c r="K1517" s="623"/>
      <c r="L1517" s="623"/>
      <c r="M1517" s="622"/>
      <c r="N1517" s="623"/>
      <c r="O1517" s="622"/>
      <c r="P1517" s="479"/>
      <c r="Q1517" s="479"/>
      <c r="R1517" s="623"/>
      <c r="S1517" s="478"/>
      <c r="T1517" s="478"/>
      <c r="U1517" s="624"/>
      <c r="V1517" s="624"/>
      <c r="W1517" s="624"/>
      <c r="BB1517" s="478"/>
      <c r="BC1517" s="478"/>
      <c r="BD1517" s="478"/>
      <c r="BE1517" s="478"/>
      <c r="BF1517" s="478"/>
      <c r="BG1517" s="478"/>
    </row>
    <row r="1518" spans="2:59" x14ac:dyDescent="0.2">
      <c r="B1518" s="478"/>
      <c r="C1518" s="478"/>
      <c r="D1518" s="620"/>
      <c r="E1518" s="620"/>
      <c r="F1518" s="620"/>
      <c r="G1518" s="479"/>
      <c r="H1518" s="621"/>
      <c r="I1518" s="622"/>
      <c r="J1518" s="622"/>
      <c r="K1518" s="623"/>
      <c r="L1518" s="623"/>
      <c r="M1518" s="622"/>
      <c r="N1518" s="623"/>
      <c r="O1518" s="622"/>
      <c r="P1518" s="479"/>
      <c r="Q1518" s="479"/>
      <c r="R1518" s="623"/>
      <c r="S1518" s="478"/>
      <c r="T1518" s="478"/>
      <c r="U1518" s="624"/>
      <c r="V1518" s="624"/>
      <c r="W1518" s="624"/>
      <c r="BB1518" s="478"/>
      <c r="BC1518" s="478"/>
      <c r="BD1518" s="478"/>
      <c r="BE1518" s="478"/>
      <c r="BF1518" s="478"/>
      <c r="BG1518" s="478"/>
    </row>
    <row r="1519" spans="2:59" x14ac:dyDescent="0.2">
      <c r="B1519" s="478"/>
      <c r="C1519" s="478"/>
      <c r="D1519" s="620"/>
      <c r="E1519" s="620"/>
      <c r="F1519" s="620"/>
      <c r="G1519" s="479"/>
      <c r="H1519" s="621"/>
      <c r="I1519" s="622"/>
      <c r="J1519" s="622"/>
      <c r="K1519" s="623"/>
      <c r="L1519" s="623"/>
      <c r="M1519" s="622"/>
      <c r="N1519" s="623"/>
      <c r="O1519" s="622"/>
      <c r="P1519" s="479"/>
      <c r="Q1519" s="479"/>
      <c r="R1519" s="623"/>
      <c r="S1519" s="478"/>
      <c r="T1519" s="478"/>
      <c r="U1519" s="624"/>
      <c r="V1519" s="624"/>
      <c r="W1519" s="624"/>
      <c r="BB1519" s="478"/>
      <c r="BC1519" s="478"/>
      <c r="BD1519" s="478"/>
      <c r="BE1519" s="478"/>
      <c r="BF1519" s="478"/>
      <c r="BG1519" s="478"/>
    </row>
    <row r="1520" spans="2:59" x14ac:dyDescent="0.2">
      <c r="B1520" s="478"/>
      <c r="C1520" s="478"/>
      <c r="D1520" s="620"/>
      <c r="E1520" s="620"/>
      <c r="F1520" s="620"/>
      <c r="G1520" s="479"/>
      <c r="H1520" s="621"/>
      <c r="I1520" s="622"/>
      <c r="J1520" s="622"/>
      <c r="K1520" s="623"/>
      <c r="L1520" s="623"/>
      <c r="M1520" s="622"/>
      <c r="N1520" s="623"/>
      <c r="O1520" s="622"/>
      <c r="P1520" s="479"/>
      <c r="Q1520" s="479"/>
      <c r="R1520" s="623"/>
      <c r="S1520" s="478"/>
      <c r="T1520" s="478"/>
      <c r="U1520" s="624"/>
      <c r="V1520" s="624"/>
      <c r="W1520" s="624"/>
      <c r="BB1520" s="478"/>
      <c r="BC1520" s="478"/>
      <c r="BD1520" s="478"/>
      <c r="BE1520" s="478"/>
      <c r="BF1520" s="478"/>
      <c r="BG1520" s="478"/>
    </row>
    <row r="1521" spans="2:59" x14ac:dyDescent="0.2">
      <c r="B1521" s="478"/>
      <c r="C1521" s="478"/>
      <c r="D1521" s="620"/>
      <c r="E1521" s="620"/>
      <c r="F1521" s="620"/>
      <c r="G1521" s="479"/>
      <c r="H1521" s="621"/>
      <c r="I1521" s="622"/>
      <c r="J1521" s="622"/>
      <c r="K1521" s="623"/>
      <c r="L1521" s="623"/>
      <c r="M1521" s="622"/>
      <c r="N1521" s="623"/>
      <c r="O1521" s="622"/>
      <c r="P1521" s="479"/>
      <c r="Q1521" s="479"/>
      <c r="R1521" s="623"/>
      <c r="S1521" s="478"/>
      <c r="T1521" s="478"/>
      <c r="U1521" s="624"/>
      <c r="V1521" s="624"/>
      <c r="W1521" s="624"/>
      <c r="BB1521" s="478"/>
      <c r="BC1521" s="478"/>
      <c r="BD1521" s="478"/>
      <c r="BE1521" s="478"/>
      <c r="BF1521" s="478"/>
      <c r="BG1521" s="478"/>
    </row>
    <row r="1522" spans="2:59" x14ac:dyDescent="0.2">
      <c r="B1522" s="478"/>
      <c r="C1522" s="478"/>
      <c r="D1522" s="620"/>
      <c r="E1522" s="620"/>
      <c r="F1522" s="620"/>
      <c r="G1522" s="479"/>
      <c r="H1522" s="621"/>
      <c r="I1522" s="622"/>
      <c r="J1522" s="622"/>
      <c r="K1522" s="623"/>
      <c r="L1522" s="623"/>
      <c r="M1522" s="622"/>
      <c r="N1522" s="623"/>
      <c r="O1522" s="622"/>
      <c r="P1522" s="479"/>
      <c r="Q1522" s="479"/>
      <c r="R1522" s="623"/>
      <c r="S1522" s="478"/>
      <c r="T1522" s="478"/>
      <c r="U1522" s="624"/>
      <c r="V1522" s="624"/>
      <c r="W1522" s="624"/>
      <c r="BB1522" s="478"/>
      <c r="BC1522" s="478"/>
      <c r="BD1522" s="478"/>
      <c r="BE1522" s="478"/>
      <c r="BF1522" s="478"/>
      <c r="BG1522" s="478"/>
    </row>
    <row r="1523" spans="2:59" x14ac:dyDescent="0.2">
      <c r="B1523" s="478"/>
      <c r="C1523" s="478"/>
      <c r="D1523" s="620"/>
      <c r="E1523" s="620"/>
      <c r="F1523" s="620"/>
      <c r="G1523" s="479"/>
      <c r="H1523" s="621"/>
      <c r="I1523" s="622"/>
      <c r="J1523" s="622"/>
      <c r="K1523" s="623"/>
      <c r="L1523" s="623"/>
      <c r="M1523" s="622"/>
      <c r="N1523" s="623"/>
      <c r="O1523" s="622"/>
      <c r="P1523" s="479"/>
      <c r="Q1523" s="479"/>
      <c r="R1523" s="623"/>
      <c r="S1523" s="478"/>
      <c r="T1523" s="478"/>
      <c r="U1523" s="624"/>
      <c r="V1523" s="624"/>
      <c r="W1523" s="624"/>
      <c r="BB1523" s="478"/>
      <c r="BC1523" s="478"/>
      <c r="BD1523" s="478"/>
      <c r="BE1523" s="478"/>
      <c r="BF1523" s="478"/>
      <c r="BG1523" s="478"/>
    </row>
    <row r="1524" spans="2:59" x14ac:dyDescent="0.2">
      <c r="B1524" s="478"/>
      <c r="C1524" s="478"/>
      <c r="D1524" s="620"/>
      <c r="E1524" s="620"/>
      <c r="F1524" s="620"/>
      <c r="G1524" s="479"/>
      <c r="H1524" s="621"/>
      <c r="I1524" s="622"/>
      <c r="J1524" s="622"/>
      <c r="K1524" s="623"/>
      <c r="L1524" s="623"/>
      <c r="M1524" s="622"/>
      <c r="N1524" s="623"/>
      <c r="O1524" s="622"/>
      <c r="P1524" s="479"/>
      <c r="Q1524" s="479"/>
      <c r="R1524" s="623"/>
      <c r="S1524" s="478"/>
      <c r="T1524" s="478"/>
      <c r="U1524" s="624"/>
      <c r="V1524" s="624"/>
      <c r="W1524" s="624"/>
      <c r="BB1524" s="478"/>
      <c r="BC1524" s="478"/>
      <c r="BD1524" s="478"/>
      <c r="BE1524" s="478"/>
      <c r="BF1524" s="478"/>
      <c r="BG1524" s="478"/>
    </row>
    <row r="1525" spans="2:59" x14ac:dyDescent="0.2">
      <c r="B1525" s="478"/>
      <c r="C1525" s="478"/>
      <c r="D1525" s="620"/>
      <c r="E1525" s="620"/>
      <c r="F1525" s="620"/>
      <c r="G1525" s="479"/>
      <c r="H1525" s="621"/>
      <c r="I1525" s="622"/>
      <c r="J1525" s="622"/>
      <c r="K1525" s="623"/>
      <c r="L1525" s="623"/>
      <c r="M1525" s="622"/>
      <c r="N1525" s="623"/>
      <c r="O1525" s="622"/>
      <c r="P1525" s="479"/>
      <c r="Q1525" s="479"/>
      <c r="R1525" s="623"/>
      <c r="S1525" s="478"/>
      <c r="T1525" s="478"/>
      <c r="U1525" s="624"/>
      <c r="V1525" s="624"/>
      <c r="W1525" s="624"/>
      <c r="BB1525" s="478"/>
      <c r="BC1525" s="478"/>
      <c r="BD1525" s="478"/>
      <c r="BE1525" s="478"/>
      <c r="BF1525" s="478"/>
      <c r="BG1525" s="478"/>
    </row>
    <row r="1526" spans="2:59" x14ac:dyDescent="0.2">
      <c r="B1526" s="478"/>
      <c r="C1526" s="478"/>
      <c r="D1526" s="620"/>
      <c r="E1526" s="620"/>
      <c r="F1526" s="620"/>
      <c r="G1526" s="479"/>
      <c r="H1526" s="621"/>
      <c r="I1526" s="622"/>
      <c r="J1526" s="622"/>
      <c r="K1526" s="623"/>
      <c r="L1526" s="623"/>
      <c r="M1526" s="622"/>
      <c r="N1526" s="623"/>
      <c r="O1526" s="622"/>
      <c r="P1526" s="479"/>
      <c r="Q1526" s="479"/>
      <c r="R1526" s="623"/>
      <c r="S1526" s="478"/>
      <c r="T1526" s="478"/>
      <c r="U1526" s="624"/>
      <c r="V1526" s="624"/>
      <c r="W1526" s="624"/>
      <c r="BB1526" s="478"/>
      <c r="BC1526" s="478"/>
      <c r="BD1526" s="478"/>
      <c r="BE1526" s="478"/>
      <c r="BF1526" s="478"/>
      <c r="BG1526" s="478"/>
    </row>
    <row r="1527" spans="2:59" x14ac:dyDescent="0.2">
      <c r="B1527" s="478"/>
      <c r="C1527" s="478"/>
      <c r="D1527" s="620"/>
      <c r="E1527" s="620"/>
      <c r="F1527" s="620"/>
      <c r="G1527" s="479"/>
      <c r="H1527" s="621"/>
      <c r="I1527" s="622"/>
      <c r="J1527" s="622"/>
      <c r="K1527" s="623"/>
      <c r="L1527" s="623"/>
      <c r="M1527" s="622"/>
      <c r="N1527" s="623"/>
      <c r="O1527" s="622"/>
      <c r="P1527" s="479"/>
      <c r="Q1527" s="479"/>
      <c r="R1527" s="623"/>
      <c r="S1527" s="478"/>
      <c r="T1527" s="478"/>
      <c r="U1527" s="624"/>
      <c r="V1527" s="624"/>
      <c r="W1527" s="624"/>
      <c r="BB1527" s="478"/>
      <c r="BC1527" s="478"/>
      <c r="BD1527" s="478"/>
      <c r="BE1527" s="478"/>
      <c r="BF1527" s="478"/>
      <c r="BG1527" s="478"/>
    </row>
    <row r="1528" spans="2:59" x14ac:dyDescent="0.2">
      <c r="B1528" s="478"/>
      <c r="C1528" s="478"/>
      <c r="D1528" s="620"/>
      <c r="E1528" s="620"/>
      <c r="F1528" s="620"/>
      <c r="G1528" s="479"/>
      <c r="H1528" s="621"/>
      <c r="I1528" s="622"/>
      <c r="J1528" s="622"/>
      <c r="K1528" s="623"/>
      <c r="L1528" s="623"/>
      <c r="M1528" s="622"/>
      <c r="N1528" s="623"/>
      <c r="O1528" s="622"/>
      <c r="P1528" s="479"/>
      <c r="Q1528" s="479"/>
      <c r="R1528" s="623"/>
      <c r="S1528" s="478"/>
      <c r="T1528" s="478"/>
      <c r="U1528" s="624"/>
      <c r="V1528" s="624"/>
      <c r="W1528" s="624"/>
      <c r="BB1528" s="478"/>
      <c r="BC1528" s="478"/>
      <c r="BD1528" s="478"/>
      <c r="BE1528" s="478"/>
      <c r="BF1528" s="478"/>
      <c r="BG1528" s="478"/>
    </row>
    <row r="1529" spans="2:59" x14ac:dyDescent="0.2">
      <c r="B1529" s="478"/>
      <c r="C1529" s="478"/>
      <c r="D1529" s="620"/>
      <c r="E1529" s="620"/>
      <c r="F1529" s="620"/>
      <c r="G1529" s="479"/>
      <c r="H1529" s="621"/>
      <c r="I1529" s="622"/>
      <c r="J1529" s="622"/>
      <c r="K1529" s="623"/>
      <c r="L1529" s="623"/>
      <c r="M1529" s="622"/>
      <c r="N1529" s="623"/>
      <c r="O1529" s="622"/>
      <c r="P1529" s="479"/>
      <c r="Q1529" s="479"/>
      <c r="R1529" s="623"/>
      <c r="S1529" s="478"/>
      <c r="T1529" s="478"/>
      <c r="U1529" s="624"/>
      <c r="V1529" s="624"/>
      <c r="W1529" s="624"/>
      <c r="BB1529" s="478"/>
      <c r="BC1529" s="478"/>
      <c r="BD1529" s="478"/>
      <c r="BE1529" s="478"/>
      <c r="BF1529" s="478"/>
      <c r="BG1529" s="478"/>
    </row>
    <row r="1530" spans="2:59" x14ac:dyDescent="0.2">
      <c r="B1530" s="478"/>
      <c r="C1530" s="478"/>
      <c r="D1530" s="620"/>
      <c r="E1530" s="620"/>
      <c r="F1530" s="620"/>
      <c r="G1530" s="479"/>
      <c r="H1530" s="621"/>
      <c r="I1530" s="622"/>
      <c r="J1530" s="622"/>
      <c r="K1530" s="623"/>
      <c r="L1530" s="623"/>
      <c r="M1530" s="622"/>
      <c r="N1530" s="623"/>
      <c r="O1530" s="622"/>
      <c r="P1530" s="479"/>
      <c r="Q1530" s="479"/>
      <c r="R1530" s="623"/>
      <c r="S1530" s="478"/>
      <c r="T1530" s="478"/>
      <c r="U1530" s="624"/>
      <c r="V1530" s="624"/>
      <c r="W1530" s="624"/>
      <c r="BB1530" s="478"/>
      <c r="BC1530" s="478"/>
      <c r="BD1530" s="478"/>
      <c r="BE1530" s="478"/>
      <c r="BF1530" s="478"/>
      <c r="BG1530" s="478"/>
    </row>
    <row r="1531" spans="2:59" x14ac:dyDescent="0.2">
      <c r="B1531" s="478"/>
      <c r="C1531" s="478"/>
      <c r="D1531" s="620"/>
      <c r="E1531" s="620"/>
      <c r="F1531" s="620"/>
      <c r="G1531" s="479"/>
      <c r="H1531" s="621"/>
      <c r="I1531" s="622"/>
      <c r="J1531" s="622"/>
      <c r="K1531" s="623"/>
      <c r="L1531" s="623"/>
      <c r="M1531" s="622"/>
      <c r="N1531" s="623"/>
      <c r="O1531" s="622"/>
      <c r="P1531" s="479"/>
      <c r="Q1531" s="479"/>
      <c r="R1531" s="623"/>
      <c r="S1531" s="478"/>
      <c r="T1531" s="478"/>
      <c r="U1531" s="624"/>
      <c r="V1531" s="624"/>
      <c r="W1531" s="624"/>
      <c r="BB1531" s="478"/>
      <c r="BC1531" s="478"/>
      <c r="BD1531" s="478"/>
      <c r="BE1531" s="478"/>
      <c r="BF1531" s="478"/>
      <c r="BG1531" s="478"/>
    </row>
    <row r="1532" spans="2:59" x14ac:dyDescent="0.2">
      <c r="B1532" s="478"/>
      <c r="C1532" s="478"/>
      <c r="D1532" s="620"/>
      <c r="E1532" s="620"/>
      <c r="F1532" s="620"/>
      <c r="G1532" s="479"/>
      <c r="H1532" s="621"/>
      <c r="I1532" s="622"/>
      <c r="J1532" s="622"/>
      <c r="K1532" s="623"/>
      <c r="L1532" s="623"/>
      <c r="M1532" s="622"/>
      <c r="N1532" s="623"/>
      <c r="O1532" s="622"/>
      <c r="P1532" s="479"/>
      <c r="Q1532" s="479"/>
      <c r="R1532" s="623"/>
      <c r="S1532" s="478"/>
      <c r="T1532" s="478"/>
      <c r="U1532" s="624"/>
      <c r="V1532" s="624"/>
      <c r="W1532" s="624"/>
      <c r="BB1532" s="478"/>
      <c r="BC1532" s="478"/>
      <c r="BD1532" s="478"/>
      <c r="BE1532" s="478"/>
      <c r="BF1532" s="478"/>
      <c r="BG1532" s="478"/>
    </row>
    <row r="1533" spans="2:59" x14ac:dyDescent="0.2">
      <c r="B1533" s="478"/>
      <c r="C1533" s="478"/>
      <c r="D1533" s="620"/>
      <c r="E1533" s="620"/>
      <c r="F1533" s="620"/>
      <c r="G1533" s="479"/>
      <c r="H1533" s="621"/>
      <c r="I1533" s="622"/>
      <c r="J1533" s="622"/>
      <c r="K1533" s="623"/>
      <c r="L1533" s="623"/>
      <c r="M1533" s="622"/>
      <c r="N1533" s="623"/>
      <c r="O1533" s="622"/>
      <c r="P1533" s="479"/>
      <c r="Q1533" s="479"/>
      <c r="R1533" s="623"/>
      <c r="S1533" s="478"/>
      <c r="T1533" s="478"/>
      <c r="U1533" s="624"/>
      <c r="V1533" s="624"/>
      <c r="W1533" s="624"/>
      <c r="BB1533" s="478"/>
      <c r="BC1533" s="478"/>
      <c r="BD1533" s="478"/>
      <c r="BE1533" s="478"/>
      <c r="BF1533" s="478"/>
      <c r="BG1533" s="478"/>
    </row>
    <row r="1534" spans="2:59" x14ac:dyDescent="0.2">
      <c r="B1534" s="478"/>
      <c r="C1534" s="478"/>
      <c r="D1534" s="620"/>
      <c r="E1534" s="620"/>
      <c r="F1534" s="620"/>
      <c r="G1534" s="479"/>
      <c r="H1534" s="621"/>
      <c r="I1534" s="622"/>
      <c r="J1534" s="622"/>
      <c r="K1534" s="623"/>
      <c r="L1534" s="623"/>
      <c r="M1534" s="622"/>
      <c r="N1534" s="623"/>
      <c r="O1534" s="622"/>
      <c r="P1534" s="479"/>
      <c r="Q1534" s="479"/>
      <c r="R1534" s="623"/>
      <c r="S1534" s="478"/>
      <c r="T1534" s="478"/>
      <c r="U1534" s="624"/>
      <c r="V1534" s="624"/>
      <c r="W1534" s="624"/>
      <c r="BB1534" s="478"/>
      <c r="BC1534" s="478"/>
      <c r="BD1534" s="478"/>
      <c r="BE1534" s="478"/>
      <c r="BF1534" s="478"/>
      <c r="BG1534" s="478"/>
    </row>
    <row r="1535" spans="2:59" x14ac:dyDescent="0.2">
      <c r="B1535" s="478"/>
      <c r="C1535" s="478"/>
      <c r="D1535" s="620"/>
      <c r="E1535" s="620"/>
      <c r="F1535" s="620"/>
      <c r="G1535" s="479"/>
      <c r="H1535" s="621"/>
      <c r="I1535" s="622"/>
      <c r="J1535" s="622"/>
      <c r="K1535" s="623"/>
      <c r="L1535" s="623"/>
      <c r="M1535" s="622"/>
      <c r="N1535" s="623"/>
      <c r="O1535" s="622"/>
      <c r="P1535" s="479"/>
      <c r="Q1535" s="479"/>
      <c r="R1535" s="623"/>
      <c r="S1535" s="478"/>
      <c r="T1535" s="478"/>
      <c r="U1535" s="624"/>
      <c r="V1535" s="624"/>
      <c r="W1535" s="624"/>
      <c r="BB1535" s="478"/>
      <c r="BC1535" s="478"/>
      <c r="BD1535" s="478"/>
      <c r="BE1535" s="478"/>
      <c r="BF1535" s="478"/>
      <c r="BG1535" s="478"/>
    </row>
    <row r="1536" spans="2:59" x14ac:dyDescent="0.2">
      <c r="B1536" s="478"/>
      <c r="C1536" s="478"/>
      <c r="D1536" s="620"/>
      <c r="E1536" s="620"/>
      <c r="F1536" s="620"/>
      <c r="G1536" s="479"/>
      <c r="H1536" s="621"/>
      <c r="I1536" s="622"/>
      <c r="J1536" s="622"/>
      <c r="K1536" s="623"/>
      <c r="L1536" s="623"/>
      <c r="M1536" s="622"/>
      <c r="N1536" s="623"/>
      <c r="O1536" s="622"/>
      <c r="P1536" s="479"/>
      <c r="Q1536" s="479"/>
      <c r="R1536" s="623"/>
      <c r="S1536" s="478"/>
      <c r="T1536" s="478"/>
      <c r="U1536" s="624"/>
      <c r="V1536" s="624"/>
      <c r="W1536" s="624"/>
      <c r="BB1536" s="478"/>
      <c r="BC1536" s="478"/>
      <c r="BD1536" s="478"/>
      <c r="BE1536" s="478"/>
      <c r="BF1536" s="478"/>
      <c r="BG1536" s="478"/>
    </row>
    <row r="1537" spans="2:59" x14ac:dyDescent="0.2">
      <c r="B1537" s="478"/>
      <c r="C1537" s="478"/>
      <c r="D1537" s="620"/>
      <c r="E1537" s="620"/>
      <c r="F1537" s="620"/>
      <c r="G1537" s="479"/>
      <c r="H1537" s="621"/>
      <c r="I1537" s="622"/>
      <c r="J1537" s="622"/>
      <c r="K1537" s="623"/>
      <c r="L1537" s="623"/>
      <c r="M1537" s="622"/>
      <c r="N1537" s="623"/>
      <c r="O1537" s="622"/>
      <c r="P1537" s="479"/>
      <c r="Q1537" s="479"/>
      <c r="R1537" s="623"/>
      <c r="S1537" s="478"/>
      <c r="T1537" s="478"/>
      <c r="U1537" s="624"/>
      <c r="V1537" s="624"/>
      <c r="W1537" s="624"/>
      <c r="BB1537" s="478"/>
      <c r="BC1537" s="478"/>
      <c r="BD1537" s="478"/>
      <c r="BE1537" s="478"/>
      <c r="BF1537" s="478"/>
      <c r="BG1537" s="478"/>
    </row>
    <row r="1538" spans="2:59" x14ac:dyDescent="0.2">
      <c r="B1538" s="478"/>
      <c r="C1538" s="478"/>
      <c r="D1538" s="620"/>
      <c r="E1538" s="620"/>
      <c r="F1538" s="620"/>
      <c r="G1538" s="479"/>
      <c r="H1538" s="621"/>
      <c r="I1538" s="622"/>
      <c r="J1538" s="622"/>
      <c r="K1538" s="623"/>
      <c r="L1538" s="623"/>
      <c r="M1538" s="622"/>
      <c r="N1538" s="623"/>
      <c r="O1538" s="622"/>
      <c r="P1538" s="479"/>
      <c r="Q1538" s="479"/>
      <c r="R1538" s="623"/>
      <c r="S1538" s="478"/>
      <c r="T1538" s="478"/>
      <c r="U1538" s="624"/>
      <c r="V1538" s="624"/>
      <c r="W1538" s="624"/>
      <c r="BB1538" s="478"/>
      <c r="BC1538" s="478"/>
      <c r="BD1538" s="478"/>
      <c r="BE1538" s="478"/>
      <c r="BF1538" s="478"/>
      <c r="BG1538" s="478"/>
    </row>
    <row r="1539" spans="2:59" x14ac:dyDescent="0.2">
      <c r="B1539" s="478"/>
      <c r="C1539" s="478"/>
      <c r="D1539" s="620"/>
      <c r="E1539" s="620"/>
      <c r="F1539" s="620"/>
      <c r="G1539" s="479"/>
      <c r="H1539" s="621"/>
      <c r="I1539" s="622"/>
      <c r="J1539" s="622"/>
      <c r="K1539" s="623"/>
      <c r="L1539" s="623"/>
      <c r="M1539" s="622"/>
      <c r="N1539" s="623"/>
      <c r="O1539" s="622"/>
      <c r="P1539" s="479"/>
      <c r="Q1539" s="479"/>
      <c r="R1539" s="623"/>
      <c r="S1539" s="478"/>
      <c r="T1539" s="478"/>
      <c r="U1539" s="624"/>
      <c r="V1539" s="624"/>
      <c r="W1539" s="624"/>
      <c r="BB1539" s="478"/>
      <c r="BC1539" s="478"/>
      <c r="BD1539" s="478"/>
      <c r="BE1539" s="478"/>
      <c r="BF1539" s="478"/>
      <c r="BG1539" s="478"/>
    </row>
    <row r="1540" spans="2:59" x14ac:dyDescent="0.2">
      <c r="B1540" s="478"/>
      <c r="C1540" s="478"/>
      <c r="D1540" s="620"/>
      <c r="E1540" s="620"/>
      <c r="F1540" s="620"/>
      <c r="G1540" s="479"/>
      <c r="H1540" s="621"/>
      <c r="I1540" s="622"/>
      <c r="J1540" s="622"/>
      <c r="K1540" s="623"/>
      <c r="L1540" s="623"/>
      <c r="M1540" s="622"/>
      <c r="N1540" s="623"/>
      <c r="O1540" s="622"/>
      <c r="P1540" s="479"/>
      <c r="Q1540" s="479"/>
      <c r="R1540" s="623"/>
      <c r="S1540" s="478"/>
      <c r="T1540" s="478"/>
      <c r="U1540" s="624"/>
      <c r="V1540" s="624"/>
      <c r="W1540" s="624"/>
      <c r="BB1540" s="478"/>
      <c r="BC1540" s="478"/>
      <c r="BD1540" s="478"/>
      <c r="BE1540" s="478"/>
      <c r="BF1540" s="478"/>
      <c r="BG1540" s="478"/>
    </row>
    <row r="1541" spans="2:59" x14ac:dyDescent="0.2">
      <c r="B1541" s="478"/>
      <c r="C1541" s="478"/>
      <c r="D1541" s="620"/>
      <c r="E1541" s="620"/>
      <c r="F1541" s="620"/>
      <c r="G1541" s="479"/>
      <c r="H1541" s="621"/>
      <c r="I1541" s="622"/>
      <c r="J1541" s="622"/>
      <c r="K1541" s="623"/>
      <c r="L1541" s="623"/>
      <c r="M1541" s="622"/>
      <c r="N1541" s="623"/>
      <c r="O1541" s="622"/>
      <c r="P1541" s="479"/>
      <c r="Q1541" s="479"/>
      <c r="R1541" s="623"/>
      <c r="S1541" s="478"/>
      <c r="T1541" s="478"/>
      <c r="U1541" s="624"/>
      <c r="V1541" s="624"/>
      <c r="W1541" s="624"/>
      <c r="BB1541" s="478"/>
      <c r="BC1541" s="478"/>
      <c r="BD1541" s="478"/>
      <c r="BE1541" s="478"/>
      <c r="BF1541" s="478"/>
      <c r="BG1541" s="478"/>
    </row>
    <row r="1542" spans="2:59" x14ac:dyDescent="0.2">
      <c r="B1542" s="478"/>
      <c r="C1542" s="478"/>
      <c r="D1542" s="620"/>
      <c r="E1542" s="620"/>
      <c r="F1542" s="620"/>
      <c r="G1542" s="479"/>
      <c r="H1542" s="621"/>
      <c r="I1542" s="622"/>
      <c r="J1542" s="622"/>
      <c r="K1542" s="623"/>
      <c r="L1542" s="623"/>
      <c r="M1542" s="622"/>
      <c r="N1542" s="623"/>
      <c r="O1542" s="622"/>
      <c r="P1542" s="479"/>
      <c r="Q1542" s="479"/>
      <c r="R1542" s="623"/>
      <c r="S1542" s="478"/>
      <c r="T1542" s="478"/>
      <c r="U1542" s="624"/>
      <c r="V1542" s="624"/>
      <c r="W1542" s="624"/>
      <c r="BB1542" s="478"/>
      <c r="BC1542" s="478"/>
      <c r="BD1542" s="478"/>
      <c r="BE1542" s="478"/>
      <c r="BF1542" s="478"/>
      <c r="BG1542" s="478"/>
    </row>
    <row r="1543" spans="2:59" x14ac:dyDescent="0.2">
      <c r="B1543" s="478"/>
      <c r="C1543" s="478"/>
      <c r="D1543" s="620"/>
      <c r="E1543" s="620"/>
      <c r="F1543" s="620"/>
      <c r="G1543" s="479"/>
      <c r="H1543" s="621"/>
      <c r="I1543" s="622"/>
      <c r="J1543" s="622"/>
      <c r="K1543" s="623"/>
      <c r="L1543" s="623"/>
      <c r="M1543" s="622"/>
      <c r="N1543" s="623"/>
      <c r="O1543" s="622"/>
      <c r="P1543" s="479"/>
      <c r="Q1543" s="479"/>
      <c r="R1543" s="623"/>
      <c r="S1543" s="478"/>
      <c r="T1543" s="478"/>
      <c r="U1543" s="624"/>
      <c r="V1543" s="624"/>
      <c r="W1543" s="624"/>
      <c r="BB1543" s="478"/>
      <c r="BC1543" s="478"/>
      <c r="BD1543" s="478"/>
      <c r="BE1543" s="478"/>
      <c r="BF1543" s="478"/>
      <c r="BG1543" s="478"/>
    </row>
    <row r="1544" spans="2:59" x14ac:dyDescent="0.2">
      <c r="B1544" s="478"/>
      <c r="C1544" s="478"/>
      <c r="D1544" s="620"/>
      <c r="E1544" s="620"/>
      <c r="F1544" s="620"/>
      <c r="G1544" s="479"/>
      <c r="H1544" s="621"/>
      <c r="I1544" s="622"/>
      <c r="J1544" s="622"/>
      <c r="K1544" s="623"/>
      <c r="L1544" s="623"/>
      <c r="M1544" s="622"/>
      <c r="N1544" s="623"/>
      <c r="O1544" s="622"/>
      <c r="P1544" s="479"/>
      <c r="Q1544" s="479"/>
      <c r="R1544" s="623"/>
      <c r="S1544" s="478"/>
      <c r="T1544" s="478"/>
      <c r="U1544" s="624"/>
      <c r="V1544" s="624"/>
      <c r="W1544" s="624"/>
      <c r="BB1544" s="478"/>
      <c r="BC1544" s="478"/>
      <c r="BD1544" s="478"/>
      <c r="BE1544" s="478"/>
      <c r="BF1544" s="478"/>
      <c r="BG1544" s="478"/>
    </row>
    <row r="1545" spans="2:59" x14ac:dyDescent="0.2">
      <c r="B1545" s="478"/>
      <c r="C1545" s="478"/>
      <c r="D1545" s="620"/>
      <c r="E1545" s="620"/>
      <c r="F1545" s="620"/>
      <c r="G1545" s="479"/>
      <c r="H1545" s="621"/>
      <c r="I1545" s="622"/>
      <c r="J1545" s="622"/>
      <c r="K1545" s="623"/>
      <c r="L1545" s="623"/>
      <c r="M1545" s="622"/>
      <c r="N1545" s="623"/>
      <c r="O1545" s="622"/>
      <c r="P1545" s="479"/>
      <c r="Q1545" s="479"/>
      <c r="R1545" s="623"/>
      <c r="S1545" s="478"/>
      <c r="T1545" s="478"/>
      <c r="U1545" s="624"/>
      <c r="V1545" s="624"/>
      <c r="W1545" s="624"/>
      <c r="BB1545" s="478"/>
      <c r="BC1545" s="478"/>
      <c r="BD1545" s="478"/>
      <c r="BE1545" s="478"/>
      <c r="BF1545" s="478"/>
      <c r="BG1545" s="478"/>
    </row>
    <row r="1546" spans="2:59" x14ac:dyDescent="0.2">
      <c r="B1546" s="478"/>
      <c r="C1546" s="478"/>
      <c r="D1546" s="620"/>
      <c r="E1546" s="620"/>
      <c r="F1546" s="620"/>
      <c r="G1546" s="479"/>
      <c r="H1546" s="621"/>
      <c r="I1546" s="622"/>
      <c r="J1546" s="622"/>
      <c r="K1546" s="623"/>
      <c r="L1546" s="623"/>
      <c r="M1546" s="622"/>
      <c r="N1546" s="623"/>
      <c r="O1546" s="622"/>
      <c r="P1546" s="479"/>
      <c r="Q1546" s="479"/>
      <c r="R1546" s="623"/>
      <c r="S1546" s="478"/>
      <c r="T1546" s="478"/>
      <c r="U1546" s="624"/>
      <c r="V1546" s="624"/>
      <c r="W1546" s="624"/>
      <c r="BB1546" s="478"/>
      <c r="BC1546" s="478"/>
      <c r="BD1546" s="478"/>
      <c r="BE1546" s="478"/>
      <c r="BF1546" s="478"/>
      <c r="BG1546" s="478"/>
    </row>
    <row r="1547" spans="2:59" x14ac:dyDescent="0.2">
      <c r="B1547" s="478"/>
      <c r="C1547" s="478"/>
      <c r="D1547" s="620"/>
      <c r="E1547" s="620"/>
      <c r="F1547" s="620"/>
      <c r="G1547" s="479"/>
      <c r="H1547" s="621"/>
      <c r="I1547" s="622"/>
      <c r="J1547" s="622"/>
      <c r="K1547" s="623"/>
      <c r="L1547" s="623"/>
      <c r="M1547" s="622"/>
      <c r="N1547" s="623"/>
      <c r="O1547" s="622"/>
      <c r="P1547" s="479"/>
      <c r="Q1547" s="479"/>
      <c r="R1547" s="623"/>
      <c r="S1547" s="478"/>
      <c r="T1547" s="478"/>
      <c r="U1547" s="624"/>
      <c r="V1547" s="624"/>
      <c r="W1547" s="624"/>
      <c r="BB1547" s="478"/>
      <c r="BC1547" s="478"/>
      <c r="BD1547" s="478"/>
      <c r="BE1547" s="478"/>
      <c r="BF1547" s="478"/>
      <c r="BG1547" s="478"/>
    </row>
    <row r="1548" spans="2:59" x14ac:dyDescent="0.2">
      <c r="B1548" s="478"/>
      <c r="C1548" s="478"/>
      <c r="D1548" s="620"/>
      <c r="E1548" s="620"/>
      <c r="F1548" s="620"/>
      <c r="G1548" s="479"/>
      <c r="H1548" s="621"/>
      <c r="I1548" s="622"/>
      <c r="J1548" s="622"/>
      <c r="K1548" s="623"/>
      <c r="L1548" s="623"/>
      <c r="M1548" s="622"/>
      <c r="N1548" s="623"/>
      <c r="O1548" s="622"/>
      <c r="P1548" s="479"/>
      <c r="Q1548" s="479"/>
      <c r="R1548" s="623"/>
      <c r="S1548" s="478"/>
      <c r="T1548" s="478"/>
      <c r="U1548" s="624"/>
      <c r="V1548" s="624"/>
      <c r="W1548" s="624"/>
      <c r="BB1548" s="478"/>
      <c r="BC1548" s="478"/>
      <c r="BD1548" s="478"/>
      <c r="BE1548" s="478"/>
      <c r="BF1548" s="478"/>
      <c r="BG1548" s="478"/>
    </row>
    <row r="1549" spans="2:59" x14ac:dyDescent="0.2">
      <c r="B1549" s="478"/>
      <c r="C1549" s="478"/>
      <c r="D1549" s="620"/>
      <c r="E1549" s="620"/>
      <c r="F1549" s="620"/>
      <c r="G1549" s="479"/>
      <c r="H1549" s="621"/>
      <c r="I1549" s="622"/>
      <c r="J1549" s="622"/>
      <c r="K1549" s="623"/>
      <c r="L1549" s="623"/>
      <c r="M1549" s="622"/>
      <c r="N1549" s="623"/>
      <c r="O1549" s="622"/>
      <c r="P1549" s="479"/>
      <c r="Q1549" s="479"/>
      <c r="R1549" s="623"/>
      <c r="S1549" s="478"/>
      <c r="T1549" s="478"/>
      <c r="U1549" s="624"/>
      <c r="V1549" s="624"/>
      <c r="W1549" s="624"/>
      <c r="BB1549" s="478"/>
      <c r="BC1549" s="478"/>
      <c r="BD1549" s="478"/>
      <c r="BE1549" s="478"/>
      <c r="BF1549" s="478"/>
      <c r="BG1549" s="478"/>
    </row>
    <row r="1550" spans="2:59" x14ac:dyDescent="0.2">
      <c r="B1550" s="478"/>
      <c r="C1550" s="478"/>
      <c r="D1550" s="620"/>
      <c r="E1550" s="620"/>
      <c r="F1550" s="620"/>
      <c r="G1550" s="479"/>
      <c r="H1550" s="621"/>
      <c r="I1550" s="622"/>
      <c r="J1550" s="622"/>
      <c r="K1550" s="623"/>
      <c r="L1550" s="623"/>
      <c r="M1550" s="622"/>
      <c r="N1550" s="623"/>
      <c r="O1550" s="622"/>
      <c r="P1550" s="479"/>
      <c r="Q1550" s="479"/>
      <c r="R1550" s="623"/>
      <c r="S1550" s="478"/>
      <c r="T1550" s="478"/>
      <c r="U1550" s="624"/>
      <c r="V1550" s="624"/>
      <c r="W1550" s="624"/>
      <c r="BB1550" s="478"/>
      <c r="BC1550" s="478"/>
      <c r="BD1550" s="478"/>
      <c r="BE1550" s="478"/>
      <c r="BF1550" s="478"/>
      <c r="BG1550" s="478"/>
    </row>
    <row r="1551" spans="2:59" x14ac:dyDescent="0.2">
      <c r="B1551" s="478"/>
      <c r="C1551" s="478"/>
      <c r="D1551" s="620"/>
      <c r="E1551" s="620"/>
      <c r="F1551" s="620"/>
      <c r="G1551" s="479"/>
      <c r="H1551" s="621"/>
      <c r="I1551" s="622"/>
      <c r="J1551" s="622"/>
      <c r="K1551" s="623"/>
      <c r="L1551" s="623"/>
      <c r="M1551" s="622"/>
      <c r="N1551" s="623"/>
      <c r="O1551" s="622"/>
      <c r="P1551" s="479"/>
      <c r="Q1551" s="479"/>
      <c r="R1551" s="623"/>
      <c r="S1551" s="478"/>
      <c r="T1551" s="478"/>
      <c r="U1551" s="624"/>
      <c r="V1551" s="624"/>
      <c r="W1551" s="624"/>
      <c r="BB1551" s="478"/>
      <c r="BC1551" s="478"/>
      <c r="BD1551" s="478"/>
      <c r="BE1551" s="478"/>
      <c r="BF1551" s="478"/>
      <c r="BG1551" s="478"/>
    </row>
    <row r="1552" spans="2:59" x14ac:dyDescent="0.2">
      <c r="B1552" s="478"/>
      <c r="C1552" s="478"/>
      <c r="D1552" s="620"/>
      <c r="E1552" s="620"/>
      <c r="F1552" s="620"/>
      <c r="G1552" s="479"/>
      <c r="H1552" s="621"/>
      <c r="I1552" s="622"/>
      <c r="J1552" s="622"/>
      <c r="K1552" s="623"/>
      <c r="L1552" s="623"/>
      <c r="M1552" s="622"/>
      <c r="N1552" s="623"/>
      <c r="O1552" s="622"/>
      <c r="P1552" s="479"/>
      <c r="Q1552" s="479"/>
      <c r="R1552" s="623"/>
      <c r="S1552" s="478"/>
      <c r="T1552" s="478"/>
      <c r="U1552" s="624"/>
      <c r="V1552" s="624"/>
      <c r="W1552" s="624"/>
      <c r="BB1552" s="478"/>
      <c r="BC1552" s="478"/>
      <c r="BD1552" s="478"/>
      <c r="BE1552" s="478"/>
      <c r="BF1552" s="478"/>
      <c r="BG1552" s="478"/>
    </row>
    <row r="1553" spans="2:59" x14ac:dyDescent="0.2">
      <c r="B1553" s="478"/>
      <c r="C1553" s="478"/>
      <c r="D1553" s="620"/>
      <c r="E1553" s="620"/>
      <c r="F1553" s="620"/>
      <c r="G1553" s="479"/>
      <c r="H1553" s="621"/>
      <c r="I1553" s="622"/>
      <c r="J1553" s="622"/>
      <c r="K1553" s="623"/>
      <c r="L1553" s="623"/>
      <c r="M1553" s="622"/>
      <c r="N1553" s="623"/>
      <c r="O1553" s="622"/>
      <c r="P1553" s="479"/>
      <c r="Q1553" s="479"/>
      <c r="R1553" s="623"/>
      <c r="S1553" s="478"/>
      <c r="T1553" s="478"/>
      <c r="U1553" s="624"/>
      <c r="V1553" s="624"/>
      <c r="W1553" s="624"/>
      <c r="BB1553" s="478"/>
      <c r="BC1553" s="478"/>
      <c r="BD1553" s="478"/>
      <c r="BE1553" s="478"/>
      <c r="BF1553" s="478"/>
      <c r="BG1553" s="478"/>
    </row>
    <row r="1554" spans="2:59" x14ac:dyDescent="0.2">
      <c r="B1554" s="478"/>
      <c r="C1554" s="478"/>
      <c r="D1554" s="620"/>
      <c r="E1554" s="620"/>
      <c r="F1554" s="620"/>
      <c r="G1554" s="479"/>
      <c r="H1554" s="621"/>
      <c r="I1554" s="622"/>
      <c r="J1554" s="622"/>
      <c r="K1554" s="623"/>
      <c r="L1554" s="623"/>
      <c r="M1554" s="622"/>
      <c r="N1554" s="623"/>
      <c r="O1554" s="622"/>
      <c r="P1554" s="479"/>
      <c r="Q1554" s="479"/>
      <c r="R1554" s="623"/>
      <c r="S1554" s="478"/>
      <c r="T1554" s="478"/>
      <c r="U1554" s="624"/>
      <c r="V1554" s="624"/>
      <c r="W1554" s="624"/>
      <c r="BB1554" s="478"/>
      <c r="BC1554" s="478"/>
      <c r="BD1554" s="478"/>
      <c r="BE1554" s="478"/>
      <c r="BF1554" s="478"/>
      <c r="BG1554" s="478"/>
    </row>
    <row r="1555" spans="2:59" x14ac:dyDescent="0.2">
      <c r="B1555" s="478"/>
      <c r="C1555" s="478"/>
      <c r="D1555" s="620"/>
      <c r="E1555" s="620"/>
      <c r="F1555" s="620"/>
      <c r="G1555" s="479"/>
      <c r="H1555" s="621"/>
      <c r="I1555" s="622"/>
      <c r="J1555" s="622"/>
      <c r="K1555" s="623"/>
      <c r="L1555" s="623"/>
      <c r="M1555" s="622"/>
      <c r="N1555" s="623"/>
      <c r="O1555" s="622"/>
      <c r="P1555" s="479"/>
      <c r="Q1555" s="479"/>
      <c r="R1555" s="623"/>
      <c r="S1555" s="478"/>
      <c r="T1555" s="478"/>
      <c r="U1555" s="624"/>
      <c r="V1555" s="624"/>
      <c r="W1555" s="624"/>
      <c r="BB1555" s="478"/>
      <c r="BC1555" s="478"/>
      <c r="BD1555" s="478"/>
      <c r="BE1555" s="478"/>
      <c r="BF1555" s="478"/>
      <c r="BG1555" s="478"/>
    </row>
    <row r="1556" spans="2:59" x14ac:dyDescent="0.2">
      <c r="B1556" s="478"/>
      <c r="C1556" s="478"/>
      <c r="D1556" s="620"/>
      <c r="E1556" s="620"/>
      <c r="F1556" s="620"/>
      <c r="G1556" s="479"/>
      <c r="H1556" s="621"/>
      <c r="I1556" s="622"/>
      <c r="J1556" s="622"/>
      <c r="K1556" s="623"/>
      <c r="L1556" s="623"/>
      <c r="M1556" s="622"/>
      <c r="N1556" s="623"/>
      <c r="O1556" s="622"/>
      <c r="P1556" s="479"/>
      <c r="Q1556" s="479"/>
      <c r="R1556" s="623"/>
      <c r="S1556" s="478"/>
      <c r="T1556" s="478"/>
      <c r="U1556" s="624"/>
      <c r="V1556" s="624"/>
      <c r="W1556" s="624"/>
      <c r="BB1556" s="478"/>
      <c r="BC1556" s="478"/>
      <c r="BD1556" s="478"/>
      <c r="BE1556" s="478"/>
      <c r="BF1556" s="478"/>
      <c r="BG1556" s="478"/>
    </row>
    <row r="1557" spans="2:59" x14ac:dyDescent="0.2">
      <c r="B1557" s="478"/>
      <c r="C1557" s="478"/>
      <c r="D1557" s="620"/>
      <c r="E1557" s="620"/>
      <c r="F1557" s="620"/>
      <c r="G1557" s="479"/>
      <c r="H1557" s="621"/>
      <c r="I1557" s="622"/>
      <c r="J1557" s="622"/>
      <c r="K1557" s="623"/>
      <c r="L1557" s="623"/>
      <c r="M1557" s="622"/>
      <c r="N1557" s="623"/>
      <c r="O1557" s="622"/>
      <c r="P1557" s="479"/>
      <c r="Q1557" s="479"/>
      <c r="R1557" s="623"/>
      <c r="S1557" s="478"/>
      <c r="T1557" s="478"/>
      <c r="U1557" s="624"/>
      <c r="V1557" s="624"/>
      <c r="W1557" s="624"/>
      <c r="BB1557" s="478"/>
      <c r="BC1557" s="478"/>
      <c r="BD1557" s="478"/>
      <c r="BE1557" s="478"/>
      <c r="BF1557" s="478"/>
      <c r="BG1557" s="478"/>
    </row>
    <row r="1558" spans="2:59" x14ac:dyDescent="0.2">
      <c r="B1558" s="478"/>
      <c r="C1558" s="478"/>
      <c r="D1558" s="620"/>
      <c r="E1558" s="620"/>
      <c r="F1558" s="620"/>
      <c r="G1558" s="479"/>
      <c r="H1558" s="621"/>
      <c r="I1558" s="622"/>
      <c r="J1558" s="622"/>
      <c r="K1558" s="623"/>
      <c r="L1558" s="623"/>
      <c r="M1558" s="622"/>
      <c r="N1558" s="623"/>
      <c r="O1558" s="622"/>
      <c r="P1558" s="479"/>
      <c r="Q1558" s="479"/>
      <c r="R1558" s="623"/>
      <c r="S1558" s="478"/>
      <c r="T1558" s="478"/>
      <c r="U1558" s="624"/>
      <c r="V1558" s="624"/>
      <c r="W1558" s="624"/>
      <c r="BB1558" s="478"/>
      <c r="BC1558" s="478"/>
      <c r="BD1558" s="478"/>
      <c r="BE1558" s="478"/>
      <c r="BF1558" s="478"/>
      <c r="BG1558" s="478"/>
    </row>
    <row r="1559" spans="2:59" x14ac:dyDescent="0.2">
      <c r="B1559" s="478"/>
      <c r="C1559" s="478"/>
      <c r="D1559" s="620"/>
      <c r="E1559" s="620"/>
      <c r="F1559" s="620"/>
      <c r="G1559" s="479"/>
      <c r="H1559" s="621"/>
      <c r="I1559" s="622"/>
      <c r="J1559" s="622"/>
      <c r="K1559" s="623"/>
      <c r="L1559" s="623"/>
      <c r="M1559" s="622"/>
      <c r="N1559" s="623"/>
      <c r="O1559" s="622"/>
      <c r="P1559" s="479"/>
      <c r="Q1559" s="479"/>
      <c r="R1559" s="623"/>
      <c r="S1559" s="478"/>
      <c r="T1559" s="478"/>
      <c r="U1559" s="624"/>
      <c r="V1559" s="624"/>
      <c r="W1559" s="624"/>
      <c r="BB1559" s="478"/>
      <c r="BC1559" s="478"/>
      <c r="BD1559" s="478"/>
      <c r="BE1559" s="478"/>
      <c r="BF1559" s="478"/>
      <c r="BG1559" s="478"/>
    </row>
    <row r="1560" spans="2:59" x14ac:dyDescent="0.2">
      <c r="B1560" s="478"/>
      <c r="C1560" s="478"/>
      <c r="D1560" s="620"/>
      <c r="E1560" s="620"/>
      <c r="F1560" s="620"/>
      <c r="G1560" s="479"/>
      <c r="H1560" s="621"/>
      <c r="I1560" s="622"/>
      <c r="J1560" s="622"/>
      <c r="K1560" s="623"/>
      <c r="L1560" s="623"/>
      <c r="M1560" s="622"/>
      <c r="N1560" s="623"/>
      <c r="O1560" s="622"/>
      <c r="P1560" s="479"/>
      <c r="Q1560" s="479"/>
      <c r="R1560" s="623"/>
      <c r="S1560" s="478"/>
      <c r="T1560" s="478"/>
      <c r="U1560" s="624"/>
      <c r="V1560" s="624"/>
      <c r="W1560" s="624"/>
      <c r="BB1560" s="478"/>
      <c r="BC1560" s="478"/>
      <c r="BD1560" s="478"/>
      <c r="BE1560" s="478"/>
      <c r="BF1560" s="478"/>
      <c r="BG1560" s="478"/>
    </row>
    <row r="1561" spans="2:59" x14ac:dyDescent="0.2">
      <c r="B1561" s="478"/>
      <c r="C1561" s="478"/>
      <c r="D1561" s="620"/>
      <c r="E1561" s="620"/>
      <c r="F1561" s="620"/>
      <c r="G1561" s="479"/>
      <c r="H1561" s="621"/>
      <c r="I1561" s="622"/>
      <c r="J1561" s="622"/>
      <c r="K1561" s="623"/>
      <c r="L1561" s="623"/>
      <c r="M1561" s="622"/>
      <c r="N1561" s="623"/>
      <c r="O1561" s="622"/>
      <c r="P1561" s="479"/>
      <c r="Q1561" s="479"/>
      <c r="R1561" s="623"/>
      <c r="S1561" s="478"/>
      <c r="T1561" s="478"/>
      <c r="U1561" s="624"/>
      <c r="V1561" s="624"/>
      <c r="W1561" s="624"/>
      <c r="BB1561" s="478"/>
      <c r="BC1561" s="478"/>
      <c r="BD1561" s="478"/>
      <c r="BE1561" s="478"/>
      <c r="BF1561" s="478"/>
      <c r="BG1561" s="478"/>
    </row>
    <row r="1562" spans="2:59" x14ac:dyDescent="0.2">
      <c r="B1562" s="478"/>
      <c r="C1562" s="478"/>
      <c r="D1562" s="620"/>
      <c r="E1562" s="620"/>
      <c r="F1562" s="620"/>
      <c r="G1562" s="479"/>
      <c r="H1562" s="621"/>
      <c r="I1562" s="622"/>
      <c r="J1562" s="622"/>
      <c r="K1562" s="623"/>
      <c r="L1562" s="623"/>
      <c r="M1562" s="622"/>
      <c r="N1562" s="623"/>
      <c r="O1562" s="622"/>
      <c r="P1562" s="479"/>
      <c r="Q1562" s="479"/>
      <c r="R1562" s="623"/>
      <c r="S1562" s="478"/>
      <c r="T1562" s="478"/>
      <c r="U1562" s="624"/>
      <c r="V1562" s="624"/>
      <c r="W1562" s="624"/>
      <c r="BB1562" s="478"/>
      <c r="BC1562" s="478"/>
      <c r="BD1562" s="478"/>
      <c r="BE1562" s="478"/>
      <c r="BF1562" s="478"/>
      <c r="BG1562" s="478"/>
    </row>
    <row r="1563" spans="2:59" x14ac:dyDescent="0.2">
      <c r="B1563" s="478"/>
      <c r="C1563" s="478"/>
      <c r="D1563" s="620"/>
      <c r="E1563" s="620"/>
      <c r="F1563" s="620"/>
      <c r="G1563" s="479"/>
      <c r="H1563" s="621"/>
      <c r="I1563" s="622"/>
      <c r="J1563" s="622"/>
      <c r="K1563" s="623"/>
      <c r="L1563" s="623"/>
      <c r="M1563" s="622"/>
      <c r="N1563" s="623"/>
      <c r="O1563" s="622"/>
      <c r="P1563" s="479"/>
      <c r="Q1563" s="479"/>
      <c r="R1563" s="623"/>
      <c r="S1563" s="478"/>
      <c r="T1563" s="478"/>
      <c r="U1563" s="624"/>
      <c r="V1563" s="624"/>
      <c r="W1563" s="624"/>
      <c r="BB1563" s="478"/>
      <c r="BC1563" s="478"/>
      <c r="BD1563" s="478"/>
      <c r="BE1563" s="478"/>
      <c r="BF1563" s="478"/>
      <c r="BG1563" s="478"/>
    </row>
    <row r="1564" spans="2:59" x14ac:dyDescent="0.2">
      <c r="B1564" s="478"/>
      <c r="C1564" s="478"/>
      <c r="D1564" s="620"/>
      <c r="E1564" s="620"/>
      <c r="F1564" s="620"/>
      <c r="G1564" s="479"/>
      <c r="H1564" s="621"/>
      <c r="I1564" s="622"/>
      <c r="J1564" s="622"/>
      <c r="K1564" s="623"/>
      <c r="L1564" s="623"/>
      <c r="M1564" s="622"/>
      <c r="N1564" s="623"/>
      <c r="O1564" s="622"/>
      <c r="P1564" s="479"/>
      <c r="Q1564" s="479"/>
      <c r="R1564" s="623"/>
      <c r="S1564" s="478"/>
      <c r="T1564" s="478"/>
      <c r="U1564" s="624"/>
      <c r="V1564" s="624"/>
      <c r="W1564" s="624"/>
      <c r="BB1564" s="478"/>
      <c r="BC1564" s="478"/>
      <c r="BD1564" s="478"/>
      <c r="BE1564" s="478"/>
      <c r="BF1564" s="478"/>
      <c r="BG1564" s="478"/>
    </row>
    <row r="1565" spans="2:59" x14ac:dyDescent="0.2">
      <c r="B1565" s="478"/>
      <c r="C1565" s="478"/>
      <c r="D1565" s="620"/>
      <c r="E1565" s="620"/>
      <c r="F1565" s="620"/>
      <c r="G1565" s="479"/>
      <c r="H1565" s="621"/>
      <c r="I1565" s="622"/>
      <c r="J1565" s="622"/>
      <c r="K1565" s="623"/>
      <c r="L1565" s="623"/>
      <c r="M1565" s="622"/>
      <c r="N1565" s="623"/>
      <c r="O1565" s="622"/>
      <c r="P1565" s="479"/>
      <c r="Q1565" s="479"/>
      <c r="R1565" s="623"/>
      <c r="S1565" s="478"/>
      <c r="T1565" s="478"/>
      <c r="U1565" s="624"/>
      <c r="V1565" s="624"/>
      <c r="W1565" s="624"/>
      <c r="BB1565" s="478"/>
      <c r="BC1565" s="478"/>
      <c r="BD1565" s="478"/>
      <c r="BE1565" s="478"/>
      <c r="BF1565" s="478"/>
      <c r="BG1565" s="478"/>
    </row>
    <row r="1566" spans="2:59" x14ac:dyDescent="0.2">
      <c r="B1566" s="478"/>
      <c r="C1566" s="478"/>
      <c r="D1566" s="620"/>
      <c r="E1566" s="620"/>
      <c r="F1566" s="620"/>
      <c r="G1566" s="479"/>
      <c r="H1566" s="621"/>
      <c r="I1566" s="622"/>
      <c r="J1566" s="622"/>
      <c r="K1566" s="623"/>
      <c r="L1566" s="623"/>
      <c r="M1566" s="622"/>
      <c r="N1566" s="623"/>
      <c r="O1566" s="622"/>
      <c r="P1566" s="479"/>
      <c r="Q1566" s="479"/>
      <c r="R1566" s="623"/>
      <c r="S1566" s="478"/>
      <c r="T1566" s="478"/>
      <c r="U1566" s="624"/>
      <c r="V1566" s="624"/>
      <c r="W1566" s="624"/>
      <c r="BB1566" s="478"/>
      <c r="BC1566" s="478"/>
      <c r="BD1566" s="478"/>
      <c r="BE1566" s="478"/>
      <c r="BF1566" s="478"/>
      <c r="BG1566" s="478"/>
    </row>
    <row r="1567" spans="2:59" x14ac:dyDescent="0.2">
      <c r="B1567" s="478"/>
      <c r="C1567" s="478"/>
      <c r="D1567" s="620"/>
      <c r="E1567" s="620"/>
      <c r="F1567" s="620"/>
      <c r="G1567" s="479"/>
      <c r="H1567" s="621"/>
      <c r="I1567" s="622"/>
      <c r="J1567" s="622"/>
      <c r="K1567" s="623"/>
      <c r="L1567" s="623"/>
      <c r="M1567" s="622"/>
      <c r="N1567" s="623"/>
      <c r="O1567" s="622"/>
      <c r="P1567" s="479"/>
      <c r="Q1567" s="479"/>
      <c r="R1567" s="623"/>
      <c r="S1567" s="478"/>
      <c r="T1567" s="478"/>
      <c r="U1567" s="624"/>
      <c r="V1567" s="624"/>
      <c r="W1567" s="624"/>
      <c r="BB1567" s="478"/>
      <c r="BC1567" s="478"/>
      <c r="BD1567" s="478"/>
      <c r="BE1567" s="478"/>
      <c r="BF1567" s="478"/>
      <c r="BG1567" s="478"/>
    </row>
    <row r="1568" spans="2:59" x14ac:dyDescent="0.2">
      <c r="B1568" s="478"/>
      <c r="C1568" s="478"/>
      <c r="D1568" s="620"/>
      <c r="E1568" s="620"/>
      <c r="F1568" s="620"/>
      <c r="G1568" s="479"/>
      <c r="H1568" s="621"/>
      <c r="I1568" s="622"/>
      <c r="J1568" s="622"/>
      <c r="K1568" s="623"/>
      <c r="L1568" s="623"/>
      <c r="M1568" s="622"/>
      <c r="N1568" s="623"/>
      <c r="O1568" s="622"/>
      <c r="P1568" s="479"/>
      <c r="Q1568" s="479"/>
      <c r="R1568" s="623"/>
      <c r="S1568" s="478"/>
      <c r="T1568" s="478"/>
      <c r="U1568" s="624"/>
      <c r="V1568" s="624"/>
      <c r="W1568" s="624"/>
      <c r="BB1568" s="478"/>
      <c r="BC1568" s="478"/>
      <c r="BD1568" s="478"/>
      <c r="BE1568" s="478"/>
      <c r="BF1568" s="478"/>
      <c r="BG1568" s="478"/>
    </row>
    <row r="1569" spans="2:59" x14ac:dyDescent="0.2">
      <c r="B1569" s="478"/>
      <c r="C1569" s="478"/>
      <c r="D1569" s="620"/>
      <c r="E1569" s="620"/>
      <c r="F1569" s="620"/>
      <c r="G1569" s="479"/>
      <c r="H1569" s="621"/>
      <c r="I1569" s="622"/>
      <c r="J1569" s="622"/>
      <c r="K1569" s="623"/>
      <c r="L1569" s="623"/>
      <c r="M1569" s="622"/>
      <c r="N1569" s="623"/>
      <c r="O1569" s="622"/>
      <c r="P1569" s="479"/>
      <c r="Q1569" s="479"/>
      <c r="R1569" s="623"/>
      <c r="S1569" s="478"/>
      <c r="T1569" s="478"/>
      <c r="U1569" s="624"/>
      <c r="V1569" s="624"/>
      <c r="W1569" s="624"/>
      <c r="BB1569" s="478"/>
      <c r="BC1569" s="478"/>
      <c r="BD1569" s="478"/>
      <c r="BE1569" s="478"/>
      <c r="BF1569" s="478"/>
      <c r="BG1569" s="478"/>
    </row>
    <row r="1570" spans="2:59" x14ac:dyDescent="0.2">
      <c r="B1570" s="478"/>
      <c r="C1570" s="478"/>
      <c r="D1570" s="620"/>
      <c r="E1570" s="620"/>
      <c r="F1570" s="620"/>
      <c r="G1570" s="479"/>
      <c r="H1570" s="621"/>
      <c r="I1570" s="622"/>
      <c r="J1570" s="622"/>
      <c r="K1570" s="623"/>
      <c r="L1570" s="623"/>
      <c r="M1570" s="622"/>
      <c r="N1570" s="623"/>
      <c r="O1570" s="622"/>
      <c r="P1570" s="479"/>
      <c r="Q1570" s="479"/>
      <c r="R1570" s="623"/>
      <c r="S1570" s="478"/>
      <c r="T1570" s="478"/>
      <c r="U1570" s="624"/>
      <c r="V1570" s="624"/>
      <c r="W1570" s="624"/>
      <c r="BB1570" s="478"/>
      <c r="BC1570" s="478"/>
      <c r="BD1570" s="478"/>
      <c r="BE1570" s="478"/>
      <c r="BF1570" s="478"/>
      <c r="BG1570" s="478"/>
    </row>
    <row r="1571" spans="2:59" x14ac:dyDescent="0.2">
      <c r="B1571" s="478"/>
      <c r="C1571" s="478"/>
      <c r="D1571" s="620"/>
      <c r="E1571" s="620"/>
      <c r="F1571" s="620"/>
      <c r="G1571" s="479"/>
      <c r="H1571" s="621"/>
      <c r="I1571" s="622"/>
      <c r="J1571" s="622"/>
      <c r="K1571" s="623"/>
      <c r="L1571" s="623"/>
      <c r="M1571" s="622"/>
      <c r="N1571" s="623"/>
      <c r="O1571" s="622"/>
      <c r="P1571" s="479"/>
      <c r="Q1571" s="479"/>
      <c r="R1571" s="623"/>
      <c r="S1571" s="478"/>
      <c r="T1571" s="478"/>
      <c r="U1571" s="624"/>
      <c r="V1571" s="624"/>
      <c r="W1571" s="624"/>
      <c r="BB1571" s="478"/>
      <c r="BC1571" s="478"/>
      <c r="BD1571" s="478"/>
      <c r="BE1571" s="478"/>
      <c r="BF1571" s="478"/>
      <c r="BG1571" s="478"/>
    </row>
    <row r="1572" spans="2:59" x14ac:dyDescent="0.2">
      <c r="B1572" s="478"/>
      <c r="C1572" s="478"/>
      <c r="D1572" s="620"/>
      <c r="E1572" s="620"/>
      <c r="F1572" s="620"/>
      <c r="G1572" s="479"/>
      <c r="H1572" s="621"/>
      <c r="I1572" s="622"/>
      <c r="J1572" s="622"/>
      <c r="K1572" s="623"/>
      <c r="L1572" s="623"/>
      <c r="M1572" s="622"/>
      <c r="N1572" s="623"/>
      <c r="O1572" s="622"/>
      <c r="P1572" s="479"/>
      <c r="Q1572" s="479"/>
      <c r="R1572" s="623"/>
      <c r="S1572" s="478"/>
      <c r="T1572" s="478"/>
      <c r="U1572" s="624"/>
      <c r="V1572" s="624"/>
      <c r="W1572" s="624"/>
      <c r="BB1572" s="478"/>
      <c r="BC1572" s="478"/>
      <c r="BD1572" s="478"/>
      <c r="BE1572" s="478"/>
      <c r="BF1572" s="478"/>
      <c r="BG1572" s="478"/>
    </row>
    <row r="1573" spans="2:59" x14ac:dyDescent="0.2">
      <c r="B1573" s="478"/>
      <c r="C1573" s="478"/>
      <c r="D1573" s="620"/>
      <c r="E1573" s="620"/>
      <c r="F1573" s="620"/>
      <c r="G1573" s="479"/>
      <c r="H1573" s="621"/>
      <c r="I1573" s="622"/>
      <c r="J1573" s="622"/>
      <c r="K1573" s="623"/>
      <c r="L1573" s="623"/>
      <c r="M1573" s="622"/>
      <c r="N1573" s="623"/>
      <c r="O1573" s="622"/>
      <c r="P1573" s="479"/>
      <c r="Q1573" s="479"/>
      <c r="R1573" s="623"/>
      <c r="S1573" s="478"/>
      <c r="T1573" s="478"/>
      <c r="U1573" s="624"/>
      <c r="V1573" s="624"/>
      <c r="W1573" s="624"/>
      <c r="BB1573" s="478"/>
      <c r="BC1573" s="478"/>
      <c r="BD1573" s="478"/>
      <c r="BE1573" s="478"/>
      <c r="BF1573" s="478"/>
      <c r="BG1573" s="478"/>
    </row>
    <row r="1574" spans="2:59" x14ac:dyDescent="0.2">
      <c r="B1574" s="478"/>
      <c r="C1574" s="478"/>
      <c r="D1574" s="620"/>
      <c r="E1574" s="620"/>
      <c r="F1574" s="620"/>
      <c r="G1574" s="479"/>
      <c r="H1574" s="621"/>
      <c r="I1574" s="622"/>
      <c r="J1574" s="622"/>
      <c r="K1574" s="623"/>
      <c r="L1574" s="623"/>
      <c r="M1574" s="622"/>
      <c r="N1574" s="623"/>
      <c r="O1574" s="622"/>
      <c r="P1574" s="479"/>
      <c r="Q1574" s="479"/>
      <c r="R1574" s="623"/>
      <c r="S1574" s="478"/>
      <c r="T1574" s="478"/>
      <c r="U1574" s="624"/>
      <c r="V1574" s="624"/>
      <c r="W1574" s="624"/>
      <c r="BB1574" s="478"/>
      <c r="BC1574" s="478"/>
      <c r="BD1574" s="478"/>
      <c r="BE1574" s="478"/>
      <c r="BF1574" s="478"/>
      <c r="BG1574" s="478"/>
    </row>
    <row r="1575" spans="2:59" x14ac:dyDescent="0.2">
      <c r="B1575" s="478"/>
      <c r="C1575" s="478"/>
      <c r="D1575" s="620"/>
      <c r="E1575" s="620"/>
      <c r="F1575" s="620"/>
      <c r="G1575" s="479"/>
      <c r="H1575" s="621"/>
      <c r="I1575" s="622"/>
      <c r="J1575" s="622"/>
      <c r="K1575" s="623"/>
      <c r="L1575" s="623"/>
      <c r="M1575" s="622"/>
      <c r="N1575" s="623"/>
      <c r="O1575" s="622"/>
      <c r="P1575" s="479"/>
      <c r="Q1575" s="479"/>
      <c r="R1575" s="623"/>
      <c r="S1575" s="478"/>
      <c r="T1575" s="478"/>
      <c r="U1575" s="624"/>
      <c r="V1575" s="624"/>
      <c r="W1575" s="624"/>
      <c r="BB1575" s="478"/>
      <c r="BC1575" s="478"/>
      <c r="BD1575" s="478"/>
      <c r="BE1575" s="478"/>
      <c r="BF1575" s="478"/>
      <c r="BG1575" s="478"/>
    </row>
    <row r="1576" spans="2:59" x14ac:dyDescent="0.2">
      <c r="B1576" s="478"/>
      <c r="C1576" s="478"/>
      <c r="D1576" s="620"/>
      <c r="E1576" s="620"/>
      <c r="F1576" s="620"/>
      <c r="G1576" s="479"/>
      <c r="H1576" s="621"/>
      <c r="I1576" s="622"/>
      <c r="J1576" s="622"/>
      <c r="K1576" s="623"/>
      <c r="L1576" s="623"/>
      <c r="M1576" s="622"/>
      <c r="N1576" s="623"/>
      <c r="O1576" s="622"/>
      <c r="P1576" s="479"/>
      <c r="Q1576" s="479"/>
      <c r="R1576" s="623"/>
      <c r="S1576" s="478"/>
      <c r="T1576" s="478"/>
      <c r="U1576" s="624"/>
      <c r="V1576" s="624"/>
      <c r="W1576" s="624"/>
      <c r="BB1576" s="478"/>
      <c r="BC1576" s="478"/>
      <c r="BD1576" s="478"/>
      <c r="BE1576" s="478"/>
      <c r="BF1576" s="478"/>
      <c r="BG1576" s="478"/>
    </row>
    <row r="1577" spans="2:59" x14ac:dyDescent="0.2">
      <c r="B1577" s="478"/>
      <c r="C1577" s="478"/>
      <c r="D1577" s="620"/>
      <c r="E1577" s="620"/>
      <c r="F1577" s="620"/>
      <c r="G1577" s="479"/>
      <c r="H1577" s="621"/>
      <c r="I1577" s="622"/>
      <c r="J1577" s="622"/>
      <c r="K1577" s="623"/>
      <c r="L1577" s="623"/>
      <c r="M1577" s="622"/>
      <c r="N1577" s="623"/>
      <c r="O1577" s="622"/>
      <c r="P1577" s="479"/>
      <c r="Q1577" s="479"/>
      <c r="R1577" s="623"/>
      <c r="S1577" s="478"/>
      <c r="T1577" s="478"/>
      <c r="U1577" s="624"/>
      <c r="V1577" s="624"/>
      <c r="W1577" s="624"/>
      <c r="BB1577" s="478"/>
      <c r="BC1577" s="478"/>
      <c r="BD1577" s="478"/>
      <c r="BE1577" s="478"/>
      <c r="BF1577" s="478"/>
      <c r="BG1577" s="478"/>
    </row>
    <row r="1578" spans="2:59" x14ac:dyDescent="0.2">
      <c r="B1578" s="478"/>
      <c r="C1578" s="478"/>
      <c r="D1578" s="620"/>
      <c r="E1578" s="620"/>
      <c r="F1578" s="620"/>
      <c r="G1578" s="479"/>
      <c r="H1578" s="621"/>
      <c r="I1578" s="622"/>
      <c r="J1578" s="622"/>
      <c r="K1578" s="623"/>
      <c r="L1578" s="623"/>
      <c r="M1578" s="622"/>
      <c r="N1578" s="623"/>
      <c r="O1578" s="622"/>
      <c r="P1578" s="479"/>
      <c r="Q1578" s="479"/>
      <c r="R1578" s="623"/>
      <c r="S1578" s="478"/>
      <c r="T1578" s="478"/>
      <c r="U1578" s="624"/>
      <c r="V1578" s="624"/>
      <c r="W1578" s="624"/>
      <c r="BB1578" s="478"/>
      <c r="BC1578" s="478"/>
      <c r="BD1578" s="478"/>
      <c r="BE1578" s="478"/>
      <c r="BF1578" s="478"/>
      <c r="BG1578" s="478"/>
    </row>
    <row r="1579" spans="2:59" x14ac:dyDescent="0.2">
      <c r="B1579" s="478"/>
      <c r="C1579" s="478"/>
      <c r="D1579" s="620"/>
      <c r="E1579" s="620"/>
      <c r="F1579" s="620"/>
      <c r="G1579" s="479"/>
      <c r="H1579" s="621"/>
      <c r="I1579" s="622"/>
      <c r="J1579" s="622"/>
      <c r="K1579" s="623"/>
      <c r="L1579" s="623"/>
      <c r="M1579" s="622"/>
      <c r="N1579" s="623"/>
      <c r="O1579" s="622"/>
      <c r="P1579" s="479"/>
      <c r="Q1579" s="479"/>
      <c r="R1579" s="623"/>
      <c r="S1579" s="478"/>
      <c r="T1579" s="478"/>
      <c r="U1579" s="624"/>
      <c r="V1579" s="624"/>
      <c r="W1579" s="624"/>
      <c r="BB1579" s="478"/>
      <c r="BC1579" s="478"/>
      <c r="BD1579" s="478"/>
      <c r="BE1579" s="478"/>
      <c r="BF1579" s="478"/>
      <c r="BG1579" s="478"/>
    </row>
    <row r="1580" spans="2:59" x14ac:dyDescent="0.2">
      <c r="B1580" s="478"/>
      <c r="C1580" s="478"/>
      <c r="D1580" s="620"/>
      <c r="E1580" s="620"/>
      <c r="F1580" s="620"/>
      <c r="G1580" s="479"/>
      <c r="H1580" s="621"/>
      <c r="I1580" s="622"/>
      <c r="J1580" s="622"/>
      <c r="K1580" s="623"/>
      <c r="L1580" s="623"/>
      <c r="M1580" s="622"/>
      <c r="N1580" s="623"/>
      <c r="O1580" s="622"/>
      <c r="P1580" s="479"/>
      <c r="Q1580" s="479"/>
      <c r="R1580" s="623"/>
      <c r="S1580" s="478"/>
      <c r="T1580" s="478"/>
      <c r="U1580" s="624"/>
      <c r="V1580" s="624"/>
      <c r="W1580" s="624"/>
      <c r="BB1580" s="478"/>
      <c r="BC1580" s="478"/>
      <c r="BD1580" s="478"/>
      <c r="BE1580" s="478"/>
      <c r="BF1580" s="478"/>
      <c r="BG1580" s="478"/>
    </row>
    <row r="1581" spans="2:59" x14ac:dyDescent="0.2">
      <c r="B1581" s="478"/>
      <c r="C1581" s="478"/>
      <c r="D1581" s="620"/>
      <c r="E1581" s="620"/>
      <c r="F1581" s="620"/>
      <c r="G1581" s="479"/>
      <c r="H1581" s="621"/>
      <c r="I1581" s="622"/>
      <c r="J1581" s="622"/>
      <c r="K1581" s="623"/>
      <c r="L1581" s="623"/>
      <c r="M1581" s="622"/>
      <c r="N1581" s="623"/>
      <c r="O1581" s="622"/>
      <c r="P1581" s="479"/>
      <c r="Q1581" s="479"/>
      <c r="R1581" s="623"/>
      <c r="S1581" s="478"/>
      <c r="T1581" s="478"/>
      <c r="U1581" s="624"/>
      <c r="V1581" s="624"/>
      <c r="W1581" s="624"/>
      <c r="BB1581" s="478"/>
      <c r="BC1581" s="478"/>
      <c r="BD1581" s="478"/>
      <c r="BE1581" s="478"/>
      <c r="BF1581" s="478"/>
      <c r="BG1581" s="478"/>
    </row>
    <row r="1582" spans="2:59" x14ac:dyDescent="0.2">
      <c r="B1582" s="478"/>
      <c r="C1582" s="478"/>
      <c r="D1582" s="620"/>
      <c r="E1582" s="620"/>
      <c r="F1582" s="620"/>
      <c r="G1582" s="479"/>
      <c r="H1582" s="621"/>
      <c r="I1582" s="622"/>
      <c r="J1582" s="622"/>
      <c r="K1582" s="623"/>
      <c r="L1582" s="623"/>
      <c r="M1582" s="622"/>
      <c r="N1582" s="623"/>
      <c r="O1582" s="622"/>
      <c r="P1582" s="479"/>
      <c r="Q1582" s="479"/>
      <c r="R1582" s="623"/>
      <c r="S1582" s="478"/>
      <c r="T1582" s="478"/>
      <c r="U1582" s="624"/>
      <c r="V1582" s="624"/>
      <c r="W1582" s="624"/>
      <c r="BB1582" s="478"/>
      <c r="BC1582" s="478"/>
      <c r="BD1582" s="478"/>
      <c r="BE1582" s="478"/>
      <c r="BF1582" s="478"/>
      <c r="BG1582" s="478"/>
    </row>
    <row r="1583" spans="2:59" x14ac:dyDescent="0.2">
      <c r="B1583" s="478"/>
      <c r="C1583" s="478"/>
      <c r="D1583" s="620"/>
      <c r="E1583" s="620"/>
      <c r="F1583" s="620"/>
      <c r="G1583" s="479"/>
      <c r="H1583" s="621"/>
      <c r="I1583" s="622"/>
      <c r="J1583" s="622"/>
      <c r="K1583" s="623"/>
      <c r="L1583" s="623"/>
      <c r="M1583" s="622"/>
      <c r="N1583" s="623"/>
      <c r="O1583" s="622"/>
      <c r="P1583" s="479"/>
      <c r="Q1583" s="479"/>
      <c r="R1583" s="623"/>
      <c r="S1583" s="478"/>
      <c r="T1583" s="478"/>
      <c r="U1583" s="624"/>
      <c r="V1583" s="624"/>
      <c r="W1583" s="624"/>
      <c r="BB1583" s="478"/>
      <c r="BC1583" s="478"/>
      <c r="BD1583" s="478"/>
      <c r="BE1583" s="478"/>
      <c r="BF1583" s="478"/>
      <c r="BG1583" s="478"/>
    </row>
    <row r="1584" spans="2:59" x14ac:dyDescent="0.2">
      <c r="B1584" s="478"/>
      <c r="C1584" s="478"/>
      <c r="D1584" s="620"/>
      <c r="E1584" s="620"/>
      <c r="F1584" s="620"/>
      <c r="G1584" s="479"/>
      <c r="H1584" s="621"/>
      <c r="I1584" s="622"/>
      <c r="J1584" s="622"/>
      <c r="K1584" s="623"/>
      <c r="L1584" s="623"/>
      <c r="M1584" s="622"/>
      <c r="N1584" s="623"/>
      <c r="O1584" s="622"/>
      <c r="P1584" s="479"/>
      <c r="Q1584" s="479"/>
      <c r="R1584" s="623"/>
      <c r="S1584" s="478"/>
      <c r="T1584" s="478"/>
      <c r="U1584" s="624"/>
      <c r="V1584" s="624"/>
      <c r="W1584" s="624"/>
      <c r="BB1584" s="478"/>
      <c r="BC1584" s="478"/>
      <c r="BD1584" s="478"/>
      <c r="BE1584" s="478"/>
      <c r="BF1584" s="478"/>
      <c r="BG1584" s="478"/>
    </row>
    <row r="1585" spans="2:59" x14ac:dyDescent="0.2">
      <c r="B1585" s="478"/>
      <c r="C1585" s="478"/>
      <c r="D1585" s="620"/>
      <c r="E1585" s="620"/>
      <c r="F1585" s="620"/>
      <c r="G1585" s="479"/>
      <c r="H1585" s="621"/>
      <c r="I1585" s="622"/>
      <c r="J1585" s="622"/>
      <c r="K1585" s="623"/>
      <c r="L1585" s="623"/>
      <c r="M1585" s="622"/>
      <c r="N1585" s="623"/>
      <c r="O1585" s="622"/>
      <c r="P1585" s="479"/>
      <c r="Q1585" s="479"/>
      <c r="R1585" s="623"/>
      <c r="S1585" s="478"/>
      <c r="T1585" s="478"/>
      <c r="U1585" s="624"/>
      <c r="V1585" s="624"/>
      <c r="W1585" s="624"/>
      <c r="BB1585" s="478"/>
      <c r="BC1585" s="478"/>
      <c r="BD1585" s="478"/>
      <c r="BE1585" s="478"/>
      <c r="BF1585" s="478"/>
      <c r="BG1585" s="478"/>
    </row>
    <row r="1586" spans="2:59" x14ac:dyDescent="0.2">
      <c r="B1586" s="478"/>
      <c r="C1586" s="478"/>
      <c r="D1586" s="620"/>
      <c r="E1586" s="620"/>
      <c r="F1586" s="620"/>
      <c r="G1586" s="479"/>
      <c r="H1586" s="621"/>
      <c r="I1586" s="622"/>
      <c r="J1586" s="622"/>
      <c r="K1586" s="623"/>
      <c r="L1586" s="623"/>
      <c r="M1586" s="622"/>
      <c r="N1586" s="623"/>
      <c r="O1586" s="622"/>
      <c r="P1586" s="479"/>
      <c r="Q1586" s="479"/>
      <c r="R1586" s="623"/>
      <c r="S1586" s="478"/>
      <c r="T1586" s="478"/>
      <c r="U1586" s="624"/>
      <c r="V1586" s="624"/>
      <c r="W1586" s="624"/>
      <c r="BB1586" s="478"/>
      <c r="BC1586" s="478"/>
      <c r="BD1586" s="478"/>
      <c r="BE1586" s="478"/>
      <c r="BF1586" s="478"/>
      <c r="BG1586" s="478"/>
    </row>
    <row r="1587" spans="2:59" x14ac:dyDescent="0.2">
      <c r="B1587" s="478"/>
      <c r="C1587" s="478"/>
      <c r="D1587" s="620"/>
      <c r="E1587" s="620"/>
      <c r="F1587" s="620"/>
      <c r="G1587" s="479"/>
      <c r="H1587" s="621"/>
      <c r="I1587" s="622"/>
      <c r="J1587" s="622"/>
      <c r="K1587" s="623"/>
      <c r="L1587" s="623"/>
      <c r="M1587" s="622"/>
      <c r="N1587" s="623"/>
      <c r="O1587" s="622"/>
      <c r="P1587" s="479"/>
      <c r="Q1587" s="479"/>
      <c r="R1587" s="623"/>
      <c r="S1587" s="478"/>
      <c r="T1587" s="478"/>
      <c r="U1587" s="624"/>
      <c r="V1587" s="624"/>
      <c r="W1587" s="624"/>
      <c r="BB1587" s="478"/>
      <c r="BC1587" s="478"/>
      <c r="BD1587" s="478"/>
      <c r="BE1587" s="478"/>
      <c r="BF1587" s="478"/>
      <c r="BG1587" s="478"/>
    </row>
    <row r="1588" spans="2:59" x14ac:dyDescent="0.2">
      <c r="B1588" s="478"/>
      <c r="C1588" s="478"/>
      <c r="D1588" s="620"/>
      <c r="E1588" s="620"/>
      <c r="F1588" s="620"/>
      <c r="G1588" s="479"/>
      <c r="H1588" s="621"/>
      <c r="I1588" s="622"/>
      <c r="J1588" s="622"/>
      <c r="K1588" s="623"/>
      <c r="L1588" s="623"/>
      <c r="M1588" s="622"/>
      <c r="N1588" s="623"/>
      <c r="O1588" s="622"/>
      <c r="P1588" s="479"/>
      <c r="Q1588" s="479"/>
      <c r="R1588" s="623"/>
      <c r="S1588" s="478"/>
      <c r="T1588" s="478"/>
      <c r="U1588" s="624"/>
      <c r="V1588" s="624"/>
      <c r="W1588" s="624"/>
      <c r="BB1588" s="478"/>
      <c r="BC1588" s="478"/>
      <c r="BD1588" s="478"/>
      <c r="BE1588" s="478"/>
      <c r="BF1588" s="478"/>
      <c r="BG1588" s="478"/>
    </row>
    <row r="1589" spans="2:59" x14ac:dyDescent="0.2">
      <c r="B1589" s="478"/>
      <c r="C1589" s="478"/>
      <c r="D1589" s="620"/>
      <c r="E1589" s="620"/>
      <c r="F1589" s="620"/>
      <c r="G1589" s="479"/>
      <c r="H1589" s="621"/>
      <c r="I1589" s="622"/>
      <c r="J1589" s="622"/>
      <c r="K1589" s="623"/>
      <c r="L1589" s="623"/>
      <c r="M1589" s="622"/>
      <c r="N1589" s="623"/>
      <c r="O1589" s="622"/>
      <c r="P1589" s="479"/>
      <c r="Q1589" s="479"/>
      <c r="R1589" s="623"/>
      <c r="S1589" s="478"/>
      <c r="T1589" s="478"/>
      <c r="U1589" s="624"/>
      <c r="V1589" s="624"/>
      <c r="W1589" s="624"/>
      <c r="BB1589" s="478"/>
      <c r="BC1589" s="478"/>
      <c r="BD1589" s="478"/>
      <c r="BE1589" s="478"/>
      <c r="BF1589" s="478"/>
      <c r="BG1589" s="478"/>
    </row>
    <row r="1590" spans="2:59" x14ac:dyDescent="0.2">
      <c r="B1590" s="478"/>
      <c r="C1590" s="478"/>
      <c r="D1590" s="620"/>
      <c r="E1590" s="620"/>
      <c r="F1590" s="620"/>
      <c r="G1590" s="479"/>
      <c r="H1590" s="621"/>
      <c r="I1590" s="622"/>
      <c r="J1590" s="622"/>
      <c r="K1590" s="623"/>
      <c r="L1590" s="623"/>
      <c r="M1590" s="622"/>
      <c r="N1590" s="623"/>
      <c r="O1590" s="622"/>
      <c r="P1590" s="479"/>
      <c r="Q1590" s="479"/>
      <c r="R1590" s="623"/>
      <c r="S1590" s="478"/>
      <c r="T1590" s="478"/>
      <c r="U1590" s="624"/>
      <c r="V1590" s="624"/>
      <c r="W1590" s="624"/>
      <c r="BB1590" s="478"/>
      <c r="BC1590" s="478"/>
      <c r="BD1590" s="478"/>
      <c r="BE1590" s="478"/>
      <c r="BF1590" s="478"/>
      <c r="BG1590" s="478"/>
    </row>
    <row r="1591" spans="2:59" x14ac:dyDescent="0.2">
      <c r="B1591" s="478"/>
      <c r="C1591" s="478"/>
      <c r="D1591" s="620"/>
      <c r="E1591" s="620"/>
      <c r="F1591" s="620"/>
      <c r="G1591" s="479"/>
      <c r="H1591" s="621"/>
      <c r="I1591" s="622"/>
      <c r="J1591" s="622"/>
      <c r="K1591" s="623"/>
      <c r="L1591" s="623"/>
      <c r="M1591" s="622"/>
      <c r="N1591" s="623"/>
      <c r="O1591" s="622"/>
      <c r="P1591" s="479"/>
      <c r="Q1591" s="479"/>
      <c r="R1591" s="623"/>
      <c r="S1591" s="478"/>
      <c r="T1591" s="478"/>
      <c r="U1591" s="624"/>
      <c r="V1591" s="624"/>
      <c r="W1591" s="624"/>
      <c r="BB1591" s="478"/>
      <c r="BC1591" s="478"/>
      <c r="BD1591" s="478"/>
      <c r="BE1591" s="478"/>
      <c r="BF1591" s="478"/>
      <c r="BG1591" s="478"/>
    </row>
    <row r="1592" spans="2:59" x14ac:dyDescent="0.2">
      <c r="B1592" s="478"/>
      <c r="C1592" s="478"/>
      <c r="D1592" s="620"/>
      <c r="E1592" s="620"/>
      <c r="F1592" s="620"/>
      <c r="G1592" s="479"/>
      <c r="H1592" s="621"/>
      <c r="I1592" s="622"/>
      <c r="J1592" s="622"/>
      <c r="K1592" s="623"/>
      <c r="L1592" s="623"/>
      <c r="M1592" s="622"/>
      <c r="N1592" s="623"/>
      <c r="O1592" s="622"/>
      <c r="P1592" s="479"/>
      <c r="Q1592" s="479"/>
      <c r="R1592" s="623"/>
      <c r="S1592" s="478"/>
      <c r="T1592" s="478"/>
      <c r="U1592" s="624"/>
      <c r="V1592" s="624"/>
      <c r="W1592" s="624"/>
      <c r="BB1592" s="478"/>
      <c r="BC1592" s="478"/>
      <c r="BD1592" s="478"/>
      <c r="BE1592" s="478"/>
      <c r="BF1592" s="478"/>
      <c r="BG1592" s="478"/>
    </row>
    <row r="1593" spans="2:59" x14ac:dyDescent="0.2">
      <c r="B1593" s="478"/>
      <c r="C1593" s="478"/>
      <c r="D1593" s="620"/>
      <c r="E1593" s="620"/>
      <c r="F1593" s="620"/>
      <c r="G1593" s="479"/>
      <c r="H1593" s="621"/>
      <c r="I1593" s="622"/>
      <c r="J1593" s="622"/>
      <c r="K1593" s="623"/>
      <c r="L1593" s="623"/>
      <c r="M1593" s="622"/>
      <c r="N1593" s="623"/>
      <c r="O1593" s="622"/>
      <c r="P1593" s="479"/>
      <c r="Q1593" s="479"/>
      <c r="R1593" s="623"/>
      <c r="S1593" s="478"/>
      <c r="T1593" s="478"/>
      <c r="U1593" s="624"/>
      <c r="V1593" s="624"/>
      <c r="W1593" s="624"/>
      <c r="BB1593" s="478"/>
      <c r="BC1593" s="478"/>
      <c r="BD1593" s="478"/>
      <c r="BE1593" s="478"/>
      <c r="BF1593" s="478"/>
      <c r="BG1593" s="478"/>
    </row>
    <row r="1594" spans="2:59" x14ac:dyDescent="0.2">
      <c r="B1594" s="478"/>
      <c r="C1594" s="478"/>
      <c r="D1594" s="620"/>
      <c r="E1594" s="620"/>
      <c r="F1594" s="620"/>
      <c r="G1594" s="479"/>
      <c r="H1594" s="621"/>
      <c r="I1594" s="622"/>
      <c r="J1594" s="622"/>
      <c r="K1594" s="623"/>
      <c r="L1594" s="623"/>
      <c r="M1594" s="622"/>
      <c r="N1594" s="623"/>
      <c r="O1594" s="622"/>
      <c r="P1594" s="479"/>
      <c r="Q1594" s="479"/>
      <c r="R1594" s="623"/>
      <c r="S1594" s="478"/>
      <c r="T1594" s="478"/>
      <c r="U1594" s="624"/>
      <c r="V1594" s="624"/>
      <c r="W1594" s="624"/>
      <c r="BB1594" s="478"/>
      <c r="BC1594" s="478"/>
      <c r="BD1594" s="478"/>
      <c r="BE1594" s="478"/>
      <c r="BF1594" s="478"/>
      <c r="BG1594" s="478"/>
    </row>
    <row r="1595" spans="2:59" x14ac:dyDescent="0.2">
      <c r="B1595" s="478"/>
      <c r="C1595" s="478"/>
      <c r="D1595" s="620"/>
      <c r="E1595" s="620"/>
      <c r="F1595" s="620"/>
      <c r="G1595" s="479"/>
      <c r="H1595" s="621"/>
      <c r="I1595" s="622"/>
      <c r="J1595" s="622"/>
      <c r="K1595" s="623"/>
      <c r="L1595" s="623"/>
      <c r="M1595" s="622"/>
      <c r="N1595" s="623"/>
      <c r="O1595" s="622"/>
      <c r="P1595" s="479"/>
      <c r="Q1595" s="479"/>
      <c r="R1595" s="623"/>
      <c r="S1595" s="478"/>
      <c r="T1595" s="478"/>
      <c r="U1595" s="624"/>
      <c r="V1595" s="624"/>
      <c r="W1595" s="624"/>
      <c r="BB1595" s="478"/>
      <c r="BC1595" s="478"/>
      <c r="BD1595" s="478"/>
      <c r="BE1595" s="478"/>
      <c r="BF1595" s="478"/>
      <c r="BG1595" s="478"/>
    </row>
    <row r="1596" spans="2:59" x14ac:dyDescent="0.2">
      <c r="B1596" s="478"/>
      <c r="C1596" s="478"/>
      <c r="D1596" s="620"/>
      <c r="E1596" s="620"/>
      <c r="F1596" s="620"/>
      <c r="G1596" s="479"/>
      <c r="H1596" s="621"/>
      <c r="I1596" s="622"/>
      <c r="J1596" s="622"/>
      <c r="K1596" s="623"/>
      <c r="L1596" s="623"/>
      <c r="M1596" s="622"/>
      <c r="N1596" s="623"/>
      <c r="O1596" s="622"/>
      <c r="P1596" s="479"/>
      <c r="Q1596" s="479"/>
      <c r="R1596" s="623"/>
      <c r="S1596" s="478"/>
      <c r="T1596" s="478"/>
      <c r="U1596" s="624"/>
      <c r="V1596" s="624"/>
      <c r="W1596" s="624"/>
      <c r="BB1596" s="478"/>
      <c r="BC1596" s="478"/>
      <c r="BD1596" s="478"/>
      <c r="BE1596" s="478"/>
      <c r="BF1596" s="478"/>
      <c r="BG1596" s="478"/>
    </row>
    <row r="1597" spans="2:59" x14ac:dyDescent="0.2">
      <c r="B1597" s="478"/>
      <c r="C1597" s="478"/>
      <c r="D1597" s="620"/>
      <c r="E1597" s="620"/>
      <c r="F1597" s="620"/>
      <c r="G1597" s="479"/>
      <c r="H1597" s="621"/>
      <c r="I1597" s="622"/>
      <c r="J1597" s="622"/>
      <c r="K1597" s="623"/>
      <c r="L1597" s="623"/>
      <c r="M1597" s="622"/>
      <c r="N1597" s="623"/>
      <c r="O1597" s="622"/>
      <c r="P1597" s="479"/>
      <c r="Q1597" s="479"/>
      <c r="R1597" s="623"/>
      <c r="S1597" s="478"/>
      <c r="T1597" s="478"/>
      <c r="U1597" s="624"/>
      <c r="V1597" s="624"/>
      <c r="W1597" s="624"/>
      <c r="BB1597" s="478"/>
      <c r="BC1597" s="478"/>
      <c r="BD1597" s="478"/>
      <c r="BE1597" s="478"/>
      <c r="BF1597" s="478"/>
      <c r="BG1597" s="478"/>
    </row>
    <row r="1598" spans="2:59" x14ac:dyDescent="0.2">
      <c r="B1598" s="478"/>
      <c r="C1598" s="478"/>
      <c r="D1598" s="620"/>
      <c r="E1598" s="620"/>
      <c r="F1598" s="620"/>
      <c r="G1598" s="479"/>
      <c r="H1598" s="621"/>
      <c r="I1598" s="622"/>
      <c r="J1598" s="622"/>
      <c r="K1598" s="623"/>
      <c r="L1598" s="623"/>
      <c r="M1598" s="622"/>
      <c r="N1598" s="623"/>
      <c r="O1598" s="622"/>
      <c r="P1598" s="479"/>
      <c r="Q1598" s="479"/>
      <c r="R1598" s="623"/>
      <c r="S1598" s="478"/>
      <c r="T1598" s="478"/>
      <c r="U1598" s="624"/>
      <c r="V1598" s="624"/>
      <c r="W1598" s="624"/>
      <c r="BB1598" s="478"/>
      <c r="BC1598" s="478"/>
      <c r="BD1598" s="478"/>
      <c r="BE1598" s="478"/>
      <c r="BF1598" s="478"/>
      <c r="BG1598" s="478"/>
    </row>
    <row r="1599" spans="2:59" x14ac:dyDescent="0.2">
      <c r="B1599" s="478"/>
      <c r="C1599" s="478"/>
      <c r="D1599" s="620"/>
      <c r="E1599" s="620"/>
      <c r="F1599" s="620"/>
      <c r="G1599" s="479"/>
      <c r="H1599" s="621"/>
      <c r="I1599" s="622"/>
      <c r="J1599" s="622"/>
      <c r="K1599" s="623"/>
      <c r="L1599" s="623"/>
      <c r="M1599" s="622"/>
      <c r="N1599" s="623"/>
      <c r="O1599" s="622"/>
      <c r="P1599" s="479"/>
      <c r="Q1599" s="479"/>
      <c r="R1599" s="623"/>
      <c r="S1599" s="478"/>
      <c r="T1599" s="478"/>
      <c r="U1599" s="624"/>
      <c r="V1599" s="624"/>
      <c r="W1599" s="624"/>
      <c r="BB1599" s="478"/>
      <c r="BC1599" s="478"/>
      <c r="BD1599" s="478"/>
      <c r="BE1599" s="478"/>
      <c r="BF1599" s="478"/>
      <c r="BG1599" s="478"/>
    </row>
    <row r="1600" spans="2:59" x14ac:dyDescent="0.2">
      <c r="B1600" s="478"/>
      <c r="C1600" s="478"/>
      <c r="D1600" s="620"/>
      <c r="E1600" s="620"/>
      <c r="F1600" s="620"/>
      <c r="G1600" s="479"/>
      <c r="H1600" s="621"/>
      <c r="I1600" s="622"/>
      <c r="J1600" s="622"/>
      <c r="K1600" s="623"/>
      <c r="L1600" s="623"/>
      <c r="M1600" s="622"/>
      <c r="N1600" s="623"/>
      <c r="O1600" s="622"/>
      <c r="P1600" s="479"/>
      <c r="Q1600" s="479"/>
      <c r="R1600" s="623"/>
      <c r="S1600" s="478"/>
      <c r="T1600" s="478"/>
      <c r="U1600" s="624"/>
      <c r="V1600" s="624"/>
      <c r="W1600" s="624"/>
      <c r="BB1600" s="478"/>
      <c r="BC1600" s="478"/>
      <c r="BD1600" s="478"/>
      <c r="BE1600" s="478"/>
      <c r="BF1600" s="478"/>
      <c r="BG1600" s="478"/>
    </row>
    <row r="1601" spans="2:59" x14ac:dyDescent="0.2">
      <c r="B1601" s="478"/>
      <c r="C1601" s="478"/>
      <c r="D1601" s="620"/>
      <c r="E1601" s="620"/>
      <c r="F1601" s="620"/>
      <c r="G1601" s="479"/>
      <c r="H1601" s="621"/>
      <c r="I1601" s="622"/>
      <c r="J1601" s="622"/>
      <c r="K1601" s="623"/>
      <c r="L1601" s="623"/>
      <c r="M1601" s="622"/>
      <c r="N1601" s="623"/>
      <c r="O1601" s="622"/>
      <c r="P1601" s="479"/>
      <c r="Q1601" s="479"/>
      <c r="R1601" s="623"/>
      <c r="S1601" s="478"/>
      <c r="T1601" s="478"/>
      <c r="U1601" s="624"/>
      <c r="V1601" s="624"/>
      <c r="W1601" s="624"/>
      <c r="BB1601" s="478"/>
      <c r="BC1601" s="478"/>
      <c r="BD1601" s="478"/>
      <c r="BE1601" s="478"/>
      <c r="BF1601" s="478"/>
      <c r="BG1601" s="478"/>
    </row>
    <row r="1602" spans="2:59" x14ac:dyDescent="0.2">
      <c r="B1602" s="478"/>
      <c r="C1602" s="478"/>
      <c r="D1602" s="620"/>
      <c r="E1602" s="620"/>
      <c r="F1602" s="620"/>
      <c r="G1602" s="479"/>
      <c r="H1602" s="621"/>
      <c r="I1602" s="622"/>
      <c r="J1602" s="622"/>
      <c r="K1602" s="623"/>
      <c r="L1602" s="623"/>
      <c r="M1602" s="622"/>
      <c r="N1602" s="623"/>
      <c r="O1602" s="622"/>
      <c r="P1602" s="479"/>
      <c r="Q1602" s="479"/>
      <c r="R1602" s="623"/>
      <c r="S1602" s="478"/>
      <c r="T1602" s="478"/>
      <c r="U1602" s="624"/>
      <c r="V1602" s="624"/>
      <c r="W1602" s="624"/>
      <c r="BB1602" s="478"/>
      <c r="BC1602" s="478"/>
      <c r="BD1602" s="478"/>
      <c r="BE1602" s="478"/>
      <c r="BF1602" s="478"/>
      <c r="BG1602" s="478"/>
    </row>
    <row r="1603" spans="2:59" x14ac:dyDescent="0.2">
      <c r="B1603" s="478"/>
      <c r="C1603" s="478"/>
      <c r="D1603" s="620"/>
      <c r="E1603" s="620"/>
      <c r="F1603" s="620"/>
      <c r="G1603" s="479"/>
      <c r="H1603" s="621"/>
      <c r="I1603" s="622"/>
      <c r="J1603" s="622"/>
      <c r="K1603" s="623"/>
      <c r="L1603" s="623"/>
      <c r="M1603" s="622"/>
      <c r="N1603" s="623"/>
      <c r="O1603" s="622"/>
      <c r="P1603" s="479"/>
      <c r="Q1603" s="479"/>
      <c r="R1603" s="623"/>
      <c r="S1603" s="478"/>
      <c r="T1603" s="478"/>
      <c r="U1603" s="624"/>
      <c r="V1603" s="624"/>
      <c r="W1603" s="624"/>
      <c r="BB1603" s="478"/>
      <c r="BC1603" s="478"/>
      <c r="BD1603" s="478"/>
      <c r="BE1603" s="478"/>
      <c r="BF1603" s="478"/>
      <c r="BG1603" s="478"/>
    </row>
    <row r="1604" spans="2:59" x14ac:dyDescent="0.2">
      <c r="B1604" s="478"/>
      <c r="C1604" s="478"/>
      <c r="D1604" s="620"/>
      <c r="E1604" s="620"/>
      <c r="F1604" s="620"/>
      <c r="G1604" s="479"/>
      <c r="H1604" s="621"/>
      <c r="I1604" s="622"/>
      <c r="J1604" s="622"/>
      <c r="K1604" s="623"/>
      <c r="L1604" s="623"/>
      <c r="M1604" s="622"/>
      <c r="N1604" s="623"/>
      <c r="O1604" s="622"/>
      <c r="P1604" s="479"/>
      <c r="Q1604" s="479"/>
      <c r="R1604" s="623"/>
      <c r="S1604" s="478"/>
      <c r="T1604" s="478"/>
      <c r="U1604" s="624"/>
      <c r="V1604" s="624"/>
      <c r="W1604" s="624"/>
      <c r="BB1604" s="478"/>
      <c r="BC1604" s="478"/>
      <c r="BD1604" s="478"/>
      <c r="BE1604" s="478"/>
      <c r="BF1604" s="478"/>
      <c r="BG1604" s="478"/>
    </row>
    <row r="1605" spans="2:59" x14ac:dyDescent="0.2">
      <c r="B1605" s="478"/>
      <c r="C1605" s="478"/>
      <c r="D1605" s="620"/>
      <c r="E1605" s="620"/>
      <c r="F1605" s="620"/>
      <c r="G1605" s="479"/>
      <c r="H1605" s="621"/>
      <c r="I1605" s="622"/>
      <c r="J1605" s="622"/>
      <c r="K1605" s="623"/>
      <c r="L1605" s="623"/>
      <c r="M1605" s="622"/>
      <c r="N1605" s="623"/>
      <c r="O1605" s="622"/>
      <c r="P1605" s="479"/>
      <c r="Q1605" s="479"/>
      <c r="R1605" s="623"/>
      <c r="S1605" s="478"/>
      <c r="T1605" s="478"/>
      <c r="U1605" s="624"/>
      <c r="V1605" s="624"/>
      <c r="W1605" s="624"/>
      <c r="BB1605" s="478"/>
      <c r="BC1605" s="478"/>
      <c r="BD1605" s="478"/>
      <c r="BE1605" s="478"/>
      <c r="BF1605" s="478"/>
      <c r="BG1605" s="478"/>
    </row>
    <row r="1606" spans="2:59" x14ac:dyDescent="0.2">
      <c r="B1606" s="478"/>
      <c r="C1606" s="478"/>
      <c r="D1606" s="620"/>
      <c r="E1606" s="620"/>
      <c r="F1606" s="620"/>
      <c r="G1606" s="479"/>
      <c r="H1606" s="621"/>
      <c r="I1606" s="622"/>
      <c r="J1606" s="622"/>
      <c r="K1606" s="623"/>
      <c r="L1606" s="623"/>
      <c r="M1606" s="622"/>
      <c r="N1606" s="623"/>
      <c r="O1606" s="622"/>
      <c r="P1606" s="479"/>
      <c r="Q1606" s="479"/>
      <c r="R1606" s="623"/>
      <c r="S1606" s="478"/>
      <c r="T1606" s="478"/>
      <c r="U1606" s="624"/>
      <c r="V1606" s="624"/>
      <c r="W1606" s="624"/>
      <c r="BB1606" s="478"/>
      <c r="BC1606" s="478"/>
      <c r="BD1606" s="478"/>
      <c r="BE1606" s="478"/>
      <c r="BF1606" s="478"/>
      <c r="BG1606" s="478"/>
    </row>
    <row r="1607" spans="2:59" x14ac:dyDescent="0.2">
      <c r="B1607" s="478"/>
      <c r="C1607" s="478"/>
      <c r="D1607" s="620"/>
      <c r="E1607" s="620"/>
      <c r="F1607" s="620"/>
      <c r="G1607" s="479"/>
      <c r="H1607" s="621"/>
      <c r="I1607" s="622"/>
      <c r="J1607" s="622"/>
      <c r="K1607" s="623"/>
      <c r="L1607" s="623"/>
      <c r="M1607" s="622"/>
      <c r="N1607" s="623"/>
      <c r="O1607" s="622"/>
      <c r="P1607" s="479"/>
      <c r="Q1607" s="479"/>
      <c r="R1607" s="623"/>
      <c r="S1607" s="478"/>
      <c r="T1607" s="478"/>
      <c r="U1607" s="624"/>
      <c r="V1607" s="624"/>
      <c r="W1607" s="624"/>
      <c r="BB1607" s="478"/>
      <c r="BC1607" s="478"/>
      <c r="BD1607" s="478"/>
      <c r="BE1607" s="478"/>
      <c r="BF1607" s="478"/>
      <c r="BG1607" s="478"/>
    </row>
    <row r="1608" spans="2:59" x14ac:dyDescent="0.2">
      <c r="B1608" s="478"/>
      <c r="C1608" s="478"/>
      <c r="D1608" s="620"/>
      <c r="E1608" s="620"/>
      <c r="F1608" s="620"/>
      <c r="G1608" s="479"/>
      <c r="H1608" s="621"/>
      <c r="I1608" s="622"/>
      <c r="J1608" s="622"/>
      <c r="K1608" s="623"/>
      <c r="L1608" s="623"/>
      <c r="M1608" s="622"/>
      <c r="N1608" s="623"/>
      <c r="O1608" s="622"/>
      <c r="P1608" s="479"/>
      <c r="Q1608" s="479"/>
      <c r="R1608" s="623"/>
      <c r="S1608" s="478"/>
      <c r="T1608" s="478"/>
      <c r="U1608" s="624"/>
      <c r="V1608" s="624"/>
      <c r="W1608" s="624"/>
      <c r="BB1608" s="478"/>
      <c r="BC1608" s="478"/>
      <c r="BD1608" s="478"/>
      <c r="BE1608" s="478"/>
      <c r="BF1608" s="478"/>
      <c r="BG1608" s="478"/>
    </row>
    <row r="1609" spans="2:59" x14ac:dyDescent="0.2">
      <c r="B1609" s="478"/>
      <c r="C1609" s="478"/>
      <c r="D1609" s="620"/>
      <c r="E1609" s="620"/>
      <c r="F1609" s="620"/>
      <c r="G1609" s="479"/>
      <c r="H1609" s="621"/>
      <c r="I1609" s="622"/>
      <c r="J1609" s="622"/>
      <c r="K1609" s="623"/>
      <c r="L1609" s="623"/>
      <c r="M1609" s="622"/>
      <c r="N1609" s="623"/>
      <c r="O1609" s="622"/>
      <c r="P1609" s="479"/>
      <c r="Q1609" s="479"/>
      <c r="R1609" s="623"/>
      <c r="S1609" s="478"/>
      <c r="T1609" s="478"/>
      <c r="U1609" s="624"/>
      <c r="V1609" s="624"/>
      <c r="W1609" s="624"/>
      <c r="BB1609" s="478"/>
      <c r="BC1609" s="478"/>
      <c r="BD1609" s="478"/>
      <c r="BE1609" s="478"/>
      <c r="BF1609" s="478"/>
      <c r="BG1609" s="478"/>
    </row>
    <row r="1610" spans="2:59" x14ac:dyDescent="0.2">
      <c r="B1610" s="478"/>
      <c r="C1610" s="478"/>
      <c r="D1610" s="620"/>
      <c r="E1610" s="620"/>
      <c r="F1610" s="620"/>
      <c r="G1610" s="479"/>
      <c r="H1610" s="621"/>
      <c r="I1610" s="622"/>
      <c r="J1610" s="622"/>
      <c r="K1610" s="623"/>
      <c r="L1610" s="623"/>
      <c r="M1610" s="622"/>
      <c r="N1610" s="623"/>
      <c r="O1610" s="622"/>
      <c r="P1610" s="479"/>
      <c r="Q1610" s="479"/>
      <c r="R1610" s="623"/>
      <c r="S1610" s="478"/>
      <c r="T1610" s="478"/>
      <c r="U1610" s="624"/>
      <c r="V1610" s="624"/>
      <c r="W1610" s="624"/>
      <c r="BB1610" s="478"/>
      <c r="BC1610" s="478"/>
      <c r="BD1610" s="478"/>
      <c r="BE1610" s="478"/>
      <c r="BF1610" s="478"/>
      <c r="BG1610" s="478"/>
    </row>
    <row r="1611" spans="2:59" x14ac:dyDescent="0.2">
      <c r="B1611" s="478"/>
      <c r="C1611" s="478"/>
      <c r="D1611" s="620"/>
      <c r="E1611" s="620"/>
      <c r="F1611" s="620"/>
      <c r="G1611" s="479"/>
      <c r="H1611" s="621"/>
      <c r="I1611" s="622"/>
      <c r="J1611" s="622"/>
      <c r="K1611" s="623"/>
      <c r="L1611" s="623"/>
      <c r="M1611" s="622"/>
      <c r="N1611" s="623"/>
      <c r="O1611" s="622"/>
      <c r="P1611" s="479"/>
      <c r="Q1611" s="479"/>
      <c r="R1611" s="623"/>
      <c r="S1611" s="478"/>
      <c r="T1611" s="478"/>
      <c r="U1611" s="624"/>
      <c r="V1611" s="624"/>
      <c r="W1611" s="624"/>
      <c r="BB1611" s="478"/>
      <c r="BC1611" s="478"/>
      <c r="BD1611" s="478"/>
      <c r="BE1611" s="478"/>
      <c r="BF1611" s="478"/>
      <c r="BG1611" s="478"/>
    </row>
    <row r="1612" spans="2:59" x14ac:dyDescent="0.2">
      <c r="B1612" s="478"/>
      <c r="C1612" s="478"/>
      <c r="D1612" s="620"/>
      <c r="E1612" s="620"/>
      <c r="F1612" s="620"/>
      <c r="G1612" s="479"/>
      <c r="H1612" s="621"/>
      <c r="I1612" s="622"/>
      <c r="J1612" s="622"/>
      <c r="K1612" s="623"/>
      <c r="L1612" s="623"/>
      <c r="M1612" s="622"/>
      <c r="N1612" s="623"/>
      <c r="O1612" s="622"/>
      <c r="P1612" s="479"/>
      <c r="Q1612" s="479"/>
      <c r="R1612" s="623"/>
      <c r="S1612" s="478"/>
      <c r="T1612" s="478"/>
      <c r="U1612" s="624"/>
      <c r="V1612" s="624"/>
      <c r="W1612" s="624"/>
      <c r="BB1612" s="478"/>
      <c r="BC1612" s="478"/>
      <c r="BD1612" s="478"/>
      <c r="BE1612" s="478"/>
      <c r="BF1612" s="478"/>
      <c r="BG1612" s="478"/>
    </row>
    <row r="1613" spans="2:59" x14ac:dyDescent="0.2">
      <c r="B1613" s="478"/>
      <c r="C1613" s="478"/>
      <c r="D1613" s="620"/>
      <c r="E1613" s="620"/>
      <c r="F1613" s="620"/>
      <c r="G1613" s="479"/>
      <c r="H1613" s="621"/>
      <c r="I1613" s="622"/>
      <c r="J1613" s="622"/>
      <c r="K1613" s="623"/>
      <c r="L1613" s="623"/>
      <c r="M1613" s="622"/>
      <c r="N1613" s="623"/>
      <c r="O1613" s="622"/>
      <c r="P1613" s="479"/>
      <c r="Q1613" s="479"/>
      <c r="R1613" s="623"/>
      <c r="S1613" s="478"/>
      <c r="T1613" s="478"/>
      <c r="U1613" s="624"/>
      <c r="V1613" s="624"/>
      <c r="W1613" s="624"/>
      <c r="BB1613" s="478"/>
      <c r="BC1613" s="478"/>
      <c r="BD1613" s="478"/>
      <c r="BE1613" s="478"/>
      <c r="BF1613" s="478"/>
      <c r="BG1613" s="478"/>
    </row>
    <row r="1614" spans="2:59" x14ac:dyDescent="0.2">
      <c r="B1614" s="478"/>
      <c r="C1614" s="478"/>
      <c r="D1614" s="620"/>
      <c r="E1614" s="620"/>
      <c r="F1614" s="620"/>
      <c r="G1614" s="479"/>
      <c r="H1614" s="621"/>
      <c r="I1614" s="622"/>
      <c r="J1614" s="622"/>
      <c r="K1614" s="623"/>
      <c r="L1614" s="623"/>
      <c r="M1614" s="622"/>
      <c r="N1614" s="623"/>
      <c r="O1614" s="622"/>
      <c r="P1614" s="479"/>
      <c r="Q1614" s="479"/>
      <c r="R1614" s="623"/>
      <c r="S1614" s="478"/>
      <c r="T1614" s="478"/>
      <c r="U1614" s="624"/>
      <c r="V1614" s="624"/>
      <c r="W1614" s="624"/>
      <c r="BB1614" s="478"/>
      <c r="BC1614" s="478"/>
      <c r="BD1614" s="478"/>
      <c r="BE1614" s="478"/>
      <c r="BF1614" s="478"/>
      <c r="BG1614" s="478"/>
    </row>
    <row r="1615" spans="2:59" x14ac:dyDescent="0.2">
      <c r="B1615" s="478"/>
      <c r="C1615" s="478"/>
      <c r="D1615" s="620"/>
      <c r="E1615" s="620"/>
      <c r="F1615" s="620"/>
      <c r="G1615" s="479"/>
      <c r="H1615" s="621"/>
      <c r="I1615" s="622"/>
      <c r="J1615" s="622"/>
      <c r="K1615" s="623"/>
      <c r="L1615" s="623"/>
      <c r="M1615" s="622"/>
      <c r="N1615" s="623"/>
      <c r="O1615" s="622"/>
      <c r="P1615" s="479"/>
      <c r="Q1615" s="479"/>
      <c r="R1615" s="623"/>
      <c r="S1615" s="478"/>
      <c r="T1615" s="478"/>
      <c r="U1615" s="624"/>
      <c r="V1615" s="624"/>
      <c r="W1615" s="624"/>
      <c r="BB1615" s="478"/>
      <c r="BC1615" s="478"/>
      <c r="BD1615" s="478"/>
      <c r="BE1615" s="478"/>
      <c r="BF1615" s="478"/>
      <c r="BG1615" s="478"/>
    </row>
    <row r="1616" spans="2:59" x14ac:dyDescent="0.2">
      <c r="B1616" s="478"/>
      <c r="C1616" s="478"/>
      <c r="D1616" s="620"/>
      <c r="E1616" s="620"/>
      <c r="F1616" s="620"/>
      <c r="G1616" s="479"/>
      <c r="H1616" s="621"/>
      <c r="I1616" s="622"/>
      <c r="J1616" s="622"/>
      <c r="K1616" s="623"/>
      <c r="L1616" s="623"/>
      <c r="M1616" s="622"/>
      <c r="N1616" s="623"/>
      <c r="O1616" s="622"/>
      <c r="P1616" s="479"/>
      <c r="Q1616" s="479"/>
      <c r="R1616" s="623"/>
      <c r="S1616" s="478"/>
      <c r="T1616" s="478"/>
      <c r="U1616" s="624"/>
      <c r="V1616" s="624"/>
      <c r="W1616" s="624"/>
      <c r="BB1616" s="478"/>
      <c r="BC1616" s="478"/>
      <c r="BD1616" s="478"/>
      <c r="BE1616" s="478"/>
      <c r="BF1616" s="478"/>
      <c r="BG1616" s="478"/>
    </row>
    <row r="1617" spans="2:59" x14ac:dyDescent="0.2">
      <c r="B1617" s="478"/>
      <c r="C1617" s="478"/>
      <c r="D1617" s="620"/>
      <c r="E1617" s="620"/>
      <c r="F1617" s="620"/>
      <c r="G1617" s="479"/>
      <c r="H1617" s="621"/>
      <c r="I1617" s="622"/>
      <c r="J1617" s="622"/>
      <c r="K1617" s="623"/>
      <c r="L1617" s="623"/>
      <c r="M1617" s="622"/>
      <c r="N1617" s="623"/>
      <c r="O1617" s="622"/>
      <c r="P1617" s="479"/>
      <c r="Q1617" s="479"/>
      <c r="R1617" s="623"/>
      <c r="S1617" s="478"/>
      <c r="T1617" s="478"/>
      <c r="U1617" s="624"/>
      <c r="V1617" s="624"/>
      <c r="W1617" s="624"/>
      <c r="BB1617" s="478"/>
      <c r="BC1617" s="478"/>
      <c r="BD1617" s="478"/>
      <c r="BE1617" s="478"/>
      <c r="BF1617" s="478"/>
      <c r="BG1617" s="478"/>
    </row>
    <row r="1618" spans="2:59" x14ac:dyDescent="0.2">
      <c r="B1618" s="478"/>
      <c r="C1618" s="478"/>
      <c r="D1618" s="620"/>
      <c r="E1618" s="620"/>
      <c r="F1618" s="620"/>
      <c r="G1618" s="479"/>
      <c r="H1618" s="621"/>
      <c r="I1618" s="622"/>
      <c r="J1618" s="622"/>
      <c r="K1618" s="623"/>
      <c r="L1618" s="623"/>
      <c r="M1618" s="622"/>
      <c r="N1618" s="623"/>
      <c r="O1618" s="622"/>
      <c r="P1618" s="479"/>
      <c r="Q1618" s="479"/>
      <c r="R1618" s="623"/>
      <c r="S1618" s="478"/>
      <c r="T1618" s="478"/>
      <c r="U1618" s="624"/>
      <c r="V1618" s="624"/>
      <c r="W1618" s="624"/>
      <c r="BB1618" s="478"/>
      <c r="BC1618" s="478"/>
      <c r="BD1618" s="478"/>
      <c r="BE1618" s="478"/>
      <c r="BF1618" s="478"/>
      <c r="BG1618" s="478"/>
    </row>
    <row r="1619" spans="2:59" x14ac:dyDescent="0.2">
      <c r="B1619" s="478"/>
      <c r="C1619" s="478"/>
      <c r="D1619" s="620"/>
      <c r="E1619" s="620"/>
      <c r="F1619" s="620"/>
      <c r="G1619" s="479"/>
      <c r="H1619" s="621"/>
      <c r="I1619" s="622"/>
      <c r="J1619" s="622"/>
      <c r="K1619" s="623"/>
      <c r="L1619" s="623"/>
      <c r="M1619" s="622"/>
      <c r="N1619" s="623"/>
      <c r="O1619" s="622"/>
      <c r="P1619" s="479"/>
      <c r="Q1619" s="479"/>
      <c r="R1619" s="623"/>
      <c r="S1619" s="478"/>
      <c r="T1619" s="478"/>
      <c r="U1619" s="624"/>
      <c r="V1619" s="624"/>
      <c r="W1619" s="624"/>
      <c r="BB1619" s="478"/>
      <c r="BC1619" s="478"/>
      <c r="BD1619" s="478"/>
      <c r="BE1619" s="478"/>
      <c r="BF1619" s="478"/>
      <c r="BG1619" s="478"/>
    </row>
    <row r="1620" spans="2:59" x14ac:dyDescent="0.2">
      <c r="B1620" s="478"/>
      <c r="C1620" s="478"/>
      <c r="D1620" s="620"/>
      <c r="E1620" s="620"/>
      <c r="F1620" s="620"/>
      <c r="G1620" s="479"/>
      <c r="H1620" s="621"/>
      <c r="I1620" s="622"/>
      <c r="J1620" s="622"/>
      <c r="K1620" s="623"/>
      <c r="L1620" s="623"/>
      <c r="M1620" s="622"/>
      <c r="N1620" s="623"/>
      <c r="O1620" s="622"/>
      <c r="P1620" s="479"/>
      <c r="Q1620" s="479"/>
      <c r="R1620" s="623"/>
      <c r="S1620" s="478"/>
      <c r="T1620" s="478"/>
      <c r="U1620" s="624"/>
      <c r="V1620" s="624"/>
      <c r="W1620" s="624"/>
      <c r="BB1620" s="478"/>
      <c r="BC1620" s="478"/>
      <c r="BD1620" s="478"/>
      <c r="BE1620" s="478"/>
      <c r="BF1620" s="478"/>
      <c r="BG1620" s="478"/>
    </row>
    <row r="1621" spans="2:59" x14ac:dyDescent="0.2">
      <c r="B1621" s="478"/>
      <c r="C1621" s="478"/>
      <c r="D1621" s="620"/>
      <c r="E1621" s="620"/>
      <c r="F1621" s="620"/>
      <c r="G1621" s="479"/>
      <c r="H1621" s="621"/>
      <c r="I1621" s="622"/>
      <c r="J1621" s="622"/>
      <c r="K1621" s="623"/>
      <c r="L1621" s="623"/>
      <c r="M1621" s="622"/>
      <c r="N1621" s="623"/>
      <c r="O1621" s="622"/>
      <c r="P1621" s="479"/>
      <c r="Q1621" s="479"/>
      <c r="R1621" s="623"/>
      <c r="S1621" s="478"/>
      <c r="T1621" s="478"/>
      <c r="U1621" s="624"/>
      <c r="V1621" s="624"/>
      <c r="W1621" s="624"/>
      <c r="BB1621" s="478"/>
      <c r="BC1621" s="478"/>
      <c r="BD1621" s="478"/>
      <c r="BE1621" s="478"/>
      <c r="BF1621" s="478"/>
      <c r="BG1621" s="478"/>
    </row>
    <row r="1622" spans="2:59" x14ac:dyDescent="0.2">
      <c r="B1622" s="478"/>
      <c r="C1622" s="478"/>
      <c r="D1622" s="620"/>
      <c r="E1622" s="620"/>
      <c r="F1622" s="620"/>
      <c r="G1622" s="479"/>
      <c r="H1622" s="621"/>
      <c r="I1622" s="622"/>
      <c r="J1622" s="622"/>
      <c r="K1622" s="623"/>
      <c r="L1622" s="623"/>
      <c r="M1622" s="622"/>
      <c r="N1622" s="623"/>
      <c r="O1622" s="622"/>
      <c r="P1622" s="479"/>
      <c r="Q1622" s="479"/>
      <c r="R1622" s="623"/>
      <c r="S1622" s="478"/>
      <c r="T1622" s="478"/>
      <c r="U1622" s="624"/>
      <c r="V1622" s="624"/>
      <c r="W1622" s="624"/>
      <c r="BB1622" s="478"/>
      <c r="BC1622" s="478"/>
      <c r="BD1622" s="478"/>
      <c r="BE1622" s="478"/>
      <c r="BF1622" s="478"/>
      <c r="BG1622" s="478"/>
    </row>
    <row r="1623" spans="2:59" x14ac:dyDescent="0.2">
      <c r="B1623" s="478"/>
      <c r="C1623" s="478"/>
      <c r="D1623" s="620"/>
      <c r="E1623" s="620"/>
      <c r="F1623" s="620"/>
      <c r="G1623" s="479"/>
      <c r="H1623" s="621"/>
      <c r="I1623" s="622"/>
      <c r="J1623" s="622"/>
      <c r="K1623" s="623"/>
      <c r="L1623" s="623"/>
      <c r="M1623" s="622"/>
      <c r="N1623" s="623"/>
      <c r="O1623" s="622"/>
      <c r="P1623" s="479"/>
      <c r="Q1623" s="479"/>
      <c r="R1623" s="623"/>
      <c r="S1623" s="478"/>
      <c r="T1623" s="478"/>
      <c r="U1623" s="624"/>
      <c r="V1623" s="624"/>
      <c r="W1623" s="624"/>
      <c r="BB1623" s="478"/>
      <c r="BC1623" s="478"/>
      <c r="BD1623" s="478"/>
      <c r="BE1623" s="478"/>
      <c r="BF1623" s="478"/>
      <c r="BG1623" s="478"/>
    </row>
    <row r="1624" spans="2:59" x14ac:dyDescent="0.2">
      <c r="B1624" s="478"/>
      <c r="C1624" s="478"/>
      <c r="D1624" s="620"/>
      <c r="E1624" s="620"/>
      <c r="F1624" s="620"/>
      <c r="G1624" s="479"/>
      <c r="H1624" s="621"/>
      <c r="I1624" s="622"/>
      <c r="J1624" s="622"/>
      <c r="K1624" s="623"/>
      <c r="L1624" s="623"/>
      <c r="M1624" s="622"/>
      <c r="N1624" s="623"/>
      <c r="O1624" s="622"/>
      <c r="P1624" s="479"/>
      <c r="Q1624" s="479"/>
      <c r="R1624" s="623"/>
      <c r="S1624" s="478"/>
      <c r="T1624" s="478"/>
      <c r="U1624" s="624"/>
      <c r="V1624" s="624"/>
      <c r="W1624" s="624"/>
      <c r="BB1624" s="478"/>
      <c r="BC1624" s="478"/>
      <c r="BD1624" s="478"/>
      <c r="BE1624" s="478"/>
      <c r="BF1624" s="478"/>
      <c r="BG1624" s="478"/>
    </row>
    <row r="1625" spans="2:59" x14ac:dyDescent="0.2">
      <c r="B1625" s="478"/>
      <c r="C1625" s="478"/>
      <c r="D1625" s="620"/>
      <c r="E1625" s="620"/>
      <c r="F1625" s="620"/>
      <c r="G1625" s="479"/>
      <c r="H1625" s="621"/>
      <c r="I1625" s="622"/>
      <c r="J1625" s="622"/>
      <c r="K1625" s="623"/>
      <c r="L1625" s="623"/>
      <c r="M1625" s="622"/>
      <c r="N1625" s="623"/>
      <c r="O1625" s="622"/>
      <c r="P1625" s="479"/>
      <c r="Q1625" s="479"/>
      <c r="R1625" s="623"/>
      <c r="S1625" s="478"/>
      <c r="T1625" s="478"/>
      <c r="U1625" s="624"/>
      <c r="V1625" s="624"/>
      <c r="W1625" s="624"/>
      <c r="BB1625" s="478"/>
      <c r="BC1625" s="478"/>
      <c r="BD1625" s="478"/>
      <c r="BE1625" s="478"/>
      <c r="BF1625" s="478"/>
      <c r="BG1625" s="478"/>
    </row>
    <row r="1626" spans="2:59" x14ac:dyDescent="0.2">
      <c r="B1626" s="478"/>
      <c r="C1626" s="478"/>
      <c r="D1626" s="620"/>
      <c r="E1626" s="620"/>
      <c r="F1626" s="620"/>
      <c r="G1626" s="479"/>
      <c r="H1626" s="621"/>
      <c r="I1626" s="622"/>
      <c r="J1626" s="622"/>
      <c r="K1626" s="623"/>
      <c r="L1626" s="623"/>
      <c r="M1626" s="622"/>
      <c r="N1626" s="623"/>
      <c r="O1626" s="622"/>
      <c r="P1626" s="479"/>
      <c r="Q1626" s="479"/>
      <c r="R1626" s="623"/>
      <c r="S1626" s="478"/>
      <c r="T1626" s="478"/>
      <c r="U1626" s="624"/>
      <c r="V1626" s="624"/>
      <c r="W1626" s="624"/>
      <c r="BB1626" s="478"/>
      <c r="BC1626" s="478"/>
      <c r="BD1626" s="478"/>
      <c r="BE1626" s="478"/>
      <c r="BF1626" s="478"/>
      <c r="BG1626" s="478"/>
    </row>
    <row r="1627" spans="2:59" x14ac:dyDescent="0.2">
      <c r="B1627" s="478"/>
      <c r="C1627" s="478"/>
      <c r="D1627" s="620"/>
      <c r="E1627" s="620"/>
      <c r="F1627" s="620"/>
      <c r="G1627" s="479"/>
      <c r="H1627" s="621"/>
      <c r="I1627" s="622"/>
      <c r="J1627" s="622"/>
      <c r="K1627" s="623"/>
      <c r="L1627" s="623"/>
      <c r="M1627" s="622"/>
      <c r="N1627" s="623"/>
      <c r="O1627" s="622"/>
      <c r="P1627" s="479"/>
      <c r="Q1627" s="479"/>
      <c r="R1627" s="623"/>
      <c r="S1627" s="478"/>
      <c r="T1627" s="478"/>
      <c r="U1627" s="624"/>
      <c r="V1627" s="624"/>
      <c r="W1627" s="624"/>
      <c r="BB1627" s="478"/>
      <c r="BC1627" s="478"/>
      <c r="BD1627" s="478"/>
      <c r="BE1627" s="478"/>
      <c r="BF1627" s="478"/>
      <c r="BG1627" s="478"/>
    </row>
    <row r="1628" spans="2:59" x14ac:dyDescent="0.2">
      <c r="B1628" s="478"/>
      <c r="C1628" s="478"/>
      <c r="D1628" s="620"/>
      <c r="E1628" s="620"/>
      <c r="F1628" s="620"/>
      <c r="G1628" s="479"/>
      <c r="H1628" s="621"/>
      <c r="I1628" s="622"/>
      <c r="J1628" s="622"/>
      <c r="K1628" s="623"/>
      <c r="L1628" s="623"/>
      <c r="M1628" s="622"/>
      <c r="N1628" s="623"/>
      <c r="O1628" s="622"/>
      <c r="P1628" s="479"/>
      <c r="Q1628" s="479"/>
      <c r="R1628" s="623"/>
      <c r="S1628" s="478"/>
      <c r="T1628" s="478"/>
      <c r="U1628" s="624"/>
      <c r="V1628" s="624"/>
      <c r="W1628" s="624"/>
      <c r="BB1628" s="478"/>
      <c r="BC1628" s="478"/>
      <c r="BD1628" s="478"/>
      <c r="BE1628" s="478"/>
      <c r="BF1628" s="478"/>
      <c r="BG1628" s="478"/>
    </row>
    <row r="1629" spans="2:59" x14ac:dyDescent="0.2">
      <c r="B1629" s="478"/>
      <c r="C1629" s="478"/>
      <c r="D1629" s="620"/>
      <c r="E1629" s="620"/>
      <c r="F1629" s="620"/>
      <c r="G1629" s="479"/>
      <c r="H1629" s="621"/>
      <c r="I1629" s="622"/>
      <c r="J1629" s="622"/>
      <c r="K1629" s="623"/>
      <c r="L1629" s="623"/>
      <c r="M1629" s="622"/>
      <c r="N1629" s="623"/>
      <c r="O1629" s="622"/>
      <c r="P1629" s="479"/>
      <c r="Q1629" s="479"/>
      <c r="R1629" s="623"/>
      <c r="S1629" s="478"/>
      <c r="T1629" s="478"/>
      <c r="U1629" s="624"/>
      <c r="V1629" s="624"/>
      <c r="W1629" s="624"/>
      <c r="BB1629" s="478"/>
      <c r="BC1629" s="478"/>
      <c r="BD1629" s="478"/>
      <c r="BE1629" s="478"/>
      <c r="BF1629" s="478"/>
      <c r="BG1629" s="478"/>
    </row>
    <row r="1630" spans="2:59" x14ac:dyDescent="0.2">
      <c r="B1630" s="478"/>
      <c r="C1630" s="478"/>
      <c r="D1630" s="620"/>
      <c r="E1630" s="620"/>
      <c r="F1630" s="620"/>
      <c r="G1630" s="479"/>
      <c r="H1630" s="621"/>
      <c r="I1630" s="622"/>
      <c r="J1630" s="622"/>
      <c r="K1630" s="623"/>
      <c r="L1630" s="623"/>
      <c r="M1630" s="622"/>
      <c r="N1630" s="623"/>
      <c r="O1630" s="622"/>
      <c r="P1630" s="479"/>
      <c r="Q1630" s="479"/>
      <c r="R1630" s="623"/>
      <c r="S1630" s="478"/>
      <c r="T1630" s="478"/>
      <c r="U1630" s="624"/>
      <c r="V1630" s="624"/>
      <c r="W1630" s="624"/>
      <c r="BB1630" s="478"/>
      <c r="BC1630" s="478"/>
      <c r="BD1630" s="478"/>
      <c r="BE1630" s="478"/>
      <c r="BF1630" s="478"/>
      <c r="BG1630" s="478"/>
    </row>
    <row r="1631" spans="2:59" x14ac:dyDescent="0.2">
      <c r="B1631" s="478"/>
      <c r="C1631" s="478"/>
      <c r="D1631" s="620"/>
      <c r="E1631" s="620"/>
      <c r="F1631" s="620"/>
      <c r="G1631" s="479"/>
      <c r="H1631" s="621"/>
      <c r="I1631" s="622"/>
      <c r="J1631" s="622"/>
      <c r="K1631" s="623"/>
      <c r="L1631" s="623"/>
      <c r="M1631" s="622"/>
      <c r="N1631" s="623"/>
      <c r="O1631" s="622"/>
      <c r="P1631" s="479"/>
      <c r="Q1631" s="479"/>
      <c r="R1631" s="623"/>
      <c r="S1631" s="478"/>
      <c r="T1631" s="478"/>
      <c r="U1631" s="624"/>
      <c r="V1631" s="624"/>
      <c r="W1631" s="624"/>
      <c r="BB1631" s="478"/>
      <c r="BC1631" s="478"/>
      <c r="BD1631" s="478"/>
      <c r="BE1631" s="478"/>
      <c r="BF1631" s="478"/>
      <c r="BG1631" s="478"/>
    </row>
    <row r="1632" spans="2:59" x14ac:dyDescent="0.2">
      <c r="B1632" s="478"/>
      <c r="C1632" s="478"/>
      <c r="D1632" s="620"/>
      <c r="E1632" s="620"/>
      <c r="F1632" s="620"/>
      <c r="G1632" s="479"/>
      <c r="H1632" s="621"/>
      <c r="I1632" s="622"/>
      <c r="J1632" s="622"/>
      <c r="K1632" s="623"/>
      <c r="L1632" s="623"/>
      <c r="M1632" s="622"/>
      <c r="N1632" s="623"/>
      <c r="O1632" s="622"/>
      <c r="P1632" s="479"/>
      <c r="Q1632" s="479"/>
      <c r="R1632" s="623"/>
      <c r="S1632" s="478"/>
      <c r="T1632" s="478"/>
      <c r="U1632" s="624"/>
      <c r="V1632" s="624"/>
      <c r="W1632" s="624"/>
      <c r="BB1632" s="478"/>
      <c r="BC1632" s="478"/>
      <c r="BD1632" s="478"/>
      <c r="BE1632" s="478"/>
      <c r="BF1632" s="478"/>
      <c r="BG1632" s="478"/>
    </row>
    <row r="1633" spans="2:59" x14ac:dyDescent="0.2">
      <c r="B1633" s="478"/>
      <c r="C1633" s="478"/>
      <c r="D1633" s="620"/>
      <c r="E1633" s="620"/>
      <c r="F1633" s="620"/>
      <c r="G1633" s="479"/>
      <c r="H1633" s="621"/>
      <c r="I1633" s="622"/>
      <c r="J1633" s="622"/>
      <c r="K1633" s="623"/>
      <c r="L1633" s="623"/>
      <c r="M1633" s="622"/>
      <c r="N1633" s="623"/>
      <c r="O1633" s="622"/>
      <c r="P1633" s="479"/>
      <c r="Q1633" s="479"/>
      <c r="R1633" s="623"/>
      <c r="S1633" s="478"/>
      <c r="T1633" s="478"/>
      <c r="U1633" s="624"/>
      <c r="V1633" s="624"/>
      <c r="W1633" s="624"/>
      <c r="BB1633" s="478"/>
      <c r="BC1633" s="478"/>
      <c r="BD1633" s="478"/>
      <c r="BE1633" s="478"/>
      <c r="BF1633" s="478"/>
      <c r="BG1633" s="478"/>
    </row>
    <row r="1634" spans="2:59" x14ac:dyDescent="0.2">
      <c r="B1634" s="478"/>
      <c r="C1634" s="478"/>
      <c r="D1634" s="620"/>
      <c r="E1634" s="620"/>
      <c r="F1634" s="620"/>
      <c r="G1634" s="479"/>
      <c r="H1634" s="621"/>
      <c r="I1634" s="622"/>
      <c r="J1634" s="622"/>
      <c r="K1634" s="623"/>
      <c r="L1634" s="623"/>
      <c r="M1634" s="622"/>
      <c r="N1634" s="623"/>
      <c r="O1634" s="622"/>
      <c r="P1634" s="479"/>
      <c r="Q1634" s="479"/>
      <c r="R1634" s="623"/>
      <c r="S1634" s="478"/>
      <c r="T1634" s="478"/>
      <c r="U1634" s="624"/>
      <c r="V1634" s="624"/>
      <c r="W1634" s="624"/>
      <c r="BB1634" s="478"/>
      <c r="BC1634" s="478"/>
      <c r="BD1634" s="478"/>
      <c r="BE1634" s="478"/>
      <c r="BF1634" s="478"/>
      <c r="BG1634" s="478"/>
    </row>
    <row r="1635" spans="2:59" x14ac:dyDescent="0.2">
      <c r="B1635" s="478"/>
      <c r="C1635" s="478"/>
      <c r="D1635" s="620"/>
      <c r="E1635" s="620"/>
      <c r="F1635" s="620"/>
      <c r="G1635" s="479"/>
      <c r="H1635" s="621"/>
      <c r="I1635" s="622"/>
      <c r="J1635" s="622"/>
      <c r="K1635" s="623"/>
      <c r="L1635" s="623"/>
      <c r="M1635" s="622"/>
      <c r="N1635" s="623"/>
      <c r="O1635" s="622"/>
      <c r="P1635" s="479"/>
      <c r="Q1635" s="479"/>
      <c r="R1635" s="623"/>
      <c r="S1635" s="478"/>
      <c r="T1635" s="478"/>
      <c r="U1635" s="624"/>
      <c r="V1635" s="624"/>
      <c r="W1635" s="624"/>
      <c r="BB1635" s="478"/>
      <c r="BC1635" s="478"/>
      <c r="BD1635" s="478"/>
      <c r="BE1635" s="478"/>
      <c r="BF1635" s="478"/>
      <c r="BG1635" s="478"/>
    </row>
    <row r="1636" spans="2:59" x14ac:dyDescent="0.2">
      <c r="B1636" s="478"/>
      <c r="C1636" s="478"/>
      <c r="D1636" s="620"/>
      <c r="E1636" s="620"/>
      <c r="F1636" s="620"/>
      <c r="G1636" s="479"/>
      <c r="H1636" s="621"/>
      <c r="I1636" s="622"/>
      <c r="J1636" s="622"/>
      <c r="K1636" s="623"/>
      <c r="L1636" s="623"/>
      <c r="M1636" s="622"/>
      <c r="N1636" s="623"/>
      <c r="O1636" s="622"/>
      <c r="P1636" s="479"/>
      <c r="Q1636" s="479"/>
      <c r="R1636" s="623"/>
      <c r="S1636" s="478"/>
      <c r="T1636" s="478"/>
      <c r="U1636" s="624"/>
      <c r="V1636" s="624"/>
      <c r="W1636" s="624"/>
      <c r="BB1636" s="478"/>
      <c r="BC1636" s="478"/>
      <c r="BD1636" s="478"/>
      <c r="BE1636" s="478"/>
      <c r="BF1636" s="478"/>
      <c r="BG1636" s="478"/>
    </row>
    <row r="1637" spans="2:59" x14ac:dyDescent="0.2">
      <c r="B1637" s="478"/>
      <c r="C1637" s="478"/>
      <c r="D1637" s="620"/>
      <c r="E1637" s="620"/>
      <c r="F1637" s="620"/>
      <c r="G1637" s="479"/>
      <c r="H1637" s="621"/>
      <c r="I1637" s="622"/>
      <c r="J1637" s="622"/>
      <c r="K1637" s="623"/>
      <c r="L1637" s="623"/>
      <c r="M1637" s="622"/>
      <c r="N1637" s="623"/>
      <c r="O1637" s="622"/>
      <c r="P1637" s="479"/>
      <c r="Q1637" s="479"/>
      <c r="R1637" s="623"/>
      <c r="S1637" s="478"/>
      <c r="T1637" s="478"/>
      <c r="U1637" s="624"/>
      <c r="V1637" s="624"/>
      <c r="W1637" s="624"/>
      <c r="BB1637" s="478"/>
      <c r="BC1637" s="478"/>
      <c r="BD1637" s="478"/>
      <c r="BE1637" s="478"/>
      <c r="BF1637" s="478"/>
      <c r="BG1637" s="478"/>
    </row>
    <row r="1638" spans="2:59" x14ac:dyDescent="0.2">
      <c r="B1638" s="478"/>
      <c r="C1638" s="478"/>
      <c r="D1638" s="620"/>
      <c r="E1638" s="620"/>
      <c r="F1638" s="620"/>
      <c r="G1638" s="479"/>
      <c r="H1638" s="621"/>
      <c r="I1638" s="622"/>
      <c r="J1638" s="622"/>
      <c r="K1638" s="623"/>
      <c r="L1638" s="623"/>
      <c r="M1638" s="622"/>
      <c r="N1638" s="623"/>
      <c r="O1638" s="622"/>
      <c r="P1638" s="479"/>
      <c r="Q1638" s="479"/>
      <c r="R1638" s="623"/>
      <c r="S1638" s="478"/>
      <c r="T1638" s="478"/>
      <c r="U1638" s="624"/>
      <c r="V1638" s="624"/>
      <c r="W1638" s="624"/>
      <c r="BB1638" s="478"/>
      <c r="BC1638" s="478"/>
      <c r="BD1638" s="478"/>
      <c r="BE1638" s="478"/>
      <c r="BF1638" s="478"/>
      <c r="BG1638" s="478"/>
    </row>
    <row r="1639" spans="2:59" x14ac:dyDescent="0.2">
      <c r="B1639" s="478"/>
      <c r="C1639" s="478"/>
      <c r="D1639" s="620"/>
      <c r="E1639" s="620"/>
      <c r="F1639" s="620"/>
      <c r="G1639" s="479"/>
      <c r="H1639" s="621"/>
      <c r="I1639" s="622"/>
      <c r="J1639" s="622"/>
      <c r="K1639" s="623"/>
      <c r="L1639" s="623"/>
      <c r="M1639" s="622"/>
      <c r="N1639" s="623"/>
      <c r="O1639" s="622"/>
      <c r="P1639" s="479"/>
      <c r="Q1639" s="479"/>
      <c r="R1639" s="623"/>
      <c r="S1639" s="478"/>
      <c r="T1639" s="478"/>
      <c r="U1639" s="624"/>
      <c r="V1639" s="624"/>
      <c r="W1639" s="624"/>
      <c r="BB1639" s="478"/>
      <c r="BC1639" s="478"/>
      <c r="BD1639" s="478"/>
      <c r="BE1639" s="478"/>
      <c r="BF1639" s="478"/>
      <c r="BG1639" s="478"/>
    </row>
    <row r="1640" spans="2:59" x14ac:dyDescent="0.2">
      <c r="B1640" s="478"/>
      <c r="C1640" s="478"/>
      <c r="D1640" s="620"/>
      <c r="E1640" s="620"/>
      <c r="F1640" s="620"/>
      <c r="G1640" s="479"/>
      <c r="H1640" s="621"/>
      <c r="I1640" s="622"/>
      <c r="J1640" s="622"/>
      <c r="K1640" s="623"/>
      <c r="L1640" s="623"/>
      <c r="M1640" s="622"/>
      <c r="N1640" s="623"/>
      <c r="O1640" s="622"/>
      <c r="P1640" s="479"/>
      <c r="Q1640" s="479"/>
      <c r="R1640" s="623"/>
      <c r="S1640" s="478"/>
      <c r="T1640" s="478"/>
      <c r="U1640" s="624"/>
      <c r="V1640" s="624"/>
      <c r="W1640" s="624"/>
      <c r="BB1640" s="478"/>
      <c r="BC1640" s="478"/>
      <c r="BD1640" s="478"/>
      <c r="BE1640" s="478"/>
      <c r="BF1640" s="478"/>
      <c r="BG1640" s="478"/>
    </row>
    <row r="1641" spans="2:59" x14ac:dyDescent="0.2">
      <c r="B1641" s="478"/>
      <c r="C1641" s="478"/>
      <c r="D1641" s="620"/>
      <c r="E1641" s="620"/>
      <c r="F1641" s="620"/>
      <c r="G1641" s="479"/>
      <c r="H1641" s="621"/>
      <c r="I1641" s="622"/>
      <c r="J1641" s="622"/>
      <c r="K1641" s="623"/>
      <c r="L1641" s="623"/>
      <c r="M1641" s="622"/>
      <c r="N1641" s="623"/>
      <c r="O1641" s="622"/>
      <c r="P1641" s="479"/>
      <c r="Q1641" s="479"/>
      <c r="R1641" s="623"/>
      <c r="S1641" s="478"/>
      <c r="T1641" s="478"/>
      <c r="U1641" s="624"/>
      <c r="V1641" s="624"/>
      <c r="W1641" s="624"/>
      <c r="BB1641" s="478"/>
      <c r="BC1641" s="478"/>
      <c r="BD1641" s="478"/>
      <c r="BE1641" s="478"/>
      <c r="BF1641" s="478"/>
      <c r="BG1641" s="478"/>
    </row>
    <row r="1642" spans="2:59" x14ac:dyDescent="0.2">
      <c r="B1642" s="478"/>
      <c r="C1642" s="478"/>
      <c r="D1642" s="620"/>
      <c r="E1642" s="620"/>
      <c r="F1642" s="620"/>
      <c r="G1642" s="479"/>
      <c r="H1642" s="621"/>
      <c r="I1642" s="622"/>
      <c r="J1642" s="622"/>
      <c r="K1642" s="623"/>
      <c r="L1642" s="623"/>
      <c r="M1642" s="622"/>
      <c r="N1642" s="623"/>
      <c r="O1642" s="622"/>
      <c r="P1642" s="479"/>
      <c r="Q1642" s="479"/>
      <c r="R1642" s="623"/>
      <c r="S1642" s="478"/>
      <c r="T1642" s="478"/>
      <c r="U1642" s="624"/>
      <c r="V1642" s="624"/>
      <c r="W1642" s="624"/>
      <c r="BB1642" s="478"/>
      <c r="BC1642" s="478"/>
      <c r="BD1642" s="478"/>
      <c r="BE1642" s="478"/>
      <c r="BF1642" s="478"/>
      <c r="BG1642" s="478"/>
    </row>
    <row r="1643" spans="2:59" x14ac:dyDescent="0.2">
      <c r="B1643" s="478"/>
      <c r="C1643" s="478"/>
      <c r="D1643" s="620"/>
      <c r="E1643" s="620"/>
      <c r="F1643" s="620"/>
      <c r="G1643" s="479"/>
      <c r="H1643" s="621"/>
      <c r="I1643" s="622"/>
      <c r="J1643" s="622"/>
      <c r="K1643" s="623"/>
      <c r="L1643" s="623"/>
      <c r="M1643" s="622"/>
      <c r="N1643" s="623"/>
      <c r="O1643" s="622"/>
      <c r="P1643" s="479"/>
      <c r="Q1643" s="479"/>
      <c r="R1643" s="623"/>
      <c r="S1643" s="478"/>
      <c r="T1643" s="478"/>
      <c r="U1643" s="624"/>
      <c r="V1643" s="624"/>
      <c r="W1643" s="624"/>
      <c r="BB1643" s="478"/>
      <c r="BC1643" s="478"/>
      <c r="BD1643" s="478"/>
      <c r="BE1643" s="478"/>
      <c r="BF1643" s="478"/>
      <c r="BG1643" s="478"/>
    </row>
    <row r="1644" spans="2:59" x14ac:dyDescent="0.2">
      <c r="B1644" s="478"/>
      <c r="C1644" s="478"/>
      <c r="D1644" s="620"/>
      <c r="E1644" s="620"/>
      <c r="F1644" s="620"/>
      <c r="G1644" s="479"/>
      <c r="H1644" s="621"/>
      <c r="I1644" s="622"/>
      <c r="J1644" s="622"/>
      <c r="K1644" s="623"/>
      <c r="L1644" s="623"/>
      <c r="M1644" s="622"/>
      <c r="N1644" s="623"/>
      <c r="O1644" s="622"/>
      <c r="P1644" s="479"/>
      <c r="Q1644" s="479"/>
      <c r="R1644" s="623"/>
      <c r="S1644" s="478"/>
      <c r="T1644" s="478"/>
      <c r="U1644" s="624"/>
      <c r="V1644" s="624"/>
      <c r="W1644" s="624"/>
      <c r="BB1644" s="478"/>
      <c r="BC1644" s="478"/>
      <c r="BD1644" s="478"/>
      <c r="BE1644" s="478"/>
      <c r="BF1644" s="478"/>
      <c r="BG1644" s="478"/>
    </row>
    <row r="1645" spans="2:59" x14ac:dyDescent="0.2">
      <c r="B1645" s="478"/>
      <c r="C1645" s="478"/>
      <c r="D1645" s="620"/>
      <c r="E1645" s="620"/>
      <c r="F1645" s="620"/>
      <c r="G1645" s="479"/>
      <c r="H1645" s="621"/>
      <c r="I1645" s="622"/>
      <c r="J1645" s="622"/>
      <c r="K1645" s="623"/>
      <c r="L1645" s="623"/>
      <c r="M1645" s="622"/>
      <c r="N1645" s="623"/>
      <c r="O1645" s="622"/>
      <c r="P1645" s="479"/>
      <c r="Q1645" s="479"/>
      <c r="R1645" s="623"/>
      <c r="S1645" s="478"/>
      <c r="T1645" s="478"/>
      <c r="U1645" s="624"/>
      <c r="V1645" s="624"/>
      <c r="W1645" s="624"/>
      <c r="BB1645" s="478"/>
      <c r="BC1645" s="478"/>
      <c r="BD1645" s="478"/>
      <c r="BE1645" s="478"/>
      <c r="BF1645" s="478"/>
      <c r="BG1645" s="478"/>
    </row>
    <row r="1646" spans="2:59" x14ac:dyDescent="0.2">
      <c r="B1646" s="478"/>
      <c r="C1646" s="478"/>
      <c r="D1646" s="620"/>
      <c r="E1646" s="620"/>
      <c r="F1646" s="620"/>
      <c r="G1646" s="479"/>
      <c r="H1646" s="621"/>
      <c r="I1646" s="622"/>
      <c r="J1646" s="622"/>
      <c r="K1646" s="623"/>
      <c r="L1646" s="623"/>
      <c r="M1646" s="622"/>
      <c r="N1646" s="623"/>
      <c r="O1646" s="622"/>
      <c r="P1646" s="479"/>
      <c r="Q1646" s="479"/>
      <c r="R1646" s="623"/>
      <c r="S1646" s="478"/>
      <c r="T1646" s="478"/>
      <c r="U1646" s="624"/>
      <c r="V1646" s="624"/>
      <c r="W1646" s="624"/>
      <c r="BB1646" s="478"/>
      <c r="BC1646" s="478"/>
      <c r="BD1646" s="478"/>
      <c r="BE1646" s="478"/>
      <c r="BF1646" s="478"/>
      <c r="BG1646" s="478"/>
    </row>
    <row r="1647" spans="2:59" x14ac:dyDescent="0.2">
      <c r="B1647" s="478"/>
      <c r="C1647" s="478"/>
      <c r="D1647" s="620"/>
      <c r="E1647" s="620"/>
      <c r="F1647" s="620"/>
      <c r="G1647" s="479"/>
      <c r="H1647" s="621"/>
      <c r="I1647" s="622"/>
      <c r="J1647" s="622"/>
      <c r="K1647" s="623"/>
      <c r="L1647" s="623"/>
      <c r="M1647" s="622"/>
      <c r="N1647" s="623"/>
      <c r="O1647" s="622"/>
      <c r="P1647" s="479"/>
      <c r="Q1647" s="479"/>
      <c r="R1647" s="623"/>
      <c r="S1647" s="478"/>
      <c r="T1647" s="478"/>
      <c r="U1647" s="624"/>
      <c r="V1647" s="624"/>
      <c r="W1647" s="624"/>
      <c r="BB1647" s="478"/>
      <c r="BC1647" s="478"/>
      <c r="BD1647" s="478"/>
      <c r="BE1647" s="478"/>
      <c r="BF1647" s="478"/>
      <c r="BG1647" s="478"/>
    </row>
    <row r="1648" spans="2:59" x14ac:dyDescent="0.2">
      <c r="B1648" s="478"/>
      <c r="C1648" s="478"/>
      <c r="D1648" s="620"/>
      <c r="E1648" s="620"/>
      <c r="F1648" s="620"/>
      <c r="G1648" s="479"/>
      <c r="H1648" s="621"/>
      <c r="I1648" s="622"/>
      <c r="J1648" s="622"/>
      <c r="K1648" s="623"/>
      <c r="L1648" s="623"/>
      <c r="M1648" s="622"/>
      <c r="N1648" s="623"/>
      <c r="O1648" s="622"/>
      <c r="P1648" s="479"/>
      <c r="Q1648" s="479"/>
      <c r="R1648" s="623"/>
      <c r="S1648" s="478"/>
      <c r="T1648" s="478"/>
      <c r="U1648" s="624"/>
      <c r="V1648" s="624"/>
      <c r="W1648" s="624"/>
      <c r="BB1648" s="478"/>
      <c r="BC1648" s="478"/>
      <c r="BD1648" s="478"/>
      <c r="BE1648" s="478"/>
      <c r="BF1648" s="478"/>
      <c r="BG1648" s="478"/>
    </row>
    <row r="1649" spans="2:59" x14ac:dyDescent="0.2">
      <c r="B1649" s="478"/>
      <c r="C1649" s="478"/>
      <c r="D1649" s="620"/>
      <c r="E1649" s="620"/>
      <c r="F1649" s="620"/>
      <c r="G1649" s="479"/>
      <c r="H1649" s="621"/>
      <c r="I1649" s="622"/>
      <c r="J1649" s="622"/>
      <c r="K1649" s="623"/>
      <c r="L1649" s="623"/>
      <c r="M1649" s="622"/>
      <c r="N1649" s="623"/>
      <c r="O1649" s="622"/>
      <c r="P1649" s="479"/>
      <c r="Q1649" s="479"/>
      <c r="R1649" s="623"/>
      <c r="S1649" s="478"/>
      <c r="T1649" s="478"/>
      <c r="U1649" s="624"/>
      <c r="V1649" s="624"/>
      <c r="W1649" s="624"/>
      <c r="BB1649" s="478"/>
      <c r="BC1649" s="478"/>
      <c r="BD1649" s="478"/>
      <c r="BE1649" s="478"/>
      <c r="BF1649" s="478"/>
      <c r="BG1649" s="478"/>
    </row>
    <row r="1650" spans="2:59" x14ac:dyDescent="0.2">
      <c r="B1650" s="478"/>
      <c r="C1650" s="478"/>
      <c r="D1650" s="620"/>
      <c r="E1650" s="620"/>
      <c r="F1650" s="620"/>
      <c r="G1650" s="479"/>
      <c r="H1650" s="621"/>
      <c r="I1650" s="622"/>
      <c r="J1650" s="622"/>
      <c r="K1650" s="623"/>
      <c r="L1650" s="623"/>
      <c r="M1650" s="622"/>
      <c r="N1650" s="623"/>
      <c r="O1650" s="622"/>
      <c r="P1650" s="479"/>
      <c r="Q1650" s="479"/>
      <c r="R1650" s="623"/>
      <c r="S1650" s="478"/>
      <c r="T1650" s="478"/>
      <c r="U1650" s="624"/>
      <c r="V1650" s="624"/>
      <c r="W1650" s="624"/>
      <c r="BB1650" s="478"/>
      <c r="BC1650" s="478"/>
      <c r="BD1650" s="478"/>
      <c r="BE1650" s="478"/>
      <c r="BF1650" s="478"/>
      <c r="BG1650" s="478"/>
    </row>
    <row r="1651" spans="2:59" x14ac:dyDescent="0.2">
      <c r="B1651" s="478"/>
      <c r="C1651" s="478"/>
      <c r="D1651" s="620"/>
      <c r="E1651" s="620"/>
      <c r="F1651" s="620"/>
      <c r="G1651" s="479"/>
      <c r="H1651" s="621"/>
      <c r="I1651" s="622"/>
      <c r="J1651" s="622"/>
      <c r="K1651" s="623"/>
      <c r="L1651" s="623"/>
      <c r="M1651" s="622"/>
      <c r="N1651" s="623"/>
      <c r="O1651" s="622"/>
      <c r="P1651" s="479"/>
      <c r="Q1651" s="479"/>
      <c r="R1651" s="623"/>
      <c r="S1651" s="478"/>
      <c r="T1651" s="478"/>
      <c r="U1651" s="624"/>
      <c r="V1651" s="624"/>
      <c r="W1651" s="624"/>
      <c r="BB1651" s="478"/>
      <c r="BC1651" s="478"/>
      <c r="BD1651" s="478"/>
      <c r="BE1651" s="478"/>
      <c r="BF1651" s="478"/>
      <c r="BG1651" s="478"/>
    </row>
    <row r="1652" spans="2:59" x14ac:dyDescent="0.2">
      <c r="B1652" s="478"/>
      <c r="C1652" s="478"/>
      <c r="D1652" s="620"/>
      <c r="E1652" s="620"/>
      <c r="F1652" s="620"/>
      <c r="G1652" s="479"/>
      <c r="H1652" s="621"/>
      <c r="I1652" s="622"/>
      <c r="J1652" s="622"/>
      <c r="K1652" s="623"/>
      <c r="L1652" s="623"/>
      <c r="M1652" s="622"/>
      <c r="N1652" s="623"/>
      <c r="O1652" s="622"/>
      <c r="P1652" s="479"/>
      <c r="Q1652" s="479"/>
      <c r="R1652" s="623"/>
      <c r="S1652" s="478"/>
      <c r="T1652" s="478"/>
      <c r="U1652" s="624"/>
      <c r="V1652" s="624"/>
      <c r="W1652" s="624"/>
      <c r="BB1652" s="478"/>
      <c r="BC1652" s="478"/>
      <c r="BD1652" s="478"/>
      <c r="BE1652" s="478"/>
      <c r="BF1652" s="478"/>
      <c r="BG1652" s="478"/>
    </row>
    <row r="1653" spans="2:59" x14ac:dyDescent="0.2">
      <c r="B1653" s="478"/>
      <c r="C1653" s="478"/>
      <c r="D1653" s="620"/>
      <c r="E1653" s="620"/>
      <c r="F1653" s="620"/>
      <c r="G1653" s="479"/>
      <c r="H1653" s="621"/>
      <c r="I1653" s="622"/>
      <c r="J1653" s="622"/>
      <c r="K1653" s="623"/>
      <c r="L1653" s="623"/>
      <c r="M1653" s="622"/>
      <c r="N1653" s="623"/>
      <c r="O1653" s="622"/>
      <c r="P1653" s="479"/>
      <c r="Q1653" s="479"/>
      <c r="R1653" s="623"/>
      <c r="S1653" s="478"/>
      <c r="T1653" s="478"/>
      <c r="U1653" s="624"/>
      <c r="V1653" s="624"/>
      <c r="W1653" s="624"/>
      <c r="BB1653" s="478"/>
      <c r="BC1653" s="478"/>
      <c r="BD1653" s="478"/>
      <c r="BE1653" s="478"/>
      <c r="BF1653" s="478"/>
      <c r="BG1653" s="478"/>
    </row>
    <row r="1654" spans="2:59" x14ac:dyDescent="0.2">
      <c r="B1654" s="478"/>
      <c r="C1654" s="478"/>
      <c r="D1654" s="620"/>
      <c r="E1654" s="620"/>
      <c r="F1654" s="620"/>
      <c r="G1654" s="479"/>
      <c r="H1654" s="621"/>
      <c r="I1654" s="622"/>
      <c r="J1654" s="622"/>
      <c r="K1654" s="623"/>
      <c r="L1654" s="623"/>
      <c r="M1654" s="622"/>
      <c r="N1654" s="623"/>
      <c r="O1654" s="622"/>
      <c r="P1654" s="479"/>
      <c r="Q1654" s="479"/>
      <c r="R1654" s="623"/>
      <c r="S1654" s="478"/>
      <c r="T1654" s="478"/>
      <c r="U1654" s="624"/>
      <c r="V1654" s="624"/>
      <c r="W1654" s="624"/>
      <c r="BB1654" s="478"/>
      <c r="BC1654" s="478"/>
      <c r="BD1654" s="478"/>
      <c r="BE1654" s="478"/>
      <c r="BF1654" s="478"/>
      <c r="BG1654" s="478"/>
    </row>
    <row r="1655" spans="2:59" x14ac:dyDescent="0.2">
      <c r="B1655" s="478"/>
      <c r="C1655" s="478"/>
      <c r="D1655" s="620"/>
      <c r="E1655" s="620"/>
      <c r="F1655" s="620"/>
      <c r="G1655" s="479"/>
      <c r="H1655" s="621"/>
      <c r="I1655" s="622"/>
      <c r="J1655" s="622"/>
      <c r="K1655" s="623"/>
      <c r="L1655" s="623"/>
      <c r="M1655" s="622"/>
      <c r="N1655" s="623"/>
      <c r="O1655" s="622"/>
      <c r="P1655" s="479"/>
      <c r="Q1655" s="479"/>
      <c r="R1655" s="623"/>
      <c r="S1655" s="478"/>
      <c r="T1655" s="478"/>
      <c r="U1655" s="624"/>
      <c r="V1655" s="624"/>
      <c r="W1655" s="624"/>
      <c r="BB1655" s="478"/>
      <c r="BC1655" s="478"/>
      <c r="BD1655" s="478"/>
      <c r="BE1655" s="478"/>
      <c r="BF1655" s="478"/>
      <c r="BG1655" s="478"/>
    </row>
    <row r="1656" spans="2:59" x14ac:dyDescent="0.2">
      <c r="B1656" s="478"/>
      <c r="C1656" s="478"/>
      <c r="D1656" s="620"/>
      <c r="E1656" s="620"/>
      <c r="F1656" s="620"/>
      <c r="G1656" s="479"/>
      <c r="H1656" s="621"/>
      <c r="I1656" s="622"/>
      <c r="J1656" s="622"/>
      <c r="K1656" s="623"/>
      <c r="L1656" s="623"/>
      <c r="M1656" s="622"/>
      <c r="N1656" s="623"/>
      <c r="O1656" s="622"/>
      <c r="P1656" s="479"/>
      <c r="Q1656" s="479"/>
      <c r="R1656" s="623"/>
      <c r="S1656" s="478"/>
      <c r="T1656" s="478"/>
      <c r="U1656" s="624"/>
      <c r="V1656" s="624"/>
      <c r="W1656" s="624"/>
      <c r="BB1656" s="478"/>
      <c r="BC1656" s="478"/>
      <c r="BD1656" s="478"/>
      <c r="BE1656" s="478"/>
      <c r="BF1656" s="478"/>
      <c r="BG1656" s="478"/>
    </row>
    <row r="1657" spans="2:59" x14ac:dyDescent="0.2">
      <c r="B1657" s="478"/>
      <c r="C1657" s="478"/>
      <c r="D1657" s="620"/>
      <c r="E1657" s="620"/>
      <c r="F1657" s="620"/>
      <c r="G1657" s="479"/>
      <c r="H1657" s="621"/>
      <c r="I1657" s="622"/>
      <c r="J1657" s="622"/>
      <c r="K1657" s="623"/>
      <c r="L1657" s="623"/>
      <c r="M1657" s="622"/>
      <c r="N1657" s="623"/>
      <c r="O1657" s="622"/>
      <c r="P1657" s="479"/>
      <c r="Q1657" s="479"/>
      <c r="R1657" s="623"/>
      <c r="S1657" s="478"/>
      <c r="T1657" s="478"/>
      <c r="U1657" s="624"/>
      <c r="V1657" s="624"/>
      <c r="W1657" s="624"/>
      <c r="BB1657" s="478"/>
      <c r="BC1657" s="478"/>
      <c r="BD1657" s="478"/>
      <c r="BE1657" s="478"/>
      <c r="BF1657" s="478"/>
      <c r="BG1657" s="478"/>
    </row>
    <row r="1658" spans="2:59" x14ac:dyDescent="0.2">
      <c r="B1658" s="478"/>
      <c r="C1658" s="478"/>
      <c r="D1658" s="620"/>
      <c r="E1658" s="620"/>
      <c r="F1658" s="620"/>
      <c r="G1658" s="479"/>
      <c r="H1658" s="621"/>
      <c r="I1658" s="622"/>
      <c r="J1658" s="622"/>
      <c r="K1658" s="623"/>
      <c r="L1658" s="623"/>
      <c r="M1658" s="622"/>
      <c r="N1658" s="623"/>
      <c r="O1658" s="622"/>
      <c r="P1658" s="479"/>
      <c r="Q1658" s="479"/>
      <c r="R1658" s="623"/>
      <c r="S1658" s="478"/>
      <c r="T1658" s="478"/>
      <c r="U1658" s="624"/>
      <c r="V1658" s="624"/>
      <c r="W1658" s="624"/>
      <c r="BB1658" s="478"/>
      <c r="BC1658" s="478"/>
      <c r="BD1658" s="478"/>
      <c r="BE1658" s="478"/>
      <c r="BF1658" s="478"/>
      <c r="BG1658" s="478"/>
    </row>
    <row r="1659" spans="2:59" x14ac:dyDescent="0.2">
      <c r="B1659" s="478"/>
      <c r="C1659" s="478"/>
      <c r="D1659" s="620"/>
      <c r="E1659" s="620"/>
      <c r="F1659" s="620"/>
      <c r="G1659" s="479"/>
      <c r="H1659" s="621"/>
      <c r="I1659" s="622"/>
      <c r="J1659" s="622"/>
      <c r="K1659" s="623"/>
      <c r="L1659" s="623"/>
      <c r="M1659" s="622"/>
      <c r="N1659" s="623"/>
      <c r="O1659" s="622"/>
      <c r="P1659" s="479"/>
      <c r="Q1659" s="479"/>
      <c r="R1659" s="623"/>
      <c r="S1659" s="478"/>
      <c r="T1659" s="478"/>
      <c r="U1659" s="624"/>
      <c r="V1659" s="624"/>
      <c r="W1659" s="624"/>
      <c r="BB1659" s="478"/>
      <c r="BC1659" s="478"/>
      <c r="BD1659" s="478"/>
      <c r="BE1659" s="478"/>
      <c r="BF1659" s="478"/>
      <c r="BG1659" s="478"/>
    </row>
    <row r="1660" spans="2:59" x14ac:dyDescent="0.2">
      <c r="B1660" s="478"/>
      <c r="C1660" s="478"/>
      <c r="D1660" s="620"/>
      <c r="E1660" s="620"/>
      <c r="F1660" s="620"/>
      <c r="G1660" s="479"/>
      <c r="H1660" s="621"/>
      <c r="I1660" s="622"/>
      <c r="J1660" s="622"/>
      <c r="K1660" s="623"/>
      <c r="L1660" s="623"/>
      <c r="M1660" s="622"/>
      <c r="N1660" s="623"/>
      <c r="O1660" s="622"/>
      <c r="P1660" s="479"/>
      <c r="Q1660" s="479"/>
      <c r="R1660" s="623"/>
      <c r="S1660" s="478"/>
      <c r="T1660" s="478"/>
      <c r="U1660" s="624"/>
      <c r="V1660" s="624"/>
      <c r="W1660" s="624"/>
      <c r="BB1660" s="478"/>
      <c r="BC1660" s="478"/>
      <c r="BD1660" s="478"/>
      <c r="BE1660" s="478"/>
      <c r="BF1660" s="478"/>
      <c r="BG1660" s="478"/>
    </row>
    <row r="1661" spans="2:59" x14ac:dyDescent="0.2">
      <c r="B1661" s="478"/>
      <c r="C1661" s="478"/>
      <c r="D1661" s="620"/>
      <c r="E1661" s="620"/>
      <c r="F1661" s="620"/>
      <c r="G1661" s="479"/>
      <c r="H1661" s="621"/>
      <c r="I1661" s="622"/>
      <c r="J1661" s="622"/>
      <c r="K1661" s="623"/>
      <c r="L1661" s="623"/>
      <c r="M1661" s="622"/>
      <c r="N1661" s="623"/>
      <c r="O1661" s="622"/>
      <c r="P1661" s="479"/>
      <c r="Q1661" s="479"/>
      <c r="R1661" s="623"/>
      <c r="S1661" s="478"/>
      <c r="T1661" s="478"/>
      <c r="U1661" s="624"/>
      <c r="V1661" s="624"/>
      <c r="W1661" s="624"/>
      <c r="BB1661" s="478"/>
      <c r="BC1661" s="478"/>
      <c r="BD1661" s="478"/>
      <c r="BE1661" s="478"/>
      <c r="BF1661" s="478"/>
      <c r="BG1661" s="478"/>
    </row>
    <row r="1662" spans="2:59" x14ac:dyDescent="0.2">
      <c r="B1662" s="478"/>
      <c r="C1662" s="478"/>
      <c r="D1662" s="620"/>
      <c r="E1662" s="620"/>
      <c r="F1662" s="620"/>
      <c r="G1662" s="479"/>
      <c r="H1662" s="621"/>
      <c r="I1662" s="622"/>
      <c r="J1662" s="622"/>
      <c r="K1662" s="623"/>
      <c r="L1662" s="623"/>
      <c r="M1662" s="622"/>
      <c r="N1662" s="623"/>
      <c r="O1662" s="622"/>
      <c r="P1662" s="479"/>
      <c r="Q1662" s="479"/>
      <c r="R1662" s="623"/>
      <c r="S1662" s="478"/>
      <c r="T1662" s="478"/>
      <c r="U1662" s="624"/>
      <c r="V1662" s="624"/>
      <c r="W1662" s="624"/>
      <c r="BB1662" s="478"/>
      <c r="BC1662" s="478"/>
      <c r="BD1662" s="478"/>
      <c r="BE1662" s="478"/>
      <c r="BF1662" s="478"/>
      <c r="BG1662" s="478"/>
    </row>
    <row r="1663" spans="2:59" x14ac:dyDescent="0.2">
      <c r="B1663" s="478"/>
      <c r="C1663" s="478"/>
      <c r="D1663" s="620"/>
      <c r="E1663" s="620"/>
      <c r="F1663" s="620"/>
      <c r="G1663" s="479"/>
      <c r="H1663" s="621"/>
      <c r="I1663" s="622"/>
      <c r="J1663" s="622"/>
      <c r="K1663" s="623"/>
      <c r="L1663" s="623"/>
      <c r="M1663" s="622"/>
      <c r="N1663" s="623"/>
      <c r="O1663" s="622"/>
      <c r="P1663" s="479"/>
      <c r="Q1663" s="479"/>
      <c r="R1663" s="623"/>
      <c r="S1663" s="478"/>
      <c r="T1663" s="478"/>
      <c r="U1663" s="624"/>
      <c r="V1663" s="624"/>
      <c r="W1663" s="624"/>
      <c r="BB1663" s="478"/>
      <c r="BC1663" s="478"/>
      <c r="BD1663" s="478"/>
      <c r="BE1663" s="478"/>
      <c r="BF1663" s="478"/>
      <c r="BG1663" s="478"/>
    </row>
    <row r="1664" spans="2:59" x14ac:dyDescent="0.2">
      <c r="B1664" s="478"/>
      <c r="C1664" s="478"/>
      <c r="D1664" s="620"/>
      <c r="E1664" s="620"/>
      <c r="F1664" s="620"/>
      <c r="G1664" s="479"/>
      <c r="H1664" s="621"/>
      <c r="I1664" s="622"/>
      <c r="J1664" s="622"/>
      <c r="K1664" s="623"/>
      <c r="L1664" s="623"/>
      <c r="M1664" s="622"/>
      <c r="N1664" s="623"/>
      <c r="O1664" s="622"/>
      <c r="P1664" s="479"/>
      <c r="Q1664" s="479"/>
      <c r="R1664" s="623"/>
      <c r="S1664" s="478"/>
      <c r="T1664" s="478"/>
      <c r="U1664" s="624"/>
      <c r="V1664" s="624"/>
      <c r="W1664" s="624"/>
      <c r="BB1664" s="478"/>
      <c r="BC1664" s="478"/>
      <c r="BD1664" s="478"/>
      <c r="BE1664" s="478"/>
      <c r="BF1664" s="478"/>
      <c r="BG1664" s="478"/>
    </row>
    <row r="1665" spans="2:59" x14ac:dyDescent="0.2">
      <c r="B1665" s="478"/>
      <c r="C1665" s="478"/>
      <c r="D1665" s="620"/>
      <c r="E1665" s="620"/>
      <c r="F1665" s="620"/>
      <c r="G1665" s="479"/>
      <c r="H1665" s="621"/>
      <c r="I1665" s="622"/>
      <c r="J1665" s="622"/>
      <c r="K1665" s="623"/>
      <c r="L1665" s="623"/>
      <c r="M1665" s="622"/>
      <c r="N1665" s="623"/>
      <c r="O1665" s="622"/>
      <c r="P1665" s="479"/>
      <c r="Q1665" s="479"/>
      <c r="R1665" s="623"/>
      <c r="S1665" s="478"/>
      <c r="T1665" s="478"/>
      <c r="U1665" s="624"/>
      <c r="V1665" s="624"/>
      <c r="W1665" s="624"/>
      <c r="BB1665" s="478"/>
      <c r="BC1665" s="478"/>
      <c r="BD1665" s="478"/>
      <c r="BE1665" s="478"/>
      <c r="BF1665" s="478"/>
      <c r="BG1665" s="478"/>
    </row>
    <row r="1666" spans="2:59" x14ac:dyDescent="0.2">
      <c r="B1666" s="478"/>
      <c r="C1666" s="478"/>
      <c r="D1666" s="620"/>
      <c r="E1666" s="620"/>
      <c r="F1666" s="620"/>
      <c r="G1666" s="479"/>
      <c r="H1666" s="621"/>
      <c r="I1666" s="622"/>
      <c r="J1666" s="622"/>
      <c r="K1666" s="623"/>
      <c r="L1666" s="623"/>
      <c r="M1666" s="622"/>
      <c r="N1666" s="623"/>
      <c r="O1666" s="622"/>
      <c r="P1666" s="479"/>
      <c r="Q1666" s="479"/>
      <c r="R1666" s="623"/>
      <c r="S1666" s="478"/>
      <c r="T1666" s="478"/>
      <c r="U1666" s="624"/>
      <c r="V1666" s="624"/>
      <c r="W1666" s="624"/>
      <c r="BB1666" s="478"/>
      <c r="BC1666" s="478"/>
      <c r="BD1666" s="478"/>
      <c r="BE1666" s="478"/>
      <c r="BF1666" s="478"/>
      <c r="BG1666" s="478"/>
    </row>
    <row r="1667" spans="2:59" x14ac:dyDescent="0.2">
      <c r="B1667" s="478"/>
      <c r="C1667" s="478"/>
      <c r="D1667" s="620"/>
      <c r="E1667" s="620"/>
      <c r="F1667" s="620"/>
      <c r="G1667" s="479"/>
      <c r="H1667" s="621"/>
      <c r="I1667" s="622"/>
      <c r="J1667" s="622"/>
      <c r="K1667" s="623"/>
      <c r="L1667" s="623"/>
      <c r="M1667" s="622"/>
      <c r="N1667" s="623"/>
      <c r="O1667" s="622"/>
      <c r="P1667" s="479"/>
      <c r="Q1667" s="479"/>
      <c r="R1667" s="623"/>
      <c r="S1667" s="478"/>
      <c r="T1667" s="478"/>
      <c r="U1667" s="624"/>
      <c r="V1667" s="624"/>
      <c r="W1667" s="624"/>
      <c r="BB1667" s="478"/>
      <c r="BC1667" s="478"/>
      <c r="BD1667" s="478"/>
      <c r="BE1667" s="478"/>
      <c r="BF1667" s="478"/>
      <c r="BG1667" s="478"/>
    </row>
    <row r="1668" spans="2:59" x14ac:dyDescent="0.2">
      <c r="B1668" s="478"/>
      <c r="C1668" s="478"/>
      <c r="D1668" s="620"/>
      <c r="E1668" s="620"/>
      <c r="F1668" s="620"/>
      <c r="G1668" s="479"/>
      <c r="H1668" s="621"/>
      <c r="I1668" s="622"/>
      <c r="J1668" s="622"/>
      <c r="K1668" s="623"/>
      <c r="L1668" s="623"/>
      <c r="M1668" s="622"/>
      <c r="N1668" s="623"/>
      <c r="O1668" s="622"/>
      <c r="P1668" s="479"/>
      <c r="Q1668" s="479"/>
      <c r="R1668" s="623"/>
      <c r="S1668" s="478"/>
      <c r="T1668" s="478"/>
      <c r="U1668" s="624"/>
      <c r="V1668" s="624"/>
      <c r="W1668" s="624"/>
      <c r="BB1668" s="478"/>
      <c r="BC1668" s="478"/>
      <c r="BD1668" s="478"/>
      <c r="BE1668" s="478"/>
      <c r="BF1668" s="478"/>
      <c r="BG1668" s="478"/>
    </row>
    <row r="1669" spans="2:59" x14ac:dyDescent="0.2">
      <c r="B1669" s="478"/>
      <c r="C1669" s="478"/>
      <c r="D1669" s="620"/>
      <c r="E1669" s="620"/>
      <c r="F1669" s="620"/>
      <c r="G1669" s="479"/>
      <c r="H1669" s="621"/>
      <c r="I1669" s="622"/>
      <c r="J1669" s="622"/>
      <c r="K1669" s="623"/>
      <c r="L1669" s="623"/>
      <c r="M1669" s="622"/>
      <c r="N1669" s="623"/>
      <c r="O1669" s="622"/>
      <c r="P1669" s="479"/>
      <c r="Q1669" s="479"/>
      <c r="R1669" s="623"/>
      <c r="S1669" s="478"/>
      <c r="T1669" s="478"/>
      <c r="U1669" s="624"/>
      <c r="V1669" s="624"/>
      <c r="W1669" s="624"/>
      <c r="BB1669" s="478"/>
      <c r="BC1669" s="478"/>
      <c r="BD1669" s="478"/>
      <c r="BE1669" s="478"/>
      <c r="BF1669" s="478"/>
      <c r="BG1669" s="478"/>
    </row>
    <row r="1670" spans="2:59" x14ac:dyDescent="0.2">
      <c r="B1670" s="478"/>
      <c r="C1670" s="478"/>
      <c r="D1670" s="620"/>
      <c r="E1670" s="620"/>
      <c r="F1670" s="620"/>
      <c r="G1670" s="479"/>
      <c r="H1670" s="621"/>
      <c r="I1670" s="622"/>
      <c r="J1670" s="622"/>
      <c r="K1670" s="623"/>
      <c r="L1670" s="623"/>
      <c r="M1670" s="622"/>
      <c r="N1670" s="623"/>
      <c r="O1670" s="622"/>
      <c r="P1670" s="479"/>
      <c r="Q1670" s="479"/>
      <c r="R1670" s="623"/>
      <c r="S1670" s="478"/>
      <c r="T1670" s="478"/>
      <c r="U1670" s="624"/>
      <c r="V1670" s="624"/>
      <c r="W1670" s="624"/>
      <c r="BB1670" s="478"/>
      <c r="BC1670" s="478"/>
      <c r="BD1670" s="478"/>
      <c r="BE1670" s="478"/>
      <c r="BF1670" s="478"/>
      <c r="BG1670" s="478"/>
    </row>
    <row r="1671" spans="2:59" x14ac:dyDescent="0.2">
      <c r="B1671" s="478"/>
      <c r="C1671" s="478"/>
      <c r="D1671" s="620"/>
      <c r="E1671" s="620"/>
      <c r="F1671" s="620"/>
      <c r="G1671" s="479"/>
      <c r="H1671" s="621"/>
      <c r="I1671" s="622"/>
      <c r="J1671" s="622"/>
      <c r="K1671" s="623"/>
      <c r="L1671" s="623"/>
      <c r="M1671" s="622"/>
      <c r="N1671" s="623"/>
      <c r="O1671" s="622"/>
      <c r="P1671" s="479"/>
      <c r="Q1671" s="479"/>
      <c r="R1671" s="623"/>
      <c r="S1671" s="478"/>
      <c r="T1671" s="478"/>
      <c r="U1671" s="624"/>
      <c r="V1671" s="624"/>
      <c r="W1671" s="624"/>
      <c r="BB1671" s="478"/>
      <c r="BC1671" s="478"/>
      <c r="BD1671" s="478"/>
      <c r="BE1671" s="478"/>
      <c r="BF1671" s="478"/>
      <c r="BG1671" s="478"/>
    </row>
    <row r="1672" spans="2:59" x14ac:dyDescent="0.2">
      <c r="B1672" s="478"/>
      <c r="C1672" s="478"/>
      <c r="D1672" s="620"/>
      <c r="E1672" s="620"/>
      <c r="F1672" s="620"/>
      <c r="G1672" s="479"/>
      <c r="H1672" s="621"/>
      <c r="I1672" s="622"/>
      <c r="J1672" s="622"/>
      <c r="K1672" s="623"/>
      <c r="L1672" s="623"/>
      <c r="M1672" s="622"/>
      <c r="N1672" s="623"/>
      <c r="O1672" s="622"/>
      <c r="P1672" s="479"/>
      <c r="Q1672" s="479"/>
      <c r="R1672" s="623"/>
      <c r="S1672" s="478"/>
      <c r="T1672" s="478"/>
      <c r="U1672" s="624"/>
      <c r="V1672" s="624"/>
      <c r="W1672" s="624"/>
      <c r="BB1672" s="478"/>
      <c r="BC1672" s="478"/>
      <c r="BD1672" s="478"/>
      <c r="BE1672" s="478"/>
      <c r="BF1672" s="478"/>
      <c r="BG1672" s="478"/>
    </row>
    <row r="1673" spans="2:59" x14ac:dyDescent="0.2">
      <c r="B1673" s="478"/>
      <c r="C1673" s="478"/>
      <c r="D1673" s="620"/>
      <c r="E1673" s="620"/>
      <c r="F1673" s="620"/>
      <c r="G1673" s="479"/>
      <c r="H1673" s="621"/>
      <c r="I1673" s="622"/>
      <c r="J1673" s="622"/>
      <c r="K1673" s="623"/>
      <c r="L1673" s="623"/>
      <c r="M1673" s="622"/>
      <c r="N1673" s="623"/>
      <c r="O1673" s="622"/>
      <c r="P1673" s="479"/>
      <c r="Q1673" s="479"/>
      <c r="R1673" s="623"/>
      <c r="S1673" s="478"/>
      <c r="T1673" s="478"/>
      <c r="U1673" s="624"/>
      <c r="V1673" s="624"/>
      <c r="W1673" s="624"/>
      <c r="BB1673" s="478"/>
      <c r="BC1673" s="478"/>
      <c r="BD1673" s="478"/>
      <c r="BE1673" s="478"/>
      <c r="BF1673" s="478"/>
      <c r="BG1673" s="478"/>
    </row>
    <row r="1674" spans="2:59" x14ac:dyDescent="0.2">
      <c r="B1674" s="478"/>
      <c r="C1674" s="478"/>
      <c r="D1674" s="620"/>
      <c r="E1674" s="620"/>
      <c r="F1674" s="620"/>
      <c r="G1674" s="479"/>
      <c r="H1674" s="621"/>
      <c r="I1674" s="622"/>
      <c r="J1674" s="622"/>
      <c r="K1674" s="623"/>
      <c r="L1674" s="623"/>
      <c r="M1674" s="622"/>
      <c r="N1674" s="623"/>
      <c r="O1674" s="622"/>
      <c r="P1674" s="479"/>
      <c r="Q1674" s="479"/>
      <c r="R1674" s="623"/>
      <c r="S1674" s="478"/>
      <c r="T1674" s="478"/>
      <c r="U1674" s="624"/>
      <c r="V1674" s="624"/>
      <c r="W1674" s="624"/>
      <c r="BB1674" s="478"/>
      <c r="BC1674" s="478"/>
      <c r="BD1674" s="478"/>
      <c r="BE1674" s="478"/>
      <c r="BF1674" s="478"/>
      <c r="BG1674" s="478"/>
    </row>
    <row r="1675" spans="2:59" x14ac:dyDescent="0.2">
      <c r="B1675" s="478"/>
      <c r="C1675" s="478"/>
      <c r="D1675" s="620"/>
      <c r="E1675" s="620"/>
      <c r="F1675" s="620"/>
      <c r="G1675" s="479"/>
      <c r="H1675" s="621"/>
      <c r="I1675" s="622"/>
      <c r="J1675" s="622"/>
      <c r="K1675" s="623"/>
      <c r="L1675" s="623"/>
      <c r="M1675" s="622"/>
      <c r="N1675" s="623"/>
      <c r="O1675" s="622"/>
      <c r="P1675" s="479"/>
      <c r="Q1675" s="479"/>
      <c r="R1675" s="623"/>
      <c r="S1675" s="478"/>
      <c r="T1675" s="478"/>
      <c r="U1675" s="624"/>
      <c r="V1675" s="624"/>
      <c r="W1675" s="624"/>
      <c r="BB1675" s="478"/>
      <c r="BC1675" s="478"/>
      <c r="BD1675" s="478"/>
      <c r="BE1675" s="478"/>
      <c r="BF1675" s="478"/>
      <c r="BG1675" s="478"/>
    </row>
    <row r="1676" spans="2:59" x14ac:dyDescent="0.2">
      <c r="B1676" s="478"/>
      <c r="C1676" s="478"/>
      <c r="D1676" s="620"/>
      <c r="E1676" s="620"/>
      <c r="F1676" s="620"/>
      <c r="G1676" s="479"/>
      <c r="H1676" s="621"/>
      <c r="I1676" s="622"/>
      <c r="J1676" s="622"/>
      <c r="K1676" s="623"/>
      <c r="L1676" s="623"/>
      <c r="M1676" s="622"/>
      <c r="N1676" s="623"/>
      <c r="O1676" s="622"/>
      <c r="P1676" s="479"/>
      <c r="Q1676" s="479"/>
      <c r="R1676" s="623"/>
      <c r="S1676" s="478"/>
      <c r="T1676" s="478"/>
      <c r="U1676" s="624"/>
      <c r="V1676" s="624"/>
      <c r="W1676" s="624"/>
      <c r="BB1676" s="478"/>
      <c r="BC1676" s="478"/>
      <c r="BD1676" s="478"/>
      <c r="BE1676" s="478"/>
      <c r="BF1676" s="478"/>
      <c r="BG1676" s="478"/>
    </row>
    <row r="1677" spans="2:59" x14ac:dyDescent="0.2">
      <c r="B1677" s="478"/>
      <c r="C1677" s="478"/>
      <c r="D1677" s="620"/>
      <c r="E1677" s="620"/>
      <c r="F1677" s="620"/>
      <c r="G1677" s="479"/>
      <c r="H1677" s="621"/>
      <c r="I1677" s="622"/>
      <c r="J1677" s="622"/>
      <c r="K1677" s="623"/>
      <c r="L1677" s="623"/>
      <c r="M1677" s="622"/>
      <c r="N1677" s="623"/>
      <c r="O1677" s="622"/>
      <c r="P1677" s="479"/>
      <c r="Q1677" s="479"/>
      <c r="R1677" s="623"/>
      <c r="S1677" s="478"/>
      <c r="T1677" s="478"/>
      <c r="U1677" s="624"/>
      <c r="V1677" s="624"/>
      <c r="W1677" s="624"/>
      <c r="BB1677" s="478"/>
      <c r="BC1677" s="478"/>
      <c r="BD1677" s="478"/>
      <c r="BE1677" s="478"/>
      <c r="BF1677" s="478"/>
      <c r="BG1677" s="478"/>
    </row>
    <row r="1678" spans="2:59" x14ac:dyDescent="0.2">
      <c r="B1678" s="478"/>
      <c r="C1678" s="478"/>
      <c r="D1678" s="620"/>
      <c r="E1678" s="620"/>
      <c r="F1678" s="620"/>
      <c r="G1678" s="479"/>
      <c r="H1678" s="621"/>
      <c r="I1678" s="622"/>
      <c r="J1678" s="622"/>
      <c r="K1678" s="623"/>
      <c r="L1678" s="623"/>
      <c r="M1678" s="622"/>
      <c r="N1678" s="623"/>
      <c r="O1678" s="622"/>
      <c r="P1678" s="479"/>
      <c r="Q1678" s="479"/>
      <c r="R1678" s="623"/>
      <c r="S1678" s="478"/>
      <c r="T1678" s="478"/>
      <c r="U1678" s="624"/>
      <c r="V1678" s="624"/>
      <c r="W1678" s="624"/>
      <c r="BB1678" s="478"/>
      <c r="BC1678" s="478"/>
      <c r="BD1678" s="478"/>
      <c r="BE1678" s="478"/>
      <c r="BF1678" s="478"/>
      <c r="BG1678" s="478"/>
    </row>
    <row r="1679" spans="2:59" x14ac:dyDescent="0.2">
      <c r="B1679" s="478"/>
      <c r="C1679" s="478"/>
      <c r="D1679" s="620"/>
      <c r="E1679" s="620"/>
      <c r="F1679" s="620"/>
      <c r="G1679" s="479"/>
      <c r="H1679" s="621"/>
      <c r="I1679" s="622"/>
      <c r="J1679" s="622"/>
      <c r="K1679" s="623"/>
      <c r="L1679" s="623"/>
      <c r="M1679" s="622"/>
      <c r="N1679" s="623"/>
      <c r="O1679" s="622"/>
      <c r="P1679" s="479"/>
      <c r="Q1679" s="479"/>
      <c r="R1679" s="623"/>
      <c r="S1679" s="478"/>
      <c r="T1679" s="478"/>
      <c r="U1679" s="624"/>
      <c r="V1679" s="624"/>
      <c r="W1679" s="624"/>
      <c r="BB1679" s="478"/>
      <c r="BC1679" s="478"/>
      <c r="BD1679" s="478"/>
      <c r="BE1679" s="478"/>
      <c r="BF1679" s="478"/>
      <c r="BG1679" s="478"/>
    </row>
    <row r="1680" spans="2:59" x14ac:dyDescent="0.2">
      <c r="B1680" s="478"/>
      <c r="C1680" s="478"/>
      <c r="D1680" s="620"/>
      <c r="E1680" s="620"/>
      <c r="F1680" s="620"/>
      <c r="G1680" s="479"/>
      <c r="H1680" s="621"/>
      <c r="I1680" s="622"/>
      <c r="J1680" s="622"/>
      <c r="K1680" s="623"/>
      <c r="L1680" s="623"/>
      <c r="M1680" s="622"/>
      <c r="N1680" s="623"/>
      <c r="O1680" s="622"/>
      <c r="P1680" s="479"/>
      <c r="Q1680" s="479"/>
      <c r="R1680" s="623"/>
      <c r="S1680" s="478"/>
      <c r="T1680" s="478"/>
      <c r="U1680" s="624"/>
      <c r="V1680" s="624"/>
      <c r="W1680" s="624"/>
      <c r="BB1680" s="478"/>
      <c r="BC1680" s="478"/>
      <c r="BD1680" s="478"/>
      <c r="BE1680" s="478"/>
      <c r="BF1680" s="478"/>
      <c r="BG1680" s="478"/>
    </row>
    <row r="1681" spans="2:59" x14ac:dyDescent="0.2">
      <c r="B1681" s="478"/>
      <c r="C1681" s="478"/>
      <c r="D1681" s="620"/>
      <c r="E1681" s="620"/>
      <c r="F1681" s="620"/>
      <c r="G1681" s="479"/>
      <c r="H1681" s="621"/>
      <c r="I1681" s="622"/>
      <c r="J1681" s="622"/>
      <c r="K1681" s="623"/>
      <c r="L1681" s="623"/>
      <c r="M1681" s="622"/>
      <c r="N1681" s="623"/>
      <c r="O1681" s="622"/>
      <c r="P1681" s="479"/>
      <c r="Q1681" s="479"/>
      <c r="R1681" s="623"/>
      <c r="S1681" s="478"/>
      <c r="T1681" s="478"/>
      <c r="U1681" s="624"/>
      <c r="V1681" s="624"/>
      <c r="W1681" s="624"/>
      <c r="BB1681" s="478"/>
      <c r="BC1681" s="478"/>
      <c r="BD1681" s="478"/>
      <c r="BE1681" s="478"/>
      <c r="BF1681" s="478"/>
      <c r="BG1681" s="478"/>
    </row>
    <row r="1682" spans="2:59" x14ac:dyDescent="0.2">
      <c r="B1682" s="478"/>
      <c r="C1682" s="478"/>
      <c r="D1682" s="620"/>
      <c r="E1682" s="620"/>
      <c r="F1682" s="620"/>
      <c r="G1682" s="479"/>
      <c r="H1682" s="621"/>
      <c r="I1682" s="622"/>
      <c r="J1682" s="622"/>
      <c r="K1682" s="623"/>
      <c r="L1682" s="623"/>
      <c r="M1682" s="622"/>
      <c r="N1682" s="623"/>
      <c r="O1682" s="622"/>
      <c r="P1682" s="479"/>
      <c r="Q1682" s="479"/>
      <c r="R1682" s="623"/>
      <c r="S1682" s="478"/>
      <c r="T1682" s="478"/>
      <c r="U1682" s="624"/>
      <c r="V1682" s="624"/>
      <c r="W1682" s="624"/>
      <c r="BB1682" s="478"/>
      <c r="BC1682" s="478"/>
      <c r="BD1682" s="478"/>
      <c r="BE1682" s="478"/>
      <c r="BF1682" s="478"/>
      <c r="BG1682" s="478"/>
    </row>
    <row r="1683" spans="2:59" x14ac:dyDescent="0.2">
      <c r="B1683" s="478"/>
      <c r="C1683" s="478"/>
      <c r="D1683" s="620"/>
      <c r="E1683" s="620"/>
      <c r="F1683" s="620"/>
      <c r="G1683" s="479"/>
      <c r="H1683" s="621"/>
      <c r="I1683" s="622"/>
      <c r="J1683" s="622"/>
      <c r="K1683" s="623"/>
      <c r="L1683" s="623"/>
      <c r="M1683" s="622"/>
      <c r="N1683" s="623"/>
      <c r="O1683" s="622"/>
      <c r="P1683" s="479"/>
      <c r="Q1683" s="479"/>
      <c r="R1683" s="623"/>
      <c r="S1683" s="478"/>
      <c r="T1683" s="478"/>
      <c r="U1683" s="624"/>
      <c r="V1683" s="624"/>
      <c r="W1683" s="624"/>
      <c r="BB1683" s="478"/>
      <c r="BC1683" s="478"/>
      <c r="BD1683" s="478"/>
      <c r="BE1683" s="478"/>
      <c r="BF1683" s="478"/>
      <c r="BG1683" s="478"/>
    </row>
    <row r="1684" spans="2:59" x14ac:dyDescent="0.2">
      <c r="B1684" s="478"/>
      <c r="C1684" s="478"/>
      <c r="D1684" s="620"/>
      <c r="E1684" s="620"/>
      <c r="F1684" s="620"/>
      <c r="G1684" s="479"/>
      <c r="H1684" s="621"/>
      <c r="I1684" s="622"/>
      <c r="J1684" s="622"/>
      <c r="K1684" s="623"/>
      <c r="L1684" s="623"/>
      <c r="M1684" s="622"/>
      <c r="N1684" s="623"/>
      <c r="O1684" s="622"/>
      <c r="P1684" s="479"/>
      <c r="Q1684" s="479"/>
      <c r="R1684" s="623"/>
      <c r="S1684" s="478"/>
      <c r="T1684" s="478"/>
      <c r="U1684" s="624"/>
      <c r="V1684" s="624"/>
      <c r="W1684" s="624"/>
      <c r="BB1684" s="478"/>
      <c r="BC1684" s="478"/>
      <c r="BD1684" s="478"/>
      <c r="BE1684" s="478"/>
      <c r="BF1684" s="478"/>
      <c r="BG1684" s="478"/>
    </row>
    <row r="1685" spans="2:59" x14ac:dyDescent="0.2">
      <c r="B1685" s="478"/>
      <c r="C1685" s="478"/>
      <c r="D1685" s="620"/>
      <c r="E1685" s="620"/>
      <c r="F1685" s="620"/>
      <c r="G1685" s="479"/>
      <c r="H1685" s="621"/>
      <c r="I1685" s="622"/>
      <c r="J1685" s="622"/>
      <c r="K1685" s="623"/>
      <c r="L1685" s="623"/>
      <c r="M1685" s="622"/>
      <c r="N1685" s="623"/>
      <c r="O1685" s="622"/>
      <c r="P1685" s="479"/>
      <c r="Q1685" s="479"/>
      <c r="R1685" s="623"/>
      <c r="S1685" s="478"/>
      <c r="T1685" s="478"/>
      <c r="U1685" s="624"/>
      <c r="V1685" s="624"/>
      <c r="W1685" s="624"/>
      <c r="BB1685" s="478"/>
      <c r="BC1685" s="478"/>
      <c r="BD1685" s="478"/>
      <c r="BE1685" s="478"/>
      <c r="BF1685" s="478"/>
      <c r="BG1685" s="478"/>
    </row>
    <row r="1686" spans="2:59" x14ac:dyDescent="0.2">
      <c r="B1686" s="478"/>
      <c r="C1686" s="478"/>
      <c r="D1686" s="620"/>
      <c r="E1686" s="620"/>
      <c r="F1686" s="620"/>
      <c r="G1686" s="479"/>
      <c r="H1686" s="621"/>
      <c r="I1686" s="622"/>
      <c r="J1686" s="622"/>
      <c r="K1686" s="623"/>
      <c r="L1686" s="623"/>
      <c r="M1686" s="622"/>
      <c r="N1686" s="623"/>
      <c r="O1686" s="622"/>
      <c r="P1686" s="479"/>
      <c r="Q1686" s="479"/>
      <c r="R1686" s="623"/>
      <c r="S1686" s="478"/>
      <c r="T1686" s="478"/>
      <c r="U1686" s="624"/>
      <c r="V1686" s="624"/>
      <c r="W1686" s="624"/>
      <c r="BB1686" s="478"/>
      <c r="BC1686" s="478"/>
      <c r="BD1686" s="478"/>
      <c r="BE1686" s="478"/>
      <c r="BF1686" s="478"/>
      <c r="BG1686" s="478"/>
    </row>
    <row r="1687" spans="2:59" x14ac:dyDescent="0.2">
      <c r="B1687" s="478"/>
      <c r="C1687" s="478"/>
      <c r="D1687" s="620"/>
      <c r="E1687" s="620"/>
      <c r="F1687" s="620"/>
      <c r="G1687" s="479"/>
      <c r="H1687" s="621"/>
      <c r="I1687" s="622"/>
      <c r="J1687" s="622"/>
      <c r="K1687" s="623"/>
      <c r="L1687" s="623"/>
      <c r="M1687" s="622"/>
      <c r="N1687" s="623"/>
      <c r="O1687" s="622"/>
      <c r="P1687" s="479"/>
      <c r="Q1687" s="479"/>
      <c r="R1687" s="623"/>
      <c r="S1687" s="478"/>
      <c r="T1687" s="478"/>
      <c r="U1687" s="624"/>
      <c r="V1687" s="624"/>
      <c r="W1687" s="624"/>
      <c r="BB1687" s="478"/>
      <c r="BC1687" s="478"/>
      <c r="BD1687" s="478"/>
      <c r="BE1687" s="478"/>
      <c r="BF1687" s="478"/>
      <c r="BG1687" s="478"/>
    </row>
    <row r="1688" spans="2:59" x14ac:dyDescent="0.2">
      <c r="B1688" s="478"/>
      <c r="C1688" s="478"/>
      <c r="D1688" s="620"/>
      <c r="E1688" s="620"/>
      <c r="F1688" s="620"/>
      <c r="G1688" s="479"/>
      <c r="H1688" s="621"/>
      <c r="I1688" s="622"/>
      <c r="J1688" s="622"/>
      <c r="K1688" s="623"/>
      <c r="L1688" s="623"/>
      <c r="M1688" s="622"/>
      <c r="N1688" s="623"/>
      <c r="O1688" s="622"/>
      <c r="P1688" s="479"/>
      <c r="Q1688" s="479"/>
      <c r="R1688" s="623"/>
      <c r="S1688" s="478"/>
      <c r="T1688" s="478"/>
      <c r="U1688" s="624"/>
      <c r="V1688" s="624"/>
      <c r="W1688" s="624"/>
      <c r="BB1688" s="478"/>
      <c r="BC1688" s="478"/>
      <c r="BD1688" s="478"/>
      <c r="BE1688" s="478"/>
      <c r="BF1688" s="478"/>
      <c r="BG1688" s="478"/>
    </row>
    <row r="1689" spans="2:59" x14ac:dyDescent="0.2">
      <c r="B1689" s="478"/>
      <c r="C1689" s="478"/>
      <c r="D1689" s="620"/>
      <c r="E1689" s="620"/>
      <c r="F1689" s="620"/>
      <c r="G1689" s="479"/>
      <c r="H1689" s="621"/>
      <c r="I1689" s="622"/>
      <c r="J1689" s="622"/>
      <c r="K1689" s="623"/>
      <c r="L1689" s="623"/>
      <c r="M1689" s="622"/>
      <c r="N1689" s="623"/>
      <c r="O1689" s="622"/>
      <c r="P1689" s="479"/>
      <c r="Q1689" s="479"/>
      <c r="R1689" s="623"/>
      <c r="S1689" s="478"/>
      <c r="T1689" s="478"/>
      <c r="U1689" s="624"/>
      <c r="V1689" s="624"/>
      <c r="W1689" s="624"/>
      <c r="BB1689" s="478"/>
      <c r="BC1689" s="478"/>
      <c r="BD1689" s="478"/>
      <c r="BE1689" s="478"/>
      <c r="BF1689" s="478"/>
      <c r="BG1689" s="478"/>
    </row>
    <row r="1690" spans="2:59" x14ac:dyDescent="0.2">
      <c r="B1690" s="478"/>
      <c r="C1690" s="478"/>
      <c r="D1690" s="620"/>
      <c r="E1690" s="620"/>
      <c r="F1690" s="620"/>
      <c r="G1690" s="479"/>
      <c r="H1690" s="621"/>
      <c r="I1690" s="622"/>
      <c r="J1690" s="622"/>
      <c r="K1690" s="623"/>
      <c r="L1690" s="623"/>
      <c r="M1690" s="622"/>
      <c r="N1690" s="623"/>
      <c r="O1690" s="622"/>
      <c r="P1690" s="479"/>
      <c r="Q1690" s="479"/>
      <c r="R1690" s="623"/>
      <c r="S1690" s="478"/>
      <c r="T1690" s="478"/>
      <c r="U1690" s="624"/>
      <c r="V1690" s="624"/>
      <c r="W1690" s="624"/>
      <c r="BB1690" s="478"/>
      <c r="BC1690" s="478"/>
      <c r="BD1690" s="478"/>
      <c r="BE1690" s="478"/>
      <c r="BF1690" s="478"/>
      <c r="BG1690" s="478"/>
    </row>
    <row r="1691" spans="2:59" x14ac:dyDescent="0.2">
      <c r="B1691" s="478"/>
      <c r="C1691" s="478"/>
      <c r="D1691" s="620"/>
      <c r="E1691" s="620"/>
      <c r="F1691" s="620"/>
      <c r="G1691" s="479"/>
      <c r="H1691" s="621"/>
      <c r="I1691" s="622"/>
      <c r="J1691" s="622"/>
      <c r="K1691" s="623"/>
      <c r="L1691" s="623"/>
      <c r="M1691" s="622"/>
      <c r="N1691" s="623"/>
      <c r="O1691" s="622"/>
      <c r="P1691" s="479"/>
      <c r="Q1691" s="479"/>
      <c r="R1691" s="623"/>
      <c r="S1691" s="478"/>
      <c r="T1691" s="478"/>
      <c r="U1691" s="624"/>
      <c r="V1691" s="624"/>
      <c r="W1691" s="624"/>
      <c r="BB1691" s="478"/>
      <c r="BC1691" s="478"/>
      <c r="BD1691" s="478"/>
      <c r="BE1691" s="478"/>
      <c r="BF1691" s="478"/>
      <c r="BG1691" s="478"/>
    </row>
    <row r="1692" spans="2:59" x14ac:dyDescent="0.2">
      <c r="B1692" s="478"/>
      <c r="C1692" s="478"/>
      <c r="D1692" s="620"/>
      <c r="E1692" s="620"/>
      <c r="F1692" s="620"/>
      <c r="G1692" s="479"/>
      <c r="H1692" s="621"/>
      <c r="I1692" s="622"/>
      <c r="J1692" s="622"/>
      <c r="K1692" s="623"/>
      <c r="L1692" s="623"/>
      <c r="M1692" s="622"/>
      <c r="N1692" s="623"/>
      <c r="O1692" s="622"/>
      <c r="P1692" s="479"/>
      <c r="Q1692" s="479"/>
      <c r="R1692" s="623"/>
      <c r="S1692" s="478"/>
      <c r="T1692" s="478"/>
      <c r="U1692" s="624"/>
      <c r="V1692" s="624"/>
      <c r="W1692" s="624"/>
      <c r="BB1692" s="478"/>
      <c r="BC1692" s="478"/>
      <c r="BD1692" s="478"/>
      <c r="BE1692" s="478"/>
      <c r="BF1692" s="478"/>
      <c r="BG1692" s="478"/>
    </row>
    <row r="1693" spans="2:59" x14ac:dyDescent="0.2">
      <c r="B1693" s="478"/>
      <c r="C1693" s="478"/>
      <c r="D1693" s="620"/>
      <c r="E1693" s="620"/>
      <c r="F1693" s="620"/>
      <c r="G1693" s="479"/>
      <c r="H1693" s="621"/>
      <c r="I1693" s="622"/>
      <c r="J1693" s="622"/>
      <c r="K1693" s="623"/>
      <c r="L1693" s="623"/>
      <c r="M1693" s="622"/>
      <c r="N1693" s="623"/>
      <c r="O1693" s="622"/>
      <c r="P1693" s="479"/>
      <c r="Q1693" s="479"/>
      <c r="R1693" s="623"/>
      <c r="S1693" s="478"/>
      <c r="T1693" s="478"/>
      <c r="U1693" s="624"/>
      <c r="V1693" s="624"/>
      <c r="W1693" s="624"/>
      <c r="BB1693" s="478"/>
      <c r="BC1693" s="478"/>
      <c r="BD1693" s="478"/>
      <c r="BE1693" s="478"/>
      <c r="BF1693" s="478"/>
      <c r="BG1693" s="478"/>
    </row>
    <row r="1694" spans="2:59" x14ac:dyDescent="0.2">
      <c r="B1694" s="478"/>
      <c r="C1694" s="478"/>
      <c r="D1694" s="620"/>
      <c r="E1694" s="620"/>
      <c r="F1694" s="620"/>
      <c r="G1694" s="479"/>
      <c r="H1694" s="621"/>
      <c r="I1694" s="622"/>
      <c r="J1694" s="622"/>
      <c r="K1694" s="623"/>
      <c r="L1694" s="623"/>
      <c r="M1694" s="622"/>
      <c r="N1694" s="623"/>
      <c r="O1694" s="622"/>
      <c r="P1694" s="479"/>
      <c r="Q1694" s="479"/>
      <c r="R1694" s="623"/>
      <c r="S1694" s="478"/>
      <c r="T1694" s="478"/>
      <c r="U1694" s="624"/>
      <c r="V1694" s="624"/>
      <c r="W1694" s="624"/>
      <c r="BB1694" s="478"/>
      <c r="BC1694" s="478"/>
      <c r="BD1694" s="478"/>
      <c r="BE1694" s="478"/>
      <c r="BF1694" s="478"/>
      <c r="BG1694" s="478"/>
    </row>
    <row r="1695" spans="2:59" x14ac:dyDescent="0.2">
      <c r="B1695" s="478"/>
      <c r="C1695" s="478"/>
      <c r="D1695" s="620"/>
      <c r="E1695" s="620"/>
      <c r="F1695" s="620"/>
      <c r="G1695" s="479"/>
      <c r="H1695" s="621"/>
      <c r="I1695" s="622"/>
      <c r="J1695" s="622"/>
      <c r="K1695" s="623"/>
      <c r="L1695" s="623"/>
      <c r="M1695" s="622"/>
      <c r="N1695" s="623"/>
      <c r="O1695" s="622"/>
      <c r="P1695" s="479"/>
      <c r="Q1695" s="479"/>
      <c r="R1695" s="623"/>
      <c r="S1695" s="478"/>
      <c r="T1695" s="478"/>
      <c r="U1695" s="624"/>
      <c r="V1695" s="624"/>
      <c r="W1695" s="624"/>
      <c r="BB1695" s="478"/>
      <c r="BC1695" s="478"/>
      <c r="BD1695" s="478"/>
      <c r="BE1695" s="478"/>
      <c r="BF1695" s="478"/>
      <c r="BG1695" s="478"/>
    </row>
    <row r="1696" spans="2:59" x14ac:dyDescent="0.2">
      <c r="B1696" s="478"/>
      <c r="C1696" s="478"/>
      <c r="D1696" s="620"/>
      <c r="E1696" s="620"/>
      <c r="F1696" s="620"/>
      <c r="G1696" s="479"/>
      <c r="H1696" s="621"/>
      <c r="I1696" s="622"/>
      <c r="J1696" s="622"/>
      <c r="K1696" s="623"/>
      <c r="L1696" s="623"/>
      <c r="M1696" s="622"/>
      <c r="N1696" s="623"/>
      <c r="O1696" s="622"/>
      <c r="P1696" s="479"/>
      <c r="Q1696" s="479"/>
      <c r="R1696" s="623"/>
      <c r="S1696" s="478"/>
      <c r="T1696" s="478"/>
      <c r="U1696" s="624"/>
      <c r="V1696" s="624"/>
      <c r="W1696" s="624"/>
      <c r="BB1696" s="478"/>
      <c r="BC1696" s="478"/>
      <c r="BD1696" s="478"/>
      <c r="BE1696" s="478"/>
      <c r="BF1696" s="478"/>
      <c r="BG1696" s="478"/>
    </row>
    <row r="1697" spans="2:59" x14ac:dyDescent="0.2">
      <c r="B1697" s="478"/>
      <c r="C1697" s="478"/>
      <c r="D1697" s="620"/>
      <c r="E1697" s="620"/>
      <c r="F1697" s="620"/>
      <c r="G1697" s="479"/>
      <c r="H1697" s="621"/>
      <c r="I1697" s="622"/>
      <c r="J1697" s="622"/>
      <c r="K1697" s="623"/>
      <c r="L1697" s="623"/>
      <c r="M1697" s="622"/>
      <c r="N1697" s="623"/>
      <c r="O1697" s="622"/>
      <c r="P1697" s="479"/>
      <c r="Q1697" s="479"/>
      <c r="R1697" s="623"/>
      <c r="S1697" s="478"/>
      <c r="T1697" s="478"/>
      <c r="U1697" s="624"/>
      <c r="V1697" s="624"/>
      <c r="W1697" s="624"/>
      <c r="BB1697" s="478"/>
      <c r="BC1697" s="478"/>
      <c r="BD1697" s="478"/>
      <c r="BE1697" s="478"/>
      <c r="BF1697" s="478"/>
      <c r="BG1697" s="478"/>
    </row>
    <row r="1698" spans="2:59" x14ac:dyDescent="0.2">
      <c r="B1698" s="478"/>
      <c r="C1698" s="478"/>
      <c r="D1698" s="620"/>
      <c r="E1698" s="620"/>
      <c r="F1698" s="620"/>
      <c r="G1698" s="479"/>
      <c r="H1698" s="621"/>
      <c r="I1698" s="622"/>
      <c r="J1698" s="622"/>
      <c r="K1698" s="623"/>
      <c r="L1698" s="623"/>
      <c r="M1698" s="622"/>
      <c r="N1698" s="623"/>
      <c r="O1698" s="622"/>
      <c r="P1698" s="479"/>
      <c r="Q1698" s="479"/>
      <c r="R1698" s="623"/>
      <c r="S1698" s="478"/>
      <c r="T1698" s="478"/>
      <c r="U1698" s="624"/>
      <c r="V1698" s="624"/>
      <c r="W1698" s="624"/>
      <c r="BB1698" s="478"/>
      <c r="BC1698" s="478"/>
      <c r="BD1698" s="478"/>
      <c r="BE1698" s="478"/>
      <c r="BF1698" s="478"/>
      <c r="BG1698" s="478"/>
    </row>
    <row r="1699" spans="2:59" x14ac:dyDescent="0.2">
      <c r="B1699" s="478"/>
      <c r="C1699" s="478"/>
      <c r="D1699" s="620"/>
      <c r="E1699" s="620"/>
      <c r="F1699" s="620"/>
      <c r="G1699" s="479"/>
      <c r="H1699" s="621"/>
      <c r="I1699" s="622"/>
      <c r="J1699" s="622"/>
      <c r="K1699" s="623"/>
      <c r="L1699" s="623"/>
      <c r="M1699" s="622"/>
      <c r="N1699" s="623"/>
      <c r="O1699" s="622"/>
      <c r="P1699" s="479"/>
      <c r="Q1699" s="479"/>
      <c r="R1699" s="623"/>
      <c r="S1699" s="478"/>
      <c r="T1699" s="478"/>
      <c r="U1699" s="624"/>
      <c r="V1699" s="624"/>
      <c r="W1699" s="624"/>
      <c r="BB1699" s="478"/>
      <c r="BC1699" s="478"/>
      <c r="BD1699" s="478"/>
      <c r="BE1699" s="478"/>
      <c r="BF1699" s="478"/>
      <c r="BG1699" s="478"/>
    </row>
    <row r="1700" spans="2:59" x14ac:dyDescent="0.2">
      <c r="B1700" s="478"/>
      <c r="C1700" s="478"/>
      <c r="D1700" s="620"/>
      <c r="E1700" s="620"/>
      <c r="F1700" s="620"/>
      <c r="G1700" s="479"/>
      <c r="H1700" s="621"/>
      <c r="I1700" s="622"/>
      <c r="J1700" s="622"/>
      <c r="K1700" s="623"/>
      <c r="L1700" s="623"/>
      <c r="M1700" s="622"/>
      <c r="N1700" s="623"/>
      <c r="O1700" s="622"/>
      <c r="P1700" s="479"/>
      <c r="Q1700" s="479"/>
      <c r="R1700" s="623"/>
      <c r="S1700" s="478"/>
      <c r="T1700" s="478"/>
      <c r="U1700" s="624"/>
      <c r="V1700" s="624"/>
      <c r="W1700" s="624"/>
      <c r="BB1700" s="478"/>
      <c r="BC1700" s="478"/>
      <c r="BD1700" s="478"/>
      <c r="BE1700" s="478"/>
      <c r="BF1700" s="478"/>
      <c r="BG1700" s="478"/>
    </row>
    <row r="1701" spans="2:59" x14ac:dyDescent="0.2">
      <c r="B1701" s="478"/>
      <c r="C1701" s="478"/>
      <c r="D1701" s="620"/>
      <c r="E1701" s="620"/>
      <c r="F1701" s="620"/>
      <c r="G1701" s="479"/>
      <c r="H1701" s="621"/>
      <c r="I1701" s="622"/>
      <c r="J1701" s="622"/>
      <c r="K1701" s="623"/>
      <c r="L1701" s="623"/>
      <c r="M1701" s="622"/>
      <c r="N1701" s="623"/>
      <c r="O1701" s="622"/>
      <c r="P1701" s="479"/>
      <c r="Q1701" s="479"/>
      <c r="R1701" s="623"/>
      <c r="S1701" s="478"/>
      <c r="T1701" s="478"/>
      <c r="U1701" s="624"/>
      <c r="V1701" s="624"/>
      <c r="W1701" s="624"/>
      <c r="BB1701" s="478"/>
      <c r="BC1701" s="478"/>
      <c r="BD1701" s="478"/>
      <c r="BE1701" s="478"/>
      <c r="BF1701" s="478"/>
      <c r="BG1701" s="478"/>
    </row>
    <row r="1702" spans="2:59" x14ac:dyDescent="0.2">
      <c r="B1702" s="478"/>
      <c r="C1702" s="478"/>
      <c r="D1702" s="620"/>
      <c r="E1702" s="620"/>
      <c r="F1702" s="620"/>
      <c r="G1702" s="479"/>
      <c r="H1702" s="621"/>
      <c r="I1702" s="622"/>
      <c r="J1702" s="622"/>
      <c r="K1702" s="623"/>
      <c r="L1702" s="623"/>
      <c r="M1702" s="622"/>
      <c r="N1702" s="623"/>
      <c r="O1702" s="622"/>
      <c r="P1702" s="479"/>
      <c r="Q1702" s="479"/>
      <c r="R1702" s="623"/>
      <c r="S1702" s="478"/>
      <c r="T1702" s="478"/>
      <c r="U1702" s="624"/>
      <c r="V1702" s="624"/>
      <c r="W1702" s="624"/>
      <c r="BB1702" s="478"/>
      <c r="BC1702" s="478"/>
      <c r="BD1702" s="478"/>
      <c r="BE1702" s="478"/>
      <c r="BF1702" s="478"/>
      <c r="BG1702" s="478"/>
    </row>
    <row r="1703" spans="2:59" x14ac:dyDescent="0.2">
      <c r="B1703" s="478"/>
      <c r="C1703" s="478"/>
      <c r="D1703" s="620"/>
      <c r="E1703" s="620"/>
      <c r="F1703" s="620"/>
      <c r="G1703" s="479"/>
      <c r="H1703" s="621"/>
      <c r="I1703" s="622"/>
      <c r="J1703" s="622"/>
      <c r="K1703" s="623"/>
      <c r="L1703" s="623"/>
      <c r="M1703" s="622"/>
      <c r="N1703" s="623"/>
      <c r="O1703" s="622"/>
      <c r="P1703" s="479"/>
      <c r="Q1703" s="479"/>
      <c r="R1703" s="623"/>
      <c r="S1703" s="478"/>
      <c r="T1703" s="478"/>
      <c r="U1703" s="624"/>
      <c r="V1703" s="624"/>
      <c r="W1703" s="624"/>
      <c r="BB1703" s="478"/>
      <c r="BC1703" s="478"/>
      <c r="BD1703" s="478"/>
      <c r="BE1703" s="478"/>
      <c r="BF1703" s="478"/>
      <c r="BG1703" s="478"/>
    </row>
    <row r="1704" spans="2:59" x14ac:dyDescent="0.2">
      <c r="B1704" s="478"/>
      <c r="C1704" s="478"/>
      <c r="D1704" s="620"/>
      <c r="E1704" s="620"/>
      <c r="F1704" s="620"/>
      <c r="G1704" s="479"/>
      <c r="H1704" s="621"/>
      <c r="I1704" s="622"/>
      <c r="J1704" s="622"/>
      <c r="K1704" s="623"/>
      <c r="L1704" s="623"/>
      <c r="M1704" s="622"/>
      <c r="N1704" s="623"/>
      <c r="O1704" s="622"/>
      <c r="P1704" s="479"/>
      <c r="Q1704" s="479"/>
      <c r="R1704" s="623"/>
      <c r="S1704" s="478"/>
      <c r="T1704" s="478"/>
      <c r="U1704" s="624"/>
      <c r="V1704" s="624"/>
      <c r="W1704" s="624"/>
      <c r="BB1704" s="478"/>
      <c r="BC1704" s="478"/>
      <c r="BD1704" s="478"/>
      <c r="BE1704" s="478"/>
      <c r="BF1704" s="478"/>
      <c r="BG1704" s="478"/>
    </row>
    <row r="1705" spans="2:59" x14ac:dyDescent="0.2">
      <c r="B1705" s="478"/>
      <c r="C1705" s="478"/>
      <c r="D1705" s="620"/>
      <c r="E1705" s="620"/>
      <c r="F1705" s="620"/>
      <c r="G1705" s="479"/>
      <c r="H1705" s="621"/>
      <c r="I1705" s="622"/>
      <c r="J1705" s="622"/>
      <c r="K1705" s="623"/>
      <c r="L1705" s="623"/>
      <c r="M1705" s="622"/>
      <c r="N1705" s="623"/>
      <c r="O1705" s="622"/>
      <c r="P1705" s="479"/>
      <c r="Q1705" s="479"/>
      <c r="R1705" s="623"/>
      <c r="S1705" s="478"/>
      <c r="T1705" s="478"/>
      <c r="U1705" s="624"/>
      <c r="V1705" s="624"/>
      <c r="W1705" s="624"/>
      <c r="BB1705" s="478"/>
      <c r="BC1705" s="478"/>
      <c r="BD1705" s="478"/>
      <c r="BE1705" s="478"/>
      <c r="BF1705" s="478"/>
      <c r="BG1705" s="478"/>
    </row>
    <row r="1706" spans="2:59" x14ac:dyDescent="0.2">
      <c r="B1706" s="478"/>
      <c r="C1706" s="478"/>
      <c r="D1706" s="620"/>
      <c r="E1706" s="620"/>
      <c r="F1706" s="620"/>
      <c r="G1706" s="479"/>
      <c r="H1706" s="621"/>
      <c r="I1706" s="622"/>
      <c r="J1706" s="622"/>
      <c r="K1706" s="623"/>
      <c r="L1706" s="623"/>
      <c r="M1706" s="622"/>
      <c r="N1706" s="623"/>
      <c r="O1706" s="622"/>
      <c r="P1706" s="479"/>
      <c r="Q1706" s="479"/>
      <c r="R1706" s="623"/>
      <c r="S1706" s="478"/>
      <c r="T1706" s="478"/>
      <c r="U1706" s="624"/>
      <c r="V1706" s="624"/>
      <c r="W1706" s="624"/>
      <c r="BB1706" s="478"/>
      <c r="BC1706" s="478"/>
      <c r="BD1706" s="478"/>
      <c r="BE1706" s="478"/>
      <c r="BF1706" s="478"/>
      <c r="BG1706" s="478"/>
    </row>
    <row r="1707" spans="2:59" x14ac:dyDescent="0.2">
      <c r="B1707" s="478"/>
      <c r="C1707" s="478"/>
      <c r="D1707" s="620"/>
      <c r="E1707" s="620"/>
      <c r="F1707" s="620"/>
      <c r="G1707" s="479"/>
      <c r="H1707" s="621"/>
      <c r="I1707" s="622"/>
      <c r="J1707" s="622"/>
      <c r="K1707" s="623"/>
      <c r="L1707" s="623"/>
      <c r="M1707" s="622"/>
      <c r="N1707" s="623"/>
      <c r="O1707" s="622"/>
      <c r="P1707" s="479"/>
      <c r="Q1707" s="479"/>
      <c r="R1707" s="623"/>
      <c r="S1707" s="478"/>
      <c r="T1707" s="478"/>
      <c r="U1707" s="624"/>
      <c r="V1707" s="624"/>
      <c r="W1707" s="624"/>
      <c r="BB1707" s="478"/>
      <c r="BC1707" s="478"/>
      <c r="BD1707" s="478"/>
      <c r="BE1707" s="478"/>
      <c r="BF1707" s="478"/>
      <c r="BG1707" s="478"/>
    </row>
    <row r="1708" spans="2:59" x14ac:dyDescent="0.2">
      <c r="B1708" s="478"/>
      <c r="C1708" s="478"/>
      <c r="D1708" s="620"/>
      <c r="E1708" s="620"/>
      <c r="F1708" s="620"/>
      <c r="G1708" s="479"/>
      <c r="H1708" s="621"/>
      <c r="I1708" s="622"/>
      <c r="J1708" s="622"/>
      <c r="K1708" s="623"/>
      <c r="L1708" s="623"/>
      <c r="M1708" s="622"/>
      <c r="N1708" s="623"/>
      <c r="O1708" s="622"/>
      <c r="P1708" s="479"/>
      <c r="Q1708" s="479"/>
      <c r="R1708" s="623"/>
      <c r="S1708" s="478"/>
      <c r="T1708" s="478"/>
      <c r="U1708" s="624"/>
      <c r="V1708" s="624"/>
      <c r="W1708" s="624"/>
      <c r="BB1708" s="478"/>
      <c r="BC1708" s="478"/>
      <c r="BD1708" s="478"/>
      <c r="BE1708" s="478"/>
      <c r="BF1708" s="478"/>
      <c r="BG1708" s="478"/>
    </row>
    <row r="1709" spans="2:59" x14ac:dyDescent="0.2">
      <c r="B1709" s="478"/>
      <c r="C1709" s="478"/>
      <c r="D1709" s="620"/>
      <c r="E1709" s="620"/>
      <c r="F1709" s="620"/>
      <c r="G1709" s="479"/>
      <c r="H1709" s="621"/>
      <c r="I1709" s="622"/>
      <c r="J1709" s="622"/>
      <c r="K1709" s="623"/>
      <c r="L1709" s="623"/>
      <c r="M1709" s="622"/>
      <c r="N1709" s="623"/>
      <c r="O1709" s="622"/>
      <c r="P1709" s="479"/>
      <c r="Q1709" s="479"/>
      <c r="R1709" s="623"/>
      <c r="S1709" s="478"/>
      <c r="T1709" s="478"/>
      <c r="U1709" s="624"/>
      <c r="V1709" s="624"/>
      <c r="W1709" s="624"/>
      <c r="BB1709" s="478"/>
      <c r="BC1709" s="478"/>
      <c r="BD1709" s="478"/>
      <c r="BE1709" s="478"/>
      <c r="BF1709" s="478"/>
      <c r="BG1709" s="478"/>
    </row>
    <row r="1710" spans="2:59" x14ac:dyDescent="0.2">
      <c r="B1710" s="478"/>
      <c r="C1710" s="478"/>
      <c r="D1710" s="620"/>
      <c r="E1710" s="620"/>
      <c r="F1710" s="620"/>
      <c r="G1710" s="479"/>
      <c r="H1710" s="621"/>
      <c r="I1710" s="622"/>
      <c r="J1710" s="622"/>
      <c r="K1710" s="623"/>
      <c r="L1710" s="623"/>
      <c r="M1710" s="622"/>
      <c r="N1710" s="623"/>
      <c r="O1710" s="622"/>
      <c r="P1710" s="479"/>
      <c r="Q1710" s="479"/>
      <c r="R1710" s="623"/>
      <c r="S1710" s="478"/>
      <c r="T1710" s="478"/>
      <c r="U1710" s="624"/>
      <c r="V1710" s="624"/>
      <c r="W1710" s="624"/>
      <c r="BB1710" s="478"/>
      <c r="BC1710" s="478"/>
      <c r="BD1710" s="478"/>
      <c r="BE1710" s="478"/>
      <c r="BF1710" s="478"/>
      <c r="BG1710" s="478"/>
    </row>
    <row r="1711" spans="2:59" x14ac:dyDescent="0.2">
      <c r="B1711" s="478"/>
      <c r="C1711" s="478"/>
      <c r="D1711" s="620"/>
      <c r="E1711" s="620"/>
      <c r="F1711" s="620"/>
      <c r="G1711" s="479"/>
      <c r="H1711" s="621"/>
      <c r="I1711" s="622"/>
      <c r="J1711" s="622"/>
      <c r="K1711" s="623"/>
      <c r="L1711" s="623"/>
      <c r="M1711" s="622"/>
      <c r="N1711" s="623"/>
      <c r="O1711" s="622"/>
      <c r="P1711" s="479"/>
      <c r="Q1711" s="479"/>
      <c r="R1711" s="623"/>
      <c r="S1711" s="478"/>
      <c r="T1711" s="478"/>
      <c r="U1711" s="624"/>
      <c r="V1711" s="624"/>
      <c r="W1711" s="624"/>
      <c r="BB1711" s="478"/>
      <c r="BC1711" s="478"/>
      <c r="BD1711" s="478"/>
      <c r="BE1711" s="478"/>
      <c r="BF1711" s="478"/>
      <c r="BG1711" s="478"/>
    </row>
    <row r="1712" spans="2:59" x14ac:dyDescent="0.2">
      <c r="B1712" s="478"/>
      <c r="C1712" s="478"/>
      <c r="D1712" s="620"/>
      <c r="E1712" s="620"/>
      <c r="F1712" s="620"/>
      <c r="G1712" s="479"/>
      <c r="H1712" s="621"/>
      <c r="I1712" s="622"/>
      <c r="J1712" s="622"/>
      <c r="K1712" s="623"/>
      <c r="L1712" s="623"/>
      <c r="M1712" s="622"/>
      <c r="N1712" s="623"/>
      <c r="O1712" s="622"/>
      <c r="P1712" s="479"/>
      <c r="Q1712" s="479"/>
      <c r="R1712" s="623"/>
      <c r="S1712" s="478"/>
      <c r="T1712" s="478"/>
      <c r="U1712" s="624"/>
      <c r="V1712" s="624"/>
      <c r="W1712" s="624"/>
      <c r="BB1712" s="478"/>
      <c r="BC1712" s="478"/>
      <c r="BD1712" s="478"/>
      <c r="BE1712" s="478"/>
      <c r="BF1712" s="478"/>
      <c r="BG1712" s="478"/>
    </row>
    <row r="1713" spans="2:59" x14ac:dyDescent="0.2">
      <c r="B1713" s="478"/>
      <c r="C1713" s="478"/>
      <c r="D1713" s="620"/>
      <c r="E1713" s="620"/>
      <c r="F1713" s="620"/>
      <c r="G1713" s="479"/>
      <c r="H1713" s="621"/>
      <c r="I1713" s="622"/>
      <c r="J1713" s="622"/>
      <c r="K1713" s="623"/>
      <c r="L1713" s="623"/>
      <c r="M1713" s="622"/>
      <c r="N1713" s="623"/>
      <c r="O1713" s="622"/>
      <c r="P1713" s="479"/>
      <c r="Q1713" s="479"/>
      <c r="R1713" s="623"/>
      <c r="S1713" s="478"/>
      <c r="T1713" s="478"/>
      <c r="U1713" s="624"/>
      <c r="V1713" s="624"/>
      <c r="W1713" s="624"/>
      <c r="BB1713" s="478"/>
      <c r="BC1713" s="478"/>
      <c r="BD1713" s="478"/>
      <c r="BE1713" s="478"/>
      <c r="BF1713" s="478"/>
      <c r="BG1713" s="478"/>
    </row>
    <row r="1714" spans="2:59" x14ac:dyDescent="0.2">
      <c r="B1714" s="478"/>
      <c r="C1714" s="478"/>
      <c r="D1714" s="620"/>
      <c r="E1714" s="620"/>
      <c r="F1714" s="620"/>
      <c r="G1714" s="479"/>
      <c r="H1714" s="621"/>
      <c r="I1714" s="622"/>
      <c r="J1714" s="622"/>
      <c r="K1714" s="623"/>
      <c r="L1714" s="623"/>
      <c r="M1714" s="622"/>
      <c r="N1714" s="623"/>
      <c r="O1714" s="622"/>
      <c r="P1714" s="479"/>
      <c r="Q1714" s="479"/>
      <c r="R1714" s="623"/>
      <c r="S1714" s="478"/>
      <c r="T1714" s="478"/>
      <c r="U1714" s="624"/>
      <c r="V1714" s="624"/>
      <c r="W1714" s="624"/>
      <c r="BB1714" s="478"/>
      <c r="BC1714" s="478"/>
      <c r="BD1714" s="478"/>
      <c r="BE1714" s="478"/>
      <c r="BF1714" s="478"/>
      <c r="BG1714" s="478"/>
    </row>
    <row r="1715" spans="2:59" x14ac:dyDescent="0.2">
      <c r="B1715" s="478"/>
      <c r="C1715" s="478"/>
      <c r="D1715" s="620"/>
      <c r="E1715" s="620"/>
      <c r="F1715" s="620"/>
      <c r="G1715" s="479"/>
      <c r="H1715" s="621"/>
      <c r="I1715" s="622"/>
      <c r="J1715" s="622"/>
      <c r="K1715" s="623"/>
      <c r="L1715" s="623"/>
      <c r="M1715" s="622"/>
      <c r="N1715" s="623"/>
      <c r="O1715" s="622"/>
      <c r="P1715" s="479"/>
      <c r="Q1715" s="479"/>
      <c r="R1715" s="623"/>
      <c r="S1715" s="478"/>
      <c r="T1715" s="478"/>
      <c r="U1715" s="624"/>
      <c r="V1715" s="624"/>
      <c r="W1715" s="624"/>
      <c r="BB1715" s="478"/>
      <c r="BC1715" s="478"/>
      <c r="BD1715" s="478"/>
      <c r="BE1715" s="478"/>
      <c r="BF1715" s="478"/>
      <c r="BG1715" s="478"/>
    </row>
    <row r="1716" spans="2:59" x14ac:dyDescent="0.2">
      <c r="B1716" s="478"/>
      <c r="C1716" s="478"/>
      <c r="D1716" s="620"/>
      <c r="E1716" s="620"/>
      <c r="F1716" s="620"/>
      <c r="G1716" s="479"/>
      <c r="H1716" s="621"/>
      <c r="I1716" s="622"/>
      <c r="J1716" s="622"/>
      <c r="K1716" s="623"/>
      <c r="L1716" s="623"/>
      <c r="M1716" s="622"/>
      <c r="N1716" s="623"/>
      <c r="O1716" s="622"/>
      <c r="P1716" s="479"/>
      <c r="Q1716" s="479"/>
      <c r="R1716" s="623"/>
      <c r="S1716" s="478"/>
      <c r="T1716" s="478"/>
      <c r="U1716" s="624"/>
      <c r="V1716" s="624"/>
      <c r="W1716" s="624"/>
      <c r="BB1716" s="478"/>
      <c r="BC1716" s="478"/>
      <c r="BD1716" s="478"/>
      <c r="BE1716" s="478"/>
      <c r="BF1716" s="478"/>
      <c r="BG1716" s="478"/>
    </row>
    <row r="1717" spans="2:59" x14ac:dyDescent="0.2">
      <c r="B1717" s="478"/>
      <c r="C1717" s="478"/>
      <c r="D1717" s="620"/>
      <c r="E1717" s="620"/>
      <c r="F1717" s="620"/>
      <c r="G1717" s="479"/>
      <c r="H1717" s="621"/>
      <c r="I1717" s="622"/>
      <c r="J1717" s="622"/>
      <c r="K1717" s="623"/>
      <c r="L1717" s="623"/>
      <c r="M1717" s="622"/>
      <c r="N1717" s="623"/>
      <c r="O1717" s="622"/>
      <c r="P1717" s="479"/>
      <c r="Q1717" s="479"/>
      <c r="R1717" s="623"/>
      <c r="S1717" s="478"/>
      <c r="T1717" s="478"/>
      <c r="U1717" s="624"/>
      <c r="V1717" s="624"/>
      <c r="W1717" s="624"/>
      <c r="BB1717" s="478"/>
      <c r="BC1717" s="478"/>
      <c r="BD1717" s="478"/>
      <c r="BE1717" s="478"/>
      <c r="BF1717" s="478"/>
      <c r="BG1717" s="478"/>
    </row>
    <row r="1718" spans="2:59" x14ac:dyDescent="0.2">
      <c r="B1718" s="478"/>
      <c r="C1718" s="478"/>
      <c r="D1718" s="620"/>
      <c r="E1718" s="620"/>
      <c r="F1718" s="620"/>
      <c r="G1718" s="479"/>
      <c r="H1718" s="621"/>
      <c r="I1718" s="622"/>
      <c r="J1718" s="622"/>
      <c r="K1718" s="623"/>
      <c r="L1718" s="623"/>
      <c r="M1718" s="622"/>
      <c r="N1718" s="623"/>
      <c r="O1718" s="622"/>
      <c r="P1718" s="479"/>
      <c r="Q1718" s="479"/>
      <c r="R1718" s="623"/>
      <c r="S1718" s="478"/>
      <c r="T1718" s="478"/>
      <c r="U1718" s="624"/>
      <c r="V1718" s="624"/>
      <c r="W1718" s="624"/>
      <c r="BB1718" s="478"/>
      <c r="BC1718" s="478"/>
      <c r="BD1718" s="478"/>
      <c r="BE1718" s="478"/>
      <c r="BF1718" s="478"/>
      <c r="BG1718" s="478"/>
    </row>
    <row r="1719" spans="2:59" x14ac:dyDescent="0.2">
      <c r="B1719" s="478"/>
      <c r="C1719" s="478"/>
      <c r="D1719" s="620"/>
      <c r="E1719" s="620"/>
      <c r="F1719" s="620"/>
      <c r="G1719" s="479"/>
      <c r="H1719" s="621"/>
      <c r="I1719" s="622"/>
      <c r="J1719" s="622"/>
      <c r="K1719" s="623"/>
      <c r="L1719" s="623"/>
      <c r="M1719" s="622"/>
      <c r="N1719" s="623"/>
      <c r="O1719" s="622"/>
      <c r="P1719" s="479"/>
      <c r="Q1719" s="479"/>
      <c r="R1719" s="623"/>
      <c r="S1719" s="478"/>
      <c r="T1719" s="478"/>
      <c r="U1719" s="624"/>
      <c r="V1719" s="624"/>
      <c r="W1719" s="624"/>
      <c r="BB1719" s="478"/>
      <c r="BC1719" s="478"/>
      <c r="BD1719" s="478"/>
      <c r="BE1719" s="478"/>
      <c r="BF1719" s="478"/>
      <c r="BG1719" s="478"/>
    </row>
    <row r="1720" spans="2:59" x14ac:dyDescent="0.2">
      <c r="B1720" s="478"/>
      <c r="C1720" s="478"/>
      <c r="D1720" s="620"/>
      <c r="E1720" s="620"/>
      <c r="F1720" s="620"/>
      <c r="G1720" s="479"/>
      <c r="H1720" s="621"/>
      <c r="I1720" s="622"/>
      <c r="J1720" s="622"/>
      <c r="K1720" s="623"/>
      <c r="L1720" s="623"/>
      <c r="M1720" s="622"/>
      <c r="N1720" s="623"/>
      <c r="O1720" s="622"/>
      <c r="P1720" s="479"/>
      <c r="Q1720" s="479"/>
      <c r="R1720" s="623"/>
      <c r="S1720" s="478"/>
      <c r="T1720" s="478"/>
      <c r="U1720" s="624"/>
      <c r="V1720" s="624"/>
      <c r="W1720" s="624"/>
      <c r="BB1720" s="478"/>
      <c r="BC1720" s="478"/>
      <c r="BD1720" s="478"/>
      <c r="BE1720" s="478"/>
      <c r="BF1720" s="478"/>
      <c r="BG1720" s="478"/>
    </row>
    <row r="1721" spans="2:59" x14ac:dyDescent="0.2">
      <c r="B1721" s="478"/>
      <c r="C1721" s="478"/>
      <c r="D1721" s="620"/>
      <c r="E1721" s="620"/>
      <c r="F1721" s="620"/>
      <c r="G1721" s="479"/>
      <c r="H1721" s="621"/>
      <c r="I1721" s="622"/>
      <c r="J1721" s="622"/>
      <c r="K1721" s="623"/>
      <c r="L1721" s="623"/>
      <c r="M1721" s="622"/>
      <c r="N1721" s="623"/>
      <c r="O1721" s="622"/>
      <c r="P1721" s="479"/>
      <c r="Q1721" s="479"/>
      <c r="R1721" s="623"/>
      <c r="S1721" s="478"/>
      <c r="T1721" s="478"/>
      <c r="U1721" s="624"/>
      <c r="V1721" s="624"/>
      <c r="W1721" s="624"/>
      <c r="BB1721" s="478"/>
      <c r="BC1721" s="478"/>
      <c r="BD1721" s="478"/>
      <c r="BE1721" s="478"/>
      <c r="BF1721" s="478"/>
      <c r="BG1721" s="478"/>
    </row>
    <row r="1722" spans="2:59" x14ac:dyDescent="0.2">
      <c r="B1722" s="478"/>
      <c r="C1722" s="478"/>
      <c r="D1722" s="620"/>
      <c r="E1722" s="620"/>
      <c r="F1722" s="620"/>
      <c r="G1722" s="479"/>
      <c r="H1722" s="621"/>
      <c r="I1722" s="622"/>
      <c r="J1722" s="622"/>
      <c r="K1722" s="623"/>
      <c r="L1722" s="623"/>
      <c r="M1722" s="622"/>
      <c r="N1722" s="623"/>
      <c r="O1722" s="622"/>
      <c r="P1722" s="479"/>
      <c r="Q1722" s="479"/>
      <c r="R1722" s="623"/>
      <c r="S1722" s="478"/>
      <c r="T1722" s="478"/>
      <c r="U1722" s="624"/>
      <c r="V1722" s="624"/>
      <c r="W1722" s="624"/>
      <c r="BB1722" s="478"/>
      <c r="BC1722" s="478"/>
      <c r="BD1722" s="478"/>
      <c r="BE1722" s="478"/>
      <c r="BF1722" s="478"/>
      <c r="BG1722" s="478"/>
    </row>
    <row r="1723" spans="2:59" x14ac:dyDescent="0.2">
      <c r="B1723" s="478"/>
      <c r="C1723" s="478"/>
      <c r="D1723" s="620"/>
      <c r="E1723" s="620"/>
      <c r="F1723" s="620"/>
      <c r="G1723" s="479"/>
      <c r="H1723" s="621"/>
      <c r="I1723" s="622"/>
      <c r="J1723" s="622"/>
      <c r="K1723" s="623"/>
      <c r="L1723" s="623"/>
      <c r="M1723" s="622"/>
      <c r="N1723" s="623"/>
      <c r="O1723" s="622"/>
      <c r="P1723" s="479"/>
      <c r="Q1723" s="479"/>
      <c r="R1723" s="623"/>
      <c r="S1723" s="478"/>
      <c r="T1723" s="478"/>
      <c r="U1723" s="624"/>
      <c r="V1723" s="624"/>
      <c r="W1723" s="624"/>
      <c r="BB1723" s="478"/>
      <c r="BC1723" s="478"/>
      <c r="BD1723" s="478"/>
      <c r="BE1723" s="478"/>
      <c r="BF1723" s="478"/>
      <c r="BG1723" s="478"/>
    </row>
    <row r="1724" spans="2:59" x14ac:dyDescent="0.2">
      <c r="B1724" s="478"/>
      <c r="C1724" s="478"/>
      <c r="D1724" s="620"/>
      <c r="E1724" s="620"/>
      <c r="F1724" s="620"/>
      <c r="G1724" s="479"/>
      <c r="H1724" s="621"/>
      <c r="I1724" s="622"/>
      <c r="J1724" s="622"/>
      <c r="K1724" s="623"/>
      <c r="L1724" s="623"/>
      <c r="M1724" s="622"/>
      <c r="N1724" s="623"/>
      <c r="O1724" s="622"/>
      <c r="P1724" s="479"/>
      <c r="Q1724" s="479"/>
      <c r="R1724" s="623"/>
      <c r="S1724" s="478"/>
      <c r="T1724" s="478"/>
      <c r="U1724" s="624"/>
      <c r="V1724" s="624"/>
      <c r="W1724" s="624"/>
      <c r="BB1724" s="478"/>
      <c r="BC1724" s="478"/>
      <c r="BD1724" s="478"/>
      <c r="BE1724" s="478"/>
      <c r="BF1724" s="478"/>
      <c r="BG1724" s="478"/>
    </row>
    <row r="1725" spans="2:59" x14ac:dyDescent="0.2">
      <c r="B1725" s="478"/>
      <c r="C1725" s="478"/>
      <c r="D1725" s="620"/>
      <c r="E1725" s="620"/>
      <c r="F1725" s="620"/>
      <c r="G1725" s="479"/>
      <c r="H1725" s="621"/>
      <c r="I1725" s="622"/>
      <c r="J1725" s="622"/>
      <c r="K1725" s="623"/>
      <c r="L1725" s="623"/>
      <c r="M1725" s="622"/>
      <c r="N1725" s="623"/>
      <c r="O1725" s="622"/>
      <c r="P1725" s="479"/>
      <c r="Q1725" s="479"/>
      <c r="R1725" s="623"/>
      <c r="S1725" s="478"/>
      <c r="T1725" s="478"/>
      <c r="U1725" s="624"/>
      <c r="V1725" s="624"/>
      <c r="W1725" s="624"/>
      <c r="BB1725" s="478"/>
      <c r="BC1725" s="478"/>
      <c r="BD1725" s="478"/>
      <c r="BE1725" s="478"/>
      <c r="BF1725" s="478"/>
      <c r="BG1725" s="478"/>
    </row>
    <row r="1726" spans="2:59" x14ac:dyDescent="0.2">
      <c r="B1726" s="478"/>
      <c r="C1726" s="478"/>
      <c r="D1726" s="620"/>
      <c r="E1726" s="620"/>
      <c r="F1726" s="620"/>
      <c r="G1726" s="479"/>
      <c r="H1726" s="621"/>
      <c r="I1726" s="622"/>
      <c r="J1726" s="622"/>
      <c r="K1726" s="623"/>
      <c r="L1726" s="623"/>
      <c r="M1726" s="622"/>
      <c r="N1726" s="623"/>
      <c r="O1726" s="622"/>
      <c r="P1726" s="479"/>
      <c r="Q1726" s="479"/>
      <c r="R1726" s="623"/>
      <c r="S1726" s="478"/>
      <c r="T1726" s="478"/>
      <c r="U1726" s="624"/>
      <c r="V1726" s="624"/>
      <c r="W1726" s="624"/>
      <c r="BB1726" s="478"/>
      <c r="BC1726" s="478"/>
      <c r="BD1726" s="478"/>
      <c r="BE1726" s="478"/>
      <c r="BF1726" s="478"/>
      <c r="BG1726" s="478"/>
    </row>
    <row r="1727" spans="2:59" x14ac:dyDescent="0.2">
      <c r="B1727" s="478"/>
      <c r="C1727" s="478"/>
      <c r="D1727" s="620"/>
      <c r="E1727" s="620"/>
      <c r="F1727" s="620"/>
      <c r="G1727" s="479"/>
      <c r="H1727" s="621"/>
      <c r="I1727" s="622"/>
      <c r="J1727" s="622"/>
      <c r="K1727" s="623"/>
      <c r="L1727" s="623"/>
      <c r="M1727" s="622"/>
      <c r="N1727" s="623"/>
      <c r="O1727" s="622"/>
      <c r="P1727" s="479"/>
      <c r="Q1727" s="479"/>
      <c r="R1727" s="623"/>
      <c r="S1727" s="478"/>
      <c r="T1727" s="478"/>
      <c r="U1727" s="624"/>
      <c r="V1727" s="624"/>
      <c r="W1727" s="624"/>
      <c r="BB1727" s="478"/>
      <c r="BC1727" s="478"/>
      <c r="BD1727" s="478"/>
      <c r="BE1727" s="478"/>
      <c r="BF1727" s="478"/>
      <c r="BG1727" s="478"/>
    </row>
    <row r="1728" spans="2:59" x14ac:dyDescent="0.2">
      <c r="B1728" s="478"/>
      <c r="C1728" s="478"/>
      <c r="D1728" s="620"/>
      <c r="E1728" s="620"/>
      <c r="F1728" s="620"/>
      <c r="G1728" s="479"/>
      <c r="H1728" s="621"/>
      <c r="I1728" s="622"/>
      <c r="J1728" s="622"/>
      <c r="K1728" s="623"/>
      <c r="L1728" s="623"/>
      <c r="M1728" s="622"/>
      <c r="N1728" s="623"/>
      <c r="O1728" s="622"/>
      <c r="P1728" s="479"/>
      <c r="Q1728" s="479"/>
      <c r="R1728" s="623"/>
      <c r="S1728" s="478"/>
      <c r="T1728" s="478"/>
      <c r="U1728" s="624"/>
      <c r="V1728" s="624"/>
      <c r="W1728" s="624"/>
      <c r="BB1728" s="478"/>
      <c r="BC1728" s="478"/>
      <c r="BD1728" s="478"/>
      <c r="BE1728" s="478"/>
      <c r="BF1728" s="478"/>
      <c r="BG1728" s="478"/>
    </row>
    <row r="1729" spans="2:59" x14ac:dyDescent="0.2">
      <c r="B1729" s="478"/>
      <c r="C1729" s="478"/>
      <c r="D1729" s="620"/>
      <c r="E1729" s="620"/>
      <c r="F1729" s="620"/>
      <c r="G1729" s="479"/>
      <c r="H1729" s="621"/>
      <c r="I1729" s="622"/>
      <c r="J1729" s="622"/>
      <c r="K1729" s="623"/>
      <c r="L1729" s="623"/>
      <c r="M1729" s="622"/>
      <c r="N1729" s="623"/>
      <c r="O1729" s="622"/>
      <c r="P1729" s="479"/>
      <c r="Q1729" s="479"/>
      <c r="R1729" s="623"/>
      <c r="S1729" s="478"/>
      <c r="T1729" s="478"/>
      <c r="U1729" s="624"/>
      <c r="V1729" s="624"/>
      <c r="W1729" s="624"/>
      <c r="BB1729" s="478"/>
      <c r="BC1729" s="478"/>
      <c r="BD1729" s="478"/>
      <c r="BE1729" s="478"/>
      <c r="BF1729" s="478"/>
      <c r="BG1729" s="478"/>
    </row>
    <row r="1730" spans="2:59" x14ac:dyDescent="0.2">
      <c r="B1730" s="478"/>
      <c r="C1730" s="478"/>
      <c r="D1730" s="620"/>
      <c r="E1730" s="620"/>
      <c r="F1730" s="620"/>
      <c r="G1730" s="479"/>
      <c r="H1730" s="621"/>
      <c r="I1730" s="622"/>
      <c r="J1730" s="622"/>
      <c r="K1730" s="623"/>
      <c r="L1730" s="623"/>
      <c r="M1730" s="622"/>
      <c r="N1730" s="623"/>
      <c r="O1730" s="622"/>
      <c r="P1730" s="479"/>
      <c r="Q1730" s="479"/>
      <c r="R1730" s="623"/>
      <c r="S1730" s="478"/>
      <c r="T1730" s="478"/>
      <c r="U1730" s="624"/>
      <c r="V1730" s="624"/>
      <c r="W1730" s="624"/>
      <c r="BB1730" s="478"/>
      <c r="BC1730" s="478"/>
      <c r="BD1730" s="478"/>
      <c r="BE1730" s="478"/>
      <c r="BF1730" s="478"/>
      <c r="BG1730" s="478"/>
    </row>
    <row r="1731" spans="2:59" x14ac:dyDescent="0.2">
      <c r="B1731" s="478"/>
      <c r="C1731" s="478"/>
      <c r="D1731" s="620"/>
      <c r="E1731" s="620"/>
      <c r="F1731" s="620"/>
      <c r="G1731" s="479"/>
      <c r="H1731" s="621"/>
      <c r="I1731" s="622"/>
      <c r="J1731" s="622"/>
      <c r="K1731" s="623"/>
      <c r="L1731" s="623"/>
      <c r="M1731" s="622"/>
      <c r="N1731" s="623"/>
      <c r="O1731" s="622"/>
      <c r="P1731" s="479"/>
      <c r="Q1731" s="479"/>
      <c r="R1731" s="623"/>
      <c r="S1731" s="478"/>
      <c r="T1731" s="478"/>
      <c r="U1731" s="624"/>
      <c r="V1731" s="624"/>
      <c r="W1731" s="624"/>
      <c r="BB1731" s="478"/>
      <c r="BC1731" s="478"/>
      <c r="BD1731" s="478"/>
      <c r="BE1731" s="478"/>
      <c r="BF1731" s="478"/>
      <c r="BG1731" s="478"/>
    </row>
    <row r="1732" spans="2:59" x14ac:dyDescent="0.2">
      <c r="B1732" s="478"/>
      <c r="C1732" s="478"/>
      <c r="D1732" s="620"/>
      <c r="E1732" s="620"/>
      <c r="F1732" s="620"/>
      <c r="G1732" s="479"/>
      <c r="H1732" s="621"/>
      <c r="I1732" s="622"/>
      <c r="J1732" s="622"/>
      <c r="K1732" s="623"/>
      <c r="L1732" s="623"/>
      <c r="M1732" s="622"/>
      <c r="N1732" s="623"/>
      <c r="O1732" s="622"/>
      <c r="P1732" s="479"/>
      <c r="Q1732" s="479"/>
      <c r="R1732" s="623"/>
      <c r="S1732" s="478"/>
      <c r="T1732" s="478"/>
      <c r="U1732" s="624"/>
      <c r="V1732" s="624"/>
      <c r="W1732" s="624"/>
      <c r="BB1732" s="478"/>
      <c r="BC1732" s="478"/>
      <c r="BD1732" s="478"/>
      <c r="BE1732" s="478"/>
      <c r="BF1732" s="478"/>
      <c r="BG1732" s="478"/>
    </row>
    <row r="1733" spans="2:59" x14ac:dyDescent="0.2">
      <c r="B1733" s="478"/>
      <c r="C1733" s="478"/>
      <c r="D1733" s="620"/>
      <c r="E1733" s="620"/>
      <c r="F1733" s="620"/>
      <c r="G1733" s="479"/>
      <c r="H1733" s="621"/>
      <c r="I1733" s="622"/>
      <c r="J1733" s="622"/>
      <c r="K1733" s="623"/>
      <c r="L1733" s="623"/>
      <c r="M1733" s="622"/>
      <c r="N1733" s="623"/>
      <c r="O1733" s="622"/>
      <c r="P1733" s="479"/>
      <c r="Q1733" s="479"/>
      <c r="R1733" s="623"/>
      <c r="S1733" s="478"/>
      <c r="T1733" s="478"/>
      <c r="U1733" s="624"/>
      <c r="V1733" s="624"/>
      <c r="W1733" s="624"/>
      <c r="BB1733" s="478"/>
      <c r="BC1733" s="478"/>
      <c r="BD1733" s="478"/>
      <c r="BE1733" s="478"/>
      <c r="BF1733" s="478"/>
      <c r="BG1733" s="478"/>
    </row>
    <row r="1734" spans="2:59" x14ac:dyDescent="0.2">
      <c r="B1734" s="478"/>
      <c r="C1734" s="478"/>
      <c r="D1734" s="620"/>
      <c r="E1734" s="620"/>
      <c r="F1734" s="620"/>
      <c r="G1734" s="479"/>
      <c r="H1734" s="621"/>
      <c r="I1734" s="622"/>
      <c r="J1734" s="622"/>
      <c r="K1734" s="623"/>
      <c r="L1734" s="623"/>
      <c r="M1734" s="622"/>
      <c r="N1734" s="623"/>
      <c r="O1734" s="622"/>
      <c r="P1734" s="479"/>
      <c r="Q1734" s="479"/>
      <c r="R1734" s="623"/>
      <c r="S1734" s="478"/>
      <c r="T1734" s="478"/>
      <c r="U1734" s="624"/>
      <c r="V1734" s="624"/>
      <c r="W1734" s="624"/>
      <c r="BB1734" s="478"/>
      <c r="BC1734" s="478"/>
      <c r="BD1734" s="478"/>
      <c r="BE1734" s="478"/>
      <c r="BF1734" s="478"/>
      <c r="BG1734" s="478"/>
    </row>
    <row r="1735" spans="2:59" x14ac:dyDescent="0.2">
      <c r="B1735" s="478"/>
      <c r="C1735" s="478"/>
      <c r="D1735" s="620"/>
      <c r="E1735" s="620"/>
      <c r="F1735" s="620"/>
      <c r="G1735" s="479"/>
      <c r="H1735" s="621"/>
      <c r="I1735" s="622"/>
      <c r="J1735" s="622"/>
      <c r="K1735" s="623"/>
      <c r="L1735" s="623"/>
      <c r="M1735" s="622"/>
      <c r="N1735" s="623"/>
      <c r="O1735" s="622"/>
      <c r="P1735" s="479"/>
      <c r="Q1735" s="479"/>
      <c r="R1735" s="623"/>
      <c r="S1735" s="478"/>
      <c r="T1735" s="478"/>
      <c r="U1735" s="624"/>
      <c r="V1735" s="624"/>
      <c r="W1735" s="624"/>
      <c r="BB1735" s="478"/>
      <c r="BC1735" s="478"/>
      <c r="BD1735" s="478"/>
      <c r="BE1735" s="478"/>
      <c r="BF1735" s="478"/>
      <c r="BG1735" s="478"/>
    </row>
    <row r="1736" spans="2:59" x14ac:dyDescent="0.2">
      <c r="B1736" s="478"/>
      <c r="C1736" s="478"/>
      <c r="D1736" s="620"/>
      <c r="E1736" s="620"/>
      <c r="F1736" s="620"/>
      <c r="G1736" s="479"/>
      <c r="H1736" s="621"/>
      <c r="I1736" s="622"/>
      <c r="J1736" s="622"/>
      <c r="K1736" s="623"/>
      <c r="L1736" s="623"/>
      <c r="M1736" s="622"/>
      <c r="N1736" s="623"/>
      <c r="O1736" s="622"/>
      <c r="P1736" s="479"/>
      <c r="Q1736" s="479"/>
      <c r="R1736" s="623"/>
      <c r="S1736" s="478"/>
      <c r="T1736" s="478"/>
      <c r="U1736" s="624"/>
      <c r="V1736" s="624"/>
      <c r="W1736" s="624"/>
      <c r="BB1736" s="478"/>
      <c r="BC1736" s="478"/>
      <c r="BD1736" s="478"/>
      <c r="BE1736" s="478"/>
      <c r="BF1736" s="478"/>
      <c r="BG1736" s="478"/>
    </row>
    <row r="1737" spans="2:59" x14ac:dyDescent="0.2">
      <c r="B1737" s="478"/>
      <c r="C1737" s="478"/>
      <c r="D1737" s="620"/>
      <c r="E1737" s="620"/>
      <c r="F1737" s="620"/>
      <c r="G1737" s="479"/>
      <c r="H1737" s="621"/>
      <c r="I1737" s="622"/>
      <c r="J1737" s="622"/>
      <c r="K1737" s="623"/>
      <c r="L1737" s="623"/>
      <c r="M1737" s="622"/>
      <c r="N1737" s="623"/>
      <c r="O1737" s="622"/>
      <c r="P1737" s="479"/>
      <c r="Q1737" s="479"/>
      <c r="R1737" s="623"/>
      <c r="S1737" s="478"/>
      <c r="T1737" s="478"/>
      <c r="U1737" s="624"/>
      <c r="V1737" s="624"/>
      <c r="W1737" s="624"/>
      <c r="BB1737" s="478"/>
      <c r="BC1737" s="478"/>
      <c r="BD1737" s="478"/>
      <c r="BE1737" s="478"/>
      <c r="BF1737" s="478"/>
      <c r="BG1737" s="478"/>
    </row>
    <row r="1738" spans="2:59" x14ac:dyDescent="0.2">
      <c r="B1738" s="478"/>
      <c r="C1738" s="478"/>
      <c r="D1738" s="620"/>
      <c r="E1738" s="620"/>
      <c r="F1738" s="620"/>
      <c r="G1738" s="479"/>
      <c r="H1738" s="621"/>
      <c r="I1738" s="622"/>
      <c r="J1738" s="622"/>
      <c r="K1738" s="623"/>
      <c r="L1738" s="623"/>
      <c r="M1738" s="622"/>
      <c r="N1738" s="623"/>
      <c r="O1738" s="622"/>
      <c r="P1738" s="479"/>
      <c r="Q1738" s="479"/>
      <c r="R1738" s="623"/>
      <c r="S1738" s="478"/>
      <c r="T1738" s="478"/>
      <c r="U1738" s="624"/>
      <c r="V1738" s="624"/>
      <c r="W1738" s="624"/>
      <c r="BB1738" s="478"/>
      <c r="BC1738" s="478"/>
      <c r="BD1738" s="478"/>
      <c r="BE1738" s="478"/>
      <c r="BF1738" s="478"/>
      <c r="BG1738" s="478"/>
    </row>
    <row r="1739" spans="2:59" x14ac:dyDescent="0.2">
      <c r="B1739" s="478"/>
      <c r="C1739" s="478"/>
      <c r="D1739" s="620"/>
      <c r="E1739" s="620"/>
      <c r="F1739" s="620"/>
      <c r="G1739" s="479"/>
      <c r="H1739" s="621"/>
      <c r="I1739" s="622"/>
      <c r="J1739" s="622"/>
      <c r="K1739" s="623"/>
      <c r="L1739" s="623"/>
      <c r="M1739" s="622"/>
      <c r="N1739" s="623"/>
      <c r="O1739" s="622"/>
      <c r="P1739" s="479"/>
      <c r="Q1739" s="479"/>
      <c r="R1739" s="623"/>
      <c r="S1739" s="478"/>
      <c r="T1739" s="478"/>
      <c r="U1739" s="624"/>
      <c r="V1739" s="624"/>
      <c r="W1739" s="624"/>
      <c r="BB1739" s="478"/>
      <c r="BC1739" s="478"/>
      <c r="BD1739" s="478"/>
      <c r="BE1739" s="478"/>
      <c r="BF1739" s="478"/>
      <c r="BG1739" s="478"/>
    </row>
    <row r="1740" spans="2:59" x14ac:dyDescent="0.2">
      <c r="B1740" s="478"/>
      <c r="C1740" s="478"/>
      <c r="D1740" s="620"/>
      <c r="E1740" s="620"/>
      <c r="F1740" s="620"/>
      <c r="G1740" s="479"/>
      <c r="H1740" s="621"/>
      <c r="I1740" s="622"/>
      <c r="J1740" s="622"/>
      <c r="K1740" s="623"/>
      <c r="L1740" s="623"/>
      <c r="M1740" s="622"/>
      <c r="N1740" s="623"/>
      <c r="O1740" s="622"/>
      <c r="P1740" s="479"/>
      <c r="Q1740" s="479"/>
      <c r="R1740" s="623"/>
      <c r="S1740" s="478"/>
      <c r="T1740" s="478"/>
      <c r="U1740" s="624"/>
      <c r="V1740" s="624"/>
      <c r="W1740" s="624"/>
      <c r="BB1740" s="478"/>
      <c r="BC1740" s="478"/>
      <c r="BD1740" s="478"/>
      <c r="BE1740" s="478"/>
      <c r="BF1740" s="478"/>
      <c r="BG1740" s="478"/>
    </row>
    <row r="1741" spans="2:59" x14ac:dyDescent="0.2">
      <c r="B1741" s="478"/>
      <c r="C1741" s="478"/>
      <c r="D1741" s="620"/>
      <c r="E1741" s="620"/>
      <c r="F1741" s="620"/>
      <c r="G1741" s="479"/>
      <c r="H1741" s="621"/>
      <c r="I1741" s="622"/>
      <c r="J1741" s="622"/>
      <c r="K1741" s="623"/>
      <c r="L1741" s="623"/>
      <c r="M1741" s="622"/>
      <c r="N1741" s="623"/>
      <c r="O1741" s="622"/>
      <c r="P1741" s="479"/>
      <c r="Q1741" s="479"/>
      <c r="R1741" s="623"/>
      <c r="S1741" s="478"/>
      <c r="T1741" s="478"/>
      <c r="U1741" s="624"/>
      <c r="V1741" s="624"/>
      <c r="W1741" s="624"/>
      <c r="BB1741" s="478"/>
      <c r="BC1741" s="478"/>
      <c r="BD1741" s="478"/>
      <c r="BE1741" s="478"/>
      <c r="BF1741" s="478"/>
      <c r="BG1741" s="478"/>
    </row>
    <row r="1742" spans="2:59" x14ac:dyDescent="0.2">
      <c r="B1742" s="478"/>
      <c r="C1742" s="478"/>
      <c r="D1742" s="620"/>
      <c r="E1742" s="620"/>
      <c r="F1742" s="620"/>
      <c r="G1742" s="479"/>
      <c r="H1742" s="621"/>
      <c r="I1742" s="622"/>
      <c r="J1742" s="622"/>
      <c r="K1742" s="623"/>
      <c r="L1742" s="623"/>
      <c r="M1742" s="622"/>
      <c r="N1742" s="623"/>
      <c r="O1742" s="622"/>
      <c r="P1742" s="479"/>
      <c r="Q1742" s="479"/>
      <c r="R1742" s="623"/>
      <c r="S1742" s="478"/>
      <c r="T1742" s="478"/>
      <c r="U1742" s="624"/>
      <c r="V1742" s="624"/>
      <c r="W1742" s="624"/>
      <c r="BB1742" s="478"/>
      <c r="BC1742" s="478"/>
      <c r="BD1742" s="478"/>
      <c r="BE1742" s="478"/>
      <c r="BF1742" s="478"/>
      <c r="BG1742" s="478"/>
    </row>
    <row r="1743" spans="2:59" x14ac:dyDescent="0.2">
      <c r="B1743" s="478"/>
      <c r="C1743" s="478"/>
      <c r="D1743" s="620"/>
      <c r="E1743" s="620"/>
      <c r="F1743" s="620"/>
      <c r="G1743" s="479"/>
      <c r="H1743" s="621"/>
      <c r="I1743" s="622"/>
      <c r="J1743" s="622"/>
      <c r="K1743" s="623"/>
      <c r="L1743" s="623"/>
      <c r="M1743" s="622"/>
      <c r="N1743" s="623"/>
      <c r="O1743" s="622"/>
      <c r="P1743" s="479"/>
      <c r="Q1743" s="479"/>
      <c r="R1743" s="623"/>
      <c r="S1743" s="478"/>
      <c r="T1743" s="478"/>
      <c r="U1743" s="624"/>
      <c r="V1743" s="624"/>
      <c r="W1743" s="624"/>
      <c r="BB1743" s="478"/>
      <c r="BC1743" s="478"/>
      <c r="BD1743" s="478"/>
      <c r="BE1743" s="478"/>
      <c r="BF1743" s="478"/>
      <c r="BG1743" s="478"/>
    </row>
    <row r="1744" spans="2:59" x14ac:dyDescent="0.2">
      <c r="B1744" s="478"/>
      <c r="C1744" s="478"/>
      <c r="D1744" s="620"/>
      <c r="E1744" s="620"/>
      <c r="F1744" s="620"/>
      <c r="G1744" s="479"/>
      <c r="H1744" s="621"/>
      <c r="I1744" s="622"/>
      <c r="J1744" s="622"/>
      <c r="K1744" s="623"/>
      <c r="L1744" s="623"/>
      <c r="M1744" s="622"/>
      <c r="N1744" s="623"/>
      <c r="O1744" s="622"/>
      <c r="P1744" s="479"/>
      <c r="Q1744" s="479"/>
      <c r="R1744" s="623"/>
      <c r="S1744" s="478"/>
      <c r="T1744" s="478"/>
      <c r="U1744" s="624"/>
      <c r="V1744" s="624"/>
      <c r="W1744" s="624"/>
      <c r="BB1744" s="478"/>
      <c r="BC1744" s="478"/>
      <c r="BD1744" s="478"/>
      <c r="BE1744" s="478"/>
      <c r="BF1744" s="478"/>
      <c r="BG1744" s="478"/>
    </row>
    <row r="1745" spans="2:59" x14ac:dyDescent="0.2">
      <c r="B1745" s="478"/>
      <c r="C1745" s="478"/>
      <c r="D1745" s="620"/>
      <c r="E1745" s="620"/>
      <c r="F1745" s="620"/>
      <c r="G1745" s="479"/>
      <c r="H1745" s="621"/>
      <c r="I1745" s="622"/>
      <c r="J1745" s="622"/>
      <c r="K1745" s="623"/>
      <c r="L1745" s="623"/>
      <c r="M1745" s="622"/>
      <c r="N1745" s="623"/>
      <c r="O1745" s="622"/>
      <c r="P1745" s="479"/>
      <c r="Q1745" s="479"/>
      <c r="R1745" s="623"/>
      <c r="S1745" s="478"/>
      <c r="T1745" s="478"/>
      <c r="U1745" s="624"/>
      <c r="V1745" s="624"/>
      <c r="W1745" s="624"/>
      <c r="BB1745" s="478"/>
      <c r="BC1745" s="478"/>
      <c r="BD1745" s="478"/>
      <c r="BE1745" s="478"/>
      <c r="BF1745" s="478"/>
      <c r="BG1745" s="478"/>
    </row>
    <row r="1746" spans="2:59" x14ac:dyDescent="0.2">
      <c r="B1746" s="478"/>
      <c r="C1746" s="478"/>
      <c r="D1746" s="620"/>
      <c r="E1746" s="620"/>
      <c r="F1746" s="620"/>
      <c r="G1746" s="479"/>
      <c r="H1746" s="621"/>
      <c r="I1746" s="622"/>
      <c r="J1746" s="622"/>
      <c r="K1746" s="623"/>
      <c r="L1746" s="623"/>
      <c r="M1746" s="622"/>
      <c r="N1746" s="623"/>
      <c r="O1746" s="622"/>
      <c r="P1746" s="479"/>
      <c r="Q1746" s="479"/>
      <c r="R1746" s="623"/>
      <c r="S1746" s="478"/>
      <c r="T1746" s="478"/>
      <c r="U1746" s="624"/>
      <c r="V1746" s="624"/>
      <c r="W1746" s="624"/>
      <c r="BB1746" s="478"/>
      <c r="BC1746" s="478"/>
      <c r="BD1746" s="478"/>
      <c r="BE1746" s="478"/>
      <c r="BF1746" s="478"/>
      <c r="BG1746" s="478"/>
    </row>
    <row r="1747" spans="2:59" x14ac:dyDescent="0.2">
      <c r="B1747" s="478"/>
      <c r="C1747" s="478"/>
      <c r="D1747" s="620"/>
      <c r="E1747" s="620"/>
      <c r="F1747" s="620"/>
      <c r="G1747" s="479"/>
      <c r="H1747" s="621"/>
      <c r="I1747" s="622"/>
      <c r="J1747" s="622"/>
      <c r="K1747" s="623"/>
      <c r="L1747" s="623"/>
      <c r="M1747" s="622"/>
      <c r="N1747" s="623"/>
      <c r="O1747" s="622"/>
      <c r="P1747" s="479"/>
      <c r="Q1747" s="479"/>
      <c r="R1747" s="623"/>
      <c r="S1747" s="478"/>
      <c r="T1747" s="478"/>
      <c r="U1747" s="624"/>
      <c r="V1747" s="624"/>
      <c r="W1747" s="624"/>
      <c r="BB1747" s="478"/>
      <c r="BC1747" s="478"/>
      <c r="BD1747" s="478"/>
      <c r="BE1747" s="478"/>
      <c r="BF1747" s="478"/>
      <c r="BG1747" s="478"/>
    </row>
    <row r="1748" spans="2:59" x14ac:dyDescent="0.2">
      <c r="B1748" s="478"/>
      <c r="C1748" s="478"/>
      <c r="D1748" s="620"/>
      <c r="E1748" s="620"/>
      <c r="F1748" s="620"/>
      <c r="G1748" s="479"/>
      <c r="H1748" s="621"/>
      <c r="I1748" s="622"/>
      <c r="J1748" s="622"/>
      <c r="K1748" s="623"/>
      <c r="L1748" s="623"/>
      <c r="M1748" s="622"/>
      <c r="N1748" s="623"/>
      <c r="O1748" s="622"/>
      <c r="P1748" s="479"/>
      <c r="Q1748" s="479"/>
      <c r="R1748" s="623"/>
      <c r="S1748" s="478"/>
      <c r="T1748" s="478"/>
      <c r="U1748" s="624"/>
      <c r="V1748" s="624"/>
      <c r="W1748" s="624"/>
      <c r="BB1748" s="478"/>
      <c r="BC1748" s="478"/>
      <c r="BD1748" s="478"/>
      <c r="BE1748" s="478"/>
      <c r="BF1748" s="478"/>
      <c r="BG1748" s="478"/>
    </row>
    <row r="1749" spans="2:59" x14ac:dyDescent="0.2">
      <c r="B1749" s="478"/>
      <c r="C1749" s="478"/>
      <c r="D1749" s="620"/>
      <c r="E1749" s="620"/>
      <c r="F1749" s="620"/>
      <c r="G1749" s="479"/>
      <c r="H1749" s="621"/>
      <c r="I1749" s="622"/>
      <c r="J1749" s="622"/>
      <c r="K1749" s="623"/>
      <c r="L1749" s="623"/>
      <c r="M1749" s="622"/>
      <c r="N1749" s="623"/>
      <c r="O1749" s="622"/>
      <c r="P1749" s="479"/>
      <c r="Q1749" s="479"/>
      <c r="R1749" s="623"/>
      <c r="S1749" s="478"/>
      <c r="T1749" s="478"/>
      <c r="U1749" s="624"/>
      <c r="V1749" s="624"/>
      <c r="W1749" s="624"/>
      <c r="BB1749" s="478"/>
      <c r="BC1749" s="478"/>
      <c r="BD1749" s="478"/>
      <c r="BE1749" s="478"/>
      <c r="BF1749" s="478"/>
      <c r="BG1749" s="478"/>
    </row>
    <row r="1750" spans="2:59" x14ac:dyDescent="0.2">
      <c r="B1750" s="478"/>
      <c r="C1750" s="478"/>
      <c r="D1750" s="620"/>
      <c r="E1750" s="620"/>
      <c r="F1750" s="620"/>
      <c r="G1750" s="479"/>
      <c r="H1750" s="621"/>
      <c r="I1750" s="622"/>
      <c r="J1750" s="622"/>
      <c r="K1750" s="623"/>
      <c r="L1750" s="623"/>
      <c r="M1750" s="622"/>
      <c r="N1750" s="623"/>
      <c r="O1750" s="622"/>
      <c r="P1750" s="479"/>
      <c r="Q1750" s="479"/>
      <c r="R1750" s="623"/>
      <c r="S1750" s="478"/>
      <c r="T1750" s="478"/>
      <c r="U1750" s="624"/>
      <c r="V1750" s="624"/>
      <c r="W1750" s="624"/>
      <c r="BB1750" s="478"/>
      <c r="BC1750" s="478"/>
      <c r="BD1750" s="478"/>
      <c r="BE1750" s="478"/>
      <c r="BF1750" s="478"/>
      <c r="BG1750" s="478"/>
    </row>
    <row r="1751" spans="2:59" x14ac:dyDescent="0.2">
      <c r="B1751" s="478"/>
      <c r="C1751" s="478"/>
      <c r="D1751" s="620"/>
      <c r="E1751" s="620"/>
      <c r="F1751" s="620"/>
      <c r="G1751" s="479"/>
      <c r="H1751" s="621"/>
      <c r="I1751" s="622"/>
      <c r="J1751" s="622"/>
      <c r="K1751" s="623"/>
      <c r="L1751" s="623"/>
      <c r="M1751" s="622"/>
      <c r="N1751" s="623"/>
      <c r="O1751" s="622"/>
      <c r="P1751" s="479"/>
      <c r="Q1751" s="479"/>
      <c r="R1751" s="623"/>
      <c r="S1751" s="478"/>
      <c r="T1751" s="478"/>
      <c r="U1751" s="624"/>
      <c r="V1751" s="624"/>
      <c r="W1751" s="624"/>
      <c r="BB1751" s="478"/>
      <c r="BC1751" s="478"/>
      <c r="BD1751" s="478"/>
      <c r="BE1751" s="478"/>
      <c r="BF1751" s="478"/>
      <c r="BG1751" s="478"/>
    </row>
    <row r="1752" spans="2:59" x14ac:dyDescent="0.2">
      <c r="B1752" s="478"/>
      <c r="C1752" s="478"/>
      <c r="D1752" s="620"/>
      <c r="E1752" s="620"/>
      <c r="F1752" s="620"/>
      <c r="G1752" s="479"/>
      <c r="H1752" s="621"/>
      <c r="I1752" s="622"/>
      <c r="J1752" s="622"/>
      <c r="K1752" s="623"/>
      <c r="L1752" s="623"/>
      <c r="M1752" s="622"/>
      <c r="N1752" s="623"/>
      <c r="O1752" s="622"/>
      <c r="P1752" s="479"/>
      <c r="Q1752" s="479"/>
      <c r="R1752" s="623"/>
      <c r="S1752" s="478"/>
      <c r="T1752" s="478"/>
      <c r="U1752" s="624"/>
      <c r="V1752" s="624"/>
      <c r="W1752" s="624"/>
      <c r="BB1752" s="478"/>
      <c r="BC1752" s="478"/>
      <c r="BD1752" s="478"/>
      <c r="BE1752" s="478"/>
      <c r="BF1752" s="478"/>
      <c r="BG1752" s="478"/>
    </row>
    <row r="1753" spans="2:59" x14ac:dyDescent="0.2">
      <c r="B1753" s="478"/>
      <c r="C1753" s="478"/>
      <c r="D1753" s="620"/>
      <c r="E1753" s="620"/>
      <c r="F1753" s="620"/>
      <c r="G1753" s="479"/>
      <c r="H1753" s="621"/>
      <c r="I1753" s="622"/>
      <c r="J1753" s="622"/>
      <c r="K1753" s="623"/>
      <c r="L1753" s="623"/>
      <c r="M1753" s="622"/>
      <c r="N1753" s="623"/>
      <c r="O1753" s="622"/>
      <c r="P1753" s="479"/>
      <c r="Q1753" s="479"/>
      <c r="R1753" s="623"/>
      <c r="S1753" s="478"/>
      <c r="T1753" s="478"/>
      <c r="U1753" s="624"/>
      <c r="V1753" s="624"/>
      <c r="W1753" s="624"/>
      <c r="BB1753" s="478"/>
      <c r="BC1753" s="478"/>
      <c r="BD1753" s="478"/>
      <c r="BE1753" s="478"/>
      <c r="BF1753" s="478"/>
      <c r="BG1753" s="478"/>
    </row>
    <row r="1754" spans="2:59" x14ac:dyDescent="0.2">
      <c r="B1754" s="478"/>
      <c r="C1754" s="478"/>
      <c r="D1754" s="620"/>
      <c r="E1754" s="620"/>
      <c r="F1754" s="620"/>
      <c r="G1754" s="479"/>
      <c r="H1754" s="621"/>
      <c r="I1754" s="622"/>
      <c r="J1754" s="622"/>
      <c r="K1754" s="623"/>
      <c r="L1754" s="623"/>
      <c r="M1754" s="622"/>
      <c r="N1754" s="623"/>
      <c r="O1754" s="622"/>
      <c r="P1754" s="479"/>
      <c r="Q1754" s="479"/>
      <c r="R1754" s="623"/>
      <c r="S1754" s="478"/>
      <c r="T1754" s="478"/>
      <c r="U1754" s="624"/>
      <c r="V1754" s="624"/>
      <c r="W1754" s="624"/>
      <c r="BB1754" s="478"/>
      <c r="BC1754" s="478"/>
      <c r="BD1754" s="478"/>
      <c r="BE1754" s="478"/>
      <c r="BF1754" s="478"/>
      <c r="BG1754" s="478"/>
    </row>
    <row r="1755" spans="2:59" x14ac:dyDescent="0.2">
      <c r="B1755" s="478"/>
      <c r="C1755" s="478"/>
      <c r="D1755" s="620"/>
      <c r="E1755" s="620"/>
      <c r="F1755" s="620"/>
      <c r="G1755" s="479"/>
      <c r="H1755" s="621"/>
      <c r="I1755" s="622"/>
      <c r="J1755" s="622"/>
      <c r="K1755" s="623"/>
      <c r="L1755" s="623"/>
      <c r="M1755" s="622"/>
      <c r="N1755" s="623"/>
      <c r="O1755" s="622"/>
      <c r="P1755" s="479"/>
      <c r="Q1755" s="479"/>
      <c r="R1755" s="623"/>
      <c r="S1755" s="478"/>
      <c r="T1755" s="478"/>
      <c r="U1755" s="624"/>
      <c r="V1755" s="624"/>
      <c r="W1755" s="624"/>
      <c r="BB1755" s="478"/>
      <c r="BC1755" s="478"/>
      <c r="BD1755" s="478"/>
      <c r="BE1755" s="478"/>
      <c r="BF1755" s="478"/>
      <c r="BG1755" s="478"/>
    </row>
    <row r="1756" spans="2:59" x14ac:dyDescent="0.2">
      <c r="B1756" s="478"/>
      <c r="C1756" s="478"/>
      <c r="D1756" s="620"/>
      <c r="E1756" s="620"/>
      <c r="F1756" s="620"/>
      <c r="G1756" s="479"/>
      <c r="H1756" s="621"/>
      <c r="I1756" s="622"/>
      <c r="J1756" s="622"/>
      <c r="K1756" s="623"/>
      <c r="L1756" s="623"/>
      <c r="M1756" s="622"/>
      <c r="N1756" s="623"/>
      <c r="O1756" s="622"/>
      <c r="P1756" s="479"/>
      <c r="Q1756" s="479"/>
      <c r="R1756" s="623"/>
      <c r="S1756" s="478"/>
      <c r="T1756" s="478"/>
      <c r="U1756" s="624"/>
      <c r="V1756" s="624"/>
      <c r="W1756" s="624"/>
      <c r="BB1756" s="478"/>
      <c r="BC1756" s="478"/>
      <c r="BD1756" s="478"/>
      <c r="BE1756" s="478"/>
      <c r="BF1756" s="478"/>
      <c r="BG1756" s="478"/>
    </row>
    <row r="1757" spans="2:59" x14ac:dyDescent="0.2">
      <c r="B1757" s="478"/>
      <c r="C1757" s="478"/>
      <c r="D1757" s="620"/>
      <c r="E1757" s="620"/>
      <c r="F1757" s="620"/>
      <c r="G1757" s="479"/>
      <c r="H1757" s="621"/>
      <c r="I1757" s="622"/>
      <c r="J1757" s="622"/>
      <c r="K1757" s="623"/>
      <c r="L1757" s="623"/>
      <c r="M1757" s="622"/>
      <c r="N1757" s="623"/>
      <c r="O1757" s="622"/>
      <c r="P1757" s="479"/>
      <c r="Q1757" s="479"/>
      <c r="R1757" s="623"/>
      <c r="S1757" s="478"/>
      <c r="T1757" s="478"/>
      <c r="U1757" s="624"/>
      <c r="V1757" s="624"/>
      <c r="W1757" s="624"/>
      <c r="BB1757" s="478"/>
      <c r="BC1757" s="478"/>
      <c r="BD1757" s="478"/>
      <c r="BE1757" s="478"/>
      <c r="BF1757" s="478"/>
      <c r="BG1757" s="478"/>
    </row>
    <row r="1758" spans="2:59" x14ac:dyDescent="0.2">
      <c r="B1758" s="478"/>
      <c r="C1758" s="478"/>
      <c r="D1758" s="620"/>
      <c r="E1758" s="620"/>
      <c r="F1758" s="620"/>
      <c r="G1758" s="479"/>
      <c r="H1758" s="621"/>
      <c r="I1758" s="622"/>
      <c r="J1758" s="622"/>
      <c r="K1758" s="623"/>
      <c r="L1758" s="623"/>
      <c r="M1758" s="622"/>
      <c r="N1758" s="623"/>
      <c r="O1758" s="622"/>
      <c r="P1758" s="479"/>
      <c r="Q1758" s="479"/>
      <c r="R1758" s="623"/>
      <c r="S1758" s="478"/>
      <c r="T1758" s="478"/>
      <c r="U1758" s="624"/>
      <c r="V1758" s="624"/>
      <c r="W1758" s="624"/>
      <c r="BB1758" s="478"/>
      <c r="BC1758" s="478"/>
      <c r="BD1758" s="478"/>
      <c r="BE1758" s="478"/>
      <c r="BF1758" s="478"/>
      <c r="BG1758" s="478"/>
    </row>
    <row r="1759" spans="2:59" x14ac:dyDescent="0.2">
      <c r="B1759" s="478"/>
      <c r="C1759" s="478"/>
      <c r="D1759" s="620"/>
      <c r="E1759" s="620"/>
      <c r="F1759" s="620"/>
      <c r="G1759" s="479"/>
      <c r="H1759" s="621"/>
      <c r="I1759" s="622"/>
      <c r="J1759" s="622"/>
      <c r="K1759" s="623"/>
      <c r="L1759" s="623"/>
      <c r="M1759" s="622"/>
      <c r="N1759" s="623"/>
      <c r="O1759" s="622"/>
      <c r="P1759" s="479"/>
      <c r="Q1759" s="479"/>
      <c r="R1759" s="623"/>
      <c r="S1759" s="478"/>
      <c r="T1759" s="478"/>
      <c r="U1759" s="624"/>
      <c r="V1759" s="624"/>
      <c r="W1759" s="624"/>
      <c r="BB1759" s="478"/>
      <c r="BC1759" s="478"/>
      <c r="BD1759" s="478"/>
      <c r="BE1759" s="478"/>
      <c r="BF1759" s="478"/>
      <c r="BG1759" s="478"/>
    </row>
    <row r="1760" spans="2:59" x14ac:dyDescent="0.2">
      <c r="B1760" s="478"/>
      <c r="C1760" s="478"/>
      <c r="D1760" s="620"/>
      <c r="E1760" s="620"/>
      <c r="F1760" s="620"/>
      <c r="G1760" s="479"/>
      <c r="H1760" s="621"/>
      <c r="I1760" s="622"/>
      <c r="J1760" s="622"/>
      <c r="K1760" s="623"/>
      <c r="L1760" s="623"/>
      <c r="M1760" s="622"/>
      <c r="N1760" s="623"/>
      <c r="O1760" s="622"/>
      <c r="P1760" s="479"/>
      <c r="Q1760" s="479"/>
      <c r="R1760" s="623"/>
      <c r="S1760" s="478"/>
      <c r="T1760" s="478"/>
      <c r="U1760" s="624"/>
      <c r="V1760" s="624"/>
      <c r="W1760" s="624"/>
      <c r="BB1760" s="478"/>
      <c r="BC1760" s="478"/>
      <c r="BD1760" s="478"/>
      <c r="BE1760" s="478"/>
      <c r="BF1760" s="478"/>
      <c r="BG1760" s="478"/>
    </row>
    <row r="1761" spans="2:59" x14ac:dyDescent="0.2">
      <c r="B1761" s="478"/>
      <c r="C1761" s="478"/>
      <c r="D1761" s="620"/>
      <c r="E1761" s="620"/>
      <c r="F1761" s="620"/>
      <c r="G1761" s="479"/>
      <c r="H1761" s="621"/>
      <c r="I1761" s="622"/>
      <c r="J1761" s="622"/>
      <c r="K1761" s="623"/>
      <c r="L1761" s="623"/>
      <c r="M1761" s="622"/>
      <c r="N1761" s="623"/>
      <c r="O1761" s="622"/>
      <c r="P1761" s="479"/>
      <c r="Q1761" s="479"/>
      <c r="R1761" s="623"/>
      <c r="S1761" s="478"/>
      <c r="T1761" s="478"/>
      <c r="U1761" s="624"/>
      <c r="V1761" s="624"/>
      <c r="W1761" s="624"/>
      <c r="BB1761" s="478"/>
      <c r="BC1761" s="478"/>
      <c r="BD1761" s="478"/>
      <c r="BE1761" s="478"/>
      <c r="BF1761" s="478"/>
      <c r="BG1761" s="478"/>
    </row>
    <row r="1762" spans="2:59" x14ac:dyDescent="0.2">
      <c r="B1762" s="478"/>
      <c r="C1762" s="478"/>
      <c r="D1762" s="620"/>
      <c r="E1762" s="620"/>
      <c r="F1762" s="620"/>
      <c r="G1762" s="479"/>
      <c r="H1762" s="621"/>
      <c r="I1762" s="622"/>
      <c r="J1762" s="622"/>
      <c r="K1762" s="623"/>
      <c r="L1762" s="623"/>
      <c r="M1762" s="622"/>
      <c r="N1762" s="623"/>
      <c r="O1762" s="622"/>
      <c r="P1762" s="479"/>
      <c r="Q1762" s="479"/>
      <c r="R1762" s="623"/>
      <c r="S1762" s="478"/>
      <c r="T1762" s="478"/>
      <c r="U1762" s="624"/>
      <c r="V1762" s="624"/>
      <c r="W1762" s="624"/>
      <c r="BB1762" s="478"/>
      <c r="BC1762" s="478"/>
      <c r="BD1762" s="478"/>
      <c r="BE1762" s="478"/>
      <c r="BF1762" s="478"/>
      <c r="BG1762" s="478"/>
    </row>
    <row r="1763" spans="2:59" x14ac:dyDescent="0.2">
      <c r="B1763" s="478"/>
      <c r="C1763" s="478"/>
      <c r="D1763" s="620"/>
      <c r="E1763" s="620"/>
      <c r="F1763" s="620"/>
      <c r="G1763" s="479"/>
      <c r="H1763" s="621"/>
      <c r="I1763" s="622"/>
      <c r="J1763" s="622"/>
      <c r="K1763" s="623"/>
      <c r="L1763" s="623"/>
      <c r="M1763" s="622"/>
      <c r="N1763" s="623"/>
      <c r="O1763" s="622"/>
      <c r="P1763" s="479"/>
      <c r="Q1763" s="479"/>
      <c r="R1763" s="623"/>
      <c r="S1763" s="478"/>
      <c r="T1763" s="478"/>
      <c r="U1763" s="624"/>
      <c r="V1763" s="624"/>
      <c r="W1763" s="624"/>
      <c r="BB1763" s="478"/>
      <c r="BC1763" s="478"/>
      <c r="BD1763" s="478"/>
      <c r="BE1763" s="478"/>
      <c r="BF1763" s="478"/>
      <c r="BG1763" s="478"/>
    </row>
    <row r="1764" spans="2:59" x14ac:dyDescent="0.2">
      <c r="B1764" s="478"/>
      <c r="C1764" s="478"/>
      <c r="D1764" s="620"/>
      <c r="E1764" s="620"/>
      <c r="F1764" s="620"/>
      <c r="G1764" s="479"/>
      <c r="H1764" s="621"/>
      <c r="I1764" s="622"/>
      <c r="J1764" s="622"/>
      <c r="K1764" s="623"/>
      <c r="L1764" s="623"/>
      <c r="M1764" s="622"/>
      <c r="N1764" s="623"/>
      <c r="O1764" s="622"/>
      <c r="P1764" s="479"/>
      <c r="Q1764" s="479"/>
      <c r="R1764" s="623"/>
      <c r="S1764" s="478"/>
      <c r="T1764" s="478"/>
      <c r="U1764" s="624"/>
      <c r="V1764" s="624"/>
      <c r="W1764" s="624"/>
      <c r="BB1764" s="478"/>
      <c r="BC1764" s="478"/>
      <c r="BD1764" s="478"/>
      <c r="BE1764" s="478"/>
      <c r="BF1764" s="478"/>
      <c r="BG1764" s="478"/>
    </row>
    <row r="1765" spans="2:59" x14ac:dyDescent="0.2">
      <c r="B1765" s="478"/>
      <c r="C1765" s="478"/>
      <c r="D1765" s="620"/>
      <c r="E1765" s="620"/>
      <c r="F1765" s="620"/>
      <c r="G1765" s="479"/>
      <c r="H1765" s="621"/>
      <c r="I1765" s="622"/>
      <c r="J1765" s="622"/>
      <c r="K1765" s="623"/>
      <c r="L1765" s="623"/>
      <c r="M1765" s="622"/>
      <c r="N1765" s="623"/>
      <c r="O1765" s="622"/>
      <c r="P1765" s="479"/>
      <c r="Q1765" s="479"/>
      <c r="R1765" s="623"/>
      <c r="S1765" s="478"/>
      <c r="T1765" s="478"/>
      <c r="U1765" s="624"/>
      <c r="V1765" s="624"/>
      <c r="W1765" s="624"/>
      <c r="BB1765" s="478"/>
      <c r="BC1765" s="478"/>
      <c r="BD1765" s="478"/>
      <c r="BE1765" s="478"/>
      <c r="BF1765" s="478"/>
      <c r="BG1765" s="478"/>
    </row>
    <row r="1766" spans="2:59" x14ac:dyDescent="0.2">
      <c r="B1766" s="478"/>
      <c r="C1766" s="478"/>
      <c r="D1766" s="620"/>
      <c r="E1766" s="620"/>
      <c r="F1766" s="620"/>
      <c r="G1766" s="479"/>
      <c r="H1766" s="621"/>
      <c r="I1766" s="622"/>
      <c r="J1766" s="622"/>
      <c r="K1766" s="623"/>
      <c r="L1766" s="623"/>
      <c r="M1766" s="622"/>
      <c r="N1766" s="623"/>
      <c r="O1766" s="622"/>
      <c r="P1766" s="479"/>
      <c r="Q1766" s="479"/>
      <c r="R1766" s="623"/>
      <c r="S1766" s="478"/>
      <c r="T1766" s="478"/>
      <c r="U1766" s="624"/>
      <c r="V1766" s="624"/>
      <c r="W1766" s="624"/>
      <c r="BB1766" s="478"/>
      <c r="BC1766" s="478"/>
      <c r="BD1766" s="478"/>
      <c r="BE1766" s="478"/>
      <c r="BF1766" s="478"/>
      <c r="BG1766" s="478"/>
    </row>
    <row r="1767" spans="2:59" x14ac:dyDescent="0.2">
      <c r="B1767" s="478"/>
      <c r="C1767" s="478"/>
      <c r="D1767" s="620"/>
      <c r="E1767" s="620"/>
      <c r="F1767" s="620"/>
      <c r="G1767" s="479"/>
      <c r="H1767" s="621"/>
      <c r="I1767" s="622"/>
      <c r="J1767" s="622"/>
      <c r="K1767" s="623"/>
      <c r="L1767" s="623"/>
      <c r="M1767" s="622"/>
      <c r="N1767" s="623"/>
      <c r="O1767" s="622"/>
      <c r="P1767" s="479"/>
      <c r="Q1767" s="479"/>
      <c r="R1767" s="623"/>
      <c r="S1767" s="478"/>
      <c r="T1767" s="478"/>
      <c r="U1767" s="624"/>
      <c r="V1767" s="624"/>
      <c r="W1767" s="624"/>
      <c r="BB1767" s="478"/>
      <c r="BC1767" s="478"/>
      <c r="BD1767" s="478"/>
      <c r="BE1767" s="478"/>
      <c r="BF1767" s="478"/>
      <c r="BG1767" s="478"/>
    </row>
    <row r="1768" spans="2:59" x14ac:dyDescent="0.2">
      <c r="B1768" s="478"/>
      <c r="C1768" s="478"/>
      <c r="D1768" s="620"/>
      <c r="E1768" s="620"/>
      <c r="F1768" s="620"/>
      <c r="G1768" s="479"/>
      <c r="H1768" s="621"/>
      <c r="I1768" s="622"/>
      <c r="J1768" s="622"/>
      <c r="K1768" s="623"/>
      <c r="L1768" s="623"/>
      <c r="M1768" s="622"/>
      <c r="N1768" s="623"/>
      <c r="O1768" s="622"/>
      <c r="P1768" s="479"/>
      <c r="Q1768" s="479"/>
      <c r="R1768" s="623"/>
      <c r="S1768" s="478"/>
      <c r="T1768" s="478"/>
      <c r="U1768" s="624"/>
      <c r="V1768" s="624"/>
      <c r="W1768" s="624"/>
      <c r="BB1768" s="478"/>
      <c r="BC1768" s="478"/>
      <c r="BD1768" s="478"/>
      <c r="BE1768" s="478"/>
      <c r="BF1768" s="478"/>
      <c r="BG1768" s="478"/>
    </row>
    <row r="1769" spans="2:59" x14ac:dyDescent="0.2">
      <c r="B1769" s="478"/>
      <c r="C1769" s="478"/>
      <c r="D1769" s="620"/>
      <c r="E1769" s="620"/>
      <c r="F1769" s="620"/>
      <c r="G1769" s="479"/>
      <c r="H1769" s="621"/>
      <c r="I1769" s="622"/>
      <c r="J1769" s="622"/>
      <c r="K1769" s="623"/>
      <c r="L1769" s="623"/>
      <c r="M1769" s="622"/>
      <c r="N1769" s="623"/>
      <c r="O1769" s="622"/>
      <c r="P1769" s="479"/>
      <c r="Q1769" s="479"/>
      <c r="R1769" s="623"/>
      <c r="S1769" s="478"/>
      <c r="T1769" s="478"/>
      <c r="U1769" s="624"/>
      <c r="V1769" s="624"/>
      <c r="W1769" s="624"/>
      <c r="BB1769" s="478"/>
      <c r="BC1769" s="478"/>
      <c r="BD1769" s="478"/>
      <c r="BE1769" s="478"/>
      <c r="BF1769" s="478"/>
      <c r="BG1769" s="478"/>
    </row>
    <row r="1770" spans="2:59" x14ac:dyDescent="0.2">
      <c r="B1770" s="478"/>
      <c r="C1770" s="478"/>
      <c r="D1770" s="620"/>
      <c r="E1770" s="620"/>
      <c r="F1770" s="620"/>
      <c r="G1770" s="479"/>
      <c r="H1770" s="621"/>
      <c r="I1770" s="622"/>
      <c r="J1770" s="622"/>
      <c r="K1770" s="623"/>
      <c r="L1770" s="623"/>
      <c r="M1770" s="622"/>
      <c r="N1770" s="623"/>
      <c r="O1770" s="622"/>
      <c r="P1770" s="479"/>
      <c r="Q1770" s="479"/>
      <c r="R1770" s="623"/>
      <c r="S1770" s="478"/>
      <c r="T1770" s="478"/>
      <c r="U1770" s="624"/>
      <c r="V1770" s="624"/>
      <c r="W1770" s="624"/>
      <c r="BB1770" s="478"/>
      <c r="BC1770" s="478"/>
      <c r="BD1770" s="478"/>
      <c r="BE1770" s="478"/>
      <c r="BF1770" s="478"/>
      <c r="BG1770" s="478"/>
    </row>
    <row r="1771" spans="2:59" x14ac:dyDescent="0.2">
      <c r="B1771" s="478"/>
      <c r="C1771" s="478"/>
      <c r="D1771" s="620"/>
      <c r="E1771" s="620"/>
      <c r="F1771" s="620"/>
      <c r="G1771" s="479"/>
      <c r="H1771" s="621"/>
      <c r="I1771" s="622"/>
      <c r="J1771" s="622"/>
      <c r="K1771" s="623"/>
      <c r="L1771" s="623"/>
      <c r="M1771" s="622"/>
      <c r="N1771" s="623"/>
      <c r="O1771" s="622"/>
      <c r="P1771" s="479"/>
      <c r="Q1771" s="479"/>
      <c r="R1771" s="623"/>
      <c r="S1771" s="478"/>
      <c r="T1771" s="478"/>
      <c r="U1771" s="624"/>
      <c r="V1771" s="624"/>
      <c r="W1771" s="624"/>
      <c r="BB1771" s="478"/>
      <c r="BC1771" s="478"/>
      <c r="BD1771" s="478"/>
      <c r="BE1771" s="478"/>
      <c r="BF1771" s="478"/>
      <c r="BG1771" s="478"/>
    </row>
    <row r="1772" spans="2:59" x14ac:dyDescent="0.2">
      <c r="B1772" s="478"/>
      <c r="C1772" s="478"/>
      <c r="D1772" s="620"/>
      <c r="E1772" s="620"/>
      <c r="F1772" s="620"/>
      <c r="G1772" s="479"/>
      <c r="H1772" s="621"/>
      <c r="I1772" s="622"/>
      <c r="J1772" s="622"/>
      <c r="K1772" s="623"/>
      <c r="L1772" s="623"/>
      <c r="M1772" s="622"/>
      <c r="N1772" s="623"/>
      <c r="O1772" s="622"/>
      <c r="P1772" s="479"/>
      <c r="Q1772" s="479"/>
      <c r="R1772" s="623"/>
      <c r="S1772" s="478"/>
      <c r="T1772" s="478"/>
      <c r="U1772" s="624"/>
      <c r="V1772" s="624"/>
      <c r="W1772" s="624"/>
      <c r="BB1772" s="478"/>
      <c r="BC1772" s="478"/>
      <c r="BD1772" s="478"/>
      <c r="BE1772" s="478"/>
      <c r="BF1772" s="478"/>
      <c r="BG1772" s="478"/>
    </row>
    <row r="1773" spans="2:59" x14ac:dyDescent="0.2">
      <c r="B1773" s="478"/>
      <c r="C1773" s="478"/>
      <c r="D1773" s="620"/>
      <c r="E1773" s="620"/>
      <c r="F1773" s="620"/>
      <c r="G1773" s="479"/>
      <c r="H1773" s="621"/>
      <c r="I1773" s="622"/>
      <c r="J1773" s="622"/>
      <c r="K1773" s="623"/>
      <c r="L1773" s="623"/>
      <c r="M1773" s="622"/>
      <c r="N1773" s="623"/>
      <c r="O1773" s="622"/>
      <c r="P1773" s="479"/>
      <c r="Q1773" s="479"/>
      <c r="R1773" s="623"/>
      <c r="S1773" s="478"/>
      <c r="T1773" s="478"/>
      <c r="U1773" s="624"/>
      <c r="V1773" s="624"/>
      <c r="W1773" s="624"/>
      <c r="BB1773" s="478"/>
      <c r="BC1773" s="478"/>
      <c r="BD1773" s="478"/>
      <c r="BE1773" s="478"/>
      <c r="BF1773" s="478"/>
      <c r="BG1773" s="478"/>
    </row>
    <row r="1774" spans="2:59" x14ac:dyDescent="0.2">
      <c r="B1774" s="478"/>
      <c r="C1774" s="478"/>
      <c r="D1774" s="620"/>
      <c r="E1774" s="620"/>
      <c r="F1774" s="620"/>
      <c r="G1774" s="479"/>
      <c r="H1774" s="621"/>
      <c r="I1774" s="622"/>
      <c r="J1774" s="622"/>
      <c r="K1774" s="623"/>
      <c r="L1774" s="623"/>
      <c r="M1774" s="622"/>
      <c r="N1774" s="623"/>
      <c r="O1774" s="622"/>
      <c r="P1774" s="479"/>
      <c r="Q1774" s="479"/>
      <c r="R1774" s="623"/>
      <c r="S1774" s="478"/>
      <c r="T1774" s="478"/>
      <c r="U1774" s="624"/>
      <c r="V1774" s="624"/>
      <c r="W1774" s="624"/>
      <c r="BB1774" s="478"/>
      <c r="BC1774" s="478"/>
      <c r="BD1774" s="478"/>
      <c r="BE1774" s="478"/>
      <c r="BF1774" s="478"/>
      <c r="BG1774" s="478"/>
    </row>
    <row r="1775" spans="2:59" x14ac:dyDescent="0.2">
      <c r="B1775" s="478"/>
      <c r="C1775" s="478"/>
      <c r="D1775" s="620"/>
      <c r="E1775" s="620"/>
      <c r="F1775" s="620"/>
      <c r="G1775" s="479"/>
      <c r="H1775" s="621"/>
      <c r="I1775" s="622"/>
      <c r="J1775" s="622"/>
      <c r="K1775" s="623"/>
      <c r="L1775" s="623"/>
      <c r="M1775" s="622"/>
      <c r="N1775" s="623"/>
      <c r="O1775" s="622"/>
      <c r="P1775" s="479"/>
      <c r="Q1775" s="479"/>
      <c r="R1775" s="623"/>
      <c r="S1775" s="478"/>
      <c r="T1775" s="478"/>
      <c r="U1775" s="624"/>
      <c r="V1775" s="624"/>
      <c r="W1775" s="624"/>
      <c r="BB1775" s="478"/>
      <c r="BC1775" s="478"/>
      <c r="BD1775" s="478"/>
      <c r="BE1775" s="478"/>
      <c r="BF1775" s="478"/>
      <c r="BG1775" s="478"/>
    </row>
    <row r="1776" spans="2:59" x14ac:dyDescent="0.2">
      <c r="B1776" s="478"/>
      <c r="C1776" s="478"/>
      <c r="D1776" s="620"/>
      <c r="E1776" s="620"/>
      <c r="F1776" s="620"/>
      <c r="G1776" s="479"/>
      <c r="H1776" s="621"/>
      <c r="I1776" s="622"/>
      <c r="J1776" s="622"/>
      <c r="K1776" s="623"/>
      <c r="L1776" s="623"/>
      <c r="M1776" s="622"/>
      <c r="N1776" s="623"/>
      <c r="O1776" s="622"/>
      <c r="P1776" s="479"/>
      <c r="Q1776" s="479"/>
      <c r="R1776" s="623"/>
      <c r="S1776" s="478"/>
      <c r="T1776" s="478"/>
      <c r="U1776" s="624"/>
      <c r="V1776" s="624"/>
      <c r="W1776" s="624"/>
      <c r="BB1776" s="478"/>
      <c r="BC1776" s="478"/>
      <c r="BD1776" s="478"/>
      <c r="BE1776" s="478"/>
      <c r="BF1776" s="478"/>
      <c r="BG1776" s="478"/>
    </row>
    <row r="1777" spans="2:59" x14ac:dyDescent="0.2">
      <c r="B1777" s="478"/>
      <c r="C1777" s="478"/>
      <c r="D1777" s="620"/>
      <c r="E1777" s="620"/>
      <c r="F1777" s="620"/>
      <c r="G1777" s="479"/>
      <c r="H1777" s="621"/>
      <c r="I1777" s="622"/>
      <c r="J1777" s="622"/>
      <c r="K1777" s="623"/>
      <c r="L1777" s="623"/>
      <c r="M1777" s="622"/>
      <c r="N1777" s="623"/>
      <c r="O1777" s="622"/>
      <c r="P1777" s="479"/>
      <c r="Q1777" s="479"/>
      <c r="R1777" s="623"/>
      <c r="S1777" s="478"/>
      <c r="T1777" s="478"/>
      <c r="U1777" s="624"/>
      <c r="V1777" s="624"/>
      <c r="W1777" s="624"/>
      <c r="BB1777" s="478"/>
      <c r="BC1777" s="478"/>
      <c r="BD1777" s="478"/>
      <c r="BE1777" s="478"/>
      <c r="BF1777" s="478"/>
      <c r="BG1777" s="478"/>
    </row>
    <row r="1778" spans="2:59" x14ac:dyDescent="0.2">
      <c r="B1778" s="478"/>
      <c r="C1778" s="478"/>
      <c r="D1778" s="620"/>
      <c r="E1778" s="620"/>
      <c r="F1778" s="620"/>
      <c r="G1778" s="479"/>
      <c r="H1778" s="621"/>
      <c r="I1778" s="622"/>
      <c r="J1778" s="622"/>
      <c r="K1778" s="623"/>
      <c r="L1778" s="623"/>
      <c r="M1778" s="622"/>
      <c r="N1778" s="623"/>
      <c r="O1778" s="622"/>
      <c r="P1778" s="479"/>
      <c r="Q1778" s="479"/>
      <c r="R1778" s="623"/>
      <c r="S1778" s="478"/>
      <c r="T1778" s="478"/>
      <c r="U1778" s="624"/>
      <c r="V1778" s="624"/>
      <c r="W1778" s="624"/>
      <c r="BB1778" s="478"/>
      <c r="BC1778" s="478"/>
      <c r="BD1778" s="478"/>
      <c r="BE1778" s="478"/>
      <c r="BF1778" s="478"/>
      <c r="BG1778" s="478"/>
    </row>
    <row r="1779" spans="2:59" x14ac:dyDescent="0.2">
      <c r="B1779" s="478"/>
      <c r="C1779" s="478"/>
      <c r="D1779" s="620"/>
      <c r="E1779" s="620"/>
      <c r="F1779" s="620"/>
      <c r="G1779" s="479"/>
      <c r="H1779" s="621"/>
      <c r="I1779" s="622"/>
      <c r="J1779" s="622"/>
      <c r="K1779" s="623"/>
      <c r="L1779" s="623"/>
      <c r="M1779" s="622"/>
      <c r="N1779" s="623"/>
      <c r="O1779" s="622"/>
      <c r="P1779" s="479"/>
      <c r="Q1779" s="479"/>
      <c r="R1779" s="623"/>
      <c r="S1779" s="478"/>
      <c r="T1779" s="478"/>
      <c r="U1779" s="624"/>
      <c r="V1779" s="624"/>
      <c r="W1779" s="624"/>
      <c r="BB1779" s="478"/>
      <c r="BC1779" s="478"/>
      <c r="BD1779" s="478"/>
      <c r="BE1779" s="478"/>
      <c r="BF1779" s="478"/>
      <c r="BG1779" s="478"/>
    </row>
    <row r="1780" spans="2:59" x14ac:dyDescent="0.2">
      <c r="B1780" s="478"/>
      <c r="C1780" s="478"/>
      <c r="D1780" s="620"/>
      <c r="E1780" s="620"/>
      <c r="F1780" s="620"/>
      <c r="G1780" s="479"/>
      <c r="H1780" s="621"/>
      <c r="I1780" s="622"/>
      <c r="J1780" s="622"/>
      <c r="K1780" s="623"/>
      <c r="L1780" s="623"/>
      <c r="M1780" s="622"/>
      <c r="N1780" s="623"/>
      <c r="O1780" s="622"/>
      <c r="P1780" s="479"/>
      <c r="Q1780" s="479"/>
      <c r="R1780" s="623"/>
      <c r="S1780" s="478"/>
      <c r="T1780" s="478"/>
      <c r="U1780" s="624"/>
      <c r="V1780" s="624"/>
      <c r="W1780" s="624"/>
      <c r="BB1780" s="478"/>
      <c r="BC1780" s="478"/>
      <c r="BD1780" s="478"/>
      <c r="BE1780" s="478"/>
      <c r="BF1780" s="478"/>
      <c r="BG1780" s="478"/>
    </row>
    <row r="1781" spans="2:59" x14ac:dyDescent="0.2">
      <c r="B1781" s="478"/>
      <c r="C1781" s="478"/>
      <c r="D1781" s="620"/>
      <c r="E1781" s="620"/>
      <c r="F1781" s="620"/>
      <c r="G1781" s="479"/>
      <c r="H1781" s="621"/>
      <c r="I1781" s="622"/>
      <c r="J1781" s="622"/>
      <c r="K1781" s="623"/>
      <c r="L1781" s="623"/>
      <c r="M1781" s="622"/>
      <c r="N1781" s="623"/>
      <c r="O1781" s="622"/>
      <c r="P1781" s="479"/>
      <c r="Q1781" s="479"/>
      <c r="R1781" s="623"/>
      <c r="S1781" s="478"/>
      <c r="T1781" s="478"/>
      <c r="U1781" s="624"/>
      <c r="V1781" s="624"/>
      <c r="W1781" s="624"/>
      <c r="BB1781" s="478"/>
      <c r="BC1781" s="478"/>
      <c r="BD1781" s="478"/>
      <c r="BE1781" s="478"/>
      <c r="BF1781" s="478"/>
      <c r="BG1781" s="478"/>
    </row>
    <row r="1782" spans="2:59" x14ac:dyDescent="0.2">
      <c r="B1782" s="478"/>
      <c r="C1782" s="478"/>
      <c r="D1782" s="620"/>
      <c r="E1782" s="620"/>
      <c r="F1782" s="620"/>
      <c r="G1782" s="479"/>
      <c r="H1782" s="621"/>
      <c r="I1782" s="622"/>
      <c r="J1782" s="622"/>
      <c r="K1782" s="623"/>
      <c r="L1782" s="623"/>
      <c r="M1782" s="622"/>
      <c r="N1782" s="623"/>
      <c r="O1782" s="622"/>
      <c r="P1782" s="479"/>
      <c r="Q1782" s="479"/>
      <c r="R1782" s="623"/>
      <c r="S1782" s="478"/>
      <c r="T1782" s="478"/>
      <c r="U1782" s="624"/>
      <c r="V1782" s="624"/>
      <c r="W1782" s="624"/>
      <c r="BB1782" s="478"/>
      <c r="BC1782" s="478"/>
      <c r="BD1782" s="478"/>
      <c r="BE1782" s="478"/>
      <c r="BF1782" s="478"/>
      <c r="BG1782" s="478"/>
    </row>
    <row r="1783" spans="2:59" x14ac:dyDescent="0.2">
      <c r="B1783" s="478"/>
      <c r="C1783" s="478"/>
      <c r="D1783" s="620"/>
      <c r="E1783" s="620"/>
      <c r="F1783" s="620"/>
      <c r="G1783" s="479"/>
      <c r="H1783" s="621"/>
      <c r="I1783" s="622"/>
      <c r="J1783" s="622"/>
      <c r="K1783" s="623"/>
      <c r="L1783" s="623"/>
      <c r="M1783" s="622"/>
      <c r="N1783" s="623"/>
      <c r="O1783" s="622"/>
      <c r="P1783" s="479"/>
      <c r="Q1783" s="479"/>
      <c r="R1783" s="623"/>
      <c r="S1783" s="478"/>
      <c r="T1783" s="478"/>
      <c r="U1783" s="624"/>
      <c r="V1783" s="624"/>
      <c r="W1783" s="624"/>
      <c r="BB1783" s="478"/>
      <c r="BC1783" s="478"/>
      <c r="BD1783" s="478"/>
      <c r="BE1783" s="478"/>
      <c r="BF1783" s="478"/>
      <c r="BG1783" s="478"/>
    </row>
    <row r="1784" spans="2:59" x14ac:dyDescent="0.2">
      <c r="B1784" s="478"/>
      <c r="C1784" s="478"/>
      <c r="D1784" s="620"/>
      <c r="E1784" s="620"/>
      <c r="F1784" s="620"/>
      <c r="G1784" s="479"/>
      <c r="H1784" s="621"/>
      <c r="I1784" s="622"/>
      <c r="J1784" s="622"/>
      <c r="K1784" s="623"/>
      <c r="L1784" s="623"/>
      <c r="M1784" s="622"/>
      <c r="N1784" s="623"/>
      <c r="O1784" s="622"/>
      <c r="P1784" s="479"/>
      <c r="Q1784" s="479"/>
      <c r="R1784" s="623"/>
      <c r="S1784" s="478"/>
      <c r="T1784" s="478"/>
      <c r="U1784" s="624"/>
      <c r="V1784" s="624"/>
      <c r="W1784" s="624"/>
      <c r="BB1784" s="478"/>
      <c r="BC1784" s="478"/>
      <c r="BD1784" s="478"/>
      <c r="BE1784" s="478"/>
      <c r="BF1784" s="478"/>
      <c r="BG1784" s="478"/>
    </row>
    <row r="1785" spans="2:59" x14ac:dyDescent="0.2">
      <c r="B1785" s="478"/>
      <c r="C1785" s="478"/>
      <c r="D1785" s="620"/>
      <c r="E1785" s="620"/>
      <c r="F1785" s="620"/>
      <c r="G1785" s="479"/>
      <c r="H1785" s="621"/>
      <c r="I1785" s="622"/>
      <c r="J1785" s="622"/>
      <c r="K1785" s="623"/>
      <c r="L1785" s="623"/>
      <c r="M1785" s="622"/>
      <c r="N1785" s="623"/>
      <c r="O1785" s="622"/>
      <c r="P1785" s="479"/>
      <c r="Q1785" s="479"/>
      <c r="R1785" s="623"/>
      <c r="S1785" s="478"/>
      <c r="T1785" s="478"/>
      <c r="U1785" s="624"/>
      <c r="V1785" s="624"/>
      <c r="W1785" s="624"/>
      <c r="BB1785" s="478"/>
      <c r="BC1785" s="478"/>
      <c r="BD1785" s="478"/>
      <c r="BE1785" s="478"/>
      <c r="BF1785" s="478"/>
      <c r="BG1785" s="478"/>
    </row>
    <row r="1786" spans="2:59" x14ac:dyDescent="0.2">
      <c r="B1786" s="478"/>
      <c r="C1786" s="478"/>
      <c r="D1786" s="620"/>
      <c r="E1786" s="620"/>
      <c r="F1786" s="620"/>
      <c r="G1786" s="479"/>
      <c r="H1786" s="621"/>
      <c r="I1786" s="622"/>
      <c r="J1786" s="622"/>
      <c r="K1786" s="623"/>
      <c r="L1786" s="623"/>
      <c r="M1786" s="622"/>
      <c r="N1786" s="623"/>
      <c r="O1786" s="622"/>
      <c r="P1786" s="479"/>
      <c r="Q1786" s="479"/>
      <c r="R1786" s="623"/>
      <c r="S1786" s="478"/>
      <c r="T1786" s="478"/>
      <c r="U1786" s="624"/>
      <c r="V1786" s="624"/>
      <c r="W1786" s="624"/>
      <c r="BB1786" s="478"/>
      <c r="BC1786" s="478"/>
      <c r="BD1786" s="478"/>
      <c r="BE1786" s="478"/>
      <c r="BF1786" s="478"/>
      <c r="BG1786" s="478"/>
    </row>
    <row r="1787" spans="2:59" x14ac:dyDescent="0.2">
      <c r="B1787" s="478"/>
      <c r="C1787" s="478"/>
      <c r="D1787" s="620"/>
      <c r="E1787" s="620"/>
      <c r="F1787" s="620"/>
      <c r="G1787" s="479"/>
      <c r="H1787" s="621"/>
      <c r="I1787" s="622"/>
      <c r="J1787" s="622"/>
      <c r="K1787" s="623"/>
      <c r="L1787" s="623"/>
      <c r="M1787" s="622"/>
      <c r="N1787" s="623"/>
      <c r="O1787" s="622"/>
      <c r="P1787" s="479"/>
      <c r="Q1787" s="479"/>
      <c r="R1787" s="623"/>
      <c r="S1787" s="478"/>
      <c r="T1787" s="478"/>
      <c r="U1787" s="624"/>
      <c r="V1787" s="624"/>
      <c r="W1787" s="624"/>
      <c r="BB1787" s="478"/>
      <c r="BC1787" s="478"/>
      <c r="BD1787" s="478"/>
      <c r="BE1787" s="478"/>
      <c r="BF1787" s="478"/>
      <c r="BG1787" s="478"/>
    </row>
    <row r="1788" spans="2:59" x14ac:dyDescent="0.2">
      <c r="B1788" s="478"/>
      <c r="C1788" s="478"/>
      <c r="D1788" s="620"/>
      <c r="E1788" s="620"/>
      <c r="F1788" s="620"/>
      <c r="G1788" s="479"/>
      <c r="H1788" s="621"/>
      <c r="I1788" s="622"/>
      <c r="J1788" s="622"/>
      <c r="K1788" s="623"/>
      <c r="L1788" s="623"/>
      <c r="M1788" s="622"/>
      <c r="N1788" s="623"/>
      <c r="O1788" s="622"/>
      <c r="P1788" s="479"/>
      <c r="Q1788" s="479"/>
      <c r="R1788" s="623"/>
      <c r="S1788" s="478"/>
      <c r="T1788" s="478"/>
      <c r="U1788" s="624"/>
      <c r="V1788" s="624"/>
      <c r="W1788" s="624"/>
      <c r="BB1788" s="478"/>
      <c r="BC1788" s="478"/>
      <c r="BD1788" s="478"/>
      <c r="BE1788" s="478"/>
      <c r="BF1788" s="478"/>
      <c r="BG1788" s="478"/>
    </row>
    <row r="1789" spans="2:59" x14ac:dyDescent="0.2">
      <c r="B1789" s="478"/>
      <c r="C1789" s="478"/>
      <c r="D1789" s="620"/>
      <c r="E1789" s="620"/>
      <c r="F1789" s="620"/>
      <c r="G1789" s="479"/>
      <c r="H1789" s="621"/>
      <c r="I1789" s="622"/>
      <c r="J1789" s="622"/>
      <c r="K1789" s="623"/>
      <c r="L1789" s="623"/>
      <c r="M1789" s="622"/>
      <c r="N1789" s="623"/>
      <c r="O1789" s="622"/>
      <c r="P1789" s="479"/>
      <c r="Q1789" s="479"/>
      <c r="R1789" s="623"/>
      <c r="S1789" s="478"/>
      <c r="T1789" s="478"/>
      <c r="U1789" s="624"/>
      <c r="V1789" s="624"/>
      <c r="W1789" s="624"/>
      <c r="BB1789" s="478"/>
      <c r="BC1789" s="478"/>
      <c r="BD1789" s="478"/>
      <c r="BE1789" s="478"/>
      <c r="BF1789" s="478"/>
      <c r="BG1789" s="478"/>
    </row>
    <row r="1790" spans="2:59" x14ac:dyDescent="0.2">
      <c r="B1790" s="478"/>
      <c r="C1790" s="478"/>
      <c r="D1790" s="620"/>
      <c r="E1790" s="620"/>
      <c r="F1790" s="620"/>
      <c r="G1790" s="479"/>
      <c r="H1790" s="621"/>
      <c r="I1790" s="622"/>
      <c r="J1790" s="622"/>
      <c r="K1790" s="623"/>
      <c r="L1790" s="623"/>
      <c r="M1790" s="622"/>
      <c r="N1790" s="623"/>
      <c r="O1790" s="622"/>
      <c r="P1790" s="479"/>
      <c r="Q1790" s="479"/>
      <c r="R1790" s="623"/>
      <c r="S1790" s="478"/>
      <c r="T1790" s="478"/>
      <c r="U1790" s="624"/>
      <c r="V1790" s="624"/>
      <c r="W1790" s="624"/>
      <c r="BB1790" s="478"/>
      <c r="BC1790" s="478"/>
      <c r="BD1790" s="478"/>
      <c r="BE1790" s="478"/>
      <c r="BF1790" s="478"/>
      <c r="BG1790" s="478"/>
    </row>
    <row r="1791" spans="2:59" x14ac:dyDescent="0.2">
      <c r="B1791" s="478"/>
      <c r="C1791" s="478"/>
      <c r="D1791" s="620"/>
      <c r="E1791" s="620"/>
      <c r="F1791" s="620"/>
      <c r="G1791" s="479"/>
      <c r="H1791" s="621"/>
      <c r="I1791" s="622"/>
      <c r="J1791" s="622"/>
      <c r="K1791" s="623"/>
      <c r="L1791" s="623"/>
      <c r="M1791" s="622"/>
      <c r="N1791" s="623"/>
      <c r="O1791" s="622"/>
      <c r="P1791" s="479"/>
      <c r="Q1791" s="479"/>
      <c r="R1791" s="623"/>
      <c r="S1791" s="478"/>
      <c r="T1791" s="478"/>
      <c r="U1791" s="624"/>
      <c r="V1791" s="624"/>
      <c r="W1791" s="624"/>
      <c r="BB1791" s="478"/>
      <c r="BC1791" s="478"/>
      <c r="BD1791" s="478"/>
      <c r="BE1791" s="478"/>
      <c r="BF1791" s="478"/>
      <c r="BG1791" s="478"/>
    </row>
    <row r="1792" spans="2:59" x14ac:dyDescent="0.2">
      <c r="B1792" s="478"/>
      <c r="C1792" s="478"/>
      <c r="D1792" s="620"/>
      <c r="E1792" s="620"/>
      <c r="F1792" s="620"/>
      <c r="G1792" s="479"/>
      <c r="H1792" s="621"/>
      <c r="I1792" s="622"/>
      <c r="J1792" s="622"/>
      <c r="K1792" s="623"/>
      <c r="L1792" s="623"/>
      <c r="M1792" s="622"/>
      <c r="N1792" s="623"/>
      <c r="O1792" s="622"/>
      <c r="P1792" s="479"/>
      <c r="Q1792" s="479"/>
      <c r="R1792" s="623"/>
      <c r="S1792" s="478"/>
      <c r="T1792" s="478"/>
      <c r="U1792" s="624"/>
      <c r="V1792" s="624"/>
      <c r="W1792" s="624"/>
      <c r="BB1792" s="478"/>
      <c r="BC1792" s="478"/>
      <c r="BD1792" s="478"/>
      <c r="BE1792" s="478"/>
      <c r="BF1792" s="478"/>
      <c r="BG1792" s="478"/>
    </row>
    <row r="1793" spans="2:59" x14ac:dyDescent="0.2">
      <c r="B1793" s="478"/>
      <c r="C1793" s="478"/>
      <c r="D1793" s="620"/>
      <c r="E1793" s="620"/>
      <c r="F1793" s="620"/>
      <c r="G1793" s="479"/>
      <c r="H1793" s="621"/>
      <c r="I1793" s="622"/>
      <c r="J1793" s="622"/>
      <c r="K1793" s="623"/>
      <c r="L1793" s="623"/>
      <c r="M1793" s="622"/>
      <c r="N1793" s="623"/>
      <c r="O1793" s="622"/>
      <c r="P1793" s="479"/>
      <c r="Q1793" s="479"/>
      <c r="R1793" s="623"/>
      <c r="S1793" s="478"/>
      <c r="T1793" s="478"/>
      <c r="U1793" s="624"/>
      <c r="V1793" s="624"/>
      <c r="W1793" s="624"/>
      <c r="BB1793" s="478"/>
      <c r="BC1793" s="478"/>
      <c r="BD1793" s="478"/>
      <c r="BE1793" s="478"/>
      <c r="BF1793" s="478"/>
      <c r="BG1793" s="478"/>
    </row>
    <row r="1794" spans="2:59" x14ac:dyDescent="0.2">
      <c r="B1794" s="478"/>
      <c r="C1794" s="478"/>
      <c r="D1794" s="620"/>
      <c r="E1794" s="620"/>
      <c r="F1794" s="620"/>
      <c r="G1794" s="479"/>
      <c r="H1794" s="621"/>
      <c r="I1794" s="622"/>
      <c r="J1794" s="622"/>
      <c r="K1794" s="623"/>
      <c r="L1794" s="623"/>
      <c r="M1794" s="622"/>
      <c r="N1794" s="623"/>
      <c r="O1794" s="622"/>
      <c r="P1794" s="479"/>
      <c r="Q1794" s="479"/>
      <c r="R1794" s="623"/>
      <c r="S1794" s="478"/>
      <c r="T1794" s="478"/>
      <c r="U1794" s="624"/>
      <c r="V1794" s="624"/>
      <c r="W1794" s="624"/>
      <c r="BB1794" s="478"/>
      <c r="BC1794" s="478"/>
      <c r="BD1794" s="478"/>
      <c r="BE1794" s="478"/>
      <c r="BF1794" s="478"/>
      <c r="BG1794" s="478"/>
    </row>
    <row r="1795" spans="2:59" x14ac:dyDescent="0.2">
      <c r="B1795" s="478"/>
      <c r="C1795" s="478"/>
      <c r="D1795" s="620"/>
      <c r="E1795" s="620"/>
      <c r="F1795" s="620"/>
      <c r="G1795" s="479"/>
      <c r="H1795" s="621"/>
      <c r="I1795" s="622"/>
      <c r="J1795" s="622"/>
      <c r="K1795" s="623"/>
      <c r="L1795" s="623"/>
      <c r="M1795" s="622"/>
      <c r="N1795" s="623"/>
      <c r="O1795" s="622"/>
      <c r="P1795" s="479"/>
      <c r="Q1795" s="479"/>
      <c r="R1795" s="623"/>
      <c r="S1795" s="478"/>
      <c r="T1795" s="478"/>
      <c r="U1795" s="624"/>
      <c r="V1795" s="624"/>
      <c r="W1795" s="624"/>
      <c r="BB1795" s="478"/>
      <c r="BC1795" s="478"/>
      <c r="BD1795" s="478"/>
      <c r="BE1795" s="478"/>
      <c r="BF1795" s="478"/>
      <c r="BG1795" s="478"/>
    </row>
    <row r="1796" spans="2:59" x14ac:dyDescent="0.2">
      <c r="B1796" s="478"/>
      <c r="C1796" s="478"/>
      <c r="D1796" s="620"/>
      <c r="E1796" s="620"/>
      <c r="F1796" s="620"/>
      <c r="G1796" s="479"/>
      <c r="H1796" s="621"/>
      <c r="I1796" s="622"/>
      <c r="J1796" s="622"/>
      <c r="K1796" s="623"/>
      <c r="L1796" s="623"/>
      <c r="M1796" s="622"/>
      <c r="N1796" s="623"/>
      <c r="O1796" s="622"/>
      <c r="P1796" s="479"/>
      <c r="Q1796" s="479"/>
      <c r="R1796" s="623"/>
      <c r="S1796" s="478"/>
      <c r="T1796" s="478"/>
      <c r="U1796" s="624"/>
      <c r="V1796" s="624"/>
      <c r="W1796" s="624"/>
      <c r="BB1796" s="478"/>
      <c r="BC1796" s="478"/>
      <c r="BD1796" s="478"/>
      <c r="BE1796" s="478"/>
      <c r="BF1796" s="478"/>
      <c r="BG1796" s="478"/>
    </row>
    <row r="1797" spans="2:59" x14ac:dyDescent="0.2">
      <c r="B1797" s="478"/>
      <c r="C1797" s="478"/>
      <c r="D1797" s="620"/>
      <c r="E1797" s="620"/>
      <c r="F1797" s="620"/>
      <c r="G1797" s="479"/>
      <c r="H1797" s="621"/>
      <c r="I1797" s="622"/>
      <c r="J1797" s="622"/>
      <c r="K1797" s="623"/>
      <c r="L1797" s="623"/>
      <c r="M1797" s="622"/>
      <c r="N1797" s="623"/>
      <c r="O1797" s="622"/>
      <c r="P1797" s="479"/>
      <c r="Q1797" s="479"/>
      <c r="R1797" s="623"/>
      <c r="S1797" s="478"/>
      <c r="T1797" s="478"/>
      <c r="U1797" s="624"/>
      <c r="V1797" s="624"/>
      <c r="W1797" s="624"/>
      <c r="BB1797" s="478"/>
      <c r="BC1797" s="478"/>
      <c r="BD1797" s="478"/>
      <c r="BE1797" s="478"/>
      <c r="BF1797" s="478"/>
      <c r="BG1797" s="478"/>
    </row>
    <row r="1798" spans="2:59" x14ac:dyDescent="0.2">
      <c r="B1798" s="478"/>
      <c r="C1798" s="478"/>
      <c r="D1798" s="620"/>
      <c r="E1798" s="620"/>
      <c r="F1798" s="620"/>
      <c r="G1798" s="479"/>
      <c r="H1798" s="621"/>
      <c r="I1798" s="622"/>
      <c r="J1798" s="622"/>
      <c r="K1798" s="623"/>
      <c r="L1798" s="623"/>
      <c r="M1798" s="622"/>
      <c r="N1798" s="623"/>
      <c r="O1798" s="622"/>
      <c r="P1798" s="479"/>
      <c r="Q1798" s="479"/>
      <c r="R1798" s="623"/>
      <c r="S1798" s="478"/>
      <c r="T1798" s="478"/>
      <c r="U1798" s="624"/>
      <c r="V1798" s="624"/>
      <c r="W1798" s="624"/>
      <c r="BB1798" s="478"/>
      <c r="BC1798" s="478"/>
      <c r="BD1798" s="478"/>
      <c r="BE1798" s="478"/>
      <c r="BF1798" s="478"/>
      <c r="BG1798" s="478"/>
    </row>
    <row r="1799" spans="2:59" x14ac:dyDescent="0.2">
      <c r="B1799" s="478"/>
      <c r="C1799" s="478"/>
      <c r="D1799" s="620"/>
      <c r="E1799" s="620"/>
      <c r="F1799" s="620"/>
      <c r="G1799" s="479"/>
      <c r="H1799" s="621"/>
      <c r="I1799" s="622"/>
      <c r="J1799" s="622"/>
      <c r="K1799" s="623"/>
      <c r="L1799" s="623"/>
      <c r="M1799" s="622"/>
      <c r="N1799" s="623"/>
      <c r="O1799" s="622"/>
      <c r="P1799" s="479"/>
      <c r="Q1799" s="479"/>
      <c r="R1799" s="623"/>
      <c r="S1799" s="478"/>
      <c r="T1799" s="478"/>
      <c r="U1799" s="624"/>
      <c r="V1799" s="624"/>
      <c r="W1799" s="624"/>
      <c r="BB1799" s="478"/>
      <c r="BC1799" s="478"/>
      <c r="BD1799" s="478"/>
      <c r="BE1799" s="478"/>
      <c r="BF1799" s="478"/>
      <c r="BG1799" s="478"/>
    </row>
    <row r="1800" spans="2:59" x14ac:dyDescent="0.2">
      <c r="B1800" s="478"/>
      <c r="C1800" s="478"/>
      <c r="D1800" s="620"/>
      <c r="E1800" s="620"/>
      <c r="F1800" s="620"/>
      <c r="G1800" s="479"/>
      <c r="H1800" s="621"/>
      <c r="I1800" s="622"/>
      <c r="J1800" s="622"/>
      <c r="K1800" s="623"/>
      <c r="L1800" s="623"/>
      <c r="M1800" s="622"/>
      <c r="N1800" s="623"/>
      <c r="O1800" s="622"/>
      <c r="P1800" s="479"/>
      <c r="Q1800" s="479"/>
      <c r="R1800" s="623"/>
      <c r="S1800" s="478"/>
      <c r="T1800" s="478"/>
      <c r="U1800" s="624"/>
      <c r="V1800" s="624"/>
      <c r="W1800" s="624"/>
      <c r="BB1800" s="478"/>
      <c r="BC1800" s="478"/>
      <c r="BD1800" s="478"/>
      <c r="BE1800" s="478"/>
      <c r="BF1800" s="478"/>
      <c r="BG1800" s="478"/>
    </row>
    <row r="1801" spans="2:59" x14ac:dyDescent="0.2">
      <c r="B1801" s="478"/>
      <c r="C1801" s="478"/>
      <c r="D1801" s="620"/>
      <c r="E1801" s="620"/>
      <c r="F1801" s="620"/>
      <c r="G1801" s="479"/>
      <c r="H1801" s="621"/>
      <c r="I1801" s="622"/>
      <c r="J1801" s="622"/>
      <c r="K1801" s="623"/>
      <c r="L1801" s="623"/>
      <c r="M1801" s="622"/>
      <c r="N1801" s="623"/>
      <c r="O1801" s="622"/>
      <c r="P1801" s="479"/>
      <c r="Q1801" s="479"/>
      <c r="R1801" s="623"/>
      <c r="S1801" s="478"/>
      <c r="T1801" s="478"/>
      <c r="U1801" s="624"/>
      <c r="V1801" s="624"/>
      <c r="W1801" s="624"/>
      <c r="BB1801" s="478"/>
      <c r="BC1801" s="478"/>
      <c r="BD1801" s="478"/>
      <c r="BE1801" s="478"/>
      <c r="BF1801" s="478"/>
      <c r="BG1801" s="478"/>
    </row>
    <row r="1802" spans="2:59" x14ac:dyDescent="0.2">
      <c r="B1802" s="478"/>
      <c r="C1802" s="478"/>
      <c r="D1802" s="620"/>
      <c r="E1802" s="620"/>
      <c r="F1802" s="620"/>
      <c r="G1802" s="479"/>
      <c r="H1802" s="621"/>
      <c r="I1802" s="622"/>
      <c r="J1802" s="622"/>
      <c r="K1802" s="623"/>
      <c r="L1802" s="623"/>
      <c r="M1802" s="622"/>
      <c r="N1802" s="623"/>
      <c r="O1802" s="622"/>
      <c r="P1802" s="479"/>
      <c r="Q1802" s="479"/>
      <c r="R1802" s="623"/>
      <c r="S1802" s="478"/>
      <c r="T1802" s="478"/>
      <c r="U1802" s="624"/>
      <c r="V1802" s="624"/>
      <c r="W1802" s="624"/>
      <c r="BB1802" s="478"/>
      <c r="BC1802" s="478"/>
      <c r="BD1802" s="478"/>
      <c r="BE1802" s="478"/>
      <c r="BF1802" s="478"/>
      <c r="BG1802" s="478"/>
    </row>
    <row r="1803" spans="2:59" x14ac:dyDescent="0.2">
      <c r="B1803" s="478"/>
      <c r="C1803" s="478"/>
      <c r="D1803" s="620"/>
      <c r="E1803" s="620"/>
      <c r="F1803" s="620"/>
      <c r="G1803" s="479"/>
      <c r="H1803" s="621"/>
      <c r="I1803" s="622"/>
      <c r="J1803" s="622"/>
      <c r="K1803" s="623"/>
      <c r="L1803" s="623"/>
      <c r="M1803" s="622"/>
      <c r="N1803" s="623"/>
      <c r="O1803" s="622"/>
      <c r="P1803" s="479"/>
      <c r="Q1803" s="479"/>
      <c r="R1803" s="623"/>
      <c r="S1803" s="478"/>
      <c r="T1803" s="478"/>
      <c r="U1803" s="624"/>
      <c r="V1803" s="624"/>
      <c r="W1803" s="624"/>
      <c r="BB1803" s="478"/>
      <c r="BC1803" s="478"/>
      <c r="BD1803" s="478"/>
      <c r="BE1803" s="478"/>
      <c r="BF1803" s="478"/>
      <c r="BG1803" s="478"/>
    </row>
    <row r="1804" spans="2:59" x14ac:dyDescent="0.2">
      <c r="B1804" s="478"/>
      <c r="C1804" s="478"/>
      <c r="D1804" s="620"/>
      <c r="E1804" s="620"/>
      <c r="F1804" s="620"/>
      <c r="G1804" s="479"/>
      <c r="H1804" s="621"/>
      <c r="I1804" s="622"/>
      <c r="J1804" s="622"/>
      <c r="K1804" s="623"/>
      <c r="L1804" s="623"/>
      <c r="M1804" s="622"/>
      <c r="N1804" s="623"/>
      <c r="O1804" s="622"/>
      <c r="P1804" s="479"/>
      <c r="Q1804" s="479"/>
      <c r="R1804" s="623"/>
      <c r="S1804" s="478"/>
      <c r="T1804" s="478"/>
      <c r="U1804" s="624"/>
      <c r="V1804" s="624"/>
      <c r="W1804" s="624"/>
      <c r="BB1804" s="478"/>
      <c r="BC1804" s="478"/>
      <c r="BD1804" s="478"/>
      <c r="BE1804" s="478"/>
      <c r="BF1804" s="478"/>
      <c r="BG1804" s="478"/>
    </row>
    <row r="1805" spans="2:59" x14ac:dyDescent="0.2">
      <c r="B1805" s="478"/>
      <c r="C1805" s="478"/>
      <c r="D1805" s="620"/>
      <c r="E1805" s="620"/>
      <c r="F1805" s="620"/>
      <c r="G1805" s="479"/>
      <c r="H1805" s="621"/>
      <c r="I1805" s="622"/>
      <c r="J1805" s="622"/>
      <c r="K1805" s="623"/>
      <c r="L1805" s="623"/>
      <c r="M1805" s="622"/>
      <c r="N1805" s="623"/>
      <c r="O1805" s="622"/>
      <c r="P1805" s="479"/>
      <c r="Q1805" s="479"/>
      <c r="R1805" s="623"/>
      <c r="S1805" s="478"/>
      <c r="T1805" s="478"/>
      <c r="U1805" s="624"/>
      <c r="V1805" s="624"/>
      <c r="W1805" s="624"/>
      <c r="BB1805" s="478"/>
      <c r="BC1805" s="478"/>
      <c r="BD1805" s="478"/>
      <c r="BE1805" s="478"/>
      <c r="BF1805" s="478"/>
      <c r="BG1805" s="478"/>
    </row>
    <row r="1806" spans="2:59" x14ac:dyDescent="0.2">
      <c r="B1806" s="478"/>
      <c r="C1806" s="478"/>
      <c r="D1806" s="620"/>
      <c r="E1806" s="620"/>
      <c r="F1806" s="620"/>
      <c r="G1806" s="479"/>
      <c r="H1806" s="621"/>
      <c r="I1806" s="622"/>
      <c r="J1806" s="622"/>
      <c r="K1806" s="623"/>
      <c r="L1806" s="623"/>
      <c r="M1806" s="622"/>
      <c r="N1806" s="623"/>
      <c r="O1806" s="622"/>
      <c r="P1806" s="479"/>
      <c r="Q1806" s="479"/>
      <c r="R1806" s="623"/>
      <c r="S1806" s="478"/>
      <c r="T1806" s="478"/>
      <c r="U1806" s="624"/>
      <c r="V1806" s="624"/>
      <c r="W1806" s="624"/>
      <c r="BB1806" s="478"/>
      <c r="BC1806" s="478"/>
      <c r="BD1806" s="478"/>
      <c r="BE1806" s="478"/>
      <c r="BF1806" s="478"/>
      <c r="BG1806" s="478"/>
    </row>
    <row r="1807" spans="2:59" x14ac:dyDescent="0.2">
      <c r="B1807" s="478"/>
      <c r="C1807" s="478"/>
      <c r="D1807" s="620"/>
      <c r="E1807" s="620"/>
      <c r="F1807" s="620"/>
      <c r="G1807" s="479"/>
      <c r="H1807" s="621"/>
      <c r="I1807" s="622"/>
      <c r="J1807" s="622"/>
      <c r="K1807" s="623"/>
      <c r="L1807" s="623"/>
      <c r="M1807" s="622"/>
      <c r="N1807" s="623"/>
      <c r="O1807" s="622"/>
      <c r="P1807" s="479"/>
      <c r="Q1807" s="479"/>
      <c r="R1807" s="623"/>
      <c r="S1807" s="478"/>
      <c r="T1807" s="478"/>
      <c r="U1807" s="624"/>
      <c r="V1807" s="624"/>
      <c r="W1807" s="624"/>
      <c r="BB1807" s="478"/>
      <c r="BC1807" s="478"/>
      <c r="BD1807" s="478"/>
      <c r="BE1807" s="478"/>
      <c r="BF1807" s="478"/>
      <c r="BG1807" s="478"/>
    </row>
    <row r="1808" spans="2:59" x14ac:dyDescent="0.2">
      <c r="B1808" s="478"/>
      <c r="C1808" s="478"/>
      <c r="D1808" s="620"/>
      <c r="E1808" s="620"/>
      <c r="F1808" s="620"/>
      <c r="G1808" s="479"/>
      <c r="H1808" s="621"/>
      <c r="I1808" s="622"/>
      <c r="J1808" s="622"/>
      <c r="K1808" s="623"/>
      <c r="L1808" s="623"/>
      <c r="M1808" s="622"/>
      <c r="N1808" s="623"/>
      <c r="O1808" s="622"/>
      <c r="P1808" s="479"/>
      <c r="Q1808" s="479"/>
      <c r="R1808" s="623"/>
      <c r="S1808" s="478"/>
      <c r="T1808" s="478"/>
      <c r="U1808" s="624"/>
      <c r="V1808" s="624"/>
      <c r="W1808" s="624"/>
      <c r="BB1808" s="478"/>
      <c r="BC1808" s="478"/>
      <c r="BD1808" s="478"/>
      <c r="BE1808" s="478"/>
      <c r="BF1808" s="478"/>
      <c r="BG1808" s="478"/>
    </row>
    <row r="1809" spans="2:59" x14ac:dyDescent="0.2">
      <c r="B1809" s="478"/>
      <c r="C1809" s="478"/>
      <c r="D1809" s="620"/>
      <c r="E1809" s="620"/>
      <c r="F1809" s="620"/>
      <c r="G1809" s="479"/>
      <c r="H1809" s="621"/>
      <c r="I1809" s="622"/>
      <c r="J1809" s="622"/>
      <c r="K1809" s="623"/>
      <c r="L1809" s="623"/>
      <c r="M1809" s="622"/>
      <c r="N1809" s="623"/>
      <c r="O1809" s="622"/>
      <c r="P1809" s="479"/>
      <c r="Q1809" s="479"/>
      <c r="R1809" s="623"/>
      <c r="S1809" s="478"/>
      <c r="T1809" s="478"/>
      <c r="U1809" s="624"/>
      <c r="V1809" s="624"/>
      <c r="W1809" s="624"/>
      <c r="BB1809" s="478"/>
      <c r="BC1809" s="478"/>
      <c r="BD1809" s="478"/>
      <c r="BE1809" s="478"/>
      <c r="BF1809" s="478"/>
      <c r="BG1809" s="478"/>
    </row>
    <row r="1810" spans="2:59" x14ac:dyDescent="0.2">
      <c r="B1810" s="478"/>
      <c r="C1810" s="478"/>
      <c r="D1810" s="620"/>
      <c r="E1810" s="620"/>
      <c r="F1810" s="620"/>
      <c r="G1810" s="479"/>
      <c r="H1810" s="621"/>
      <c r="I1810" s="622"/>
      <c r="J1810" s="622"/>
      <c r="K1810" s="623"/>
      <c r="L1810" s="623"/>
      <c r="M1810" s="622"/>
      <c r="N1810" s="623"/>
      <c r="O1810" s="622"/>
      <c r="P1810" s="479"/>
      <c r="Q1810" s="479"/>
      <c r="R1810" s="623"/>
      <c r="S1810" s="478"/>
      <c r="T1810" s="478"/>
      <c r="U1810" s="624"/>
      <c r="V1810" s="624"/>
      <c r="W1810" s="624"/>
      <c r="BB1810" s="478"/>
      <c r="BC1810" s="478"/>
      <c r="BD1810" s="478"/>
      <c r="BE1810" s="478"/>
      <c r="BF1810" s="478"/>
      <c r="BG1810" s="478"/>
    </row>
    <row r="1811" spans="2:59" x14ac:dyDescent="0.2">
      <c r="B1811" s="478"/>
      <c r="C1811" s="478"/>
      <c r="D1811" s="620"/>
      <c r="E1811" s="620"/>
      <c r="F1811" s="620"/>
      <c r="G1811" s="479"/>
      <c r="H1811" s="621"/>
      <c r="I1811" s="622"/>
      <c r="J1811" s="622"/>
      <c r="K1811" s="623"/>
      <c r="L1811" s="623"/>
      <c r="M1811" s="622"/>
      <c r="N1811" s="623"/>
      <c r="O1811" s="622"/>
      <c r="P1811" s="479"/>
      <c r="Q1811" s="479"/>
      <c r="R1811" s="623"/>
      <c r="S1811" s="478"/>
      <c r="T1811" s="478"/>
      <c r="U1811" s="624"/>
      <c r="V1811" s="624"/>
      <c r="W1811" s="624"/>
      <c r="BB1811" s="478"/>
      <c r="BC1811" s="478"/>
      <c r="BD1811" s="478"/>
      <c r="BE1811" s="478"/>
      <c r="BF1811" s="478"/>
      <c r="BG1811" s="478"/>
    </row>
    <row r="1812" spans="2:59" x14ac:dyDescent="0.2">
      <c r="B1812" s="478"/>
      <c r="C1812" s="478"/>
      <c r="D1812" s="620"/>
      <c r="E1812" s="620"/>
      <c r="F1812" s="620"/>
      <c r="G1812" s="479"/>
      <c r="H1812" s="621"/>
      <c r="I1812" s="622"/>
      <c r="J1812" s="622"/>
      <c r="K1812" s="623"/>
      <c r="L1812" s="623"/>
      <c r="M1812" s="622"/>
      <c r="N1812" s="623"/>
      <c r="O1812" s="622"/>
      <c r="P1812" s="479"/>
      <c r="Q1812" s="479"/>
      <c r="R1812" s="623"/>
      <c r="S1812" s="478"/>
      <c r="T1812" s="478"/>
      <c r="U1812" s="624"/>
      <c r="V1812" s="624"/>
      <c r="W1812" s="624"/>
      <c r="BB1812" s="478"/>
      <c r="BC1812" s="478"/>
      <c r="BD1812" s="478"/>
      <c r="BE1812" s="478"/>
      <c r="BF1812" s="478"/>
      <c r="BG1812" s="478"/>
    </row>
    <row r="1813" spans="2:59" x14ac:dyDescent="0.2">
      <c r="B1813" s="478"/>
      <c r="C1813" s="478"/>
      <c r="D1813" s="620"/>
      <c r="E1813" s="620"/>
      <c r="F1813" s="620"/>
      <c r="G1813" s="479"/>
      <c r="H1813" s="621"/>
      <c r="I1813" s="622"/>
      <c r="J1813" s="622"/>
      <c r="K1813" s="623"/>
      <c r="L1813" s="623"/>
      <c r="M1813" s="622"/>
      <c r="N1813" s="623"/>
      <c r="O1813" s="622"/>
      <c r="P1813" s="479"/>
      <c r="Q1813" s="479"/>
      <c r="R1813" s="623"/>
      <c r="S1813" s="478"/>
      <c r="T1813" s="478"/>
      <c r="U1813" s="624"/>
      <c r="V1813" s="624"/>
      <c r="W1813" s="624"/>
      <c r="BB1813" s="478"/>
      <c r="BC1813" s="478"/>
      <c r="BD1813" s="478"/>
      <c r="BE1813" s="478"/>
      <c r="BF1813" s="478"/>
      <c r="BG1813" s="478"/>
    </row>
    <row r="1814" spans="2:59" x14ac:dyDescent="0.2">
      <c r="B1814" s="478"/>
      <c r="C1814" s="478"/>
      <c r="D1814" s="620"/>
      <c r="E1814" s="620"/>
      <c r="F1814" s="620"/>
      <c r="G1814" s="479"/>
      <c r="H1814" s="621"/>
      <c r="I1814" s="622"/>
      <c r="J1814" s="622"/>
      <c r="K1814" s="623"/>
      <c r="L1814" s="623"/>
      <c r="M1814" s="622"/>
      <c r="N1814" s="623"/>
      <c r="O1814" s="622"/>
      <c r="P1814" s="479"/>
      <c r="Q1814" s="479"/>
      <c r="R1814" s="623"/>
      <c r="S1814" s="478"/>
      <c r="T1814" s="478"/>
      <c r="U1814" s="624"/>
      <c r="V1814" s="624"/>
      <c r="W1814" s="624"/>
      <c r="BB1814" s="478"/>
      <c r="BC1814" s="478"/>
      <c r="BD1814" s="478"/>
      <c r="BE1814" s="478"/>
      <c r="BF1814" s="478"/>
      <c r="BG1814" s="478"/>
    </row>
    <row r="1815" spans="2:59" x14ac:dyDescent="0.2">
      <c r="B1815" s="478"/>
      <c r="C1815" s="478"/>
      <c r="D1815" s="620"/>
      <c r="E1815" s="620"/>
      <c r="F1815" s="620"/>
      <c r="G1815" s="479"/>
      <c r="H1815" s="621"/>
      <c r="I1815" s="622"/>
      <c r="J1815" s="622"/>
      <c r="K1815" s="623"/>
      <c r="L1815" s="623"/>
      <c r="M1815" s="622"/>
      <c r="N1815" s="623"/>
      <c r="O1815" s="622"/>
      <c r="P1815" s="479"/>
      <c r="Q1815" s="479"/>
      <c r="R1815" s="623"/>
      <c r="S1815" s="478"/>
      <c r="T1815" s="478"/>
      <c r="U1815" s="624"/>
      <c r="V1815" s="624"/>
      <c r="W1815" s="624"/>
      <c r="BB1815" s="478"/>
      <c r="BC1815" s="478"/>
      <c r="BD1815" s="478"/>
      <c r="BE1815" s="478"/>
      <c r="BF1815" s="478"/>
      <c r="BG1815" s="478"/>
    </row>
    <row r="1816" spans="2:59" x14ac:dyDescent="0.2">
      <c r="B1816" s="478"/>
      <c r="C1816" s="478"/>
      <c r="D1816" s="620"/>
      <c r="E1816" s="620"/>
      <c r="F1816" s="620"/>
      <c r="G1816" s="479"/>
      <c r="H1816" s="621"/>
      <c r="I1816" s="622"/>
      <c r="J1816" s="622"/>
      <c r="K1816" s="623"/>
      <c r="L1816" s="623"/>
      <c r="M1816" s="622"/>
      <c r="N1816" s="623"/>
      <c r="O1816" s="622"/>
      <c r="P1816" s="479"/>
      <c r="Q1816" s="479"/>
      <c r="R1816" s="623"/>
      <c r="S1816" s="478"/>
      <c r="T1816" s="478"/>
      <c r="U1816" s="624"/>
      <c r="V1816" s="624"/>
      <c r="W1816" s="624"/>
      <c r="BB1816" s="478"/>
      <c r="BC1816" s="478"/>
      <c r="BD1816" s="478"/>
      <c r="BE1816" s="478"/>
      <c r="BF1816" s="478"/>
      <c r="BG1816" s="478"/>
    </row>
    <row r="1817" spans="2:59" x14ac:dyDescent="0.2">
      <c r="B1817" s="478"/>
      <c r="C1817" s="478"/>
      <c r="D1817" s="620"/>
      <c r="E1817" s="620"/>
      <c r="F1817" s="620"/>
      <c r="G1817" s="479"/>
      <c r="H1817" s="621"/>
      <c r="I1817" s="622"/>
      <c r="J1817" s="622"/>
      <c r="K1817" s="623"/>
      <c r="L1817" s="623"/>
      <c r="M1817" s="622"/>
      <c r="N1817" s="623"/>
      <c r="O1817" s="622"/>
      <c r="P1817" s="479"/>
      <c r="Q1817" s="479"/>
      <c r="R1817" s="623"/>
      <c r="S1817" s="478"/>
      <c r="T1817" s="478"/>
      <c r="U1817" s="624"/>
      <c r="V1817" s="624"/>
      <c r="W1817" s="624"/>
      <c r="BB1817" s="478"/>
      <c r="BC1817" s="478"/>
      <c r="BD1817" s="478"/>
      <c r="BE1817" s="478"/>
      <c r="BF1817" s="478"/>
      <c r="BG1817" s="478"/>
    </row>
    <row r="1818" spans="2:59" x14ac:dyDescent="0.2">
      <c r="B1818" s="478"/>
      <c r="C1818" s="478"/>
      <c r="D1818" s="620"/>
      <c r="E1818" s="620"/>
      <c r="F1818" s="620"/>
      <c r="G1818" s="479"/>
      <c r="H1818" s="621"/>
      <c r="I1818" s="622"/>
      <c r="J1818" s="622"/>
      <c r="K1818" s="623"/>
      <c r="L1818" s="623"/>
      <c r="M1818" s="622"/>
      <c r="N1818" s="623"/>
      <c r="O1818" s="622"/>
      <c r="P1818" s="479"/>
      <c r="Q1818" s="479"/>
      <c r="R1818" s="623"/>
      <c r="S1818" s="478"/>
      <c r="T1818" s="478"/>
      <c r="U1818" s="624"/>
      <c r="V1818" s="624"/>
      <c r="W1818" s="624"/>
      <c r="BB1818" s="478"/>
      <c r="BC1818" s="478"/>
      <c r="BD1818" s="478"/>
      <c r="BE1818" s="478"/>
      <c r="BF1818" s="478"/>
      <c r="BG1818" s="478"/>
    </row>
    <row r="1819" spans="2:59" x14ac:dyDescent="0.2">
      <c r="B1819" s="478"/>
      <c r="C1819" s="478"/>
      <c r="D1819" s="620"/>
      <c r="E1819" s="620"/>
      <c r="F1819" s="620"/>
      <c r="G1819" s="479"/>
      <c r="H1819" s="621"/>
      <c r="I1819" s="622"/>
      <c r="J1819" s="622"/>
      <c r="K1819" s="623"/>
      <c r="L1819" s="623"/>
      <c r="M1819" s="622"/>
      <c r="N1819" s="623"/>
      <c r="O1819" s="622"/>
      <c r="P1819" s="479"/>
      <c r="Q1819" s="479"/>
      <c r="R1819" s="623"/>
      <c r="S1819" s="478"/>
      <c r="T1819" s="478"/>
      <c r="U1819" s="624"/>
      <c r="V1819" s="624"/>
      <c r="W1819" s="624"/>
      <c r="BB1819" s="478"/>
      <c r="BC1819" s="478"/>
      <c r="BD1819" s="478"/>
      <c r="BE1819" s="478"/>
      <c r="BF1819" s="478"/>
      <c r="BG1819" s="478"/>
    </row>
    <row r="1820" spans="2:59" x14ac:dyDescent="0.2">
      <c r="B1820" s="478"/>
      <c r="C1820" s="478"/>
      <c r="D1820" s="620"/>
      <c r="E1820" s="620"/>
      <c r="F1820" s="620"/>
      <c r="G1820" s="479"/>
      <c r="H1820" s="621"/>
      <c r="I1820" s="622"/>
      <c r="J1820" s="622"/>
      <c r="K1820" s="623"/>
      <c r="L1820" s="623"/>
      <c r="M1820" s="622"/>
      <c r="N1820" s="623"/>
      <c r="O1820" s="622"/>
      <c r="P1820" s="479"/>
      <c r="Q1820" s="479"/>
      <c r="R1820" s="623"/>
      <c r="S1820" s="478"/>
      <c r="T1820" s="478"/>
      <c r="U1820" s="624"/>
      <c r="V1820" s="624"/>
      <c r="W1820" s="624"/>
      <c r="BB1820" s="478"/>
      <c r="BC1820" s="478"/>
      <c r="BD1820" s="478"/>
      <c r="BE1820" s="478"/>
      <c r="BF1820" s="478"/>
      <c r="BG1820" s="478"/>
    </row>
    <row r="1821" spans="2:59" x14ac:dyDescent="0.2">
      <c r="B1821" s="478"/>
      <c r="C1821" s="478"/>
      <c r="D1821" s="620"/>
      <c r="E1821" s="620"/>
      <c r="F1821" s="620"/>
      <c r="G1821" s="479"/>
      <c r="H1821" s="621"/>
      <c r="I1821" s="622"/>
      <c r="J1821" s="622"/>
      <c r="K1821" s="623"/>
      <c r="L1821" s="623"/>
      <c r="M1821" s="622"/>
      <c r="N1821" s="623"/>
      <c r="O1821" s="622"/>
      <c r="P1821" s="479"/>
      <c r="Q1821" s="479"/>
      <c r="R1821" s="623"/>
      <c r="S1821" s="478"/>
      <c r="T1821" s="478"/>
      <c r="U1821" s="624"/>
      <c r="V1821" s="624"/>
      <c r="W1821" s="624"/>
      <c r="BB1821" s="478"/>
      <c r="BC1821" s="478"/>
      <c r="BD1821" s="478"/>
      <c r="BE1821" s="478"/>
      <c r="BF1821" s="478"/>
      <c r="BG1821" s="478"/>
    </row>
    <row r="1822" spans="2:59" x14ac:dyDescent="0.2">
      <c r="B1822" s="478"/>
      <c r="C1822" s="478"/>
      <c r="D1822" s="620"/>
      <c r="E1822" s="620"/>
      <c r="F1822" s="620"/>
      <c r="G1822" s="479"/>
      <c r="H1822" s="621"/>
      <c r="I1822" s="622"/>
      <c r="J1822" s="622"/>
      <c r="K1822" s="623"/>
      <c r="L1822" s="623"/>
      <c r="M1822" s="622"/>
      <c r="N1822" s="623"/>
      <c r="O1822" s="622"/>
      <c r="P1822" s="479"/>
      <c r="Q1822" s="479"/>
      <c r="R1822" s="623"/>
      <c r="S1822" s="478"/>
      <c r="T1822" s="478"/>
      <c r="U1822" s="624"/>
      <c r="V1822" s="624"/>
      <c r="W1822" s="624"/>
      <c r="BB1822" s="478"/>
      <c r="BC1822" s="478"/>
      <c r="BD1822" s="478"/>
      <c r="BE1822" s="478"/>
      <c r="BF1822" s="478"/>
      <c r="BG1822" s="478"/>
    </row>
    <row r="1823" spans="2:59" x14ac:dyDescent="0.2">
      <c r="B1823" s="478"/>
      <c r="C1823" s="478"/>
      <c r="D1823" s="620"/>
      <c r="E1823" s="620"/>
      <c r="F1823" s="620"/>
      <c r="G1823" s="479"/>
      <c r="H1823" s="621"/>
      <c r="I1823" s="622"/>
      <c r="J1823" s="622"/>
      <c r="K1823" s="623"/>
      <c r="L1823" s="623"/>
      <c r="M1823" s="622"/>
      <c r="N1823" s="623"/>
      <c r="O1823" s="622"/>
      <c r="P1823" s="479"/>
      <c r="Q1823" s="479"/>
      <c r="R1823" s="623"/>
      <c r="S1823" s="478"/>
      <c r="T1823" s="478"/>
      <c r="U1823" s="624"/>
      <c r="V1823" s="624"/>
      <c r="W1823" s="624"/>
      <c r="BB1823" s="478"/>
      <c r="BC1823" s="478"/>
      <c r="BD1823" s="478"/>
      <c r="BE1823" s="478"/>
      <c r="BF1823" s="478"/>
      <c r="BG1823" s="478"/>
    </row>
    <row r="1824" spans="2:59" x14ac:dyDescent="0.2">
      <c r="B1824" s="478"/>
      <c r="C1824" s="478"/>
      <c r="D1824" s="620"/>
      <c r="E1824" s="620"/>
      <c r="F1824" s="620"/>
      <c r="G1824" s="479"/>
      <c r="H1824" s="621"/>
      <c r="I1824" s="622"/>
      <c r="J1824" s="622"/>
      <c r="K1824" s="623"/>
      <c r="L1824" s="623"/>
      <c r="M1824" s="622"/>
      <c r="N1824" s="623"/>
      <c r="O1824" s="622"/>
      <c r="P1824" s="479"/>
      <c r="Q1824" s="479"/>
      <c r="R1824" s="623"/>
      <c r="S1824" s="478"/>
      <c r="T1824" s="478"/>
      <c r="U1824" s="624"/>
      <c r="V1824" s="624"/>
      <c r="W1824" s="624"/>
      <c r="BB1824" s="478"/>
      <c r="BC1824" s="478"/>
      <c r="BD1824" s="478"/>
      <c r="BE1824" s="478"/>
      <c r="BF1824" s="478"/>
      <c r="BG1824" s="478"/>
    </row>
    <row r="1825" spans="2:59" x14ac:dyDescent="0.2">
      <c r="B1825" s="478"/>
      <c r="C1825" s="478"/>
      <c r="D1825" s="620"/>
      <c r="E1825" s="620"/>
      <c r="F1825" s="620"/>
      <c r="G1825" s="479"/>
      <c r="H1825" s="621"/>
      <c r="I1825" s="622"/>
      <c r="J1825" s="622"/>
      <c r="K1825" s="623"/>
      <c r="L1825" s="623"/>
      <c r="M1825" s="622"/>
      <c r="N1825" s="623"/>
      <c r="O1825" s="622"/>
      <c r="P1825" s="479"/>
      <c r="Q1825" s="479"/>
      <c r="R1825" s="623"/>
      <c r="S1825" s="478"/>
      <c r="T1825" s="478"/>
      <c r="U1825" s="624"/>
      <c r="V1825" s="624"/>
      <c r="W1825" s="624"/>
      <c r="BB1825" s="478"/>
      <c r="BC1825" s="478"/>
      <c r="BD1825" s="478"/>
      <c r="BE1825" s="478"/>
      <c r="BF1825" s="478"/>
      <c r="BG1825" s="478"/>
    </row>
    <row r="1826" spans="2:59" x14ac:dyDescent="0.2">
      <c r="B1826" s="478"/>
      <c r="C1826" s="478"/>
      <c r="D1826" s="620"/>
      <c r="E1826" s="620"/>
      <c r="F1826" s="620"/>
      <c r="G1826" s="479"/>
      <c r="H1826" s="621"/>
      <c r="I1826" s="622"/>
      <c r="J1826" s="622"/>
      <c r="K1826" s="623"/>
      <c r="L1826" s="623"/>
      <c r="M1826" s="622"/>
      <c r="N1826" s="623"/>
      <c r="O1826" s="622"/>
      <c r="P1826" s="479"/>
      <c r="Q1826" s="479"/>
      <c r="R1826" s="623"/>
      <c r="S1826" s="478"/>
      <c r="T1826" s="478"/>
      <c r="U1826" s="624"/>
      <c r="V1826" s="624"/>
      <c r="W1826" s="624"/>
      <c r="BB1826" s="478"/>
      <c r="BC1826" s="478"/>
      <c r="BD1826" s="478"/>
      <c r="BE1826" s="478"/>
      <c r="BF1826" s="478"/>
      <c r="BG1826" s="478"/>
    </row>
    <row r="1827" spans="2:59" x14ac:dyDescent="0.2">
      <c r="B1827" s="478"/>
      <c r="C1827" s="478"/>
      <c r="D1827" s="620"/>
      <c r="E1827" s="620"/>
      <c r="F1827" s="620"/>
      <c r="G1827" s="479"/>
      <c r="H1827" s="621"/>
      <c r="I1827" s="622"/>
      <c r="J1827" s="622"/>
      <c r="K1827" s="623"/>
      <c r="L1827" s="623"/>
      <c r="M1827" s="622"/>
      <c r="N1827" s="623"/>
      <c r="O1827" s="622"/>
      <c r="P1827" s="479"/>
      <c r="Q1827" s="479"/>
      <c r="R1827" s="623"/>
      <c r="S1827" s="478"/>
      <c r="T1827" s="478"/>
      <c r="U1827" s="624"/>
      <c r="V1827" s="624"/>
      <c r="W1827" s="624"/>
      <c r="BB1827" s="478"/>
      <c r="BC1827" s="478"/>
      <c r="BD1827" s="478"/>
      <c r="BE1827" s="478"/>
      <c r="BF1827" s="478"/>
      <c r="BG1827" s="478"/>
    </row>
    <row r="1828" spans="2:59" x14ac:dyDescent="0.2">
      <c r="B1828" s="478"/>
      <c r="C1828" s="478"/>
      <c r="D1828" s="620"/>
      <c r="E1828" s="620"/>
      <c r="F1828" s="620"/>
      <c r="G1828" s="479"/>
      <c r="H1828" s="621"/>
      <c r="I1828" s="622"/>
      <c r="J1828" s="622"/>
      <c r="K1828" s="623"/>
      <c r="L1828" s="623"/>
      <c r="M1828" s="622"/>
      <c r="N1828" s="623"/>
      <c r="O1828" s="622"/>
      <c r="P1828" s="479"/>
      <c r="Q1828" s="479"/>
      <c r="R1828" s="623"/>
      <c r="S1828" s="478"/>
      <c r="T1828" s="478"/>
      <c r="U1828" s="624"/>
      <c r="V1828" s="624"/>
      <c r="W1828" s="624"/>
      <c r="BB1828" s="478"/>
      <c r="BC1828" s="478"/>
      <c r="BD1828" s="478"/>
      <c r="BE1828" s="478"/>
      <c r="BF1828" s="478"/>
      <c r="BG1828" s="478"/>
    </row>
    <row r="1829" spans="2:59" x14ac:dyDescent="0.2">
      <c r="B1829" s="478"/>
      <c r="C1829" s="478"/>
      <c r="D1829" s="620"/>
      <c r="E1829" s="620"/>
      <c r="F1829" s="620"/>
      <c r="G1829" s="479"/>
      <c r="H1829" s="621"/>
      <c r="I1829" s="622"/>
      <c r="J1829" s="622"/>
      <c r="K1829" s="623"/>
      <c r="L1829" s="623"/>
      <c r="M1829" s="622"/>
      <c r="N1829" s="623"/>
      <c r="O1829" s="622"/>
      <c r="P1829" s="479"/>
      <c r="Q1829" s="479"/>
      <c r="R1829" s="623"/>
      <c r="S1829" s="478"/>
      <c r="T1829" s="478"/>
      <c r="U1829" s="624"/>
      <c r="V1829" s="624"/>
      <c r="W1829" s="624"/>
      <c r="BB1829" s="478"/>
      <c r="BC1829" s="478"/>
      <c r="BD1829" s="478"/>
      <c r="BE1829" s="478"/>
      <c r="BF1829" s="478"/>
      <c r="BG1829" s="478"/>
    </row>
    <row r="1830" spans="2:59" x14ac:dyDescent="0.2">
      <c r="B1830" s="478"/>
      <c r="C1830" s="478"/>
      <c r="D1830" s="620"/>
      <c r="E1830" s="620"/>
      <c r="F1830" s="620"/>
      <c r="G1830" s="479"/>
      <c r="H1830" s="621"/>
      <c r="I1830" s="622"/>
      <c r="J1830" s="622"/>
      <c r="K1830" s="623"/>
      <c r="L1830" s="623"/>
      <c r="M1830" s="622"/>
      <c r="N1830" s="623"/>
      <c r="O1830" s="622"/>
      <c r="P1830" s="479"/>
      <c r="Q1830" s="479"/>
      <c r="R1830" s="623"/>
      <c r="S1830" s="478"/>
      <c r="T1830" s="478"/>
      <c r="U1830" s="624"/>
      <c r="V1830" s="624"/>
      <c r="W1830" s="624"/>
      <c r="BB1830" s="478"/>
      <c r="BC1830" s="478"/>
      <c r="BD1830" s="478"/>
      <c r="BE1830" s="478"/>
      <c r="BF1830" s="478"/>
      <c r="BG1830" s="478"/>
    </row>
    <row r="1831" spans="2:59" x14ac:dyDescent="0.2">
      <c r="B1831" s="478"/>
      <c r="C1831" s="478"/>
      <c r="D1831" s="620"/>
      <c r="E1831" s="620"/>
      <c r="F1831" s="620"/>
      <c r="G1831" s="479"/>
      <c r="H1831" s="621"/>
      <c r="I1831" s="622"/>
      <c r="J1831" s="622"/>
      <c r="K1831" s="623"/>
      <c r="L1831" s="623"/>
      <c r="M1831" s="622"/>
      <c r="N1831" s="623"/>
      <c r="O1831" s="622"/>
      <c r="P1831" s="479"/>
      <c r="Q1831" s="479"/>
      <c r="R1831" s="623"/>
      <c r="S1831" s="478"/>
      <c r="T1831" s="478"/>
      <c r="U1831" s="624"/>
      <c r="V1831" s="624"/>
      <c r="W1831" s="624"/>
      <c r="BB1831" s="478"/>
      <c r="BC1831" s="478"/>
      <c r="BD1831" s="478"/>
      <c r="BE1831" s="478"/>
      <c r="BF1831" s="478"/>
      <c r="BG1831" s="478"/>
    </row>
    <row r="1832" spans="2:59" x14ac:dyDescent="0.2">
      <c r="B1832" s="478"/>
      <c r="C1832" s="478"/>
      <c r="D1832" s="620"/>
      <c r="E1832" s="620"/>
      <c r="F1832" s="620"/>
      <c r="G1832" s="479"/>
      <c r="H1832" s="621"/>
      <c r="I1832" s="622"/>
      <c r="J1832" s="622"/>
      <c r="K1832" s="623"/>
      <c r="L1832" s="623"/>
      <c r="M1832" s="622"/>
      <c r="N1832" s="623"/>
      <c r="O1832" s="622"/>
      <c r="P1832" s="479"/>
      <c r="Q1832" s="479"/>
      <c r="R1832" s="623"/>
      <c r="S1832" s="478"/>
      <c r="T1832" s="478"/>
      <c r="U1832" s="624"/>
      <c r="V1832" s="624"/>
      <c r="W1832" s="624"/>
      <c r="BB1832" s="478"/>
      <c r="BC1832" s="478"/>
      <c r="BD1832" s="478"/>
      <c r="BE1832" s="478"/>
      <c r="BF1832" s="478"/>
      <c r="BG1832" s="478"/>
    </row>
    <row r="1833" spans="2:59" x14ac:dyDescent="0.2">
      <c r="B1833" s="478"/>
      <c r="C1833" s="478"/>
      <c r="D1833" s="620"/>
      <c r="E1833" s="620"/>
      <c r="F1833" s="620"/>
      <c r="G1833" s="479"/>
      <c r="H1833" s="621"/>
      <c r="I1833" s="622"/>
      <c r="J1833" s="622"/>
      <c r="K1833" s="623"/>
      <c r="L1833" s="623"/>
      <c r="M1833" s="622"/>
      <c r="N1833" s="623"/>
      <c r="O1833" s="622"/>
      <c r="P1833" s="479"/>
      <c r="Q1833" s="479"/>
      <c r="R1833" s="623"/>
      <c r="S1833" s="478"/>
      <c r="T1833" s="478"/>
      <c r="U1833" s="624"/>
      <c r="V1833" s="624"/>
      <c r="W1833" s="624"/>
      <c r="BB1833" s="478"/>
      <c r="BC1833" s="478"/>
      <c r="BD1833" s="478"/>
      <c r="BE1833" s="478"/>
      <c r="BF1833" s="478"/>
      <c r="BG1833" s="478"/>
    </row>
    <row r="1834" spans="2:59" x14ac:dyDescent="0.2">
      <c r="B1834" s="478"/>
      <c r="C1834" s="478"/>
      <c r="D1834" s="620"/>
      <c r="E1834" s="620"/>
      <c r="F1834" s="620"/>
      <c r="G1834" s="479"/>
      <c r="H1834" s="621"/>
      <c r="I1834" s="622"/>
      <c r="J1834" s="622"/>
      <c r="K1834" s="623"/>
      <c r="L1834" s="623"/>
      <c r="M1834" s="622"/>
      <c r="N1834" s="623"/>
      <c r="O1834" s="622"/>
      <c r="P1834" s="479"/>
      <c r="Q1834" s="479"/>
      <c r="R1834" s="623"/>
      <c r="S1834" s="478"/>
      <c r="T1834" s="478"/>
      <c r="U1834" s="624"/>
      <c r="V1834" s="624"/>
      <c r="W1834" s="624"/>
      <c r="BB1834" s="478"/>
      <c r="BC1834" s="478"/>
      <c r="BD1834" s="478"/>
      <c r="BE1834" s="478"/>
      <c r="BF1834" s="478"/>
      <c r="BG1834" s="478"/>
    </row>
    <row r="1835" spans="2:59" x14ac:dyDescent="0.2">
      <c r="B1835" s="478"/>
      <c r="C1835" s="478"/>
      <c r="D1835" s="620"/>
      <c r="E1835" s="620"/>
      <c r="F1835" s="620"/>
      <c r="G1835" s="479"/>
      <c r="H1835" s="621"/>
      <c r="I1835" s="622"/>
      <c r="J1835" s="622"/>
      <c r="K1835" s="623"/>
      <c r="L1835" s="623"/>
      <c r="M1835" s="622"/>
      <c r="N1835" s="623"/>
      <c r="O1835" s="622"/>
      <c r="P1835" s="479"/>
      <c r="Q1835" s="479"/>
      <c r="R1835" s="623"/>
      <c r="S1835" s="478"/>
      <c r="T1835" s="478"/>
      <c r="U1835" s="624"/>
      <c r="V1835" s="624"/>
      <c r="W1835" s="624"/>
      <c r="BB1835" s="478"/>
      <c r="BC1835" s="478"/>
      <c r="BD1835" s="478"/>
      <c r="BE1835" s="478"/>
      <c r="BF1835" s="478"/>
      <c r="BG1835" s="478"/>
    </row>
    <row r="1836" spans="2:59" x14ac:dyDescent="0.2">
      <c r="B1836" s="478"/>
      <c r="C1836" s="478"/>
      <c r="D1836" s="620"/>
      <c r="E1836" s="620"/>
      <c r="F1836" s="620"/>
      <c r="G1836" s="479"/>
      <c r="H1836" s="621"/>
      <c r="I1836" s="622"/>
      <c r="J1836" s="622"/>
      <c r="K1836" s="623"/>
      <c r="L1836" s="623"/>
      <c r="M1836" s="622"/>
      <c r="N1836" s="623"/>
      <c r="O1836" s="622"/>
      <c r="P1836" s="479"/>
      <c r="Q1836" s="479"/>
      <c r="R1836" s="623"/>
      <c r="S1836" s="478"/>
      <c r="T1836" s="478"/>
      <c r="U1836" s="624"/>
      <c r="V1836" s="624"/>
      <c r="W1836" s="624"/>
      <c r="BB1836" s="478"/>
      <c r="BC1836" s="478"/>
      <c r="BD1836" s="478"/>
      <c r="BE1836" s="478"/>
      <c r="BF1836" s="478"/>
      <c r="BG1836" s="478"/>
    </row>
    <row r="1837" spans="2:59" x14ac:dyDescent="0.2">
      <c r="B1837" s="478"/>
      <c r="C1837" s="478"/>
      <c r="D1837" s="620"/>
      <c r="E1837" s="620"/>
      <c r="F1837" s="620"/>
      <c r="G1837" s="479"/>
      <c r="H1837" s="621"/>
      <c r="I1837" s="622"/>
      <c r="J1837" s="622"/>
      <c r="K1837" s="623"/>
      <c r="L1837" s="623"/>
      <c r="M1837" s="622"/>
      <c r="N1837" s="623"/>
      <c r="O1837" s="622"/>
      <c r="P1837" s="479"/>
      <c r="Q1837" s="479"/>
      <c r="R1837" s="623"/>
      <c r="S1837" s="478"/>
      <c r="T1837" s="478"/>
      <c r="U1837" s="624"/>
      <c r="V1837" s="624"/>
      <c r="W1837" s="624"/>
      <c r="BB1837" s="478"/>
      <c r="BC1837" s="478"/>
      <c r="BD1837" s="478"/>
      <c r="BE1837" s="478"/>
      <c r="BF1837" s="478"/>
      <c r="BG1837" s="478"/>
    </row>
    <row r="1838" spans="2:59" x14ac:dyDescent="0.2">
      <c r="B1838" s="478"/>
      <c r="C1838" s="478"/>
      <c r="D1838" s="620"/>
      <c r="E1838" s="620"/>
      <c r="F1838" s="620"/>
      <c r="G1838" s="479"/>
      <c r="H1838" s="621"/>
      <c r="I1838" s="622"/>
      <c r="J1838" s="622"/>
      <c r="K1838" s="623"/>
      <c r="L1838" s="623"/>
      <c r="M1838" s="622"/>
      <c r="N1838" s="623"/>
      <c r="O1838" s="622"/>
      <c r="P1838" s="479"/>
      <c r="Q1838" s="479"/>
      <c r="R1838" s="623"/>
      <c r="S1838" s="478"/>
      <c r="T1838" s="478"/>
      <c r="U1838" s="624"/>
      <c r="V1838" s="624"/>
      <c r="W1838" s="624"/>
      <c r="BB1838" s="478"/>
      <c r="BC1838" s="478"/>
      <c r="BD1838" s="478"/>
      <c r="BE1838" s="478"/>
      <c r="BF1838" s="478"/>
      <c r="BG1838" s="478"/>
    </row>
    <row r="1839" spans="2:59" x14ac:dyDescent="0.2">
      <c r="B1839" s="478"/>
      <c r="C1839" s="478"/>
      <c r="D1839" s="620"/>
      <c r="E1839" s="620"/>
      <c r="F1839" s="620"/>
      <c r="G1839" s="479"/>
      <c r="H1839" s="621"/>
      <c r="I1839" s="622"/>
      <c r="J1839" s="622"/>
      <c r="K1839" s="623"/>
      <c r="L1839" s="623"/>
      <c r="M1839" s="622"/>
      <c r="N1839" s="623"/>
      <c r="O1839" s="622"/>
      <c r="P1839" s="479"/>
      <c r="Q1839" s="479"/>
      <c r="R1839" s="623"/>
      <c r="S1839" s="478"/>
      <c r="T1839" s="478"/>
      <c r="U1839" s="624"/>
      <c r="V1839" s="624"/>
      <c r="W1839" s="624"/>
      <c r="BB1839" s="478"/>
      <c r="BC1839" s="478"/>
      <c r="BD1839" s="478"/>
      <c r="BE1839" s="478"/>
      <c r="BF1839" s="478"/>
      <c r="BG1839" s="478"/>
    </row>
    <row r="1840" spans="2:59" x14ac:dyDescent="0.2">
      <c r="B1840" s="478"/>
      <c r="C1840" s="478"/>
      <c r="D1840" s="620"/>
      <c r="E1840" s="620"/>
      <c r="F1840" s="620"/>
      <c r="G1840" s="479"/>
      <c r="H1840" s="621"/>
      <c r="I1840" s="622"/>
      <c r="J1840" s="622"/>
      <c r="K1840" s="623"/>
      <c r="L1840" s="623"/>
      <c r="M1840" s="622"/>
      <c r="N1840" s="623"/>
      <c r="O1840" s="622"/>
      <c r="P1840" s="479"/>
      <c r="Q1840" s="479"/>
      <c r="R1840" s="623"/>
      <c r="S1840" s="478"/>
      <c r="T1840" s="478"/>
      <c r="U1840" s="624"/>
      <c r="V1840" s="624"/>
      <c r="W1840" s="624"/>
      <c r="BB1840" s="478"/>
      <c r="BC1840" s="478"/>
      <c r="BD1840" s="478"/>
      <c r="BE1840" s="478"/>
      <c r="BF1840" s="478"/>
      <c r="BG1840" s="478"/>
    </row>
    <row r="1841" spans="2:59" x14ac:dyDescent="0.2">
      <c r="B1841" s="478"/>
      <c r="C1841" s="478"/>
      <c r="D1841" s="620"/>
      <c r="E1841" s="620"/>
      <c r="F1841" s="620"/>
      <c r="G1841" s="479"/>
      <c r="H1841" s="621"/>
      <c r="I1841" s="622"/>
      <c r="J1841" s="622"/>
      <c r="K1841" s="623"/>
      <c r="L1841" s="623"/>
      <c r="M1841" s="622"/>
      <c r="N1841" s="623"/>
      <c r="O1841" s="622"/>
      <c r="P1841" s="479"/>
      <c r="Q1841" s="479"/>
      <c r="R1841" s="623"/>
      <c r="S1841" s="478"/>
      <c r="T1841" s="478"/>
      <c r="U1841" s="624"/>
      <c r="V1841" s="624"/>
      <c r="W1841" s="624"/>
      <c r="BB1841" s="478"/>
      <c r="BC1841" s="478"/>
      <c r="BD1841" s="478"/>
      <c r="BE1841" s="478"/>
      <c r="BF1841" s="478"/>
      <c r="BG1841" s="478"/>
    </row>
    <row r="1842" spans="2:59" x14ac:dyDescent="0.2">
      <c r="B1842" s="478"/>
      <c r="C1842" s="478"/>
      <c r="D1842" s="620"/>
      <c r="E1842" s="620"/>
      <c r="F1842" s="620"/>
      <c r="G1842" s="479"/>
      <c r="H1842" s="621"/>
      <c r="I1842" s="622"/>
      <c r="J1842" s="622"/>
      <c r="K1842" s="623"/>
      <c r="L1842" s="623"/>
      <c r="M1842" s="622"/>
      <c r="N1842" s="623"/>
      <c r="O1842" s="622"/>
      <c r="P1842" s="479"/>
      <c r="Q1842" s="479"/>
      <c r="R1842" s="623"/>
      <c r="S1842" s="478"/>
      <c r="T1842" s="478"/>
      <c r="U1842" s="624"/>
      <c r="V1842" s="624"/>
      <c r="W1842" s="624"/>
      <c r="BB1842" s="478"/>
      <c r="BC1842" s="478"/>
      <c r="BD1842" s="478"/>
      <c r="BE1842" s="478"/>
      <c r="BF1842" s="478"/>
      <c r="BG1842" s="478"/>
    </row>
    <row r="1843" spans="2:59" x14ac:dyDescent="0.2">
      <c r="B1843" s="478"/>
      <c r="C1843" s="478"/>
      <c r="D1843" s="620"/>
      <c r="E1843" s="620"/>
      <c r="F1843" s="620"/>
      <c r="G1843" s="479"/>
      <c r="H1843" s="621"/>
      <c r="I1843" s="622"/>
      <c r="J1843" s="622"/>
      <c r="K1843" s="623"/>
      <c r="L1843" s="623"/>
      <c r="M1843" s="622"/>
      <c r="N1843" s="623"/>
      <c r="O1843" s="622"/>
      <c r="P1843" s="479"/>
      <c r="Q1843" s="479"/>
      <c r="R1843" s="623"/>
      <c r="S1843" s="478"/>
      <c r="T1843" s="478"/>
      <c r="U1843" s="624"/>
      <c r="V1843" s="624"/>
      <c r="W1843" s="624"/>
      <c r="BB1843" s="478"/>
      <c r="BC1843" s="478"/>
      <c r="BD1843" s="478"/>
      <c r="BE1843" s="478"/>
      <c r="BF1843" s="478"/>
      <c r="BG1843" s="478"/>
    </row>
    <row r="1844" spans="2:59" x14ac:dyDescent="0.2">
      <c r="B1844" s="478"/>
      <c r="C1844" s="478"/>
      <c r="D1844" s="620"/>
      <c r="E1844" s="620"/>
      <c r="F1844" s="620"/>
      <c r="G1844" s="479"/>
      <c r="H1844" s="621"/>
      <c r="I1844" s="622"/>
      <c r="J1844" s="622"/>
      <c r="K1844" s="623"/>
      <c r="L1844" s="623"/>
      <c r="M1844" s="622"/>
      <c r="N1844" s="623"/>
      <c r="O1844" s="622"/>
      <c r="P1844" s="479"/>
      <c r="Q1844" s="479"/>
      <c r="R1844" s="623"/>
      <c r="S1844" s="478"/>
      <c r="T1844" s="478"/>
      <c r="U1844" s="624"/>
      <c r="V1844" s="624"/>
      <c r="W1844" s="624"/>
      <c r="BB1844" s="478"/>
      <c r="BC1844" s="478"/>
      <c r="BD1844" s="478"/>
      <c r="BE1844" s="478"/>
      <c r="BF1844" s="478"/>
      <c r="BG1844" s="478"/>
    </row>
    <row r="1845" spans="2:59" x14ac:dyDescent="0.2">
      <c r="B1845" s="478"/>
      <c r="C1845" s="478"/>
      <c r="D1845" s="620"/>
      <c r="E1845" s="620"/>
      <c r="F1845" s="620"/>
      <c r="G1845" s="479"/>
      <c r="H1845" s="621"/>
      <c r="I1845" s="622"/>
      <c r="J1845" s="622"/>
      <c r="K1845" s="623"/>
      <c r="L1845" s="623"/>
      <c r="M1845" s="622"/>
      <c r="N1845" s="623"/>
      <c r="O1845" s="622"/>
      <c r="P1845" s="479"/>
      <c r="Q1845" s="479"/>
      <c r="R1845" s="623"/>
      <c r="S1845" s="478"/>
      <c r="T1845" s="478"/>
      <c r="U1845" s="624"/>
      <c r="V1845" s="624"/>
      <c r="W1845" s="624"/>
      <c r="BB1845" s="478"/>
      <c r="BC1845" s="478"/>
      <c r="BD1845" s="478"/>
      <c r="BE1845" s="478"/>
      <c r="BF1845" s="478"/>
      <c r="BG1845" s="478"/>
    </row>
    <row r="1846" spans="2:59" x14ac:dyDescent="0.2">
      <c r="B1846" s="478"/>
      <c r="C1846" s="478"/>
      <c r="D1846" s="620"/>
      <c r="E1846" s="620"/>
      <c r="F1846" s="620"/>
      <c r="G1846" s="479"/>
      <c r="H1846" s="621"/>
      <c r="I1846" s="622"/>
      <c r="J1846" s="622"/>
      <c r="K1846" s="623"/>
      <c r="L1846" s="623"/>
      <c r="M1846" s="622"/>
      <c r="N1846" s="623"/>
      <c r="O1846" s="622"/>
      <c r="P1846" s="479"/>
      <c r="Q1846" s="479"/>
      <c r="R1846" s="623"/>
      <c r="S1846" s="478"/>
      <c r="T1846" s="478"/>
      <c r="U1846" s="624"/>
      <c r="V1846" s="624"/>
      <c r="W1846" s="624"/>
      <c r="BB1846" s="478"/>
      <c r="BC1846" s="478"/>
      <c r="BD1846" s="478"/>
      <c r="BE1846" s="478"/>
      <c r="BF1846" s="478"/>
      <c r="BG1846" s="478"/>
    </row>
    <row r="1847" spans="2:59" x14ac:dyDescent="0.2">
      <c r="B1847" s="478"/>
      <c r="C1847" s="478"/>
      <c r="D1847" s="620"/>
      <c r="E1847" s="620"/>
      <c r="F1847" s="620"/>
      <c r="G1847" s="479"/>
      <c r="H1847" s="621"/>
      <c r="I1847" s="622"/>
      <c r="J1847" s="622"/>
      <c r="K1847" s="623"/>
      <c r="L1847" s="623"/>
      <c r="M1847" s="622"/>
      <c r="N1847" s="623"/>
      <c r="O1847" s="622"/>
      <c r="P1847" s="479"/>
      <c r="Q1847" s="479"/>
      <c r="R1847" s="623"/>
      <c r="S1847" s="478"/>
      <c r="T1847" s="478"/>
      <c r="U1847" s="624"/>
      <c r="V1847" s="624"/>
      <c r="W1847" s="624"/>
      <c r="BB1847" s="478"/>
      <c r="BC1847" s="478"/>
      <c r="BD1847" s="478"/>
      <c r="BE1847" s="478"/>
      <c r="BF1847" s="478"/>
      <c r="BG1847" s="478"/>
    </row>
    <row r="1848" spans="2:59" x14ac:dyDescent="0.2">
      <c r="B1848" s="478"/>
      <c r="C1848" s="478"/>
      <c r="D1848" s="620"/>
      <c r="E1848" s="620"/>
      <c r="F1848" s="620"/>
      <c r="G1848" s="479"/>
      <c r="H1848" s="621"/>
      <c r="I1848" s="622"/>
      <c r="J1848" s="622"/>
      <c r="K1848" s="623"/>
      <c r="L1848" s="623"/>
      <c r="M1848" s="622"/>
      <c r="N1848" s="623"/>
      <c r="O1848" s="622"/>
      <c r="P1848" s="479"/>
      <c r="Q1848" s="479"/>
      <c r="R1848" s="623"/>
      <c r="S1848" s="478"/>
      <c r="T1848" s="478"/>
      <c r="U1848" s="624"/>
      <c r="V1848" s="624"/>
      <c r="W1848" s="624"/>
      <c r="BB1848" s="478"/>
      <c r="BC1848" s="478"/>
      <c r="BD1848" s="478"/>
      <c r="BE1848" s="478"/>
      <c r="BF1848" s="478"/>
      <c r="BG1848" s="478"/>
    </row>
    <row r="1849" spans="2:59" x14ac:dyDescent="0.2">
      <c r="B1849" s="478"/>
      <c r="C1849" s="478"/>
      <c r="D1849" s="620"/>
      <c r="E1849" s="620"/>
      <c r="F1849" s="620"/>
      <c r="G1849" s="479"/>
      <c r="H1849" s="621"/>
      <c r="I1849" s="622"/>
      <c r="J1849" s="622"/>
      <c r="K1849" s="623"/>
      <c r="L1849" s="623"/>
      <c r="M1849" s="622"/>
      <c r="N1849" s="623"/>
      <c r="O1849" s="622"/>
      <c r="P1849" s="479"/>
      <c r="Q1849" s="479"/>
      <c r="R1849" s="623"/>
      <c r="S1849" s="478"/>
      <c r="T1849" s="478"/>
      <c r="U1849" s="624"/>
      <c r="V1849" s="624"/>
      <c r="W1849" s="624"/>
      <c r="BB1849" s="478"/>
      <c r="BC1849" s="478"/>
      <c r="BD1849" s="478"/>
      <c r="BE1849" s="478"/>
      <c r="BF1849" s="478"/>
      <c r="BG1849" s="478"/>
    </row>
    <row r="1850" spans="2:59" x14ac:dyDescent="0.2">
      <c r="B1850" s="478"/>
      <c r="C1850" s="478"/>
      <c r="D1850" s="620"/>
      <c r="E1850" s="620"/>
      <c r="F1850" s="620"/>
      <c r="G1850" s="479"/>
      <c r="H1850" s="621"/>
      <c r="I1850" s="622"/>
      <c r="J1850" s="622"/>
      <c r="K1850" s="623"/>
      <c r="L1850" s="623"/>
      <c r="M1850" s="622"/>
      <c r="N1850" s="623"/>
      <c r="O1850" s="622"/>
      <c r="P1850" s="479"/>
      <c r="Q1850" s="479"/>
      <c r="R1850" s="623"/>
      <c r="S1850" s="478"/>
      <c r="T1850" s="478"/>
      <c r="U1850" s="624"/>
      <c r="V1850" s="624"/>
      <c r="W1850" s="624"/>
      <c r="BB1850" s="478"/>
      <c r="BC1850" s="478"/>
      <c r="BD1850" s="478"/>
      <c r="BE1850" s="478"/>
      <c r="BF1850" s="478"/>
      <c r="BG1850" s="478"/>
    </row>
    <row r="1851" spans="2:59" x14ac:dyDescent="0.2">
      <c r="B1851" s="478"/>
      <c r="C1851" s="478"/>
      <c r="D1851" s="620"/>
      <c r="E1851" s="620"/>
      <c r="F1851" s="620"/>
      <c r="G1851" s="479"/>
      <c r="H1851" s="621"/>
      <c r="I1851" s="622"/>
      <c r="J1851" s="622"/>
      <c r="K1851" s="623"/>
      <c r="L1851" s="623"/>
      <c r="M1851" s="622"/>
      <c r="N1851" s="623"/>
      <c r="O1851" s="622"/>
      <c r="P1851" s="479"/>
      <c r="Q1851" s="479"/>
      <c r="R1851" s="623"/>
      <c r="S1851" s="478"/>
      <c r="T1851" s="478"/>
      <c r="U1851" s="624"/>
      <c r="V1851" s="624"/>
      <c r="W1851" s="624"/>
      <c r="BB1851" s="478"/>
      <c r="BC1851" s="478"/>
      <c r="BD1851" s="478"/>
      <c r="BE1851" s="478"/>
      <c r="BF1851" s="478"/>
      <c r="BG1851" s="478"/>
    </row>
    <row r="1852" spans="2:59" x14ac:dyDescent="0.2">
      <c r="B1852" s="478"/>
      <c r="C1852" s="478"/>
      <c r="D1852" s="620"/>
      <c r="E1852" s="620"/>
      <c r="F1852" s="620"/>
      <c r="G1852" s="479"/>
      <c r="H1852" s="621"/>
      <c r="I1852" s="622"/>
      <c r="J1852" s="622"/>
      <c r="K1852" s="623"/>
      <c r="L1852" s="623"/>
      <c r="M1852" s="622"/>
      <c r="N1852" s="623"/>
      <c r="O1852" s="622"/>
      <c r="P1852" s="479"/>
      <c r="Q1852" s="479"/>
      <c r="R1852" s="623"/>
      <c r="S1852" s="478"/>
      <c r="T1852" s="478"/>
      <c r="U1852" s="624"/>
      <c r="V1852" s="624"/>
      <c r="W1852" s="624"/>
      <c r="BB1852" s="478"/>
      <c r="BC1852" s="478"/>
      <c r="BD1852" s="478"/>
      <c r="BE1852" s="478"/>
      <c r="BF1852" s="478"/>
      <c r="BG1852" s="478"/>
    </row>
    <row r="1853" spans="2:59" x14ac:dyDescent="0.2">
      <c r="B1853" s="478"/>
      <c r="C1853" s="478"/>
      <c r="D1853" s="620"/>
      <c r="E1853" s="620"/>
      <c r="F1853" s="620"/>
      <c r="G1853" s="479"/>
      <c r="H1853" s="621"/>
      <c r="I1853" s="622"/>
      <c r="J1853" s="622"/>
      <c r="K1853" s="623"/>
      <c r="L1853" s="623"/>
      <c r="M1853" s="622"/>
      <c r="N1853" s="623"/>
      <c r="O1853" s="622"/>
      <c r="P1853" s="479"/>
      <c r="Q1853" s="479"/>
      <c r="R1853" s="623"/>
      <c r="S1853" s="478"/>
      <c r="T1853" s="478"/>
      <c r="U1853" s="624"/>
      <c r="V1853" s="624"/>
      <c r="W1853" s="624"/>
      <c r="BB1853" s="478"/>
      <c r="BC1853" s="478"/>
      <c r="BD1853" s="478"/>
      <c r="BE1853" s="478"/>
      <c r="BF1853" s="478"/>
      <c r="BG1853" s="478"/>
    </row>
    <row r="1854" spans="2:59" x14ac:dyDescent="0.2">
      <c r="B1854" s="478"/>
      <c r="C1854" s="478"/>
      <c r="D1854" s="620"/>
      <c r="E1854" s="620"/>
      <c r="F1854" s="620"/>
      <c r="G1854" s="479"/>
      <c r="H1854" s="621"/>
      <c r="I1854" s="622"/>
      <c r="J1854" s="622"/>
      <c r="K1854" s="623"/>
      <c r="L1854" s="623"/>
      <c r="M1854" s="622"/>
      <c r="N1854" s="623"/>
      <c r="O1854" s="622"/>
      <c r="P1854" s="479"/>
      <c r="Q1854" s="479"/>
      <c r="R1854" s="623"/>
      <c r="S1854" s="478"/>
      <c r="T1854" s="478"/>
      <c r="U1854" s="624"/>
      <c r="V1854" s="624"/>
      <c r="W1854" s="624"/>
      <c r="BB1854" s="478"/>
      <c r="BC1854" s="478"/>
      <c r="BD1854" s="478"/>
      <c r="BE1854" s="478"/>
      <c r="BF1854" s="478"/>
      <c r="BG1854" s="478"/>
    </row>
    <row r="1855" spans="2:59" x14ac:dyDescent="0.2">
      <c r="B1855" s="478"/>
      <c r="C1855" s="478"/>
      <c r="D1855" s="620"/>
      <c r="E1855" s="620"/>
      <c r="F1855" s="620"/>
      <c r="G1855" s="479"/>
      <c r="H1855" s="621"/>
      <c r="I1855" s="622"/>
      <c r="J1855" s="622"/>
      <c r="K1855" s="623"/>
      <c r="L1855" s="623"/>
      <c r="M1855" s="622"/>
      <c r="N1855" s="623"/>
      <c r="O1855" s="622"/>
      <c r="P1855" s="479"/>
      <c r="Q1855" s="479"/>
      <c r="R1855" s="623"/>
      <c r="S1855" s="478"/>
      <c r="T1855" s="478"/>
      <c r="U1855" s="624"/>
      <c r="V1855" s="624"/>
      <c r="W1855" s="624"/>
      <c r="BB1855" s="478"/>
      <c r="BC1855" s="478"/>
      <c r="BD1855" s="478"/>
      <c r="BE1855" s="478"/>
      <c r="BF1855" s="478"/>
      <c r="BG1855" s="478"/>
    </row>
    <row r="1856" spans="2:59" x14ac:dyDescent="0.2">
      <c r="B1856" s="478"/>
      <c r="C1856" s="478"/>
      <c r="D1856" s="620"/>
      <c r="E1856" s="620"/>
      <c r="F1856" s="620"/>
      <c r="G1856" s="479"/>
      <c r="H1856" s="621"/>
      <c r="I1856" s="622"/>
      <c r="J1856" s="622"/>
      <c r="K1856" s="623"/>
      <c r="L1856" s="623"/>
      <c r="M1856" s="622"/>
      <c r="N1856" s="623"/>
      <c r="O1856" s="622"/>
      <c r="P1856" s="479"/>
      <c r="Q1856" s="479"/>
      <c r="R1856" s="623"/>
      <c r="S1856" s="478"/>
      <c r="T1856" s="478"/>
      <c r="U1856" s="624"/>
      <c r="V1856" s="624"/>
      <c r="W1856" s="624"/>
      <c r="BB1856" s="478"/>
      <c r="BC1856" s="478"/>
      <c r="BD1856" s="478"/>
      <c r="BE1856" s="478"/>
      <c r="BF1856" s="478"/>
      <c r="BG1856" s="478"/>
    </row>
    <row r="1857" spans="2:59" x14ac:dyDescent="0.2">
      <c r="B1857" s="478"/>
      <c r="C1857" s="478"/>
      <c r="D1857" s="620"/>
      <c r="E1857" s="620"/>
      <c r="F1857" s="620"/>
      <c r="G1857" s="479"/>
      <c r="H1857" s="621"/>
      <c r="I1857" s="622"/>
      <c r="J1857" s="622"/>
      <c r="K1857" s="623"/>
      <c r="L1857" s="623"/>
      <c r="M1857" s="622"/>
      <c r="N1857" s="623"/>
      <c r="O1857" s="622"/>
      <c r="P1857" s="479"/>
      <c r="Q1857" s="479"/>
      <c r="R1857" s="623"/>
      <c r="S1857" s="478"/>
      <c r="T1857" s="478"/>
      <c r="U1857" s="624"/>
      <c r="V1857" s="624"/>
      <c r="W1857" s="624"/>
      <c r="BB1857" s="478"/>
      <c r="BC1857" s="478"/>
      <c r="BD1857" s="478"/>
      <c r="BE1857" s="478"/>
      <c r="BF1857" s="478"/>
      <c r="BG1857" s="478"/>
    </row>
    <row r="1858" spans="2:59" x14ac:dyDescent="0.2">
      <c r="B1858" s="478"/>
      <c r="C1858" s="478"/>
      <c r="D1858" s="620"/>
      <c r="E1858" s="620"/>
      <c r="F1858" s="620"/>
      <c r="G1858" s="479"/>
      <c r="H1858" s="621"/>
      <c r="I1858" s="622"/>
      <c r="J1858" s="622"/>
      <c r="K1858" s="623"/>
      <c r="L1858" s="623"/>
      <c r="M1858" s="622"/>
      <c r="N1858" s="623"/>
      <c r="O1858" s="622"/>
      <c r="P1858" s="479"/>
      <c r="Q1858" s="479"/>
      <c r="R1858" s="623"/>
      <c r="S1858" s="478"/>
      <c r="T1858" s="478"/>
      <c r="U1858" s="624"/>
      <c r="V1858" s="624"/>
      <c r="W1858" s="624"/>
      <c r="BB1858" s="478"/>
      <c r="BC1858" s="478"/>
      <c r="BD1858" s="478"/>
      <c r="BE1858" s="478"/>
      <c r="BF1858" s="478"/>
      <c r="BG1858" s="478"/>
    </row>
    <row r="1859" spans="2:59" x14ac:dyDescent="0.2">
      <c r="B1859" s="478"/>
      <c r="C1859" s="478"/>
      <c r="D1859" s="620"/>
      <c r="E1859" s="620"/>
      <c r="F1859" s="620"/>
      <c r="G1859" s="479"/>
      <c r="H1859" s="621"/>
      <c r="I1859" s="622"/>
      <c r="J1859" s="622"/>
      <c r="K1859" s="623"/>
      <c r="L1859" s="623"/>
      <c r="M1859" s="622"/>
      <c r="N1859" s="623"/>
      <c r="O1859" s="622"/>
      <c r="P1859" s="479"/>
      <c r="Q1859" s="479"/>
      <c r="R1859" s="623"/>
      <c r="S1859" s="478"/>
      <c r="T1859" s="478"/>
      <c r="U1859" s="624"/>
      <c r="V1859" s="624"/>
      <c r="W1859" s="624"/>
      <c r="BB1859" s="478"/>
      <c r="BC1859" s="478"/>
      <c r="BD1859" s="478"/>
      <c r="BE1859" s="478"/>
      <c r="BF1859" s="478"/>
      <c r="BG1859" s="478"/>
    </row>
    <row r="1860" spans="2:59" x14ac:dyDescent="0.2">
      <c r="B1860" s="478"/>
      <c r="C1860" s="478"/>
      <c r="D1860" s="620"/>
      <c r="E1860" s="620"/>
      <c r="F1860" s="620"/>
      <c r="G1860" s="479"/>
      <c r="H1860" s="621"/>
      <c r="I1860" s="622"/>
      <c r="J1860" s="622"/>
      <c r="K1860" s="623"/>
      <c r="L1860" s="623"/>
      <c r="M1860" s="622"/>
      <c r="N1860" s="623"/>
      <c r="O1860" s="622"/>
      <c r="P1860" s="479"/>
      <c r="Q1860" s="479"/>
      <c r="R1860" s="623"/>
      <c r="S1860" s="478"/>
      <c r="T1860" s="478"/>
      <c r="U1860" s="624"/>
      <c r="V1860" s="624"/>
      <c r="W1860" s="624"/>
      <c r="BB1860" s="478"/>
      <c r="BC1860" s="478"/>
      <c r="BD1860" s="478"/>
      <c r="BE1860" s="478"/>
      <c r="BF1860" s="478"/>
      <c r="BG1860" s="478"/>
    </row>
    <row r="1861" spans="2:59" x14ac:dyDescent="0.2">
      <c r="B1861" s="478"/>
      <c r="C1861" s="478"/>
      <c r="D1861" s="620"/>
      <c r="E1861" s="620"/>
      <c r="F1861" s="620"/>
      <c r="G1861" s="479"/>
      <c r="H1861" s="621"/>
      <c r="I1861" s="622"/>
      <c r="J1861" s="622"/>
      <c r="K1861" s="623"/>
      <c r="L1861" s="623"/>
      <c r="M1861" s="622"/>
      <c r="N1861" s="623"/>
      <c r="O1861" s="622"/>
      <c r="P1861" s="479"/>
      <c r="Q1861" s="479"/>
      <c r="R1861" s="623"/>
      <c r="S1861" s="478"/>
      <c r="T1861" s="478"/>
      <c r="U1861" s="624"/>
      <c r="V1861" s="624"/>
      <c r="W1861" s="624"/>
      <c r="BB1861" s="478"/>
      <c r="BC1861" s="478"/>
      <c r="BD1861" s="478"/>
      <c r="BE1861" s="478"/>
      <c r="BF1861" s="478"/>
      <c r="BG1861" s="478"/>
    </row>
    <row r="1862" spans="2:59" x14ac:dyDescent="0.2">
      <c r="B1862" s="478"/>
      <c r="C1862" s="478"/>
      <c r="D1862" s="620"/>
      <c r="E1862" s="620"/>
      <c r="F1862" s="620"/>
      <c r="G1862" s="479"/>
      <c r="H1862" s="621"/>
      <c r="I1862" s="622"/>
      <c r="J1862" s="622"/>
      <c r="K1862" s="623"/>
      <c r="L1862" s="623"/>
      <c r="M1862" s="622"/>
      <c r="N1862" s="623"/>
      <c r="O1862" s="622"/>
      <c r="P1862" s="479"/>
      <c r="Q1862" s="479"/>
      <c r="R1862" s="623"/>
      <c r="S1862" s="478"/>
      <c r="T1862" s="478"/>
      <c r="U1862" s="624"/>
      <c r="V1862" s="624"/>
      <c r="W1862" s="624"/>
      <c r="BB1862" s="478"/>
      <c r="BC1862" s="478"/>
      <c r="BD1862" s="478"/>
      <c r="BE1862" s="478"/>
      <c r="BF1862" s="478"/>
      <c r="BG1862" s="478"/>
    </row>
    <row r="1863" spans="2:59" x14ac:dyDescent="0.2">
      <c r="B1863" s="478"/>
      <c r="C1863" s="478"/>
      <c r="D1863" s="620"/>
      <c r="E1863" s="620"/>
      <c r="F1863" s="620"/>
      <c r="G1863" s="479"/>
      <c r="H1863" s="621"/>
      <c r="I1863" s="622"/>
      <c r="J1863" s="622"/>
      <c r="K1863" s="623"/>
      <c r="L1863" s="623"/>
      <c r="M1863" s="622"/>
      <c r="N1863" s="623"/>
      <c r="O1863" s="622"/>
      <c r="P1863" s="479"/>
      <c r="Q1863" s="479"/>
      <c r="R1863" s="623"/>
      <c r="S1863" s="478"/>
      <c r="T1863" s="478"/>
      <c r="U1863" s="624"/>
      <c r="V1863" s="624"/>
      <c r="W1863" s="624"/>
      <c r="BB1863" s="478"/>
      <c r="BC1863" s="478"/>
      <c r="BD1863" s="478"/>
      <c r="BE1863" s="478"/>
      <c r="BF1863" s="478"/>
      <c r="BG1863" s="478"/>
    </row>
    <row r="1864" spans="2:59" x14ac:dyDescent="0.2">
      <c r="B1864" s="478"/>
      <c r="C1864" s="478"/>
      <c r="D1864" s="620"/>
      <c r="E1864" s="620"/>
      <c r="F1864" s="620"/>
      <c r="G1864" s="479"/>
      <c r="H1864" s="621"/>
      <c r="I1864" s="622"/>
      <c r="J1864" s="622"/>
      <c r="K1864" s="623"/>
      <c r="L1864" s="623"/>
      <c r="M1864" s="622"/>
      <c r="N1864" s="623"/>
      <c r="O1864" s="622"/>
      <c r="P1864" s="479"/>
      <c r="Q1864" s="479"/>
      <c r="R1864" s="623"/>
      <c r="S1864" s="478"/>
      <c r="T1864" s="478"/>
      <c r="U1864" s="624"/>
      <c r="V1864" s="624"/>
      <c r="W1864" s="624"/>
      <c r="BB1864" s="478"/>
      <c r="BC1864" s="478"/>
      <c r="BD1864" s="478"/>
      <c r="BE1864" s="478"/>
      <c r="BF1864" s="478"/>
      <c r="BG1864" s="478"/>
    </row>
    <row r="1865" spans="2:59" x14ac:dyDescent="0.2">
      <c r="B1865" s="478"/>
      <c r="C1865" s="478"/>
      <c r="D1865" s="620"/>
      <c r="E1865" s="620"/>
      <c r="F1865" s="620"/>
      <c r="G1865" s="479"/>
      <c r="H1865" s="621"/>
      <c r="I1865" s="622"/>
      <c r="J1865" s="622"/>
      <c r="K1865" s="623"/>
      <c r="L1865" s="623"/>
      <c r="M1865" s="622"/>
      <c r="N1865" s="623"/>
      <c r="O1865" s="622"/>
      <c r="P1865" s="479"/>
      <c r="Q1865" s="479"/>
      <c r="R1865" s="623"/>
      <c r="S1865" s="478"/>
      <c r="T1865" s="478"/>
      <c r="U1865" s="624"/>
      <c r="V1865" s="624"/>
      <c r="W1865" s="624"/>
      <c r="BB1865" s="478"/>
      <c r="BC1865" s="478"/>
      <c r="BD1865" s="478"/>
      <c r="BE1865" s="478"/>
      <c r="BF1865" s="478"/>
      <c r="BG1865" s="478"/>
    </row>
    <row r="1866" spans="2:59" x14ac:dyDescent="0.2">
      <c r="B1866" s="478"/>
      <c r="C1866" s="478"/>
      <c r="D1866" s="620"/>
      <c r="E1866" s="620"/>
      <c r="F1866" s="620"/>
      <c r="G1866" s="479"/>
      <c r="H1866" s="621"/>
      <c r="I1866" s="622"/>
      <c r="J1866" s="622"/>
      <c r="K1866" s="623"/>
      <c r="L1866" s="623"/>
      <c r="M1866" s="622"/>
      <c r="N1866" s="623"/>
      <c r="O1866" s="622"/>
      <c r="P1866" s="479"/>
      <c r="Q1866" s="479"/>
      <c r="R1866" s="623"/>
      <c r="S1866" s="478"/>
      <c r="T1866" s="478"/>
      <c r="U1866" s="624"/>
      <c r="V1866" s="624"/>
      <c r="W1866" s="624"/>
      <c r="BB1866" s="478"/>
      <c r="BC1866" s="478"/>
      <c r="BD1866" s="478"/>
      <c r="BE1866" s="478"/>
      <c r="BF1866" s="478"/>
      <c r="BG1866" s="478"/>
    </row>
    <row r="1867" spans="2:59" x14ac:dyDescent="0.2">
      <c r="B1867" s="478"/>
      <c r="C1867" s="478"/>
      <c r="D1867" s="620"/>
      <c r="E1867" s="620"/>
      <c r="F1867" s="620"/>
      <c r="G1867" s="479"/>
      <c r="H1867" s="621"/>
      <c r="I1867" s="622"/>
      <c r="J1867" s="622"/>
      <c r="K1867" s="623"/>
      <c r="L1867" s="623"/>
      <c r="M1867" s="622"/>
      <c r="N1867" s="623"/>
      <c r="O1867" s="622"/>
      <c r="P1867" s="479"/>
      <c r="Q1867" s="479"/>
      <c r="R1867" s="623"/>
      <c r="S1867" s="478"/>
      <c r="T1867" s="478"/>
      <c r="U1867" s="624"/>
      <c r="V1867" s="624"/>
      <c r="W1867" s="624"/>
      <c r="BB1867" s="478"/>
      <c r="BC1867" s="478"/>
      <c r="BD1867" s="478"/>
      <c r="BE1867" s="478"/>
      <c r="BF1867" s="478"/>
      <c r="BG1867" s="478"/>
    </row>
    <row r="1868" spans="2:59" x14ac:dyDescent="0.2">
      <c r="B1868" s="478"/>
      <c r="C1868" s="478"/>
      <c r="D1868" s="620"/>
      <c r="E1868" s="620"/>
      <c r="F1868" s="620"/>
      <c r="G1868" s="479"/>
      <c r="H1868" s="621"/>
      <c r="I1868" s="622"/>
      <c r="J1868" s="622"/>
      <c r="K1868" s="623"/>
      <c r="L1868" s="623"/>
      <c r="M1868" s="622"/>
      <c r="N1868" s="623"/>
      <c r="O1868" s="622"/>
      <c r="P1868" s="479"/>
      <c r="Q1868" s="479"/>
      <c r="R1868" s="623"/>
      <c r="S1868" s="478"/>
      <c r="T1868" s="478"/>
      <c r="U1868" s="624"/>
      <c r="V1868" s="624"/>
      <c r="W1868" s="624"/>
      <c r="BB1868" s="478"/>
      <c r="BC1868" s="478"/>
      <c r="BD1868" s="478"/>
      <c r="BE1868" s="478"/>
      <c r="BF1868" s="478"/>
      <c r="BG1868" s="478"/>
    </row>
    <row r="1869" spans="2:59" x14ac:dyDescent="0.2">
      <c r="B1869" s="478"/>
      <c r="C1869" s="478"/>
      <c r="D1869" s="620"/>
      <c r="E1869" s="620"/>
      <c r="F1869" s="620"/>
      <c r="G1869" s="479"/>
      <c r="H1869" s="621"/>
      <c r="I1869" s="622"/>
      <c r="J1869" s="622"/>
      <c r="K1869" s="623"/>
      <c r="L1869" s="623"/>
      <c r="M1869" s="622"/>
      <c r="N1869" s="623"/>
      <c r="O1869" s="622"/>
      <c r="P1869" s="479"/>
      <c r="Q1869" s="479"/>
      <c r="R1869" s="623"/>
      <c r="S1869" s="478"/>
      <c r="T1869" s="478"/>
      <c r="U1869" s="624"/>
      <c r="V1869" s="624"/>
      <c r="W1869" s="624"/>
      <c r="BB1869" s="478"/>
      <c r="BC1869" s="478"/>
      <c r="BD1869" s="478"/>
      <c r="BE1869" s="478"/>
      <c r="BF1869" s="478"/>
      <c r="BG1869" s="478"/>
    </row>
    <row r="1870" spans="2:59" x14ac:dyDescent="0.2">
      <c r="B1870" s="478"/>
      <c r="C1870" s="478"/>
      <c r="D1870" s="620"/>
      <c r="E1870" s="620"/>
      <c r="F1870" s="620"/>
      <c r="G1870" s="479"/>
      <c r="H1870" s="621"/>
      <c r="I1870" s="622"/>
      <c r="J1870" s="622"/>
      <c r="K1870" s="623"/>
      <c r="L1870" s="623"/>
      <c r="M1870" s="622"/>
      <c r="N1870" s="623"/>
      <c r="O1870" s="622"/>
      <c r="P1870" s="479"/>
      <c r="Q1870" s="479"/>
      <c r="R1870" s="623"/>
      <c r="S1870" s="478"/>
      <c r="T1870" s="478"/>
      <c r="U1870" s="624"/>
      <c r="V1870" s="624"/>
      <c r="W1870" s="624"/>
      <c r="BB1870" s="478"/>
      <c r="BC1870" s="478"/>
      <c r="BD1870" s="478"/>
      <c r="BE1870" s="478"/>
      <c r="BF1870" s="478"/>
      <c r="BG1870" s="478"/>
    </row>
    <row r="1871" spans="2:59" x14ac:dyDescent="0.2">
      <c r="B1871" s="478"/>
      <c r="C1871" s="478"/>
      <c r="D1871" s="620"/>
      <c r="E1871" s="620"/>
      <c r="F1871" s="620"/>
      <c r="G1871" s="479"/>
      <c r="H1871" s="621"/>
      <c r="I1871" s="622"/>
      <c r="J1871" s="622"/>
      <c r="K1871" s="623"/>
      <c r="L1871" s="623"/>
      <c r="M1871" s="622"/>
      <c r="N1871" s="623"/>
      <c r="O1871" s="622"/>
      <c r="P1871" s="479"/>
      <c r="Q1871" s="479"/>
      <c r="R1871" s="623"/>
      <c r="S1871" s="478"/>
      <c r="T1871" s="478"/>
      <c r="U1871" s="624"/>
      <c r="V1871" s="624"/>
      <c r="W1871" s="624"/>
      <c r="BB1871" s="478"/>
      <c r="BC1871" s="478"/>
      <c r="BD1871" s="478"/>
      <c r="BE1871" s="478"/>
      <c r="BF1871" s="478"/>
      <c r="BG1871" s="478"/>
    </row>
    <row r="1872" spans="2:59" x14ac:dyDescent="0.2">
      <c r="B1872" s="478"/>
      <c r="C1872" s="478"/>
      <c r="D1872" s="620"/>
      <c r="E1872" s="620"/>
      <c r="F1872" s="620"/>
      <c r="G1872" s="479"/>
      <c r="H1872" s="621"/>
      <c r="I1872" s="622"/>
      <c r="J1872" s="622"/>
      <c r="K1872" s="623"/>
      <c r="L1872" s="623"/>
      <c r="M1872" s="622"/>
      <c r="N1872" s="623"/>
      <c r="O1872" s="622"/>
      <c r="P1872" s="479"/>
      <c r="Q1872" s="479"/>
      <c r="R1872" s="623"/>
      <c r="S1872" s="478"/>
      <c r="T1872" s="478"/>
      <c r="U1872" s="624"/>
      <c r="V1872" s="624"/>
      <c r="W1872" s="624"/>
      <c r="BB1872" s="478"/>
      <c r="BC1872" s="478"/>
      <c r="BD1872" s="478"/>
      <c r="BE1872" s="478"/>
      <c r="BF1872" s="478"/>
      <c r="BG1872" s="478"/>
    </row>
    <row r="1873" spans="2:59" x14ac:dyDescent="0.2">
      <c r="B1873" s="478"/>
      <c r="C1873" s="478"/>
      <c r="D1873" s="620"/>
      <c r="E1873" s="620"/>
      <c r="F1873" s="620"/>
      <c r="G1873" s="479"/>
      <c r="H1873" s="621"/>
      <c r="I1873" s="622"/>
      <c r="J1873" s="622"/>
      <c r="K1873" s="623"/>
      <c r="L1873" s="623"/>
      <c r="M1873" s="622"/>
      <c r="N1873" s="623"/>
      <c r="O1873" s="622"/>
      <c r="P1873" s="479"/>
      <c r="Q1873" s="479"/>
      <c r="R1873" s="623"/>
      <c r="S1873" s="478"/>
      <c r="T1873" s="478"/>
      <c r="U1873" s="624"/>
      <c r="V1873" s="624"/>
      <c r="W1873" s="624"/>
      <c r="BB1873" s="478"/>
      <c r="BC1873" s="478"/>
      <c r="BD1873" s="478"/>
      <c r="BE1873" s="478"/>
      <c r="BF1873" s="478"/>
      <c r="BG1873" s="478"/>
    </row>
    <row r="1874" spans="2:59" x14ac:dyDescent="0.2">
      <c r="B1874" s="478"/>
      <c r="C1874" s="478"/>
      <c r="D1874" s="620"/>
      <c r="E1874" s="620"/>
      <c r="F1874" s="620"/>
      <c r="G1874" s="479"/>
      <c r="H1874" s="621"/>
      <c r="I1874" s="622"/>
      <c r="J1874" s="622"/>
      <c r="K1874" s="623"/>
      <c r="L1874" s="623"/>
      <c r="M1874" s="622"/>
      <c r="N1874" s="623"/>
      <c r="O1874" s="622"/>
      <c r="P1874" s="479"/>
      <c r="Q1874" s="479"/>
      <c r="R1874" s="623"/>
      <c r="S1874" s="478"/>
      <c r="T1874" s="478"/>
      <c r="U1874" s="624"/>
      <c r="V1874" s="624"/>
      <c r="W1874" s="624"/>
      <c r="BB1874" s="478"/>
      <c r="BC1874" s="478"/>
      <c r="BD1874" s="478"/>
      <c r="BE1874" s="478"/>
      <c r="BF1874" s="478"/>
      <c r="BG1874" s="478"/>
    </row>
    <row r="1875" spans="2:59" x14ac:dyDescent="0.2">
      <c r="B1875" s="478"/>
      <c r="C1875" s="478"/>
      <c r="D1875" s="620"/>
      <c r="E1875" s="620"/>
      <c r="F1875" s="620"/>
      <c r="G1875" s="479"/>
      <c r="H1875" s="621"/>
      <c r="I1875" s="622"/>
      <c r="J1875" s="622"/>
      <c r="K1875" s="623"/>
      <c r="L1875" s="623"/>
      <c r="M1875" s="622"/>
      <c r="N1875" s="623"/>
      <c r="O1875" s="622"/>
      <c r="P1875" s="479"/>
      <c r="Q1875" s="479"/>
      <c r="R1875" s="623"/>
      <c r="S1875" s="478"/>
      <c r="T1875" s="478"/>
      <c r="U1875" s="624"/>
      <c r="V1875" s="624"/>
      <c r="W1875" s="624"/>
      <c r="BB1875" s="478"/>
      <c r="BC1875" s="478"/>
      <c r="BD1875" s="478"/>
      <c r="BE1875" s="478"/>
      <c r="BF1875" s="478"/>
      <c r="BG1875" s="478"/>
    </row>
    <row r="1876" spans="2:59" x14ac:dyDescent="0.2">
      <c r="B1876" s="478"/>
      <c r="C1876" s="478"/>
      <c r="D1876" s="620"/>
      <c r="E1876" s="620"/>
      <c r="F1876" s="620"/>
      <c r="G1876" s="479"/>
      <c r="H1876" s="621"/>
      <c r="I1876" s="622"/>
      <c r="J1876" s="622"/>
      <c r="K1876" s="623"/>
      <c r="L1876" s="623"/>
      <c r="M1876" s="622"/>
      <c r="N1876" s="623"/>
      <c r="O1876" s="622"/>
      <c r="P1876" s="479"/>
      <c r="Q1876" s="479"/>
      <c r="R1876" s="623"/>
      <c r="S1876" s="478"/>
      <c r="T1876" s="478"/>
      <c r="U1876" s="624"/>
      <c r="V1876" s="624"/>
      <c r="W1876" s="624"/>
      <c r="BB1876" s="478"/>
      <c r="BC1876" s="478"/>
      <c r="BD1876" s="478"/>
      <c r="BE1876" s="478"/>
      <c r="BF1876" s="478"/>
      <c r="BG1876" s="478"/>
    </row>
    <row r="1877" spans="2:59" x14ac:dyDescent="0.2">
      <c r="B1877" s="478"/>
      <c r="C1877" s="478"/>
      <c r="D1877" s="620"/>
      <c r="E1877" s="620"/>
      <c r="F1877" s="620"/>
      <c r="G1877" s="479"/>
      <c r="H1877" s="621"/>
      <c r="I1877" s="622"/>
      <c r="J1877" s="622"/>
      <c r="K1877" s="623"/>
      <c r="L1877" s="623"/>
      <c r="M1877" s="622"/>
      <c r="N1877" s="623"/>
      <c r="O1877" s="622"/>
      <c r="P1877" s="479"/>
      <c r="Q1877" s="479"/>
      <c r="R1877" s="623"/>
      <c r="S1877" s="478"/>
      <c r="T1877" s="478"/>
      <c r="U1877" s="624"/>
      <c r="V1877" s="624"/>
      <c r="W1877" s="624"/>
      <c r="BB1877" s="478"/>
      <c r="BC1877" s="478"/>
      <c r="BD1877" s="478"/>
      <c r="BE1877" s="478"/>
      <c r="BF1877" s="478"/>
      <c r="BG1877" s="478"/>
    </row>
    <row r="1878" spans="2:59" x14ac:dyDescent="0.2">
      <c r="B1878" s="478"/>
      <c r="C1878" s="478"/>
      <c r="D1878" s="620"/>
      <c r="E1878" s="620"/>
      <c r="F1878" s="620"/>
      <c r="G1878" s="479"/>
      <c r="H1878" s="621"/>
      <c r="I1878" s="622"/>
      <c r="J1878" s="622"/>
      <c r="K1878" s="623"/>
      <c r="L1878" s="623"/>
      <c r="M1878" s="622"/>
      <c r="N1878" s="623"/>
      <c r="O1878" s="622"/>
      <c r="P1878" s="479"/>
      <c r="Q1878" s="479"/>
      <c r="R1878" s="623"/>
      <c r="S1878" s="478"/>
      <c r="T1878" s="478"/>
      <c r="U1878" s="624"/>
      <c r="V1878" s="624"/>
      <c r="W1878" s="624"/>
      <c r="BB1878" s="478"/>
      <c r="BC1878" s="478"/>
      <c r="BD1878" s="478"/>
      <c r="BE1878" s="478"/>
      <c r="BF1878" s="478"/>
      <c r="BG1878" s="478"/>
    </row>
    <row r="1879" spans="2:59" x14ac:dyDescent="0.2">
      <c r="B1879" s="478"/>
      <c r="C1879" s="478"/>
      <c r="D1879" s="620"/>
      <c r="E1879" s="620"/>
      <c r="F1879" s="620"/>
      <c r="G1879" s="479"/>
      <c r="H1879" s="621"/>
      <c r="I1879" s="622"/>
      <c r="J1879" s="622"/>
      <c r="K1879" s="623"/>
      <c r="L1879" s="623"/>
      <c r="M1879" s="622"/>
      <c r="N1879" s="623"/>
      <c r="O1879" s="622"/>
      <c r="P1879" s="479"/>
      <c r="Q1879" s="479"/>
      <c r="R1879" s="623"/>
      <c r="S1879" s="478"/>
      <c r="T1879" s="478"/>
      <c r="U1879" s="624"/>
      <c r="V1879" s="624"/>
      <c r="W1879" s="624"/>
      <c r="BB1879" s="478"/>
      <c r="BC1879" s="478"/>
      <c r="BD1879" s="478"/>
      <c r="BE1879" s="478"/>
      <c r="BF1879" s="478"/>
      <c r="BG1879" s="478"/>
    </row>
    <row r="1880" spans="2:59" x14ac:dyDescent="0.2">
      <c r="B1880" s="478"/>
      <c r="C1880" s="478"/>
      <c r="D1880" s="620"/>
      <c r="E1880" s="620"/>
      <c r="F1880" s="620"/>
      <c r="G1880" s="479"/>
      <c r="H1880" s="621"/>
      <c r="I1880" s="622"/>
      <c r="J1880" s="622"/>
      <c r="K1880" s="623"/>
      <c r="L1880" s="623"/>
      <c r="M1880" s="622"/>
      <c r="N1880" s="623"/>
      <c r="O1880" s="622"/>
      <c r="P1880" s="479"/>
      <c r="Q1880" s="479"/>
      <c r="R1880" s="623"/>
      <c r="S1880" s="478"/>
      <c r="T1880" s="478"/>
      <c r="U1880" s="624"/>
      <c r="V1880" s="624"/>
      <c r="W1880" s="624"/>
      <c r="BB1880" s="478"/>
      <c r="BC1880" s="478"/>
      <c r="BD1880" s="478"/>
      <c r="BE1880" s="478"/>
      <c r="BF1880" s="478"/>
      <c r="BG1880" s="478"/>
    </row>
    <row r="1881" spans="2:59" x14ac:dyDescent="0.2">
      <c r="B1881" s="478"/>
      <c r="C1881" s="478"/>
      <c r="D1881" s="620"/>
      <c r="E1881" s="620"/>
      <c r="F1881" s="620"/>
      <c r="G1881" s="479"/>
      <c r="H1881" s="621"/>
      <c r="I1881" s="622"/>
      <c r="J1881" s="622"/>
      <c r="K1881" s="623"/>
      <c r="L1881" s="623"/>
      <c r="M1881" s="622"/>
      <c r="N1881" s="623"/>
      <c r="O1881" s="622"/>
      <c r="P1881" s="479"/>
      <c r="Q1881" s="479"/>
      <c r="R1881" s="623"/>
      <c r="S1881" s="478"/>
      <c r="T1881" s="478"/>
      <c r="U1881" s="624"/>
      <c r="V1881" s="624"/>
      <c r="W1881" s="624"/>
      <c r="BB1881" s="478"/>
      <c r="BC1881" s="478"/>
      <c r="BD1881" s="478"/>
      <c r="BE1881" s="478"/>
      <c r="BF1881" s="478"/>
      <c r="BG1881" s="478"/>
    </row>
    <row r="1882" spans="2:59" x14ac:dyDescent="0.2">
      <c r="B1882" s="478"/>
      <c r="C1882" s="478"/>
      <c r="D1882" s="620"/>
      <c r="E1882" s="620"/>
      <c r="F1882" s="620"/>
      <c r="G1882" s="479"/>
      <c r="H1882" s="621"/>
      <c r="I1882" s="622"/>
      <c r="J1882" s="622"/>
      <c r="K1882" s="623"/>
      <c r="L1882" s="623"/>
      <c r="M1882" s="622"/>
      <c r="N1882" s="623"/>
      <c r="O1882" s="622"/>
      <c r="P1882" s="479"/>
      <c r="Q1882" s="479"/>
      <c r="R1882" s="623"/>
      <c r="S1882" s="478"/>
      <c r="T1882" s="478"/>
      <c r="U1882" s="624"/>
      <c r="V1882" s="624"/>
      <c r="W1882" s="624"/>
      <c r="BB1882" s="478"/>
      <c r="BC1882" s="478"/>
      <c r="BD1882" s="478"/>
      <c r="BE1882" s="478"/>
      <c r="BF1882" s="478"/>
      <c r="BG1882" s="478"/>
    </row>
    <row r="1883" spans="2:59" x14ac:dyDescent="0.2">
      <c r="B1883" s="478"/>
      <c r="C1883" s="478"/>
      <c r="D1883" s="620"/>
      <c r="E1883" s="620"/>
      <c r="F1883" s="620"/>
      <c r="G1883" s="479"/>
      <c r="H1883" s="621"/>
      <c r="I1883" s="622"/>
      <c r="J1883" s="622"/>
      <c r="K1883" s="623"/>
      <c r="L1883" s="623"/>
      <c r="M1883" s="622"/>
      <c r="N1883" s="623"/>
      <c r="O1883" s="622"/>
      <c r="P1883" s="479"/>
      <c r="Q1883" s="479"/>
      <c r="R1883" s="623"/>
      <c r="S1883" s="478"/>
      <c r="T1883" s="478"/>
      <c r="U1883" s="624"/>
      <c r="V1883" s="624"/>
      <c r="W1883" s="624"/>
      <c r="BB1883" s="478"/>
      <c r="BC1883" s="478"/>
      <c r="BD1883" s="478"/>
      <c r="BE1883" s="478"/>
      <c r="BF1883" s="478"/>
      <c r="BG1883" s="478"/>
    </row>
    <row r="1884" spans="2:59" x14ac:dyDescent="0.2">
      <c r="B1884" s="478"/>
      <c r="C1884" s="478"/>
      <c r="D1884" s="620"/>
      <c r="E1884" s="620"/>
      <c r="F1884" s="620"/>
      <c r="G1884" s="479"/>
      <c r="H1884" s="621"/>
      <c r="I1884" s="622"/>
      <c r="J1884" s="622"/>
      <c r="K1884" s="623"/>
      <c r="L1884" s="623"/>
      <c r="M1884" s="622"/>
      <c r="N1884" s="623"/>
      <c r="O1884" s="622"/>
      <c r="P1884" s="479"/>
      <c r="Q1884" s="479"/>
      <c r="R1884" s="623"/>
      <c r="S1884" s="478"/>
      <c r="T1884" s="478"/>
      <c r="U1884" s="624"/>
      <c r="V1884" s="624"/>
      <c r="W1884" s="624"/>
      <c r="BB1884" s="478"/>
      <c r="BC1884" s="478"/>
      <c r="BD1884" s="478"/>
      <c r="BE1884" s="478"/>
      <c r="BF1884" s="478"/>
      <c r="BG1884" s="478"/>
    </row>
    <row r="1885" spans="2:59" x14ac:dyDescent="0.2">
      <c r="B1885" s="478"/>
      <c r="C1885" s="478"/>
      <c r="D1885" s="620"/>
      <c r="E1885" s="620"/>
      <c r="F1885" s="620"/>
      <c r="G1885" s="479"/>
      <c r="H1885" s="621"/>
      <c r="I1885" s="622"/>
      <c r="J1885" s="622"/>
      <c r="K1885" s="623"/>
      <c r="L1885" s="623"/>
      <c r="M1885" s="622"/>
      <c r="N1885" s="623"/>
      <c r="O1885" s="622"/>
      <c r="P1885" s="479"/>
      <c r="Q1885" s="479"/>
      <c r="R1885" s="623"/>
      <c r="S1885" s="478"/>
      <c r="T1885" s="478"/>
      <c r="U1885" s="624"/>
      <c r="V1885" s="624"/>
      <c r="W1885" s="624"/>
      <c r="BB1885" s="478"/>
      <c r="BC1885" s="478"/>
      <c r="BD1885" s="478"/>
      <c r="BE1885" s="478"/>
      <c r="BF1885" s="478"/>
      <c r="BG1885" s="478"/>
    </row>
    <row r="1886" spans="2:59" x14ac:dyDescent="0.2">
      <c r="B1886" s="478"/>
      <c r="C1886" s="478"/>
      <c r="D1886" s="620"/>
      <c r="E1886" s="620"/>
      <c r="F1886" s="620"/>
      <c r="G1886" s="479"/>
      <c r="H1886" s="621"/>
      <c r="I1886" s="622"/>
      <c r="J1886" s="622"/>
      <c r="K1886" s="623"/>
      <c r="L1886" s="623"/>
      <c r="M1886" s="622"/>
      <c r="N1886" s="623"/>
      <c r="O1886" s="622"/>
      <c r="P1886" s="479"/>
      <c r="Q1886" s="479"/>
      <c r="R1886" s="623"/>
      <c r="S1886" s="478"/>
      <c r="T1886" s="478"/>
      <c r="U1886" s="624"/>
      <c r="V1886" s="624"/>
      <c r="W1886" s="624"/>
      <c r="BB1886" s="478"/>
      <c r="BC1886" s="478"/>
      <c r="BD1886" s="478"/>
      <c r="BE1886" s="478"/>
      <c r="BF1886" s="478"/>
      <c r="BG1886" s="478"/>
    </row>
    <row r="1887" spans="2:59" x14ac:dyDescent="0.2">
      <c r="B1887" s="478"/>
      <c r="C1887" s="478"/>
      <c r="D1887" s="620"/>
      <c r="E1887" s="620"/>
      <c r="F1887" s="620"/>
      <c r="G1887" s="479"/>
      <c r="H1887" s="621"/>
      <c r="I1887" s="622"/>
      <c r="J1887" s="622"/>
      <c r="K1887" s="623"/>
      <c r="L1887" s="623"/>
      <c r="M1887" s="622"/>
      <c r="N1887" s="623"/>
      <c r="O1887" s="622"/>
      <c r="P1887" s="479"/>
      <c r="Q1887" s="479"/>
      <c r="R1887" s="623"/>
      <c r="S1887" s="478"/>
      <c r="T1887" s="478"/>
      <c r="U1887" s="624"/>
      <c r="V1887" s="624"/>
      <c r="W1887" s="624"/>
      <c r="BB1887" s="478"/>
      <c r="BC1887" s="478"/>
      <c r="BD1887" s="478"/>
      <c r="BE1887" s="478"/>
      <c r="BF1887" s="478"/>
      <c r="BG1887" s="478"/>
    </row>
    <row r="1888" spans="2:59" x14ac:dyDescent="0.2">
      <c r="B1888" s="478"/>
      <c r="C1888" s="478"/>
      <c r="D1888" s="620"/>
      <c r="E1888" s="620"/>
      <c r="F1888" s="620"/>
      <c r="G1888" s="479"/>
      <c r="H1888" s="621"/>
      <c r="I1888" s="622"/>
      <c r="J1888" s="622"/>
      <c r="K1888" s="623"/>
      <c r="L1888" s="623"/>
      <c r="M1888" s="622"/>
      <c r="N1888" s="623"/>
      <c r="O1888" s="622"/>
      <c r="P1888" s="479"/>
      <c r="Q1888" s="479"/>
      <c r="R1888" s="623"/>
      <c r="S1888" s="478"/>
      <c r="T1888" s="478"/>
      <c r="U1888" s="624"/>
      <c r="V1888" s="624"/>
      <c r="W1888" s="624"/>
      <c r="BB1888" s="478"/>
      <c r="BC1888" s="478"/>
      <c r="BD1888" s="478"/>
      <c r="BE1888" s="478"/>
      <c r="BF1888" s="478"/>
      <c r="BG1888" s="478"/>
    </row>
    <row r="1889" spans="2:59" x14ac:dyDescent="0.2">
      <c r="B1889" s="478"/>
      <c r="C1889" s="478"/>
      <c r="D1889" s="620"/>
      <c r="E1889" s="620"/>
      <c r="F1889" s="620"/>
      <c r="G1889" s="479"/>
      <c r="H1889" s="621"/>
      <c r="I1889" s="622"/>
      <c r="J1889" s="622"/>
      <c r="K1889" s="623"/>
      <c r="L1889" s="623"/>
      <c r="M1889" s="622"/>
      <c r="N1889" s="623"/>
      <c r="O1889" s="622"/>
      <c r="P1889" s="479"/>
      <c r="Q1889" s="479"/>
      <c r="R1889" s="623"/>
      <c r="S1889" s="478"/>
      <c r="T1889" s="478"/>
      <c r="U1889" s="624"/>
      <c r="V1889" s="624"/>
      <c r="W1889" s="624"/>
      <c r="BB1889" s="478"/>
      <c r="BC1889" s="478"/>
      <c r="BD1889" s="478"/>
      <c r="BE1889" s="478"/>
      <c r="BF1889" s="478"/>
      <c r="BG1889" s="478"/>
    </row>
    <row r="1890" spans="2:59" x14ac:dyDescent="0.2">
      <c r="B1890" s="478"/>
      <c r="C1890" s="478"/>
      <c r="D1890" s="620"/>
      <c r="E1890" s="620"/>
      <c r="F1890" s="620"/>
      <c r="G1890" s="479"/>
      <c r="H1890" s="621"/>
      <c r="I1890" s="622"/>
      <c r="J1890" s="622"/>
      <c r="K1890" s="623"/>
      <c r="L1890" s="623"/>
      <c r="M1890" s="622"/>
      <c r="N1890" s="623"/>
      <c r="O1890" s="622"/>
      <c r="P1890" s="479"/>
      <c r="Q1890" s="479"/>
      <c r="R1890" s="623"/>
      <c r="S1890" s="478"/>
      <c r="T1890" s="478"/>
      <c r="U1890" s="624"/>
      <c r="V1890" s="624"/>
      <c r="W1890" s="624"/>
      <c r="BB1890" s="478"/>
      <c r="BC1890" s="478"/>
      <c r="BD1890" s="478"/>
      <c r="BE1890" s="478"/>
      <c r="BF1890" s="478"/>
      <c r="BG1890" s="478"/>
    </row>
    <row r="1891" spans="2:59" x14ac:dyDescent="0.2">
      <c r="B1891" s="478"/>
      <c r="C1891" s="478"/>
      <c r="D1891" s="620"/>
      <c r="E1891" s="620"/>
      <c r="F1891" s="620"/>
      <c r="G1891" s="479"/>
      <c r="H1891" s="621"/>
      <c r="I1891" s="622"/>
      <c r="J1891" s="622"/>
      <c r="K1891" s="623"/>
      <c r="L1891" s="623"/>
      <c r="M1891" s="622"/>
      <c r="N1891" s="623"/>
      <c r="O1891" s="622"/>
      <c r="P1891" s="479"/>
      <c r="Q1891" s="479"/>
      <c r="R1891" s="623"/>
      <c r="S1891" s="478"/>
      <c r="T1891" s="478"/>
      <c r="U1891" s="624"/>
      <c r="V1891" s="624"/>
      <c r="W1891" s="624"/>
      <c r="BB1891" s="478"/>
      <c r="BC1891" s="478"/>
      <c r="BD1891" s="478"/>
      <c r="BE1891" s="478"/>
      <c r="BF1891" s="478"/>
      <c r="BG1891" s="478"/>
    </row>
    <row r="1892" spans="2:59" x14ac:dyDescent="0.2">
      <c r="B1892" s="478"/>
      <c r="C1892" s="478"/>
      <c r="D1892" s="620"/>
      <c r="E1892" s="620"/>
      <c r="F1892" s="620"/>
      <c r="G1892" s="479"/>
      <c r="H1892" s="621"/>
      <c r="I1892" s="622"/>
      <c r="J1892" s="622"/>
      <c r="K1892" s="623"/>
      <c r="L1892" s="623"/>
      <c r="M1892" s="622"/>
      <c r="N1892" s="623"/>
      <c r="O1892" s="622"/>
      <c r="P1892" s="479"/>
      <c r="Q1892" s="479"/>
      <c r="R1892" s="623"/>
      <c r="S1892" s="478"/>
      <c r="T1892" s="478"/>
      <c r="U1892" s="624"/>
      <c r="V1892" s="624"/>
      <c r="W1892" s="624"/>
      <c r="BB1892" s="478"/>
      <c r="BC1892" s="478"/>
      <c r="BD1892" s="478"/>
      <c r="BE1892" s="478"/>
      <c r="BF1892" s="478"/>
      <c r="BG1892" s="478"/>
    </row>
    <row r="1893" spans="2:59" x14ac:dyDescent="0.2">
      <c r="B1893" s="478"/>
      <c r="C1893" s="478"/>
      <c r="D1893" s="620"/>
      <c r="E1893" s="620"/>
      <c r="F1893" s="620"/>
      <c r="G1893" s="479"/>
      <c r="H1893" s="621"/>
      <c r="I1893" s="622"/>
      <c r="J1893" s="622"/>
      <c r="K1893" s="623"/>
      <c r="L1893" s="623"/>
      <c r="M1893" s="622"/>
      <c r="N1893" s="623"/>
      <c r="O1893" s="622"/>
      <c r="P1893" s="479"/>
      <c r="Q1893" s="479"/>
      <c r="R1893" s="623"/>
      <c r="S1893" s="478"/>
      <c r="T1893" s="478"/>
      <c r="U1893" s="624"/>
      <c r="V1893" s="624"/>
      <c r="W1893" s="624"/>
      <c r="BB1893" s="478"/>
      <c r="BC1893" s="478"/>
      <c r="BD1893" s="478"/>
      <c r="BE1893" s="478"/>
      <c r="BF1893" s="478"/>
      <c r="BG1893" s="478"/>
    </row>
    <row r="1894" spans="2:59" x14ac:dyDescent="0.2">
      <c r="B1894" s="478"/>
      <c r="C1894" s="478"/>
      <c r="D1894" s="620"/>
      <c r="E1894" s="620"/>
      <c r="F1894" s="620"/>
      <c r="G1894" s="479"/>
      <c r="H1894" s="621"/>
      <c r="I1894" s="622"/>
      <c r="J1894" s="622"/>
      <c r="K1894" s="623"/>
      <c r="L1894" s="623"/>
      <c r="M1894" s="622"/>
      <c r="N1894" s="623"/>
      <c r="O1894" s="622"/>
      <c r="P1894" s="479"/>
      <c r="Q1894" s="479"/>
      <c r="R1894" s="623"/>
      <c r="S1894" s="478"/>
      <c r="T1894" s="478"/>
      <c r="U1894" s="624"/>
      <c r="V1894" s="624"/>
      <c r="W1894" s="624"/>
      <c r="BB1894" s="478"/>
      <c r="BC1894" s="478"/>
      <c r="BD1894" s="478"/>
      <c r="BE1894" s="478"/>
      <c r="BF1894" s="478"/>
      <c r="BG1894" s="478"/>
    </row>
    <row r="1895" spans="2:59" x14ac:dyDescent="0.2">
      <c r="B1895" s="478"/>
      <c r="C1895" s="478"/>
      <c r="D1895" s="620"/>
      <c r="E1895" s="620"/>
      <c r="F1895" s="620"/>
      <c r="G1895" s="479"/>
      <c r="H1895" s="621"/>
      <c r="I1895" s="622"/>
      <c r="J1895" s="622"/>
      <c r="K1895" s="623"/>
      <c r="L1895" s="623"/>
      <c r="M1895" s="622"/>
      <c r="N1895" s="623"/>
      <c r="O1895" s="622"/>
      <c r="P1895" s="479"/>
      <c r="Q1895" s="479"/>
      <c r="R1895" s="623"/>
      <c r="S1895" s="478"/>
      <c r="T1895" s="478"/>
      <c r="U1895" s="624"/>
      <c r="V1895" s="624"/>
      <c r="W1895" s="624"/>
      <c r="BB1895" s="478"/>
      <c r="BC1895" s="478"/>
      <c r="BD1895" s="478"/>
      <c r="BE1895" s="478"/>
      <c r="BF1895" s="478"/>
      <c r="BG1895" s="478"/>
    </row>
    <row r="1896" spans="2:59" x14ac:dyDescent="0.2">
      <c r="B1896" s="478"/>
      <c r="C1896" s="478"/>
      <c r="D1896" s="620"/>
      <c r="E1896" s="620"/>
      <c r="F1896" s="620"/>
      <c r="G1896" s="479"/>
      <c r="H1896" s="621"/>
      <c r="I1896" s="622"/>
      <c r="J1896" s="622"/>
      <c r="K1896" s="623"/>
      <c r="L1896" s="623"/>
      <c r="M1896" s="622"/>
      <c r="N1896" s="623"/>
      <c r="O1896" s="622"/>
      <c r="P1896" s="479"/>
      <c r="Q1896" s="479"/>
      <c r="R1896" s="623"/>
      <c r="S1896" s="478"/>
      <c r="T1896" s="478"/>
      <c r="U1896" s="624"/>
      <c r="V1896" s="624"/>
      <c r="W1896" s="624"/>
      <c r="BB1896" s="478"/>
      <c r="BC1896" s="478"/>
      <c r="BD1896" s="478"/>
      <c r="BE1896" s="478"/>
      <c r="BF1896" s="478"/>
      <c r="BG1896" s="478"/>
    </row>
    <row r="1897" spans="2:59" x14ac:dyDescent="0.2">
      <c r="B1897" s="478"/>
      <c r="C1897" s="478"/>
      <c r="D1897" s="620"/>
      <c r="E1897" s="620"/>
      <c r="F1897" s="620"/>
      <c r="G1897" s="479"/>
      <c r="H1897" s="621"/>
      <c r="I1897" s="622"/>
      <c r="J1897" s="622"/>
      <c r="K1897" s="623"/>
      <c r="L1897" s="623"/>
      <c r="M1897" s="622"/>
      <c r="N1897" s="623"/>
      <c r="O1897" s="622"/>
      <c r="P1897" s="479"/>
      <c r="Q1897" s="479"/>
      <c r="R1897" s="623"/>
      <c r="S1897" s="478"/>
      <c r="T1897" s="478"/>
      <c r="U1897" s="624"/>
      <c r="V1897" s="624"/>
      <c r="W1897" s="624"/>
      <c r="BB1897" s="478"/>
      <c r="BC1897" s="478"/>
      <c r="BD1897" s="478"/>
      <c r="BE1897" s="478"/>
      <c r="BF1897" s="478"/>
      <c r="BG1897" s="478"/>
    </row>
    <row r="1898" spans="2:59" x14ac:dyDescent="0.2">
      <c r="B1898" s="478"/>
      <c r="C1898" s="478"/>
      <c r="D1898" s="620"/>
      <c r="E1898" s="620"/>
      <c r="F1898" s="620"/>
      <c r="G1898" s="479"/>
      <c r="H1898" s="621"/>
      <c r="I1898" s="622"/>
      <c r="J1898" s="622"/>
      <c r="K1898" s="623"/>
      <c r="L1898" s="623"/>
      <c r="M1898" s="622"/>
      <c r="N1898" s="623"/>
      <c r="O1898" s="622"/>
      <c r="P1898" s="479"/>
      <c r="Q1898" s="479"/>
      <c r="R1898" s="623"/>
      <c r="S1898" s="478"/>
      <c r="T1898" s="478"/>
      <c r="U1898" s="624"/>
      <c r="V1898" s="624"/>
      <c r="W1898" s="624"/>
      <c r="BB1898" s="478"/>
      <c r="BC1898" s="478"/>
      <c r="BD1898" s="478"/>
      <c r="BE1898" s="478"/>
      <c r="BF1898" s="478"/>
      <c r="BG1898" s="478"/>
    </row>
    <row r="1899" spans="2:59" x14ac:dyDescent="0.2">
      <c r="B1899" s="478"/>
      <c r="C1899" s="478"/>
      <c r="D1899" s="620"/>
      <c r="E1899" s="620"/>
      <c r="F1899" s="620"/>
      <c r="G1899" s="479"/>
      <c r="H1899" s="621"/>
      <c r="I1899" s="622"/>
      <c r="J1899" s="622"/>
      <c r="K1899" s="623"/>
      <c r="L1899" s="623"/>
      <c r="M1899" s="622"/>
      <c r="N1899" s="623"/>
      <c r="O1899" s="622"/>
      <c r="P1899" s="479"/>
      <c r="Q1899" s="479"/>
      <c r="R1899" s="623"/>
      <c r="S1899" s="478"/>
      <c r="T1899" s="478"/>
      <c r="U1899" s="624"/>
      <c r="V1899" s="624"/>
      <c r="W1899" s="624"/>
      <c r="BB1899" s="478"/>
      <c r="BC1899" s="478"/>
      <c r="BD1899" s="478"/>
      <c r="BE1899" s="478"/>
      <c r="BF1899" s="478"/>
      <c r="BG1899" s="478"/>
    </row>
    <row r="1900" spans="2:59" x14ac:dyDescent="0.2">
      <c r="B1900" s="478"/>
      <c r="C1900" s="478"/>
      <c r="D1900" s="620"/>
      <c r="E1900" s="620"/>
      <c r="F1900" s="620"/>
      <c r="G1900" s="479"/>
      <c r="H1900" s="621"/>
      <c r="I1900" s="622"/>
      <c r="J1900" s="622"/>
      <c r="K1900" s="623"/>
      <c r="L1900" s="623"/>
      <c r="M1900" s="622"/>
      <c r="N1900" s="623"/>
      <c r="O1900" s="622"/>
      <c r="P1900" s="479"/>
      <c r="Q1900" s="479"/>
      <c r="R1900" s="623"/>
      <c r="S1900" s="478"/>
      <c r="T1900" s="478"/>
      <c r="U1900" s="624"/>
      <c r="V1900" s="624"/>
      <c r="W1900" s="624"/>
      <c r="BB1900" s="478"/>
      <c r="BC1900" s="478"/>
      <c r="BD1900" s="478"/>
      <c r="BE1900" s="478"/>
      <c r="BF1900" s="478"/>
      <c r="BG1900" s="478"/>
    </row>
    <row r="1901" spans="2:59" x14ac:dyDescent="0.2">
      <c r="B1901" s="478"/>
      <c r="C1901" s="478"/>
      <c r="D1901" s="620"/>
      <c r="E1901" s="620"/>
      <c r="F1901" s="620"/>
      <c r="G1901" s="479"/>
      <c r="H1901" s="621"/>
      <c r="I1901" s="622"/>
      <c r="J1901" s="622"/>
      <c r="K1901" s="623"/>
      <c r="L1901" s="623"/>
      <c r="M1901" s="622"/>
      <c r="N1901" s="623"/>
      <c r="O1901" s="622"/>
      <c r="P1901" s="479"/>
      <c r="Q1901" s="479"/>
      <c r="R1901" s="623"/>
      <c r="S1901" s="478"/>
      <c r="T1901" s="478"/>
      <c r="U1901" s="624"/>
      <c r="V1901" s="624"/>
      <c r="W1901" s="624"/>
      <c r="BB1901" s="478"/>
      <c r="BC1901" s="478"/>
      <c r="BD1901" s="478"/>
      <c r="BE1901" s="478"/>
      <c r="BF1901" s="478"/>
      <c r="BG1901" s="478"/>
    </row>
    <row r="1902" spans="2:59" x14ac:dyDescent="0.2">
      <c r="B1902" s="478"/>
      <c r="C1902" s="478"/>
      <c r="D1902" s="620"/>
      <c r="E1902" s="620"/>
      <c r="F1902" s="620"/>
      <c r="G1902" s="479"/>
      <c r="H1902" s="621"/>
      <c r="I1902" s="622"/>
      <c r="J1902" s="622"/>
      <c r="K1902" s="623"/>
      <c r="L1902" s="623"/>
      <c r="M1902" s="622"/>
      <c r="N1902" s="623"/>
      <c r="O1902" s="622"/>
      <c r="P1902" s="479"/>
      <c r="Q1902" s="479"/>
      <c r="R1902" s="623"/>
      <c r="S1902" s="478"/>
      <c r="T1902" s="478"/>
      <c r="U1902" s="624"/>
      <c r="V1902" s="624"/>
      <c r="W1902" s="624"/>
      <c r="BB1902" s="478"/>
      <c r="BC1902" s="478"/>
      <c r="BD1902" s="478"/>
      <c r="BE1902" s="478"/>
      <c r="BF1902" s="478"/>
      <c r="BG1902" s="478"/>
    </row>
    <row r="1903" spans="2:59" x14ac:dyDescent="0.2">
      <c r="B1903" s="478"/>
      <c r="C1903" s="478"/>
      <c r="D1903" s="620"/>
      <c r="E1903" s="620"/>
      <c r="F1903" s="620"/>
      <c r="G1903" s="479"/>
      <c r="H1903" s="621"/>
      <c r="I1903" s="622"/>
      <c r="J1903" s="622"/>
      <c r="K1903" s="623"/>
      <c r="L1903" s="623"/>
      <c r="M1903" s="622"/>
      <c r="N1903" s="623"/>
      <c r="O1903" s="622"/>
      <c r="P1903" s="479"/>
      <c r="Q1903" s="479"/>
      <c r="R1903" s="623"/>
      <c r="S1903" s="478"/>
      <c r="T1903" s="478"/>
      <c r="U1903" s="624"/>
      <c r="V1903" s="624"/>
      <c r="W1903" s="624"/>
      <c r="BB1903" s="478"/>
      <c r="BC1903" s="478"/>
      <c r="BD1903" s="478"/>
      <c r="BE1903" s="478"/>
      <c r="BF1903" s="478"/>
      <c r="BG1903" s="478"/>
    </row>
    <row r="1904" spans="2:59" x14ac:dyDescent="0.2">
      <c r="B1904" s="478"/>
      <c r="C1904" s="478"/>
      <c r="D1904" s="620"/>
      <c r="E1904" s="620"/>
      <c r="F1904" s="620"/>
      <c r="G1904" s="479"/>
      <c r="H1904" s="621"/>
      <c r="I1904" s="622"/>
      <c r="J1904" s="622"/>
      <c r="K1904" s="623"/>
      <c r="L1904" s="623"/>
      <c r="M1904" s="622"/>
      <c r="N1904" s="623"/>
      <c r="O1904" s="622"/>
      <c r="P1904" s="479"/>
      <c r="Q1904" s="479"/>
      <c r="R1904" s="623"/>
      <c r="S1904" s="478"/>
      <c r="T1904" s="478"/>
      <c r="U1904" s="624"/>
      <c r="V1904" s="624"/>
      <c r="W1904" s="624"/>
      <c r="BB1904" s="478"/>
      <c r="BC1904" s="478"/>
      <c r="BD1904" s="478"/>
      <c r="BE1904" s="478"/>
      <c r="BF1904" s="478"/>
      <c r="BG1904" s="478"/>
    </row>
    <row r="1905" spans="2:59" x14ac:dyDescent="0.2">
      <c r="B1905" s="478"/>
      <c r="C1905" s="478"/>
      <c r="D1905" s="620"/>
      <c r="E1905" s="620"/>
      <c r="F1905" s="620"/>
      <c r="G1905" s="479"/>
      <c r="H1905" s="621"/>
      <c r="I1905" s="622"/>
      <c r="J1905" s="622"/>
      <c r="K1905" s="623"/>
      <c r="L1905" s="623"/>
      <c r="M1905" s="622"/>
      <c r="N1905" s="623"/>
      <c r="O1905" s="622"/>
      <c r="P1905" s="479"/>
      <c r="Q1905" s="479"/>
      <c r="R1905" s="623"/>
      <c r="S1905" s="478"/>
      <c r="T1905" s="478"/>
      <c r="U1905" s="624"/>
      <c r="V1905" s="624"/>
      <c r="W1905" s="624"/>
      <c r="BB1905" s="478"/>
      <c r="BC1905" s="478"/>
      <c r="BD1905" s="478"/>
      <c r="BE1905" s="478"/>
      <c r="BF1905" s="478"/>
      <c r="BG1905" s="478"/>
    </row>
    <row r="1906" spans="2:59" x14ac:dyDescent="0.2">
      <c r="B1906" s="478"/>
      <c r="C1906" s="478"/>
      <c r="D1906" s="620"/>
      <c r="E1906" s="620"/>
      <c r="F1906" s="620"/>
      <c r="G1906" s="479"/>
      <c r="H1906" s="621"/>
      <c r="I1906" s="622"/>
      <c r="J1906" s="622"/>
      <c r="K1906" s="623"/>
      <c r="L1906" s="623"/>
      <c r="M1906" s="622"/>
      <c r="N1906" s="623"/>
      <c r="O1906" s="622"/>
      <c r="P1906" s="479"/>
      <c r="Q1906" s="479"/>
      <c r="R1906" s="623"/>
      <c r="S1906" s="478"/>
      <c r="T1906" s="478"/>
      <c r="U1906" s="624"/>
      <c r="V1906" s="624"/>
      <c r="W1906" s="624"/>
      <c r="BB1906" s="478"/>
      <c r="BC1906" s="478"/>
      <c r="BD1906" s="478"/>
      <c r="BE1906" s="478"/>
      <c r="BF1906" s="478"/>
      <c r="BG1906" s="478"/>
    </row>
    <row r="1907" spans="2:59" x14ac:dyDescent="0.2">
      <c r="B1907" s="478"/>
      <c r="C1907" s="478"/>
      <c r="D1907" s="620"/>
      <c r="E1907" s="620"/>
      <c r="F1907" s="620"/>
      <c r="G1907" s="479"/>
      <c r="H1907" s="621"/>
      <c r="I1907" s="622"/>
      <c r="J1907" s="622"/>
      <c r="K1907" s="623"/>
      <c r="L1907" s="623"/>
      <c r="M1907" s="622"/>
      <c r="N1907" s="623"/>
      <c r="O1907" s="622"/>
      <c r="P1907" s="479"/>
      <c r="Q1907" s="479"/>
      <c r="R1907" s="623"/>
      <c r="S1907" s="478"/>
      <c r="T1907" s="478"/>
      <c r="U1907" s="624"/>
      <c r="V1907" s="624"/>
      <c r="W1907" s="624"/>
      <c r="BB1907" s="478"/>
      <c r="BC1907" s="478"/>
      <c r="BD1907" s="478"/>
      <c r="BE1907" s="478"/>
      <c r="BF1907" s="478"/>
      <c r="BG1907" s="478"/>
    </row>
    <row r="1908" spans="2:59" x14ac:dyDescent="0.2">
      <c r="B1908" s="478"/>
      <c r="C1908" s="478"/>
      <c r="D1908" s="620"/>
      <c r="E1908" s="620"/>
      <c r="F1908" s="620"/>
      <c r="G1908" s="479"/>
      <c r="H1908" s="621"/>
      <c r="I1908" s="622"/>
      <c r="J1908" s="622"/>
      <c r="K1908" s="623"/>
      <c r="L1908" s="623"/>
      <c r="M1908" s="622"/>
      <c r="N1908" s="623"/>
      <c r="O1908" s="622"/>
      <c r="P1908" s="479"/>
      <c r="Q1908" s="479"/>
      <c r="R1908" s="623"/>
      <c r="S1908" s="478"/>
      <c r="T1908" s="478"/>
      <c r="U1908" s="624"/>
      <c r="V1908" s="624"/>
      <c r="W1908" s="624"/>
      <c r="BB1908" s="478"/>
      <c r="BC1908" s="478"/>
      <c r="BD1908" s="478"/>
      <c r="BE1908" s="478"/>
      <c r="BF1908" s="478"/>
      <c r="BG1908" s="478"/>
    </row>
    <row r="1909" spans="2:59" x14ac:dyDescent="0.2">
      <c r="B1909" s="478"/>
      <c r="C1909" s="478"/>
      <c r="D1909" s="620"/>
      <c r="E1909" s="620"/>
      <c r="F1909" s="620"/>
      <c r="G1909" s="479"/>
      <c r="H1909" s="621"/>
      <c r="I1909" s="622"/>
      <c r="J1909" s="622"/>
      <c r="K1909" s="623"/>
      <c r="L1909" s="623"/>
      <c r="M1909" s="622"/>
      <c r="N1909" s="623"/>
      <c r="O1909" s="622"/>
      <c r="P1909" s="479"/>
      <c r="Q1909" s="479"/>
      <c r="R1909" s="623"/>
      <c r="S1909" s="478"/>
      <c r="T1909" s="478"/>
      <c r="U1909" s="624"/>
      <c r="V1909" s="624"/>
      <c r="W1909" s="624"/>
      <c r="BB1909" s="478"/>
      <c r="BC1909" s="478"/>
      <c r="BD1909" s="478"/>
      <c r="BE1909" s="478"/>
      <c r="BF1909" s="478"/>
      <c r="BG1909" s="478"/>
    </row>
    <row r="1910" spans="2:59" x14ac:dyDescent="0.2">
      <c r="B1910" s="478"/>
      <c r="C1910" s="478"/>
      <c r="D1910" s="620"/>
      <c r="E1910" s="620"/>
      <c r="F1910" s="620"/>
      <c r="G1910" s="479"/>
      <c r="H1910" s="621"/>
      <c r="I1910" s="622"/>
      <c r="J1910" s="622"/>
      <c r="K1910" s="623"/>
      <c r="L1910" s="623"/>
      <c r="M1910" s="622"/>
      <c r="N1910" s="623"/>
      <c r="O1910" s="622"/>
      <c r="P1910" s="479"/>
      <c r="Q1910" s="479"/>
      <c r="R1910" s="623"/>
      <c r="S1910" s="478"/>
      <c r="T1910" s="478"/>
      <c r="U1910" s="624"/>
      <c r="V1910" s="624"/>
      <c r="W1910" s="624"/>
      <c r="BB1910" s="478"/>
      <c r="BC1910" s="478"/>
      <c r="BD1910" s="478"/>
      <c r="BE1910" s="478"/>
      <c r="BF1910" s="478"/>
      <c r="BG1910" s="478"/>
    </row>
    <row r="1911" spans="2:59" x14ac:dyDescent="0.2">
      <c r="B1911" s="478"/>
      <c r="C1911" s="478"/>
      <c r="D1911" s="620"/>
      <c r="E1911" s="620"/>
      <c r="F1911" s="620"/>
      <c r="G1911" s="479"/>
      <c r="H1911" s="621"/>
      <c r="I1911" s="622"/>
      <c r="J1911" s="622"/>
      <c r="K1911" s="623"/>
      <c r="L1911" s="623"/>
      <c r="M1911" s="622"/>
      <c r="N1911" s="623"/>
      <c r="O1911" s="622"/>
      <c r="P1911" s="479"/>
      <c r="Q1911" s="479"/>
      <c r="R1911" s="623"/>
      <c r="S1911" s="478"/>
      <c r="T1911" s="478"/>
      <c r="U1911" s="624"/>
      <c r="V1911" s="624"/>
      <c r="W1911" s="624"/>
      <c r="BB1911" s="478"/>
      <c r="BC1911" s="478"/>
      <c r="BD1911" s="478"/>
      <c r="BE1911" s="478"/>
      <c r="BF1911" s="478"/>
      <c r="BG1911" s="478"/>
    </row>
    <row r="1912" spans="2:59" x14ac:dyDescent="0.2">
      <c r="B1912" s="478"/>
      <c r="C1912" s="478"/>
      <c r="D1912" s="620"/>
      <c r="E1912" s="620"/>
      <c r="F1912" s="620"/>
      <c r="G1912" s="479"/>
      <c r="H1912" s="621"/>
      <c r="I1912" s="622"/>
      <c r="J1912" s="622"/>
      <c r="K1912" s="623"/>
      <c r="L1912" s="623"/>
      <c r="M1912" s="622"/>
      <c r="N1912" s="623"/>
      <c r="O1912" s="622"/>
      <c r="P1912" s="479"/>
      <c r="Q1912" s="479"/>
      <c r="R1912" s="623"/>
      <c r="S1912" s="478"/>
      <c r="T1912" s="478"/>
      <c r="U1912" s="624"/>
      <c r="V1912" s="624"/>
      <c r="W1912" s="624"/>
      <c r="BB1912" s="478"/>
      <c r="BC1912" s="478"/>
      <c r="BD1912" s="478"/>
      <c r="BE1912" s="478"/>
      <c r="BF1912" s="478"/>
      <c r="BG1912" s="478"/>
    </row>
    <row r="1913" spans="2:59" x14ac:dyDescent="0.2">
      <c r="B1913" s="478"/>
      <c r="C1913" s="478"/>
      <c r="D1913" s="620"/>
      <c r="E1913" s="620"/>
      <c r="F1913" s="620"/>
      <c r="G1913" s="479"/>
      <c r="H1913" s="621"/>
      <c r="I1913" s="622"/>
      <c r="J1913" s="622"/>
      <c r="K1913" s="623"/>
      <c r="L1913" s="623"/>
      <c r="M1913" s="622"/>
      <c r="N1913" s="623"/>
      <c r="O1913" s="622"/>
      <c r="P1913" s="479"/>
      <c r="Q1913" s="479"/>
      <c r="R1913" s="623"/>
      <c r="S1913" s="478"/>
      <c r="T1913" s="478"/>
      <c r="U1913" s="624"/>
      <c r="V1913" s="624"/>
      <c r="W1913" s="624"/>
      <c r="BB1913" s="478"/>
      <c r="BC1913" s="478"/>
      <c r="BD1913" s="478"/>
      <c r="BE1913" s="478"/>
      <c r="BF1913" s="478"/>
      <c r="BG1913" s="478"/>
    </row>
    <row r="1914" spans="2:59" x14ac:dyDescent="0.2">
      <c r="B1914" s="478"/>
      <c r="C1914" s="478"/>
      <c r="D1914" s="620"/>
      <c r="E1914" s="620"/>
      <c r="F1914" s="620"/>
      <c r="G1914" s="479"/>
      <c r="H1914" s="621"/>
      <c r="I1914" s="622"/>
      <c r="J1914" s="622"/>
      <c r="K1914" s="623"/>
      <c r="L1914" s="623"/>
      <c r="M1914" s="622"/>
      <c r="N1914" s="623"/>
      <c r="O1914" s="622"/>
      <c r="P1914" s="479"/>
      <c r="Q1914" s="479"/>
      <c r="R1914" s="623"/>
      <c r="S1914" s="478"/>
      <c r="T1914" s="478"/>
      <c r="U1914" s="624"/>
      <c r="V1914" s="624"/>
      <c r="W1914" s="624"/>
      <c r="BB1914" s="478"/>
      <c r="BC1914" s="478"/>
      <c r="BD1914" s="478"/>
      <c r="BE1914" s="478"/>
      <c r="BF1914" s="478"/>
      <c r="BG1914" s="478"/>
    </row>
    <row r="1915" spans="2:59" x14ac:dyDescent="0.2">
      <c r="B1915" s="478"/>
      <c r="C1915" s="478"/>
      <c r="D1915" s="620"/>
      <c r="E1915" s="620"/>
      <c r="F1915" s="620"/>
      <c r="G1915" s="479"/>
      <c r="H1915" s="621"/>
      <c r="I1915" s="622"/>
      <c r="J1915" s="622"/>
      <c r="K1915" s="623"/>
      <c r="L1915" s="623"/>
      <c r="M1915" s="622"/>
      <c r="N1915" s="623"/>
      <c r="O1915" s="622"/>
      <c r="P1915" s="479"/>
      <c r="Q1915" s="479"/>
      <c r="R1915" s="623"/>
      <c r="S1915" s="478"/>
      <c r="T1915" s="478"/>
      <c r="U1915" s="624"/>
      <c r="V1915" s="624"/>
      <c r="W1915" s="624"/>
      <c r="BB1915" s="478"/>
      <c r="BC1915" s="478"/>
      <c r="BD1915" s="478"/>
      <c r="BE1915" s="478"/>
      <c r="BF1915" s="478"/>
      <c r="BG1915" s="478"/>
    </row>
    <row r="1916" spans="2:59" x14ac:dyDescent="0.2">
      <c r="B1916" s="478"/>
      <c r="C1916" s="478"/>
      <c r="D1916" s="620"/>
      <c r="E1916" s="620"/>
      <c r="F1916" s="620"/>
      <c r="G1916" s="479"/>
      <c r="H1916" s="621"/>
      <c r="I1916" s="622"/>
      <c r="J1916" s="622"/>
      <c r="K1916" s="623"/>
      <c r="L1916" s="623"/>
      <c r="M1916" s="622"/>
      <c r="N1916" s="623"/>
      <c r="O1916" s="622"/>
      <c r="P1916" s="479"/>
      <c r="Q1916" s="479"/>
      <c r="R1916" s="623"/>
      <c r="S1916" s="478"/>
      <c r="T1916" s="478"/>
      <c r="U1916" s="624"/>
      <c r="V1916" s="624"/>
      <c r="W1916" s="624"/>
      <c r="BB1916" s="478"/>
      <c r="BC1916" s="478"/>
      <c r="BD1916" s="478"/>
      <c r="BE1916" s="478"/>
      <c r="BF1916" s="478"/>
      <c r="BG1916" s="478"/>
    </row>
    <row r="1917" spans="2:59" x14ac:dyDescent="0.2">
      <c r="B1917" s="478"/>
      <c r="C1917" s="478"/>
      <c r="D1917" s="620"/>
      <c r="E1917" s="620"/>
      <c r="F1917" s="620"/>
      <c r="G1917" s="479"/>
      <c r="H1917" s="621"/>
      <c r="I1917" s="622"/>
      <c r="J1917" s="622"/>
      <c r="K1917" s="623"/>
      <c r="L1917" s="623"/>
      <c r="M1917" s="622"/>
      <c r="N1917" s="623"/>
      <c r="O1917" s="622"/>
      <c r="P1917" s="479"/>
      <c r="Q1917" s="479"/>
      <c r="R1917" s="623"/>
      <c r="S1917" s="478"/>
      <c r="T1917" s="478"/>
      <c r="U1917" s="624"/>
      <c r="V1917" s="624"/>
      <c r="W1917" s="624"/>
      <c r="BB1917" s="478"/>
      <c r="BC1917" s="478"/>
      <c r="BD1917" s="478"/>
      <c r="BE1917" s="478"/>
      <c r="BF1917" s="478"/>
      <c r="BG1917" s="478"/>
    </row>
    <row r="1918" spans="2:59" x14ac:dyDescent="0.2">
      <c r="B1918" s="478"/>
      <c r="C1918" s="478"/>
      <c r="D1918" s="620"/>
      <c r="E1918" s="620"/>
      <c r="F1918" s="620"/>
      <c r="G1918" s="479"/>
      <c r="H1918" s="621"/>
      <c r="I1918" s="622"/>
      <c r="J1918" s="622"/>
      <c r="K1918" s="623"/>
      <c r="L1918" s="623"/>
      <c r="M1918" s="622"/>
      <c r="N1918" s="623"/>
      <c r="O1918" s="622"/>
      <c r="P1918" s="479"/>
      <c r="Q1918" s="479"/>
      <c r="R1918" s="623"/>
      <c r="S1918" s="478"/>
      <c r="T1918" s="478"/>
      <c r="U1918" s="624"/>
      <c r="V1918" s="624"/>
      <c r="W1918" s="624"/>
      <c r="BB1918" s="478"/>
      <c r="BC1918" s="478"/>
      <c r="BD1918" s="478"/>
      <c r="BE1918" s="478"/>
      <c r="BF1918" s="478"/>
      <c r="BG1918" s="478"/>
    </row>
    <row r="1919" spans="2:59" x14ac:dyDescent="0.2">
      <c r="B1919" s="478"/>
      <c r="C1919" s="478"/>
      <c r="D1919" s="620"/>
      <c r="E1919" s="620"/>
      <c r="F1919" s="620"/>
      <c r="G1919" s="479"/>
      <c r="H1919" s="621"/>
      <c r="I1919" s="622"/>
      <c r="J1919" s="622"/>
      <c r="K1919" s="623"/>
      <c r="L1919" s="623"/>
      <c r="M1919" s="622"/>
      <c r="N1919" s="623"/>
      <c r="O1919" s="622"/>
      <c r="P1919" s="479"/>
      <c r="Q1919" s="479"/>
      <c r="R1919" s="623"/>
      <c r="S1919" s="478"/>
      <c r="T1919" s="478"/>
      <c r="U1919" s="624"/>
      <c r="V1919" s="624"/>
      <c r="W1919" s="624"/>
      <c r="BB1919" s="478"/>
      <c r="BC1919" s="478"/>
      <c r="BD1919" s="478"/>
      <c r="BE1919" s="478"/>
      <c r="BF1919" s="478"/>
      <c r="BG1919" s="478"/>
    </row>
    <row r="1920" spans="2:59" x14ac:dyDescent="0.2">
      <c r="B1920" s="478"/>
      <c r="C1920" s="478"/>
      <c r="D1920" s="620"/>
      <c r="E1920" s="620"/>
      <c r="F1920" s="620"/>
      <c r="G1920" s="479"/>
      <c r="H1920" s="621"/>
      <c r="I1920" s="622"/>
      <c r="J1920" s="622"/>
      <c r="K1920" s="623"/>
      <c r="L1920" s="623"/>
      <c r="M1920" s="622"/>
      <c r="N1920" s="623"/>
      <c r="O1920" s="622"/>
      <c r="P1920" s="479"/>
      <c r="Q1920" s="479"/>
      <c r="R1920" s="623"/>
      <c r="S1920" s="478"/>
      <c r="T1920" s="478"/>
      <c r="U1920" s="624"/>
      <c r="V1920" s="624"/>
      <c r="W1920" s="624"/>
      <c r="BB1920" s="478"/>
      <c r="BC1920" s="478"/>
      <c r="BD1920" s="478"/>
      <c r="BE1920" s="478"/>
      <c r="BF1920" s="478"/>
      <c r="BG1920" s="478"/>
    </row>
    <row r="1921" spans="2:59" x14ac:dyDescent="0.2">
      <c r="B1921" s="478"/>
      <c r="C1921" s="478"/>
      <c r="D1921" s="620"/>
      <c r="E1921" s="620"/>
      <c r="F1921" s="620"/>
      <c r="G1921" s="479"/>
      <c r="H1921" s="621"/>
      <c r="I1921" s="622"/>
      <c r="J1921" s="622"/>
      <c r="K1921" s="623"/>
      <c r="L1921" s="623"/>
      <c r="M1921" s="622"/>
      <c r="N1921" s="623"/>
      <c r="O1921" s="622"/>
      <c r="P1921" s="479"/>
      <c r="Q1921" s="479"/>
      <c r="R1921" s="623"/>
      <c r="S1921" s="478"/>
      <c r="T1921" s="478"/>
      <c r="U1921" s="624"/>
      <c r="V1921" s="624"/>
      <c r="W1921" s="624"/>
      <c r="BB1921" s="478"/>
      <c r="BC1921" s="478"/>
      <c r="BD1921" s="478"/>
      <c r="BE1921" s="478"/>
      <c r="BF1921" s="478"/>
      <c r="BG1921" s="478"/>
    </row>
    <row r="1922" spans="2:59" x14ac:dyDescent="0.2">
      <c r="B1922" s="478"/>
      <c r="C1922" s="478"/>
      <c r="D1922" s="620"/>
      <c r="E1922" s="620"/>
      <c r="F1922" s="620"/>
      <c r="G1922" s="479"/>
      <c r="H1922" s="621"/>
      <c r="I1922" s="622"/>
      <c r="J1922" s="622"/>
      <c r="K1922" s="623"/>
      <c r="L1922" s="623"/>
      <c r="M1922" s="622"/>
      <c r="N1922" s="623"/>
      <c r="O1922" s="622"/>
      <c r="P1922" s="479"/>
      <c r="Q1922" s="479"/>
      <c r="R1922" s="623"/>
      <c r="S1922" s="478"/>
      <c r="T1922" s="478"/>
      <c r="U1922" s="624"/>
      <c r="V1922" s="624"/>
      <c r="W1922" s="624"/>
      <c r="BB1922" s="478"/>
      <c r="BC1922" s="478"/>
      <c r="BD1922" s="478"/>
      <c r="BE1922" s="478"/>
      <c r="BF1922" s="478"/>
      <c r="BG1922" s="478"/>
    </row>
    <row r="1923" spans="2:59" x14ac:dyDescent="0.2">
      <c r="B1923" s="478"/>
      <c r="C1923" s="478"/>
      <c r="D1923" s="620"/>
      <c r="E1923" s="620"/>
      <c r="F1923" s="620"/>
      <c r="G1923" s="479"/>
      <c r="H1923" s="621"/>
      <c r="I1923" s="622"/>
      <c r="J1923" s="622"/>
      <c r="K1923" s="623"/>
      <c r="L1923" s="623"/>
      <c r="M1923" s="622"/>
      <c r="N1923" s="623"/>
      <c r="O1923" s="622"/>
      <c r="P1923" s="479"/>
      <c r="Q1923" s="479"/>
      <c r="R1923" s="623"/>
      <c r="S1923" s="478"/>
      <c r="T1923" s="478"/>
      <c r="U1923" s="624"/>
      <c r="V1923" s="624"/>
      <c r="W1923" s="624"/>
      <c r="BB1923" s="478"/>
      <c r="BC1923" s="478"/>
      <c r="BD1923" s="478"/>
      <c r="BE1923" s="478"/>
      <c r="BF1923" s="478"/>
      <c r="BG1923" s="478"/>
    </row>
    <row r="1924" spans="2:59" x14ac:dyDescent="0.2">
      <c r="B1924" s="478"/>
      <c r="C1924" s="478"/>
      <c r="D1924" s="620"/>
      <c r="E1924" s="620"/>
      <c r="F1924" s="620"/>
      <c r="G1924" s="479"/>
      <c r="H1924" s="621"/>
      <c r="I1924" s="622"/>
      <c r="J1924" s="622"/>
      <c r="K1924" s="623"/>
      <c r="L1924" s="623"/>
      <c r="M1924" s="622"/>
      <c r="N1924" s="623"/>
      <c r="O1924" s="622"/>
      <c r="P1924" s="479"/>
      <c r="Q1924" s="479"/>
      <c r="R1924" s="623"/>
      <c r="S1924" s="478"/>
      <c r="T1924" s="478"/>
      <c r="U1924" s="624"/>
      <c r="V1924" s="624"/>
      <c r="W1924" s="624"/>
      <c r="BB1924" s="478"/>
      <c r="BC1924" s="478"/>
      <c r="BD1924" s="478"/>
      <c r="BE1924" s="478"/>
      <c r="BF1924" s="478"/>
      <c r="BG1924" s="478"/>
    </row>
    <row r="1925" spans="2:59" x14ac:dyDescent="0.2">
      <c r="B1925" s="478"/>
      <c r="C1925" s="478"/>
      <c r="D1925" s="620"/>
      <c r="E1925" s="620"/>
      <c r="F1925" s="620"/>
      <c r="G1925" s="479"/>
      <c r="H1925" s="621"/>
      <c r="I1925" s="622"/>
      <c r="J1925" s="622"/>
      <c r="K1925" s="623"/>
      <c r="L1925" s="623"/>
      <c r="M1925" s="622"/>
      <c r="N1925" s="623"/>
      <c r="O1925" s="622"/>
      <c r="P1925" s="479"/>
      <c r="Q1925" s="479"/>
      <c r="R1925" s="623"/>
      <c r="S1925" s="478"/>
      <c r="T1925" s="478"/>
      <c r="U1925" s="624"/>
      <c r="V1925" s="624"/>
      <c r="W1925" s="624"/>
      <c r="BB1925" s="478"/>
      <c r="BC1925" s="478"/>
      <c r="BD1925" s="478"/>
      <c r="BE1925" s="478"/>
      <c r="BF1925" s="478"/>
      <c r="BG1925" s="478"/>
    </row>
    <row r="1926" spans="2:59" x14ac:dyDescent="0.2">
      <c r="B1926" s="478"/>
      <c r="C1926" s="478"/>
      <c r="D1926" s="620"/>
      <c r="E1926" s="620"/>
      <c r="F1926" s="620"/>
      <c r="G1926" s="479"/>
      <c r="H1926" s="621"/>
      <c r="I1926" s="622"/>
      <c r="J1926" s="622"/>
      <c r="K1926" s="623"/>
      <c r="L1926" s="623"/>
      <c r="M1926" s="622"/>
      <c r="N1926" s="623"/>
      <c r="O1926" s="622"/>
      <c r="P1926" s="479"/>
      <c r="Q1926" s="479"/>
      <c r="R1926" s="623"/>
      <c r="S1926" s="478"/>
      <c r="T1926" s="478"/>
      <c r="U1926" s="624"/>
      <c r="V1926" s="624"/>
      <c r="W1926" s="624"/>
      <c r="BB1926" s="478"/>
      <c r="BC1926" s="478"/>
      <c r="BD1926" s="478"/>
      <c r="BE1926" s="478"/>
      <c r="BF1926" s="478"/>
      <c r="BG1926" s="478"/>
    </row>
    <row r="1927" spans="2:59" x14ac:dyDescent="0.2">
      <c r="B1927" s="478"/>
      <c r="C1927" s="478"/>
      <c r="D1927" s="620"/>
      <c r="E1927" s="620"/>
      <c r="F1927" s="620"/>
      <c r="G1927" s="479"/>
      <c r="H1927" s="621"/>
      <c r="I1927" s="622"/>
      <c r="J1927" s="622"/>
      <c r="K1927" s="623"/>
      <c r="L1927" s="623"/>
      <c r="M1927" s="622"/>
      <c r="N1927" s="623"/>
      <c r="O1927" s="622"/>
      <c r="P1927" s="479"/>
      <c r="Q1927" s="479"/>
      <c r="R1927" s="623"/>
      <c r="S1927" s="478"/>
      <c r="T1927" s="478"/>
      <c r="U1927" s="624"/>
      <c r="V1927" s="624"/>
      <c r="W1927" s="624"/>
      <c r="BB1927" s="478"/>
      <c r="BC1927" s="478"/>
      <c r="BD1927" s="478"/>
      <c r="BE1927" s="478"/>
      <c r="BF1927" s="478"/>
      <c r="BG1927" s="478"/>
    </row>
    <row r="1928" spans="2:59" x14ac:dyDescent="0.2">
      <c r="B1928" s="478"/>
      <c r="C1928" s="478"/>
      <c r="D1928" s="620"/>
      <c r="E1928" s="620"/>
      <c r="F1928" s="620"/>
      <c r="G1928" s="479"/>
      <c r="H1928" s="621"/>
      <c r="I1928" s="622"/>
      <c r="J1928" s="622"/>
      <c r="K1928" s="623"/>
      <c r="L1928" s="623"/>
      <c r="M1928" s="622"/>
      <c r="N1928" s="623"/>
      <c r="O1928" s="622"/>
      <c r="P1928" s="479"/>
      <c r="Q1928" s="479"/>
      <c r="R1928" s="623"/>
      <c r="S1928" s="478"/>
      <c r="T1928" s="478"/>
      <c r="U1928" s="624"/>
      <c r="V1928" s="624"/>
      <c r="W1928" s="624"/>
      <c r="BB1928" s="478"/>
      <c r="BC1928" s="478"/>
      <c r="BD1928" s="478"/>
      <c r="BE1928" s="478"/>
      <c r="BF1928" s="478"/>
      <c r="BG1928" s="478"/>
    </row>
    <row r="1929" spans="2:59" x14ac:dyDescent="0.2">
      <c r="B1929" s="478"/>
      <c r="C1929" s="478"/>
      <c r="D1929" s="620"/>
      <c r="E1929" s="620"/>
      <c r="F1929" s="620"/>
      <c r="G1929" s="479"/>
      <c r="H1929" s="621"/>
      <c r="I1929" s="622"/>
      <c r="J1929" s="622"/>
      <c r="K1929" s="623"/>
      <c r="L1929" s="623"/>
      <c r="M1929" s="622"/>
      <c r="N1929" s="623"/>
      <c r="O1929" s="622"/>
      <c r="P1929" s="479"/>
      <c r="Q1929" s="479"/>
      <c r="R1929" s="623"/>
      <c r="S1929" s="478"/>
      <c r="T1929" s="478"/>
      <c r="U1929" s="624"/>
      <c r="V1929" s="624"/>
      <c r="W1929" s="624"/>
      <c r="BB1929" s="478"/>
      <c r="BC1929" s="478"/>
      <c r="BD1929" s="478"/>
      <c r="BE1929" s="478"/>
      <c r="BF1929" s="478"/>
      <c r="BG1929" s="478"/>
    </row>
    <row r="1930" spans="2:59" x14ac:dyDescent="0.2">
      <c r="B1930" s="478"/>
      <c r="C1930" s="478"/>
      <c r="D1930" s="620"/>
      <c r="E1930" s="620"/>
      <c r="F1930" s="620"/>
      <c r="G1930" s="479"/>
      <c r="H1930" s="621"/>
      <c r="I1930" s="622"/>
      <c r="J1930" s="622"/>
      <c r="K1930" s="623"/>
      <c r="L1930" s="623"/>
      <c r="M1930" s="622"/>
      <c r="N1930" s="623"/>
      <c r="O1930" s="622"/>
      <c r="P1930" s="479"/>
      <c r="Q1930" s="479"/>
      <c r="R1930" s="623"/>
      <c r="S1930" s="478"/>
      <c r="T1930" s="478"/>
      <c r="U1930" s="624"/>
      <c r="V1930" s="624"/>
      <c r="W1930" s="624"/>
      <c r="BB1930" s="478"/>
      <c r="BC1930" s="478"/>
      <c r="BD1930" s="478"/>
      <c r="BE1930" s="478"/>
      <c r="BF1930" s="478"/>
      <c r="BG1930" s="478"/>
    </row>
    <row r="1931" spans="2:59" x14ac:dyDescent="0.2">
      <c r="B1931" s="478"/>
      <c r="C1931" s="478"/>
      <c r="D1931" s="620"/>
      <c r="E1931" s="620"/>
      <c r="F1931" s="620"/>
      <c r="G1931" s="479"/>
      <c r="H1931" s="621"/>
      <c r="I1931" s="622"/>
      <c r="J1931" s="622"/>
      <c r="K1931" s="623"/>
      <c r="L1931" s="623"/>
      <c r="M1931" s="622"/>
      <c r="N1931" s="623"/>
      <c r="O1931" s="622"/>
      <c r="P1931" s="479"/>
      <c r="Q1931" s="479"/>
      <c r="R1931" s="623"/>
      <c r="S1931" s="478"/>
      <c r="T1931" s="478"/>
      <c r="U1931" s="624"/>
      <c r="V1931" s="624"/>
      <c r="W1931" s="624"/>
      <c r="BB1931" s="478"/>
      <c r="BC1931" s="478"/>
      <c r="BD1931" s="478"/>
      <c r="BE1931" s="478"/>
      <c r="BF1931" s="478"/>
      <c r="BG1931" s="478"/>
    </row>
    <row r="1932" spans="2:59" x14ac:dyDescent="0.2">
      <c r="B1932" s="478"/>
      <c r="C1932" s="478"/>
      <c r="D1932" s="620"/>
      <c r="E1932" s="620"/>
      <c r="F1932" s="620"/>
      <c r="G1932" s="479"/>
      <c r="H1932" s="621"/>
      <c r="I1932" s="622"/>
      <c r="J1932" s="622"/>
      <c r="K1932" s="623"/>
      <c r="L1932" s="623"/>
      <c r="M1932" s="622"/>
      <c r="N1932" s="623"/>
      <c r="O1932" s="622"/>
      <c r="P1932" s="479"/>
      <c r="Q1932" s="479"/>
      <c r="R1932" s="623"/>
      <c r="S1932" s="478"/>
      <c r="T1932" s="478"/>
      <c r="U1932" s="624"/>
      <c r="V1932" s="624"/>
      <c r="W1932" s="624"/>
      <c r="BB1932" s="478"/>
      <c r="BC1932" s="478"/>
      <c r="BD1932" s="478"/>
      <c r="BE1932" s="478"/>
      <c r="BF1932" s="478"/>
      <c r="BG1932" s="478"/>
    </row>
    <row r="1933" spans="2:59" x14ac:dyDescent="0.2">
      <c r="B1933" s="478"/>
      <c r="C1933" s="478"/>
      <c r="D1933" s="620"/>
      <c r="E1933" s="620"/>
      <c r="F1933" s="620"/>
      <c r="G1933" s="479"/>
      <c r="H1933" s="621"/>
      <c r="I1933" s="622"/>
      <c r="J1933" s="622"/>
      <c r="K1933" s="623"/>
      <c r="L1933" s="623"/>
      <c r="M1933" s="622"/>
      <c r="N1933" s="623"/>
      <c r="O1933" s="622"/>
      <c r="P1933" s="479"/>
      <c r="Q1933" s="479"/>
      <c r="R1933" s="623"/>
      <c r="S1933" s="478"/>
      <c r="T1933" s="478"/>
      <c r="U1933" s="624"/>
      <c r="V1933" s="624"/>
      <c r="W1933" s="624"/>
      <c r="BB1933" s="478"/>
      <c r="BC1933" s="478"/>
      <c r="BD1933" s="478"/>
      <c r="BE1933" s="478"/>
      <c r="BF1933" s="478"/>
      <c r="BG1933" s="478"/>
    </row>
    <row r="1934" spans="2:59" x14ac:dyDescent="0.2">
      <c r="B1934" s="478"/>
      <c r="C1934" s="478"/>
      <c r="D1934" s="620"/>
      <c r="E1934" s="620"/>
      <c r="F1934" s="620"/>
      <c r="G1934" s="479"/>
      <c r="H1934" s="621"/>
      <c r="I1934" s="622"/>
      <c r="J1934" s="622"/>
      <c r="K1934" s="623"/>
      <c r="L1934" s="623"/>
      <c r="M1934" s="622"/>
      <c r="N1934" s="623"/>
      <c r="O1934" s="622"/>
      <c r="P1934" s="479"/>
      <c r="Q1934" s="479"/>
      <c r="R1934" s="623"/>
      <c r="S1934" s="478"/>
      <c r="T1934" s="478"/>
      <c r="U1934" s="624"/>
      <c r="V1934" s="624"/>
      <c r="W1934" s="624"/>
      <c r="BB1934" s="478"/>
      <c r="BC1934" s="478"/>
      <c r="BD1934" s="478"/>
      <c r="BE1934" s="478"/>
      <c r="BF1934" s="478"/>
      <c r="BG1934" s="478"/>
    </row>
    <row r="1935" spans="2:59" x14ac:dyDescent="0.2">
      <c r="B1935" s="478"/>
      <c r="C1935" s="478"/>
      <c r="D1935" s="620"/>
      <c r="E1935" s="620"/>
      <c r="F1935" s="620"/>
      <c r="G1935" s="479"/>
      <c r="H1935" s="621"/>
      <c r="I1935" s="622"/>
      <c r="J1935" s="622"/>
      <c r="K1935" s="623"/>
      <c r="L1935" s="623"/>
      <c r="M1935" s="622"/>
      <c r="N1935" s="623"/>
      <c r="O1935" s="622"/>
      <c r="P1935" s="479"/>
      <c r="Q1935" s="479"/>
      <c r="R1935" s="623"/>
      <c r="S1935" s="478"/>
      <c r="T1935" s="478"/>
      <c r="U1935" s="624"/>
      <c r="V1935" s="624"/>
      <c r="W1935" s="624"/>
      <c r="BB1935" s="478"/>
      <c r="BC1935" s="478"/>
      <c r="BD1935" s="478"/>
      <c r="BE1935" s="478"/>
      <c r="BF1935" s="478"/>
      <c r="BG1935" s="478"/>
    </row>
    <row r="1936" spans="2:59" x14ac:dyDescent="0.2">
      <c r="B1936" s="478"/>
      <c r="C1936" s="478"/>
      <c r="D1936" s="620"/>
      <c r="E1936" s="620"/>
      <c r="F1936" s="620"/>
      <c r="G1936" s="479"/>
      <c r="H1936" s="621"/>
      <c r="I1936" s="622"/>
      <c r="J1936" s="622"/>
      <c r="K1936" s="623"/>
      <c r="L1936" s="623"/>
      <c r="M1936" s="622"/>
      <c r="N1936" s="623"/>
      <c r="O1936" s="622"/>
      <c r="P1936" s="479"/>
      <c r="Q1936" s="479"/>
      <c r="R1936" s="623"/>
      <c r="S1936" s="478"/>
      <c r="T1936" s="478"/>
      <c r="U1936" s="624"/>
      <c r="V1936" s="624"/>
      <c r="W1936" s="624"/>
      <c r="BB1936" s="478"/>
      <c r="BC1936" s="478"/>
      <c r="BD1936" s="478"/>
      <c r="BE1936" s="478"/>
      <c r="BF1936" s="478"/>
      <c r="BG1936" s="478"/>
    </row>
    <row r="1937" spans="2:59" x14ac:dyDescent="0.2">
      <c r="B1937" s="478"/>
      <c r="C1937" s="478"/>
      <c r="D1937" s="620"/>
      <c r="E1937" s="620"/>
      <c r="F1937" s="620"/>
      <c r="G1937" s="479"/>
      <c r="H1937" s="621"/>
      <c r="I1937" s="622"/>
      <c r="J1937" s="622"/>
      <c r="K1937" s="623"/>
      <c r="L1937" s="623"/>
      <c r="M1937" s="622"/>
      <c r="N1937" s="623"/>
      <c r="O1937" s="622"/>
      <c r="P1937" s="479"/>
      <c r="Q1937" s="479"/>
      <c r="R1937" s="623"/>
      <c r="S1937" s="478"/>
      <c r="T1937" s="478"/>
      <c r="U1937" s="624"/>
      <c r="V1937" s="624"/>
      <c r="W1937" s="624"/>
      <c r="BB1937" s="478"/>
      <c r="BC1937" s="478"/>
      <c r="BD1937" s="478"/>
      <c r="BE1937" s="478"/>
      <c r="BF1937" s="478"/>
      <c r="BG1937" s="478"/>
    </row>
    <row r="1938" spans="2:59" x14ac:dyDescent="0.2">
      <c r="B1938" s="478"/>
      <c r="C1938" s="478"/>
      <c r="D1938" s="620"/>
      <c r="E1938" s="620"/>
      <c r="F1938" s="620"/>
      <c r="G1938" s="479"/>
      <c r="H1938" s="621"/>
      <c r="I1938" s="622"/>
      <c r="J1938" s="622"/>
      <c r="K1938" s="623"/>
      <c r="L1938" s="623"/>
      <c r="M1938" s="622"/>
      <c r="N1938" s="623"/>
      <c r="O1938" s="622"/>
      <c r="P1938" s="479"/>
      <c r="Q1938" s="479"/>
      <c r="R1938" s="623"/>
      <c r="S1938" s="478"/>
      <c r="T1938" s="478"/>
      <c r="U1938" s="624"/>
      <c r="V1938" s="624"/>
      <c r="W1938" s="624"/>
      <c r="BB1938" s="478"/>
      <c r="BC1938" s="478"/>
      <c r="BD1938" s="478"/>
      <c r="BE1938" s="478"/>
      <c r="BF1938" s="478"/>
      <c r="BG1938" s="478"/>
    </row>
    <row r="1939" spans="2:59" x14ac:dyDescent="0.2">
      <c r="B1939" s="478"/>
      <c r="C1939" s="478"/>
      <c r="D1939" s="620"/>
      <c r="E1939" s="620"/>
      <c r="F1939" s="620"/>
      <c r="G1939" s="479"/>
      <c r="H1939" s="621"/>
      <c r="I1939" s="622"/>
      <c r="J1939" s="622"/>
      <c r="K1939" s="623"/>
      <c r="L1939" s="623"/>
      <c r="M1939" s="622"/>
      <c r="N1939" s="623"/>
      <c r="O1939" s="622"/>
      <c r="P1939" s="479"/>
      <c r="Q1939" s="479"/>
      <c r="R1939" s="623"/>
      <c r="S1939" s="478"/>
      <c r="T1939" s="478"/>
      <c r="U1939" s="624"/>
      <c r="V1939" s="624"/>
      <c r="W1939" s="624"/>
      <c r="BB1939" s="478"/>
      <c r="BC1939" s="478"/>
      <c r="BD1939" s="478"/>
      <c r="BE1939" s="478"/>
      <c r="BF1939" s="478"/>
      <c r="BG1939" s="478"/>
    </row>
    <row r="1940" spans="2:59" x14ac:dyDescent="0.2">
      <c r="B1940" s="478"/>
      <c r="C1940" s="478"/>
      <c r="D1940" s="620"/>
      <c r="E1940" s="620"/>
      <c r="F1940" s="620"/>
      <c r="G1940" s="479"/>
      <c r="H1940" s="621"/>
      <c r="I1940" s="622"/>
      <c r="J1940" s="622"/>
      <c r="K1940" s="623"/>
      <c r="L1940" s="623"/>
      <c r="M1940" s="622"/>
      <c r="N1940" s="623"/>
      <c r="O1940" s="622"/>
      <c r="P1940" s="479"/>
      <c r="Q1940" s="479"/>
      <c r="R1940" s="623"/>
      <c r="S1940" s="478"/>
      <c r="T1940" s="478"/>
      <c r="U1940" s="624"/>
      <c r="V1940" s="624"/>
      <c r="W1940" s="624"/>
      <c r="BB1940" s="478"/>
      <c r="BC1940" s="478"/>
      <c r="BD1940" s="478"/>
      <c r="BE1940" s="478"/>
      <c r="BF1940" s="478"/>
      <c r="BG1940" s="478"/>
    </row>
    <row r="1941" spans="2:59" x14ac:dyDescent="0.2">
      <c r="B1941" s="478"/>
      <c r="C1941" s="478"/>
      <c r="D1941" s="620"/>
      <c r="E1941" s="620"/>
      <c r="F1941" s="620"/>
      <c r="G1941" s="479"/>
      <c r="H1941" s="621"/>
      <c r="I1941" s="622"/>
      <c r="J1941" s="622"/>
      <c r="K1941" s="623"/>
      <c r="L1941" s="623"/>
      <c r="M1941" s="622"/>
      <c r="N1941" s="623"/>
      <c r="O1941" s="622"/>
      <c r="P1941" s="479"/>
      <c r="Q1941" s="479"/>
      <c r="R1941" s="623"/>
      <c r="S1941" s="478"/>
      <c r="T1941" s="478"/>
      <c r="U1941" s="624"/>
      <c r="V1941" s="624"/>
      <c r="W1941" s="624"/>
      <c r="BB1941" s="478"/>
      <c r="BC1941" s="478"/>
      <c r="BD1941" s="478"/>
      <c r="BE1941" s="478"/>
      <c r="BF1941" s="478"/>
      <c r="BG1941" s="478"/>
    </row>
    <row r="1942" spans="2:59" x14ac:dyDescent="0.2">
      <c r="B1942" s="478"/>
      <c r="C1942" s="478"/>
      <c r="D1942" s="620"/>
      <c r="E1942" s="620"/>
      <c r="F1942" s="620"/>
      <c r="G1942" s="479"/>
      <c r="H1942" s="621"/>
      <c r="I1942" s="622"/>
      <c r="J1942" s="622"/>
      <c r="K1942" s="623"/>
      <c r="L1942" s="623"/>
      <c r="M1942" s="622"/>
      <c r="N1942" s="623"/>
      <c r="O1942" s="622"/>
      <c r="P1942" s="479"/>
      <c r="Q1942" s="479"/>
      <c r="R1942" s="623"/>
      <c r="S1942" s="478"/>
      <c r="T1942" s="478"/>
      <c r="U1942" s="624"/>
      <c r="V1942" s="624"/>
      <c r="W1942" s="624"/>
      <c r="BB1942" s="478"/>
      <c r="BC1942" s="478"/>
      <c r="BD1942" s="478"/>
      <c r="BE1942" s="478"/>
      <c r="BF1942" s="478"/>
      <c r="BG1942" s="478"/>
    </row>
    <row r="1943" spans="2:59" x14ac:dyDescent="0.2">
      <c r="B1943" s="478"/>
      <c r="C1943" s="478"/>
      <c r="D1943" s="620"/>
      <c r="E1943" s="620"/>
      <c r="F1943" s="620"/>
      <c r="G1943" s="479"/>
      <c r="H1943" s="621"/>
      <c r="I1943" s="622"/>
      <c r="J1943" s="622"/>
      <c r="K1943" s="623"/>
      <c r="L1943" s="623"/>
      <c r="M1943" s="622"/>
      <c r="N1943" s="623"/>
      <c r="O1943" s="622"/>
      <c r="P1943" s="479"/>
      <c r="Q1943" s="479"/>
      <c r="R1943" s="623"/>
      <c r="S1943" s="478"/>
      <c r="T1943" s="478"/>
      <c r="U1943" s="624"/>
      <c r="V1943" s="624"/>
      <c r="W1943" s="624"/>
      <c r="BB1943" s="478"/>
      <c r="BC1943" s="478"/>
      <c r="BD1943" s="478"/>
      <c r="BE1943" s="478"/>
      <c r="BF1943" s="478"/>
      <c r="BG1943" s="478"/>
    </row>
    <row r="1944" spans="2:59" x14ac:dyDescent="0.2">
      <c r="B1944" s="478"/>
      <c r="C1944" s="478"/>
      <c r="D1944" s="620"/>
      <c r="E1944" s="620"/>
      <c r="F1944" s="620"/>
      <c r="G1944" s="479"/>
      <c r="H1944" s="621"/>
      <c r="I1944" s="622"/>
      <c r="J1944" s="622"/>
      <c r="K1944" s="623"/>
      <c r="L1944" s="623"/>
      <c r="M1944" s="622"/>
      <c r="N1944" s="623"/>
      <c r="O1944" s="622"/>
      <c r="P1944" s="479"/>
      <c r="Q1944" s="479"/>
      <c r="R1944" s="623"/>
      <c r="S1944" s="478"/>
      <c r="T1944" s="478"/>
      <c r="U1944" s="624"/>
      <c r="V1944" s="624"/>
      <c r="W1944" s="624"/>
      <c r="BB1944" s="478"/>
      <c r="BC1944" s="478"/>
      <c r="BD1944" s="478"/>
      <c r="BE1944" s="478"/>
      <c r="BF1944" s="478"/>
      <c r="BG1944" s="478"/>
    </row>
    <row r="1945" spans="2:59" x14ac:dyDescent="0.2">
      <c r="B1945" s="478"/>
      <c r="C1945" s="478"/>
      <c r="D1945" s="620"/>
      <c r="E1945" s="620"/>
      <c r="F1945" s="620"/>
      <c r="G1945" s="479"/>
      <c r="H1945" s="621"/>
      <c r="I1945" s="622"/>
      <c r="J1945" s="622"/>
      <c r="K1945" s="623"/>
      <c r="L1945" s="623"/>
      <c r="M1945" s="622"/>
      <c r="N1945" s="623"/>
      <c r="O1945" s="622"/>
      <c r="P1945" s="479"/>
      <c r="Q1945" s="479"/>
      <c r="R1945" s="623"/>
      <c r="S1945" s="478"/>
      <c r="T1945" s="478"/>
      <c r="U1945" s="624"/>
      <c r="V1945" s="624"/>
      <c r="W1945" s="624"/>
      <c r="BB1945" s="478"/>
      <c r="BC1945" s="478"/>
      <c r="BD1945" s="478"/>
      <c r="BE1945" s="478"/>
      <c r="BF1945" s="478"/>
      <c r="BG1945" s="478"/>
    </row>
    <row r="1946" spans="2:59" x14ac:dyDescent="0.2">
      <c r="B1946" s="478"/>
      <c r="C1946" s="478"/>
      <c r="D1946" s="620"/>
      <c r="E1946" s="620"/>
      <c r="F1946" s="620"/>
      <c r="G1946" s="479"/>
      <c r="H1946" s="621"/>
      <c r="I1946" s="622"/>
      <c r="J1946" s="622"/>
      <c r="K1946" s="623"/>
      <c r="L1946" s="623"/>
      <c r="M1946" s="622"/>
      <c r="N1946" s="623"/>
      <c r="O1946" s="622"/>
      <c r="P1946" s="479"/>
      <c r="Q1946" s="479"/>
      <c r="R1946" s="623"/>
      <c r="S1946" s="478"/>
      <c r="T1946" s="478"/>
      <c r="U1946" s="624"/>
      <c r="V1946" s="624"/>
      <c r="W1946" s="624"/>
      <c r="BB1946" s="478"/>
      <c r="BC1946" s="478"/>
      <c r="BD1946" s="478"/>
      <c r="BE1946" s="478"/>
      <c r="BF1946" s="478"/>
      <c r="BG1946" s="478"/>
    </row>
    <row r="1947" spans="2:59" x14ac:dyDescent="0.2">
      <c r="B1947" s="478"/>
      <c r="C1947" s="478"/>
      <c r="D1947" s="620"/>
      <c r="E1947" s="620"/>
      <c r="F1947" s="620"/>
      <c r="G1947" s="479"/>
      <c r="H1947" s="621"/>
      <c r="I1947" s="622"/>
      <c r="J1947" s="622"/>
      <c r="K1947" s="623"/>
      <c r="L1947" s="623"/>
      <c r="M1947" s="622"/>
      <c r="N1947" s="623"/>
      <c r="O1947" s="622"/>
      <c r="P1947" s="479"/>
      <c r="Q1947" s="479"/>
      <c r="R1947" s="623"/>
      <c r="S1947" s="478"/>
      <c r="T1947" s="478"/>
      <c r="U1947" s="624"/>
      <c r="V1947" s="624"/>
      <c r="W1947" s="624"/>
      <c r="BB1947" s="478"/>
      <c r="BC1947" s="478"/>
      <c r="BD1947" s="478"/>
      <c r="BE1947" s="478"/>
      <c r="BF1947" s="478"/>
      <c r="BG1947" s="478"/>
    </row>
    <row r="1948" spans="2:59" x14ac:dyDescent="0.2">
      <c r="B1948" s="478"/>
      <c r="C1948" s="478"/>
      <c r="D1948" s="620"/>
      <c r="E1948" s="620"/>
      <c r="F1948" s="620"/>
      <c r="G1948" s="479"/>
      <c r="H1948" s="621"/>
      <c r="I1948" s="622"/>
      <c r="J1948" s="622"/>
      <c r="K1948" s="623"/>
      <c r="L1948" s="623"/>
      <c r="M1948" s="622"/>
      <c r="N1948" s="623"/>
      <c r="O1948" s="622"/>
      <c r="P1948" s="479"/>
      <c r="Q1948" s="479"/>
      <c r="R1948" s="623"/>
      <c r="S1948" s="478"/>
      <c r="T1948" s="478"/>
      <c r="U1948" s="624"/>
      <c r="V1948" s="624"/>
      <c r="W1948" s="624"/>
      <c r="BB1948" s="478"/>
      <c r="BC1948" s="478"/>
      <c r="BD1948" s="478"/>
      <c r="BE1948" s="478"/>
      <c r="BF1948" s="478"/>
      <c r="BG1948" s="478"/>
    </row>
    <row r="1949" spans="2:59" x14ac:dyDescent="0.2">
      <c r="B1949" s="478"/>
      <c r="C1949" s="478"/>
      <c r="D1949" s="620"/>
      <c r="E1949" s="620"/>
      <c r="F1949" s="620"/>
      <c r="G1949" s="479"/>
      <c r="H1949" s="621"/>
      <c r="I1949" s="622"/>
      <c r="J1949" s="622"/>
      <c r="K1949" s="623"/>
      <c r="L1949" s="623"/>
      <c r="M1949" s="622"/>
      <c r="N1949" s="623"/>
      <c r="O1949" s="622"/>
      <c r="P1949" s="479"/>
      <c r="Q1949" s="479"/>
      <c r="R1949" s="623"/>
      <c r="S1949" s="478"/>
      <c r="T1949" s="478"/>
      <c r="U1949" s="624"/>
      <c r="V1949" s="624"/>
      <c r="W1949" s="624"/>
      <c r="BB1949" s="478"/>
      <c r="BC1949" s="478"/>
      <c r="BD1949" s="478"/>
      <c r="BE1949" s="478"/>
      <c r="BF1949" s="478"/>
      <c r="BG1949" s="478"/>
    </row>
    <row r="1950" spans="2:59" x14ac:dyDescent="0.2">
      <c r="B1950" s="478"/>
      <c r="C1950" s="478"/>
      <c r="D1950" s="620"/>
      <c r="E1950" s="620"/>
      <c r="F1950" s="620"/>
      <c r="G1950" s="479"/>
      <c r="H1950" s="621"/>
      <c r="I1950" s="622"/>
      <c r="J1950" s="622"/>
      <c r="K1950" s="623"/>
      <c r="L1950" s="623"/>
      <c r="M1950" s="622"/>
      <c r="N1950" s="623"/>
      <c r="O1950" s="622"/>
      <c r="P1950" s="479"/>
      <c r="Q1950" s="479"/>
      <c r="R1950" s="623"/>
      <c r="S1950" s="478"/>
      <c r="T1950" s="478"/>
      <c r="U1950" s="624"/>
      <c r="V1950" s="624"/>
      <c r="W1950" s="624"/>
      <c r="BB1950" s="478"/>
      <c r="BC1950" s="478"/>
      <c r="BD1950" s="478"/>
      <c r="BE1950" s="478"/>
      <c r="BF1950" s="478"/>
      <c r="BG1950" s="478"/>
    </row>
    <row r="1951" spans="2:59" x14ac:dyDescent="0.2">
      <c r="B1951" s="478"/>
      <c r="C1951" s="478"/>
      <c r="D1951" s="620"/>
      <c r="E1951" s="620"/>
      <c r="F1951" s="620"/>
      <c r="G1951" s="479"/>
      <c r="H1951" s="621"/>
      <c r="I1951" s="622"/>
      <c r="J1951" s="622"/>
      <c r="K1951" s="623"/>
      <c r="L1951" s="623"/>
      <c r="M1951" s="622"/>
      <c r="N1951" s="623"/>
      <c r="O1951" s="622"/>
      <c r="P1951" s="479"/>
      <c r="Q1951" s="479"/>
      <c r="R1951" s="623"/>
      <c r="S1951" s="478"/>
      <c r="T1951" s="478"/>
      <c r="U1951" s="624"/>
      <c r="V1951" s="624"/>
      <c r="W1951" s="624"/>
      <c r="BB1951" s="478"/>
      <c r="BC1951" s="478"/>
      <c r="BD1951" s="478"/>
      <c r="BE1951" s="478"/>
      <c r="BF1951" s="478"/>
      <c r="BG1951" s="478"/>
    </row>
    <row r="1952" spans="2:59" x14ac:dyDescent="0.2">
      <c r="B1952" s="478"/>
      <c r="C1952" s="478"/>
      <c r="D1952" s="620"/>
      <c r="E1952" s="620"/>
      <c r="F1952" s="620"/>
      <c r="G1952" s="479"/>
      <c r="H1952" s="621"/>
      <c r="I1952" s="622"/>
      <c r="J1952" s="622"/>
      <c r="K1952" s="623"/>
      <c r="L1952" s="623"/>
      <c r="M1952" s="622"/>
      <c r="N1952" s="623"/>
      <c r="O1952" s="622"/>
      <c r="P1952" s="479"/>
      <c r="Q1952" s="479"/>
      <c r="R1952" s="623"/>
      <c r="S1952" s="478"/>
      <c r="T1952" s="478"/>
      <c r="U1952" s="624"/>
      <c r="V1952" s="624"/>
      <c r="W1952" s="624"/>
      <c r="BB1952" s="478"/>
      <c r="BC1952" s="478"/>
      <c r="BD1952" s="478"/>
      <c r="BE1952" s="478"/>
      <c r="BF1952" s="478"/>
      <c r="BG1952" s="478"/>
    </row>
    <row r="1953" spans="2:59" x14ac:dyDescent="0.2">
      <c r="B1953" s="478"/>
      <c r="C1953" s="478"/>
      <c r="D1953" s="620"/>
      <c r="E1953" s="620"/>
      <c r="F1953" s="620"/>
      <c r="G1953" s="479"/>
      <c r="H1953" s="621"/>
      <c r="I1953" s="622"/>
      <c r="J1953" s="622"/>
      <c r="K1953" s="623"/>
      <c r="L1953" s="623"/>
      <c r="M1953" s="622"/>
      <c r="N1953" s="623"/>
      <c r="O1953" s="622"/>
      <c r="P1953" s="479"/>
      <c r="Q1953" s="479"/>
      <c r="R1953" s="623"/>
      <c r="S1953" s="478"/>
      <c r="T1953" s="478"/>
      <c r="U1953" s="624"/>
      <c r="V1953" s="624"/>
      <c r="W1953" s="624"/>
      <c r="BB1953" s="478"/>
      <c r="BC1953" s="478"/>
      <c r="BD1953" s="478"/>
      <c r="BE1953" s="478"/>
      <c r="BF1953" s="478"/>
      <c r="BG1953" s="478"/>
    </row>
    <row r="1954" spans="2:59" x14ac:dyDescent="0.2">
      <c r="B1954" s="478"/>
      <c r="C1954" s="478"/>
      <c r="D1954" s="620"/>
      <c r="E1954" s="620"/>
      <c r="F1954" s="620"/>
      <c r="G1954" s="479"/>
      <c r="H1954" s="621"/>
      <c r="I1954" s="622"/>
      <c r="J1954" s="622"/>
      <c r="K1954" s="623"/>
      <c r="L1954" s="623"/>
      <c r="M1954" s="622"/>
      <c r="N1954" s="623"/>
      <c r="O1954" s="622"/>
      <c r="P1954" s="479"/>
      <c r="Q1954" s="479"/>
      <c r="R1954" s="623"/>
      <c r="S1954" s="478"/>
      <c r="T1954" s="478"/>
      <c r="U1954" s="624"/>
      <c r="V1954" s="624"/>
      <c r="W1954" s="624"/>
      <c r="BB1954" s="478"/>
      <c r="BC1954" s="478"/>
      <c r="BD1954" s="478"/>
      <c r="BE1954" s="478"/>
      <c r="BF1954" s="478"/>
      <c r="BG1954" s="478"/>
    </row>
    <row r="1955" spans="2:59" x14ac:dyDescent="0.2">
      <c r="B1955" s="478"/>
      <c r="C1955" s="478"/>
      <c r="D1955" s="620"/>
      <c r="E1955" s="620"/>
      <c r="F1955" s="620"/>
      <c r="G1955" s="479"/>
      <c r="H1955" s="621"/>
      <c r="I1955" s="622"/>
      <c r="J1955" s="622"/>
      <c r="K1955" s="623"/>
      <c r="L1955" s="623"/>
      <c r="M1955" s="622"/>
      <c r="N1955" s="623"/>
      <c r="O1955" s="622"/>
      <c r="P1955" s="479"/>
      <c r="Q1955" s="479"/>
      <c r="R1955" s="623"/>
      <c r="S1955" s="478"/>
      <c r="T1955" s="478"/>
      <c r="U1955" s="624"/>
      <c r="V1955" s="624"/>
      <c r="W1955" s="624"/>
      <c r="BB1955" s="478"/>
      <c r="BC1955" s="478"/>
      <c r="BD1955" s="478"/>
      <c r="BE1955" s="478"/>
      <c r="BF1955" s="478"/>
      <c r="BG1955" s="478"/>
    </row>
    <row r="1956" spans="2:59" x14ac:dyDescent="0.2">
      <c r="B1956" s="478"/>
      <c r="C1956" s="478"/>
      <c r="D1956" s="620"/>
      <c r="E1956" s="620"/>
      <c r="F1956" s="620"/>
      <c r="G1956" s="479"/>
      <c r="H1956" s="621"/>
      <c r="I1956" s="622"/>
      <c r="J1956" s="622"/>
      <c r="K1956" s="623"/>
      <c r="L1956" s="623"/>
      <c r="M1956" s="622"/>
      <c r="N1956" s="623"/>
      <c r="O1956" s="622"/>
      <c r="P1956" s="479"/>
      <c r="Q1956" s="479"/>
      <c r="R1956" s="623"/>
      <c r="S1956" s="478"/>
      <c r="T1956" s="478"/>
      <c r="U1956" s="624"/>
      <c r="V1956" s="624"/>
      <c r="W1956" s="624"/>
      <c r="BB1956" s="478"/>
      <c r="BC1956" s="478"/>
      <c r="BD1956" s="478"/>
      <c r="BE1956" s="478"/>
      <c r="BF1956" s="478"/>
      <c r="BG1956" s="478"/>
    </row>
    <row r="1957" spans="2:59" x14ac:dyDescent="0.2">
      <c r="B1957" s="478"/>
      <c r="C1957" s="478"/>
      <c r="D1957" s="620"/>
      <c r="E1957" s="620"/>
      <c r="F1957" s="620"/>
      <c r="G1957" s="479"/>
      <c r="H1957" s="621"/>
      <c r="I1957" s="622"/>
      <c r="J1957" s="622"/>
      <c r="K1957" s="623"/>
      <c r="L1957" s="623"/>
      <c r="M1957" s="622"/>
      <c r="N1957" s="623"/>
      <c r="O1957" s="622"/>
      <c r="P1957" s="479"/>
      <c r="Q1957" s="479"/>
      <c r="R1957" s="623"/>
      <c r="S1957" s="478"/>
      <c r="T1957" s="478"/>
      <c r="U1957" s="624"/>
      <c r="V1957" s="624"/>
      <c r="W1957" s="624"/>
      <c r="BB1957" s="478"/>
      <c r="BC1957" s="478"/>
      <c r="BD1957" s="478"/>
      <c r="BE1957" s="478"/>
      <c r="BF1957" s="478"/>
      <c r="BG1957" s="478"/>
    </row>
    <row r="1958" spans="2:59" x14ac:dyDescent="0.2">
      <c r="B1958" s="478"/>
      <c r="C1958" s="478"/>
      <c r="D1958" s="620"/>
      <c r="E1958" s="620"/>
      <c r="F1958" s="620"/>
      <c r="G1958" s="479"/>
      <c r="H1958" s="621"/>
      <c r="I1958" s="622"/>
      <c r="J1958" s="622"/>
      <c r="K1958" s="623"/>
      <c r="L1958" s="623"/>
      <c r="M1958" s="622"/>
      <c r="N1958" s="623"/>
      <c r="O1958" s="622"/>
      <c r="P1958" s="479"/>
      <c r="Q1958" s="479"/>
      <c r="R1958" s="623"/>
      <c r="S1958" s="478"/>
      <c r="T1958" s="478"/>
      <c r="U1958" s="624"/>
      <c r="V1958" s="624"/>
      <c r="W1958" s="624"/>
      <c r="BB1958" s="478"/>
      <c r="BC1958" s="478"/>
      <c r="BD1958" s="478"/>
      <c r="BE1958" s="478"/>
      <c r="BF1958" s="478"/>
      <c r="BG1958" s="478"/>
    </row>
    <row r="1959" spans="2:59" x14ac:dyDescent="0.2">
      <c r="B1959" s="478"/>
      <c r="C1959" s="478"/>
      <c r="D1959" s="620"/>
      <c r="E1959" s="620"/>
      <c r="F1959" s="620"/>
      <c r="G1959" s="479"/>
      <c r="H1959" s="621"/>
      <c r="I1959" s="622"/>
      <c r="J1959" s="622"/>
      <c r="K1959" s="623"/>
      <c r="L1959" s="623"/>
      <c r="M1959" s="622"/>
      <c r="N1959" s="623"/>
      <c r="O1959" s="622"/>
      <c r="P1959" s="479"/>
      <c r="Q1959" s="479"/>
      <c r="R1959" s="623"/>
      <c r="S1959" s="478"/>
      <c r="T1959" s="478"/>
      <c r="U1959" s="624"/>
      <c r="V1959" s="624"/>
      <c r="W1959" s="624"/>
      <c r="BB1959" s="478"/>
      <c r="BC1959" s="478"/>
      <c r="BD1959" s="478"/>
      <c r="BE1959" s="478"/>
      <c r="BF1959" s="478"/>
      <c r="BG1959" s="478"/>
    </row>
    <row r="1960" spans="2:59" x14ac:dyDescent="0.2">
      <c r="B1960" s="478"/>
      <c r="C1960" s="478"/>
      <c r="D1960" s="620"/>
      <c r="E1960" s="620"/>
      <c r="F1960" s="620"/>
      <c r="G1960" s="479"/>
      <c r="H1960" s="621"/>
      <c r="I1960" s="622"/>
      <c r="J1960" s="622"/>
      <c r="K1960" s="623"/>
      <c r="L1960" s="623"/>
      <c r="M1960" s="622"/>
      <c r="N1960" s="623"/>
      <c r="O1960" s="622"/>
      <c r="P1960" s="479"/>
      <c r="Q1960" s="479"/>
      <c r="R1960" s="623"/>
      <c r="S1960" s="478"/>
      <c r="T1960" s="478"/>
      <c r="U1960" s="624"/>
      <c r="V1960" s="624"/>
      <c r="W1960" s="624"/>
      <c r="BB1960" s="478"/>
      <c r="BC1960" s="478"/>
      <c r="BD1960" s="478"/>
      <c r="BE1960" s="478"/>
      <c r="BF1960" s="478"/>
      <c r="BG1960" s="478"/>
    </row>
    <row r="1961" spans="2:59" x14ac:dyDescent="0.2">
      <c r="B1961" s="478"/>
      <c r="C1961" s="478"/>
      <c r="D1961" s="620"/>
      <c r="E1961" s="620"/>
      <c r="F1961" s="620"/>
      <c r="G1961" s="479"/>
      <c r="H1961" s="621"/>
      <c r="I1961" s="622"/>
      <c r="J1961" s="622"/>
      <c r="K1961" s="623"/>
      <c r="L1961" s="623"/>
      <c r="M1961" s="622"/>
      <c r="N1961" s="623"/>
      <c r="O1961" s="622"/>
      <c r="P1961" s="479"/>
      <c r="Q1961" s="479"/>
      <c r="R1961" s="623"/>
      <c r="S1961" s="478"/>
      <c r="T1961" s="478"/>
      <c r="U1961" s="624"/>
      <c r="V1961" s="624"/>
      <c r="W1961" s="624"/>
      <c r="BB1961" s="478"/>
      <c r="BC1961" s="478"/>
      <c r="BD1961" s="478"/>
      <c r="BE1961" s="478"/>
      <c r="BF1961" s="478"/>
      <c r="BG1961" s="478"/>
    </row>
    <row r="1962" spans="2:59" x14ac:dyDescent="0.2">
      <c r="B1962" s="478"/>
      <c r="C1962" s="478"/>
      <c r="D1962" s="620"/>
      <c r="E1962" s="620"/>
      <c r="F1962" s="620"/>
      <c r="G1962" s="479"/>
      <c r="H1962" s="621"/>
      <c r="I1962" s="622"/>
      <c r="J1962" s="622"/>
      <c r="K1962" s="623"/>
      <c r="L1962" s="623"/>
      <c r="M1962" s="622"/>
      <c r="N1962" s="623"/>
      <c r="O1962" s="622"/>
      <c r="P1962" s="479"/>
      <c r="Q1962" s="479"/>
      <c r="R1962" s="623"/>
      <c r="S1962" s="478"/>
      <c r="T1962" s="478"/>
      <c r="U1962" s="624"/>
      <c r="V1962" s="624"/>
      <c r="W1962" s="624"/>
      <c r="BB1962" s="478"/>
      <c r="BC1962" s="478"/>
      <c r="BD1962" s="478"/>
      <c r="BE1962" s="478"/>
      <c r="BF1962" s="478"/>
      <c r="BG1962" s="478"/>
    </row>
    <row r="1963" spans="2:59" x14ac:dyDescent="0.2">
      <c r="B1963" s="478"/>
      <c r="C1963" s="478"/>
      <c r="D1963" s="620"/>
      <c r="E1963" s="620"/>
      <c r="F1963" s="620"/>
      <c r="G1963" s="479"/>
      <c r="H1963" s="621"/>
      <c r="I1963" s="622"/>
      <c r="J1963" s="622"/>
      <c r="K1963" s="623"/>
      <c r="L1963" s="623"/>
      <c r="M1963" s="622"/>
      <c r="N1963" s="623"/>
      <c r="O1963" s="622"/>
      <c r="P1963" s="479"/>
      <c r="Q1963" s="479"/>
      <c r="R1963" s="623"/>
      <c r="S1963" s="478"/>
      <c r="T1963" s="478"/>
      <c r="U1963" s="624"/>
      <c r="V1963" s="624"/>
      <c r="W1963" s="624"/>
      <c r="BB1963" s="478"/>
      <c r="BC1963" s="478"/>
      <c r="BD1963" s="478"/>
      <c r="BE1963" s="478"/>
      <c r="BF1963" s="478"/>
      <c r="BG1963" s="478"/>
    </row>
    <row r="1964" spans="2:59" x14ac:dyDescent="0.2">
      <c r="B1964" s="478"/>
      <c r="C1964" s="478"/>
      <c r="D1964" s="620"/>
      <c r="E1964" s="620"/>
      <c r="F1964" s="620"/>
      <c r="G1964" s="479"/>
      <c r="H1964" s="621"/>
      <c r="I1964" s="622"/>
      <c r="J1964" s="622"/>
      <c r="K1964" s="623"/>
      <c r="L1964" s="623"/>
      <c r="M1964" s="622"/>
      <c r="N1964" s="623"/>
      <c r="O1964" s="622"/>
      <c r="P1964" s="479"/>
      <c r="Q1964" s="479"/>
      <c r="R1964" s="623"/>
      <c r="S1964" s="478"/>
      <c r="T1964" s="478"/>
      <c r="U1964" s="624"/>
      <c r="V1964" s="624"/>
      <c r="W1964" s="624"/>
      <c r="BB1964" s="478"/>
      <c r="BC1964" s="478"/>
      <c r="BD1964" s="478"/>
      <c r="BE1964" s="478"/>
      <c r="BF1964" s="478"/>
      <c r="BG1964" s="478"/>
    </row>
    <row r="1965" spans="2:59" x14ac:dyDescent="0.2">
      <c r="B1965" s="478"/>
      <c r="C1965" s="478"/>
      <c r="D1965" s="620"/>
      <c r="E1965" s="620"/>
      <c r="F1965" s="620"/>
      <c r="G1965" s="479"/>
      <c r="H1965" s="621"/>
      <c r="I1965" s="622"/>
      <c r="J1965" s="622"/>
      <c r="K1965" s="623"/>
      <c r="L1965" s="623"/>
      <c r="M1965" s="622"/>
      <c r="N1965" s="623"/>
      <c r="O1965" s="622"/>
      <c r="P1965" s="479"/>
      <c r="Q1965" s="479"/>
      <c r="R1965" s="623"/>
      <c r="S1965" s="478"/>
      <c r="T1965" s="478"/>
      <c r="U1965" s="624"/>
      <c r="V1965" s="624"/>
      <c r="W1965" s="624"/>
      <c r="BB1965" s="478"/>
      <c r="BC1965" s="478"/>
      <c r="BD1965" s="478"/>
      <c r="BE1965" s="478"/>
      <c r="BF1965" s="478"/>
      <c r="BG1965" s="478"/>
    </row>
    <row r="1966" spans="2:59" x14ac:dyDescent="0.2">
      <c r="B1966" s="478"/>
      <c r="C1966" s="478"/>
      <c r="D1966" s="620"/>
      <c r="E1966" s="620"/>
      <c r="F1966" s="620"/>
      <c r="G1966" s="479"/>
      <c r="H1966" s="621"/>
      <c r="I1966" s="622"/>
      <c r="J1966" s="622"/>
      <c r="K1966" s="623"/>
      <c r="L1966" s="623"/>
      <c r="M1966" s="622"/>
      <c r="N1966" s="623"/>
      <c r="O1966" s="622"/>
      <c r="P1966" s="479"/>
      <c r="Q1966" s="479"/>
      <c r="R1966" s="623"/>
      <c r="S1966" s="478"/>
      <c r="T1966" s="478"/>
      <c r="U1966" s="624"/>
      <c r="V1966" s="624"/>
      <c r="W1966" s="624"/>
      <c r="BB1966" s="478"/>
      <c r="BC1966" s="478"/>
      <c r="BD1966" s="478"/>
      <c r="BE1966" s="478"/>
      <c r="BF1966" s="478"/>
      <c r="BG1966" s="478"/>
    </row>
    <row r="1967" spans="2:59" x14ac:dyDescent="0.2">
      <c r="B1967" s="478"/>
      <c r="C1967" s="478"/>
      <c r="D1967" s="620"/>
      <c r="E1967" s="620"/>
      <c r="F1967" s="620"/>
      <c r="G1967" s="479"/>
      <c r="H1967" s="621"/>
      <c r="I1967" s="622"/>
      <c r="J1967" s="622"/>
      <c r="K1967" s="623"/>
      <c r="L1967" s="623"/>
      <c r="M1967" s="622"/>
      <c r="N1967" s="623"/>
      <c r="O1967" s="622"/>
      <c r="P1967" s="479"/>
      <c r="Q1967" s="479"/>
      <c r="R1967" s="623"/>
      <c r="S1967" s="478"/>
      <c r="T1967" s="478"/>
      <c r="U1967" s="624"/>
      <c r="V1967" s="624"/>
      <c r="W1967" s="624"/>
      <c r="BB1967" s="478"/>
      <c r="BC1967" s="478"/>
      <c r="BD1967" s="478"/>
      <c r="BE1967" s="478"/>
      <c r="BF1967" s="478"/>
      <c r="BG1967" s="478"/>
    </row>
    <row r="1968" spans="2:59" x14ac:dyDescent="0.2">
      <c r="B1968" s="478"/>
      <c r="C1968" s="478"/>
      <c r="D1968" s="620"/>
      <c r="E1968" s="620"/>
      <c r="F1968" s="620"/>
      <c r="G1968" s="479"/>
      <c r="H1968" s="621"/>
      <c r="I1968" s="622"/>
      <c r="J1968" s="622"/>
      <c r="K1968" s="623"/>
      <c r="L1968" s="623"/>
      <c r="M1968" s="622"/>
      <c r="N1968" s="623"/>
      <c r="O1968" s="622"/>
      <c r="P1968" s="479"/>
      <c r="Q1968" s="479"/>
      <c r="R1968" s="623"/>
      <c r="S1968" s="478"/>
      <c r="T1968" s="478"/>
      <c r="U1968" s="624"/>
      <c r="V1968" s="624"/>
      <c r="W1968" s="624"/>
      <c r="BB1968" s="478"/>
      <c r="BC1968" s="478"/>
      <c r="BD1968" s="478"/>
      <c r="BE1968" s="478"/>
      <c r="BF1968" s="478"/>
      <c r="BG1968" s="478"/>
    </row>
    <row r="1969" spans="2:59" x14ac:dyDescent="0.2">
      <c r="B1969" s="478"/>
      <c r="C1969" s="478"/>
      <c r="D1969" s="620"/>
      <c r="E1969" s="620"/>
      <c r="F1969" s="620"/>
      <c r="G1969" s="479"/>
      <c r="H1969" s="621"/>
      <c r="I1969" s="622"/>
      <c r="J1969" s="622"/>
      <c r="K1969" s="623"/>
      <c r="L1969" s="623"/>
      <c r="M1969" s="622"/>
      <c r="N1969" s="623"/>
      <c r="O1969" s="622"/>
      <c r="P1969" s="479"/>
      <c r="Q1969" s="479"/>
      <c r="R1969" s="623"/>
      <c r="S1969" s="478"/>
      <c r="T1969" s="478"/>
      <c r="U1969" s="624"/>
      <c r="V1969" s="624"/>
      <c r="W1969" s="624"/>
      <c r="BB1969" s="478"/>
      <c r="BC1969" s="478"/>
      <c r="BD1969" s="478"/>
      <c r="BE1969" s="478"/>
      <c r="BF1969" s="478"/>
      <c r="BG1969" s="478"/>
    </row>
    <row r="1970" spans="2:59" x14ac:dyDescent="0.2">
      <c r="B1970" s="478"/>
      <c r="C1970" s="478"/>
      <c r="D1970" s="620"/>
      <c r="E1970" s="620"/>
      <c r="F1970" s="620"/>
      <c r="G1970" s="479"/>
      <c r="H1970" s="621"/>
      <c r="I1970" s="622"/>
      <c r="J1970" s="622"/>
      <c r="K1970" s="623"/>
      <c r="L1970" s="623"/>
      <c r="M1970" s="622"/>
      <c r="N1970" s="623"/>
      <c r="O1970" s="622"/>
      <c r="P1970" s="479"/>
      <c r="Q1970" s="479"/>
      <c r="R1970" s="623"/>
      <c r="S1970" s="478"/>
      <c r="T1970" s="478"/>
      <c r="U1970" s="624"/>
      <c r="V1970" s="624"/>
      <c r="W1970" s="624"/>
      <c r="BB1970" s="478"/>
      <c r="BC1970" s="478"/>
      <c r="BD1970" s="478"/>
      <c r="BE1970" s="478"/>
      <c r="BF1970" s="478"/>
      <c r="BG1970" s="478"/>
    </row>
    <row r="1971" spans="2:59" x14ac:dyDescent="0.2">
      <c r="B1971" s="478"/>
      <c r="C1971" s="478"/>
      <c r="D1971" s="620"/>
      <c r="E1971" s="620"/>
      <c r="F1971" s="620"/>
      <c r="G1971" s="479"/>
      <c r="H1971" s="621"/>
      <c r="I1971" s="622"/>
      <c r="J1971" s="622"/>
      <c r="K1971" s="623"/>
      <c r="L1971" s="623"/>
      <c r="M1971" s="622"/>
      <c r="N1971" s="623"/>
      <c r="O1971" s="622"/>
      <c r="P1971" s="479"/>
      <c r="Q1971" s="479"/>
      <c r="R1971" s="623"/>
      <c r="S1971" s="478"/>
      <c r="T1971" s="478"/>
      <c r="U1971" s="624"/>
      <c r="V1971" s="624"/>
      <c r="W1971" s="624"/>
      <c r="BB1971" s="478"/>
      <c r="BC1971" s="478"/>
      <c r="BD1971" s="478"/>
      <c r="BE1971" s="478"/>
      <c r="BF1971" s="478"/>
      <c r="BG1971" s="478"/>
    </row>
    <row r="1972" spans="2:59" x14ac:dyDescent="0.2">
      <c r="B1972" s="478"/>
      <c r="C1972" s="478"/>
      <c r="D1972" s="620"/>
      <c r="E1972" s="620"/>
      <c r="F1972" s="620"/>
      <c r="G1972" s="479"/>
      <c r="H1972" s="621"/>
      <c r="I1972" s="622"/>
      <c r="J1972" s="622"/>
      <c r="K1972" s="623"/>
      <c r="L1972" s="623"/>
      <c r="M1972" s="622"/>
      <c r="N1972" s="623"/>
      <c r="O1972" s="622"/>
      <c r="P1972" s="479"/>
      <c r="Q1972" s="479"/>
      <c r="R1972" s="623"/>
      <c r="S1972" s="478"/>
      <c r="T1972" s="478"/>
      <c r="U1972" s="624"/>
      <c r="V1972" s="624"/>
      <c r="W1972" s="624"/>
      <c r="BB1972" s="478"/>
      <c r="BC1972" s="478"/>
      <c r="BD1972" s="478"/>
      <c r="BE1972" s="478"/>
      <c r="BF1972" s="478"/>
      <c r="BG1972" s="478"/>
    </row>
    <row r="1973" spans="2:59" x14ac:dyDescent="0.2">
      <c r="B1973" s="478"/>
      <c r="C1973" s="478"/>
      <c r="D1973" s="620"/>
      <c r="E1973" s="620"/>
      <c r="F1973" s="620"/>
      <c r="G1973" s="479"/>
      <c r="H1973" s="621"/>
      <c r="I1973" s="622"/>
      <c r="J1973" s="622"/>
      <c r="K1973" s="623"/>
      <c r="L1973" s="623"/>
      <c r="M1973" s="622"/>
      <c r="N1973" s="623"/>
      <c r="O1973" s="622"/>
      <c r="P1973" s="479"/>
      <c r="Q1973" s="479"/>
      <c r="R1973" s="623"/>
      <c r="S1973" s="478"/>
      <c r="T1973" s="478"/>
      <c r="U1973" s="624"/>
      <c r="V1973" s="624"/>
      <c r="W1973" s="624"/>
      <c r="BB1973" s="478"/>
      <c r="BC1973" s="478"/>
      <c r="BD1973" s="478"/>
      <c r="BE1973" s="478"/>
      <c r="BF1973" s="478"/>
      <c r="BG1973" s="478"/>
    </row>
    <row r="1974" spans="2:59" x14ac:dyDescent="0.2">
      <c r="B1974" s="478"/>
      <c r="C1974" s="478"/>
      <c r="D1974" s="620"/>
      <c r="E1974" s="620"/>
      <c r="F1974" s="620"/>
      <c r="G1974" s="479"/>
      <c r="H1974" s="621"/>
      <c r="I1974" s="622"/>
      <c r="J1974" s="622"/>
      <c r="K1974" s="623"/>
      <c r="L1974" s="623"/>
      <c r="M1974" s="622"/>
      <c r="N1974" s="623"/>
      <c r="O1974" s="622"/>
      <c r="P1974" s="479"/>
      <c r="Q1974" s="479"/>
      <c r="R1974" s="623"/>
      <c r="S1974" s="478"/>
      <c r="T1974" s="478"/>
      <c r="U1974" s="624"/>
      <c r="V1974" s="624"/>
      <c r="W1974" s="624"/>
      <c r="BB1974" s="478"/>
      <c r="BC1974" s="478"/>
      <c r="BD1974" s="478"/>
      <c r="BE1974" s="478"/>
      <c r="BF1974" s="478"/>
      <c r="BG1974" s="478"/>
    </row>
    <row r="1975" spans="2:59" x14ac:dyDescent="0.2">
      <c r="B1975" s="478"/>
      <c r="C1975" s="478"/>
      <c r="D1975" s="620"/>
      <c r="E1975" s="620"/>
      <c r="F1975" s="620"/>
      <c r="G1975" s="479"/>
      <c r="H1975" s="621"/>
      <c r="I1975" s="622"/>
      <c r="J1975" s="622"/>
      <c r="K1975" s="623"/>
      <c r="L1975" s="623"/>
      <c r="M1975" s="622"/>
      <c r="N1975" s="623"/>
      <c r="O1975" s="622"/>
      <c r="P1975" s="479"/>
      <c r="Q1975" s="479"/>
      <c r="R1975" s="623"/>
      <c r="S1975" s="478"/>
      <c r="T1975" s="478"/>
      <c r="U1975" s="624"/>
      <c r="V1975" s="624"/>
      <c r="W1975" s="624"/>
      <c r="BB1975" s="478"/>
      <c r="BC1975" s="478"/>
      <c r="BD1975" s="478"/>
      <c r="BE1975" s="478"/>
      <c r="BF1975" s="478"/>
      <c r="BG1975" s="478"/>
    </row>
    <row r="1976" spans="2:59" x14ac:dyDescent="0.2">
      <c r="B1976" s="478"/>
      <c r="C1976" s="478"/>
      <c r="D1976" s="620"/>
      <c r="E1976" s="620"/>
      <c r="F1976" s="620"/>
      <c r="G1976" s="479"/>
      <c r="H1976" s="621"/>
      <c r="I1976" s="622"/>
      <c r="J1976" s="622"/>
      <c r="K1976" s="623"/>
      <c r="L1976" s="623"/>
      <c r="M1976" s="622"/>
      <c r="N1976" s="623"/>
      <c r="O1976" s="622"/>
      <c r="P1976" s="479"/>
      <c r="Q1976" s="479"/>
      <c r="R1976" s="623"/>
      <c r="S1976" s="478"/>
      <c r="T1976" s="478"/>
      <c r="U1976" s="624"/>
      <c r="V1976" s="624"/>
      <c r="W1976" s="624"/>
      <c r="BB1976" s="478"/>
      <c r="BC1976" s="478"/>
      <c r="BD1976" s="478"/>
      <c r="BE1976" s="478"/>
      <c r="BF1976" s="478"/>
      <c r="BG1976" s="478"/>
    </row>
    <row r="1977" spans="2:59" x14ac:dyDescent="0.2">
      <c r="B1977" s="478"/>
      <c r="C1977" s="478"/>
      <c r="D1977" s="620"/>
      <c r="E1977" s="620"/>
      <c r="F1977" s="620"/>
      <c r="G1977" s="479"/>
      <c r="H1977" s="621"/>
      <c r="I1977" s="622"/>
      <c r="J1977" s="622"/>
      <c r="K1977" s="623"/>
      <c r="L1977" s="623"/>
      <c r="M1977" s="622"/>
      <c r="N1977" s="623"/>
      <c r="O1977" s="622"/>
      <c r="P1977" s="479"/>
      <c r="Q1977" s="479"/>
      <c r="R1977" s="623"/>
      <c r="S1977" s="478"/>
      <c r="T1977" s="478"/>
      <c r="U1977" s="624"/>
      <c r="V1977" s="624"/>
      <c r="W1977" s="624"/>
      <c r="BB1977" s="478"/>
      <c r="BC1977" s="478"/>
      <c r="BD1977" s="478"/>
      <c r="BE1977" s="478"/>
      <c r="BF1977" s="478"/>
      <c r="BG1977" s="478"/>
    </row>
    <row r="1978" spans="2:59" x14ac:dyDescent="0.2">
      <c r="B1978" s="478"/>
      <c r="C1978" s="478"/>
      <c r="D1978" s="620"/>
      <c r="E1978" s="620"/>
      <c r="F1978" s="620"/>
      <c r="G1978" s="479"/>
      <c r="H1978" s="621"/>
      <c r="I1978" s="622"/>
      <c r="J1978" s="622"/>
      <c r="K1978" s="623"/>
      <c r="L1978" s="623"/>
      <c r="M1978" s="622"/>
      <c r="N1978" s="623"/>
      <c r="O1978" s="622"/>
      <c r="P1978" s="479"/>
      <c r="Q1978" s="479"/>
      <c r="R1978" s="623"/>
      <c r="S1978" s="478"/>
      <c r="T1978" s="478"/>
      <c r="U1978" s="624"/>
      <c r="V1978" s="624"/>
      <c r="W1978" s="624"/>
      <c r="BB1978" s="478"/>
      <c r="BC1978" s="478"/>
      <c r="BD1978" s="478"/>
      <c r="BE1978" s="478"/>
      <c r="BF1978" s="478"/>
      <c r="BG1978" s="478"/>
    </row>
    <row r="1979" spans="2:59" x14ac:dyDescent="0.2">
      <c r="B1979" s="478"/>
      <c r="C1979" s="478"/>
      <c r="D1979" s="620"/>
      <c r="E1979" s="620"/>
      <c r="F1979" s="620"/>
      <c r="G1979" s="479"/>
      <c r="H1979" s="621"/>
      <c r="I1979" s="622"/>
      <c r="J1979" s="622"/>
      <c r="K1979" s="623"/>
      <c r="L1979" s="623"/>
      <c r="M1979" s="622"/>
      <c r="N1979" s="623"/>
      <c r="O1979" s="622"/>
      <c r="P1979" s="479"/>
      <c r="Q1979" s="479"/>
      <c r="R1979" s="623"/>
      <c r="S1979" s="478"/>
      <c r="T1979" s="478"/>
      <c r="U1979" s="624"/>
      <c r="V1979" s="624"/>
      <c r="W1979" s="624"/>
      <c r="BB1979" s="478"/>
      <c r="BC1979" s="478"/>
      <c r="BD1979" s="478"/>
      <c r="BE1979" s="478"/>
      <c r="BF1979" s="478"/>
      <c r="BG1979" s="478"/>
    </row>
    <row r="1980" spans="2:59" x14ac:dyDescent="0.2">
      <c r="B1980" s="478"/>
      <c r="C1980" s="478"/>
      <c r="D1980" s="620"/>
      <c r="E1980" s="620"/>
      <c r="F1980" s="620"/>
      <c r="G1980" s="479"/>
      <c r="H1980" s="621"/>
      <c r="I1980" s="622"/>
      <c r="J1980" s="622"/>
      <c r="K1980" s="623"/>
      <c r="L1980" s="623"/>
      <c r="M1980" s="622"/>
      <c r="N1980" s="623"/>
      <c r="O1980" s="622"/>
      <c r="P1980" s="479"/>
      <c r="Q1980" s="479"/>
      <c r="R1980" s="623"/>
      <c r="S1980" s="478"/>
      <c r="T1980" s="478"/>
      <c r="U1980" s="624"/>
      <c r="V1980" s="624"/>
      <c r="W1980" s="624"/>
      <c r="BB1980" s="478"/>
      <c r="BC1980" s="478"/>
      <c r="BD1980" s="478"/>
      <c r="BE1980" s="478"/>
      <c r="BF1980" s="478"/>
      <c r="BG1980" s="478"/>
    </row>
    <row r="1981" spans="2:59" x14ac:dyDescent="0.2">
      <c r="B1981" s="478"/>
      <c r="C1981" s="478"/>
      <c r="D1981" s="620"/>
      <c r="E1981" s="620"/>
      <c r="F1981" s="620"/>
      <c r="G1981" s="479"/>
      <c r="H1981" s="621"/>
      <c r="I1981" s="622"/>
      <c r="J1981" s="622"/>
      <c r="K1981" s="623"/>
      <c r="L1981" s="623"/>
      <c r="M1981" s="622"/>
      <c r="N1981" s="623"/>
      <c r="O1981" s="622"/>
      <c r="P1981" s="479"/>
      <c r="Q1981" s="479"/>
      <c r="R1981" s="623"/>
      <c r="S1981" s="478"/>
      <c r="T1981" s="478"/>
      <c r="U1981" s="624"/>
      <c r="V1981" s="624"/>
      <c r="W1981" s="624"/>
      <c r="BB1981" s="478"/>
      <c r="BC1981" s="478"/>
      <c r="BD1981" s="478"/>
      <c r="BE1981" s="478"/>
      <c r="BF1981" s="478"/>
      <c r="BG1981" s="478"/>
    </row>
    <row r="1982" spans="2:59" x14ac:dyDescent="0.2">
      <c r="B1982" s="478"/>
      <c r="C1982" s="478"/>
      <c r="D1982" s="620"/>
      <c r="E1982" s="620"/>
      <c r="F1982" s="620"/>
      <c r="G1982" s="479"/>
      <c r="H1982" s="621"/>
      <c r="I1982" s="622"/>
      <c r="J1982" s="622"/>
      <c r="K1982" s="623"/>
      <c r="L1982" s="623"/>
      <c r="M1982" s="622"/>
      <c r="N1982" s="623"/>
      <c r="O1982" s="622"/>
      <c r="P1982" s="479"/>
      <c r="Q1982" s="479"/>
      <c r="R1982" s="623"/>
      <c r="S1982" s="478"/>
      <c r="T1982" s="478"/>
      <c r="U1982" s="624"/>
      <c r="V1982" s="624"/>
      <c r="W1982" s="624"/>
      <c r="BB1982" s="478"/>
      <c r="BC1982" s="478"/>
      <c r="BD1982" s="478"/>
      <c r="BE1982" s="478"/>
      <c r="BF1982" s="478"/>
      <c r="BG1982" s="478"/>
    </row>
    <row r="1983" spans="2:59" x14ac:dyDescent="0.2">
      <c r="B1983" s="478"/>
      <c r="C1983" s="478"/>
      <c r="D1983" s="620"/>
      <c r="E1983" s="620"/>
      <c r="F1983" s="620"/>
      <c r="G1983" s="479"/>
      <c r="H1983" s="621"/>
      <c r="I1983" s="622"/>
      <c r="J1983" s="622"/>
      <c r="K1983" s="623"/>
      <c r="L1983" s="623"/>
      <c r="M1983" s="622"/>
      <c r="N1983" s="623"/>
      <c r="O1983" s="622"/>
      <c r="P1983" s="479"/>
      <c r="Q1983" s="479"/>
      <c r="R1983" s="623"/>
      <c r="S1983" s="478"/>
      <c r="T1983" s="478"/>
      <c r="U1983" s="624"/>
      <c r="V1983" s="624"/>
      <c r="W1983" s="624"/>
      <c r="BB1983" s="478"/>
      <c r="BC1983" s="478"/>
      <c r="BD1983" s="478"/>
      <c r="BE1983" s="478"/>
      <c r="BF1983" s="478"/>
      <c r="BG1983" s="478"/>
    </row>
    <row r="1984" spans="2:59" x14ac:dyDescent="0.2">
      <c r="B1984" s="478"/>
      <c r="C1984" s="478"/>
      <c r="D1984" s="620"/>
      <c r="E1984" s="620"/>
      <c r="F1984" s="620"/>
      <c r="G1984" s="479"/>
      <c r="H1984" s="621"/>
      <c r="I1984" s="622"/>
      <c r="J1984" s="622"/>
      <c r="K1984" s="623"/>
      <c r="L1984" s="623"/>
      <c r="M1984" s="622"/>
      <c r="N1984" s="623"/>
      <c r="O1984" s="622"/>
      <c r="P1984" s="479"/>
      <c r="Q1984" s="479"/>
      <c r="R1984" s="623"/>
      <c r="S1984" s="478"/>
      <c r="T1984" s="478"/>
      <c r="U1984" s="624"/>
      <c r="V1984" s="624"/>
      <c r="W1984" s="624"/>
      <c r="BB1984" s="478"/>
      <c r="BC1984" s="478"/>
      <c r="BD1984" s="478"/>
      <c r="BE1984" s="478"/>
      <c r="BF1984" s="478"/>
      <c r="BG1984" s="478"/>
    </row>
    <row r="1985" spans="2:59" x14ac:dyDescent="0.2">
      <c r="B1985" s="478"/>
      <c r="C1985" s="478"/>
      <c r="D1985" s="620"/>
      <c r="E1985" s="620"/>
      <c r="F1985" s="620"/>
      <c r="G1985" s="479"/>
      <c r="H1985" s="621"/>
      <c r="I1985" s="622"/>
      <c r="J1985" s="622"/>
      <c r="K1985" s="623"/>
      <c r="L1985" s="623"/>
      <c r="M1985" s="622"/>
      <c r="N1985" s="623"/>
      <c r="O1985" s="622"/>
      <c r="P1985" s="479"/>
      <c r="Q1985" s="479"/>
      <c r="R1985" s="623"/>
      <c r="S1985" s="478"/>
      <c r="T1985" s="478"/>
      <c r="U1985" s="624"/>
      <c r="V1985" s="624"/>
      <c r="W1985" s="624"/>
      <c r="BB1985" s="478"/>
      <c r="BC1985" s="478"/>
      <c r="BD1985" s="478"/>
      <c r="BE1985" s="478"/>
      <c r="BF1985" s="478"/>
      <c r="BG1985" s="478"/>
    </row>
    <row r="1986" spans="2:59" x14ac:dyDescent="0.2">
      <c r="B1986" s="478"/>
      <c r="C1986" s="478"/>
      <c r="D1986" s="620"/>
      <c r="E1986" s="620"/>
      <c r="F1986" s="620"/>
      <c r="G1986" s="479"/>
      <c r="H1986" s="621"/>
      <c r="I1986" s="622"/>
      <c r="J1986" s="622"/>
      <c r="K1986" s="623"/>
      <c r="L1986" s="623"/>
      <c r="M1986" s="622"/>
      <c r="N1986" s="623"/>
      <c r="O1986" s="622"/>
      <c r="P1986" s="479"/>
      <c r="Q1986" s="479"/>
      <c r="R1986" s="623"/>
      <c r="S1986" s="478"/>
      <c r="T1986" s="478"/>
      <c r="U1986" s="624"/>
      <c r="V1986" s="624"/>
      <c r="W1986" s="624"/>
      <c r="BB1986" s="478"/>
      <c r="BC1986" s="478"/>
      <c r="BD1986" s="478"/>
      <c r="BE1986" s="478"/>
      <c r="BF1986" s="478"/>
      <c r="BG1986" s="478"/>
    </row>
    <row r="1987" spans="2:59" x14ac:dyDescent="0.2">
      <c r="B1987" s="478"/>
      <c r="C1987" s="478"/>
      <c r="D1987" s="620"/>
      <c r="E1987" s="620"/>
      <c r="F1987" s="620"/>
      <c r="G1987" s="479"/>
      <c r="H1987" s="621"/>
      <c r="I1987" s="622"/>
      <c r="J1987" s="622"/>
      <c r="K1987" s="623"/>
      <c r="L1987" s="623"/>
      <c r="M1987" s="622"/>
      <c r="N1987" s="623"/>
      <c r="O1987" s="622"/>
      <c r="P1987" s="479"/>
      <c r="Q1987" s="479"/>
      <c r="R1987" s="623"/>
      <c r="S1987" s="478"/>
      <c r="T1987" s="478"/>
      <c r="U1987" s="624"/>
      <c r="V1987" s="624"/>
      <c r="W1987" s="624"/>
      <c r="BB1987" s="478"/>
      <c r="BC1987" s="478"/>
      <c r="BD1987" s="478"/>
      <c r="BE1987" s="478"/>
      <c r="BF1987" s="478"/>
      <c r="BG1987" s="478"/>
    </row>
    <row r="1988" spans="2:59" x14ac:dyDescent="0.2">
      <c r="B1988" s="478"/>
      <c r="C1988" s="478"/>
      <c r="D1988" s="620"/>
      <c r="E1988" s="620"/>
      <c r="F1988" s="620"/>
      <c r="G1988" s="479"/>
      <c r="H1988" s="621"/>
      <c r="I1988" s="622"/>
      <c r="J1988" s="622"/>
      <c r="K1988" s="623"/>
      <c r="L1988" s="623"/>
      <c r="M1988" s="622"/>
      <c r="N1988" s="623"/>
      <c r="O1988" s="622"/>
      <c r="P1988" s="479"/>
      <c r="Q1988" s="479"/>
      <c r="R1988" s="623"/>
      <c r="S1988" s="478"/>
      <c r="T1988" s="478"/>
      <c r="U1988" s="624"/>
      <c r="V1988" s="624"/>
      <c r="W1988" s="624"/>
      <c r="BB1988" s="478"/>
      <c r="BC1988" s="478"/>
      <c r="BD1988" s="478"/>
      <c r="BE1988" s="478"/>
      <c r="BF1988" s="478"/>
      <c r="BG1988" s="478"/>
    </row>
    <row r="1989" spans="2:59" x14ac:dyDescent="0.2">
      <c r="B1989" s="478"/>
      <c r="C1989" s="478"/>
      <c r="D1989" s="620"/>
      <c r="E1989" s="620"/>
      <c r="F1989" s="620"/>
      <c r="G1989" s="479"/>
      <c r="H1989" s="621"/>
      <c r="I1989" s="622"/>
      <c r="J1989" s="622"/>
      <c r="K1989" s="623"/>
      <c r="L1989" s="623"/>
      <c r="M1989" s="622"/>
      <c r="N1989" s="623"/>
      <c r="O1989" s="622"/>
      <c r="P1989" s="479"/>
      <c r="Q1989" s="479"/>
      <c r="R1989" s="623"/>
      <c r="S1989" s="478"/>
      <c r="T1989" s="478"/>
      <c r="U1989" s="624"/>
      <c r="V1989" s="624"/>
      <c r="W1989" s="624"/>
      <c r="BB1989" s="478"/>
      <c r="BC1989" s="478"/>
      <c r="BD1989" s="478"/>
      <c r="BE1989" s="478"/>
      <c r="BF1989" s="478"/>
      <c r="BG1989" s="478"/>
    </row>
    <row r="1990" spans="2:59" x14ac:dyDescent="0.2">
      <c r="B1990" s="478"/>
      <c r="C1990" s="478"/>
      <c r="D1990" s="620"/>
      <c r="E1990" s="620"/>
      <c r="F1990" s="620"/>
      <c r="G1990" s="479"/>
      <c r="H1990" s="621"/>
      <c r="I1990" s="622"/>
      <c r="J1990" s="622"/>
      <c r="K1990" s="623"/>
      <c r="L1990" s="623"/>
      <c r="M1990" s="622"/>
      <c r="N1990" s="623"/>
      <c r="O1990" s="622"/>
      <c r="P1990" s="479"/>
      <c r="Q1990" s="479"/>
      <c r="R1990" s="623"/>
      <c r="S1990" s="478"/>
      <c r="T1990" s="478"/>
      <c r="U1990" s="624"/>
      <c r="V1990" s="624"/>
      <c r="W1990" s="624"/>
      <c r="BB1990" s="478"/>
      <c r="BC1990" s="478"/>
      <c r="BD1990" s="478"/>
      <c r="BE1990" s="478"/>
      <c r="BF1990" s="478"/>
      <c r="BG1990" s="478"/>
    </row>
    <row r="1991" spans="2:59" x14ac:dyDescent="0.2">
      <c r="B1991" s="478"/>
      <c r="C1991" s="478"/>
      <c r="D1991" s="620"/>
      <c r="E1991" s="620"/>
      <c r="F1991" s="620"/>
      <c r="G1991" s="479"/>
      <c r="H1991" s="621"/>
      <c r="I1991" s="622"/>
      <c r="J1991" s="622"/>
      <c r="K1991" s="623"/>
      <c r="L1991" s="623"/>
      <c r="M1991" s="622"/>
      <c r="N1991" s="623"/>
      <c r="O1991" s="622"/>
      <c r="P1991" s="479"/>
      <c r="Q1991" s="479"/>
      <c r="R1991" s="623"/>
      <c r="S1991" s="478"/>
      <c r="T1991" s="478"/>
      <c r="U1991" s="624"/>
      <c r="V1991" s="624"/>
      <c r="W1991" s="624"/>
      <c r="BB1991" s="478"/>
      <c r="BC1991" s="478"/>
      <c r="BD1991" s="478"/>
      <c r="BE1991" s="478"/>
      <c r="BF1991" s="478"/>
      <c r="BG1991" s="478"/>
    </row>
    <row r="1992" spans="2:59" x14ac:dyDescent="0.2">
      <c r="B1992" s="478"/>
      <c r="C1992" s="478"/>
      <c r="D1992" s="620"/>
      <c r="E1992" s="620"/>
      <c r="F1992" s="620"/>
      <c r="G1992" s="479"/>
      <c r="H1992" s="621"/>
      <c r="I1992" s="622"/>
      <c r="J1992" s="622"/>
      <c r="K1992" s="623"/>
      <c r="L1992" s="623"/>
      <c r="M1992" s="622"/>
      <c r="N1992" s="623"/>
      <c r="O1992" s="622"/>
      <c r="P1992" s="479"/>
      <c r="Q1992" s="479"/>
      <c r="R1992" s="623"/>
      <c r="S1992" s="478"/>
      <c r="T1992" s="478"/>
      <c r="U1992" s="624"/>
      <c r="V1992" s="624"/>
      <c r="W1992" s="624"/>
      <c r="BB1992" s="478"/>
      <c r="BC1992" s="478"/>
      <c r="BD1992" s="478"/>
      <c r="BE1992" s="478"/>
      <c r="BF1992" s="478"/>
      <c r="BG1992" s="478"/>
    </row>
    <row r="1993" spans="2:59" x14ac:dyDescent="0.2">
      <c r="B1993" s="478"/>
      <c r="C1993" s="478"/>
      <c r="D1993" s="620"/>
      <c r="E1993" s="620"/>
      <c r="F1993" s="620"/>
      <c r="G1993" s="479"/>
      <c r="H1993" s="621"/>
      <c r="I1993" s="622"/>
      <c r="J1993" s="622"/>
      <c r="K1993" s="623"/>
      <c r="L1993" s="623"/>
      <c r="M1993" s="622"/>
      <c r="N1993" s="623"/>
      <c r="O1993" s="622"/>
      <c r="P1993" s="479"/>
      <c r="Q1993" s="479"/>
      <c r="R1993" s="623"/>
      <c r="S1993" s="478"/>
      <c r="T1993" s="478"/>
      <c r="U1993" s="624"/>
      <c r="V1993" s="624"/>
      <c r="W1993" s="624"/>
      <c r="BB1993" s="478"/>
      <c r="BC1993" s="478"/>
      <c r="BD1993" s="478"/>
      <c r="BE1993" s="478"/>
      <c r="BF1993" s="478"/>
      <c r="BG1993" s="478"/>
    </row>
    <row r="1994" spans="2:59" x14ac:dyDescent="0.2">
      <c r="B1994" s="478"/>
      <c r="C1994" s="478"/>
      <c r="D1994" s="620"/>
      <c r="E1994" s="620"/>
      <c r="F1994" s="620"/>
      <c r="G1994" s="479"/>
      <c r="H1994" s="621"/>
      <c r="I1994" s="622"/>
      <c r="J1994" s="622"/>
      <c r="K1994" s="623"/>
      <c r="L1994" s="623"/>
      <c r="M1994" s="622"/>
      <c r="N1994" s="623"/>
      <c r="O1994" s="622"/>
      <c r="P1994" s="479"/>
      <c r="Q1994" s="479"/>
      <c r="R1994" s="623"/>
      <c r="S1994" s="478"/>
      <c r="T1994" s="478"/>
      <c r="U1994" s="624"/>
      <c r="V1994" s="624"/>
      <c r="W1994" s="624"/>
      <c r="BB1994" s="478"/>
      <c r="BC1994" s="478"/>
      <c r="BD1994" s="478"/>
      <c r="BE1994" s="478"/>
      <c r="BF1994" s="478"/>
      <c r="BG1994" s="478"/>
    </row>
    <row r="1995" spans="2:59" x14ac:dyDescent="0.2">
      <c r="B1995" s="478"/>
      <c r="C1995" s="478"/>
      <c r="D1995" s="620"/>
      <c r="E1995" s="620"/>
      <c r="F1995" s="620"/>
      <c r="G1995" s="479"/>
      <c r="H1995" s="621"/>
      <c r="I1995" s="622"/>
      <c r="J1995" s="622"/>
      <c r="K1995" s="623"/>
      <c r="L1995" s="623"/>
      <c r="M1995" s="622"/>
      <c r="N1995" s="623"/>
      <c r="O1995" s="622"/>
      <c r="P1995" s="479"/>
      <c r="Q1995" s="479"/>
      <c r="R1995" s="623"/>
      <c r="S1995" s="478"/>
      <c r="T1995" s="478"/>
      <c r="U1995" s="624"/>
      <c r="V1995" s="624"/>
      <c r="W1995" s="624"/>
      <c r="BB1995" s="478"/>
      <c r="BC1995" s="478"/>
      <c r="BD1995" s="478"/>
      <c r="BE1995" s="478"/>
      <c r="BF1995" s="478"/>
      <c r="BG1995" s="478"/>
    </row>
    <row r="1996" spans="2:59" x14ac:dyDescent="0.2">
      <c r="B1996" s="478"/>
      <c r="C1996" s="478"/>
      <c r="D1996" s="620"/>
      <c r="E1996" s="620"/>
      <c r="F1996" s="620"/>
      <c r="G1996" s="479"/>
      <c r="H1996" s="621"/>
      <c r="I1996" s="622"/>
      <c r="J1996" s="622"/>
      <c r="K1996" s="623"/>
      <c r="L1996" s="623"/>
      <c r="M1996" s="622"/>
      <c r="N1996" s="623"/>
      <c r="O1996" s="622"/>
      <c r="P1996" s="479"/>
      <c r="Q1996" s="479"/>
      <c r="R1996" s="623"/>
      <c r="S1996" s="478"/>
      <c r="T1996" s="478"/>
      <c r="U1996" s="624"/>
      <c r="V1996" s="624"/>
      <c r="W1996" s="624"/>
      <c r="BB1996" s="478"/>
      <c r="BC1996" s="478"/>
      <c r="BD1996" s="478"/>
      <c r="BE1996" s="478"/>
      <c r="BF1996" s="478"/>
      <c r="BG1996" s="478"/>
    </row>
    <row r="1997" spans="2:59" x14ac:dyDescent="0.2">
      <c r="B1997" s="478"/>
      <c r="C1997" s="478"/>
      <c r="D1997" s="620"/>
      <c r="E1997" s="620"/>
      <c r="F1997" s="620"/>
      <c r="G1997" s="479"/>
      <c r="H1997" s="621"/>
      <c r="I1997" s="622"/>
      <c r="J1997" s="622"/>
      <c r="K1997" s="623"/>
      <c r="L1997" s="623"/>
      <c r="M1997" s="622"/>
      <c r="N1997" s="623"/>
      <c r="O1997" s="622"/>
      <c r="P1997" s="479"/>
      <c r="Q1997" s="479"/>
      <c r="R1997" s="623"/>
      <c r="S1997" s="478"/>
      <c r="T1997" s="478"/>
      <c r="U1997" s="624"/>
      <c r="V1997" s="624"/>
      <c r="W1997" s="624"/>
      <c r="BB1997" s="478"/>
      <c r="BC1997" s="478"/>
      <c r="BD1997" s="478"/>
      <c r="BE1997" s="478"/>
      <c r="BF1997" s="478"/>
      <c r="BG1997" s="478"/>
    </row>
    <row r="1998" spans="2:59" x14ac:dyDescent="0.2">
      <c r="B1998" s="478"/>
      <c r="C1998" s="478"/>
      <c r="D1998" s="620"/>
      <c r="E1998" s="620"/>
      <c r="F1998" s="620"/>
      <c r="G1998" s="479"/>
      <c r="H1998" s="621"/>
      <c r="I1998" s="622"/>
      <c r="J1998" s="622"/>
      <c r="K1998" s="623"/>
      <c r="L1998" s="623"/>
      <c r="M1998" s="622"/>
      <c r="N1998" s="623"/>
      <c r="O1998" s="622"/>
      <c r="P1998" s="479"/>
      <c r="Q1998" s="479"/>
      <c r="R1998" s="623"/>
      <c r="S1998" s="478"/>
      <c r="T1998" s="478"/>
      <c r="U1998" s="624"/>
      <c r="V1998" s="624"/>
      <c r="W1998" s="624"/>
      <c r="BB1998" s="478"/>
      <c r="BC1998" s="478"/>
      <c r="BD1998" s="478"/>
      <c r="BE1998" s="478"/>
      <c r="BF1998" s="478"/>
      <c r="BG1998" s="478"/>
    </row>
    <row r="1999" spans="2:59" x14ac:dyDescent="0.2">
      <c r="B1999" s="478"/>
      <c r="C1999" s="478"/>
      <c r="D1999" s="620"/>
      <c r="E1999" s="620"/>
      <c r="F1999" s="620"/>
      <c r="G1999" s="479"/>
      <c r="H1999" s="621"/>
      <c r="I1999" s="622"/>
      <c r="J1999" s="622"/>
      <c r="K1999" s="623"/>
      <c r="L1999" s="623"/>
      <c r="M1999" s="622"/>
      <c r="N1999" s="623"/>
      <c r="O1999" s="622"/>
      <c r="P1999" s="479"/>
      <c r="Q1999" s="479"/>
      <c r="R1999" s="623"/>
      <c r="S1999" s="478"/>
      <c r="T1999" s="478"/>
      <c r="U1999" s="624"/>
      <c r="V1999" s="624"/>
      <c r="W1999" s="624"/>
      <c r="BB1999" s="478"/>
      <c r="BC1999" s="478"/>
      <c r="BD1999" s="478"/>
      <c r="BE1999" s="478"/>
      <c r="BF1999" s="478"/>
      <c r="BG1999" s="478"/>
    </row>
    <row r="2000" spans="2:59" x14ac:dyDescent="0.2">
      <c r="B2000" s="478"/>
      <c r="C2000" s="478"/>
      <c r="D2000" s="620"/>
      <c r="E2000" s="620"/>
      <c r="F2000" s="620"/>
      <c r="G2000" s="479"/>
      <c r="H2000" s="621"/>
      <c r="I2000" s="622"/>
      <c r="J2000" s="622"/>
      <c r="K2000" s="623"/>
      <c r="L2000" s="623"/>
      <c r="M2000" s="622"/>
      <c r="N2000" s="623"/>
      <c r="O2000" s="622"/>
      <c r="P2000" s="479"/>
      <c r="Q2000" s="479"/>
      <c r="R2000" s="623"/>
      <c r="S2000" s="478"/>
      <c r="T2000" s="478"/>
      <c r="U2000" s="624"/>
      <c r="V2000" s="624"/>
      <c r="W2000" s="624"/>
      <c r="BB2000" s="478"/>
      <c r="BC2000" s="478"/>
      <c r="BD2000" s="478"/>
      <c r="BE2000" s="478"/>
      <c r="BF2000" s="478"/>
      <c r="BG2000" s="478"/>
    </row>
    <row r="2001" spans="2:59" x14ac:dyDescent="0.2">
      <c r="B2001" s="478"/>
      <c r="C2001" s="478"/>
      <c r="D2001" s="620"/>
      <c r="E2001" s="620"/>
      <c r="F2001" s="620"/>
      <c r="G2001" s="479"/>
      <c r="H2001" s="621"/>
      <c r="I2001" s="622"/>
      <c r="J2001" s="622"/>
      <c r="K2001" s="623"/>
      <c r="L2001" s="623"/>
      <c r="M2001" s="622"/>
      <c r="N2001" s="623"/>
      <c r="O2001" s="622"/>
      <c r="P2001" s="479"/>
      <c r="Q2001" s="479"/>
      <c r="R2001" s="623"/>
      <c r="S2001" s="478"/>
      <c r="T2001" s="478"/>
      <c r="U2001" s="624"/>
      <c r="V2001" s="624"/>
      <c r="W2001" s="624"/>
      <c r="BB2001" s="478"/>
      <c r="BC2001" s="478"/>
      <c r="BD2001" s="478"/>
      <c r="BE2001" s="478"/>
      <c r="BF2001" s="478"/>
      <c r="BG2001" s="478"/>
    </row>
    <row r="2002" spans="2:59" x14ac:dyDescent="0.2">
      <c r="B2002" s="478"/>
      <c r="C2002" s="478"/>
      <c r="D2002" s="620"/>
      <c r="E2002" s="620"/>
      <c r="F2002" s="620"/>
      <c r="G2002" s="479"/>
      <c r="H2002" s="621"/>
      <c r="I2002" s="622"/>
      <c r="J2002" s="622"/>
      <c r="K2002" s="623"/>
      <c r="L2002" s="623"/>
      <c r="M2002" s="622"/>
      <c r="N2002" s="623"/>
      <c r="O2002" s="622"/>
      <c r="P2002" s="479"/>
      <c r="Q2002" s="479"/>
      <c r="R2002" s="623"/>
      <c r="S2002" s="478"/>
      <c r="T2002" s="478"/>
      <c r="U2002" s="624"/>
      <c r="V2002" s="624"/>
      <c r="W2002" s="624"/>
      <c r="BB2002" s="478"/>
      <c r="BC2002" s="478"/>
      <c r="BD2002" s="478"/>
      <c r="BE2002" s="478"/>
      <c r="BF2002" s="478"/>
      <c r="BG2002" s="478"/>
    </row>
    <row r="2003" spans="2:59" x14ac:dyDescent="0.2">
      <c r="B2003" s="478"/>
      <c r="C2003" s="478"/>
      <c r="D2003" s="620"/>
      <c r="E2003" s="620"/>
      <c r="F2003" s="620"/>
      <c r="G2003" s="479"/>
      <c r="H2003" s="621"/>
      <c r="I2003" s="622"/>
      <c r="J2003" s="622"/>
      <c r="K2003" s="623"/>
      <c r="L2003" s="623"/>
      <c r="M2003" s="622"/>
      <c r="N2003" s="623"/>
      <c r="O2003" s="622"/>
      <c r="P2003" s="479"/>
      <c r="Q2003" s="479"/>
      <c r="R2003" s="623"/>
      <c r="S2003" s="478"/>
      <c r="T2003" s="478"/>
      <c r="U2003" s="624"/>
      <c r="V2003" s="624"/>
      <c r="W2003" s="624"/>
      <c r="BB2003" s="478"/>
      <c r="BC2003" s="478"/>
      <c r="BD2003" s="478"/>
      <c r="BE2003" s="478"/>
      <c r="BF2003" s="478"/>
      <c r="BG2003" s="478"/>
    </row>
    <row r="2004" spans="2:59" x14ac:dyDescent="0.2">
      <c r="B2004" s="478"/>
      <c r="C2004" s="478"/>
      <c r="D2004" s="620"/>
      <c r="E2004" s="620"/>
      <c r="F2004" s="620"/>
      <c r="G2004" s="479"/>
      <c r="H2004" s="621"/>
      <c r="I2004" s="622"/>
      <c r="J2004" s="622"/>
      <c r="K2004" s="623"/>
      <c r="L2004" s="623"/>
      <c r="M2004" s="622"/>
      <c r="N2004" s="623"/>
      <c r="O2004" s="622"/>
      <c r="P2004" s="479"/>
      <c r="Q2004" s="479"/>
      <c r="R2004" s="623"/>
      <c r="S2004" s="478"/>
      <c r="T2004" s="478"/>
      <c r="U2004" s="624"/>
      <c r="V2004" s="624"/>
      <c r="W2004" s="624"/>
      <c r="BB2004" s="478"/>
      <c r="BC2004" s="478"/>
      <c r="BD2004" s="478"/>
      <c r="BE2004" s="478"/>
      <c r="BF2004" s="478"/>
      <c r="BG2004" s="478"/>
    </row>
    <row r="2005" spans="2:59" x14ac:dyDescent="0.2">
      <c r="B2005" s="478"/>
      <c r="C2005" s="478"/>
      <c r="D2005" s="620"/>
      <c r="E2005" s="620"/>
      <c r="F2005" s="620"/>
      <c r="G2005" s="479"/>
      <c r="H2005" s="621"/>
      <c r="I2005" s="622"/>
      <c r="J2005" s="622"/>
      <c r="K2005" s="623"/>
      <c r="L2005" s="623"/>
      <c r="M2005" s="622"/>
      <c r="N2005" s="623"/>
      <c r="O2005" s="622"/>
      <c r="P2005" s="479"/>
      <c r="Q2005" s="479"/>
      <c r="R2005" s="623"/>
      <c r="S2005" s="478"/>
      <c r="T2005" s="478"/>
      <c r="U2005" s="624"/>
      <c r="V2005" s="624"/>
      <c r="W2005" s="624"/>
      <c r="BB2005" s="478"/>
      <c r="BC2005" s="478"/>
      <c r="BD2005" s="478"/>
      <c r="BE2005" s="478"/>
      <c r="BF2005" s="478"/>
      <c r="BG2005" s="478"/>
    </row>
    <row r="2006" spans="2:59" x14ac:dyDescent="0.2">
      <c r="B2006" s="478"/>
      <c r="C2006" s="478"/>
      <c r="D2006" s="620"/>
      <c r="E2006" s="620"/>
      <c r="F2006" s="620"/>
      <c r="G2006" s="479"/>
      <c r="H2006" s="621"/>
      <c r="I2006" s="622"/>
      <c r="J2006" s="622"/>
      <c r="K2006" s="623"/>
      <c r="L2006" s="623"/>
      <c r="M2006" s="622"/>
      <c r="N2006" s="623"/>
      <c r="O2006" s="622"/>
      <c r="P2006" s="479"/>
      <c r="Q2006" s="479"/>
      <c r="R2006" s="623"/>
      <c r="S2006" s="478"/>
      <c r="T2006" s="478"/>
      <c r="U2006" s="624"/>
      <c r="V2006" s="624"/>
      <c r="W2006" s="624"/>
      <c r="BB2006" s="478"/>
      <c r="BC2006" s="478"/>
      <c r="BD2006" s="478"/>
      <c r="BE2006" s="478"/>
      <c r="BF2006" s="478"/>
      <c r="BG2006" s="478"/>
    </row>
    <row r="2007" spans="2:59" x14ac:dyDescent="0.2">
      <c r="B2007" s="478"/>
      <c r="C2007" s="478"/>
      <c r="D2007" s="620"/>
      <c r="E2007" s="620"/>
      <c r="F2007" s="620"/>
      <c r="G2007" s="479"/>
      <c r="H2007" s="621"/>
      <c r="I2007" s="622"/>
      <c r="J2007" s="622"/>
      <c r="K2007" s="623"/>
      <c r="L2007" s="623"/>
      <c r="M2007" s="622"/>
      <c r="N2007" s="623"/>
      <c r="O2007" s="622"/>
      <c r="P2007" s="479"/>
      <c r="Q2007" s="479"/>
      <c r="R2007" s="623"/>
      <c r="S2007" s="478"/>
      <c r="T2007" s="478"/>
      <c r="U2007" s="624"/>
      <c r="V2007" s="624"/>
      <c r="W2007" s="624"/>
      <c r="BB2007" s="478"/>
      <c r="BC2007" s="478"/>
      <c r="BD2007" s="478"/>
      <c r="BE2007" s="478"/>
      <c r="BF2007" s="478"/>
      <c r="BG2007" s="478"/>
    </row>
    <row r="2008" spans="2:59" x14ac:dyDescent="0.2">
      <c r="B2008" s="478"/>
      <c r="C2008" s="478"/>
      <c r="D2008" s="620"/>
      <c r="E2008" s="620"/>
      <c r="F2008" s="620"/>
      <c r="G2008" s="479"/>
      <c r="H2008" s="621"/>
      <c r="I2008" s="622"/>
      <c r="J2008" s="622"/>
      <c r="K2008" s="623"/>
      <c r="L2008" s="623"/>
      <c r="M2008" s="622"/>
      <c r="N2008" s="623"/>
      <c r="O2008" s="622"/>
      <c r="P2008" s="479"/>
      <c r="Q2008" s="479"/>
      <c r="R2008" s="623"/>
      <c r="S2008" s="478"/>
      <c r="T2008" s="478"/>
      <c r="U2008" s="624"/>
      <c r="V2008" s="624"/>
      <c r="W2008" s="624"/>
      <c r="BB2008" s="478"/>
      <c r="BC2008" s="478"/>
      <c r="BD2008" s="478"/>
      <c r="BE2008" s="478"/>
      <c r="BF2008" s="478"/>
      <c r="BG2008" s="478"/>
    </row>
    <row r="2009" spans="2:59" x14ac:dyDescent="0.2">
      <c r="B2009" s="478"/>
      <c r="C2009" s="478"/>
      <c r="D2009" s="620"/>
      <c r="E2009" s="620"/>
      <c r="F2009" s="620"/>
      <c r="G2009" s="479"/>
      <c r="H2009" s="621"/>
      <c r="I2009" s="622"/>
      <c r="J2009" s="622"/>
      <c r="K2009" s="623"/>
      <c r="L2009" s="623"/>
      <c r="M2009" s="622"/>
      <c r="N2009" s="623"/>
      <c r="O2009" s="622"/>
      <c r="P2009" s="479"/>
      <c r="Q2009" s="479"/>
      <c r="R2009" s="623"/>
      <c r="S2009" s="478"/>
      <c r="T2009" s="478"/>
      <c r="U2009" s="624"/>
      <c r="V2009" s="624"/>
      <c r="W2009" s="624"/>
      <c r="BB2009" s="478"/>
      <c r="BC2009" s="478"/>
      <c r="BD2009" s="478"/>
      <c r="BE2009" s="478"/>
      <c r="BF2009" s="478"/>
      <c r="BG2009" s="478"/>
    </row>
    <row r="2010" spans="2:59" x14ac:dyDescent="0.2">
      <c r="B2010" s="478"/>
      <c r="C2010" s="478"/>
      <c r="D2010" s="620"/>
      <c r="E2010" s="620"/>
      <c r="F2010" s="620"/>
      <c r="G2010" s="479"/>
      <c r="H2010" s="621"/>
      <c r="I2010" s="622"/>
      <c r="J2010" s="622"/>
      <c r="K2010" s="623"/>
      <c r="L2010" s="623"/>
      <c r="M2010" s="622"/>
      <c r="N2010" s="623"/>
      <c r="O2010" s="622"/>
      <c r="P2010" s="479"/>
      <c r="Q2010" s="479"/>
      <c r="R2010" s="623"/>
      <c r="S2010" s="478"/>
      <c r="T2010" s="478"/>
      <c r="U2010" s="624"/>
      <c r="V2010" s="624"/>
      <c r="W2010" s="624"/>
      <c r="BB2010" s="478"/>
      <c r="BC2010" s="478"/>
      <c r="BD2010" s="478"/>
      <c r="BE2010" s="478"/>
      <c r="BF2010" s="478"/>
      <c r="BG2010" s="478"/>
    </row>
    <row r="2011" spans="2:59" x14ac:dyDescent="0.2">
      <c r="B2011" s="478"/>
      <c r="C2011" s="478"/>
      <c r="D2011" s="620"/>
      <c r="E2011" s="620"/>
      <c r="F2011" s="620"/>
      <c r="G2011" s="479"/>
      <c r="H2011" s="621"/>
      <c r="I2011" s="622"/>
      <c r="J2011" s="622"/>
      <c r="K2011" s="623"/>
      <c r="L2011" s="623"/>
      <c r="M2011" s="622"/>
      <c r="N2011" s="623"/>
      <c r="O2011" s="622"/>
      <c r="P2011" s="479"/>
      <c r="Q2011" s="479"/>
      <c r="R2011" s="623"/>
      <c r="S2011" s="478"/>
      <c r="T2011" s="478"/>
      <c r="U2011" s="624"/>
      <c r="V2011" s="624"/>
      <c r="W2011" s="624"/>
      <c r="BB2011" s="478"/>
      <c r="BC2011" s="478"/>
      <c r="BD2011" s="478"/>
      <c r="BE2011" s="478"/>
      <c r="BF2011" s="478"/>
      <c r="BG2011" s="478"/>
    </row>
    <row r="2012" spans="2:59" x14ac:dyDescent="0.2">
      <c r="B2012" s="478"/>
      <c r="C2012" s="478"/>
      <c r="D2012" s="620"/>
      <c r="E2012" s="620"/>
      <c r="F2012" s="620"/>
      <c r="G2012" s="479"/>
      <c r="H2012" s="621"/>
      <c r="I2012" s="622"/>
      <c r="J2012" s="622"/>
      <c r="K2012" s="623"/>
      <c r="L2012" s="623"/>
      <c r="M2012" s="622"/>
      <c r="N2012" s="623"/>
      <c r="O2012" s="622"/>
      <c r="P2012" s="479"/>
      <c r="Q2012" s="479"/>
      <c r="R2012" s="623"/>
      <c r="S2012" s="478"/>
      <c r="T2012" s="478"/>
      <c r="U2012" s="624"/>
      <c r="V2012" s="624"/>
      <c r="W2012" s="624"/>
      <c r="BB2012" s="478"/>
      <c r="BC2012" s="478"/>
      <c r="BD2012" s="478"/>
      <c r="BE2012" s="478"/>
      <c r="BF2012" s="478"/>
      <c r="BG2012" s="478"/>
    </row>
    <row r="2013" spans="2:59" x14ac:dyDescent="0.2">
      <c r="B2013" s="478"/>
      <c r="C2013" s="478"/>
      <c r="D2013" s="620"/>
      <c r="E2013" s="620"/>
      <c r="F2013" s="620"/>
      <c r="G2013" s="479"/>
      <c r="H2013" s="621"/>
      <c r="I2013" s="622"/>
      <c r="J2013" s="622"/>
      <c r="K2013" s="623"/>
      <c r="L2013" s="623"/>
      <c r="M2013" s="622"/>
      <c r="N2013" s="623"/>
      <c r="O2013" s="622"/>
      <c r="P2013" s="479"/>
      <c r="Q2013" s="479"/>
      <c r="R2013" s="623"/>
      <c r="S2013" s="478"/>
      <c r="T2013" s="478"/>
      <c r="U2013" s="624"/>
      <c r="V2013" s="624"/>
      <c r="W2013" s="624"/>
      <c r="BB2013" s="478"/>
      <c r="BC2013" s="478"/>
      <c r="BD2013" s="478"/>
      <c r="BE2013" s="478"/>
      <c r="BF2013" s="478"/>
      <c r="BG2013" s="478"/>
    </row>
    <row r="2014" spans="2:59" x14ac:dyDescent="0.2">
      <c r="B2014" s="478"/>
      <c r="C2014" s="478"/>
      <c r="D2014" s="620"/>
      <c r="E2014" s="620"/>
      <c r="F2014" s="620"/>
      <c r="G2014" s="479"/>
      <c r="H2014" s="621"/>
      <c r="I2014" s="622"/>
      <c r="J2014" s="622"/>
      <c r="K2014" s="623"/>
      <c r="L2014" s="623"/>
      <c r="M2014" s="622"/>
      <c r="N2014" s="623"/>
      <c r="O2014" s="622"/>
      <c r="P2014" s="479"/>
      <c r="Q2014" s="479"/>
      <c r="R2014" s="623"/>
      <c r="S2014" s="478"/>
      <c r="T2014" s="478"/>
      <c r="U2014" s="624"/>
      <c r="V2014" s="624"/>
      <c r="W2014" s="624"/>
      <c r="BB2014" s="478"/>
      <c r="BC2014" s="478"/>
      <c r="BD2014" s="478"/>
      <c r="BE2014" s="478"/>
      <c r="BF2014" s="478"/>
      <c r="BG2014" s="478"/>
    </row>
    <row r="2015" spans="2:59" x14ac:dyDescent="0.2">
      <c r="B2015" s="478"/>
      <c r="C2015" s="478"/>
      <c r="D2015" s="620"/>
      <c r="E2015" s="620"/>
      <c r="F2015" s="620"/>
      <c r="G2015" s="479"/>
      <c r="H2015" s="621"/>
      <c r="I2015" s="622"/>
      <c r="J2015" s="622"/>
      <c r="K2015" s="623"/>
      <c r="L2015" s="623"/>
      <c r="M2015" s="622"/>
      <c r="N2015" s="623"/>
      <c r="O2015" s="622"/>
      <c r="P2015" s="479"/>
      <c r="Q2015" s="479"/>
      <c r="R2015" s="623"/>
      <c r="S2015" s="478"/>
      <c r="T2015" s="478"/>
      <c r="U2015" s="624"/>
      <c r="V2015" s="624"/>
      <c r="W2015" s="624"/>
      <c r="BB2015" s="478"/>
      <c r="BC2015" s="478"/>
      <c r="BD2015" s="478"/>
      <c r="BE2015" s="478"/>
      <c r="BF2015" s="478"/>
      <c r="BG2015" s="478"/>
    </row>
    <row r="2016" spans="2:59" x14ac:dyDescent="0.2">
      <c r="B2016" s="478"/>
      <c r="C2016" s="478"/>
      <c r="D2016" s="620"/>
      <c r="E2016" s="620"/>
      <c r="F2016" s="620"/>
      <c r="G2016" s="479"/>
      <c r="H2016" s="621"/>
      <c r="I2016" s="622"/>
      <c r="J2016" s="622"/>
      <c r="K2016" s="623"/>
      <c r="L2016" s="623"/>
      <c r="M2016" s="622"/>
      <c r="N2016" s="623"/>
      <c r="O2016" s="622"/>
      <c r="P2016" s="479"/>
      <c r="Q2016" s="479"/>
      <c r="R2016" s="623"/>
      <c r="S2016" s="478"/>
      <c r="T2016" s="478"/>
      <c r="U2016" s="624"/>
      <c r="V2016" s="624"/>
      <c r="W2016" s="624"/>
      <c r="BB2016" s="478"/>
      <c r="BC2016" s="478"/>
      <c r="BD2016" s="478"/>
      <c r="BE2016" s="478"/>
      <c r="BF2016" s="478"/>
      <c r="BG2016" s="478"/>
    </row>
    <row r="2017" spans="2:59" x14ac:dyDescent="0.2">
      <c r="B2017" s="478"/>
      <c r="C2017" s="478"/>
      <c r="D2017" s="620"/>
      <c r="E2017" s="620"/>
      <c r="F2017" s="620"/>
      <c r="G2017" s="479"/>
      <c r="H2017" s="621"/>
      <c r="I2017" s="622"/>
      <c r="J2017" s="622"/>
      <c r="K2017" s="623"/>
      <c r="L2017" s="623"/>
      <c r="M2017" s="622"/>
      <c r="N2017" s="623"/>
      <c r="O2017" s="622"/>
      <c r="P2017" s="479"/>
      <c r="Q2017" s="479"/>
      <c r="R2017" s="623"/>
      <c r="S2017" s="478"/>
      <c r="T2017" s="478"/>
      <c r="U2017" s="624"/>
      <c r="V2017" s="624"/>
      <c r="W2017" s="624"/>
      <c r="BB2017" s="478"/>
      <c r="BC2017" s="478"/>
      <c r="BD2017" s="478"/>
      <c r="BE2017" s="478"/>
      <c r="BF2017" s="478"/>
      <c r="BG2017" s="478"/>
    </row>
    <row r="2018" spans="2:59" x14ac:dyDescent="0.2">
      <c r="B2018" s="478"/>
      <c r="C2018" s="478"/>
      <c r="D2018" s="620"/>
      <c r="E2018" s="620"/>
      <c r="F2018" s="620"/>
      <c r="G2018" s="479"/>
      <c r="H2018" s="621"/>
      <c r="I2018" s="622"/>
      <c r="J2018" s="622"/>
      <c r="K2018" s="623"/>
      <c r="L2018" s="623"/>
      <c r="M2018" s="622"/>
      <c r="N2018" s="623"/>
      <c r="O2018" s="622"/>
      <c r="P2018" s="479"/>
      <c r="Q2018" s="479"/>
      <c r="R2018" s="623"/>
      <c r="S2018" s="478"/>
      <c r="T2018" s="478"/>
      <c r="U2018" s="624"/>
      <c r="V2018" s="624"/>
      <c r="W2018" s="624"/>
      <c r="BB2018" s="478"/>
      <c r="BC2018" s="478"/>
      <c r="BD2018" s="478"/>
      <c r="BE2018" s="478"/>
      <c r="BF2018" s="478"/>
      <c r="BG2018" s="478"/>
    </row>
    <row r="2019" spans="2:59" x14ac:dyDescent="0.2">
      <c r="B2019" s="478"/>
      <c r="C2019" s="478"/>
      <c r="D2019" s="620"/>
      <c r="E2019" s="620"/>
      <c r="F2019" s="620"/>
      <c r="G2019" s="479"/>
      <c r="H2019" s="621"/>
      <c r="I2019" s="622"/>
      <c r="J2019" s="622"/>
      <c r="K2019" s="623"/>
      <c r="L2019" s="623"/>
      <c r="M2019" s="622"/>
      <c r="N2019" s="623"/>
      <c r="O2019" s="622"/>
      <c r="P2019" s="479"/>
      <c r="Q2019" s="479"/>
      <c r="R2019" s="623"/>
      <c r="S2019" s="478"/>
      <c r="T2019" s="478"/>
      <c r="U2019" s="624"/>
      <c r="V2019" s="624"/>
      <c r="W2019" s="624"/>
      <c r="BB2019" s="478"/>
      <c r="BC2019" s="478"/>
      <c r="BD2019" s="478"/>
      <c r="BE2019" s="478"/>
      <c r="BF2019" s="478"/>
      <c r="BG2019" s="478"/>
    </row>
    <row r="2020" spans="2:59" x14ac:dyDescent="0.2">
      <c r="B2020" s="478"/>
      <c r="C2020" s="478"/>
      <c r="D2020" s="620"/>
      <c r="E2020" s="620"/>
      <c r="F2020" s="620"/>
      <c r="G2020" s="479"/>
      <c r="H2020" s="621"/>
      <c r="I2020" s="622"/>
      <c r="J2020" s="622"/>
      <c r="K2020" s="623"/>
      <c r="L2020" s="623"/>
      <c r="M2020" s="622"/>
      <c r="N2020" s="623"/>
      <c r="O2020" s="622"/>
      <c r="P2020" s="479"/>
      <c r="Q2020" s="479"/>
      <c r="R2020" s="623"/>
      <c r="S2020" s="478"/>
      <c r="T2020" s="478"/>
      <c r="U2020" s="624"/>
      <c r="V2020" s="624"/>
      <c r="W2020" s="624"/>
      <c r="BB2020" s="478"/>
      <c r="BC2020" s="478"/>
      <c r="BD2020" s="478"/>
      <c r="BE2020" s="478"/>
      <c r="BF2020" s="478"/>
      <c r="BG2020" s="478"/>
    </row>
    <row r="2021" spans="2:59" x14ac:dyDescent="0.2">
      <c r="B2021" s="478"/>
      <c r="C2021" s="478"/>
      <c r="D2021" s="620"/>
      <c r="E2021" s="620"/>
      <c r="F2021" s="620"/>
      <c r="G2021" s="479"/>
      <c r="H2021" s="621"/>
      <c r="I2021" s="622"/>
      <c r="J2021" s="622"/>
      <c r="K2021" s="623"/>
      <c r="L2021" s="623"/>
      <c r="M2021" s="622"/>
      <c r="N2021" s="623"/>
      <c r="O2021" s="622"/>
      <c r="P2021" s="479"/>
      <c r="Q2021" s="479"/>
      <c r="R2021" s="623"/>
      <c r="S2021" s="478"/>
      <c r="T2021" s="478"/>
      <c r="U2021" s="624"/>
      <c r="V2021" s="624"/>
      <c r="W2021" s="624"/>
      <c r="BB2021" s="478"/>
      <c r="BC2021" s="478"/>
      <c r="BD2021" s="478"/>
      <c r="BE2021" s="478"/>
      <c r="BF2021" s="478"/>
      <c r="BG2021" s="478"/>
    </row>
    <row r="2022" spans="2:59" x14ac:dyDescent="0.2">
      <c r="B2022" s="478"/>
      <c r="C2022" s="478"/>
      <c r="D2022" s="620"/>
      <c r="E2022" s="620"/>
      <c r="F2022" s="620"/>
      <c r="G2022" s="479"/>
      <c r="H2022" s="621"/>
      <c r="I2022" s="622"/>
      <c r="J2022" s="622"/>
      <c r="K2022" s="623"/>
      <c r="L2022" s="623"/>
      <c r="M2022" s="622"/>
      <c r="N2022" s="623"/>
      <c r="O2022" s="622"/>
      <c r="P2022" s="479"/>
      <c r="Q2022" s="479"/>
      <c r="R2022" s="623"/>
      <c r="S2022" s="478"/>
      <c r="T2022" s="478"/>
      <c r="U2022" s="624"/>
      <c r="V2022" s="624"/>
      <c r="W2022" s="624"/>
      <c r="BB2022" s="478"/>
      <c r="BC2022" s="478"/>
      <c r="BD2022" s="478"/>
      <c r="BE2022" s="478"/>
      <c r="BF2022" s="478"/>
      <c r="BG2022" s="478"/>
    </row>
    <row r="2023" spans="2:59" x14ac:dyDescent="0.2">
      <c r="B2023" s="478"/>
      <c r="C2023" s="478"/>
      <c r="D2023" s="620"/>
      <c r="E2023" s="620"/>
      <c r="F2023" s="620"/>
      <c r="G2023" s="479"/>
      <c r="H2023" s="621"/>
      <c r="I2023" s="622"/>
      <c r="J2023" s="622"/>
      <c r="K2023" s="623"/>
      <c r="L2023" s="623"/>
      <c r="M2023" s="622"/>
      <c r="N2023" s="623"/>
      <c r="O2023" s="622"/>
      <c r="P2023" s="479"/>
      <c r="Q2023" s="479"/>
      <c r="R2023" s="623"/>
      <c r="S2023" s="478"/>
      <c r="T2023" s="478"/>
      <c r="U2023" s="624"/>
      <c r="V2023" s="624"/>
      <c r="W2023" s="624"/>
      <c r="BB2023" s="478"/>
      <c r="BC2023" s="478"/>
      <c r="BD2023" s="478"/>
      <c r="BE2023" s="478"/>
      <c r="BF2023" s="478"/>
      <c r="BG2023" s="478"/>
    </row>
    <row r="2024" spans="2:59" x14ac:dyDescent="0.2">
      <c r="B2024" s="478"/>
      <c r="C2024" s="478"/>
      <c r="D2024" s="620"/>
      <c r="E2024" s="620"/>
      <c r="F2024" s="620"/>
      <c r="G2024" s="479"/>
      <c r="H2024" s="621"/>
      <c r="I2024" s="622"/>
      <c r="J2024" s="622"/>
      <c r="K2024" s="623"/>
      <c r="L2024" s="623"/>
      <c r="M2024" s="622"/>
      <c r="N2024" s="623"/>
      <c r="O2024" s="622"/>
      <c r="P2024" s="479"/>
      <c r="Q2024" s="479"/>
      <c r="R2024" s="623"/>
      <c r="S2024" s="478"/>
      <c r="T2024" s="478"/>
      <c r="U2024" s="624"/>
      <c r="V2024" s="624"/>
      <c r="W2024" s="624"/>
      <c r="BB2024" s="478"/>
      <c r="BC2024" s="478"/>
      <c r="BD2024" s="478"/>
      <c r="BE2024" s="478"/>
      <c r="BF2024" s="478"/>
      <c r="BG2024" s="478"/>
    </row>
    <row r="2025" spans="2:59" x14ac:dyDescent="0.2">
      <c r="B2025" s="478"/>
      <c r="C2025" s="478"/>
      <c r="D2025" s="620"/>
      <c r="E2025" s="620"/>
      <c r="F2025" s="620"/>
      <c r="G2025" s="479"/>
      <c r="H2025" s="621"/>
      <c r="I2025" s="622"/>
      <c r="J2025" s="622"/>
      <c r="K2025" s="623"/>
      <c r="L2025" s="623"/>
      <c r="M2025" s="622"/>
      <c r="N2025" s="623"/>
      <c r="O2025" s="622"/>
      <c r="P2025" s="479"/>
      <c r="Q2025" s="479"/>
      <c r="R2025" s="623"/>
      <c r="S2025" s="478"/>
      <c r="T2025" s="478"/>
      <c r="U2025" s="624"/>
      <c r="V2025" s="624"/>
      <c r="W2025" s="624"/>
      <c r="BB2025" s="478"/>
      <c r="BC2025" s="478"/>
      <c r="BD2025" s="478"/>
      <c r="BE2025" s="478"/>
      <c r="BF2025" s="478"/>
      <c r="BG2025" s="478"/>
    </row>
    <row r="2026" spans="2:59" x14ac:dyDescent="0.2">
      <c r="B2026" s="478"/>
      <c r="C2026" s="478"/>
      <c r="D2026" s="620"/>
      <c r="E2026" s="620"/>
      <c r="F2026" s="620"/>
      <c r="G2026" s="479"/>
      <c r="H2026" s="621"/>
      <c r="I2026" s="622"/>
      <c r="J2026" s="622"/>
      <c r="K2026" s="623"/>
      <c r="L2026" s="623"/>
      <c r="M2026" s="622"/>
      <c r="N2026" s="623"/>
      <c r="O2026" s="622"/>
      <c r="P2026" s="479"/>
      <c r="Q2026" s="479"/>
      <c r="R2026" s="623"/>
      <c r="S2026" s="478"/>
      <c r="T2026" s="478"/>
      <c r="U2026" s="624"/>
      <c r="V2026" s="624"/>
      <c r="W2026" s="624"/>
      <c r="BB2026" s="478"/>
      <c r="BC2026" s="478"/>
      <c r="BD2026" s="478"/>
      <c r="BE2026" s="478"/>
      <c r="BF2026" s="478"/>
      <c r="BG2026" s="478"/>
    </row>
    <row r="2027" spans="2:59" x14ac:dyDescent="0.2">
      <c r="B2027" s="478"/>
      <c r="C2027" s="478"/>
      <c r="D2027" s="620"/>
      <c r="E2027" s="620"/>
      <c r="F2027" s="620"/>
      <c r="G2027" s="479"/>
      <c r="H2027" s="621"/>
      <c r="I2027" s="622"/>
      <c r="J2027" s="622"/>
      <c r="K2027" s="623"/>
      <c r="L2027" s="623"/>
      <c r="M2027" s="622"/>
      <c r="N2027" s="623"/>
      <c r="O2027" s="622"/>
      <c r="P2027" s="479"/>
      <c r="Q2027" s="479"/>
      <c r="R2027" s="623"/>
      <c r="S2027" s="478"/>
      <c r="T2027" s="478"/>
      <c r="U2027" s="624"/>
      <c r="V2027" s="624"/>
      <c r="W2027" s="624"/>
      <c r="BB2027" s="478"/>
      <c r="BC2027" s="478"/>
      <c r="BD2027" s="478"/>
      <c r="BE2027" s="478"/>
      <c r="BF2027" s="478"/>
      <c r="BG2027" s="478"/>
    </row>
    <row r="2028" spans="2:59" x14ac:dyDescent="0.2">
      <c r="B2028" s="478"/>
      <c r="C2028" s="478"/>
      <c r="D2028" s="620"/>
      <c r="E2028" s="620"/>
      <c r="F2028" s="620"/>
      <c r="G2028" s="479"/>
      <c r="H2028" s="621"/>
      <c r="I2028" s="622"/>
      <c r="J2028" s="622"/>
      <c r="K2028" s="623"/>
      <c r="L2028" s="623"/>
      <c r="M2028" s="622"/>
      <c r="N2028" s="623"/>
      <c r="O2028" s="622"/>
      <c r="P2028" s="479"/>
      <c r="Q2028" s="479"/>
      <c r="R2028" s="623"/>
      <c r="S2028" s="478"/>
      <c r="T2028" s="478"/>
      <c r="U2028" s="624"/>
      <c r="V2028" s="624"/>
      <c r="W2028" s="624"/>
      <c r="BB2028" s="478"/>
      <c r="BC2028" s="478"/>
      <c r="BD2028" s="478"/>
      <c r="BE2028" s="478"/>
      <c r="BF2028" s="478"/>
      <c r="BG2028" s="478"/>
    </row>
    <row r="2029" spans="2:59" x14ac:dyDescent="0.2">
      <c r="B2029" s="478"/>
      <c r="C2029" s="478"/>
      <c r="D2029" s="620"/>
      <c r="E2029" s="620"/>
      <c r="F2029" s="620"/>
      <c r="G2029" s="479"/>
      <c r="H2029" s="621"/>
      <c r="I2029" s="622"/>
      <c r="J2029" s="622"/>
      <c r="K2029" s="623"/>
      <c r="L2029" s="623"/>
      <c r="M2029" s="622"/>
      <c r="N2029" s="623"/>
      <c r="O2029" s="622"/>
      <c r="P2029" s="479"/>
      <c r="Q2029" s="479"/>
      <c r="R2029" s="623"/>
      <c r="S2029" s="478"/>
      <c r="T2029" s="478"/>
      <c r="U2029" s="624"/>
      <c r="V2029" s="624"/>
      <c r="W2029" s="624"/>
      <c r="BB2029" s="478"/>
      <c r="BC2029" s="478"/>
      <c r="BD2029" s="478"/>
      <c r="BE2029" s="478"/>
      <c r="BF2029" s="478"/>
      <c r="BG2029" s="478"/>
    </row>
    <row r="2030" spans="2:59" x14ac:dyDescent="0.2">
      <c r="B2030" s="478"/>
      <c r="C2030" s="478"/>
      <c r="D2030" s="620"/>
      <c r="E2030" s="620"/>
      <c r="F2030" s="620"/>
      <c r="G2030" s="479"/>
      <c r="H2030" s="621"/>
      <c r="I2030" s="622"/>
      <c r="J2030" s="622"/>
      <c r="K2030" s="623"/>
      <c r="L2030" s="623"/>
      <c r="M2030" s="622"/>
      <c r="N2030" s="623"/>
      <c r="O2030" s="622"/>
      <c r="P2030" s="479"/>
      <c r="Q2030" s="479"/>
      <c r="R2030" s="623"/>
      <c r="S2030" s="478"/>
      <c r="T2030" s="478"/>
      <c r="U2030" s="624"/>
      <c r="V2030" s="624"/>
      <c r="W2030" s="624"/>
      <c r="BB2030" s="478"/>
      <c r="BC2030" s="478"/>
      <c r="BD2030" s="478"/>
      <c r="BE2030" s="478"/>
      <c r="BF2030" s="478"/>
      <c r="BG2030" s="478"/>
    </row>
    <row r="2031" spans="2:59" x14ac:dyDescent="0.2">
      <c r="B2031" s="478"/>
      <c r="C2031" s="478"/>
      <c r="D2031" s="620"/>
      <c r="E2031" s="620"/>
      <c r="F2031" s="620"/>
      <c r="G2031" s="479"/>
      <c r="H2031" s="621"/>
      <c r="I2031" s="622"/>
      <c r="J2031" s="622"/>
      <c r="K2031" s="623"/>
      <c r="L2031" s="623"/>
      <c r="M2031" s="622"/>
      <c r="N2031" s="623"/>
      <c r="O2031" s="622"/>
      <c r="P2031" s="479"/>
      <c r="Q2031" s="479"/>
      <c r="R2031" s="623"/>
      <c r="S2031" s="478"/>
      <c r="T2031" s="478"/>
      <c r="U2031" s="624"/>
      <c r="V2031" s="624"/>
      <c r="W2031" s="624"/>
      <c r="BB2031" s="478"/>
      <c r="BC2031" s="478"/>
      <c r="BD2031" s="478"/>
      <c r="BE2031" s="478"/>
      <c r="BF2031" s="478"/>
      <c r="BG2031" s="478"/>
    </row>
    <row r="2032" spans="2:59" x14ac:dyDescent="0.2">
      <c r="B2032" s="478"/>
      <c r="C2032" s="478"/>
      <c r="D2032" s="620"/>
      <c r="E2032" s="620"/>
      <c r="F2032" s="620"/>
      <c r="G2032" s="479"/>
      <c r="H2032" s="621"/>
      <c r="I2032" s="622"/>
      <c r="J2032" s="622"/>
      <c r="K2032" s="623"/>
      <c r="L2032" s="623"/>
      <c r="M2032" s="622"/>
      <c r="N2032" s="623"/>
      <c r="O2032" s="622"/>
      <c r="P2032" s="479"/>
      <c r="Q2032" s="479"/>
      <c r="R2032" s="623"/>
      <c r="S2032" s="478"/>
      <c r="T2032" s="478"/>
      <c r="U2032" s="624"/>
      <c r="V2032" s="624"/>
      <c r="W2032" s="624"/>
      <c r="BB2032" s="478"/>
      <c r="BC2032" s="478"/>
      <c r="BD2032" s="478"/>
      <c r="BE2032" s="478"/>
      <c r="BF2032" s="478"/>
      <c r="BG2032" s="478"/>
    </row>
    <row r="2033" spans="2:59" x14ac:dyDescent="0.2">
      <c r="B2033" s="478"/>
      <c r="C2033" s="478"/>
      <c r="D2033" s="620"/>
      <c r="E2033" s="620"/>
      <c r="F2033" s="620"/>
      <c r="G2033" s="479"/>
      <c r="H2033" s="621"/>
      <c r="I2033" s="622"/>
      <c r="J2033" s="622"/>
      <c r="K2033" s="623"/>
      <c r="L2033" s="623"/>
      <c r="M2033" s="622"/>
      <c r="N2033" s="623"/>
      <c r="O2033" s="622"/>
      <c r="P2033" s="479"/>
      <c r="Q2033" s="479"/>
      <c r="R2033" s="623"/>
      <c r="S2033" s="478"/>
      <c r="T2033" s="478"/>
      <c r="U2033" s="624"/>
      <c r="V2033" s="624"/>
      <c r="W2033" s="624"/>
      <c r="BB2033" s="478"/>
      <c r="BC2033" s="478"/>
      <c r="BD2033" s="478"/>
      <c r="BE2033" s="478"/>
      <c r="BF2033" s="478"/>
      <c r="BG2033" s="478"/>
    </row>
    <row r="2034" spans="2:59" x14ac:dyDescent="0.2">
      <c r="B2034" s="478"/>
      <c r="C2034" s="478"/>
      <c r="D2034" s="620"/>
      <c r="E2034" s="620"/>
      <c r="F2034" s="620"/>
      <c r="G2034" s="479"/>
      <c r="H2034" s="621"/>
      <c r="I2034" s="622"/>
      <c r="J2034" s="622"/>
      <c r="K2034" s="623"/>
      <c r="L2034" s="623"/>
      <c r="M2034" s="622"/>
      <c r="N2034" s="623"/>
      <c r="O2034" s="622"/>
      <c r="P2034" s="479"/>
      <c r="Q2034" s="479"/>
      <c r="R2034" s="623"/>
      <c r="S2034" s="478"/>
      <c r="T2034" s="478"/>
      <c r="U2034" s="624"/>
      <c r="V2034" s="624"/>
      <c r="W2034" s="624"/>
      <c r="BB2034" s="478"/>
      <c r="BC2034" s="478"/>
      <c r="BD2034" s="478"/>
      <c r="BE2034" s="478"/>
      <c r="BF2034" s="478"/>
      <c r="BG2034" s="478"/>
    </row>
    <row r="2035" spans="2:59" x14ac:dyDescent="0.2">
      <c r="B2035" s="478"/>
      <c r="C2035" s="478"/>
      <c r="D2035" s="620"/>
      <c r="E2035" s="620"/>
      <c r="F2035" s="620"/>
      <c r="G2035" s="479"/>
      <c r="H2035" s="621"/>
      <c r="I2035" s="622"/>
      <c r="J2035" s="622"/>
      <c r="K2035" s="623"/>
      <c r="L2035" s="623"/>
      <c r="M2035" s="622"/>
      <c r="N2035" s="623"/>
      <c r="O2035" s="622"/>
      <c r="P2035" s="479"/>
      <c r="Q2035" s="479"/>
      <c r="R2035" s="623"/>
      <c r="S2035" s="478"/>
      <c r="T2035" s="478"/>
      <c r="U2035" s="624"/>
      <c r="V2035" s="624"/>
      <c r="W2035" s="624"/>
      <c r="BB2035" s="478"/>
      <c r="BC2035" s="478"/>
      <c r="BD2035" s="478"/>
      <c r="BE2035" s="478"/>
      <c r="BF2035" s="478"/>
      <c r="BG2035" s="478"/>
    </row>
    <row r="2036" spans="2:59" x14ac:dyDescent="0.2">
      <c r="B2036" s="478"/>
      <c r="C2036" s="478"/>
      <c r="D2036" s="620"/>
      <c r="E2036" s="620"/>
      <c r="F2036" s="620"/>
      <c r="G2036" s="479"/>
      <c r="H2036" s="621"/>
      <c r="I2036" s="622"/>
      <c r="J2036" s="622"/>
      <c r="K2036" s="623"/>
      <c r="L2036" s="623"/>
      <c r="M2036" s="622"/>
      <c r="N2036" s="623"/>
      <c r="O2036" s="622"/>
      <c r="P2036" s="479"/>
      <c r="Q2036" s="479"/>
      <c r="R2036" s="623"/>
      <c r="S2036" s="478"/>
      <c r="T2036" s="478"/>
      <c r="U2036" s="624"/>
      <c r="V2036" s="624"/>
      <c r="W2036" s="624"/>
      <c r="BB2036" s="478"/>
      <c r="BC2036" s="478"/>
      <c r="BD2036" s="478"/>
      <c r="BE2036" s="478"/>
      <c r="BF2036" s="478"/>
      <c r="BG2036" s="478"/>
    </row>
    <row r="2037" spans="2:59" x14ac:dyDescent="0.2">
      <c r="B2037" s="478"/>
      <c r="C2037" s="478"/>
      <c r="D2037" s="620"/>
      <c r="E2037" s="620"/>
      <c r="F2037" s="620"/>
      <c r="G2037" s="479"/>
      <c r="H2037" s="621"/>
      <c r="I2037" s="622"/>
      <c r="J2037" s="622"/>
      <c r="K2037" s="623"/>
      <c r="L2037" s="623"/>
      <c r="M2037" s="622"/>
      <c r="N2037" s="623"/>
      <c r="O2037" s="622"/>
      <c r="P2037" s="479"/>
      <c r="Q2037" s="479"/>
      <c r="R2037" s="623"/>
      <c r="S2037" s="478"/>
      <c r="T2037" s="478"/>
      <c r="U2037" s="624"/>
      <c r="V2037" s="624"/>
      <c r="W2037" s="624"/>
      <c r="BB2037" s="478"/>
      <c r="BC2037" s="478"/>
      <c r="BD2037" s="478"/>
      <c r="BE2037" s="478"/>
      <c r="BF2037" s="478"/>
      <c r="BG2037" s="478"/>
    </row>
    <row r="2038" spans="2:59" x14ac:dyDescent="0.2">
      <c r="B2038" s="478"/>
      <c r="C2038" s="478"/>
      <c r="D2038" s="620"/>
      <c r="E2038" s="620"/>
      <c r="F2038" s="620"/>
      <c r="G2038" s="479"/>
      <c r="H2038" s="621"/>
      <c r="I2038" s="622"/>
      <c r="J2038" s="622"/>
      <c r="K2038" s="623"/>
      <c r="L2038" s="623"/>
      <c r="M2038" s="622"/>
      <c r="N2038" s="623"/>
      <c r="O2038" s="622"/>
      <c r="P2038" s="479"/>
      <c r="Q2038" s="479"/>
      <c r="R2038" s="623"/>
      <c r="S2038" s="478"/>
      <c r="T2038" s="478"/>
      <c r="U2038" s="624"/>
      <c r="V2038" s="624"/>
      <c r="W2038" s="624"/>
      <c r="BB2038" s="478"/>
      <c r="BC2038" s="478"/>
      <c r="BD2038" s="478"/>
      <c r="BE2038" s="478"/>
      <c r="BF2038" s="478"/>
      <c r="BG2038" s="478"/>
    </row>
    <row r="2039" spans="2:59" x14ac:dyDescent="0.2">
      <c r="B2039" s="478"/>
      <c r="C2039" s="478"/>
      <c r="D2039" s="620"/>
      <c r="E2039" s="620"/>
      <c r="F2039" s="620"/>
      <c r="G2039" s="479"/>
      <c r="H2039" s="621"/>
      <c r="I2039" s="622"/>
      <c r="J2039" s="622"/>
      <c r="K2039" s="623"/>
      <c r="L2039" s="623"/>
      <c r="M2039" s="622"/>
      <c r="N2039" s="623"/>
      <c r="O2039" s="622"/>
      <c r="P2039" s="479"/>
      <c r="Q2039" s="479"/>
      <c r="R2039" s="623"/>
      <c r="S2039" s="478"/>
      <c r="T2039" s="478"/>
      <c r="U2039" s="624"/>
      <c r="V2039" s="624"/>
      <c r="W2039" s="624"/>
      <c r="BB2039" s="478"/>
      <c r="BC2039" s="478"/>
      <c r="BD2039" s="478"/>
      <c r="BE2039" s="478"/>
      <c r="BF2039" s="478"/>
      <c r="BG2039" s="478"/>
    </row>
    <row r="2040" spans="2:59" x14ac:dyDescent="0.2">
      <c r="B2040" s="478"/>
      <c r="C2040" s="478"/>
      <c r="D2040" s="620"/>
      <c r="E2040" s="620"/>
      <c r="F2040" s="620"/>
      <c r="G2040" s="479"/>
      <c r="H2040" s="621"/>
      <c r="I2040" s="622"/>
      <c r="J2040" s="622"/>
      <c r="K2040" s="623"/>
      <c r="L2040" s="623"/>
      <c r="M2040" s="622"/>
      <c r="N2040" s="623"/>
      <c r="O2040" s="622"/>
      <c r="P2040" s="479"/>
      <c r="Q2040" s="479"/>
      <c r="R2040" s="623"/>
      <c r="S2040" s="478"/>
      <c r="T2040" s="478"/>
      <c r="U2040" s="624"/>
      <c r="V2040" s="624"/>
      <c r="W2040" s="624"/>
      <c r="BB2040" s="478"/>
      <c r="BC2040" s="478"/>
      <c r="BD2040" s="478"/>
      <c r="BE2040" s="478"/>
      <c r="BF2040" s="478"/>
      <c r="BG2040" s="478"/>
    </row>
    <row r="2041" spans="2:59" x14ac:dyDescent="0.2">
      <c r="B2041" s="478"/>
      <c r="C2041" s="478"/>
      <c r="D2041" s="620"/>
      <c r="E2041" s="620"/>
      <c r="F2041" s="620"/>
      <c r="G2041" s="479"/>
      <c r="H2041" s="621"/>
      <c r="I2041" s="622"/>
      <c r="J2041" s="622"/>
      <c r="K2041" s="623"/>
      <c r="L2041" s="623"/>
      <c r="M2041" s="622"/>
      <c r="N2041" s="623"/>
      <c r="O2041" s="622"/>
      <c r="P2041" s="479"/>
      <c r="Q2041" s="479"/>
      <c r="R2041" s="623"/>
      <c r="S2041" s="478"/>
      <c r="T2041" s="478"/>
      <c r="U2041" s="624"/>
      <c r="V2041" s="624"/>
      <c r="W2041" s="624"/>
      <c r="BB2041" s="478"/>
      <c r="BC2041" s="478"/>
      <c r="BD2041" s="478"/>
      <c r="BE2041" s="478"/>
      <c r="BF2041" s="478"/>
      <c r="BG2041" s="478"/>
    </row>
    <row r="2042" spans="2:59" x14ac:dyDescent="0.2">
      <c r="B2042" s="478"/>
      <c r="C2042" s="478"/>
      <c r="D2042" s="620"/>
      <c r="E2042" s="620"/>
      <c r="F2042" s="620"/>
      <c r="G2042" s="479"/>
      <c r="H2042" s="621"/>
      <c r="I2042" s="622"/>
      <c r="J2042" s="622"/>
      <c r="K2042" s="623"/>
      <c r="L2042" s="623"/>
      <c r="M2042" s="622"/>
      <c r="N2042" s="623"/>
      <c r="O2042" s="622"/>
      <c r="P2042" s="479"/>
      <c r="Q2042" s="479"/>
      <c r="R2042" s="623"/>
      <c r="S2042" s="478"/>
      <c r="T2042" s="478"/>
      <c r="U2042" s="624"/>
      <c r="V2042" s="624"/>
      <c r="W2042" s="624"/>
      <c r="BB2042" s="478"/>
      <c r="BC2042" s="478"/>
      <c r="BD2042" s="478"/>
      <c r="BE2042" s="478"/>
      <c r="BF2042" s="478"/>
      <c r="BG2042" s="478"/>
    </row>
    <row r="2043" spans="2:59" x14ac:dyDescent="0.2">
      <c r="B2043" s="478"/>
      <c r="C2043" s="478"/>
      <c r="D2043" s="620"/>
      <c r="E2043" s="620"/>
      <c r="F2043" s="620"/>
      <c r="G2043" s="479"/>
      <c r="H2043" s="621"/>
      <c r="I2043" s="622"/>
      <c r="J2043" s="622"/>
      <c r="K2043" s="623"/>
      <c r="L2043" s="623"/>
      <c r="M2043" s="622"/>
      <c r="N2043" s="623"/>
      <c r="O2043" s="622"/>
      <c r="P2043" s="479"/>
      <c r="Q2043" s="479"/>
      <c r="R2043" s="623"/>
      <c r="S2043" s="478"/>
      <c r="T2043" s="478"/>
      <c r="U2043" s="624"/>
      <c r="V2043" s="624"/>
      <c r="W2043" s="624"/>
      <c r="BB2043" s="478"/>
      <c r="BC2043" s="478"/>
      <c r="BD2043" s="478"/>
      <c r="BE2043" s="478"/>
      <c r="BF2043" s="478"/>
      <c r="BG2043" s="478"/>
    </row>
    <row r="2044" spans="2:59" x14ac:dyDescent="0.2">
      <c r="B2044" s="478"/>
      <c r="C2044" s="478"/>
      <c r="D2044" s="620"/>
      <c r="E2044" s="620"/>
      <c r="F2044" s="620"/>
      <c r="G2044" s="479"/>
      <c r="H2044" s="621"/>
      <c r="I2044" s="622"/>
      <c r="J2044" s="622"/>
      <c r="K2044" s="623"/>
      <c r="L2044" s="623"/>
      <c r="M2044" s="622"/>
      <c r="N2044" s="623"/>
      <c r="O2044" s="622"/>
      <c r="P2044" s="479"/>
      <c r="Q2044" s="479"/>
      <c r="R2044" s="623"/>
      <c r="S2044" s="478"/>
      <c r="T2044" s="478"/>
      <c r="U2044" s="624"/>
      <c r="V2044" s="624"/>
      <c r="W2044" s="624"/>
      <c r="BB2044" s="478"/>
      <c r="BC2044" s="478"/>
      <c r="BD2044" s="478"/>
      <c r="BE2044" s="478"/>
      <c r="BF2044" s="478"/>
      <c r="BG2044" s="478"/>
    </row>
    <row r="2045" spans="2:59" x14ac:dyDescent="0.2">
      <c r="B2045" s="478"/>
      <c r="C2045" s="478"/>
      <c r="D2045" s="620"/>
      <c r="E2045" s="620"/>
      <c r="F2045" s="620"/>
      <c r="G2045" s="479"/>
      <c r="H2045" s="621"/>
      <c r="I2045" s="622"/>
      <c r="J2045" s="622"/>
      <c r="K2045" s="623"/>
      <c r="L2045" s="623"/>
      <c r="M2045" s="622"/>
      <c r="N2045" s="623"/>
      <c r="O2045" s="622"/>
      <c r="P2045" s="479"/>
      <c r="Q2045" s="479"/>
      <c r="R2045" s="623"/>
      <c r="S2045" s="478"/>
      <c r="T2045" s="478"/>
      <c r="U2045" s="624"/>
      <c r="V2045" s="624"/>
      <c r="W2045" s="624"/>
      <c r="BB2045" s="478"/>
      <c r="BC2045" s="478"/>
      <c r="BD2045" s="478"/>
      <c r="BE2045" s="478"/>
      <c r="BF2045" s="478"/>
      <c r="BG2045" s="478"/>
    </row>
    <row r="2046" spans="2:59" x14ac:dyDescent="0.2">
      <c r="B2046" s="478"/>
      <c r="C2046" s="478"/>
      <c r="D2046" s="620"/>
      <c r="E2046" s="620"/>
      <c r="F2046" s="620"/>
      <c r="G2046" s="479"/>
      <c r="H2046" s="621"/>
      <c r="I2046" s="622"/>
      <c r="J2046" s="622"/>
      <c r="K2046" s="623"/>
      <c r="L2046" s="623"/>
      <c r="M2046" s="622"/>
      <c r="N2046" s="623"/>
      <c r="O2046" s="622"/>
      <c r="P2046" s="479"/>
      <c r="Q2046" s="479"/>
      <c r="R2046" s="623"/>
      <c r="S2046" s="478"/>
      <c r="T2046" s="478"/>
      <c r="U2046" s="624"/>
      <c r="V2046" s="624"/>
      <c r="W2046" s="624"/>
      <c r="BB2046" s="478"/>
      <c r="BC2046" s="478"/>
      <c r="BD2046" s="478"/>
      <c r="BE2046" s="478"/>
      <c r="BF2046" s="478"/>
      <c r="BG2046" s="478"/>
    </row>
    <row r="2047" spans="2:59" x14ac:dyDescent="0.2">
      <c r="B2047" s="478"/>
      <c r="C2047" s="478"/>
      <c r="D2047" s="620"/>
      <c r="E2047" s="620"/>
      <c r="F2047" s="620"/>
      <c r="G2047" s="479"/>
      <c r="H2047" s="621"/>
      <c r="I2047" s="622"/>
      <c r="J2047" s="622"/>
      <c r="K2047" s="623"/>
      <c r="L2047" s="623"/>
      <c r="M2047" s="622"/>
      <c r="N2047" s="623"/>
      <c r="O2047" s="622"/>
      <c r="P2047" s="479"/>
      <c r="Q2047" s="479"/>
      <c r="R2047" s="623"/>
      <c r="S2047" s="478"/>
      <c r="T2047" s="478"/>
      <c r="U2047" s="624"/>
      <c r="V2047" s="624"/>
      <c r="W2047" s="624"/>
      <c r="BB2047" s="478"/>
      <c r="BC2047" s="478"/>
      <c r="BD2047" s="478"/>
      <c r="BE2047" s="478"/>
      <c r="BF2047" s="478"/>
      <c r="BG2047" s="478"/>
    </row>
    <row r="2048" spans="2:59" x14ac:dyDescent="0.2">
      <c r="B2048" s="478"/>
      <c r="C2048" s="478"/>
      <c r="D2048" s="620"/>
      <c r="E2048" s="620"/>
      <c r="F2048" s="620"/>
      <c r="G2048" s="479"/>
      <c r="H2048" s="621"/>
      <c r="I2048" s="622"/>
      <c r="J2048" s="622"/>
      <c r="K2048" s="623"/>
      <c r="L2048" s="623"/>
      <c r="M2048" s="622"/>
      <c r="N2048" s="623"/>
      <c r="O2048" s="622"/>
      <c r="P2048" s="479"/>
      <c r="Q2048" s="479"/>
      <c r="R2048" s="623"/>
      <c r="S2048" s="478"/>
      <c r="T2048" s="478"/>
      <c r="U2048" s="624"/>
      <c r="V2048" s="624"/>
      <c r="W2048" s="624"/>
      <c r="BB2048" s="478"/>
      <c r="BC2048" s="478"/>
      <c r="BD2048" s="478"/>
      <c r="BE2048" s="478"/>
      <c r="BF2048" s="478"/>
      <c r="BG2048" s="478"/>
    </row>
    <row r="2049" spans="2:59" x14ac:dyDescent="0.2">
      <c r="B2049" s="478"/>
      <c r="C2049" s="478"/>
      <c r="D2049" s="620"/>
      <c r="E2049" s="620"/>
      <c r="F2049" s="620"/>
      <c r="G2049" s="479"/>
      <c r="H2049" s="621"/>
      <c r="I2049" s="622"/>
      <c r="J2049" s="622"/>
      <c r="K2049" s="623"/>
      <c r="L2049" s="623"/>
      <c r="M2049" s="622"/>
      <c r="N2049" s="623"/>
      <c r="O2049" s="622"/>
      <c r="P2049" s="479"/>
      <c r="Q2049" s="479"/>
      <c r="R2049" s="623"/>
      <c r="S2049" s="478"/>
      <c r="T2049" s="478"/>
      <c r="U2049" s="624"/>
      <c r="V2049" s="624"/>
      <c r="W2049" s="624"/>
      <c r="BB2049" s="478"/>
      <c r="BC2049" s="478"/>
      <c r="BD2049" s="478"/>
      <c r="BE2049" s="478"/>
      <c r="BF2049" s="478"/>
      <c r="BG2049" s="478"/>
    </row>
    <row r="2050" spans="2:59" x14ac:dyDescent="0.2">
      <c r="B2050" s="478"/>
      <c r="C2050" s="478"/>
      <c r="D2050" s="620"/>
      <c r="E2050" s="620"/>
      <c r="F2050" s="620"/>
      <c r="G2050" s="479"/>
      <c r="H2050" s="621"/>
      <c r="I2050" s="622"/>
      <c r="J2050" s="622"/>
      <c r="K2050" s="623"/>
      <c r="L2050" s="623"/>
      <c r="M2050" s="622"/>
      <c r="N2050" s="623"/>
      <c r="O2050" s="622"/>
      <c r="P2050" s="479"/>
      <c r="Q2050" s="479"/>
      <c r="R2050" s="623"/>
      <c r="S2050" s="478"/>
      <c r="T2050" s="478"/>
      <c r="U2050" s="624"/>
      <c r="V2050" s="624"/>
      <c r="W2050" s="624"/>
      <c r="BB2050" s="478"/>
      <c r="BC2050" s="478"/>
      <c r="BD2050" s="478"/>
      <c r="BE2050" s="478"/>
      <c r="BF2050" s="478"/>
      <c r="BG2050" s="478"/>
    </row>
    <row r="2051" spans="2:59" x14ac:dyDescent="0.2">
      <c r="B2051" s="478"/>
      <c r="C2051" s="478"/>
      <c r="D2051" s="620"/>
      <c r="E2051" s="620"/>
      <c r="F2051" s="620"/>
      <c r="G2051" s="479"/>
      <c r="H2051" s="621"/>
      <c r="I2051" s="622"/>
      <c r="J2051" s="622"/>
      <c r="K2051" s="623"/>
      <c r="L2051" s="623"/>
      <c r="M2051" s="622"/>
      <c r="N2051" s="623"/>
      <c r="O2051" s="622"/>
      <c r="P2051" s="479"/>
      <c r="Q2051" s="479"/>
      <c r="R2051" s="623"/>
      <c r="S2051" s="478"/>
      <c r="T2051" s="478"/>
      <c r="U2051" s="624"/>
      <c r="V2051" s="624"/>
      <c r="W2051" s="624"/>
      <c r="BB2051" s="478"/>
      <c r="BC2051" s="478"/>
      <c r="BD2051" s="478"/>
      <c r="BE2051" s="478"/>
      <c r="BF2051" s="478"/>
      <c r="BG2051" s="478"/>
    </row>
    <row r="2052" spans="2:59" x14ac:dyDescent="0.2">
      <c r="B2052" s="478"/>
      <c r="C2052" s="478"/>
      <c r="D2052" s="620"/>
      <c r="E2052" s="620"/>
      <c r="F2052" s="620"/>
      <c r="G2052" s="479"/>
      <c r="H2052" s="621"/>
      <c r="I2052" s="622"/>
      <c r="J2052" s="622"/>
      <c r="K2052" s="623"/>
      <c r="L2052" s="623"/>
      <c r="M2052" s="622"/>
      <c r="N2052" s="623"/>
      <c r="O2052" s="622"/>
      <c r="P2052" s="479"/>
      <c r="Q2052" s="479"/>
      <c r="R2052" s="623"/>
      <c r="S2052" s="478"/>
      <c r="T2052" s="478"/>
      <c r="U2052" s="624"/>
      <c r="V2052" s="624"/>
      <c r="W2052" s="624"/>
      <c r="BB2052" s="478"/>
      <c r="BC2052" s="478"/>
      <c r="BD2052" s="478"/>
      <c r="BE2052" s="478"/>
      <c r="BF2052" s="478"/>
      <c r="BG2052" s="478"/>
    </row>
    <row r="2053" spans="2:59" x14ac:dyDescent="0.2">
      <c r="B2053" s="478"/>
      <c r="C2053" s="478"/>
      <c r="D2053" s="620"/>
      <c r="E2053" s="620"/>
      <c r="F2053" s="620"/>
      <c r="G2053" s="479"/>
      <c r="H2053" s="621"/>
      <c r="I2053" s="622"/>
      <c r="J2053" s="622"/>
      <c r="K2053" s="623"/>
      <c r="L2053" s="623"/>
      <c r="M2053" s="622"/>
      <c r="N2053" s="623"/>
      <c r="O2053" s="622"/>
      <c r="P2053" s="479"/>
      <c r="Q2053" s="479"/>
      <c r="R2053" s="623"/>
      <c r="S2053" s="478"/>
      <c r="T2053" s="478"/>
      <c r="U2053" s="624"/>
      <c r="V2053" s="624"/>
      <c r="W2053" s="624"/>
      <c r="BB2053" s="478"/>
      <c r="BC2053" s="478"/>
      <c r="BD2053" s="478"/>
      <c r="BE2053" s="478"/>
      <c r="BF2053" s="478"/>
      <c r="BG2053" s="478"/>
    </row>
    <row r="2054" spans="2:59" x14ac:dyDescent="0.2">
      <c r="B2054" s="478"/>
      <c r="C2054" s="478"/>
      <c r="D2054" s="620"/>
      <c r="E2054" s="620"/>
      <c r="F2054" s="620"/>
      <c r="G2054" s="479"/>
      <c r="H2054" s="621"/>
      <c r="I2054" s="622"/>
      <c r="J2054" s="622"/>
      <c r="K2054" s="623"/>
      <c r="L2054" s="623"/>
      <c r="M2054" s="622"/>
      <c r="N2054" s="623"/>
      <c r="O2054" s="622"/>
      <c r="P2054" s="479"/>
      <c r="Q2054" s="479"/>
      <c r="R2054" s="623"/>
      <c r="S2054" s="478"/>
      <c r="T2054" s="478"/>
      <c r="U2054" s="624"/>
      <c r="V2054" s="624"/>
      <c r="W2054" s="624"/>
      <c r="BB2054" s="478"/>
      <c r="BC2054" s="478"/>
      <c r="BD2054" s="478"/>
      <c r="BE2054" s="478"/>
      <c r="BF2054" s="478"/>
      <c r="BG2054" s="478"/>
    </row>
    <row r="2055" spans="2:59" x14ac:dyDescent="0.2">
      <c r="B2055" s="478"/>
      <c r="C2055" s="478"/>
      <c r="D2055" s="620"/>
      <c r="E2055" s="620"/>
      <c r="F2055" s="620"/>
      <c r="G2055" s="479"/>
      <c r="H2055" s="621"/>
      <c r="I2055" s="622"/>
      <c r="J2055" s="622"/>
      <c r="K2055" s="623"/>
      <c r="L2055" s="623"/>
      <c r="M2055" s="622"/>
      <c r="N2055" s="623"/>
      <c r="O2055" s="622"/>
      <c r="P2055" s="479"/>
      <c r="Q2055" s="479"/>
      <c r="R2055" s="623"/>
      <c r="S2055" s="478"/>
      <c r="T2055" s="478"/>
      <c r="U2055" s="624"/>
      <c r="V2055" s="624"/>
      <c r="W2055" s="624"/>
      <c r="BB2055" s="478"/>
      <c r="BC2055" s="478"/>
      <c r="BD2055" s="478"/>
      <c r="BE2055" s="478"/>
      <c r="BF2055" s="478"/>
      <c r="BG2055" s="478"/>
    </row>
    <row r="2056" spans="2:59" x14ac:dyDescent="0.2">
      <c r="B2056" s="478"/>
      <c r="C2056" s="478"/>
      <c r="D2056" s="620"/>
      <c r="E2056" s="620"/>
      <c r="F2056" s="620"/>
      <c r="G2056" s="479"/>
      <c r="H2056" s="621"/>
      <c r="I2056" s="622"/>
      <c r="J2056" s="622"/>
      <c r="K2056" s="623"/>
      <c r="L2056" s="623"/>
      <c r="M2056" s="622"/>
      <c r="N2056" s="623"/>
      <c r="O2056" s="622"/>
      <c r="P2056" s="479"/>
      <c r="Q2056" s="479"/>
      <c r="R2056" s="623"/>
      <c r="S2056" s="478"/>
      <c r="T2056" s="478"/>
      <c r="U2056" s="624"/>
      <c r="V2056" s="624"/>
      <c r="W2056" s="624"/>
      <c r="BB2056" s="478"/>
      <c r="BC2056" s="478"/>
      <c r="BD2056" s="478"/>
      <c r="BE2056" s="478"/>
      <c r="BF2056" s="478"/>
      <c r="BG2056" s="478"/>
    </row>
    <row r="2057" spans="2:59" x14ac:dyDescent="0.2">
      <c r="B2057" s="478"/>
      <c r="C2057" s="478"/>
      <c r="D2057" s="620"/>
      <c r="E2057" s="620"/>
      <c r="F2057" s="620"/>
      <c r="G2057" s="479"/>
      <c r="H2057" s="621"/>
      <c r="I2057" s="622"/>
      <c r="J2057" s="622"/>
      <c r="K2057" s="623"/>
      <c r="L2057" s="623"/>
      <c r="M2057" s="622"/>
      <c r="N2057" s="623"/>
      <c r="O2057" s="622"/>
      <c r="P2057" s="479"/>
      <c r="Q2057" s="479"/>
      <c r="R2057" s="623"/>
      <c r="S2057" s="478"/>
      <c r="T2057" s="478"/>
      <c r="U2057" s="624"/>
      <c r="V2057" s="624"/>
      <c r="W2057" s="624"/>
      <c r="BB2057" s="478"/>
      <c r="BC2057" s="478"/>
      <c r="BD2057" s="478"/>
      <c r="BE2057" s="478"/>
      <c r="BF2057" s="478"/>
      <c r="BG2057" s="478"/>
    </row>
    <row r="2058" spans="2:59" x14ac:dyDescent="0.2">
      <c r="B2058" s="478"/>
      <c r="C2058" s="478"/>
      <c r="D2058" s="620"/>
      <c r="E2058" s="620"/>
      <c r="F2058" s="620"/>
      <c r="G2058" s="479"/>
      <c r="H2058" s="621"/>
      <c r="I2058" s="622"/>
      <c r="J2058" s="622"/>
      <c r="K2058" s="623"/>
      <c r="L2058" s="623"/>
      <c r="M2058" s="622"/>
      <c r="N2058" s="623"/>
      <c r="O2058" s="622"/>
      <c r="P2058" s="479"/>
      <c r="Q2058" s="479"/>
      <c r="R2058" s="623"/>
      <c r="S2058" s="478"/>
      <c r="T2058" s="478"/>
      <c r="U2058" s="624"/>
      <c r="V2058" s="624"/>
      <c r="W2058" s="624"/>
      <c r="BB2058" s="478"/>
      <c r="BC2058" s="478"/>
      <c r="BD2058" s="478"/>
      <c r="BE2058" s="478"/>
      <c r="BF2058" s="478"/>
      <c r="BG2058" s="478"/>
    </row>
    <row r="2059" spans="2:59" x14ac:dyDescent="0.2">
      <c r="B2059" s="478"/>
      <c r="C2059" s="478"/>
      <c r="D2059" s="620"/>
      <c r="E2059" s="620"/>
      <c r="F2059" s="620"/>
      <c r="G2059" s="479"/>
      <c r="H2059" s="621"/>
      <c r="I2059" s="622"/>
      <c r="J2059" s="622"/>
      <c r="K2059" s="623"/>
      <c r="L2059" s="623"/>
      <c r="M2059" s="622"/>
      <c r="N2059" s="623"/>
      <c r="O2059" s="622"/>
      <c r="P2059" s="479"/>
      <c r="Q2059" s="479"/>
      <c r="R2059" s="623"/>
      <c r="S2059" s="478"/>
      <c r="T2059" s="478"/>
      <c r="U2059" s="624"/>
      <c r="V2059" s="624"/>
      <c r="W2059" s="624"/>
      <c r="BB2059" s="478"/>
      <c r="BC2059" s="478"/>
      <c r="BD2059" s="478"/>
      <c r="BE2059" s="478"/>
      <c r="BF2059" s="478"/>
      <c r="BG2059" s="478"/>
    </row>
    <row r="2060" spans="2:59" x14ac:dyDescent="0.2">
      <c r="B2060" s="478"/>
      <c r="C2060" s="478"/>
      <c r="D2060" s="620"/>
      <c r="E2060" s="620"/>
      <c r="F2060" s="620"/>
      <c r="G2060" s="479"/>
      <c r="H2060" s="621"/>
      <c r="I2060" s="622"/>
      <c r="J2060" s="622"/>
      <c r="K2060" s="623"/>
      <c r="L2060" s="623"/>
      <c r="M2060" s="622"/>
      <c r="N2060" s="623"/>
      <c r="O2060" s="622"/>
      <c r="P2060" s="479"/>
      <c r="Q2060" s="479"/>
      <c r="R2060" s="623"/>
      <c r="S2060" s="478"/>
      <c r="T2060" s="478"/>
      <c r="U2060" s="624"/>
      <c r="V2060" s="624"/>
      <c r="W2060" s="624"/>
      <c r="BB2060" s="478"/>
      <c r="BC2060" s="478"/>
      <c r="BD2060" s="478"/>
      <c r="BE2060" s="478"/>
      <c r="BF2060" s="478"/>
      <c r="BG2060" s="478"/>
    </row>
    <row r="2061" spans="2:59" x14ac:dyDescent="0.2">
      <c r="B2061" s="478"/>
      <c r="C2061" s="478"/>
      <c r="D2061" s="620"/>
      <c r="E2061" s="620"/>
      <c r="F2061" s="620"/>
      <c r="G2061" s="479"/>
      <c r="H2061" s="621"/>
      <c r="I2061" s="622"/>
      <c r="J2061" s="622"/>
      <c r="K2061" s="623"/>
      <c r="L2061" s="623"/>
      <c r="M2061" s="622"/>
      <c r="N2061" s="623"/>
      <c r="O2061" s="622"/>
      <c r="P2061" s="479"/>
      <c r="Q2061" s="479"/>
      <c r="R2061" s="623"/>
      <c r="S2061" s="478"/>
      <c r="T2061" s="478"/>
      <c r="U2061" s="624"/>
      <c r="V2061" s="624"/>
      <c r="W2061" s="624"/>
      <c r="BB2061" s="478"/>
      <c r="BC2061" s="478"/>
      <c r="BD2061" s="478"/>
      <c r="BE2061" s="478"/>
      <c r="BF2061" s="478"/>
      <c r="BG2061" s="478"/>
    </row>
    <row r="2062" spans="2:59" x14ac:dyDescent="0.2">
      <c r="B2062" s="478"/>
      <c r="C2062" s="478"/>
      <c r="D2062" s="620"/>
      <c r="E2062" s="620"/>
      <c r="F2062" s="620"/>
      <c r="G2062" s="479"/>
      <c r="H2062" s="621"/>
      <c r="I2062" s="622"/>
      <c r="J2062" s="622"/>
      <c r="K2062" s="623"/>
      <c r="L2062" s="623"/>
      <c r="M2062" s="622"/>
      <c r="N2062" s="623"/>
      <c r="O2062" s="622"/>
      <c r="P2062" s="479"/>
      <c r="Q2062" s="479"/>
      <c r="R2062" s="623"/>
      <c r="S2062" s="478"/>
      <c r="T2062" s="478"/>
      <c r="U2062" s="624"/>
      <c r="V2062" s="624"/>
      <c r="W2062" s="624"/>
      <c r="BB2062" s="478"/>
      <c r="BC2062" s="478"/>
      <c r="BD2062" s="478"/>
      <c r="BE2062" s="478"/>
      <c r="BF2062" s="478"/>
      <c r="BG2062" s="478"/>
    </row>
    <row r="2063" spans="2:59" x14ac:dyDescent="0.2">
      <c r="B2063" s="478"/>
      <c r="C2063" s="478"/>
      <c r="D2063" s="620"/>
      <c r="E2063" s="620"/>
      <c r="F2063" s="620"/>
      <c r="G2063" s="479"/>
      <c r="H2063" s="621"/>
      <c r="I2063" s="622"/>
      <c r="J2063" s="622"/>
      <c r="K2063" s="623"/>
      <c r="L2063" s="623"/>
      <c r="M2063" s="622"/>
      <c r="N2063" s="623"/>
      <c r="O2063" s="622"/>
      <c r="P2063" s="479"/>
      <c r="Q2063" s="479"/>
      <c r="R2063" s="623"/>
      <c r="S2063" s="478"/>
      <c r="T2063" s="478"/>
      <c r="U2063" s="624"/>
      <c r="V2063" s="624"/>
      <c r="W2063" s="624"/>
      <c r="BB2063" s="478"/>
      <c r="BC2063" s="478"/>
      <c r="BD2063" s="478"/>
      <c r="BE2063" s="478"/>
      <c r="BF2063" s="478"/>
      <c r="BG2063" s="478"/>
    </row>
    <row r="2064" spans="2:59" x14ac:dyDescent="0.2">
      <c r="B2064" s="478"/>
      <c r="C2064" s="478"/>
      <c r="D2064" s="620"/>
      <c r="E2064" s="620"/>
      <c r="F2064" s="620"/>
      <c r="G2064" s="479"/>
      <c r="H2064" s="621"/>
      <c r="I2064" s="622"/>
      <c r="J2064" s="622"/>
      <c r="K2064" s="623"/>
      <c r="L2064" s="623"/>
      <c r="M2064" s="622"/>
      <c r="N2064" s="623"/>
      <c r="O2064" s="622"/>
      <c r="P2064" s="479"/>
      <c r="Q2064" s="479"/>
      <c r="R2064" s="623"/>
      <c r="S2064" s="478"/>
      <c r="T2064" s="478"/>
      <c r="U2064" s="624"/>
      <c r="V2064" s="624"/>
      <c r="W2064" s="624"/>
      <c r="BB2064" s="478"/>
      <c r="BC2064" s="478"/>
      <c r="BD2064" s="478"/>
      <c r="BE2064" s="478"/>
      <c r="BF2064" s="478"/>
      <c r="BG2064" s="478"/>
    </row>
    <row r="2065" spans="2:59" x14ac:dyDescent="0.2">
      <c r="B2065" s="478"/>
      <c r="C2065" s="478"/>
      <c r="D2065" s="620"/>
      <c r="E2065" s="620"/>
      <c r="F2065" s="620"/>
      <c r="G2065" s="479"/>
      <c r="H2065" s="621"/>
      <c r="I2065" s="622"/>
      <c r="J2065" s="622"/>
      <c r="K2065" s="623"/>
      <c r="L2065" s="623"/>
      <c r="M2065" s="622"/>
      <c r="N2065" s="623"/>
      <c r="O2065" s="622"/>
      <c r="P2065" s="479"/>
      <c r="Q2065" s="479"/>
      <c r="R2065" s="623"/>
      <c r="S2065" s="478"/>
      <c r="T2065" s="478"/>
      <c r="U2065" s="624"/>
      <c r="V2065" s="624"/>
      <c r="W2065" s="624"/>
      <c r="BB2065" s="478"/>
      <c r="BC2065" s="478"/>
      <c r="BD2065" s="478"/>
      <c r="BE2065" s="478"/>
      <c r="BF2065" s="478"/>
      <c r="BG2065" s="478"/>
    </row>
    <row r="2066" spans="2:59" x14ac:dyDescent="0.2">
      <c r="B2066" s="478"/>
      <c r="C2066" s="478"/>
      <c r="D2066" s="620"/>
      <c r="E2066" s="620"/>
      <c r="F2066" s="620"/>
      <c r="G2066" s="479"/>
      <c r="H2066" s="621"/>
      <c r="I2066" s="622"/>
      <c r="J2066" s="622"/>
      <c r="K2066" s="623"/>
      <c r="L2066" s="623"/>
      <c r="M2066" s="622"/>
      <c r="N2066" s="623"/>
      <c r="O2066" s="622"/>
      <c r="P2066" s="479"/>
      <c r="Q2066" s="479"/>
      <c r="R2066" s="623"/>
      <c r="S2066" s="478"/>
      <c r="T2066" s="478"/>
      <c r="U2066" s="624"/>
      <c r="V2066" s="624"/>
      <c r="W2066" s="624"/>
      <c r="BB2066" s="478"/>
      <c r="BC2066" s="478"/>
      <c r="BD2066" s="478"/>
      <c r="BE2066" s="478"/>
      <c r="BF2066" s="478"/>
      <c r="BG2066" s="478"/>
    </row>
    <row r="2067" spans="2:59" x14ac:dyDescent="0.2">
      <c r="B2067" s="478"/>
      <c r="C2067" s="478"/>
      <c r="D2067" s="620"/>
      <c r="E2067" s="620"/>
      <c r="F2067" s="620"/>
      <c r="G2067" s="479"/>
      <c r="H2067" s="621"/>
      <c r="I2067" s="622"/>
      <c r="J2067" s="622"/>
      <c r="K2067" s="623"/>
      <c r="L2067" s="623"/>
      <c r="M2067" s="622"/>
      <c r="N2067" s="623"/>
      <c r="O2067" s="622"/>
      <c r="P2067" s="479"/>
      <c r="Q2067" s="479"/>
      <c r="R2067" s="623"/>
      <c r="S2067" s="478"/>
      <c r="T2067" s="478"/>
      <c r="U2067" s="624"/>
      <c r="V2067" s="624"/>
      <c r="W2067" s="624"/>
      <c r="BB2067" s="478"/>
      <c r="BC2067" s="478"/>
      <c r="BD2067" s="478"/>
      <c r="BE2067" s="478"/>
      <c r="BF2067" s="478"/>
      <c r="BG2067" s="478"/>
    </row>
    <row r="2068" spans="2:59" x14ac:dyDescent="0.2">
      <c r="B2068" s="478"/>
      <c r="C2068" s="478"/>
      <c r="D2068" s="620"/>
      <c r="E2068" s="620"/>
      <c r="F2068" s="620"/>
      <c r="G2068" s="479"/>
      <c r="H2068" s="621"/>
      <c r="I2068" s="622"/>
      <c r="J2068" s="622"/>
      <c r="K2068" s="623"/>
      <c r="L2068" s="623"/>
      <c r="M2068" s="622"/>
      <c r="N2068" s="623"/>
      <c r="O2068" s="622"/>
      <c r="P2068" s="479"/>
      <c r="Q2068" s="479"/>
      <c r="R2068" s="623"/>
      <c r="S2068" s="478"/>
      <c r="T2068" s="478"/>
      <c r="U2068" s="624"/>
      <c r="V2068" s="624"/>
      <c r="W2068" s="624"/>
      <c r="BB2068" s="478"/>
      <c r="BC2068" s="478"/>
      <c r="BD2068" s="478"/>
      <c r="BE2068" s="478"/>
      <c r="BF2068" s="478"/>
      <c r="BG2068" s="478"/>
    </row>
    <row r="2069" spans="2:59" x14ac:dyDescent="0.2">
      <c r="B2069" s="478"/>
      <c r="C2069" s="478"/>
      <c r="D2069" s="620"/>
      <c r="E2069" s="620"/>
      <c r="F2069" s="620"/>
      <c r="G2069" s="479"/>
      <c r="H2069" s="621"/>
      <c r="I2069" s="622"/>
      <c r="J2069" s="622"/>
      <c r="K2069" s="623"/>
      <c r="L2069" s="623"/>
      <c r="M2069" s="622"/>
      <c r="N2069" s="623"/>
      <c r="O2069" s="622"/>
      <c r="P2069" s="479"/>
      <c r="Q2069" s="479"/>
      <c r="R2069" s="623"/>
      <c r="S2069" s="478"/>
      <c r="T2069" s="478"/>
      <c r="U2069" s="624"/>
      <c r="V2069" s="624"/>
      <c r="W2069" s="624"/>
      <c r="BB2069" s="478"/>
      <c r="BC2069" s="478"/>
      <c r="BD2069" s="478"/>
      <c r="BE2069" s="478"/>
      <c r="BF2069" s="478"/>
      <c r="BG2069" s="478"/>
    </row>
    <row r="2070" spans="2:59" x14ac:dyDescent="0.2">
      <c r="B2070" s="478"/>
      <c r="C2070" s="478"/>
      <c r="D2070" s="620"/>
      <c r="E2070" s="620"/>
      <c r="F2070" s="620"/>
      <c r="G2070" s="479"/>
      <c r="H2070" s="621"/>
      <c r="I2070" s="622"/>
      <c r="J2070" s="622"/>
      <c r="K2070" s="623"/>
      <c r="L2070" s="623"/>
      <c r="M2070" s="622"/>
      <c r="N2070" s="623"/>
      <c r="O2070" s="622"/>
      <c r="P2070" s="479"/>
      <c r="Q2070" s="479"/>
      <c r="R2070" s="623"/>
      <c r="S2070" s="478"/>
      <c r="T2070" s="478"/>
      <c r="U2070" s="624"/>
      <c r="V2070" s="624"/>
      <c r="W2070" s="624"/>
      <c r="BB2070" s="478"/>
      <c r="BC2070" s="478"/>
      <c r="BD2070" s="478"/>
      <c r="BE2070" s="478"/>
      <c r="BF2070" s="478"/>
      <c r="BG2070" s="478"/>
    </row>
    <row r="2071" spans="2:59" x14ac:dyDescent="0.2">
      <c r="B2071" s="478"/>
      <c r="C2071" s="478"/>
      <c r="D2071" s="620"/>
      <c r="E2071" s="620"/>
      <c r="F2071" s="620"/>
      <c r="G2071" s="479"/>
      <c r="H2071" s="621"/>
      <c r="I2071" s="622"/>
      <c r="J2071" s="622"/>
      <c r="K2071" s="623"/>
      <c r="L2071" s="623"/>
      <c r="M2071" s="622"/>
      <c r="N2071" s="623"/>
      <c r="O2071" s="622"/>
      <c r="P2071" s="479"/>
      <c r="Q2071" s="479"/>
      <c r="R2071" s="623"/>
      <c r="S2071" s="478"/>
      <c r="T2071" s="478"/>
      <c r="U2071" s="624"/>
      <c r="V2071" s="624"/>
      <c r="W2071" s="624"/>
      <c r="BB2071" s="478"/>
      <c r="BC2071" s="478"/>
      <c r="BD2071" s="478"/>
      <c r="BE2071" s="478"/>
      <c r="BF2071" s="478"/>
      <c r="BG2071" s="478"/>
    </row>
    <row r="2072" spans="2:59" x14ac:dyDescent="0.2">
      <c r="B2072" s="478"/>
      <c r="C2072" s="478"/>
      <c r="D2072" s="620"/>
      <c r="E2072" s="620"/>
      <c r="F2072" s="620"/>
      <c r="G2072" s="479"/>
      <c r="H2072" s="621"/>
      <c r="I2072" s="622"/>
      <c r="J2072" s="622"/>
      <c r="K2072" s="623"/>
      <c r="L2072" s="623"/>
      <c r="M2072" s="622"/>
      <c r="N2072" s="623"/>
      <c r="O2072" s="622"/>
      <c r="P2072" s="479"/>
      <c r="Q2072" s="479"/>
      <c r="R2072" s="623"/>
      <c r="S2072" s="478"/>
      <c r="T2072" s="478"/>
      <c r="U2072" s="624"/>
      <c r="V2072" s="624"/>
      <c r="W2072" s="624"/>
      <c r="BB2072" s="478"/>
      <c r="BC2072" s="478"/>
      <c r="BD2072" s="478"/>
      <c r="BE2072" s="478"/>
      <c r="BF2072" s="478"/>
      <c r="BG2072" s="478"/>
    </row>
    <row r="2073" spans="2:59" x14ac:dyDescent="0.2">
      <c r="B2073" s="478"/>
      <c r="C2073" s="478"/>
      <c r="D2073" s="620"/>
      <c r="E2073" s="620"/>
      <c r="F2073" s="620"/>
      <c r="G2073" s="479"/>
      <c r="H2073" s="621"/>
      <c r="I2073" s="622"/>
      <c r="J2073" s="622"/>
      <c r="K2073" s="623"/>
      <c r="L2073" s="623"/>
      <c r="M2073" s="622"/>
      <c r="N2073" s="623"/>
      <c r="O2073" s="622"/>
      <c r="P2073" s="479"/>
      <c r="Q2073" s="479"/>
      <c r="R2073" s="623"/>
      <c r="S2073" s="478"/>
      <c r="T2073" s="478"/>
      <c r="U2073" s="624"/>
      <c r="V2073" s="624"/>
      <c r="W2073" s="624"/>
      <c r="BB2073" s="478"/>
      <c r="BC2073" s="478"/>
      <c r="BD2073" s="478"/>
      <c r="BE2073" s="478"/>
      <c r="BF2073" s="478"/>
      <c r="BG2073" s="478"/>
    </row>
    <row r="2074" spans="2:59" x14ac:dyDescent="0.2">
      <c r="B2074" s="478"/>
      <c r="C2074" s="478"/>
      <c r="D2074" s="620"/>
      <c r="E2074" s="620"/>
      <c r="F2074" s="620"/>
      <c r="G2074" s="479"/>
      <c r="H2074" s="621"/>
      <c r="I2074" s="622"/>
      <c r="J2074" s="622"/>
      <c r="K2074" s="623"/>
      <c r="L2074" s="623"/>
      <c r="M2074" s="622"/>
      <c r="N2074" s="623"/>
      <c r="O2074" s="622"/>
      <c r="P2074" s="479"/>
      <c r="Q2074" s="479"/>
      <c r="R2074" s="623"/>
      <c r="S2074" s="478"/>
      <c r="T2074" s="478"/>
      <c r="U2074" s="624"/>
      <c r="V2074" s="624"/>
      <c r="W2074" s="624"/>
      <c r="BB2074" s="478"/>
      <c r="BC2074" s="478"/>
      <c r="BD2074" s="478"/>
      <c r="BE2074" s="478"/>
      <c r="BF2074" s="478"/>
      <c r="BG2074" s="478"/>
    </row>
    <row r="2075" spans="2:59" x14ac:dyDescent="0.2">
      <c r="B2075" s="478"/>
      <c r="C2075" s="478"/>
      <c r="D2075" s="620"/>
      <c r="E2075" s="620"/>
      <c r="F2075" s="620"/>
      <c r="G2075" s="479"/>
      <c r="H2075" s="621"/>
      <c r="I2075" s="622"/>
      <c r="J2075" s="622"/>
      <c r="K2075" s="623"/>
      <c r="L2075" s="623"/>
      <c r="M2075" s="622"/>
      <c r="N2075" s="623"/>
      <c r="O2075" s="622"/>
      <c r="P2075" s="479"/>
      <c r="Q2075" s="479"/>
      <c r="R2075" s="623"/>
      <c r="S2075" s="478"/>
      <c r="T2075" s="478"/>
      <c r="U2075" s="624"/>
      <c r="V2075" s="624"/>
      <c r="W2075" s="624"/>
      <c r="BB2075" s="478"/>
      <c r="BC2075" s="478"/>
      <c r="BD2075" s="478"/>
      <c r="BE2075" s="478"/>
      <c r="BF2075" s="478"/>
      <c r="BG2075" s="478"/>
    </row>
    <row r="2076" spans="2:59" x14ac:dyDescent="0.2">
      <c r="B2076" s="478"/>
      <c r="C2076" s="478"/>
      <c r="D2076" s="620"/>
      <c r="E2076" s="620"/>
      <c r="F2076" s="620"/>
      <c r="G2076" s="479"/>
      <c r="H2076" s="621"/>
      <c r="I2076" s="622"/>
      <c r="J2076" s="622"/>
      <c r="K2076" s="623"/>
      <c r="L2076" s="623"/>
      <c r="M2076" s="622"/>
      <c r="N2076" s="623"/>
      <c r="O2076" s="622"/>
      <c r="P2076" s="479"/>
      <c r="Q2076" s="479"/>
      <c r="R2076" s="623"/>
      <c r="S2076" s="478"/>
      <c r="T2076" s="478"/>
      <c r="U2076" s="624"/>
      <c r="V2076" s="624"/>
      <c r="W2076" s="624"/>
      <c r="BB2076" s="478"/>
      <c r="BC2076" s="478"/>
      <c r="BD2076" s="478"/>
      <c r="BE2076" s="478"/>
      <c r="BF2076" s="478"/>
      <c r="BG2076" s="478"/>
    </row>
    <row r="2077" spans="2:59" x14ac:dyDescent="0.2">
      <c r="B2077" s="478"/>
      <c r="C2077" s="478"/>
      <c r="D2077" s="620"/>
      <c r="E2077" s="620"/>
      <c r="F2077" s="620"/>
      <c r="G2077" s="479"/>
      <c r="H2077" s="621"/>
      <c r="I2077" s="622"/>
      <c r="J2077" s="622"/>
      <c r="K2077" s="623"/>
      <c r="L2077" s="623"/>
      <c r="M2077" s="622"/>
      <c r="N2077" s="623"/>
      <c r="O2077" s="622"/>
      <c r="P2077" s="479"/>
      <c r="Q2077" s="479"/>
      <c r="R2077" s="623"/>
      <c r="S2077" s="478"/>
      <c r="T2077" s="478"/>
      <c r="U2077" s="624"/>
      <c r="V2077" s="624"/>
      <c r="W2077" s="624"/>
      <c r="BB2077" s="478"/>
      <c r="BC2077" s="478"/>
      <c r="BD2077" s="478"/>
      <c r="BE2077" s="478"/>
      <c r="BF2077" s="478"/>
      <c r="BG2077" s="478"/>
    </row>
    <row r="2078" spans="2:59" x14ac:dyDescent="0.2">
      <c r="B2078" s="478"/>
      <c r="C2078" s="478"/>
      <c r="D2078" s="620"/>
      <c r="E2078" s="620"/>
      <c r="F2078" s="620"/>
      <c r="G2078" s="479"/>
      <c r="H2078" s="621"/>
      <c r="I2078" s="622"/>
      <c r="J2078" s="622"/>
      <c r="K2078" s="623"/>
      <c r="L2078" s="623"/>
      <c r="M2078" s="622"/>
      <c r="N2078" s="623"/>
      <c r="O2078" s="622"/>
      <c r="P2078" s="479"/>
      <c r="Q2078" s="479"/>
      <c r="R2078" s="623"/>
      <c r="S2078" s="478"/>
      <c r="T2078" s="478"/>
      <c r="U2078" s="624"/>
      <c r="V2078" s="624"/>
      <c r="W2078" s="624"/>
      <c r="BB2078" s="478"/>
      <c r="BC2078" s="478"/>
      <c r="BD2078" s="478"/>
      <c r="BE2078" s="478"/>
      <c r="BF2078" s="478"/>
      <c r="BG2078" s="478"/>
    </row>
    <row r="2079" spans="2:59" x14ac:dyDescent="0.2">
      <c r="B2079" s="478"/>
      <c r="C2079" s="478"/>
      <c r="D2079" s="620"/>
      <c r="E2079" s="620"/>
      <c r="F2079" s="620"/>
      <c r="G2079" s="479"/>
      <c r="H2079" s="621"/>
      <c r="I2079" s="622"/>
      <c r="J2079" s="622"/>
      <c r="K2079" s="623"/>
      <c r="L2079" s="623"/>
      <c r="M2079" s="622"/>
      <c r="N2079" s="623"/>
      <c r="O2079" s="622"/>
      <c r="P2079" s="479"/>
      <c r="Q2079" s="479"/>
      <c r="R2079" s="623"/>
      <c r="S2079" s="478"/>
      <c r="T2079" s="478"/>
      <c r="U2079" s="624"/>
      <c r="V2079" s="624"/>
      <c r="W2079" s="624"/>
      <c r="BB2079" s="478"/>
      <c r="BC2079" s="478"/>
      <c r="BD2079" s="478"/>
      <c r="BE2079" s="478"/>
      <c r="BF2079" s="478"/>
      <c r="BG2079" s="478"/>
    </row>
    <row r="2080" spans="2:59" x14ac:dyDescent="0.2">
      <c r="B2080" s="478"/>
      <c r="C2080" s="478"/>
      <c r="D2080" s="620"/>
      <c r="E2080" s="620"/>
      <c r="F2080" s="620"/>
      <c r="G2080" s="479"/>
      <c r="H2080" s="621"/>
      <c r="I2080" s="622"/>
      <c r="J2080" s="622"/>
      <c r="K2080" s="623"/>
      <c r="L2080" s="623"/>
      <c r="M2080" s="622"/>
      <c r="N2080" s="623"/>
      <c r="O2080" s="622"/>
      <c r="P2080" s="479"/>
      <c r="Q2080" s="479"/>
      <c r="R2080" s="623"/>
      <c r="S2080" s="478"/>
      <c r="T2080" s="478"/>
      <c r="U2080" s="624"/>
      <c r="V2080" s="624"/>
      <c r="W2080" s="624"/>
      <c r="BB2080" s="478"/>
      <c r="BC2080" s="478"/>
      <c r="BD2080" s="478"/>
      <c r="BE2080" s="478"/>
      <c r="BF2080" s="478"/>
      <c r="BG2080" s="478"/>
    </row>
    <row r="2081" spans="2:59" x14ac:dyDescent="0.2">
      <c r="B2081" s="478"/>
      <c r="C2081" s="478"/>
      <c r="D2081" s="620"/>
      <c r="E2081" s="620"/>
      <c r="F2081" s="620"/>
      <c r="G2081" s="479"/>
      <c r="H2081" s="621"/>
      <c r="I2081" s="622"/>
      <c r="J2081" s="622"/>
      <c r="K2081" s="623"/>
      <c r="L2081" s="623"/>
      <c r="M2081" s="622"/>
      <c r="N2081" s="623"/>
      <c r="O2081" s="622"/>
      <c r="P2081" s="479"/>
      <c r="Q2081" s="479"/>
      <c r="R2081" s="623"/>
      <c r="S2081" s="478"/>
      <c r="T2081" s="478"/>
      <c r="U2081" s="624"/>
      <c r="V2081" s="624"/>
      <c r="W2081" s="624"/>
      <c r="BB2081" s="478"/>
      <c r="BC2081" s="478"/>
      <c r="BD2081" s="478"/>
      <c r="BE2081" s="478"/>
      <c r="BF2081" s="478"/>
      <c r="BG2081" s="478"/>
    </row>
    <row r="2082" spans="2:59" x14ac:dyDescent="0.2">
      <c r="B2082" s="478"/>
      <c r="C2082" s="478"/>
      <c r="D2082" s="620"/>
      <c r="E2082" s="620"/>
      <c r="F2082" s="620"/>
      <c r="G2082" s="479"/>
      <c r="H2082" s="621"/>
      <c r="I2082" s="622"/>
      <c r="J2082" s="622"/>
      <c r="K2082" s="623"/>
      <c r="L2082" s="623"/>
      <c r="M2082" s="622"/>
      <c r="N2082" s="623"/>
      <c r="O2082" s="622"/>
      <c r="P2082" s="479"/>
      <c r="Q2082" s="479"/>
      <c r="R2082" s="623"/>
      <c r="S2082" s="478"/>
      <c r="T2082" s="478"/>
      <c r="U2082" s="624"/>
      <c r="V2082" s="624"/>
      <c r="W2082" s="624"/>
      <c r="BB2082" s="478"/>
      <c r="BC2082" s="478"/>
      <c r="BD2082" s="478"/>
      <c r="BE2082" s="478"/>
      <c r="BF2082" s="478"/>
      <c r="BG2082" s="478"/>
    </row>
    <row r="2083" spans="2:59" x14ac:dyDescent="0.2">
      <c r="B2083" s="478"/>
      <c r="C2083" s="478"/>
      <c r="D2083" s="620"/>
      <c r="E2083" s="620"/>
      <c r="F2083" s="620"/>
      <c r="G2083" s="479"/>
      <c r="H2083" s="621"/>
      <c r="I2083" s="622"/>
      <c r="J2083" s="622"/>
      <c r="K2083" s="623"/>
      <c r="L2083" s="623"/>
      <c r="M2083" s="622"/>
      <c r="N2083" s="623"/>
      <c r="O2083" s="622"/>
      <c r="P2083" s="479"/>
      <c r="Q2083" s="479"/>
      <c r="R2083" s="623"/>
      <c r="S2083" s="478"/>
      <c r="T2083" s="478"/>
      <c r="U2083" s="624"/>
      <c r="V2083" s="624"/>
      <c r="W2083" s="624"/>
      <c r="BB2083" s="478"/>
      <c r="BC2083" s="478"/>
      <c r="BD2083" s="478"/>
      <c r="BE2083" s="478"/>
      <c r="BF2083" s="478"/>
      <c r="BG2083" s="478"/>
    </row>
    <row r="2084" spans="2:59" x14ac:dyDescent="0.2">
      <c r="B2084" s="478"/>
      <c r="C2084" s="478"/>
      <c r="D2084" s="620"/>
      <c r="E2084" s="620"/>
      <c r="F2084" s="620"/>
      <c r="G2084" s="479"/>
      <c r="H2084" s="621"/>
      <c r="I2084" s="622"/>
      <c r="J2084" s="622"/>
      <c r="K2084" s="623"/>
      <c r="L2084" s="623"/>
      <c r="M2084" s="622"/>
      <c r="N2084" s="623"/>
      <c r="O2084" s="622"/>
      <c r="P2084" s="479"/>
      <c r="Q2084" s="479"/>
      <c r="R2084" s="623"/>
      <c r="S2084" s="478"/>
      <c r="T2084" s="478"/>
      <c r="U2084" s="624"/>
      <c r="V2084" s="624"/>
      <c r="W2084" s="624"/>
      <c r="BB2084" s="478"/>
      <c r="BC2084" s="478"/>
      <c r="BD2084" s="478"/>
      <c r="BE2084" s="478"/>
      <c r="BF2084" s="478"/>
      <c r="BG2084" s="478"/>
    </row>
    <row r="2085" spans="2:59" x14ac:dyDescent="0.2">
      <c r="B2085" s="478"/>
      <c r="C2085" s="478"/>
      <c r="D2085" s="620"/>
      <c r="E2085" s="620"/>
      <c r="F2085" s="620"/>
      <c r="G2085" s="479"/>
      <c r="H2085" s="621"/>
      <c r="I2085" s="622"/>
      <c r="J2085" s="622"/>
      <c r="K2085" s="623"/>
      <c r="L2085" s="623"/>
      <c r="M2085" s="622"/>
      <c r="N2085" s="623"/>
      <c r="O2085" s="622"/>
      <c r="P2085" s="479"/>
      <c r="Q2085" s="479"/>
      <c r="R2085" s="623"/>
      <c r="S2085" s="478"/>
      <c r="T2085" s="478"/>
      <c r="U2085" s="624"/>
      <c r="V2085" s="624"/>
      <c r="W2085" s="624"/>
      <c r="BB2085" s="478"/>
      <c r="BC2085" s="478"/>
      <c r="BD2085" s="478"/>
      <c r="BE2085" s="478"/>
      <c r="BF2085" s="478"/>
      <c r="BG2085" s="478"/>
    </row>
    <row r="2086" spans="2:59" x14ac:dyDescent="0.2">
      <c r="B2086" s="478"/>
      <c r="C2086" s="478"/>
      <c r="D2086" s="620"/>
      <c r="E2086" s="620"/>
      <c r="F2086" s="620"/>
      <c r="G2086" s="479"/>
      <c r="H2086" s="621"/>
      <c r="I2086" s="622"/>
      <c r="J2086" s="622"/>
      <c r="K2086" s="623"/>
      <c r="L2086" s="623"/>
      <c r="M2086" s="622"/>
      <c r="N2086" s="623"/>
      <c r="O2086" s="622"/>
      <c r="P2086" s="479"/>
      <c r="Q2086" s="479"/>
      <c r="R2086" s="623"/>
      <c r="S2086" s="478"/>
      <c r="T2086" s="478"/>
      <c r="U2086" s="624"/>
      <c r="V2086" s="624"/>
      <c r="W2086" s="624"/>
      <c r="BB2086" s="478"/>
      <c r="BC2086" s="478"/>
      <c r="BD2086" s="478"/>
      <c r="BE2086" s="478"/>
      <c r="BF2086" s="478"/>
      <c r="BG2086" s="478"/>
    </row>
    <row r="2087" spans="2:59" x14ac:dyDescent="0.2">
      <c r="B2087" s="478"/>
      <c r="C2087" s="478"/>
      <c r="D2087" s="620"/>
      <c r="E2087" s="620"/>
      <c r="F2087" s="620"/>
      <c r="G2087" s="479"/>
      <c r="H2087" s="621"/>
      <c r="I2087" s="622"/>
      <c r="J2087" s="622"/>
      <c r="K2087" s="623"/>
      <c r="L2087" s="623"/>
      <c r="M2087" s="622"/>
      <c r="N2087" s="623"/>
      <c r="O2087" s="622"/>
      <c r="P2087" s="479"/>
      <c r="Q2087" s="479"/>
      <c r="R2087" s="623"/>
      <c r="S2087" s="478"/>
      <c r="T2087" s="478"/>
      <c r="U2087" s="624"/>
      <c r="V2087" s="624"/>
      <c r="W2087" s="624"/>
      <c r="BB2087" s="478"/>
      <c r="BC2087" s="478"/>
      <c r="BD2087" s="478"/>
      <c r="BE2087" s="478"/>
      <c r="BF2087" s="478"/>
      <c r="BG2087" s="478"/>
    </row>
    <row r="2088" spans="2:59" x14ac:dyDescent="0.2">
      <c r="B2088" s="478"/>
      <c r="C2088" s="478"/>
      <c r="D2088" s="620"/>
      <c r="E2088" s="620"/>
      <c r="F2088" s="620"/>
      <c r="G2088" s="479"/>
      <c r="H2088" s="621"/>
      <c r="I2088" s="622"/>
      <c r="J2088" s="622"/>
      <c r="K2088" s="623"/>
      <c r="L2088" s="623"/>
      <c r="M2088" s="622"/>
      <c r="N2088" s="623"/>
      <c r="O2088" s="622"/>
      <c r="P2088" s="479"/>
      <c r="Q2088" s="479"/>
      <c r="R2088" s="623"/>
      <c r="S2088" s="478"/>
      <c r="T2088" s="478"/>
      <c r="U2088" s="624"/>
      <c r="V2088" s="624"/>
      <c r="W2088" s="624"/>
      <c r="BB2088" s="478"/>
      <c r="BC2088" s="478"/>
      <c r="BD2088" s="478"/>
      <c r="BE2088" s="478"/>
      <c r="BF2088" s="478"/>
      <c r="BG2088" s="478"/>
    </row>
    <row r="2089" spans="2:59" x14ac:dyDescent="0.2">
      <c r="B2089" s="478"/>
      <c r="C2089" s="478"/>
      <c r="D2089" s="620"/>
      <c r="E2089" s="620"/>
      <c r="F2089" s="620"/>
      <c r="G2089" s="479"/>
      <c r="H2089" s="621"/>
      <c r="I2089" s="622"/>
      <c r="J2089" s="622"/>
      <c r="K2089" s="623"/>
      <c r="L2089" s="623"/>
      <c r="M2089" s="622"/>
      <c r="N2089" s="623"/>
      <c r="O2089" s="622"/>
      <c r="P2089" s="479"/>
      <c r="Q2089" s="479"/>
      <c r="R2089" s="623"/>
      <c r="S2089" s="478"/>
      <c r="T2089" s="478"/>
      <c r="U2089" s="624"/>
      <c r="V2089" s="624"/>
      <c r="W2089" s="624"/>
      <c r="BB2089" s="478"/>
      <c r="BC2089" s="478"/>
      <c r="BD2089" s="478"/>
      <c r="BE2089" s="478"/>
      <c r="BF2089" s="478"/>
      <c r="BG2089" s="478"/>
    </row>
    <row r="2090" spans="2:59" x14ac:dyDescent="0.2">
      <c r="B2090" s="478"/>
      <c r="C2090" s="478"/>
      <c r="D2090" s="620"/>
      <c r="E2090" s="620"/>
      <c r="F2090" s="620"/>
      <c r="G2090" s="479"/>
      <c r="H2090" s="621"/>
      <c r="I2090" s="622"/>
      <c r="J2090" s="622"/>
      <c r="K2090" s="623"/>
      <c r="L2090" s="623"/>
      <c r="M2090" s="622"/>
      <c r="N2090" s="623"/>
      <c r="O2090" s="622"/>
      <c r="P2090" s="479"/>
      <c r="Q2090" s="479"/>
      <c r="R2090" s="623"/>
      <c r="S2090" s="478"/>
      <c r="T2090" s="478"/>
      <c r="U2090" s="624"/>
      <c r="V2090" s="624"/>
      <c r="W2090" s="624"/>
      <c r="BB2090" s="478"/>
      <c r="BC2090" s="478"/>
      <c r="BD2090" s="478"/>
      <c r="BE2090" s="478"/>
      <c r="BF2090" s="478"/>
      <c r="BG2090" s="478"/>
    </row>
    <row r="2091" spans="2:59" x14ac:dyDescent="0.2">
      <c r="B2091" s="478"/>
      <c r="C2091" s="478"/>
      <c r="D2091" s="620"/>
      <c r="E2091" s="620"/>
      <c r="F2091" s="620"/>
      <c r="G2091" s="479"/>
      <c r="H2091" s="621"/>
      <c r="I2091" s="622"/>
      <c r="J2091" s="622"/>
      <c r="K2091" s="623"/>
      <c r="L2091" s="623"/>
      <c r="M2091" s="622"/>
      <c r="N2091" s="623"/>
      <c r="O2091" s="622"/>
      <c r="P2091" s="479"/>
      <c r="Q2091" s="479"/>
      <c r="R2091" s="623"/>
      <c r="S2091" s="478"/>
      <c r="T2091" s="478"/>
      <c r="U2091" s="624"/>
      <c r="V2091" s="624"/>
      <c r="W2091" s="624"/>
      <c r="BB2091" s="478"/>
      <c r="BC2091" s="478"/>
      <c r="BD2091" s="478"/>
      <c r="BE2091" s="478"/>
      <c r="BF2091" s="478"/>
      <c r="BG2091" s="478"/>
    </row>
    <row r="2092" spans="2:59" x14ac:dyDescent="0.2">
      <c r="B2092" s="478"/>
      <c r="C2092" s="478"/>
      <c r="D2092" s="620"/>
      <c r="E2092" s="620"/>
      <c r="F2092" s="620"/>
      <c r="G2092" s="479"/>
      <c r="H2092" s="621"/>
      <c r="I2092" s="622"/>
      <c r="J2092" s="622"/>
      <c r="K2092" s="623"/>
      <c r="L2092" s="623"/>
      <c r="M2092" s="622"/>
      <c r="N2092" s="623"/>
      <c r="O2092" s="622"/>
      <c r="P2092" s="479"/>
      <c r="Q2092" s="479"/>
      <c r="R2092" s="623"/>
      <c r="S2092" s="478"/>
      <c r="T2092" s="478"/>
      <c r="U2092" s="624"/>
      <c r="V2092" s="624"/>
      <c r="W2092" s="624"/>
      <c r="BB2092" s="478"/>
      <c r="BC2092" s="478"/>
      <c r="BD2092" s="478"/>
      <c r="BE2092" s="478"/>
      <c r="BF2092" s="478"/>
      <c r="BG2092" s="478"/>
    </row>
    <row r="2093" spans="2:59" x14ac:dyDescent="0.2">
      <c r="B2093" s="478"/>
      <c r="C2093" s="478"/>
      <c r="D2093" s="620"/>
      <c r="E2093" s="620"/>
      <c r="F2093" s="620"/>
      <c r="G2093" s="479"/>
      <c r="H2093" s="621"/>
      <c r="I2093" s="622"/>
      <c r="J2093" s="622"/>
      <c r="K2093" s="623"/>
      <c r="L2093" s="623"/>
      <c r="M2093" s="622"/>
      <c r="N2093" s="623"/>
      <c r="O2093" s="622"/>
      <c r="P2093" s="479"/>
      <c r="Q2093" s="479"/>
      <c r="R2093" s="623"/>
      <c r="S2093" s="478"/>
      <c r="T2093" s="478"/>
      <c r="U2093" s="624"/>
      <c r="V2093" s="624"/>
      <c r="W2093" s="624"/>
      <c r="BB2093" s="478"/>
      <c r="BC2093" s="478"/>
      <c r="BD2093" s="478"/>
      <c r="BE2093" s="478"/>
      <c r="BF2093" s="478"/>
      <c r="BG2093" s="478"/>
    </row>
    <row r="2094" spans="2:59" x14ac:dyDescent="0.2">
      <c r="B2094" s="478"/>
      <c r="C2094" s="478"/>
      <c r="D2094" s="620"/>
      <c r="E2094" s="620"/>
      <c r="F2094" s="620"/>
      <c r="G2094" s="479"/>
      <c r="H2094" s="621"/>
      <c r="I2094" s="622"/>
      <c r="J2094" s="622"/>
      <c r="K2094" s="623"/>
      <c r="L2094" s="623"/>
      <c r="M2094" s="622"/>
      <c r="N2094" s="623"/>
      <c r="O2094" s="622"/>
      <c r="P2094" s="479"/>
      <c r="Q2094" s="479"/>
      <c r="R2094" s="623"/>
      <c r="S2094" s="478"/>
      <c r="T2094" s="478"/>
      <c r="U2094" s="624"/>
      <c r="V2094" s="624"/>
      <c r="W2094" s="624"/>
      <c r="BB2094" s="478"/>
      <c r="BC2094" s="478"/>
      <c r="BD2094" s="478"/>
      <c r="BE2094" s="478"/>
      <c r="BF2094" s="478"/>
      <c r="BG2094" s="478"/>
    </row>
    <row r="2095" spans="2:59" x14ac:dyDescent="0.2">
      <c r="B2095" s="478"/>
      <c r="C2095" s="478"/>
      <c r="D2095" s="620"/>
      <c r="E2095" s="620"/>
      <c r="F2095" s="620"/>
      <c r="G2095" s="479"/>
      <c r="H2095" s="621"/>
      <c r="I2095" s="622"/>
      <c r="J2095" s="622"/>
      <c r="K2095" s="623"/>
      <c r="L2095" s="623"/>
      <c r="M2095" s="622"/>
      <c r="N2095" s="623"/>
      <c r="O2095" s="622"/>
      <c r="P2095" s="479"/>
      <c r="Q2095" s="479"/>
      <c r="R2095" s="623"/>
      <c r="S2095" s="478"/>
      <c r="T2095" s="478"/>
      <c r="U2095" s="624"/>
      <c r="V2095" s="624"/>
      <c r="W2095" s="624"/>
      <c r="BB2095" s="478"/>
      <c r="BC2095" s="478"/>
      <c r="BD2095" s="478"/>
      <c r="BE2095" s="478"/>
      <c r="BF2095" s="478"/>
      <c r="BG2095" s="478"/>
    </row>
    <row r="2096" spans="2:59" x14ac:dyDescent="0.2">
      <c r="B2096" s="478"/>
      <c r="C2096" s="478"/>
      <c r="D2096" s="620"/>
      <c r="E2096" s="620"/>
      <c r="F2096" s="620"/>
      <c r="G2096" s="479"/>
      <c r="H2096" s="621"/>
      <c r="I2096" s="622"/>
      <c r="J2096" s="622"/>
      <c r="K2096" s="623"/>
      <c r="L2096" s="623"/>
      <c r="M2096" s="622"/>
      <c r="N2096" s="623"/>
      <c r="O2096" s="622"/>
      <c r="P2096" s="479"/>
      <c r="Q2096" s="479"/>
      <c r="R2096" s="623"/>
      <c r="S2096" s="478"/>
      <c r="T2096" s="478"/>
      <c r="U2096" s="624"/>
      <c r="V2096" s="624"/>
      <c r="W2096" s="624"/>
      <c r="BB2096" s="478"/>
      <c r="BC2096" s="478"/>
      <c r="BD2096" s="478"/>
      <c r="BE2096" s="478"/>
      <c r="BF2096" s="478"/>
      <c r="BG2096" s="478"/>
    </row>
    <row r="2097" spans="2:59" x14ac:dyDescent="0.2">
      <c r="B2097" s="478"/>
      <c r="C2097" s="478"/>
      <c r="D2097" s="620"/>
      <c r="E2097" s="620"/>
      <c r="F2097" s="620"/>
      <c r="G2097" s="479"/>
      <c r="H2097" s="621"/>
      <c r="I2097" s="622"/>
      <c r="J2097" s="622"/>
      <c r="K2097" s="623"/>
      <c r="L2097" s="623"/>
      <c r="M2097" s="622"/>
      <c r="N2097" s="623"/>
      <c r="O2097" s="622"/>
      <c r="P2097" s="479"/>
      <c r="Q2097" s="479"/>
      <c r="R2097" s="623"/>
      <c r="S2097" s="478"/>
      <c r="T2097" s="478"/>
      <c r="U2097" s="624"/>
      <c r="V2097" s="624"/>
      <c r="W2097" s="624"/>
      <c r="BB2097" s="478"/>
      <c r="BC2097" s="478"/>
      <c r="BD2097" s="478"/>
      <c r="BE2097" s="478"/>
      <c r="BF2097" s="478"/>
      <c r="BG2097" s="478"/>
    </row>
    <row r="2098" spans="2:59" x14ac:dyDescent="0.2">
      <c r="B2098" s="478"/>
      <c r="C2098" s="478"/>
      <c r="D2098" s="620"/>
      <c r="E2098" s="620"/>
      <c r="F2098" s="620"/>
      <c r="G2098" s="479"/>
      <c r="H2098" s="621"/>
      <c r="I2098" s="622"/>
      <c r="J2098" s="622"/>
      <c r="K2098" s="623"/>
      <c r="L2098" s="623"/>
      <c r="M2098" s="622"/>
      <c r="N2098" s="623"/>
      <c r="O2098" s="622"/>
      <c r="P2098" s="479"/>
      <c r="Q2098" s="479"/>
      <c r="R2098" s="623"/>
      <c r="S2098" s="478"/>
      <c r="T2098" s="478"/>
      <c r="U2098" s="624"/>
      <c r="V2098" s="624"/>
      <c r="W2098" s="624"/>
      <c r="BB2098" s="478"/>
      <c r="BC2098" s="478"/>
      <c r="BD2098" s="478"/>
      <c r="BE2098" s="478"/>
      <c r="BF2098" s="478"/>
      <c r="BG2098" s="478"/>
    </row>
    <row r="2099" spans="2:59" x14ac:dyDescent="0.2">
      <c r="B2099" s="478"/>
      <c r="C2099" s="478"/>
      <c r="D2099" s="620"/>
      <c r="E2099" s="620"/>
      <c r="F2099" s="620"/>
      <c r="G2099" s="479"/>
      <c r="H2099" s="621"/>
      <c r="I2099" s="622"/>
      <c r="J2099" s="622"/>
      <c r="K2099" s="623"/>
      <c r="L2099" s="623"/>
      <c r="M2099" s="622"/>
      <c r="N2099" s="623"/>
      <c r="O2099" s="622"/>
      <c r="P2099" s="479"/>
      <c r="Q2099" s="479"/>
      <c r="R2099" s="623"/>
      <c r="S2099" s="478"/>
      <c r="T2099" s="478"/>
      <c r="U2099" s="624"/>
      <c r="V2099" s="624"/>
      <c r="W2099" s="624"/>
      <c r="BB2099" s="478"/>
      <c r="BC2099" s="478"/>
      <c r="BD2099" s="478"/>
      <c r="BE2099" s="478"/>
      <c r="BF2099" s="478"/>
      <c r="BG2099" s="478"/>
    </row>
    <row r="2100" spans="2:59" x14ac:dyDescent="0.2">
      <c r="B2100" s="478"/>
      <c r="C2100" s="478"/>
      <c r="D2100" s="620"/>
      <c r="E2100" s="620"/>
      <c r="F2100" s="620"/>
      <c r="G2100" s="479"/>
      <c r="H2100" s="621"/>
      <c r="I2100" s="622"/>
      <c r="J2100" s="622"/>
      <c r="K2100" s="623"/>
      <c r="L2100" s="623"/>
      <c r="M2100" s="622"/>
      <c r="N2100" s="623"/>
      <c r="O2100" s="622"/>
      <c r="P2100" s="479"/>
      <c r="Q2100" s="479"/>
      <c r="R2100" s="623"/>
      <c r="S2100" s="478"/>
      <c r="T2100" s="478"/>
      <c r="U2100" s="624"/>
      <c r="V2100" s="624"/>
      <c r="W2100" s="624"/>
      <c r="BB2100" s="478"/>
      <c r="BC2100" s="478"/>
      <c r="BD2100" s="478"/>
      <c r="BE2100" s="478"/>
      <c r="BF2100" s="478"/>
      <c r="BG2100" s="478"/>
    </row>
    <row r="2101" spans="2:59" x14ac:dyDescent="0.2">
      <c r="B2101" s="478"/>
      <c r="C2101" s="478"/>
      <c r="D2101" s="620"/>
      <c r="E2101" s="620"/>
      <c r="F2101" s="620"/>
      <c r="G2101" s="479"/>
      <c r="H2101" s="621"/>
      <c r="I2101" s="622"/>
      <c r="J2101" s="622"/>
      <c r="K2101" s="623"/>
      <c r="L2101" s="623"/>
      <c r="M2101" s="622"/>
      <c r="N2101" s="623"/>
      <c r="O2101" s="622"/>
      <c r="P2101" s="479"/>
      <c r="Q2101" s="479"/>
      <c r="R2101" s="623"/>
      <c r="S2101" s="478"/>
      <c r="T2101" s="478"/>
      <c r="U2101" s="624"/>
      <c r="V2101" s="624"/>
      <c r="W2101" s="624"/>
      <c r="BB2101" s="478"/>
      <c r="BC2101" s="478"/>
      <c r="BD2101" s="478"/>
      <c r="BE2101" s="478"/>
      <c r="BF2101" s="478"/>
      <c r="BG2101" s="478"/>
    </row>
    <row r="2102" spans="2:59" x14ac:dyDescent="0.2">
      <c r="B2102" s="478"/>
      <c r="C2102" s="478"/>
      <c r="D2102" s="620"/>
      <c r="E2102" s="620"/>
      <c r="F2102" s="620"/>
      <c r="G2102" s="479"/>
      <c r="H2102" s="621"/>
      <c r="I2102" s="622"/>
      <c r="J2102" s="622"/>
      <c r="K2102" s="623"/>
      <c r="L2102" s="623"/>
      <c r="M2102" s="622"/>
      <c r="N2102" s="623"/>
      <c r="O2102" s="622"/>
      <c r="P2102" s="479"/>
      <c r="Q2102" s="479"/>
      <c r="R2102" s="623"/>
      <c r="S2102" s="478"/>
      <c r="T2102" s="478"/>
      <c r="U2102" s="624"/>
      <c r="V2102" s="624"/>
      <c r="W2102" s="624"/>
      <c r="BB2102" s="478"/>
      <c r="BC2102" s="478"/>
      <c r="BD2102" s="478"/>
      <c r="BE2102" s="478"/>
      <c r="BF2102" s="478"/>
      <c r="BG2102" s="478"/>
    </row>
    <row r="2103" spans="2:59" x14ac:dyDescent="0.2">
      <c r="B2103" s="478"/>
      <c r="C2103" s="478"/>
      <c r="D2103" s="620"/>
      <c r="E2103" s="620"/>
      <c r="F2103" s="620"/>
      <c r="G2103" s="479"/>
      <c r="H2103" s="621"/>
      <c r="I2103" s="622"/>
      <c r="J2103" s="622"/>
      <c r="K2103" s="623"/>
      <c r="L2103" s="623"/>
      <c r="M2103" s="622"/>
      <c r="N2103" s="623"/>
      <c r="O2103" s="622"/>
      <c r="P2103" s="479"/>
      <c r="Q2103" s="479"/>
      <c r="R2103" s="623"/>
      <c r="S2103" s="478"/>
      <c r="T2103" s="478"/>
      <c r="U2103" s="624"/>
      <c r="V2103" s="624"/>
      <c r="W2103" s="624"/>
      <c r="BB2103" s="478"/>
      <c r="BC2103" s="478"/>
      <c r="BD2103" s="478"/>
      <c r="BE2103" s="478"/>
      <c r="BF2103" s="478"/>
      <c r="BG2103" s="478"/>
    </row>
    <row r="2104" spans="2:59" x14ac:dyDescent="0.2">
      <c r="B2104" s="478"/>
      <c r="C2104" s="478"/>
      <c r="D2104" s="620"/>
      <c r="E2104" s="620"/>
      <c r="F2104" s="620"/>
      <c r="G2104" s="479"/>
      <c r="H2104" s="621"/>
      <c r="I2104" s="622"/>
      <c r="J2104" s="622"/>
      <c r="K2104" s="623"/>
      <c r="L2104" s="623"/>
      <c r="M2104" s="622"/>
      <c r="N2104" s="623"/>
      <c r="O2104" s="622"/>
      <c r="P2104" s="479"/>
      <c r="Q2104" s="479"/>
      <c r="R2104" s="623"/>
      <c r="S2104" s="478"/>
      <c r="T2104" s="478"/>
      <c r="U2104" s="624"/>
      <c r="V2104" s="624"/>
      <c r="W2104" s="624"/>
      <c r="BB2104" s="478"/>
      <c r="BC2104" s="478"/>
      <c r="BD2104" s="478"/>
      <c r="BE2104" s="478"/>
      <c r="BF2104" s="478"/>
      <c r="BG2104" s="478"/>
    </row>
    <row r="2105" spans="2:59" x14ac:dyDescent="0.2">
      <c r="B2105" s="478"/>
      <c r="C2105" s="478"/>
      <c r="D2105" s="620"/>
      <c r="E2105" s="620"/>
      <c r="F2105" s="620"/>
      <c r="G2105" s="479"/>
      <c r="H2105" s="621"/>
      <c r="I2105" s="622"/>
      <c r="J2105" s="622"/>
      <c r="K2105" s="623"/>
      <c r="L2105" s="623"/>
      <c r="M2105" s="622"/>
      <c r="N2105" s="623"/>
      <c r="O2105" s="622"/>
      <c r="P2105" s="479"/>
      <c r="Q2105" s="479"/>
      <c r="R2105" s="623"/>
      <c r="S2105" s="478"/>
      <c r="T2105" s="478"/>
      <c r="U2105" s="624"/>
      <c r="V2105" s="624"/>
      <c r="W2105" s="624"/>
      <c r="BB2105" s="478"/>
      <c r="BC2105" s="478"/>
      <c r="BD2105" s="478"/>
      <c r="BE2105" s="478"/>
      <c r="BF2105" s="478"/>
      <c r="BG2105" s="478"/>
    </row>
    <row r="2106" spans="2:59" x14ac:dyDescent="0.2">
      <c r="B2106" s="478"/>
      <c r="C2106" s="478"/>
      <c r="D2106" s="620"/>
      <c r="E2106" s="620"/>
      <c r="F2106" s="620"/>
      <c r="G2106" s="479"/>
      <c r="H2106" s="621"/>
      <c r="I2106" s="622"/>
      <c r="J2106" s="622"/>
      <c r="K2106" s="623"/>
      <c r="L2106" s="623"/>
      <c r="M2106" s="622"/>
      <c r="N2106" s="623"/>
      <c r="O2106" s="622"/>
      <c r="P2106" s="479"/>
      <c r="Q2106" s="479"/>
      <c r="R2106" s="623"/>
      <c r="S2106" s="478"/>
      <c r="T2106" s="478"/>
      <c r="U2106" s="624"/>
      <c r="V2106" s="624"/>
      <c r="W2106" s="624"/>
      <c r="BB2106" s="478"/>
      <c r="BC2106" s="478"/>
      <c r="BD2106" s="478"/>
      <c r="BE2106" s="478"/>
      <c r="BF2106" s="478"/>
      <c r="BG2106" s="478"/>
    </row>
    <row r="2107" spans="2:59" x14ac:dyDescent="0.2">
      <c r="B2107" s="478"/>
      <c r="C2107" s="478"/>
      <c r="D2107" s="620"/>
      <c r="E2107" s="620"/>
      <c r="F2107" s="620"/>
      <c r="G2107" s="479"/>
      <c r="H2107" s="621"/>
      <c r="I2107" s="622"/>
      <c r="J2107" s="622"/>
      <c r="K2107" s="623"/>
      <c r="L2107" s="623"/>
      <c r="M2107" s="622"/>
      <c r="N2107" s="623"/>
      <c r="O2107" s="622"/>
      <c r="P2107" s="479"/>
      <c r="Q2107" s="479"/>
      <c r="R2107" s="623"/>
      <c r="S2107" s="478"/>
      <c r="T2107" s="478"/>
      <c r="U2107" s="624"/>
      <c r="V2107" s="624"/>
      <c r="W2107" s="624"/>
      <c r="BB2107" s="478"/>
      <c r="BC2107" s="478"/>
      <c r="BD2107" s="478"/>
      <c r="BE2107" s="478"/>
      <c r="BF2107" s="478"/>
      <c r="BG2107" s="478"/>
    </row>
    <row r="2108" spans="2:59" x14ac:dyDescent="0.2">
      <c r="B2108" s="478"/>
      <c r="C2108" s="478"/>
      <c r="D2108" s="620"/>
      <c r="E2108" s="620"/>
      <c r="F2108" s="620"/>
      <c r="G2108" s="479"/>
      <c r="H2108" s="621"/>
      <c r="I2108" s="622"/>
      <c r="J2108" s="622"/>
      <c r="K2108" s="623"/>
      <c r="L2108" s="623"/>
      <c r="M2108" s="622"/>
      <c r="N2108" s="623"/>
      <c r="O2108" s="622"/>
      <c r="P2108" s="479"/>
      <c r="Q2108" s="479"/>
      <c r="R2108" s="623"/>
      <c r="S2108" s="478"/>
      <c r="T2108" s="478"/>
      <c r="U2108" s="624"/>
      <c r="V2108" s="624"/>
      <c r="W2108" s="624"/>
      <c r="BB2108" s="478"/>
      <c r="BC2108" s="478"/>
      <c r="BD2108" s="478"/>
      <c r="BE2108" s="478"/>
      <c r="BF2108" s="478"/>
      <c r="BG2108" s="478"/>
    </row>
    <row r="2109" spans="2:59" x14ac:dyDescent="0.2">
      <c r="B2109" s="478"/>
      <c r="C2109" s="478"/>
      <c r="D2109" s="620"/>
      <c r="E2109" s="620"/>
      <c r="F2109" s="620"/>
      <c r="G2109" s="479"/>
      <c r="H2109" s="621"/>
      <c r="I2109" s="622"/>
      <c r="J2109" s="622"/>
      <c r="K2109" s="623"/>
      <c r="L2109" s="623"/>
      <c r="M2109" s="622"/>
      <c r="N2109" s="623"/>
      <c r="O2109" s="622"/>
      <c r="P2109" s="479"/>
      <c r="Q2109" s="479"/>
      <c r="R2109" s="623"/>
      <c r="S2109" s="478"/>
      <c r="T2109" s="478"/>
      <c r="U2109" s="624"/>
      <c r="V2109" s="624"/>
      <c r="W2109" s="624"/>
      <c r="BB2109" s="478"/>
      <c r="BC2109" s="478"/>
      <c r="BD2109" s="478"/>
      <c r="BE2109" s="478"/>
      <c r="BF2109" s="478"/>
      <c r="BG2109" s="478"/>
    </row>
    <row r="2110" spans="2:59" x14ac:dyDescent="0.2">
      <c r="B2110" s="478"/>
      <c r="C2110" s="478"/>
      <c r="D2110" s="620"/>
      <c r="E2110" s="620"/>
      <c r="F2110" s="620"/>
      <c r="G2110" s="479"/>
      <c r="H2110" s="621"/>
      <c r="I2110" s="622"/>
      <c r="J2110" s="622"/>
      <c r="K2110" s="623"/>
      <c r="L2110" s="623"/>
      <c r="M2110" s="622"/>
      <c r="N2110" s="623"/>
      <c r="O2110" s="622"/>
      <c r="P2110" s="479"/>
      <c r="Q2110" s="479"/>
      <c r="R2110" s="623"/>
      <c r="S2110" s="478"/>
      <c r="T2110" s="478"/>
      <c r="U2110" s="624"/>
      <c r="V2110" s="624"/>
      <c r="W2110" s="624"/>
      <c r="BB2110" s="478"/>
      <c r="BC2110" s="478"/>
      <c r="BD2110" s="478"/>
      <c r="BE2110" s="478"/>
      <c r="BF2110" s="478"/>
      <c r="BG2110" s="478"/>
    </row>
    <row r="2111" spans="2:59" x14ac:dyDescent="0.2">
      <c r="B2111" s="478"/>
      <c r="C2111" s="478"/>
      <c r="D2111" s="620"/>
      <c r="E2111" s="620"/>
      <c r="F2111" s="620"/>
      <c r="G2111" s="479"/>
      <c r="H2111" s="621"/>
      <c r="I2111" s="622"/>
      <c r="J2111" s="622"/>
      <c r="K2111" s="623"/>
      <c r="L2111" s="623"/>
      <c r="M2111" s="622"/>
      <c r="N2111" s="623"/>
      <c r="O2111" s="622"/>
      <c r="P2111" s="479"/>
      <c r="Q2111" s="479"/>
      <c r="R2111" s="623"/>
      <c r="S2111" s="478"/>
      <c r="T2111" s="478"/>
      <c r="U2111" s="624"/>
      <c r="V2111" s="624"/>
      <c r="W2111" s="624"/>
      <c r="BB2111" s="478"/>
      <c r="BC2111" s="478"/>
      <c r="BD2111" s="478"/>
      <c r="BE2111" s="478"/>
      <c r="BF2111" s="478"/>
      <c r="BG2111" s="478"/>
    </row>
    <row r="2112" spans="2:59" x14ac:dyDescent="0.2">
      <c r="B2112" s="478"/>
      <c r="C2112" s="478"/>
      <c r="D2112" s="620"/>
      <c r="E2112" s="620"/>
      <c r="F2112" s="620"/>
      <c r="G2112" s="479"/>
      <c r="H2112" s="621"/>
      <c r="I2112" s="622"/>
      <c r="J2112" s="622"/>
      <c r="K2112" s="623"/>
      <c r="L2112" s="623"/>
      <c r="M2112" s="622"/>
      <c r="N2112" s="623"/>
      <c r="O2112" s="622"/>
      <c r="P2112" s="479"/>
      <c r="Q2112" s="479"/>
      <c r="R2112" s="623"/>
      <c r="S2112" s="478"/>
      <c r="T2112" s="478"/>
      <c r="U2112" s="624"/>
      <c r="V2112" s="624"/>
      <c r="W2112" s="624"/>
      <c r="BB2112" s="478"/>
      <c r="BC2112" s="478"/>
      <c r="BD2112" s="478"/>
      <c r="BE2112" s="478"/>
      <c r="BF2112" s="478"/>
      <c r="BG2112" s="478"/>
    </row>
    <row r="2113" spans="2:59" x14ac:dyDescent="0.2">
      <c r="B2113" s="478"/>
      <c r="C2113" s="478"/>
      <c r="D2113" s="620"/>
      <c r="E2113" s="620"/>
      <c r="F2113" s="620"/>
      <c r="G2113" s="479"/>
      <c r="H2113" s="621"/>
      <c r="I2113" s="622"/>
      <c r="J2113" s="622"/>
      <c r="K2113" s="623"/>
      <c r="L2113" s="623"/>
      <c r="M2113" s="622"/>
      <c r="N2113" s="623"/>
      <c r="O2113" s="622"/>
      <c r="P2113" s="479"/>
      <c r="Q2113" s="479"/>
      <c r="R2113" s="623"/>
      <c r="S2113" s="478"/>
      <c r="T2113" s="478"/>
      <c r="U2113" s="624"/>
      <c r="V2113" s="624"/>
      <c r="W2113" s="624"/>
      <c r="BB2113" s="478"/>
      <c r="BC2113" s="478"/>
      <c r="BD2113" s="478"/>
      <c r="BE2113" s="478"/>
      <c r="BF2113" s="478"/>
      <c r="BG2113" s="478"/>
    </row>
    <row r="2114" spans="2:59" x14ac:dyDescent="0.2">
      <c r="B2114" s="478"/>
      <c r="C2114" s="478"/>
      <c r="D2114" s="620"/>
      <c r="E2114" s="620"/>
      <c r="F2114" s="620"/>
      <c r="G2114" s="479"/>
      <c r="H2114" s="621"/>
      <c r="I2114" s="622"/>
      <c r="J2114" s="622"/>
      <c r="K2114" s="623"/>
      <c r="L2114" s="623"/>
      <c r="M2114" s="622"/>
      <c r="N2114" s="623"/>
      <c r="O2114" s="622"/>
      <c r="P2114" s="479"/>
      <c r="Q2114" s="479"/>
      <c r="R2114" s="623"/>
      <c r="S2114" s="478"/>
      <c r="T2114" s="478"/>
      <c r="U2114" s="624"/>
      <c r="V2114" s="624"/>
      <c r="W2114" s="624"/>
      <c r="BB2114" s="478"/>
      <c r="BC2114" s="478"/>
      <c r="BD2114" s="478"/>
      <c r="BE2114" s="478"/>
      <c r="BF2114" s="478"/>
      <c r="BG2114" s="478"/>
    </row>
    <row r="2115" spans="2:59" x14ac:dyDescent="0.2">
      <c r="B2115" s="478"/>
      <c r="C2115" s="478"/>
      <c r="D2115" s="620"/>
      <c r="E2115" s="620"/>
      <c r="F2115" s="620"/>
      <c r="G2115" s="479"/>
      <c r="H2115" s="621"/>
      <c r="I2115" s="622"/>
      <c r="J2115" s="622"/>
      <c r="K2115" s="623"/>
      <c r="L2115" s="623"/>
      <c r="M2115" s="622"/>
      <c r="N2115" s="623"/>
      <c r="O2115" s="622"/>
      <c r="P2115" s="479"/>
      <c r="Q2115" s="479"/>
      <c r="R2115" s="623"/>
      <c r="S2115" s="478"/>
      <c r="T2115" s="478"/>
      <c r="U2115" s="624"/>
      <c r="V2115" s="624"/>
      <c r="W2115" s="624"/>
      <c r="BB2115" s="478"/>
      <c r="BC2115" s="478"/>
      <c r="BD2115" s="478"/>
      <c r="BE2115" s="478"/>
      <c r="BF2115" s="478"/>
      <c r="BG2115" s="478"/>
    </row>
    <row r="2116" spans="2:59" x14ac:dyDescent="0.2">
      <c r="B2116" s="478"/>
      <c r="C2116" s="478"/>
      <c r="D2116" s="620"/>
      <c r="E2116" s="620"/>
      <c r="F2116" s="620"/>
      <c r="G2116" s="479"/>
      <c r="H2116" s="621"/>
      <c r="I2116" s="622"/>
      <c r="J2116" s="622"/>
      <c r="K2116" s="623"/>
      <c r="L2116" s="623"/>
      <c r="M2116" s="622"/>
      <c r="N2116" s="623"/>
      <c r="O2116" s="622"/>
      <c r="P2116" s="479"/>
      <c r="Q2116" s="479"/>
      <c r="R2116" s="623"/>
      <c r="S2116" s="478"/>
      <c r="T2116" s="478"/>
      <c r="U2116" s="624"/>
      <c r="V2116" s="624"/>
      <c r="W2116" s="624"/>
      <c r="BB2116" s="478"/>
      <c r="BC2116" s="478"/>
      <c r="BD2116" s="478"/>
      <c r="BE2116" s="478"/>
      <c r="BF2116" s="478"/>
      <c r="BG2116" s="478"/>
    </row>
    <row r="2117" spans="2:59" x14ac:dyDescent="0.2">
      <c r="B2117" s="478"/>
      <c r="C2117" s="478"/>
      <c r="D2117" s="620"/>
      <c r="E2117" s="620"/>
      <c r="F2117" s="620"/>
      <c r="G2117" s="479"/>
      <c r="H2117" s="621"/>
      <c r="I2117" s="622"/>
      <c r="J2117" s="622"/>
      <c r="K2117" s="623"/>
      <c r="L2117" s="623"/>
      <c r="M2117" s="622"/>
      <c r="N2117" s="623"/>
      <c r="O2117" s="622"/>
      <c r="P2117" s="479"/>
      <c r="Q2117" s="479"/>
      <c r="R2117" s="623"/>
      <c r="S2117" s="478"/>
      <c r="T2117" s="478"/>
      <c r="U2117" s="624"/>
      <c r="V2117" s="624"/>
      <c r="W2117" s="624"/>
      <c r="BB2117" s="478"/>
      <c r="BC2117" s="478"/>
      <c r="BD2117" s="478"/>
      <c r="BE2117" s="478"/>
      <c r="BF2117" s="478"/>
      <c r="BG2117" s="478"/>
    </row>
    <row r="2118" spans="2:59" x14ac:dyDescent="0.2">
      <c r="B2118" s="478"/>
      <c r="C2118" s="478"/>
      <c r="D2118" s="620"/>
      <c r="E2118" s="620"/>
      <c r="F2118" s="620"/>
      <c r="G2118" s="479"/>
      <c r="H2118" s="621"/>
      <c r="I2118" s="622"/>
      <c r="J2118" s="622"/>
      <c r="K2118" s="623"/>
      <c r="L2118" s="623"/>
      <c r="M2118" s="622"/>
      <c r="N2118" s="623"/>
      <c r="O2118" s="622"/>
      <c r="P2118" s="479"/>
      <c r="Q2118" s="479"/>
      <c r="R2118" s="623"/>
      <c r="S2118" s="478"/>
      <c r="T2118" s="478"/>
      <c r="U2118" s="624"/>
      <c r="V2118" s="624"/>
      <c r="W2118" s="624"/>
      <c r="BB2118" s="478"/>
      <c r="BC2118" s="478"/>
      <c r="BD2118" s="478"/>
      <c r="BE2118" s="478"/>
      <c r="BF2118" s="478"/>
      <c r="BG2118" s="478"/>
    </row>
    <row r="2119" spans="2:59" x14ac:dyDescent="0.2">
      <c r="B2119" s="478"/>
      <c r="C2119" s="478"/>
      <c r="D2119" s="620"/>
      <c r="E2119" s="620"/>
      <c r="F2119" s="620"/>
      <c r="G2119" s="479"/>
      <c r="H2119" s="621"/>
      <c r="I2119" s="622"/>
      <c r="J2119" s="622"/>
      <c r="K2119" s="623"/>
      <c r="L2119" s="623"/>
      <c r="M2119" s="622"/>
      <c r="N2119" s="623"/>
      <c r="O2119" s="622"/>
      <c r="P2119" s="479"/>
      <c r="Q2119" s="479"/>
      <c r="R2119" s="623"/>
      <c r="S2119" s="478"/>
      <c r="T2119" s="478"/>
      <c r="U2119" s="624"/>
      <c r="V2119" s="624"/>
      <c r="W2119" s="624"/>
      <c r="BB2119" s="478"/>
      <c r="BC2119" s="478"/>
      <c r="BD2119" s="478"/>
      <c r="BE2119" s="478"/>
      <c r="BF2119" s="478"/>
      <c r="BG2119" s="478"/>
    </row>
    <row r="2120" spans="2:59" x14ac:dyDescent="0.2">
      <c r="B2120" s="478"/>
      <c r="C2120" s="478"/>
      <c r="D2120" s="620"/>
      <c r="E2120" s="620"/>
      <c r="F2120" s="620"/>
      <c r="G2120" s="479"/>
      <c r="H2120" s="621"/>
      <c r="I2120" s="622"/>
      <c r="J2120" s="622"/>
      <c r="K2120" s="623"/>
      <c r="L2120" s="623"/>
      <c r="M2120" s="622"/>
      <c r="N2120" s="623"/>
      <c r="O2120" s="622"/>
      <c r="P2120" s="479"/>
      <c r="Q2120" s="479"/>
      <c r="R2120" s="623"/>
      <c r="S2120" s="478"/>
      <c r="T2120" s="478"/>
      <c r="U2120" s="624"/>
      <c r="V2120" s="624"/>
      <c r="W2120" s="624"/>
      <c r="BB2120" s="478"/>
      <c r="BC2120" s="478"/>
      <c r="BD2120" s="478"/>
      <c r="BE2120" s="478"/>
      <c r="BF2120" s="478"/>
      <c r="BG2120" s="478"/>
    </row>
    <row r="2121" spans="2:59" x14ac:dyDescent="0.2">
      <c r="B2121" s="478"/>
      <c r="C2121" s="478"/>
      <c r="D2121" s="620"/>
      <c r="E2121" s="620"/>
      <c r="F2121" s="620"/>
      <c r="G2121" s="479"/>
      <c r="H2121" s="621"/>
      <c r="I2121" s="622"/>
      <c r="J2121" s="622"/>
      <c r="K2121" s="623"/>
      <c r="L2121" s="623"/>
      <c r="M2121" s="622"/>
      <c r="N2121" s="623"/>
      <c r="O2121" s="622"/>
      <c r="P2121" s="479"/>
      <c r="Q2121" s="479"/>
      <c r="R2121" s="623"/>
      <c r="S2121" s="478"/>
      <c r="T2121" s="478"/>
      <c r="U2121" s="624"/>
      <c r="V2121" s="624"/>
      <c r="W2121" s="624"/>
      <c r="BB2121" s="478"/>
      <c r="BC2121" s="478"/>
      <c r="BD2121" s="478"/>
      <c r="BE2121" s="478"/>
      <c r="BF2121" s="478"/>
      <c r="BG2121" s="478"/>
    </row>
    <row r="2122" spans="2:59" x14ac:dyDescent="0.2">
      <c r="B2122" s="478"/>
      <c r="C2122" s="478"/>
      <c r="D2122" s="620"/>
      <c r="E2122" s="620"/>
      <c r="F2122" s="620"/>
      <c r="G2122" s="479"/>
      <c r="H2122" s="621"/>
      <c r="I2122" s="622"/>
      <c r="J2122" s="622"/>
      <c r="K2122" s="623"/>
      <c r="L2122" s="623"/>
      <c r="M2122" s="622"/>
      <c r="N2122" s="623"/>
      <c r="O2122" s="622"/>
      <c r="P2122" s="479"/>
      <c r="Q2122" s="479"/>
      <c r="R2122" s="623"/>
      <c r="S2122" s="478"/>
      <c r="T2122" s="478"/>
      <c r="U2122" s="624"/>
      <c r="V2122" s="624"/>
      <c r="W2122" s="624"/>
      <c r="BB2122" s="478"/>
      <c r="BC2122" s="478"/>
      <c r="BD2122" s="478"/>
      <c r="BE2122" s="478"/>
      <c r="BF2122" s="478"/>
      <c r="BG2122" s="478"/>
    </row>
    <row r="2123" spans="2:59" x14ac:dyDescent="0.2">
      <c r="B2123" s="478"/>
      <c r="C2123" s="478"/>
      <c r="D2123" s="620"/>
      <c r="E2123" s="620"/>
      <c r="F2123" s="620"/>
      <c r="G2123" s="479"/>
      <c r="H2123" s="621"/>
      <c r="I2123" s="622"/>
      <c r="J2123" s="622"/>
      <c r="K2123" s="623"/>
      <c r="L2123" s="623"/>
      <c r="M2123" s="622"/>
      <c r="N2123" s="623"/>
      <c r="O2123" s="622"/>
      <c r="P2123" s="479"/>
      <c r="Q2123" s="479"/>
      <c r="R2123" s="623"/>
      <c r="S2123" s="478"/>
      <c r="T2123" s="478"/>
      <c r="U2123" s="624"/>
      <c r="V2123" s="624"/>
      <c r="W2123" s="624"/>
      <c r="BB2123" s="478"/>
      <c r="BC2123" s="478"/>
      <c r="BD2123" s="478"/>
      <c r="BE2123" s="478"/>
      <c r="BF2123" s="478"/>
      <c r="BG2123" s="478"/>
    </row>
    <row r="2124" spans="2:59" x14ac:dyDescent="0.2">
      <c r="B2124" s="478"/>
      <c r="C2124" s="478"/>
      <c r="D2124" s="620"/>
      <c r="E2124" s="620"/>
      <c r="F2124" s="620"/>
      <c r="G2124" s="479"/>
      <c r="H2124" s="621"/>
      <c r="I2124" s="622"/>
      <c r="J2124" s="622"/>
      <c r="K2124" s="623"/>
      <c r="L2124" s="623"/>
      <c r="M2124" s="622"/>
      <c r="N2124" s="623"/>
      <c r="O2124" s="622"/>
      <c r="P2124" s="479"/>
      <c r="Q2124" s="479"/>
      <c r="R2124" s="623"/>
      <c r="S2124" s="478"/>
      <c r="T2124" s="478"/>
      <c r="U2124" s="624"/>
      <c r="V2124" s="624"/>
      <c r="W2124" s="624"/>
      <c r="BB2124" s="478"/>
      <c r="BC2124" s="478"/>
      <c r="BD2124" s="478"/>
      <c r="BE2124" s="478"/>
      <c r="BF2124" s="478"/>
      <c r="BG2124" s="478"/>
    </row>
    <row r="2125" spans="2:59" x14ac:dyDescent="0.2">
      <c r="B2125" s="478"/>
      <c r="C2125" s="478"/>
      <c r="D2125" s="620"/>
      <c r="E2125" s="620"/>
      <c r="F2125" s="620"/>
      <c r="G2125" s="479"/>
      <c r="H2125" s="621"/>
      <c r="I2125" s="622"/>
      <c r="J2125" s="622"/>
      <c r="K2125" s="623"/>
      <c r="L2125" s="623"/>
      <c r="M2125" s="622"/>
      <c r="N2125" s="623"/>
      <c r="O2125" s="622"/>
      <c r="P2125" s="479"/>
      <c r="Q2125" s="479"/>
      <c r="R2125" s="623"/>
      <c r="S2125" s="478"/>
      <c r="T2125" s="478"/>
      <c r="U2125" s="624"/>
      <c r="V2125" s="624"/>
      <c r="W2125" s="624"/>
      <c r="BB2125" s="478"/>
      <c r="BC2125" s="478"/>
      <c r="BD2125" s="478"/>
      <c r="BE2125" s="478"/>
      <c r="BF2125" s="478"/>
      <c r="BG2125" s="478"/>
    </row>
    <row r="2126" spans="2:59" x14ac:dyDescent="0.2">
      <c r="B2126" s="478"/>
      <c r="C2126" s="478"/>
      <c r="D2126" s="620"/>
      <c r="E2126" s="620"/>
      <c r="F2126" s="620"/>
      <c r="G2126" s="479"/>
      <c r="H2126" s="621"/>
      <c r="I2126" s="622"/>
      <c r="J2126" s="622"/>
      <c r="K2126" s="623"/>
      <c r="L2126" s="623"/>
      <c r="M2126" s="622"/>
      <c r="N2126" s="623"/>
      <c r="O2126" s="622"/>
      <c r="P2126" s="479"/>
      <c r="Q2126" s="479"/>
      <c r="R2126" s="623"/>
      <c r="S2126" s="478"/>
      <c r="T2126" s="478"/>
      <c r="U2126" s="624"/>
      <c r="V2126" s="624"/>
      <c r="W2126" s="624"/>
      <c r="BB2126" s="478"/>
      <c r="BC2126" s="478"/>
      <c r="BD2126" s="478"/>
      <c r="BE2126" s="478"/>
      <c r="BF2126" s="478"/>
      <c r="BG2126" s="478"/>
    </row>
    <row r="2127" spans="2:59" x14ac:dyDescent="0.2">
      <c r="B2127" s="478"/>
      <c r="C2127" s="478"/>
      <c r="D2127" s="620"/>
      <c r="E2127" s="620"/>
      <c r="F2127" s="620"/>
      <c r="G2127" s="479"/>
      <c r="H2127" s="621"/>
      <c r="I2127" s="622"/>
      <c r="J2127" s="622"/>
      <c r="K2127" s="623"/>
      <c r="L2127" s="623"/>
      <c r="M2127" s="622"/>
      <c r="N2127" s="623"/>
      <c r="O2127" s="622"/>
      <c r="P2127" s="479"/>
      <c r="Q2127" s="479"/>
      <c r="R2127" s="623"/>
      <c r="S2127" s="478"/>
      <c r="T2127" s="478"/>
      <c r="U2127" s="624"/>
      <c r="V2127" s="624"/>
      <c r="W2127" s="624"/>
      <c r="BB2127" s="478"/>
      <c r="BC2127" s="478"/>
      <c r="BD2127" s="478"/>
      <c r="BE2127" s="478"/>
      <c r="BF2127" s="478"/>
      <c r="BG2127" s="478"/>
    </row>
    <row r="2128" spans="2:59" x14ac:dyDescent="0.2">
      <c r="B2128" s="478"/>
      <c r="C2128" s="478"/>
      <c r="D2128" s="620"/>
      <c r="E2128" s="620"/>
      <c r="F2128" s="620"/>
      <c r="G2128" s="479"/>
      <c r="H2128" s="621"/>
      <c r="I2128" s="622"/>
      <c r="J2128" s="622"/>
      <c r="K2128" s="623"/>
      <c r="L2128" s="623"/>
      <c r="M2128" s="622"/>
      <c r="N2128" s="623"/>
      <c r="O2128" s="622"/>
      <c r="P2128" s="479"/>
      <c r="Q2128" s="479"/>
      <c r="R2128" s="623"/>
      <c r="S2128" s="478"/>
      <c r="T2128" s="478"/>
      <c r="U2128" s="624"/>
      <c r="V2128" s="624"/>
      <c r="W2128" s="624"/>
      <c r="BB2128" s="478"/>
      <c r="BC2128" s="478"/>
      <c r="BD2128" s="478"/>
      <c r="BE2128" s="478"/>
      <c r="BF2128" s="478"/>
      <c r="BG2128" s="478"/>
    </row>
    <row r="2129" spans="2:59" x14ac:dyDescent="0.2">
      <c r="B2129" s="478"/>
      <c r="C2129" s="478"/>
      <c r="D2129" s="620"/>
      <c r="E2129" s="620"/>
      <c r="F2129" s="620"/>
      <c r="G2129" s="479"/>
      <c r="H2129" s="621"/>
      <c r="I2129" s="622"/>
      <c r="J2129" s="622"/>
      <c r="K2129" s="623"/>
      <c r="L2129" s="623"/>
      <c r="M2129" s="622"/>
      <c r="N2129" s="623"/>
      <c r="O2129" s="622"/>
      <c r="P2129" s="479"/>
      <c r="Q2129" s="479"/>
      <c r="R2129" s="623"/>
      <c r="S2129" s="478"/>
      <c r="T2129" s="478"/>
      <c r="U2129" s="624"/>
      <c r="V2129" s="624"/>
      <c r="W2129" s="624"/>
      <c r="BB2129" s="478"/>
      <c r="BC2129" s="478"/>
      <c r="BD2129" s="478"/>
      <c r="BE2129" s="478"/>
      <c r="BF2129" s="478"/>
      <c r="BG2129" s="478"/>
    </row>
    <row r="2130" spans="2:59" x14ac:dyDescent="0.2">
      <c r="B2130" s="478"/>
      <c r="C2130" s="478"/>
      <c r="D2130" s="620"/>
      <c r="E2130" s="620"/>
      <c r="F2130" s="620"/>
      <c r="G2130" s="479"/>
      <c r="H2130" s="621"/>
      <c r="I2130" s="622"/>
      <c r="J2130" s="622"/>
      <c r="K2130" s="623"/>
      <c r="L2130" s="623"/>
      <c r="M2130" s="622"/>
      <c r="N2130" s="623"/>
      <c r="O2130" s="622"/>
      <c r="P2130" s="479"/>
      <c r="Q2130" s="479"/>
      <c r="R2130" s="623"/>
      <c r="S2130" s="478"/>
      <c r="T2130" s="478"/>
      <c r="U2130" s="624"/>
      <c r="V2130" s="624"/>
      <c r="W2130" s="624"/>
      <c r="BB2130" s="478"/>
      <c r="BC2130" s="478"/>
      <c r="BD2130" s="478"/>
      <c r="BE2130" s="478"/>
      <c r="BF2130" s="478"/>
      <c r="BG2130" s="478"/>
    </row>
    <row r="2131" spans="2:59" x14ac:dyDescent="0.2">
      <c r="B2131" s="478"/>
      <c r="C2131" s="478"/>
      <c r="D2131" s="620"/>
      <c r="E2131" s="620"/>
      <c r="F2131" s="620"/>
      <c r="G2131" s="479"/>
      <c r="H2131" s="621"/>
      <c r="I2131" s="622"/>
      <c r="J2131" s="622"/>
      <c r="K2131" s="623"/>
      <c r="L2131" s="623"/>
      <c r="M2131" s="622"/>
      <c r="N2131" s="623"/>
      <c r="O2131" s="622"/>
      <c r="P2131" s="479"/>
      <c r="Q2131" s="479"/>
      <c r="R2131" s="623"/>
      <c r="S2131" s="478"/>
      <c r="T2131" s="478"/>
      <c r="U2131" s="624"/>
      <c r="V2131" s="624"/>
      <c r="W2131" s="624"/>
      <c r="BB2131" s="478"/>
      <c r="BC2131" s="478"/>
      <c r="BD2131" s="478"/>
      <c r="BE2131" s="478"/>
      <c r="BF2131" s="478"/>
      <c r="BG2131" s="478"/>
    </row>
    <row r="2132" spans="2:59" x14ac:dyDescent="0.2">
      <c r="B2132" s="478"/>
      <c r="C2132" s="478"/>
      <c r="D2132" s="620"/>
      <c r="E2132" s="620"/>
      <c r="F2132" s="620"/>
      <c r="G2132" s="479"/>
      <c r="H2132" s="621"/>
      <c r="I2132" s="622"/>
      <c r="J2132" s="622"/>
      <c r="K2132" s="623"/>
      <c r="L2132" s="623"/>
      <c r="M2132" s="622"/>
      <c r="N2132" s="623"/>
      <c r="O2132" s="622"/>
      <c r="P2132" s="479"/>
      <c r="Q2132" s="479"/>
      <c r="R2132" s="623"/>
      <c r="S2132" s="478"/>
      <c r="T2132" s="478"/>
      <c r="U2132" s="624"/>
      <c r="V2132" s="624"/>
      <c r="W2132" s="624"/>
      <c r="BB2132" s="478"/>
      <c r="BC2132" s="478"/>
      <c r="BD2132" s="478"/>
      <c r="BE2132" s="478"/>
      <c r="BF2132" s="478"/>
      <c r="BG2132" s="478"/>
    </row>
    <row r="2133" spans="2:59" x14ac:dyDescent="0.2">
      <c r="B2133" s="478"/>
      <c r="C2133" s="478"/>
      <c r="D2133" s="620"/>
      <c r="E2133" s="620"/>
      <c r="F2133" s="620"/>
      <c r="G2133" s="479"/>
      <c r="H2133" s="621"/>
      <c r="I2133" s="622"/>
      <c r="J2133" s="622"/>
      <c r="K2133" s="623"/>
      <c r="L2133" s="623"/>
      <c r="M2133" s="622"/>
      <c r="N2133" s="623"/>
      <c r="O2133" s="622"/>
      <c r="P2133" s="479"/>
      <c r="Q2133" s="479"/>
      <c r="R2133" s="623"/>
      <c r="S2133" s="478"/>
      <c r="T2133" s="478"/>
      <c r="U2133" s="624"/>
      <c r="V2133" s="624"/>
      <c r="W2133" s="624"/>
      <c r="BB2133" s="478"/>
      <c r="BC2133" s="478"/>
      <c r="BD2133" s="478"/>
      <c r="BE2133" s="478"/>
      <c r="BF2133" s="478"/>
      <c r="BG2133" s="478"/>
    </row>
    <row r="2134" spans="2:59" x14ac:dyDescent="0.2">
      <c r="B2134" s="478"/>
      <c r="C2134" s="478"/>
      <c r="D2134" s="620"/>
      <c r="E2134" s="620"/>
      <c r="F2134" s="620"/>
      <c r="G2134" s="479"/>
      <c r="H2134" s="621"/>
      <c r="I2134" s="622"/>
      <c r="J2134" s="622"/>
      <c r="K2134" s="623"/>
      <c r="L2134" s="623"/>
      <c r="M2134" s="622"/>
      <c r="N2134" s="623"/>
      <c r="O2134" s="622"/>
      <c r="P2134" s="479"/>
      <c r="Q2134" s="479"/>
      <c r="R2134" s="623"/>
      <c r="S2134" s="478"/>
      <c r="T2134" s="478"/>
      <c r="U2134" s="624"/>
      <c r="V2134" s="624"/>
      <c r="W2134" s="624"/>
      <c r="BB2134" s="478"/>
      <c r="BC2134" s="478"/>
      <c r="BD2134" s="478"/>
      <c r="BE2134" s="478"/>
      <c r="BF2134" s="478"/>
      <c r="BG2134" s="478"/>
    </row>
    <row r="2135" spans="2:59" x14ac:dyDescent="0.2">
      <c r="B2135" s="478"/>
      <c r="C2135" s="478"/>
      <c r="D2135" s="620"/>
      <c r="E2135" s="620"/>
      <c r="F2135" s="620"/>
      <c r="G2135" s="479"/>
      <c r="H2135" s="621"/>
      <c r="I2135" s="622"/>
      <c r="J2135" s="622"/>
      <c r="K2135" s="623"/>
      <c r="L2135" s="623"/>
      <c r="M2135" s="622"/>
      <c r="N2135" s="623"/>
      <c r="O2135" s="622"/>
      <c r="P2135" s="479"/>
      <c r="Q2135" s="479"/>
      <c r="R2135" s="623"/>
      <c r="S2135" s="478"/>
      <c r="T2135" s="478"/>
      <c r="U2135" s="624"/>
      <c r="V2135" s="624"/>
      <c r="W2135" s="624"/>
      <c r="BB2135" s="478"/>
      <c r="BC2135" s="478"/>
      <c r="BD2135" s="478"/>
      <c r="BE2135" s="478"/>
      <c r="BF2135" s="478"/>
      <c r="BG2135" s="478"/>
    </row>
    <row r="2136" spans="2:59" x14ac:dyDescent="0.2">
      <c r="B2136" s="478"/>
      <c r="C2136" s="478"/>
      <c r="D2136" s="620"/>
      <c r="E2136" s="620"/>
      <c r="F2136" s="620"/>
      <c r="G2136" s="479"/>
      <c r="H2136" s="621"/>
      <c r="I2136" s="622"/>
      <c r="J2136" s="622"/>
      <c r="K2136" s="623"/>
      <c r="L2136" s="623"/>
      <c r="M2136" s="622"/>
      <c r="N2136" s="623"/>
      <c r="O2136" s="622"/>
      <c r="P2136" s="479"/>
      <c r="Q2136" s="479"/>
      <c r="R2136" s="623"/>
      <c r="S2136" s="478"/>
      <c r="T2136" s="478"/>
      <c r="U2136" s="624"/>
      <c r="V2136" s="624"/>
      <c r="W2136" s="624"/>
      <c r="BB2136" s="478"/>
      <c r="BC2136" s="478"/>
      <c r="BD2136" s="478"/>
      <c r="BE2136" s="478"/>
      <c r="BF2136" s="478"/>
      <c r="BG2136" s="478"/>
    </row>
    <row r="2137" spans="2:59" x14ac:dyDescent="0.2">
      <c r="B2137" s="478"/>
      <c r="C2137" s="478"/>
      <c r="D2137" s="620"/>
      <c r="E2137" s="620"/>
      <c r="F2137" s="620"/>
      <c r="G2137" s="479"/>
      <c r="H2137" s="621"/>
      <c r="I2137" s="622"/>
      <c r="J2137" s="622"/>
      <c r="K2137" s="623"/>
      <c r="L2137" s="623"/>
      <c r="M2137" s="622"/>
      <c r="N2137" s="623"/>
      <c r="O2137" s="622"/>
      <c r="P2137" s="479"/>
      <c r="Q2137" s="479"/>
      <c r="R2137" s="623"/>
      <c r="S2137" s="478"/>
      <c r="T2137" s="478"/>
      <c r="U2137" s="624"/>
      <c r="V2137" s="624"/>
      <c r="W2137" s="624"/>
      <c r="BB2137" s="478"/>
      <c r="BC2137" s="478"/>
      <c r="BD2137" s="478"/>
      <c r="BE2137" s="478"/>
      <c r="BF2137" s="478"/>
      <c r="BG2137" s="478"/>
    </row>
    <row r="2138" spans="2:59" x14ac:dyDescent="0.2">
      <c r="B2138" s="478"/>
      <c r="C2138" s="478"/>
      <c r="D2138" s="620"/>
      <c r="E2138" s="620"/>
      <c r="F2138" s="620"/>
      <c r="G2138" s="479"/>
      <c r="H2138" s="621"/>
      <c r="I2138" s="622"/>
      <c r="J2138" s="622"/>
      <c r="K2138" s="623"/>
      <c r="L2138" s="623"/>
      <c r="M2138" s="622"/>
      <c r="N2138" s="623"/>
      <c r="O2138" s="622"/>
      <c r="P2138" s="479"/>
      <c r="Q2138" s="479"/>
      <c r="R2138" s="623"/>
      <c r="S2138" s="478"/>
      <c r="T2138" s="478"/>
      <c r="U2138" s="624"/>
      <c r="V2138" s="624"/>
      <c r="W2138" s="624"/>
      <c r="BB2138" s="478"/>
      <c r="BC2138" s="478"/>
      <c r="BD2138" s="478"/>
      <c r="BE2138" s="478"/>
      <c r="BF2138" s="478"/>
      <c r="BG2138" s="478"/>
    </row>
    <row r="2139" spans="2:59" x14ac:dyDescent="0.2">
      <c r="B2139" s="478"/>
      <c r="C2139" s="478"/>
      <c r="D2139" s="620"/>
      <c r="E2139" s="620"/>
      <c r="F2139" s="620"/>
      <c r="G2139" s="479"/>
      <c r="H2139" s="621"/>
      <c r="I2139" s="622"/>
      <c r="J2139" s="622"/>
      <c r="K2139" s="623"/>
      <c r="L2139" s="623"/>
      <c r="M2139" s="622"/>
      <c r="N2139" s="623"/>
      <c r="O2139" s="622"/>
      <c r="P2139" s="479"/>
      <c r="Q2139" s="479"/>
      <c r="R2139" s="623"/>
      <c r="S2139" s="478"/>
      <c r="T2139" s="478"/>
      <c r="U2139" s="624"/>
      <c r="V2139" s="624"/>
      <c r="W2139" s="624"/>
      <c r="BB2139" s="478"/>
      <c r="BC2139" s="478"/>
      <c r="BD2139" s="478"/>
      <c r="BE2139" s="478"/>
      <c r="BF2139" s="478"/>
      <c r="BG2139" s="478"/>
    </row>
    <row r="2140" spans="2:59" x14ac:dyDescent="0.2">
      <c r="B2140" s="478"/>
      <c r="C2140" s="478"/>
      <c r="D2140" s="620"/>
      <c r="E2140" s="620"/>
      <c r="F2140" s="620"/>
      <c r="G2140" s="479"/>
      <c r="H2140" s="621"/>
      <c r="I2140" s="622"/>
      <c r="J2140" s="622"/>
      <c r="K2140" s="623"/>
      <c r="L2140" s="623"/>
      <c r="M2140" s="622"/>
      <c r="N2140" s="623"/>
      <c r="O2140" s="622"/>
      <c r="P2140" s="479"/>
      <c r="Q2140" s="479"/>
      <c r="R2140" s="623"/>
      <c r="S2140" s="478"/>
      <c r="T2140" s="478"/>
      <c r="U2140" s="624"/>
      <c r="V2140" s="624"/>
      <c r="W2140" s="624"/>
      <c r="BB2140" s="478"/>
      <c r="BC2140" s="478"/>
      <c r="BD2140" s="478"/>
      <c r="BE2140" s="478"/>
      <c r="BF2140" s="478"/>
      <c r="BG2140" s="478"/>
    </row>
    <row r="2141" spans="2:59" x14ac:dyDescent="0.2">
      <c r="B2141" s="478"/>
      <c r="C2141" s="478"/>
      <c r="D2141" s="620"/>
      <c r="E2141" s="620"/>
      <c r="F2141" s="620"/>
      <c r="G2141" s="479"/>
      <c r="H2141" s="621"/>
      <c r="I2141" s="622"/>
      <c r="J2141" s="622"/>
      <c r="K2141" s="623"/>
      <c r="L2141" s="623"/>
      <c r="M2141" s="622"/>
      <c r="N2141" s="623"/>
      <c r="O2141" s="622"/>
      <c r="P2141" s="479"/>
      <c r="Q2141" s="479"/>
      <c r="R2141" s="623"/>
      <c r="S2141" s="478"/>
      <c r="T2141" s="478"/>
      <c r="U2141" s="624"/>
      <c r="V2141" s="624"/>
      <c r="W2141" s="624"/>
      <c r="BB2141" s="478"/>
      <c r="BC2141" s="478"/>
      <c r="BD2141" s="478"/>
      <c r="BE2141" s="478"/>
      <c r="BF2141" s="478"/>
      <c r="BG2141" s="478"/>
    </row>
    <row r="2142" spans="2:59" x14ac:dyDescent="0.2">
      <c r="B2142" s="478"/>
      <c r="C2142" s="478"/>
      <c r="D2142" s="620"/>
      <c r="E2142" s="620"/>
      <c r="F2142" s="620"/>
      <c r="G2142" s="479"/>
      <c r="H2142" s="621"/>
      <c r="I2142" s="622"/>
      <c r="J2142" s="622"/>
      <c r="K2142" s="623"/>
      <c r="L2142" s="623"/>
      <c r="M2142" s="622"/>
      <c r="N2142" s="623"/>
      <c r="O2142" s="622"/>
      <c r="P2142" s="479"/>
      <c r="Q2142" s="479"/>
      <c r="R2142" s="623"/>
      <c r="S2142" s="478"/>
      <c r="T2142" s="478"/>
      <c r="U2142" s="624"/>
      <c r="V2142" s="624"/>
      <c r="W2142" s="624"/>
      <c r="BB2142" s="478"/>
      <c r="BC2142" s="478"/>
      <c r="BD2142" s="478"/>
      <c r="BE2142" s="478"/>
      <c r="BF2142" s="478"/>
      <c r="BG2142" s="478"/>
    </row>
    <row r="2143" spans="2:59" x14ac:dyDescent="0.2">
      <c r="B2143" s="478"/>
      <c r="C2143" s="478"/>
      <c r="D2143" s="620"/>
      <c r="E2143" s="620"/>
      <c r="F2143" s="620"/>
      <c r="G2143" s="479"/>
      <c r="H2143" s="621"/>
      <c r="I2143" s="622"/>
      <c r="J2143" s="622"/>
      <c r="K2143" s="623"/>
      <c r="L2143" s="623"/>
      <c r="M2143" s="622"/>
      <c r="N2143" s="623"/>
      <c r="O2143" s="622"/>
      <c r="P2143" s="479"/>
      <c r="Q2143" s="479"/>
      <c r="R2143" s="623"/>
      <c r="S2143" s="478"/>
      <c r="T2143" s="478"/>
      <c r="U2143" s="624"/>
      <c r="V2143" s="624"/>
      <c r="W2143" s="624"/>
      <c r="BB2143" s="478"/>
      <c r="BC2143" s="478"/>
      <c r="BD2143" s="478"/>
      <c r="BE2143" s="478"/>
      <c r="BF2143" s="478"/>
      <c r="BG2143" s="478"/>
    </row>
    <row r="2144" spans="2:59" x14ac:dyDescent="0.2">
      <c r="B2144" s="478"/>
      <c r="C2144" s="478"/>
      <c r="D2144" s="620"/>
      <c r="E2144" s="620"/>
      <c r="F2144" s="620"/>
      <c r="G2144" s="479"/>
      <c r="H2144" s="621"/>
      <c r="I2144" s="622"/>
      <c r="J2144" s="622"/>
      <c r="K2144" s="623"/>
      <c r="L2144" s="623"/>
      <c r="M2144" s="622"/>
      <c r="N2144" s="623"/>
      <c r="O2144" s="622"/>
      <c r="P2144" s="479"/>
      <c r="Q2144" s="479"/>
      <c r="R2144" s="623"/>
      <c r="S2144" s="478"/>
      <c r="T2144" s="478"/>
      <c r="U2144" s="624"/>
      <c r="V2144" s="624"/>
      <c r="W2144" s="624"/>
      <c r="BB2144" s="478"/>
      <c r="BC2144" s="478"/>
      <c r="BD2144" s="478"/>
      <c r="BE2144" s="478"/>
      <c r="BF2144" s="478"/>
      <c r="BG2144" s="478"/>
    </row>
    <row r="2145" spans="2:59" x14ac:dyDescent="0.2">
      <c r="B2145" s="478"/>
      <c r="C2145" s="478"/>
      <c r="D2145" s="620"/>
      <c r="E2145" s="620"/>
      <c r="F2145" s="620"/>
      <c r="G2145" s="479"/>
      <c r="H2145" s="621"/>
      <c r="I2145" s="622"/>
      <c r="J2145" s="622"/>
      <c r="K2145" s="623"/>
      <c r="L2145" s="623"/>
      <c r="M2145" s="622"/>
      <c r="N2145" s="623"/>
      <c r="O2145" s="622"/>
      <c r="P2145" s="479"/>
      <c r="Q2145" s="479"/>
      <c r="R2145" s="623"/>
      <c r="S2145" s="478"/>
      <c r="T2145" s="478"/>
      <c r="U2145" s="624"/>
      <c r="V2145" s="624"/>
      <c r="W2145" s="624"/>
      <c r="BB2145" s="478"/>
      <c r="BC2145" s="478"/>
      <c r="BD2145" s="478"/>
      <c r="BE2145" s="478"/>
      <c r="BF2145" s="478"/>
      <c r="BG2145" s="478"/>
    </row>
    <row r="2146" spans="2:59" x14ac:dyDescent="0.2">
      <c r="B2146" s="478"/>
      <c r="C2146" s="478"/>
      <c r="D2146" s="620"/>
      <c r="E2146" s="620"/>
      <c r="F2146" s="620"/>
      <c r="G2146" s="479"/>
      <c r="H2146" s="621"/>
      <c r="I2146" s="622"/>
      <c r="J2146" s="622"/>
      <c r="K2146" s="623"/>
      <c r="L2146" s="623"/>
      <c r="M2146" s="622"/>
      <c r="N2146" s="623"/>
      <c r="O2146" s="622"/>
      <c r="P2146" s="479"/>
      <c r="Q2146" s="479"/>
      <c r="R2146" s="623"/>
      <c r="S2146" s="478"/>
      <c r="T2146" s="478"/>
      <c r="U2146" s="624"/>
      <c r="V2146" s="624"/>
      <c r="W2146" s="624"/>
      <c r="BB2146" s="478"/>
      <c r="BC2146" s="478"/>
      <c r="BD2146" s="478"/>
      <c r="BE2146" s="478"/>
      <c r="BF2146" s="478"/>
      <c r="BG2146" s="478"/>
    </row>
    <row r="2147" spans="2:59" x14ac:dyDescent="0.2">
      <c r="B2147" s="478"/>
      <c r="C2147" s="478"/>
      <c r="D2147" s="620"/>
      <c r="E2147" s="620"/>
      <c r="F2147" s="620"/>
      <c r="G2147" s="479"/>
      <c r="H2147" s="621"/>
      <c r="I2147" s="622"/>
      <c r="J2147" s="622"/>
      <c r="K2147" s="623"/>
      <c r="L2147" s="623"/>
      <c r="M2147" s="622"/>
      <c r="N2147" s="623"/>
      <c r="O2147" s="622"/>
      <c r="P2147" s="479"/>
      <c r="Q2147" s="479"/>
      <c r="R2147" s="623"/>
      <c r="S2147" s="478"/>
      <c r="T2147" s="478"/>
      <c r="U2147" s="624"/>
      <c r="V2147" s="624"/>
      <c r="W2147" s="624"/>
      <c r="BB2147" s="478"/>
      <c r="BC2147" s="478"/>
      <c r="BD2147" s="478"/>
      <c r="BE2147" s="478"/>
      <c r="BF2147" s="478"/>
      <c r="BG2147" s="478"/>
    </row>
    <row r="2148" spans="2:59" x14ac:dyDescent="0.2">
      <c r="B2148" s="478"/>
      <c r="C2148" s="478"/>
      <c r="D2148" s="620"/>
      <c r="E2148" s="620"/>
      <c r="F2148" s="620"/>
      <c r="G2148" s="479"/>
      <c r="H2148" s="621"/>
      <c r="I2148" s="622"/>
      <c r="J2148" s="622"/>
      <c r="K2148" s="623"/>
      <c r="L2148" s="623"/>
      <c r="M2148" s="622"/>
      <c r="N2148" s="623"/>
      <c r="O2148" s="622"/>
      <c r="P2148" s="479"/>
      <c r="Q2148" s="479"/>
      <c r="R2148" s="623"/>
      <c r="S2148" s="478"/>
      <c r="T2148" s="478"/>
      <c r="U2148" s="624"/>
      <c r="V2148" s="624"/>
      <c r="W2148" s="624"/>
      <c r="BB2148" s="478"/>
      <c r="BC2148" s="478"/>
      <c r="BD2148" s="478"/>
      <c r="BE2148" s="478"/>
      <c r="BF2148" s="478"/>
      <c r="BG2148" s="478"/>
    </row>
    <row r="2149" spans="2:59" x14ac:dyDescent="0.2">
      <c r="B2149" s="478"/>
      <c r="C2149" s="478"/>
      <c r="D2149" s="620"/>
      <c r="E2149" s="620"/>
      <c r="F2149" s="620"/>
      <c r="G2149" s="479"/>
      <c r="H2149" s="621"/>
      <c r="I2149" s="622"/>
      <c r="J2149" s="622"/>
      <c r="K2149" s="623"/>
      <c r="L2149" s="623"/>
      <c r="M2149" s="622"/>
      <c r="N2149" s="623"/>
      <c r="O2149" s="622"/>
      <c r="P2149" s="479"/>
      <c r="Q2149" s="479"/>
      <c r="R2149" s="623"/>
      <c r="S2149" s="478"/>
      <c r="T2149" s="478"/>
      <c r="U2149" s="624"/>
      <c r="V2149" s="624"/>
      <c r="W2149" s="624"/>
      <c r="BB2149" s="478"/>
      <c r="BC2149" s="478"/>
      <c r="BD2149" s="478"/>
      <c r="BE2149" s="478"/>
      <c r="BF2149" s="478"/>
      <c r="BG2149" s="478"/>
    </row>
    <row r="2150" spans="2:59" x14ac:dyDescent="0.2">
      <c r="B2150" s="478"/>
      <c r="C2150" s="478"/>
      <c r="D2150" s="620"/>
      <c r="E2150" s="620"/>
      <c r="F2150" s="620"/>
      <c r="G2150" s="479"/>
      <c r="H2150" s="621"/>
      <c r="I2150" s="622"/>
      <c r="J2150" s="622"/>
      <c r="K2150" s="623"/>
      <c r="L2150" s="623"/>
      <c r="M2150" s="622"/>
      <c r="N2150" s="623"/>
      <c r="O2150" s="622"/>
      <c r="P2150" s="479"/>
      <c r="Q2150" s="479"/>
      <c r="R2150" s="623"/>
      <c r="S2150" s="478"/>
      <c r="T2150" s="478"/>
      <c r="U2150" s="624"/>
      <c r="V2150" s="624"/>
      <c r="W2150" s="624"/>
      <c r="BB2150" s="478"/>
      <c r="BC2150" s="478"/>
      <c r="BD2150" s="478"/>
      <c r="BE2150" s="478"/>
      <c r="BF2150" s="478"/>
      <c r="BG2150" s="478"/>
    </row>
    <row r="2151" spans="2:59" x14ac:dyDescent="0.2">
      <c r="B2151" s="478"/>
      <c r="C2151" s="478"/>
      <c r="D2151" s="620"/>
      <c r="E2151" s="620"/>
      <c r="F2151" s="620"/>
      <c r="G2151" s="479"/>
      <c r="H2151" s="621"/>
      <c r="I2151" s="622"/>
      <c r="J2151" s="622"/>
      <c r="K2151" s="623"/>
      <c r="L2151" s="623"/>
      <c r="M2151" s="622"/>
      <c r="N2151" s="623"/>
      <c r="O2151" s="622"/>
      <c r="P2151" s="479"/>
      <c r="Q2151" s="479"/>
      <c r="R2151" s="623"/>
      <c r="S2151" s="478"/>
      <c r="T2151" s="478"/>
      <c r="U2151" s="624"/>
      <c r="V2151" s="624"/>
      <c r="W2151" s="624"/>
      <c r="BB2151" s="478"/>
      <c r="BC2151" s="478"/>
      <c r="BD2151" s="478"/>
      <c r="BE2151" s="478"/>
      <c r="BF2151" s="478"/>
      <c r="BG2151" s="478"/>
    </row>
    <row r="2152" spans="2:59" x14ac:dyDescent="0.2">
      <c r="B2152" s="478"/>
      <c r="C2152" s="478"/>
      <c r="D2152" s="620"/>
      <c r="E2152" s="620"/>
      <c r="F2152" s="620"/>
      <c r="G2152" s="479"/>
      <c r="H2152" s="621"/>
      <c r="I2152" s="622"/>
      <c r="J2152" s="622"/>
      <c r="K2152" s="623"/>
      <c r="L2152" s="623"/>
      <c r="M2152" s="622"/>
      <c r="N2152" s="623"/>
      <c r="O2152" s="622"/>
      <c r="P2152" s="479"/>
      <c r="Q2152" s="479"/>
      <c r="R2152" s="623"/>
      <c r="S2152" s="478"/>
      <c r="T2152" s="478"/>
      <c r="U2152" s="624"/>
      <c r="V2152" s="624"/>
      <c r="W2152" s="624"/>
      <c r="BB2152" s="478"/>
      <c r="BC2152" s="478"/>
      <c r="BD2152" s="478"/>
      <c r="BE2152" s="478"/>
      <c r="BF2152" s="478"/>
      <c r="BG2152" s="478"/>
    </row>
    <row r="2153" spans="2:59" x14ac:dyDescent="0.2">
      <c r="B2153" s="478"/>
      <c r="C2153" s="478"/>
      <c r="D2153" s="620"/>
      <c r="E2153" s="620"/>
      <c r="F2153" s="620"/>
      <c r="G2153" s="479"/>
      <c r="H2153" s="621"/>
      <c r="I2153" s="622"/>
      <c r="J2153" s="622"/>
      <c r="K2153" s="623"/>
      <c r="L2153" s="623"/>
      <c r="M2153" s="622"/>
      <c r="N2153" s="623"/>
      <c r="O2153" s="622"/>
      <c r="P2153" s="479"/>
      <c r="Q2153" s="479"/>
      <c r="R2153" s="623"/>
      <c r="S2153" s="478"/>
      <c r="T2153" s="478"/>
      <c r="U2153" s="624"/>
      <c r="V2153" s="624"/>
      <c r="W2153" s="624"/>
      <c r="BB2153" s="478"/>
      <c r="BC2153" s="478"/>
      <c r="BD2153" s="478"/>
      <c r="BE2153" s="478"/>
      <c r="BF2153" s="478"/>
      <c r="BG2153" s="478"/>
    </row>
    <row r="2154" spans="2:59" x14ac:dyDescent="0.2">
      <c r="B2154" s="478"/>
      <c r="C2154" s="478"/>
      <c r="D2154" s="620"/>
      <c r="E2154" s="620"/>
      <c r="F2154" s="620"/>
      <c r="G2154" s="479"/>
      <c r="H2154" s="621"/>
      <c r="I2154" s="622"/>
      <c r="J2154" s="622"/>
      <c r="K2154" s="623"/>
      <c r="L2154" s="623"/>
      <c r="M2154" s="622"/>
      <c r="N2154" s="623"/>
      <c r="O2154" s="622"/>
      <c r="P2154" s="479"/>
      <c r="Q2154" s="479"/>
      <c r="R2154" s="623"/>
      <c r="S2154" s="478"/>
      <c r="T2154" s="478"/>
      <c r="U2154" s="624"/>
      <c r="V2154" s="624"/>
      <c r="W2154" s="624"/>
      <c r="BB2154" s="478"/>
      <c r="BC2154" s="478"/>
      <c r="BD2154" s="478"/>
      <c r="BE2154" s="478"/>
      <c r="BF2154" s="478"/>
      <c r="BG2154" s="478"/>
    </row>
    <row r="2155" spans="2:59" x14ac:dyDescent="0.2">
      <c r="B2155" s="478"/>
      <c r="C2155" s="478"/>
      <c r="D2155" s="620"/>
      <c r="E2155" s="620"/>
      <c r="F2155" s="620"/>
      <c r="G2155" s="479"/>
      <c r="H2155" s="621"/>
      <c r="I2155" s="622"/>
      <c r="J2155" s="622"/>
      <c r="K2155" s="623"/>
      <c r="L2155" s="623"/>
      <c r="M2155" s="622"/>
      <c r="N2155" s="623"/>
      <c r="O2155" s="622"/>
      <c r="P2155" s="479"/>
      <c r="Q2155" s="479"/>
      <c r="R2155" s="623"/>
      <c r="S2155" s="478"/>
      <c r="T2155" s="478"/>
      <c r="U2155" s="624"/>
      <c r="V2155" s="624"/>
      <c r="W2155" s="624"/>
      <c r="BB2155" s="478"/>
      <c r="BC2155" s="478"/>
      <c r="BD2155" s="478"/>
      <c r="BE2155" s="478"/>
      <c r="BF2155" s="478"/>
      <c r="BG2155" s="478"/>
    </row>
    <row r="2156" spans="2:59" x14ac:dyDescent="0.2">
      <c r="B2156" s="478"/>
      <c r="C2156" s="478"/>
      <c r="D2156" s="620"/>
      <c r="E2156" s="620"/>
      <c r="F2156" s="620"/>
      <c r="G2156" s="479"/>
      <c r="H2156" s="621"/>
      <c r="I2156" s="622"/>
      <c r="J2156" s="622"/>
      <c r="K2156" s="623"/>
      <c r="L2156" s="623"/>
      <c r="M2156" s="622"/>
      <c r="N2156" s="623"/>
      <c r="O2156" s="622"/>
      <c r="P2156" s="479"/>
      <c r="Q2156" s="479"/>
      <c r="R2156" s="623"/>
      <c r="S2156" s="478"/>
      <c r="T2156" s="478"/>
      <c r="U2156" s="624"/>
      <c r="V2156" s="624"/>
      <c r="W2156" s="624"/>
      <c r="BB2156" s="478"/>
      <c r="BC2156" s="478"/>
      <c r="BD2156" s="478"/>
      <c r="BE2156" s="478"/>
      <c r="BF2156" s="478"/>
      <c r="BG2156" s="478"/>
    </row>
    <row r="2157" spans="2:59" x14ac:dyDescent="0.2">
      <c r="B2157" s="478"/>
      <c r="C2157" s="478"/>
      <c r="D2157" s="620"/>
      <c r="E2157" s="620"/>
      <c r="F2157" s="620"/>
      <c r="G2157" s="479"/>
      <c r="H2157" s="621"/>
      <c r="I2157" s="622"/>
      <c r="J2157" s="622"/>
      <c r="K2157" s="623"/>
      <c r="L2157" s="623"/>
      <c r="M2157" s="622"/>
      <c r="N2157" s="623"/>
      <c r="O2157" s="622"/>
      <c r="P2157" s="479"/>
      <c r="Q2157" s="479"/>
      <c r="R2157" s="623"/>
      <c r="S2157" s="478"/>
      <c r="T2157" s="478"/>
      <c r="U2157" s="624"/>
      <c r="V2157" s="624"/>
      <c r="W2157" s="624"/>
      <c r="BB2157" s="478"/>
      <c r="BC2157" s="478"/>
      <c r="BD2157" s="478"/>
      <c r="BE2157" s="478"/>
      <c r="BF2157" s="478"/>
      <c r="BG2157" s="478"/>
    </row>
    <row r="2158" spans="2:59" x14ac:dyDescent="0.2">
      <c r="B2158" s="478"/>
      <c r="C2158" s="478"/>
      <c r="D2158" s="620"/>
      <c r="E2158" s="620"/>
      <c r="F2158" s="620"/>
      <c r="G2158" s="479"/>
      <c r="H2158" s="621"/>
      <c r="I2158" s="622"/>
      <c r="J2158" s="622"/>
      <c r="K2158" s="623"/>
      <c r="L2158" s="623"/>
      <c r="M2158" s="622"/>
      <c r="N2158" s="623"/>
      <c r="O2158" s="622"/>
      <c r="P2158" s="479"/>
      <c r="Q2158" s="479"/>
      <c r="R2158" s="623"/>
      <c r="S2158" s="478"/>
      <c r="T2158" s="478"/>
      <c r="U2158" s="624"/>
      <c r="V2158" s="624"/>
      <c r="W2158" s="624"/>
      <c r="BB2158" s="478"/>
      <c r="BC2158" s="478"/>
      <c r="BD2158" s="478"/>
      <c r="BE2158" s="478"/>
      <c r="BF2158" s="478"/>
      <c r="BG2158" s="478"/>
    </row>
    <row r="2159" spans="2:59" x14ac:dyDescent="0.2">
      <c r="B2159" s="478"/>
      <c r="C2159" s="478"/>
      <c r="D2159" s="620"/>
      <c r="E2159" s="620"/>
      <c r="F2159" s="620"/>
      <c r="G2159" s="479"/>
      <c r="H2159" s="621"/>
      <c r="I2159" s="622"/>
      <c r="J2159" s="622"/>
      <c r="K2159" s="623"/>
      <c r="L2159" s="623"/>
      <c r="M2159" s="622"/>
      <c r="N2159" s="623"/>
      <c r="O2159" s="622"/>
      <c r="P2159" s="479"/>
      <c r="Q2159" s="479"/>
      <c r="R2159" s="623"/>
      <c r="S2159" s="478"/>
      <c r="T2159" s="478"/>
      <c r="U2159" s="624"/>
      <c r="V2159" s="624"/>
      <c r="W2159" s="624"/>
      <c r="BB2159" s="478"/>
      <c r="BC2159" s="478"/>
      <c r="BD2159" s="478"/>
      <c r="BE2159" s="478"/>
      <c r="BF2159" s="478"/>
      <c r="BG2159" s="478"/>
    </row>
    <row r="2160" spans="2:59" x14ac:dyDescent="0.2">
      <c r="B2160" s="478"/>
      <c r="C2160" s="478"/>
      <c r="D2160" s="620"/>
      <c r="E2160" s="620"/>
      <c r="F2160" s="620"/>
      <c r="G2160" s="479"/>
      <c r="H2160" s="621"/>
      <c r="I2160" s="622"/>
      <c r="J2160" s="622"/>
      <c r="K2160" s="623"/>
      <c r="L2160" s="623"/>
      <c r="M2160" s="622"/>
      <c r="N2160" s="623"/>
      <c r="O2160" s="622"/>
      <c r="P2160" s="479"/>
      <c r="Q2160" s="479"/>
      <c r="R2160" s="623"/>
      <c r="S2160" s="478"/>
      <c r="T2160" s="478"/>
      <c r="U2160" s="624"/>
      <c r="V2160" s="624"/>
      <c r="W2160" s="624"/>
      <c r="BB2160" s="478"/>
      <c r="BC2160" s="478"/>
      <c r="BD2160" s="478"/>
      <c r="BE2160" s="478"/>
      <c r="BF2160" s="478"/>
      <c r="BG2160" s="478"/>
    </row>
    <row r="2161" spans="2:59" x14ac:dyDescent="0.2">
      <c r="B2161" s="478"/>
      <c r="C2161" s="478"/>
      <c r="D2161" s="620"/>
      <c r="E2161" s="620"/>
      <c r="F2161" s="620"/>
      <c r="G2161" s="479"/>
      <c r="H2161" s="621"/>
      <c r="I2161" s="622"/>
      <c r="J2161" s="622"/>
      <c r="K2161" s="623"/>
      <c r="L2161" s="623"/>
      <c r="M2161" s="622"/>
      <c r="N2161" s="623"/>
      <c r="O2161" s="622"/>
      <c r="P2161" s="479"/>
      <c r="Q2161" s="479"/>
      <c r="R2161" s="623"/>
      <c r="S2161" s="478"/>
      <c r="T2161" s="478"/>
      <c r="U2161" s="624"/>
      <c r="V2161" s="624"/>
      <c r="W2161" s="624"/>
      <c r="BB2161" s="478"/>
      <c r="BC2161" s="478"/>
      <c r="BD2161" s="478"/>
      <c r="BE2161" s="478"/>
      <c r="BF2161" s="478"/>
      <c r="BG2161" s="478"/>
    </row>
    <row r="2162" spans="2:59" x14ac:dyDescent="0.2">
      <c r="B2162" s="478"/>
      <c r="C2162" s="478"/>
      <c r="D2162" s="620"/>
      <c r="E2162" s="620"/>
      <c r="F2162" s="620"/>
      <c r="G2162" s="479"/>
      <c r="H2162" s="621"/>
      <c r="I2162" s="622"/>
      <c r="J2162" s="622"/>
      <c r="K2162" s="623"/>
      <c r="L2162" s="623"/>
      <c r="M2162" s="622"/>
      <c r="N2162" s="623"/>
      <c r="O2162" s="622"/>
      <c r="P2162" s="479"/>
      <c r="Q2162" s="479"/>
      <c r="R2162" s="623"/>
      <c r="S2162" s="478"/>
      <c r="T2162" s="478"/>
      <c r="U2162" s="624"/>
      <c r="V2162" s="624"/>
      <c r="W2162" s="624"/>
      <c r="BB2162" s="478"/>
      <c r="BC2162" s="478"/>
      <c r="BD2162" s="478"/>
      <c r="BE2162" s="478"/>
      <c r="BF2162" s="478"/>
      <c r="BG2162" s="478"/>
    </row>
    <row r="2163" spans="2:59" x14ac:dyDescent="0.2">
      <c r="B2163" s="478"/>
      <c r="C2163" s="478"/>
      <c r="D2163" s="620"/>
      <c r="E2163" s="620"/>
      <c r="F2163" s="620"/>
      <c r="G2163" s="479"/>
      <c r="H2163" s="621"/>
      <c r="I2163" s="622"/>
      <c r="J2163" s="622"/>
      <c r="K2163" s="623"/>
      <c r="L2163" s="623"/>
      <c r="M2163" s="622"/>
      <c r="N2163" s="623"/>
      <c r="O2163" s="622"/>
      <c r="P2163" s="479"/>
      <c r="Q2163" s="479"/>
      <c r="R2163" s="623"/>
      <c r="S2163" s="478"/>
      <c r="T2163" s="478"/>
      <c r="U2163" s="624"/>
      <c r="V2163" s="624"/>
      <c r="W2163" s="624"/>
      <c r="BB2163" s="478"/>
      <c r="BC2163" s="478"/>
      <c r="BD2163" s="478"/>
      <c r="BE2163" s="478"/>
      <c r="BF2163" s="478"/>
      <c r="BG2163" s="478"/>
    </row>
    <row r="2164" spans="2:59" x14ac:dyDescent="0.2">
      <c r="B2164" s="478"/>
      <c r="C2164" s="478"/>
      <c r="D2164" s="620"/>
      <c r="E2164" s="620"/>
      <c r="F2164" s="620"/>
      <c r="G2164" s="479"/>
      <c r="H2164" s="621"/>
      <c r="I2164" s="622"/>
      <c r="J2164" s="622"/>
      <c r="K2164" s="623"/>
      <c r="L2164" s="623"/>
      <c r="M2164" s="622"/>
      <c r="N2164" s="623"/>
      <c r="O2164" s="622"/>
      <c r="P2164" s="479"/>
      <c r="Q2164" s="479"/>
      <c r="R2164" s="623"/>
      <c r="S2164" s="478"/>
      <c r="T2164" s="478"/>
      <c r="U2164" s="624"/>
      <c r="V2164" s="624"/>
      <c r="W2164" s="624"/>
      <c r="BB2164" s="478"/>
      <c r="BC2164" s="478"/>
      <c r="BD2164" s="478"/>
      <c r="BE2164" s="478"/>
      <c r="BF2164" s="478"/>
      <c r="BG2164" s="478"/>
    </row>
    <row r="2165" spans="2:59" x14ac:dyDescent="0.2">
      <c r="B2165" s="478"/>
      <c r="C2165" s="478"/>
      <c r="D2165" s="620"/>
      <c r="E2165" s="620"/>
      <c r="F2165" s="620"/>
      <c r="G2165" s="479"/>
      <c r="H2165" s="621"/>
      <c r="I2165" s="622"/>
      <c r="J2165" s="622"/>
      <c r="K2165" s="623"/>
      <c r="L2165" s="623"/>
      <c r="M2165" s="622"/>
      <c r="N2165" s="623"/>
      <c r="O2165" s="622"/>
      <c r="P2165" s="479"/>
      <c r="Q2165" s="479"/>
      <c r="R2165" s="623"/>
      <c r="S2165" s="478"/>
      <c r="T2165" s="478"/>
      <c r="U2165" s="624"/>
      <c r="V2165" s="624"/>
      <c r="W2165" s="624"/>
      <c r="BB2165" s="478"/>
      <c r="BC2165" s="478"/>
      <c r="BD2165" s="478"/>
      <c r="BE2165" s="478"/>
      <c r="BF2165" s="478"/>
      <c r="BG2165" s="478"/>
    </row>
    <row r="2166" spans="2:59" x14ac:dyDescent="0.2">
      <c r="B2166" s="478"/>
      <c r="C2166" s="478"/>
      <c r="D2166" s="620"/>
      <c r="E2166" s="620"/>
      <c r="F2166" s="620"/>
      <c r="G2166" s="479"/>
      <c r="H2166" s="621"/>
      <c r="I2166" s="622"/>
      <c r="J2166" s="622"/>
      <c r="K2166" s="623"/>
      <c r="L2166" s="623"/>
      <c r="M2166" s="622"/>
      <c r="N2166" s="623"/>
      <c r="O2166" s="622"/>
      <c r="P2166" s="479"/>
      <c r="Q2166" s="479"/>
      <c r="R2166" s="623"/>
      <c r="S2166" s="478"/>
      <c r="T2166" s="478"/>
      <c r="U2166" s="624"/>
      <c r="V2166" s="624"/>
      <c r="W2166" s="624"/>
      <c r="BB2166" s="478"/>
      <c r="BC2166" s="478"/>
      <c r="BD2166" s="478"/>
      <c r="BE2166" s="478"/>
      <c r="BF2166" s="478"/>
      <c r="BG2166" s="478"/>
    </row>
    <row r="2167" spans="2:59" x14ac:dyDescent="0.2">
      <c r="B2167" s="478"/>
      <c r="C2167" s="478"/>
      <c r="D2167" s="620"/>
      <c r="E2167" s="620"/>
      <c r="F2167" s="620"/>
      <c r="G2167" s="479"/>
      <c r="H2167" s="621"/>
      <c r="I2167" s="622"/>
      <c r="J2167" s="622"/>
      <c r="K2167" s="623"/>
      <c r="L2167" s="623"/>
      <c r="M2167" s="622"/>
      <c r="N2167" s="623"/>
      <c r="O2167" s="622"/>
      <c r="P2167" s="479"/>
      <c r="Q2167" s="479"/>
      <c r="R2167" s="623"/>
      <c r="S2167" s="478"/>
      <c r="T2167" s="478"/>
      <c r="U2167" s="624"/>
      <c r="V2167" s="624"/>
      <c r="W2167" s="624"/>
      <c r="BB2167" s="478"/>
      <c r="BC2167" s="478"/>
      <c r="BD2167" s="478"/>
      <c r="BE2167" s="478"/>
      <c r="BF2167" s="478"/>
      <c r="BG2167" s="478"/>
    </row>
    <row r="2168" spans="2:59" x14ac:dyDescent="0.2">
      <c r="B2168" s="478"/>
      <c r="C2168" s="478"/>
      <c r="D2168" s="620"/>
      <c r="E2168" s="620"/>
      <c r="F2168" s="620"/>
      <c r="G2168" s="479"/>
      <c r="H2168" s="621"/>
      <c r="I2168" s="622"/>
      <c r="J2168" s="622"/>
      <c r="K2168" s="623"/>
      <c r="L2168" s="623"/>
      <c r="M2168" s="622"/>
      <c r="N2168" s="623"/>
      <c r="O2168" s="622"/>
      <c r="P2168" s="479"/>
      <c r="Q2168" s="479"/>
      <c r="R2168" s="623"/>
      <c r="S2168" s="478"/>
      <c r="T2168" s="478"/>
      <c r="U2168" s="624"/>
      <c r="V2168" s="624"/>
      <c r="W2168" s="624"/>
      <c r="BB2168" s="478"/>
      <c r="BC2168" s="478"/>
      <c r="BD2168" s="478"/>
      <c r="BE2168" s="478"/>
      <c r="BF2168" s="478"/>
      <c r="BG2168" s="478"/>
    </row>
    <row r="2169" spans="2:59" x14ac:dyDescent="0.2">
      <c r="B2169" s="478"/>
      <c r="C2169" s="478"/>
      <c r="D2169" s="620"/>
      <c r="E2169" s="620"/>
      <c r="F2169" s="620"/>
      <c r="G2169" s="479"/>
      <c r="H2169" s="621"/>
      <c r="I2169" s="622"/>
      <c r="J2169" s="622"/>
      <c r="K2169" s="623"/>
      <c r="L2169" s="623"/>
      <c r="M2169" s="622"/>
      <c r="N2169" s="623"/>
      <c r="O2169" s="622"/>
      <c r="P2169" s="479"/>
      <c r="Q2169" s="479"/>
      <c r="R2169" s="623"/>
      <c r="S2169" s="478"/>
      <c r="T2169" s="478"/>
      <c r="U2169" s="624"/>
      <c r="V2169" s="624"/>
      <c r="W2169" s="624"/>
      <c r="BB2169" s="478"/>
      <c r="BC2169" s="478"/>
      <c r="BD2169" s="478"/>
      <c r="BE2169" s="478"/>
      <c r="BF2169" s="478"/>
      <c r="BG2169" s="478"/>
    </row>
    <row r="2170" spans="2:59" x14ac:dyDescent="0.2">
      <c r="B2170" s="478"/>
      <c r="C2170" s="478"/>
      <c r="D2170" s="620"/>
      <c r="E2170" s="620"/>
      <c r="F2170" s="620"/>
      <c r="G2170" s="479"/>
      <c r="H2170" s="621"/>
      <c r="I2170" s="622"/>
      <c r="J2170" s="622"/>
      <c r="K2170" s="623"/>
      <c r="L2170" s="623"/>
      <c r="M2170" s="622"/>
      <c r="N2170" s="623"/>
      <c r="O2170" s="622"/>
      <c r="P2170" s="479"/>
      <c r="Q2170" s="479"/>
      <c r="R2170" s="623"/>
      <c r="S2170" s="478"/>
      <c r="T2170" s="478"/>
      <c r="U2170" s="624"/>
      <c r="V2170" s="624"/>
      <c r="W2170" s="624"/>
      <c r="BB2170" s="478"/>
      <c r="BC2170" s="478"/>
      <c r="BD2170" s="478"/>
      <c r="BE2170" s="478"/>
      <c r="BF2170" s="478"/>
      <c r="BG2170" s="478"/>
    </row>
    <row r="2171" spans="2:59" x14ac:dyDescent="0.2">
      <c r="B2171" s="478"/>
      <c r="C2171" s="478"/>
      <c r="D2171" s="620"/>
      <c r="E2171" s="620"/>
      <c r="F2171" s="620"/>
      <c r="G2171" s="479"/>
      <c r="H2171" s="621"/>
      <c r="I2171" s="622"/>
      <c r="J2171" s="622"/>
      <c r="K2171" s="623"/>
      <c r="L2171" s="623"/>
      <c r="M2171" s="622"/>
      <c r="N2171" s="623"/>
      <c r="O2171" s="622"/>
      <c r="P2171" s="479"/>
      <c r="Q2171" s="479"/>
      <c r="R2171" s="623"/>
      <c r="S2171" s="478"/>
      <c r="T2171" s="478"/>
      <c r="U2171" s="624"/>
      <c r="V2171" s="624"/>
      <c r="W2171" s="624"/>
      <c r="BB2171" s="478"/>
      <c r="BC2171" s="478"/>
      <c r="BD2171" s="478"/>
      <c r="BE2171" s="478"/>
      <c r="BF2171" s="478"/>
      <c r="BG2171" s="478"/>
    </row>
    <row r="2172" spans="2:59" x14ac:dyDescent="0.2">
      <c r="B2172" s="478"/>
      <c r="C2172" s="478"/>
      <c r="D2172" s="620"/>
      <c r="E2172" s="620"/>
      <c r="F2172" s="620"/>
      <c r="G2172" s="479"/>
      <c r="H2172" s="621"/>
      <c r="I2172" s="622"/>
      <c r="J2172" s="622"/>
      <c r="K2172" s="623"/>
      <c r="L2172" s="623"/>
      <c r="M2172" s="622"/>
      <c r="N2172" s="623"/>
      <c r="O2172" s="622"/>
      <c r="P2172" s="479"/>
      <c r="Q2172" s="479"/>
      <c r="R2172" s="623"/>
      <c r="S2172" s="478"/>
      <c r="T2172" s="478"/>
      <c r="U2172" s="624"/>
      <c r="V2172" s="624"/>
      <c r="W2172" s="624"/>
      <c r="BB2172" s="478"/>
      <c r="BC2172" s="478"/>
      <c r="BD2172" s="478"/>
      <c r="BE2172" s="478"/>
      <c r="BF2172" s="478"/>
      <c r="BG2172" s="478"/>
    </row>
    <row r="2173" spans="2:59" x14ac:dyDescent="0.2">
      <c r="B2173" s="478"/>
      <c r="C2173" s="478"/>
      <c r="D2173" s="620"/>
      <c r="E2173" s="620"/>
      <c r="F2173" s="620"/>
      <c r="G2173" s="479"/>
      <c r="H2173" s="621"/>
      <c r="I2173" s="622"/>
      <c r="J2173" s="622"/>
      <c r="K2173" s="623"/>
      <c r="L2173" s="623"/>
      <c r="M2173" s="622"/>
      <c r="N2173" s="623"/>
      <c r="O2173" s="622"/>
      <c r="P2173" s="479"/>
      <c r="Q2173" s="479"/>
      <c r="R2173" s="623"/>
      <c r="S2173" s="478"/>
      <c r="T2173" s="478"/>
      <c r="U2173" s="624"/>
      <c r="V2173" s="624"/>
      <c r="W2173" s="624"/>
      <c r="BB2173" s="478"/>
      <c r="BC2173" s="478"/>
      <c r="BD2173" s="478"/>
      <c r="BE2173" s="478"/>
      <c r="BF2173" s="478"/>
      <c r="BG2173" s="478"/>
    </row>
    <row r="2174" spans="2:59" x14ac:dyDescent="0.2">
      <c r="B2174" s="478"/>
      <c r="C2174" s="478"/>
      <c r="D2174" s="620"/>
      <c r="E2174" s="620"/>
      <c r="F2174" s="620"/>
      <c r="G2174" s="479"/>
      <c r="H2174" s="621"/>
      <c r="I2174" s="622"/>
      <c r="J2174" s="622"/>
      <c r="K2174" s="623"/>
      <c r="L2174" s="623"/>
      <c r="M2174" s="622"/>
      <c r="N2174" s="623"/>
      <c r="O2174" s="622"/>
      <c r="P2174" s="479"/>
      <c r="Q2174" s="479"/>
      <c r="R2174" s="623"/>
      <c r="S2174" s="478"/>
      <c r="T2174" s="478"/>
      <c r="U2174" s="624"/>
      <c r="V2174" s="624"/>
      <c r="W2174" s="624"/>
      <c r="BB2174" s="478"/>
      <c r="BC2174" s="478"/>
      <c r="BD2174" s="478"/>
      <c r="BE2174" s="478"/>
      <c r="BF2174" s="478"/>
      <c r="BG2174" s="478"/>
    </row>
    <row r="2175" spans="2:59" x14ac:dyDescent="0.2">
      <c r="B2175" s="478"/>
      <c r="C2175" s="478"/>
      <c r="D2175" s="620"/>
      <c r="E2175" s="620"/>
      <c r="F2175" s="620"/>
      <c r="G2175" s="479"/>
      <c r="H2175" s="621"/>
      <c r="I2175" s="622"/>
      <c r="J2175" s="622"/>
      <c r="K2175" s="623"/>
      <c r="L2175" s="623"/>
      <c r="M2175" s="622"/>
      <c r="N2175" s="623"/>
      <c r="O2175" s="622"/>
      <c r="P2175" s="479"/>
      <c r="Q2175" s="479"/>
      <c r="R2175" s="623"/>
      <c r="S2175" s="478"/>
      <c r="T2175" s="478"/>
      <c r="U2175" s="624"/>
      <c r="V2175" s="624"/>
      <c r="W2175" s="624"/>
      <c r="BB2175" s="478"/>
      <c r="BC2175" s="478"/>
      <c r="BD2175" s="478"/>
      <c r="BE2175" s="478"/>
      <c r="BF2175" s="478"/>
      <c r="BG2175" s="478"/>
    </row>
    <row r="2176" spans="2:59" x14ac:dyDescent="0.2">
      <c r="B2176" s="478"/>
      <c r="C2176" s="478"/>
      <c r="D2176" s="620"/>
      <c r="E2176" s="620"/>
      <c r="F2176" s="620"/>
      <c r="G2176" s="479"/>
      <c r="H2176" s="621"/>
      <c r="I2176" s="622"/>
      <c r="J2176" s="622"/>
      <c r="K2176" s="623"/>
      <c r="L2176" s="623"/>
      <c r="M2176" s="622"/>
      <c r="N2176" s="623"/>
      <c r="O2176" s="622"/>
      <c r="P2176" s="479"/>
      <c r="Q2176" s="479"/>
      <c r="R2176" s="623"/>
      <c r="S2176" s="478"/>
      <c r="T2176" s="478"/>
      <c r="U2176" s="624"/>
      <c r="V2176" s="624"/>
      <c r="W2176" s="624"/>
      <c r="BB2176" s="478"/>
      <c r="BC2176" s="478"/>
      <c r="BD2176" s="478"/>
      <c r="BE2176" s="478"/>
      <c r="BF2176" s="478"/>
      <c r="BG2176" s="478"/>
    </row>
    <row r="2177" spans="2:59" x14ac:dyDescent="0.2">
      <c r="B2177" s="478"/>
      <c r="C2177" s="478"/>
      <c r="D2177" s="620"/>
      <c r="E2177" s="620"/>
      <c r="F2177" s="620"/>
      <c r="G2177" s="479"/>
      <c r="H2177" s="621"/>
      <c r="I2177" s="622"/>
      <c r="J2177" s="622"/>
      <c r="K2177" s="623"/>
      <c r="L2177" s="623"/>
      <c r="M2177" s="622"/>
      <c r="N2177" s="623"/>
      <c r="O2177" s="622"/>
      <c r="P2177" s="479"/>
      <c r="Q2177" s="479"/>
      <c r="R2177" s="623"/>
      <c r="S2177" s="478"/>
      <c r="T2177" s="478"/>
      <c r="U2177" s="624"/>
      <c r="V2177" s="624"/>
      <c r="W2177" s="624"/>
      <c r="BB2177" s="478"/>
      <c r="BC2177" s="478"/>
      <c r="BD2177" s="478"/>
      <c r="BE2177" s="478"/>
      <c r="BF2177" s="478"/>
      <c r="BG2177" s="478"/>
    </row>
    <row r="2178" spans="2:59" x14ac:dyDescent="0.2">
      <c r="B2178" s="478"/>
      <c r="C2178" s="478"/>
      <c r="D2178" s="620"/>
      <c r="E2178" s="620"/>
      <c r="F2178" s="620"/>
      <c r="G2178" s="479"/>
      <c r="H2178" s="621"/>
      <c r="I2178" s="622"/>
      <c r="J2178" s="622"/>
      <c r="K2178" s="623"/>
      <c r="L2178" s="623"/>
      <c r="M2178" s="622"/>
      <c r="N2178" s="623"/>
      <c r="O2178" s="622"/>
      <c r="P2178" s="479"/>
      <c r="Q2178" s="479"/>
      <c r="R2178" s="623"/>
      <c r="S2178" s="478"/>
      <c r="T2178" s="478"/>
      <c r="U2178" s="624"/>
      <c r="V2178" s="624"/>
      <c r="W2178" s="624"/>
      <c r="BB2178" s="478"/>
      <c r="BC2178" s="478"/>
      <c r="BD2178" s="478"/>
      <c r="BE2178" s="478"/>
      <c r="BF2178" s="478"/>
      <c r="BG2178" s="478"/>
    </row>
    <row r="2179" spans="2:59" x14ac:dyDescent="0.2">
      <c r="B2179" s="478"/>
      <c r="C2179" s="478"/>
      <c r="D2179" s="620"/>
      <c r="E2179" s="620"/>
      <c r="F2179" s="620"/>
      <c r="G2179" s="479"/>
      <c r="H2179" s="621"/>
      <c r="I2179" s="622"/>
      <c r="J2179" s="622"/>
      <c r="K2179" s="623"/>
      <c r="L2179" s="623"/>
      <c r="M2179" s="622"/>
      <c r="N2179" s="623"/>
      <c r="O2179" s="622"/>
      <c r="P2179" s="479"/>
      <c r="Q2179" s="479"/>
      <c r="R2179" s="623"/>
      <c r="S2179" s="478"/>
      <c r="T2179" s="478"/>
      <c r="U2179" s="624"/>
      <c r="V2179" s="624"/>
      <c r="W2179" s="624"/>
      <c r="BB2179" s="478"/>
      <c r="BC2179" s="478"/>
      <c r="BD2179" s="478"/>
      <c r="BE2179" s="478"/>
      <c r="BF2179" s="478"/>
      <c r="BG2179" s="478"/>
    </row>
    <row r="2180" spans="2:59" x14ac:dyDescent="0.2">
      <c r="B2180" s="478"/>
      <c r="C2180" s="478"/>
      <c r="D2180" s="620"/>
      <c r="E2180" s="620"/>
      <c r="F2180" s="620"/>
      <c r="G2180" s="479"/>
      <c r="H2180" s="621"/>
      <c r="I2180" s="622"/>
      <c r="J2180" s="622"/>
      <c r="K2180" s="623"/>
      <c r="L2180" s="623"/>
      <c r="M2180" s="622"/>
      <c r="N2180" s="623"/>
      <c r="O2180" s="622"/>
      <c r="P2180" s="479"/>
      <c r="Q2180" s="479"/>
      <c r="R2180" s="623"/>
      <c r="S2180" s="478"/>
      <c r="T2180" s="478"/>
      <c r="U2180" s="624"/>
      <c r="V2180" s="624"/>
      <c r="W2180" s="624"/>
      <c r="BB2180" s="478"/>
      <c r="BC2180" s="478"/>
      <c r="BD2180" s="478"/>
      <c r="BE2180" s="478"/>
      <c r="BF2180" s="478"/>
      <c r="BG2180" s="478"/>
    </row>
    <row r="2181" spans="2:59" x14ac:dyDescent="0.2">
      <c r="B2181" s="478"/>
      <c r="C2181" s="478"/>
      <c r="D2181" s="620"/>
      <c r="E2181" s="620"/>
      <c r="F2181" s="620"/>
      <c r="G2181" s="479"/>
      <c r="H2181" s="621"/>
      <c r="I2181" s="622"/>
      <c r="J2181" s="622"/>
      <c r="K2181" s="623"/>
      <c r="L2181" s="623"/>
      <c r="M2181" s="622"/>
      <c r="N2181" s="623"/>
      <c r="O2181" s="622"/>
      <c r="P2181" s="479"/>
      <c r="Q2181" s="479"/>
      <c r="R2181" s="623"/>
      <c r="S2181" s="478"/>
      <c r="T2181" s="478"/>
      <c r="U2181" s="624"/>
      <c r="V2181" s="624"/>
      <c r="W2181" s="624"/>
      <c r="BB2181" s="478"/>
      <c r="BC2181" s="478"/>
      <c r="BD2181" s="478"/>
      <c r="BE2181" s="478"/>
      <c r="BF2181" s="478"/>
      <c r="BG2181" s="478"/>
    </row>
    <row r="2182" spans="2:59" x14ac:dyDescent="0.2">
      <c r="B2182" s="478"/>
      <c r="C2182" s="478"/>
      <c r="D2182" s="620"/>
      <c r="E2182" s="620"/>
      <c r="F2182" s="620"/>
      <c r="G2182" s="479"/>
      <c r="H2182" s="621"/>
      <c r="I2182" s="622"/>
      <c r="J2182" s="622"/>
      <c r="K2182" s="623"/>
      <c r="L2182" s="623"/>
      <c r="M2182" s="622"/>
      <c r="N2182" s="623"/>
      <c r="O2182" s="622"/>
      <c r="P2182" s="479"/>
      <c r="Q2182" s="479"/>
      <c r="R2182" s="623"/>
      <c r="S2182" s="478"/>
      <c r="T2182" s="478"/>
      <c r="U2182" s="624"/>
      <c r="V2182" s="624"/>
      <c r="W2182" s="624"/>
      <c r="BB2182" s="478"/>
      <c r="BC2182" s="478"/>
      <c r="BD2182" s="478"/>
      <c r="BE2182" s="478"/>
      <c r="BF2182" s="478"/>
      <c r="BG2182" s="478"/>
    </row>
    <row r="2183" spans="2:59" x14ac:dyDescent="0.2">
      <c r="B2183" s="478"/>
      <c r="C2183" s="478"/>
      <c r="D2183" s="620"/>
      <c r="E2183" s="620"/>
      <c r="F2183" s="620"/>
      <c r="G2183" s="479"/>
      <c r="H2183" s="621"/>
      <c r="I2183" s="622"/>
      <c r="J2183" s="622"/>
      <c r="K2183" s="623"/>
      <c r="L2183" s="623"/>
      <c r="M2183" s="622"/>
      <c r="N2183" s="623"/>
      <c r="O2183" s="622"/>
      <c r="P2183" s="479"/>
      <c r="Q2183" s="479"/>
      <c r="R2183" s="623"/>
      <c r="S2183" s="478"/>
      <c r="T2183" s="478"/>
      <c r="U2183" s="624"/>
      <c r="V2183" s="624"/>
      <c r="W2183" s="624"/>
      <c r="BB2183" s="478"/>
      <c r="BC2183" s="478"/>
      <c r="BD2183" s="478"/>
      <c r="BE2183" s="478"/>
      <c r="BF2183" s="478"/>
      <c r="BG2183" s="478"/>
    </row>
    <row r="2184" spans="2:59" x14ac:dyDescent="0.2">
      <c r="B2184" s="478"/>
      <c r="C2184" s="478"/>
      <c r="D2184" s="620"/>
      <c r="E2184" s="620"/>
      <c r="F2184" s="620"/>
      <c r="G2184" s="479"/>
      <c r="H2184" s="621"/>
      <c r="I2184" s="622"/>
      <c r="J2184" s="622"/>
      <c r="K2184" s="623"/>
      <c r="L2184" s="623"/>
      <c r="M2184" s="622"/>
      <c r="N2184" s="623"/>
      <c r="O2184" s="622"/>
      <c r="P2184" s="479"/>
      <c r="Q2184" s="479"/>
      <c r="R2184" s="623"/>
      <c r="S2184" s="478"/>
      <c r="T2184" s="478"/>
      <c r="U2184" s="624"/>
      <c r="V2184" s="624"/>
      <c r="W2184" s="624"/>
      <c r="BB2184" s="478"/>
      <c r="BC2184" s="478"/>
      <c r="BD2184" s="478"/>
      <c r="BE2184" s="478"/>
      <c r="BF2184" s="478"/>
      <c r="BG2184" s="478"/>
    </row>
    <row r="2185" spans="2:59" x14ac:dyDescent="0.2">
      <c r="B2185" s="478"/>
      <c r="C2185" s="478"/>
      <c r="D2185" s="620"/>
      <c r="E2185" s="620"/>
      <c r="F2185" s="620"/>
      <c r="G2185" s="479"/>
      <c r="H2185" s="621"/>
      <c r="I2185" s="622"/>
      <c r="J2185" s="622"/>
      <c r="K2185" s="623"/>
      <c r="L2185" s="623"/>
      <c r="M2185" s="622"/>
      <c r="N2185" s="623"/>
      <c r="O2185" s="622"/>
      <c r="P2185" s="479"/>
      <c r="Q2185" s="479"/>
      <c r="R2185" s="623"/>
      <c r="S2185" s="478"/>
      <c r="T2185" s="478"/>
      <c r="U2185" s="624"/>
      <c r="V2185" s="624"/>
      <c r="W2185" s="624"/>
      <c r="BB2185" s="478"/>
      <c r="BC2185" s="478"/>
      <c r="BD2185" s="478"/>
      <c r="BE2185" s="478"/>
      <c r="BF2185" s="478"/>
      <c r="BG2185" s="478"/>
    </row>
    <row r="2186" spans="2:59" x14ac:dyDescent="0.2">
      <c r="B2186" s="478"/>
      <c r="C2186" s="478"/>
      <c r="D2186" s="620"/>
      <c r="E2186" s="620"/>
      <c r="F2186" s="620"/>
      <c r="G2186" s="479"/>
      <c r="H2186" s="621"/>
      <c r="I2186" s="622"/>
      <c r="J2186" s="622"/>
      <c r="K2186" s="623"/>
      <c r="L2186" s="623"/>
      <c r="M2186" s="622"/>
      <c r="N2186" s="623"/>
      <c r="O2186" s="622"/>
      <c r="P2186" s="479"/>
      <c r="Q2186" s="479"/>
      <c r="R2186" s="623"/>
      <c r="S2186" s="478"/>
      <c r="T2186" s="478"/>
      <c r="U2186" s="624"/>
      <c r="V2186" s="624"/>
      <c r="W2186" s="624"/>
      <c r="BB2186" s="478"/>
      <c r="BC2186" s="478"/>
      <c r="BD2186" s="478"/>
      <c r="BE2186" s="478"/>
      <c r="BF2186" s="478"/>
      <c r="BG2186" s="478"/>
    </row>
    <row r="2187" spans="2:59" x14ac:dyDescent="0.2">
      <c r="B2187" s="478"/>
      <c r="C2187" s="478"/>
      <c r="D2187" s="620"/>
      <c r="E2187" s="620"/>
      <c r="F2187" s="620"/>
      <c r="G2187" s="479"/>
      <c r="H2187" s="621"/>
      <c r="I2187" s="622"/>
      <c r="J2187" s="622"/>
      <c r="K2187" s="623"/>
      <c r="L2187" s="623"/>
      <c r="M2187" s="622"/>
      <c r="N2187" s="623"/>
      <c r="O2187" s="622"/>
      <c r="P2187" s="479"/>
      <c r="Q2187" s="479"/>
      <c r="R2187" s="623"/>
      <c r="S2187" s="478"/>
      <c r="T2187" s="478"/>
      <c r="U2187" s="624"/>
      <c r="V2187" s="624"/>
      <c r="W2187" s="624"/>
      <c r="BB2187" s="478"/>
      <c r="BC2187" s="478"/>
      <c r="BD2187" s="478"/>
      <c r="BE2187" s="478"/>
      <c r="BF2187" s="478"/>
      <c r="BG2187" s="478"/>
    </row>
    <row r="2188" spans="2:59" x14ac:dyDescent="0.2">
      <c r="B2188" s="478"/>
      <c r="C2188" s="478"/>
      <c r="D2188" s="620"/>
      <c r="E2188" s="620"/>
      <c r="F2188" s="620"/>
      <c r="G2188" s="479"/>
      <c r="H2188" s="621"/>
      <c r="I2188" s="622"/>
      <c r="J2188" s="622"/>
      <c r="K2188" s="623"/>
      <c r="L2188" s="623"/>
      <c r="M2188" s="622"/>
      <c r="N2188" s="623"/>
      <c r="O2188" s="622"/>
      <c r="P2188" s="479"/>
      <c r="Q2188" s="479"/>
      <c r="R2188" s="623"/>
      <c r="S2188" s="478"/>
      <c r="T2188" s="478"/>
      <c r="U2188" s="624"/>
      <c r="V2188" s="624"/>
      <c r="W2188" s="624"/>
      <c r="BB2188" s="478"/>
      <c r="BC2188" s="478"/>
      <c r="BD2188" s="478"/>
      <c r="BE2188" s="478"/>
      <c r="BF2188" s="478"/>
      <c r="BG2188" s="478"/>
    </row>
    <row r="2189" spans="2:59" x14ac:dyDescent="0.2">
      <c r="B2189" s="478"/>
      <c r="C2189" s="478"/>
      <c r="D2189" s="620"/>
      <c r="E2189" s="620"/>
      <c r="F2189" s="620"/>
      <c r="G2189" s="479"/>
      <c r="H2189" s="621"/>
      <c r="I2189" s="622"/>
      <c r="J2189" s="622"/>
      <c r="K2189" s="623"/>
      <c r="L2189" s="623"/>
      <c r="M2189" s="622"/>
      <c r="N2189" s="623"/>
      <c r="O2189" s="622"/>
      <c r="P2189" s="479"/>
      <c r="Q2189" s="479"/>
      <c r="R2189" s="623"/>
      <c r="S2189" s="478"/>
      <c r="T2189" s="478"/>
      <c r="U2189" s="624"/>
      <c r="V2189" s="624"/>
      <c r="W2189" s="624"/>
      <c r="BB2189" s="478"/>
      <c r="BC2189" s="478"/>
      <c r="BD2189" s="478"/>
      <c r="BE2189" s="478"/>
      <c r="BF2189" s="478"/>
      <c r="BG2189" s="478"/>
    </row>
    <row r="2190" spans="2:59" x14ac:dyDescent="0.2">
      <c r="B2190" s="478"/>
      <c r="C2190" s="478"/>
      <c r="D2190" s="620"/>
      <c r="E2190" s="620"/>
      <c r="F2190" s="620"/>
      <c r="G2190" s="479"/>
      <c r="H2190" s="621"/>
      <c r="I2190" s="622"/>
      <c r="J2190" s="622"/>
      <c r="K2190" s="623"/>
      <c r="L2190" s="623"/>
      <c r="M2190" s="622"/>
      <c r="N2190" s="623"/>
      <c r="O2190" s="622"/>
      <c r="P2190" s="479"/>
      <c r="Q2190" s="479"/>
      <c r="R2190" s="623"/>
      <c r="S2190" s="478"/>
      <c r="T2190" s="478"/>
      <c r="U2190" s="624"/>
      <c r="V2190" s="624"/>
      <c r="W2190" s="624"/>
      <c r="BB2190" s="478"/>
      <c r="BC2190" s="478"/>
      <c r="BD2190" s="478"/>
      <c r="BE2190" s="478"/>
      <c r="BF2190" s="478"/>
      <c r="BG2190" s="478"/>
    </row>
    <row r="2191" spans="2:59" x14ac:dyDescent="0.2">
      <c r="B2191" s="478"/>
      <c r="C2191" s="478"/>
      <c r="D2191" s="620"/>
      <c r="E2191" s="620"/>
      <c r="F2191" s="620"/>
      <c r="G2191" s="479"/>
      <c r="H2191" s="621"/>
      <c r="I2191" s="622"/>
      <c r="J2191" s="622"/>
      <c r="K2191" s="623"/>
      <c r="L2191" s="623"/>
      <c r="M2191" s="622"/>
      <c r="N2191" s="623"/>
      <c r="O2191" s="622"/>
      <c r="P2191" s="479"/>
      <c r="Q2191" s="479"/>
      <c r="R2191" s="623"/>
      <c r="S2191" s="478"/>
      <c r="T2191" s="478"/>
      <c r="U2191" s="624"/>
      <c r="V2191" s="624"/>
      <c r="W2191" s="624"/>
      <c r="BB2191" s="478"/>
      <c r="BC2191" s="478"/>
      <c r="BD2191" s="478"/>
      <c r="BE2191" s="478"/>
      <c r="BF2191" s="478"/>
      <c r="BG2191" s="478"/>
    </row>
    <row r="2192" spans="2:59" x14ac:dyDescent="0.2">
      <c r="B2192" s="478"/>
      <c r="C2192" s="478"/>
      <c r="D2192" s="620"/>
      <c r="E2192" s="620"/>
      <c r="F2192" s="620"/>
      <c r="G2192" s="479"/>
      <c r="H2192" s="621"/>
      <c r="I2192" s="622"/>
      <c r="J2192" s="622"/>
      <c r="K2192" s="623"/>
      <c r="L2192" s="623"/>
      <c r="M2192" s="622"/>
      <c r="N2192" s="623"/>
      <c r="O2192" s="622"/>
      <c r="P2192" s="479"/>
      <c r="Q2192" s="479"/>
      <c r="R2192" s="623"/>
      <c r="S2192" s="478"/>
      <c r="T2192" s="478"/>
      <c r="U2192" s="624"/>
      <c r="V2192" s="624"/>
      <c r="W2192" s="624"/>
      <c r="BB2192" s="478"/>
      <c r="BC2192" s="478"/>
      <c r="BD2192" s="478"/>
      <c r="BE2192" s="478"/>
      <c r="BF2192" s="478"/>
      <c r="BG2192" s="478"/>
    </row>
    <row r="2193" spans="2:59" x14ac:dyDescent="0.2">
      <c r="B2193" s="478"/>
      <c r="C2193" s="478"/>
      <c r="D2193" s="620"/>
      <c r="E2193" s="620"/>
      <c r="F2193" s="620"/>
      <c r="G2193" s="479"/>
      <c r="H2193" s="621"/>
      <c r="I2193" s="622"/>
      <c r="J2193" s="622"/>
      <c r="K2193" s="623"/>
      <c r="L2193" s="623"/>
      <c r="M2193" s="622"/>
      <c r="N2193" s="623"/>
      <c r="O2193" s="622"/>
      <c r="P2193" s="479"/>
      <c r="Q2193" s="479"/>
      <c r="R2193" s="623"/>
      <c r="S2193" s="478"/>
      <c r="T2193" s="478"/>
      <c r="U2193" s="624"/>
      <c r="V2193" s="624"/>
      <c r="W2193" s="624"/>
      <c r="BB2193" s="478"/>
      <c r="BC2193" s="478"/>
      <c r="BD2193" s="478"/>
      <c r="BE2193" s="478"/>
      <c r="BF2193" s="478"/>
      <c r="BG2193" s="478"/>
    </row>
    <row r="2194" spans="2:59" x14ac:dyDescent="0.2">
      <c r="B2194" s="478"/>
      <c r="C2194" s="478"/>
      <c r="D2194" s="620"/>
      <c r="E2194" s="620"/>
      <c r="F2194" s="620"/>
      <c r="G2194" s="479"/>
      <c r="H2194" s="621"/>
      <c r="I2194" s="622"/>
      <c r="J2194" s="622"/>
      <c r="K2194" s="623"/>
      <c r="L2194" s="623"/>
      <c r="M2194" s="622"/>
      <c r="N2194" s="623"/>
      <c r="O2194" s="622"/>
      <c r="P2194" s="479"/>
      <c r="Q2194" s="479"/>
      <c r="R2194" s="623"/>
      <c r="S2194" s="478"/>
      <c r="T2194" s="478"/>
      <c r="U2194" s="624"/>
      <c r="V2194" s="624"/>
      <c r="W2194" s="624"/>
      <c r="BB2194" s="478"/>
      <c r="BC2194" s="478"/>
      <c r="BD2194" s="478"/>
      <c r="BE2194" s="478"/>
      <c r="BF2194" s="478"/>
      <c r="BG2194" s="478"/>
    </row>
    <row r="2195" spans="2:59" x14ac:dyDescent="0.2">
      <c r="B2195" s="478"/>
      <c r="C2195" s="478"/>
      <c r="D2195" s="620"/>
      <c r="E2195" s="620"/>
      <c r="F2195" s="620"/>
      <c r="G2195" s="479"/>
      <c r="H2195" s="621"/>
      <c r="I2195" s="622"/>
      <c r="J2195" s="622"/>
      <c r="K2195" s="623"/>
      <c r="L2195" s="623"/>
      <c r="M2195" s="622"/>
      <c r="N2195" s="623"/>
      <c r="O2195" s="622"/>
      <c r="P2195" s="479"/>
      <c r="Q2195" s="479"/>
      <c r="R2195" s="623"/>
      <c r="S2195" s="478"/>
      <c r="T2195" s="478"/>
      <c r="U2195" s="624"/>
      <c r="V2195" s="624"/>
      <c r="W2195" s="624"/>
      <c r="BB2195" s="478"/>
      <c r="BC2195" s="478"/>
      <c r="BD2195" s="478"/>
      <c r="BE2195" s="478"/>
      <c r="BF2195" s="478"/>
      <c r="BG2195" s="478"/>
    </row>
    <row r="2196" spans="2:59" x14ac:dyDescent="0.2">
      <c r="B2196" s="478"/>
      <c r="C2196" s="478"/>
      <c r="D2196" s="620"/>
      <c r="E2196" s="620"/>
      <c r="F2196" s="620"/>
      <c r="G2196" s="479"/>
      <c r="H2196" s="621"/>
      <c r="I2196" s="622"/>
      <c r="J2196" s="622"/>
      <c r="K2196" s="623"/>
      <c r="L2196" s="623"/>
      <c r="M2196" s="622"/>
      <c r="N2196" s="623"/>
      <c r="O2196" s="622"/>
      <c r="P2196" s="479"/>
      <c r="Q2196" s="479"/>
      <c r="R2196" s="623"/>
      <c r="S2196" s="478"/>
      <c r="T2196" s="478"/>
      <c r="U2196" s="624"/>
      <c r="V2196" s="624"/>
      <c r="W2196" s="624"/>
      <c r="BB2196" s="478"/>
      <c r="BC2196" s="478"/>
      <c r="BD2196" s="478"/>
      <c r="BE2196" s="478"/>
      <c r="BF2196" s="478"/>
      <c r="BG2196" s="478"/>
    </row>
    <row r="2197" spans="2:59" x14ac:dyDescent="0.2">
      <c r="B2197" s="478"/>
      <c r="C2197" s="478"/>
      <c r="D2197" s="620"/>
      <c r="E2197" s="620"/>
      <c r="F2197" s="620"/>
      <c r="G2197" s="479"/>
      <c r="H2197" s="621"/>
      <c r="I2197" s="622"/>
      <c r="J2197" s="622"/>
      <c r="K2197" s="623"/>
      <c r="L2197" s="623"/>
      <c r="M2197" s="622"/>
      <c r="N2197" s="623"/>
      <c r="O2197" s="622"/>
      <c r="P2197" s="479"/>
      <c r="Q2197" s="479"/>
      <c r="R2197" s="623"/>
      <c r="S2197" s="478"/>
      <c r="T2197" s="478"/>
      <c r="U2197" s="624"/>
      <c r="V2197" s="624"/>
      <c r="W2197" s="624"/>
      <c r="BB2197" s="478"/>
      <c r="BC2197" s="478"/>
      <c r="BD2197" s="478"/>
      <c r="BE2197" s="478"/>
      <c r="BF2197" s="478"/>
      <c r="BG2197" s="478"/>
    </row>
    <row r="2198" spans="2:59" x14ac:dyDescent="0.2">
      <c r="B2198" s="478"/>
      <c r="C2198" s="478"/>
      <c r="D2198" s="620"/>
      <c r="E2198" s="620"/>
      <c r="F2198" s="620"/>
      <c r="G2198" s="479"/>
      <c r="H2198" s="621"/>
      <c r="I2198" s="622"/>
      <c r="J2198" s="622"/>
      <c r="K2198" s="623"/>
      <c r="L2198" s="623"/>
      <c r="M2198" s="622"/>
      <c r="N2198" s="623"/>
      <c r="O2198" s="622"/>
      <c r="P2198" s="479"/>
      <c r="Q2198" s="479"/>
      <c r="R2198" s="623"/>
      <c r="S2198" s="478"/>
      <c r="T2198" s="478"/>
      <c r="U2198" s="624"/>
      <c r="V2198" s="624"/>
      <c r="W2198" s="624"/>
      <c r="BB2198" s="478"/>
      <c r="BC2198" s="478"/>
      <c r="BD2198" s="478"/>
      <c r="BE2198" s="478"/>
      <c r="BF2198" s="478"/>
      <c r="BG2198" s="478"/>
    </row>
    <row r="2199" spans="2:59" x14ac:dyDescent="0.2">
      <c r="B2199" s="478"/>
      <c r="C2199" s="478"/>
      <c r="D2199" s="620"/>
      <c r="E2199" s="620"/>
      <c r="F2199" s="620"/>
      <c r="G2199" s="479"/>
      <c r="H2199" s="621"/>
      <c r="I2199" s="622"/>
      <c r="J2199" s="622"/>
      <c r="K2199" s="623"/>
      <c r="L2199" s="623"/>
      <c r="M2199" s="622"/>
      <c r="N2199" s="623"/>
      <c r="O2199" s="622"/>
      <c r="P2199" s="479"/>
      <c r="Q2199" s="479"/>
      <c r="R2199" s="623"/>
      <c r="S2199" s="478"/>
      <c r="T2199" s="478"/>
      <c r="U2199" s="624"/>
      <c r="V2199" s="624"/>
      <c r="W2199" s="624"/>
      <c r="BB2199" s="478"/>
      <c r="BC2199" s="478"/>
      <c r="BD2199" s="478"/>
      <c r="BE2199" s="478"/>
      <c r="BF2199" s="478"/>
      <c r="BG2199" s="478"/>
    </row>
    <row r="2200" spans="2:59" x14ac:dyDescent="0.2">
      <c r="B2200" s="478"/>
      <c r="C2200" s="478"/>
      <c r="D2200" s="620"/>
      <c r="E2200" s="620"/>
      <c r="F2200" s="620"/>
      <c r="G2200" s="479"/>
      <c r="H2200" s="621"/>
      <c r="I2200" s="622"/>
      <c r="J2200" s="622"/>
      <c r="K2200" s="623"/>
      <c r="L2200" s="623"/>
      <c r="M2200" s="622"/>
      <c r="N2200" s="623"/>
      <c r="O2200" s="622"/>
      <c r="P2200" s="479"/>
      <c r="Q2200" s="479"/>
      <c r="R2200" s="623"/>
      <c r="S2200" s="478"/>
      <c r="T2200" s="478"/>
      <c r="U2200" s="624"/>
      <c r="V2200" s="624"/>
      <c r="W2200" s="624"/>
      <c r="BB2200" s="478"/>
      <c r="BC2200" s="478"/>
      <c r="BD2200" s="478"/>
      <c r="BE2200" s="478"/>
      <c r="BF2200" s="478"/>
      <c r="BG2200" s="478"/>
    </row>
    <row r="2201" spans="2:59" x14ac:dyDescent="0.2">
      <c r="B2201" s="478"/>
      <c r="C2201" s="478"/>
      <c r="D2201" s="620"/>
      <c r="E2201" s="620"/>
      <c r="F2201" s="620"/>
      <c r="G2201" s="479"/>
      <c r="H2201" s="621"/>
      <c r="I2201" s="622"/>
      <c r="J2201" s="622"/>
      <c r="K2201" s="623"/>
      <c r="L2201" s="623"/>
      <c r="M2201" s="622"/>
      <c r="N2201" s="623"/>
      <c r="O2201" s="622"/>
      <c r="P2201" s="479"/>
      <c r="Q2201" s="479"/>
      <c r="R2201" s="623"/>
      <c r="S2201" s="478"/>
      <c r="T2201" s="478"/>
      <c r="U2201" s="624"/>
      <c r="V2201" s="624"/>
      <c r="W2201" s="624"/>
      <c r="BB2201" s="478"/>
      <c r="BC2201" s="478"/>
      <c r="BD2201" s="478"/>
      <c r="BE2201" s="478"/>
      <c r="BF2201" s="478"/>
      <c r="BG2201" s="478"/>
    </row>
    <row r="2202" spans="2:59" x14ac:dyDescent="0.2">
      <c r="B2202" s="478"/>
      <c r="C2202" s="478"/>
      <c r="D2202" s="620"/>
      <c r="E2202" s="620"/>
      <c r="F2202" s="620"/>
      <c r="G2202" s="479"/>
      <c r="H2202" s="621"/>
      <c r="I2202" s="622"/>
      <c r="J2202" s="622"/>
      <c r="K2202" s="623"/>
      <c r="L2202" s="623"/>
      <c r="M2202" s="622"/>
      <c r="N2202" s="623"/>
      <c r="O2202" s="622"/>
      <c r="P2202" s="479"/>
      <c r="Q2202" s="479"/>
      <c r="R2202" s="623"/>
      <c r="S2202" s="478"/>
      <c r="T2202" s="478"/>
      <c r="U2202" s="624"/>
      <c r="V2202" s="624"/>
      <c r="W2202" s="624"/>
      <c r="BB2202" s="478"/>
      <c r="BC2202" s="478"/>
      <c r="BD2202" s="478"/>
      <c r="BE2202" s="478"/>
      <c r="BF2202" s="478"/>
      <c r="BG2202" s="478"/>
    </row>
    <row r="2203" spans="2:59" x14ac:dyDescent="0.2">
      <c r="B2203" s="478"/>
      <c r="C2203" s="478"/>
      <c r="D2203" s="620"/>
      <c r="E2203" s="620"/>
      <c r="F2203" s="620"/>
      <c r="G2203" s="479"/>
      <c r="H2203" s="621"/>
      <c r="I2203" s="622"/>
      <c r="J2203" s="622"/>
      <c r="K2203" s="623"/>
      <c r="L2203" s="623"/>
      <c r="M2203" s="622"/>
      <c r="N2203" s="623"/>
      <c r="O2203" s="622"/>
      <c r="P2203" s="479"/>
      <c r="Q2203" s="479"/>
      <c r="R2203" s="623"/>
      <c r="S2203" s="478"/>
      <c r="T2203" s="478"/>
      <c r="U2203" s="624"/>
      <c r="V2203" s="624"/>
      <c r="W2203" s="624"/>
      <c r="BB2203" s="478"/>
      <c r="BC2203" s="478"/>
      <c r="BD2203" s="478"/>
      <c r="BE2203" s="478"/>
      <c r="BF2203" s="478"/>
      <c r="BG2203" s="478"/>
    </row>
    <row r="2204" spans="2:59" x14ac:dyDescent="0.2">
      <c r="B2204" s="478"/>
      <c r="C2204" s="478"/>
      <c r="D2204" s="620"/>
      <c r="E2204" s="620"/>
      <c r="F2204" s="620"/>
      <c r="G2204" s="479"/>
      <c r="H2204" s="621"/>
      <c r="I2204" s="622"/>
      <c r="J2204" s="622"/>
      <c r="K2204" s="623"/>
      <c r="L2204" s="623"/>
      <c r="M2204" s="622"/>
      <c r="N2204" s="623"/>
      <c r="O2204" s="622"/>
      <c r="P2204" s="479"/>
      <c r="Q2204" s="479"/>
      <c r="R2204" s="623"/>
      <c r="S2204" s="478"/>
      <c r="T2204" s="478"/>
      <c r="U2204" s="624"/>
      <c r="V2204" s="624"/>
      <c r="W2204" s="624"/>
      <c r="BB2204" s="478"/>
      <c r="BC2204" s="478"/>
      <c r="BD2204" s="478"/>
      <c r="BE2204" s="478"/>
      <c r="BF2204" s="478"/>
      <c r="BG2204" s="478"/>
    </row>
    <row r="2205" spans="2:59" x14ac:dyDescent="0.2">
      <c r="B2205" s="478"/>
      <c r="C2205" s="478"/>
      <c r="D2205" s="620"/>
      <c r="E2205" s="620"/>
      <c r="F2205" s="620"/>
      <c r="G2205" s="479"/>
      <c r="H2205" s="621"/>
      <c r="I2205" s="622"/>
      <c r="J2205" s="622"/>
      <c r="K2205" s="623"/>
      <c r="L2205" s="623"/>
      <c r="M2205" s="622"/>
      <c r="N2205" s="623"/>
      <c r="O2205" s="622"/>
      <c r="P2205" s="479"/>
      <c r="Q2205" s="479"/>
      <c r="R2205" s="623"/>
      <c r="S2205" s="478"/>
      <c r="T2205" s="478"/>
      <c r="U2205" s="624"/>
      <c r="V2205" s="624"/>
      <c r="W2205" s="624"/>
      <c r="BB2205" s="478"/>
      <c r="BC2205" s="478"/>
      <c r="BD2205" s="478"/>
      <c r="BE2205" s="478"/>
      <c r="BF2205" s="478"/>
      <c r="BG2205" s="478"/>
    </row>
    <row r="2206" spans="2:59" x14ac:dyDescent="0.2">
      <c r="B2206" s="478"/>
      <c r="C2206" s="478"/>
      <c r="D2206" s="620"/>
      <c r="E2206" s="620"/>
      <c r="F2206" s="620"/>
      <c r="G2206" s="479"/>
      <c r="H2206" s="621"/>
      <c r="I2206" s="622"/>
      <c r="J2206" s="622"/>
      <c r="K2206" s="623"/>
      <c r="L2206" s="623"/>
      <c r="M2206" s="622"/>
      <c r="N2206" s="623"/>
      <c r="O2206" s="622"/>
      <c r="P2206" s="479"/>
      <c r="Q2206" s="479"/>
      <c r="R2206" s="623"/>
      <c r="S2206" s="478"/>
      <c r="T2206" s="478"/>
      <c r="U2206" s="624"/>
      <c r="V2206" s="624"/>
      <c r="W2206" s="624"/>
      <c r="BB2206" s="478"/>
      <c r="BC2206" s="478"/>
      <c r="BD2206" s="478"/>
      <c r="BE2206" s="478"/>
      <c r="BF2206" s="478"/>
      <c r="BG2206" s="478"/>
    </row>
    <row r="2207" spans="2:59" x14ac:dyDescent="0.2">
      <c r="B2207" s="478"/>
      <c r="C2207" s="478"/>
      <c r="D2207" s="620"/>
      <c r="E2207" s="620"/>
      <c r="F2207" s="620"/>
      <c r="G2207" s="479"/>
      <c r="H2207" s="621"/>
      <c r="I2207" s="622"/>
      <c r="J2207" s="622"/>
      <c r="K2207" s="623"/>
      <c r="L2207" s="623"/>
      <c r="M2207" s="622"/>
      <c r="N2207" s="623"/>
      <c r="O2207" s="622"/>
      <c r="P2207" s="479"/>
      <c r="Q2207" s="479"/>
      <c r="R2207" s="623"/>
      <c r="S2207" s="478"/>
      <c r="T2207" s="478"/>
      <c r="U2207" s="624"/>
      <c r="V2207" s="624"/>
      <c r="W2207" s="624"/>
      <c r="BB2207" s="478"/>
      <c r="BC2207" s="478"/>
      <c r="BD2207" s="478"/>
      <c r="BE2207" s="478"/>
      <c r="BF2207" s="478"/>
      <c r="BG2207" s="478"/>
    </row>
    <row r="2208" spans="2:59" x14ac:dyDescent="0.2">
      <c r="B2208" s="478"/>
      <c r="C2208" s="478"/>
      <c r="D2208" s="620"/>
      <c r="E2208" s="620"/>
      <c r="F2208" s="620"/>
      <c r="G2208" s="479"/>
      <c r="H2208" s="621"/>
      <c r="I2208" s="622"/>
      <c r="J2208" s="622"/>
      <c r="K2208" s="623"/>
      <c r="L2208" s="623"/>
      <c r="M2208" s="622"/>
      <c r="N2208" s="623"/>
      <c r="O2208" s="622"/>
      <c r="P2208" s="479"/>
      <c r="Q2208" s="479"/>
      <c r="R2208" s="623"/>
      <c r="S2208" s="478"/>
      <c r="T2208" s="478"/>
      <c r="U2208" s="624"/>
      <c r="V2208" s="624"/>
      <c r="W2208" s="624"/>
      <c r="BB2208" s="478"/>
      <c r="BC2208" s="478"/>
      <c r="BD2208" s="478"/>
      <c r="BE2208" s="478"/>
      <c r="BF2208" s="478"/>
      <c r="BG2208" s="478"/>
    </row>
    <row r="2209" spans="2:59" x14ac:dyDescent="0.2">
      <c r="B2209" s="478"/>
      <c r="C2209" s="478"/>
      <c r="D2209" s="620"/>
      <c r="E2209" s="620"/>
      <c r="F2209" s="620"/>
      <c r="G2209" s="479"/>
      <c r="H2209" s="621"/>
      <c r="I2209" s="622"/>
      <c r="J2209" s="622"/>
      <c r="K2209" s="623"/>
      <c r="L2209" s="623"/>
      <c r="M2209" s="622"/>
      <c r="N2209" s="623"/>
      <c r="O2209" s="622"/>
      <c r="P2209" s="479"/>
      <c r="Q2209" s="479"/>
      <c r="R2209" s="623"/>
      <c r="S2209" s="478"/>
      <c r="T2209" s="478"/>
      <c r="U2209" s="624"/>
      <c r="V2209" s="624"/>
      <c r="W2209" s="624"/>
      <c r="BB2209" s="478"/>
      <c r="BC2209" s="478"/>
      <c r="BD2209" s="478"/>
      <c r="BE2209" s="478"/>
      <c r="BF2209" s="478"/>
      <c r="BG2209" s="478"/>
    </row>
    <row r="2210" spans="2:59" x14ac:dyDescent="0.2">
      <c r="B2210" s="478"/>
      <c r="C2210" s="478"/>
      <c r="D2210" s="620"/>
      <c r="E2210" s="620"/>
      <c r="F2210" s="620"/>
      <c r="G2210" s="479"/>
      <c r="H2210" s="621"/>
      <c r="I2210" s="622"/>
      <c r="J2210" s="622"/>
      <c r="K2210" s="623"/>
      <c r="L2210" s="623"/>
      <c r="M2210" s="622"/>
      <c r="N2210" s="623"/>
      <c r="O2210" s="622"/>
      <c r="P2210" s="479"/>
      <c r="Q2210" s="479"/>
      <c r="R2210" s="623"/>
      <c r="S2210" s="478"/>
      <c r="T2210" s="478"/>
      <c r="U2210" s="624"/>
      <c r="V2210" s="624"/>
      <c r="W2210" s="624"/>
      <c r="BB2210" s="478"/>
      <c r="BC2210" s="478"/>
      <c r="BD2210" s="478"/>
      <c r="BE2210" s="478"/>
      <c r="BF2210" s="478"/>
      <c r="BG2210" s="478"/>
    </row>
    <row r="2211" spans="2:59" x14ac:dyDescent="0.2">
      <c r="B2211" s="478"/>
      <c r="C2211" s="478"/>
      <c r="D2211" s="620"/>
      <c r="E2211" s="620"/>
      <c r="F2211" s="620"/>
      <c r="G2211" s="479"/>
      <c r="H2211" s="621"/>
      <c r="I2211" s="622"/>
      <c r="J2211" s="622"/>
      <c r="K2211" s="623"/>
      <c r="L2211" s="623"/>
      <c r="M2211" s="622"/>
      <c r="N2211" s="623"/>
      <c r="O2211" s="622"/>
      <c r="P2211" s="479"/>
      <c r="Q2211" s="479"/>
      <c r="R2211" s="623"/>
      <c r="S2211" s="478"/>
      <c r="T2211" s="478"/>
      <c r="U2211" s="624"/>
      <c r="V2211" s="624"/>
      <c r="W2211" s="624"/>
      <c r="BB2211" s="478"/>
      <c r="BC2211" s="478"/>
      <c r="BD2211" s="478"/>
      <c r="BE2211" s="478"/>
      <c r="BF2211" s="478"/>
      <c r="BG2211" s="478"/>
    </row>
    <row r="2212" spans="2:59" x14ac:dyDescent="0.2">
      <c r="B2212" s="478"/>
      <c r="C2212" s="478"/>
      <c r="D2212" s="620"/>
      <c r="E2212" s="620"/>
      <c r="F2212" s="620"/>
      <c r="G2212" s="479"/>
      <c r="H2212" s="621"/>
      <c r="I2212" s="622"/>
      <c r="J2212" s="622"/>
      <c r="K2212" s="623"/>
      <c r="L2212" s="623"/>
      <c r="M2212" s="622"/>
      <c r="N2212" s="623"/>
      <c r="O2212" s="622"/>
      <c r="P2212" s="479"/>
      <c r="Q2212" s="479"/>
      <c r="R2212" s="623"/>
      <c r="S2212" s="478"/>
      <c r="T2212" s="478"/>
      <c r="U2212" s="624"/>
      <c r="V2212" s="624"/>
      <c r="W2212" s="624"/>
      <c r="BB2212" s="478"/>
      <c r="BC2212" s="478"/>
      <c r="BD2212" s="478"/>
      <c r="BE2212" s="478"/>
      <c r="BF2212" s="478"/>
      <c r="BG2212" s="478"/>
    </row>
    <row r="2213" spans="2:59" x14ac:dyDescent="0.2">
      <c r="B2213" s="478"/>
      <c r="C2213" s="478"/>
      <c r="D2213" s="620"/>
      <c r="E2213" s="620"/>
      <c r="F2213" s="620"/>
      <c r="G2213" s="479"/>
      <c r="H2213" s="621"/>
      <c r="I2213" s="622"/>
      <c r="J2213" s="622"/>
      <c r="K2213" s="623"/>
      <c r="L2213" s="623"/>
      <c r="M2213" s="622"/>
      <c r="N2213" s="623"/>
      <c r="O2213" s="622"/>
      <c r="P2213" s="479"/>
      <c r="Q2213" s="479"/>
      <c r="R2213" s="623"/>
      <c r="S2213" s="478"/>
      <c r="T2213" s="478"/>
      <c r="U2213" s="624"/>
      <c r="V2213" s="624"/>
      <c r="W2213" s="624"/>
      <c r="BB2213" s="478"/>
      <c r="BC2213" s="478"/>
      <c r="BD2213" s="478"/>
      <c r="BE2213" s="478"/>
      <c r="BF2213" s="478"/>
      <c r="BG2213" s="478"/>
    </row>
    <row r="2214" spans="2:59" x14ac:dyDescent="0.2">
      <c r="B2214" s="478"/>
      <c r="C2214" s="478"/>
      <c r="D2214" s="620"/>
      <c r="E2214" s="620"/>
      <c r="F2214" s="620"/>
      <c r="G2214" s="479"/>
      <c r="H2214" s="621"/>
      <c r="I2214" s="622"/>
      <c r="J2214" s="622"/>
      <c r="K2214" s="623"/>
      <c r="L2214" s="623"/>
      <c r="M2214" s="622"/>
      <c r="N2214" s="623"/>
      <c r="O2214" s="622"/>
      <c r="P2214" s="479"/>
      <c r="Q2214" s="479"/>
      <c r="R2214" s="623"/>
      <c r="S2214" s="478"/>
      <c r="T2214" s="478"/>
      <c r="U2214" s="624"/>
      <c r="V2214" s="624"/>
      <c r="W2214" s="624"/>
      <c r="BB2214" s="478"/>
      <c r="BC2214" s="478"/>
      <c r="BD2214" s="478"/>
      <c r="BE2214" s="478"/>
      <c r="BF2214" s="478"/>
      <c r="BG2214" s="478"/>
    </row>
    <row r="2215" spans="2:59" x14ac:dyDescent="0.2">
      <c r="B2215" s="478"/>
      <c r="C2215" s="478"/>
      <c r="D2215" s="620"/>
      <c r="E2215" s="620"/>
      <c r="F2215" s="620"/>
      <c r="G2215" s="479"/>
      <c r="H2215" s="621"/>
      <c r="I2215" s="622"/>
      <c r="J2215" s="622"/>
      <c r="K2215" s="623"/>
      <c r="L2215" s="623"/>
      <c r="M2215" s="622"/>
      <c r="N2215" s="623"/>
      <c r="O2215" s="622"/>
      <c r="P2215" s="479"/>
      <c r="Q2215" s="479"/>
      <c r="R2215" s="623"/>
      <c r="S2215" s="478"/>
      <c r="T2215" s="478"/>
      <c r="U2215" s="624"/>
      <c r="V2215" s="624"/>
      <c r="W2215" s="624"/>
      <c r="BB2215" s="478"/>
      <c r="BC2215" s="478"/>
      <c r="BD2215" s="478"/>
      <c r="BE2215" s="478"/>
      <c r="BF2215" s="478"/>
      <c r="BG2215" s="478"/>
    </row>
    <row r="2216" spans="2:59" x14ac:dyDescent="0.2">
      <c r="B2216" s="478"/>
      <c r="C2216" s="478"/>
      <c r="D2216" s="620"/>
      <c r="E2216" s="620"/>
      <c r="F2216" s="620"/>
      <c r="G2216" s="479"/>
      <c r="H2216" s="621"/>
      <c r="I2216" s="622"/>
      <c r="J2216" s="622"/>
      <c r="K2216" s="623"/>
      <c r="L2216" s="623"/>
      <c r="M2216" s="622"/>
      <c r="N2216" s="623"/>
      <c r="O2216" s="622"/>
      <c r="P2216" s="479"/>
      <c r="Q2216" s="479"/>
      <c r="R2216" s="623"/>
      <c r="S2216" s="478"/>
      <c r="T2216" s="478"/>
      <c r="U2216" s="624"/>
      <c r="V2216" s="624"/>
      <c r="W2216" s="624"/>
      <c r="BB2216" s="478"/>
      <c r="BC2216" s="478"/>
      <c r="BD2216" s="478"/>
      <c r="BE2216" s="478"/>
      <c r="BF2216" s="478"/>
      <c r="BG2216" s="478"/>
    </row>
    <row r="2217" spans="2:59" x14ac:dyDescent="0.2">
      <c r="B2217" s="478"/>
      <c r="C2217" s="478"/>
      <c r="D2217" s="620"/>
      <c r="E2217" s="620"/>
      <c r="F2217" s="620"/>
      <c r="G2217" s="479"/>
      <c r="H2217" s="621"/>
      <c r="I2217" s="622"/>
      <c r="J2217" s="622"/>
      <c r="K2217" s="623"/>
      <c r="L2217" s="623"/>
      <c r="M2217" s="622"/>
      <c r="N2217" s="623"/>
      <c r="O2217" s="622"/>
      <c r="P2217" s="479"/>
      <c r="Q2217" s="479"/>
      <c r="R2217" s="623"/>
      <c r="S2217" s="478"/>
      <c r="T2217" s="478"/>
      <c r="U2217" s="624"/>
      <c r="V2217" s="624"/>
      <c r="W2217" s="624"/>
      <c r="BB2217" s="478"/>
      <c r="BC2217" s="478"/>
      <c r="BD2217" s="478"/>
      <c r="BE2217" s="478"/>
      <c r="BF2217" s="478"/>
      <c r="BG2217" s="478"/>
    </row>
    <row r="2218" spans="2:59" x14ac:dyDescent="0.2">
      <c r="B2218" s="478"/>
      <c r="C2218" s="478"/>
      <c r="D2218" s="620"/>
      <c r="E2218" s="620"/>
      <c r="F2218" s="620"/>
      <c r="G2218" s="479"/>
      <c r="H2218" s="621"/>
      <c r="I2218" s="622"/>
      <c r="J2218" s="622"/>
      <c r="K2218" s="623"/>
      <c r="L2218" s="623"/>
      <c r="M2218" s="622"/>
      <c r="N2218" s="623"/>
      <c r="O2218" s="622"/>
      <c r="P2218" s="479"/>
      <c r="Q2218" s="479"/>
      <c r="R2218" s="623"/>
      <c r="S2218" s="478"/>
      <c r="T2218" s="478"/>
      <c r="U2218" s="624"/>
      <c r="V2218" s="624"/>
      <c r="W2218" s="624"/>
      <c r="BB2218" s="478"/>
      <c r="BC2218" s="478"/>
      <c r="BD2218" s="478"/>
      <c r="BE2218" s="478"/>
      <c r="BF2218" s="478"/>
      <c r="BG2218" s="478"/>
    </row>
    <row r="2219" spans="2:59" x14ac:dyDescent="0.2">
      <c r="B2219" s="478"/>
      <c r="C2219" s="478"/>
      <c r="D2219" s="620"/>
      <c r="E2219" s="620"/>
      <c r="F2219" s="620"/>
      <c r="G2219" s="479"/>
      <c r="H2219" s="621"/>
      <c r="I2219" s="622"/>
      <c r="J2219" s="622"/>
      <c r="K2219" s="623"/>
      <c r="L2219" s="623"/>
      <c r="M2219" s="622"/>
      <c r="N2219" s="623"/>
      <c r="O2219" s="622"/>
      <c r="P2219" s="479"/>
      <c r="Q2219" s="479"/>
      <c r="R2219" s="623"/>
      <c r="S2219" s="478"/>
      <c r="T2219" s="478"/>
      <c r="U2219" s="624"/>
      <c r="V2219" s="624"/>
      <c r="W2219" s="624"/>
      <c r="BB2219" s="478"/>
      <c r="BC2219" s="478"/>
      <c r="BD2219" s="478"/>
      <c r="BE2219" s="478"/>
      <c r="BF2219" s="478"/>
      <c r="BG2219" s="478"/>
    </row>
    <row r="2220" spans="2:59" x14ac:dyDescent="0.2">
      <c r="B2220" s="478"/>
      <c r="C2220" s="478"/>
      <c r="D2220" s="620"/>
      <c r="E2220" s="620"/>
      <c r="F2220" s="620"/>
      <c r="G2220" s="479"/>
      <c r="H2220" s="621"/>
      <c r="I2220" s="622"/>
      <c r="J2220" s="622"/>
      <c r="K2220" s="623"/>
      <c r="L2220" s="623"/>
      <c r="M2220" s="622"/>
      <c r="N2220" s="623"/>
      <c r="O2220" s="622"/>
      <c r="P2220" s="479"/>
      <c r="Q2220" s="479"/>
      <c r="R2220" s="623"/>
      <c r="S2220" s="478"/>
      <c r="T2220" s="478"/>
      <c r="U2220" s="624"/>
      <c r="V2220" s="624"/>
      <c r="W2220" s="624"/>
      <c r="BB2220" s="478"/>
      <c r="BC2220" s="478"/>
      <c r="BD2220" s="478"/>
      <c r="BE2220" s="478"/>
      <c r="BF2220" s="478"/>
      <c r="BG2220" s="478"/>
    </row>
    <row r="2221" spans="2:59" x14ac:dyDescent="0.2">
      <c r="B2221" s="478"/>
      <c r="C2221" s="478"/>
      <c r="D2221" s="620"/>
      <c r="E2221" s="620"/>
      <c r="F2221" s="620"/>
      <c r="G2221" s="479"/>
      <c r="H2221" s="621"/>
      <c r="I2221" s="622"/>
      <c r="J2221" s="622"/>
      <c r="K2221" s="623"/>
      <c r="L2221" s="623"/>
      <c r="M2221" s="622"/>
      <c r="N2221" s="623"/>
      <c r="O2221" s="622"/>
      <c r="P2221" s="479"/>
      <c r="Q2221" s="479"/>
      <c r="R2221" s="623"/>
      <c r="S2221" s="478"/>
      <c r="T2221" s="478"/>
      <c r="U2221" s="624"/>
      <c r="V2221" s="624"/>
      <c r="W2221" s="624"/>
      <c r="BB2221" s="478"/>
      <c r="BC2221" s="478"/>
      <c r="BD2221" s="478"/>
      <c r="BE2221" s="478"/>
      <c r="BF2221" s="478"/>
      <c r="BG2221" s="478"/>
    </row>
    <row r="2222" spans="2:59" x14ac:dyDescent="0.2">
      <c r="B2222" s="478"/>
      <c r="C2222" s="478"/>
      <c r="D2222" s="620"/>
      <c r="E2222" s="620"/>
      <c r="F2222" s="620"/>
      <c r="G2222" s="479"/>
      <c r="H2222" s="621"/>
      <c r="I2222" s="622"/>
      <c r="J2222" s="622"/>
      <c r="K2222" s="623"/>
      <c r="L2222" s="623"/>
      <c r="M2222" s="622"/>
      <c r="N2222" s="623"/>
      <c r="O2222" s="622"/>
      <c r="P2222" s="479"/>
      <c r="Q2222" s="479"/>
      <c r="R2222" s="623"/>
      <c r="S2222" s="478"/>
      <c r="T2222" s="478"/>
      <c r="U2222" s="624"/>
      <c r="V2222" s="624"/>
      <c r="W2222" s="624"/>
      <c r="BB2222" s="478"/>
      <c r="BC2222" s="478"/>
      <c r="BD2222" s="478"/>
      <c r="BE2222" s="478"/>
      <c r="BF2222" s="478"/>
      <c r="BG2222" s="478"/>
    </row>
    <row r="2223" spans="2:59" x14ac:dyDescent="0.2">
      <c r="B2223" s="478"/>
      <c r="C2223" s="478"/>
      <c r="D2223" s="620"/>
      <c r="E2223" s="620"/>
      <c r="F2223" s="620"/>
      <c r="G2223" s="479"/>
      <c r="H2223" s="621"/>
      <c r="I2223" s="622"/>
      <c r="J2223" s="622"/>
      <c r="K2223" s="623"/>
      <c r="L2223" s="623"/>
      <c r="M2223" s="622"/>
      <c r="N2223" s="623"/>
      <c r="O2223" s="622"/>
      <c r="P2223" s="479"/>
      <c r="Q2223" s="479"/>
      <c r="R2223" s="623"/>
      <c r="S2223" s="478"/>
      <c r="T2223" s="478"/>
      <c r="U2223" s="624"/>
      <c r="V2223" s="624"/>
      <c r="W2223" s="624"/>
      <c r="BB2223" s="478"/>
      <c r="BC2223" s="478"/>
      <c r="BD2223" s="478"/>
      <c r="BE2223" s="478"/>
      <c r="BF2223" s="478"/>
      <c r="BG2223" s="478"/>
    </row>
    <row r="2224" spans="2:59" x14ac:dyDescent="0.2">
      <c r="B2224" s="478"/>
      <c r="C2224" s="478"/>
      <c r="D2224" s="620"/>
      <c r="E2224" s="620"/>
      <c r="F2224" s="620"/>
      <c r="G2224" s="479"/>
      <c r="H2224" s="621"/>
      <c r="I2224" s="622"/>
      <c r="J2224" s="622"/>
      <c r="K2224" s="623"/>
      <c r="L2224" s="623"/>
      <c r="M2224" s="622"/>
      <c r="N2224" s="623"/>
      <c r="O2224" s="622"/>
      <c r="P2224" s="479"/>
      <c r="Q2224" s="479"/>
      <c r="R2224" s="623"/>
      <c r="S2224" s="478"/>
      <c r="T2224" s="478"/>
      <c r="U2224" s="624"/>
      <c r="V2224" s="624"/>
      <c r="W2224" s="624"/>
      <c r="BB2224" s="478"/>
      <c r="BC2224" s="478"/>
      <c r="BD2224" s="478"/>
      <c r="BE2224" s="478"/>
      <c r="BF2224" s="478"/>
      <c r="BG2224" s="478"/>
    </row>
    <row r="2225" spans="2:59" x14ac:dyDescent="0.2">
      <c r="B2225" s="478"/>
      <c r="C2225" s="478"/>
      <c r="D2225" s="620"/>
      <c r="E2225" s="620"/>
      <c r="F2225" s="620"/>
      <c r="G2225" s="479"/>
      <c r="H2225" s="621"/>
      <c r="I2225" s="622"/>
      <c r="J2225" s="622"/>
      <c r="K2225" s="623"/>
      <c r="L2225" s="623"/>
      <c r="M2225" s="622"/>
      <c r="N2225" s="623"/>
      <c r="O2225" s="622"/>
      <c r="P2225" s="479"/>
      <c r="Q2225" s="479"/>
      <c r="R2225" s="623"/>
      <c r="S2225" s="478"/>
      <c r="T2225" s="478"/>
      <c r="U2225" s="624"/>
      <c r="V2225" s="624"/>
      <c r="W2225" s="624"/>
      <c r="BB2225" s="478"/>
      <c r="BC2225" s="478"/>
      <c r="BD2225" s="478"/>
      <c r="BE2225" s="478"/>
      <c r="BF2225" s="478"/>
      <c r="BG2225" s="478"/>
    </row>
    <row r="2226" spans="2:59" x14ac:dyDescent="0.2">
      <c r="B2226" s="478"/>
      <c r="C2226" s="478"/>
      <c r="D2226" s="620"/>
      <c r="E2226" s="620"/>
      <c r="F2226" s="620"/>
      <c r="G2226" s="479"/>
      <c r="H2226" s="621"/>
      <c r="I2226" s="622"/>
      <c r="J2226" s="622"/>
      <c r="K2226" s="623"/>
      <c r="L2226" s="623"/>
      <c r="M2226" s="622"/>
      <c r="N2226" s="623"/>
      <c r="O2226" s="622"/>
      <c r="P2226" s="479"/>
      <c r="Q2226" s="479"/>
      <c r="R2226" s="623"/>
      <c r="S2226" s="478"/>
      <c r="T2226" s="478"/>
      <c r="U2226" s="624"/>
      <c r="V2226" s="624"/>
      <c r="W2226" s="624"/>
      <c r="BB2226" s="478"/>
      <c r="BC2226" s="478"/>
      <c r="BD2226" s="478"/>
      <c r="BE2226" s="478"/>
      <c r="BF2226" s="478"/>
      <c r="BG2226" s="478"/>
    </row>
    <row r="2227" spans="2:59" x14ac:dyDescent="0.2">
      <c r="B2227" s="478"/>
      <c r="C2227" s="478"/>
      <c r="D2227" s="620"/>
      <c r="E2227" s="620"/>
      <c r="F2227" s="620"/>
      <c r="G2227" s="479"/>
      <c r="H2227" s="621"/>
      <c r="I2227" s="622"/>
      <c r="J2227" s="622"/>
      <c r="K2227" s="623"/>
      <c r="L2227" s="623"/>
      <c r="M2227" s="622"/>
      <c r="N2227" s="623"/>
      <c r="O2227" s="622"/>
      <c r="P2227" s="479"/>
      <c r="Q2227" s="479"/>
      <c r="R2227" s="623"/>
      <c r="S2227" s="478"/>
      <c r="T2227" s="478"/>
      <c r="U2227" s="624"/>
      <c r="V2227" s="624"/>
      <c r="W2227" s="624"/>
      <c r="BB2227" s="478"/>
      <c r="BC2227" s="478"/>
      <c r="BD2227" s="478"/>
      <c r="BE2227" s="478"/>
      <c r="BF2227" s="478"/>
      <c r="BG2227" s="478"/>
    </row>
    <row r="2228" spans="2:59" x14ac:dyDescent="0.2">
      <c r="B2228" s="478"/>
      <c r="C2228" s="478"/>
      <c r="D2228" s="620"/>
      <c r="E2228" s="620"/>
      <c r="F2228" s="620"/>
      <c r="G2228" s="479"/>
      <c r="H2228" s="621"/>
      <c r="I2228" s="622"/>
      <c r="J2228" s="622"/>
      <c r="K2228" s="623"/>
      <c r="L2228" s="623"/>
      <c r="M2228" s="622"/>
      <c r="N2228" s="623"/>
      <c r="O2228" s="622"/>
      <c r="P2228" s="479"/>
      <c r="Q2228" s="479"/>
      <c r="R2228" s="623"/>
      <c r="S2228" s="478"/>
      <c r="T2228" s="478"/>
      <c r="U2228" s="624"/>
      <c r="V2228" s="624"/>
      <c r="W2228" s="624"/>
      <c r="BB2228" s="478"/>
      <c r="BC2228" s="478"/>
      <c r="BD2228" s="478"/>
      <c r="BE2228" s="478"/>
      <c r="BF2228" s="478"/>
      <c r="BG2228" s="478"/>
    </row>
    <row r="2229" spans="2:59" x14ac:dyDescent="0.2">
      <c r="B2229" s="478"/>
      <c r="C2229" s="478"/>
      <c r="D2229" s="620"/>
      <c r="E2229" s="620"/>
      <c r="F2229" s="620"/>
      <c r="G2229" s="479"/>
      <c r="H2229" s="621"/>
      <c r="I2229" s="622"/>
      <c r="J2229" s="622"/>
      <c r="K2229" s="623"/>
      <c r="L2229" s="623"/>
      <c r="M2229" s="622"/>
      <c r="N2229" s="623"/>
      <c r="O2229" s="622"/>
      <c r="P2229" s="479"/>
      <c r="Q2229" s="479"/>
      <c r="R2229" s="623"/>
      <c r="S2229" s="478"/>
      <c r="T2229" s="478"/>
      <c r="U2229" s="624"/>
      <c r="V2229" s="624"/>
      <c r="W2229" s="624"/>
      <c r="BB2229" s="478"/>
      <c r="BC2229" s="478"/>
      <c r="BD2229" s="478"/>
      <c r="BE2229" s="478"/>
      <c r="BF2229" s="478"/>
      <c r="BG2229" s="478"/>
    </row>
    <row r="2230" spans="2:59" x14ac:dyDescent="0.2">
      <c r="B2230" s="478"/>
      <c r="C2230" s="478"/>
      <c r="D2230" s="620"/>
      <c r="E2230" s="620"/>
      <c r="F2230" s="620"/>
      <c r="G2230" s="479"/>
      <c r="H2230" s="621"/>
      <c r="I2230" s="622"/>
      <c r="J2230" s="622"/>
      <c r="K2230" s="623"/>
      <c r="L2230" s="623"/>
      <c r="M2230" s="622"/>
      <c r="N2230" s="623"/>
      <c r="O2230" s="622"/>
      <c r="P2230" s="479"/>
      <c r="Q2230" s="479"/>
      <c r="R2230" s="623"/>
      <c r="S2230" s="478"/>
      <c r="T2230" s="478"/>
      <c r="U2230" s="624"/>
      <c r="V2230" s="624"/>
      <c r="W2230" s="624"/>
      <c r="BB2230" s="478"/>
      <c r="BC2230" s="478"/>
      <c r="BD2230" s="478"/>
      <c r="BE2230" s="478"/>
      <c r="BF2230" s="478"/>
      <c r="BG2230" s="478"/>
    </row>
    <row r="2231" spans="2:59" x14ac:dyDescent="0.2">
      <c r="B2231" s="478"/>
      <c r="C2231" s="478"/>
      <c r="D2231" s="620"/>
      <c r="E2231" s="620"/>
      <c r="F2231" s="620"/>
      <c r="G2231" s="479"/>
      <c r="H2231" s="621"/>
      <c r="I2231" s="622"/>
      <c r="J2231" s="622"/>
      <c r="K2231" s="623"/>
      <c r="L2231" s="623"/>
      <c r="M2231" s="622"/>
      <c r="N2231" s="623"/>
      <c r="O2231" s="622"/>
      <c r="P2231" s="479"/>
      <c r="Q2231" s="479"/>
      <c r="R2231" s="623"/>
      <c r="S2231" s="478"/>
      <c r="T2231" s="478"/>
      <c r="U2231" s="624"/>
      <c r="V2231" s="624"/>
      <c r="W2231" s="624"/>
      <c r="BB2231" s="478"/>
      <c r="BC2231" s="478"/>
      <c r="BD2231" s="478"/>
      <c r="BE2231" s="478"/>
      <c r="BF2231" s="478"/>
      <c r="BG2231" s="478"/>
    </row>
    <row r="2232" spans="2:59" x14ac:dyDescent="0.2">
      <c r="B2232" s="478"/>
      <c r="C2232" s="478"/>
      <c r="D2232" s="620"/>
      <c r="E2232" s="620"/>
      <c r="F2232" s="620"/>
      <c r="G2232" s="479"/>
      <c r="H2232" s="621"/>
      <c r="I2232" s="622"/>
      <c r="J2232" s="622"/>
      <c r="K2232" s="623"/>
      <c r="L2232" s="623"/>
      <c r="M2232" s="622"/>
      <c r="N2232" s="623"/>
      <c r="O2232" s="622"/>
      <c r="P2232" s="479"/>
      <c r="Q2232" s="479"/>
      <c r="R2232" s="623"/>
      <c r="S2232" s="478"/>
      <c r="T2232" s="478"/>
      <c r="U2232" s="624"/>
      <c r="V2232" s="624"/>
      <c r="W2232" s="624"/>
      <c r="BB2232" s="478"/>
      <c r="BC2232" s="478"/>
      <c r="BD2232" s="478"/>
      <c r="BE2232" s="478"/>
      <c r="BF2232" s="478"/>
      <c r="BG2232" s="478"/>
    </row>
    <row r="2233" spans="2:59" x14ac:dyDescent="0.2">
      <c r="B2233" s="478"/>
      <c r="C2233" s="478"/>
      <c r="D2233" s="620"/>
      <c r="E2233" s="620"/>
      <c r="F2233" s="620"/>
      <c r="G2233" s="479"/>
      <c r="H2233" s="621"/>
      <c r="I2233" s="622"/>
      <c r="J2233" s="622"/>
      <c r="K2233" s="623"/>
      <c r="L2233" s="623"/>
      <c r="M2233" s="622"/>
      <c r="N2233" s="623"/>
      <c r="O2233" s="622"/>
      <c r="P2233" s="479"/>
      <c r="Q2233" s="479"/>
      <c r="R2233" s="623"/>
      <c r="S2233" s="478"/>
      <c r="T2233" s="478"/>
      <c r="U2233" s="624"/>
      <c r="V2233" s="624"/>
      <c r="W2233" s="624"/>
      <c r="BB2233" s="478"/>
      <c r="BC2233" s="478"/>
      <c r="BD2233" s="478"/>
      <c r="BE2233" s="478"/>
      <c r="BF2233" s="478"/>
      <c r="BG2233" s="478"/>
    </row>
    <row r="2234" spans="2:59" x14ac:dyDescent="0.2">
      <c r="B2234" s="478"/>
      <c r="C2234" s="478"/>
      <c r="D2234" s="620"/>
      <c r="E2234" s="620"/>
      <c r="F2234" s="620"/>
      <c r="G2234" s="479"/>
      <c r="H2234" s="621"/>
      <c r="I2234" s="622"/>
      <c r="J2234" s="622"/>
      <c r="K2234" s="623"/>
      <c r="L2234" s="623"/>
      <c r="M2234" s="622"/>
      <c r="N2234" s="623"/>
      <c r="O2234" s="622"/>
      <c r="P2234" s="479"/>
      <c r="Q2234" s="479"/>
      <c r="R2234" s="623"/>
      <c r="S2234" s="478"/>
      <c r="T2234" s="478"/>
      <c r="U2234" s="624"/>
      <c r="V2234" s="624"/>
      <c r="W2234" s="624"/>
      <c r="BB2234" s="478"/>
      <c r="BC2234" s="478"/>
      <c r="BD2234" s="478"/>
      <c r="BE2234" s="478"/>
      <c r="BF2234" s="478"/>
      <c r="BG2234" s="478"/>
    </row>
    <row r="2235" spans="2:59" x14ac:dyDescent="0.2">
      <c r="B2235" s="478"/>
      <c r="C2235" s="478"/>
      <c r="D2235" s="620"/>
      <c r="E2235" s="620"/>
      <c r="F2235" s="620"/>
      <c r="G2235" s="479"/>
      <c r="H2235" s="621"/>
      <c r="I2235" s="622"/>
      <c r="J2235" s="622"/>
      <c r="K2235" s="623"/>
      <c r="L2235" s="623"/>
      <c r="M2235" s="622"/>
      <c r="N2235" s="623"/>
      <c r="O2235" s="622"/>
      <c r="P2235" s="479"/>
      <c r="Q2235" s="479"/>
      <c r="R2235" s="623"/>
      <c r="S2235" s="478"/>
      <c r="T2235" s="478"/>
      <c r="U2235" s="624"/>
      <c r="V2235" s="624"/>
      <c r="W2235" s="624"/>
      <c r="BB2235" s="478"/>
      <c r="BC2235" s="478"/>
      <c r="BD2235" s="478"/>
      <c r="BE2235" s="478"/>
      <c r="BF2235" s="478"/>
      <c r="BG2235" s="478"/>
    </row>
    <row r="2236" spans="2:59" x14ac:dyDescent="0.2">
      <c r="B2236" s="478"/>
      <c r="C2236" s="478"/>
      <c r="D2236" s="620"/>
      <c r="E2236" s="620"/>
      <c r="F2236" s="620"/>
      <c r="G2236" s="479"/>
      <c r="H2236" s="621"/>
      <c r="I2236" s="622"/>
      <c r="J2236" s="622"/>
      <c r="K2236" s="623"/>
      <c r="L2236" s="623"/>
      <c r="M2236" s="622"/>
      <c r="N2236" s="623"/>
      <c r="O2236" s="622"/>
      <c r="P2236" s="479"/>
      <c r="Q2236" s="479"/>
      <c r="R2236" s="623"/>
      <c r="S2236" s="478"/>
      <c r="T2236" s="478"/>
      <c r="U2236" s="624"/>
      <c r="V2236" s="624"/>
      <c r="W2236" s="624"/>
      <c r="BB2236" s="478"/>
      <c r="BC2236" s="478"/>
      <c r="BD2236" s="478"/>
      <c r="BE2236" s="478"/>
      <c r="BF2236" s="478"/>
      <c r="BG2236" s="478"/>
    </row>
    <row r="2237" spans="2:59" x14ac:dyDescent="0.2">
      <c r="B2237" s="478"/>
      <c r="C2237" s="478"/>
      <c r="D2237" s="620"/>
      <c r="E2237" s="620"/>
      <c r="F2237" s="620"/>
      <c r="G2237" s="479"/>
      <c r="H2237" s="621"/>
      <c r="I2237" s="622"/>
      <c r="J2237" s="622"/>
      <c r="K2237" s="623"/>
      <c r="L2237" s="623"/>
      <c r="M2237" s="622"/>
      <c r="N2237" s="623"/>
      <c r="O2237" s="622"/>
      <c r="P2237" s="479"/>
      <c r="Q2237" s="479"/>
      <c r="R2237" s="623"/>
      <c r="S2237" s="478"/>
      <c r="T2237" s="478"/>
      <c r="U2237" s="624"/>
      <c r="V2237" s="624"/>
      <c r="W2237" s="624"/>
      <c r="BB2237" s="478"/>
      <c r="BC2237" s="478"/>
      <c r="BD2237" s="478"/>
      <c r="BE2237" s="478"/>
      <c r="BF2237" s="478"/>
      <c r="BG2237" s="478"/>
    </row>
    <row r="2238" spans="2:59" x14ac:dyDescent="0.2">
      <c r="B2238" s="478"/>
      <c r="C2238" s="478"/>
      <c r="D2238" s="620"/>
      <c r="E2238" s="620"/>
      <c r="F2238" s="620"/>
      <c r="G2238" s="479"/>
      <c r="H2238" s="621"/>
      <c r="I2238" s="622"/>
      <c r="J2238" s="622"/>
      <c r="K2238" s="623"/>
      <c r="L2238" s="623"/>
      <c r="M2238" s="622"/>
      <c r="N2238" s="623"/>
      <c r="O2238" s="622"/>
      <c r="P2238" s="479"/>
      <c r="Q2238" s="479"/>
      <c r="R2238" s="623"/>
      <c r="S2238" s="478"/>
      <c r="T2238" s="478"/>
      <c r="U2238" s="624"/>
      <c r="V2238" s="624"/>
      <c r="W2238" s="624"/>
      <c r="BB2238" s="478"/>
      <c r="BC2238" s="478"/>
      <c r="BD2238" s="478"/>
      <c r="BE2238" s="478"/>
      <c r="BF2238" s="478"/>
      <c r="BG2238" s="478"/>
    </row>
    <row r="2239" spans="2:59" x14ac:dyDescent="0.2">
      <c r="B2239" s="478"/>
      <c r="C2239" s="478"/>
      <c r="D2239" s="620"/>
      <c r="E2239" s="620"/>
      <c r="F2239" s="620"/>
      <c r="G2239" s="479"/>
      <c r="H2239" s="621"/>
      <c r="I2239" s="622"/>
      <c r="J2239" s="622"/>
      <c r="K2239" s="623"/>
      <c r="L2239" s="623"/>
      <c r="M2239" s="622"/>
      <c r="N2239" s="623"/>
      <c r="O2239" s="622"/>
      <c r="P2239" s="479"/>
      <c r="Q2239" s="479"/>
      <c r="R2239" s="623"/>
      <c r="S2239" s="478"/>
      <c r="T2239" s="478"/>
      <c r="U2239" s="624"/>
      <c r="V2239" s="624"/>
      <c r="W2239" s="624"/>
      <c r="BB2239" s="478"/>
      <c r="BC2239" s="478"/>
      <c r="BD2239" s="478"/>
      <c r="BE2239" s="478"/>
      <c r="BF2239" s="478"/>
      <c r="BG2239" s="478"/>
    </row>
    <row r="2240" spans="2:59" x14ac:dyDescent="0.2">
      <c r="B2240" s="478"/>
      <c r="C2240" s="478"/>
      <c r="D2240" s="620"/>
      <c r="E2240" s="620"/>
      <c r="F2240" s="620"/>
      <c r="G2240" s="479"/>
      <c r="H2240" s="621"/>
      <c r="I2240" s="622"/>
      <c r="J2240" s="622"/>
      <c r="K2240" s="623"/>
      <c r="L2240" s="623"/>
      <c r="M2240" s="622"/>
      <c r="N2240" s="623"/>
      <c r="O2240" s="622"/>
      <c r="P2240" s="479"/>
      <c r="Q2240" s="479"/>
      <c r="R2240" s="623"/>
      <c r="S2240" s="478"/>
      <c r="T2240" s="478"/>
      <c r="U2240" s="624"/>
      <c r="V2240" s="624"/>
      <c r="W2240" s="624"/>
      <c r="BB2240" s="478"/>
      <c r="BC2240" s="478"/>
      <c r="BD2240" s="478"/>
      <c r="BE2240" s="478"/>
      <c r="BF2240" s="478"/>
      <c r="BG2240" s="478"/>
    </row>
    <row r="2241" spans="2:59" x14ac:dyDescent="0.2">
      <c r="B2241" s="478"/>
      <c r="C2241" s="478"/>
      <c r="D2241" s="620"/>
      <c r="E2241" s="620"/>
      <c r="F2241" s="620"/>
      <c r="G2241" s="479"/>
      <c r="H2241" s="621"/>
      <c r="I2241" s="622"/>
      <c r="J2241" s="622"/>
      <c r="K2241" s="623"/>
      <c r="L2241" s="623"/>
      <c r="M2241" s="622"/>
      <c r="N2241" s="623"/>
      <c r="O2241" s="622"/>
      <c r="P2241" s="479"/>
      <c r="Q2241" s="479"/>
      <c r="R2241" s="623"/>
      <c r="S2241" s="478"/>
      <c r="T2241" s="478"/>
      <c r="U2241" s="624"/>
      <c r="V2241" s="624"/>
      <c r="W2241" s="624"/>
      <c r="BB2241" s="478"/>
      <c r="BC2241" s="478"/>
      <c r="BD2241" s="478"/>
      <c r="BE2241" s="478"/>
      <c r="BF2241" s="478"/>
      <c r="BG2241" s="478"/>
    </row>
    <row r="2242" spans="2:59" x14ac:dyDescent="0.2">
      <c r="B2242" s="478"/>
      <c r="C2242" s="478"/>
      <c r="D2242" s="620"/>
      <c r="E2242" s="620"/>
      <c r="F2242" s="620"/>
      <c r="G2242" s="479"/>
      <c r="H2242" s="621"/>
      <c r="I2242" s="622"/>
      <c r="J2242" s="622"/>
      <c r="K2242" s="623"/>
      <c r="L2242" s="623"/>
      <c r="M2242" s="622"/>
      <c r="N2242" s="623"/>
      <c r="O2242" s="622"/>
      <c r="P2242" s="479"/>
      <c r="Q2242" s="479"/>
      <c r="R2242" s="623"/>
      <c r="S2242" s="478"/>
      <c r="T2242" s="478"/>
      <c r="U2242" s="624"/>
      <c r="V2242" s="624"/>
      <c r="W2242" s="624"/>
      <c r="BB2242" s="478"/>
      <c r="BC2242" s="478"/>
      <c r="BD2242" s="478"/>
      <c r="BE2242" s="478"/>
      <c r="BF2242" s="478"/>
      <c r="BG2242" s="478"/>
    </row>
    <row r="2243" spans="2:59" x14ac:dyDescent="0.2">
      <c r="B2243" s="478"/>
      <c r="C2243" s="478"/>
      <c r="D2243" s="620"/>
      <c r="E2243" s="620"/>
      <c r="F2243" s="620"/>
      <c r="G2243" s="479"/>
      <c r="H2243" s="621"/>
      <c r="I2243" s="622"/>
      <c r="J2243" s="622"/>
      <c r="K2243" s="623"/>
      <c r="L2243" s="623"/>
      <c r="M2243" s="622"/>
      <c r="N2243" s="623"/>
      <c r="O2243" s="622"/>
      <c r="P2243" s="479"/>
      <c r="Q2243" s="479"/>
      <c r="R2243" s="623"/>
      <c r="S2243" s="478"/>
      <c r="T2243" s="478"/>
      <c r="U2243" s="624"/>
      <c r="V2243" s="624"/>
      <c r="W2243" s="624"/>
      <c r="BB2243" s="478"/>
      <c r="BC2243" s="478"/>
      <c r="BD2243" s="478"/>
      <c r="BE2243" s="478"/>
      <c r="BF2243" s="478"/>
      <c r="BG2243" s="478"/>
    </row>
    <row r="2244" spans="2:59" x14ac:dyDescent="0.2">
      <c r="B2244" s="478"/>
      <c r="C2244" s="478"/>
      <c r="D2244" s="620"/>
      <c r="E2244" s="620"/>
      <c r="F2244" s="620"/>
      <c r="G2244" s="479"/>
      <c r="H2244" s="621"/>
      <c r="I2244" s="622"/>
      <c r="J2244" s="622"/>
      <c r="K2244" s="623"/>
      <c r="L2244" s="623"/>
      <c r="M2244" s="622"/>
      <c r="N2244" s="623"/>
      <c r="O2244" s="622"/>
      <c r="P2244" s="479"/>
      <c r="Q2244" s="479"/>
      <c r="R2244" s="623"/>
      <c r="S2244" s="478"/>
      <c r="T2244" s="478"/>
      <c r="U2244" s="624"/>
      <c r="V2244" s="624"/>
      <c r="W2244" s="624"/>
      <c r="BB2244" s="478"/>
      <c r="BC2244" s="478"/>
      <c r="BD2244" s="478"/>
      <c r="BE2244" s="478"/>
      <c r="BF2244" s="478"/>
      <c r="BG2244" s="478"/>
    </row>
    <row r="2245" spans="2:59" x14ac:dyDescent="0.2">
      <c r="B2245" s="478"/>
      <c r="C2245" s="478"/>
      <c r="D2245" s="620"/>
      <c r="E2245" s="620"/>
      <c r="F2245" s="620"/>
      <c r="G2245" s="479"/>
      <c r="H2245" s="621"/>
      <c r="I2245" s="622"/>
      <c r="J2245" s="622"/>
      <c r="K2245" s="623"/>
      <c r="L2245" s="623"/>
      <c r="M2245" s="622"/>
      <c r="N2245" s="623"/>
      <c r="O2245" s="622"/>
      <c r="P2245" s="479"/>
      <c r="Q2245" s="479"/>
      <c r="R2245" s="623"/>
      <c r="S2245" s="478"/>
      <c r="T2245" s="478"/>
      <c r="U2245" s="624"/>
      <c r="V2245" s="624"/>
      <c r="W2245" s="624"/>
      <c r="BB2245" s="478"/>
      <c r="BC2245" s="478"/>
      <c r="BD2245" s="478"/>
      <c r="BE2245" s="478"/>
      <c r="BF2245" s="478"/>
      <c r="BG2245" s="478"/>
    </row>
    <row r="2246" spans="2:59" x14ac:dyDescent="0.2">
      <c r="B2246" s="478"/>
      <c r="C2246" s="478"/>
      <c r="D2246" s="620"/>
      <c r="E2246" s="620"/>
      <c r="F2246" s="620"/>
      <c r="G2246" s="479"/>
      <c r="H2246" s="621"/>
      <c r="I2246" s="622"/>
      <c r="J2246" s="622"/>
      <c r="K2246" s="623"/>
      <c r="L2246" s="623"/>
      <c r="M2246" s="622"/>
      <c r="N2246" s="623"/>
      <c r="O2246" s="622"/>
      <c r="P2246" s="479"/>
      <c r="Q2246" s="479"/>
      <c r="R2246" s="623"/>
      <c r="S2246" s="478"/>
      <c r="T2246" s="478"/>
      <c r="U2246" s="624"/>
      <c r="V2246" s="624"/>
      <c r="W2246" s="624"/>
      <c r="BB2246" s="478"/>
      <c r="BC2246" s="478"/>
      <c r="BD2246" s="478"/>
      <c r="BE2246" s="478"/>
      <c r="BF2246" s="478"/>
      <c r="BG2246" s="478"/>
    </row>
    <row r="2247" spans="2:59" x14ac:dyDescent="0.2">
      <c r="B2247" s="478"/>
      <c r="C2247" s="478"/>
      <c r="D2247" s="620"/>
      <c r="E2247" s="620"/>
      <c r="F2247" s="620"/>
      <c r="G2247" s="479"/>
      <c r="H2247" s="621"/>
      <c r="I2247" s="622"/>
      <c r="J2247" s="622"/>
      <c r="K2247" s="623"/>
      <c r="L2247" s="623"/>
      <c r="M2247" s="622"/>
      <c r="N2247" s="623"/>
      <c r="O2247" s="622"/>
      <c r="P2247" s="479"/>
      <c r="Q2247" s="479"/>
      <c r="R2247" s="623"/>
      <c r="S2247" s="478"/>
      <c r="T2247" s="478"/>
      <c r="U2247" s="624"/>
      <c r="V2247" s="624"/>
      <c r="W2247" s="624"/>
      <c r="BB2247" s="478"/>
      <c r="BC2247" s="478"/>
      <c r="BD2247" s="478"/>
      <c r="BE2247" s="478"/>
      <c r="BF2247" s="478"/>
      <c r="BG2247" s="478"/>
    </row>
    <row r="2248" spans="2:59" x14ac:dyDescent="0.2">
      <c r="B2248" s="478"/>
      <c r="C2248" s="478"/>
      <c r="D2248" s="620"/>
      <c r="E2248" s="620"/>
      <c r="F2248" s="620"/>
      <c r="G2248" s="479"/>
      <c r="H2248" s="621"/>
      <c r="I2248" s="622"/>
      <c r="J2248" s="622"/>
      <c r="K2248" s="623"/>
      <c r="L2248" s="623"/>
      <c r="M2248" s="622"/>
      <c r="N2248" s="623"/>
      <c r="O2248" s="622"/>
      <c r="P2248" s="479"/>
      <c r="Q2248" s="479"/>
      <c r="R2248" s="623"/>
      <c r="S2248" s="478"/>
      <c r="T2248" s="478"/>
      <c r="U2248" s="624"/>
      <c r="V2248" s="624"/>
      <c r="W2248" s="624"/>
      <c r="BB2248" s="478"/>
      <c r="BC2248" s="478"/>
      <c r="BD2248" s="478"/>
      <c r="BE2248" s="478"/>
      <c r="BF2248" s="478"/>
      <c r="BG2248" s="478"/>
    </row>
    <row r="2249" spans="2:59" x14ac:dyDescent="0.2">
      <c r="B2249" s="478"/>
      <c r="C2249" s="478"/>
      <c r="D2249" s="620"/>
      <c r="E2249" s="620"/>
      <c r="F2249" s="620"/>
      <c r="G2249" s="479"/>
      <c r="H2249" s="621"/>
      <c r="I2249" s="622"/>
      <c r="J2249" s="622"/>
      <c r="K2249" s="623"/>
      <c r="L2249" s="623"/>
      <c r="M2249" s="622"/>
      <c r="N2249" s="623"/>
      <c r="O2249" s="622"/>
      <c r="P2249" s="479"/>
      <c r="Q2249" s="479"/>
      <c r="R2249" s="623"/>
      <c r="S2249" s="478"/>
      <c r="T2249" s="478"/>
      <c r="U2249" s="624"/>
      <c r="V2249" s="624"/>
      <c r="W2249" s="624"/>
      <c r="BB2249" s="478"/>
      <c r="BC2249" s="478"/>
      <c r="BD2249" s="478"/>
      <c r="BE2249" s="478"/>
      <c r="BF2249" s="478"/>
      <c r="BG2249" s="478"/>
    </row>
    <row r="2250" spans="2:59" x14ac:dyDescent="0.2">
      <c r="B2250" s="478"/>
      <c r="C2250" s="478"/>
      <c r="D2250" s="620"/>
      <c r="E2250" s="620"/>
      <c r="F2250" s="620"/>
      <c r="G2250" s="479"/>
      <c r="H2250" s="621"/>
      <c r="I2250" s="622"/>
      <c r="J2250" s="622"/>
      <c r="K2250" s="623"/>
      <c r="L2250" s="623"/>
      <c r="M2250" s="622"/>
      <c r="N2250" s="623"/>
      <c r="O2250" s="622"/>
      <c r="P2250" s="479"/>
      <c r="Q2250" s="479"/>
      <c r="R2250" s="623"/>
      <c r="S2250" s="478"/>
      <c r="T2250" s="478"/>
      <c r="U2250" s="624"/>
      <c r="V2250" s="624"/>
      <c r="W2250" s="624"/>
      <c r="BB2250" s="478"/>
      <c r="BC2250" s="478"/>
      <c r="BD2250" s="478"/>
      <c r="BE2250" s="478"/>
      <c r="BF2250" s="478"/>
      <c r="BG2250" s="478"/>
    </row>
    <row r="2251" spans="2:59" x14ac:dyDescent="0.2">
      <c r="B2251" s="478"/>
      <c r="C2251" s="478"/>
      <c r="D2251" s="620"/>
      <c r="E2251" s="620"/>
      <c r="F2251" s="620"/>
      <c r="G2251" s="479"/>
      <c r="H2251" s="621"/>
      <c r="I2251" s="622"/>
      <c r="J2251" s="622"/>
      <c r="K2251" s="623"/>
      <c r="L2251" s="623"/>
      <c r="M2251" s="622"/>
      <c r="N2251" s="623"/>
      <c r="O2251" s="622"/>
      <c r="P2251" s="479"/>
      <c r="Q2251" s="479"/>
      <c r="R2251" s="623"/>
      <c r="S2251" s="478"/>
      <c r="T2251" s="478"/>
      <c r="U2251" s="624"/>
      <c r="V2251" s="624"/>
      <c r="W2251" s="624"/>
      <c r="BB2251" s="478"/>
      <c r="BC2251" s="478"/>
      <c r="BD2251" s="478"/>
      <c r="BE2251" s="478"/>
      <c r="BF2251" s="478"/>
      <c r="BG2251" s="478"/>
    </row>
    <row r="2252" spans="2:59" x14ac:dyDescent="0.2">
      <c r="B2252" s="478"/>
      <c r="C2252" s="478"/>
      <c r="D2252" s="620"/>
      <c r="E2252" s="620"/>
      <c r="F2252" s="620"/>
      <c r="G2252" s="479"/>
      <c r="H2252" s="621"/>
      <c r="I2252" s="622"/>
      <c r="J2252" s="622"/>
      <c r="K2252" s="623"/>
      <c r="L2252" s="623"/>
      <c r="M2252" s="622"/>
      <c r="N2252" s="623"/>
      <c r="O2252" s="622"/>
      <c r="P2252" s="479"/>
      <c r="Q2252" s="479"/>
      <c r="R2252" s="623"/>
      <c r="S2252" s="478"/>
      <c r="T2252" s="478"/>
      <c r="U2252" s="624"/>
      <c r="V2252" s="624"/>
      <c r="W2252" s="624"/>
      <c r="BB2252" s="478"/>
      <c r="BC2252" s="478"/>
      <c r="BD2252" s="478"/>
      <c r="BE2252" s="478"/>
      <c r="BF2252" s="478"/>
      <c r="BG2252" s="478"/>
    </row>
    <row r="2253" spans="2:59" x14ac:dyDescent="0.2">
      <c r="B2253" s="478"/>
      <c r="C2253" s="478"/>
      <c r="D2253" s="620"/>
      <c r="E2253" s="620"/>
      <c r="F2253" s="620"/>
      <c r="G2253" s="479"/>
      <c r="H2253" s="621"/>
      <c r="I2253" s="622"/>
      <c r="J2253" s="622"/>
      <c r="K2253" s="623"/>
      <c r="L2253" s="623"/>
      <c r="M2253" s="622"/>
      <c r="N2253" s="623"/>
      <c r="O2253" s="622"/>
      <c r="P2253" s="479"/>
      <c r="Q2253" s="479"/>
      <c r="R2253" s="623"/>
      <c r="S2253" s="478"/>
      <c r="T2253" s="478"/>
      <c r="U2253" s="624"/>
      <c r="V2253" s="624"/>
      <c r="W2253" s="624"/>
      <c r="BB2253" s="478"/>
      <c r="BC2253" s="478"/>
      <c r="BD2253" s="478"/>
      <c r="BE2253" s="478"/>
      <c r="BF2253" s="478"/>
      <c r="BG2253" s="478"/>
    </row>
    <row r="2254" spans="2:59" x14ac:dyDescent="0.2">
      <c r="B2254" s="478"/>
      <c r="C2254" s="478"/>
      <c r="D2254" s="620"/>
      <c r="E2254" s="620"/>
      <c r="F2254" s="620"/>
      <c r="G2254" s="479"/>
      <c r="H2254" s="621"/>
      <c r="I2254" s="622"/>
      <c r="J2254" s="622"/>
      <c r="K2254" s="623"/>
      <c r="L2254" s="623"/>
      <c r="M2254" s="622"/>
      <c r="N2254" s="623"/>
      <c r="O2254" s="622"/>
      <c r="P2254" s="479"/>
      <c r="Q2254" s="479"/>
      <c r="R2254" s="623"/>
      <c r="S2254" s="478"/>
      <c r="T2254" s="478"/>
      <c r="U2254" s="624"/>
      <c r="V2254" s="624"/>
      <c r="W2254" s="624"/>
      <c r="BB2254" s="478"/>
      <c r="BC2254" s="478"/>
      <c r="BD2254" s="478"/>
      <c r="BE2254" s="478"/>
      <c r="BF2254" s="478"/>
      <c r="BG2254" s="478"/>
    </row>
    <row r="2255" spans="2:59" x14ac:dyDescent="0.2">
      <c r="B2255" s="478"/>
      <c r="C2255" s="478"/>
      <c r="D2255" s="620"/>
      <c r="E2255" s="620"/>
      <c r="F2255" s="620"/>
      <c r="G2255" s="479"/>
      <c r="H2255" s="621"/>
      <c r="I2255" s="622"/>
      <c r="J2255" s="622"/>
      <c r="K2255" s="623"/>
      <c r="L2255" s="623"/>
      <c r="M2255" s="622"/>
      <c r="N2255" s="623"/>
      <c r="O2255" s="622"/>
      <c r="P2255" s="479"/>
      <c r="Q2255" s="479"/>
      <c r="R2255" s="623"/>
      <c r="S2255" s="478"/>
      <c r="T2255" s="478"/>
      <c r="U2255" s="624"/>
      <c r="V2255" s="624"/>
      <c r="W2255" s="624"/>
      <c r="BB2255" s="478"/>
      <c r="BC2255" s="478"/>
      <c r="BD2255" s="478"/>
      <c r="BE2255" s="478"/>
      <c r="BF2255" s="478"/>
      <c r="BG2255" s="478"/>
    </row>
    <row r="2256" spans="2:59" x14ac:dyDescent="0.2">
      <c r="B2256" s="478"/>
      <c r="C2256" s="478"/>
      <c r="D2256" s="620"/>
      <c r="E2256" s="620"/>
      <c r="F2256" s="620"/>
      <c r="G2256" s="479"/>
      <c r="H2256" s="621"/>
      <c r="I2256" s="622"/>
      <c r="J2256" s="622"/>
      <c r="K2256" s="623"/>
      <c r="L2256" s="623"/>
      <c r="M2256" s="622"/>
      <c r="N2256" s="623"/>
      <c r="O2256" s="622"/>
      <c r="P2256" s="479"/>
      <c r="Q2256" s="479"/>
      <c r="R2256" s="623"/>
      <c r="S2256" s="478"/>
      <c r="T2256" s="478"/>
      <c r="U2256" s="624"/>
      <c r="V2256" s="624"/>
      <c r="W2256" s="624"/>
      <c r="BB2256" s="478"/>
      <c r="BC2256" s="478"/>
      <c r="BD2256" s="478"/>
      <c r="BE2256" s="478"/>
      <c r="BF2256" s="478"/>
      <c r="BG2256" s="478"/>
    </row>
    <row r="2257" spans="2:59" x14ac:dyDescent="0.2">
      <c r="B2257" s="478"/>
      <c r="C2257" s="478"/>
      <c r="D2257" s="620"/>
      <c r="E2257" s="620"/>
      <c r="F2257" s="620"/>
      <c r="G2257" s="479"/>
      <c r="H2257" s="621"/>
      <c r="I2257" s="622"/>
      <c r="J2257" s="622"/>
      <c r="K2257" s="623"/>
      <c r="L2257" s="623"/>
      <c r="M2257" s="622"/>
      <c r="N2257" s="623"/>
      <c r="O2257" s="622"/>
      <c r="P2257" s="479"/>
      <c r="Q2257" s="479"/>
      <c r="R2257" s="623"/>
      <c r="S2257" s="478"/>
      <c r="T2257" s="478"/>
      <c r="U2257" s="624"/>
      <c r="V2257" s="624"/>
      <c r="W2257" s="624"/>
      <c r="BB2257" s="478"/>
      <c r="BC2257" s="478"/>
      <c r="BD2257" s="478"/>
      <c r="BE2257" s="478"/>
      <c r="BF2257" s="478"/>
      <c r="BG2257" s="478"/>
    </row>
    <row r="2258" spans="2:59" x14ac:dyDescent="0.2">
      <c r="B2258" s="478"/>
      <c r="C2258" s="478"/>
      <c r="D2258" s="620"/>
      <c r="E2258" s="620"/>
      <c r="F2258" s="620"/>
      <c r="G2258" s="479"/>
      <c r="H2258" s="621"/>
      <c r="I2258" s="622"/>
      <c r="J2258" s="622"/>
      <c r="K2258" s="623"/>
      <c r="L2258" s="623"/>
      <c r="M2258" s="622"/>
      <c r="N2258" s="623"/>
      <c r="O2258" s="622"/>
      <c r="P2258" s="479"/>
      <c r="Q2258" s="479"/>
      <c r="R2258" s="623"/>
      <c r="S2258" s="478"/>
      <c r="T2258" s="478"/>
      <c r="U2258" s="624"/>
      <c r="V2258" s="624"/>
      <c r="W2258" s="624"/>
      <c r="BB2258" s="478"/>
      <c r="BC2258" s="478"/>
      <c r="BD2258" s="478"/>
      <c r="BE2258" s="478"/>
      <c r="BF2258" s="478"/>
      <c r="BG2258" s="478"/>
    </row>
    <row r="2259" spans="2:59" x14ac:dyDescent="0.2">
      <c r="B2259" s="478"/>
      <c r="C2259" s="478"/>
      <c r="D2259" s="620"/>
      <c r="E2259" s="620"/>
      <c r="F2259" s="620"/>
      <c r="G2259" s="479"/>
      <c r="H2259" s="621"/>
      <c r="I2259" s="622"/>
      <c r="J2259" s="622"/>
      <c r="K2259" s="623"/>
      <c r="L2259" s="623"/>
      <c r="M2259" s="622"/>
      <c r="N2259" s="623"/>
      <c r="O2259" s="622"/>
      <c r="P2259" s="479"/>
      <c r="Q2259" s="479"/>
      <c r="R2259" s="623"/>
      <c r="S2259" s="478"/>
      <c r="T2259" s="478"/>
      <c r="U2259" s="624"/>
      <c r="V2259" s="624"/>
      <c r="W2259" s="624"/>
      <c r="BB2259" s="478"/>
      <c r="BC2259" s="478"/>
      <c r="BD2259" s="478"/>
      <c r="BE2259" s="478"/>
      <c r="BF2259" s="478"/>
      <c r="BG2259" s="478"/>
    </row>
    <row r="2260" spans="2:59" x14ac:dyDescent="0.2">
      <c r="B2260" s="478"/>
      <c r="C2260" s="478"/>
      <c r="D2260" s="620"/>
      <c r="E2260" s="620"/>
      <c r="F2260" s="620"/>
      <c r="G2260" s="479"/>
      <c r="H2260" s="621"/>
      <c r="I2260" s="622"/>
      <c r="J2260" s="622"/>
      <c r="K2260" s="623"/>
      <c r="L2260" s="623"/>
      <c r="M2260" s="622"/>
      <c r="N2260" s="623"/>
      <c r="O2260" s="622"/>
      <c r="P2260" s="479"/>
      <c r="Q2260" s="479"/>
      <c r="R2260" s="623"/>
      <c r="S2260" s="478"/>
      <c r="T2260" s="478"/>
      <c r="U2260" s="624"/>
      <c r="V2260" s="624"/>
      <c r="W2260" s="624"/>
      <c r="BB2260" s="478"/>
      <c r="BC2260" s="478"/>
      <c r="BD2260" s="478"/>
      <c r="BE2260" s="478"/>
      <c r="BF2260" s="478"/>
      <c r="BG2260" s="478"/>
    </row>
    <row r="2261" spans="2:59" x14ac:dyDescent="0.2">
      <c r="B2261" s="478"/>
      <c r="C2261" s="478"/>
      <c r="D2261" s="620"/>
      <c r="E2261" s="620"/>
      <c r="F2261" s="620"/>
      <c r="G2261" s="479"/>
      <c r="H2261" s="621"/>
      <c r="I2261" s="622"/>
      <c r="J2261" s="622"/>
      <c r="K2261" s="623"/>
      <c r="L2261" s="623"/>
      <c r="M2261" s="622"/>
      <c r="N2261" s="623"/>
      <c r="O2261" s="622"/>
      <c r="P2261" s="479"/>
      <c r="Q2261" s="479"/>
      <c r="R2261" s="623"/>
      <c r="S2261" s="478"/>
      <c r="T2261" s="478"/>
      <c r="U2261" s="624"/>
      <c r="V2261" s="624"/>
      <c r="W2261" s="624"/>
      <c r="BB2261" s="478"/>
      <c r="BC2261" s="478"/>
      <c r="BD2261" s="478"/>
      <c r="BE2261" s="478"/>
      <c r="BF2261" s="478"/>
      <c r="BG2261" s="478"/>
    </row>
    <row r="2262" spans="2:59" x14ac:dyDescent="0.2">
      <c r="B2262" s="478"/>
      <c r="C2262" s="478"/>
      <c r="D2262" s="620"/>
      <c r="E2262" s="620"/>
      <c r="F2262" s="620"/>
      <c r="G2262" s="479"/>
      <c r="H2262" s="621"/>
      <c r="I2262" s="622"/>
      <c r="J2262" s="622"/>
      <c r="K2262" s="623"/>
      <c r="L2262" s="623"/>
      <c r="M2262" s="622"/>
      <c r="N2262" s="623"/>
      <c r="O2262" s="622"/>
      <c r="P2262" s="479"/>
      <c r="Q2262" s="479"/>
      <c r="R2262" s="623"/>
      <c r="S2262" s="478"/>
      <c r="T2262" s="478"/>
      <c r="U2262" s="624"/>
      <c r="V2262" s="624"/>
      <c r="W2262" s="624"/>
      <c r="BB2262" s="478"/>
      <c r="BC2262" s="478"/>
      <c r="BD2262" s="478"/>
      <c r="BE2262" s="478"/>
      <c r="BF2262" s="478"/>
      <c r="BG2262" s="478"/>
    </row>
    <row r="2263" spans="2:59" x14ac:dyDescent="0.2">
      <c r="B2263" s="478"/>
      <c r="C2263" s="478"/>
      <c r="D2263" s="620"/>
      <c r="E2263" s="620"/>
      <c r="F2263" s="620"/>
      <c r="G2263" s="479"/>
      <c r="H2263" s="621"/>
      <c r="I2263" s="622"/>
      <c r="J2263" s="622"/>
      <c r="K2263" s="623"/>
      <c r="L2263" s="623"/>
      <c r="M2263" s="622"/>
      <c r="N2263" s="623"/>
      <c r="O2263" s="622"/>
      <c r="P2263" s="479"/>
      <c r="Q2263" s="479"/>
      <c r="R2263" s="623"/>
      <c r="S2263" s="478"/>
      <c r="T2263" s="478"/>
      <c r="U2263" s="624"/>
      <c r="V2263" s="624"/>
      <c r="W2263" s="624"/>
      <c r="BB2263" s="478"/>
      <c r="BC2263" s="478"/>
      <c r="BD2263" s="478"/>
      <c r="BE2263" s="478"/>
      <c r="BF2263" s="478"/>
      <c r="BG2263" s="478"/>
    </row>
    <row r="2264" spans="2:59" x14ac:dyDescent="0.2">
      <c r="B2264" s="478"/>
      <c r="C2264" s="478"/>
      <c r="D2264" s="620"/>
      <c r="E2264" s="620"/>
      <c r="F2264" s="620"/>
      <c r="G2264" s="479"/>
      <c r="H2264" s="621"/>
      <c r="I2264" s="622"/>
      <c r="J2264" s="622"/>
      <c r="K2264" s="623"/>
      <c r="L2264" s="623"/>
      <c r="M2264" s="622"/>
      <c r="N2264" s="623"/>
      <c r="O2264" s="622"/>
      <c r="P2264" s="479"/>
      <c r="Q2264" s="479"/>
      <c r="R2264" s="623"/>
      <c r="S2264" s="478"/>
      <c r="T2264" s="478"/>
      <c r="U2264" s="624"/>
      <c r="V2264" s="624"/>
      <c r="W2264" s="624"/>
      <c r="BB2264" s="478"/>
      <c r="BC2264" s="478"/>
      <c r="BD2264" s="478"/>
      <c r="BE2264" s="478"/>
      <c r="BF2264" s="478"/>
      <c r="BG2264" s="478"/>
    </row>
    <row r="2265" spans="2:59" x14ac:dyDescent="0.2">
      <c r="B2265" s="478"/>
      <c r="C2265" s="478"/>
      <c r="D2265" s="620"/>
      <c r="E2265" s="620"/>
      <c r="F2265" s="620"/>
      <c r="G2265" s="479"/>
      <c r="H2265" s="621"/>
      <c r="I2265" s="622"/>
      <c r="J2265" s="622"/>
      <c r="K2265" s="623"/>
      <c r="L2265" s="623"/>
      <c r="M2265" s="622"/>
      <c r="N2265" s="623"/>
      <c r="O2265" s="622"/>
      <c r="P2265" s="479"/>
      <c r="Q2265" s="479"/>
      <c r="R2265" s="623"/>
      <c r="S2265" s="478"/>
      <c r="T2265" s="478"/>
      <c r="U2265" s="624"/>
      <c r="V2265" s="624"/>
      <c r="W2265" s="624"/>
      <c r="BB2265" s="478"/>
      <c r="BC2265" s="478"/>
      <c r="BD2265" s="478"/>
      <c r="BE2265" s="478"/>
      <c r="BF2265" s="478"/>
      <c r="BG2265" s="478"/>
    </row>
    <row r="2266" spans="2:59" x14ac:dyDescent="0.2">
      <c r="B2266" s="478"/>
      <c r="C2266" s="478"/>
      <c r="D2266" s="620"/>
      <c r="E2266" s="620"/>
      <c r="F2266" s="620"/>
      <c r="G2266" s="479"/>
      <c r="H2266" s="621"/>
      <c r="I2266" s="622"/>
      <c r="J2266" s="622"/>
      <c r="K2266" s="623"/>
      <c r="L2266" s="623"/>
      <c r="M2266" s="622"/>
      <c r="N2266" s="623"/>
      <c r="O2266" s="622"/>
      <c r="P2266" s="479"/>
      <c r="Q2266" s="479"/>
      <c r="R2266" s="623"/>
      <c r="S2266" s="478"/>
      <c r="T2266" s="478"/>
      <c r="U2266" s="624"/>
      <c r="V2266" s="624"/>
      <c r="W2266" s="624"/>
      <c r="BB2266" s="478"/>
      <c r="BC2266" s="478"/>
      <c r="BD2266" s="478"/>
      <c r="BE2266" s="478"/>
      <c r="BF2266" s="478"/>
      <c r="BG2266" s="478"/>
    </row>
    <row r="2267" spans="2:59" x14ac:dyDescent="0.2">
      <c r="B2267" s="478"/>
      <c r="C2267" s="478"/>
      <c r="D2267" s="620"/>
      <c r="E2267" s="620"/>
      <c r="F2267" s="620"/>
      <c r="G2267" s="479"/>
      <c r="H2267" s="621"/>
      <c r="I2267" s="622"/>
      <c r="J2267" s="622"/>
      <c r="K2267" s="623"/>
      <c r="L2267" s="623"/>
      <c r="M2267" s="622"/>
      <c r="N2267" s="623"/>
      <c r="O2267" s="622"/>
      <c r="P2267" s="479"/>
      <c r="Q2267" s="479"/>
      <c r="R2267" s="623"/>
      <c r="S2267" s="478"/>
      <c r="T2267" s="478"/>
      <c r="U2267" s="624"/>
      <c r="V2267" s="624"/>
      <c r="W2267" s="624"/>
      <c r="BB2267" s="478"/>
      <c r="BC2267" s="478"/>
      <c r="BD2267" s="478"/>
      <c r="BE2267" s="478"/>
      <c r="BF2267" s="478"/>
      <c r="BG2267" s="478"/>
    </row>
    <row r="2268" spans="2:59" x14ac:dyDescent="0.2">
      <c r="B2268" s="478"/>
      <c r="C2268" s="478"/>
      <c r="D2268" s="620"/>
      <c r="E2268" s="620"/>
      <c r="F2268" s="620"/>
      <c r="G2268" s="479"/>
      <c r="H2268" s="621"/>
      <c r="I2268" s="622"/>
      <c r="J2268" s="622"/>
      <c r="K2268" s="623"/>
      <c r="L2268" s="623"/>
      <c r="M2268" s="622"/>
      <c r="N2268" s="623"/>
      <c r="O2268" s="622"/>
      <c r="P2268" s="479"/>
      <c r="Q2268" s="479"/>
      <c r="R2268" s="623"/>
      <c r="S2268" s="478"/>
      <c r="T2268" s="478"/>
      <c r="U2268" s="624"/>
      <c r="V2268" s="624"/>
      <c r="W2268" s="624"/>
      <c r="BB2268" s="478"/>
      <c r="BC2268" s="478"/>
      <c r="BD2268" s="478"/>
      <c r="BE2268" s="478"/>
      <c r="BF2268" s="478"/>
      <c r="BG2268" s="478"/>
    </row>
    <row r="2269" spans="2:59" x14ac:dyDescent="0.2">
      <c r="B2269" s="478"/>
      <c r="C2269" s="478"/>
      <c r="D2269" s="620"/>
      <c r="E2269" s="620"/>
      <c r="F2269" s="620"/>
      <c r="G2269" s="479"/>
      <c r="H2269" s="621"/>
      <c r="I2269" s="622"/>
      <c r="J2269" s="622"/>
      <c r="K2269" s="623"/>
      <c r="L2269" s="623"/>
      <c r="M2269" s="622"/>
      <c r="N2269" s="623"/>
      <c r="O2269" s="622"/>
      <c r="P2269" s="479"/>
      <c r="Q2269" s="479"/>
      <c r="R2269" s="623"/>
      <c r="S2269" s="478"/>
      <c r="T2269" s="478"/>
      <c r="U2269" s="624"/>
      <c r="V2269" s="624"/>
      <c r="W2269" s="624"/>
      <c r="BB2269" s="478"/>
      <c r="BC2269" s="478"/>
      <c r="BD2269" s="478"/>
      <c r="BE2269" s="478"/>
      <c r="BF2269" s="478"/>
      <c r="BG2269" s="478"/>
    </row>
    <row r="2270" spans="2:59" x14ac:dyDescent="0.2">
      <c r="B2270" s="478"/>
      <c r="C2270" s="478"/>
      <c r="D2270" s="620"/>
      <c r="E2270" s="620"/>
      <c r="F2270" s="620"/>
      <c r="G2270" s="479"/>
      <c r="H2270" s="621"/>
      <c r="I2270" s="622"/>
      <c r="J2270" s="622"/>
      <c r="K2270" s="623"/>
      <c r="L2270" s="623"/>
      <c r="M2270" s="622"/>
      <c r="N2270" s="623"/>
      <c r="O2270" s="622"/>
      <c r="P2270" s="479"/>
      <c r="Q2270" s="479"/>
      <c r="R2270" s="623"/>
      <c r="S2270" s="478"/>
      <c r="T2270" s="478"/>
      <c r="U2270" s="624"/>
      <c r="V2270" s="624"/>
      <c r="W2270" s="624"/>
      <c r="BB2270" s="478"/>
      <c r="BC2270" s="478"/>
      <c r="BD2270" s="478"/>
      <c r="BE2270" s="478"/>
      <c r="BF2270" s="478"/>
      <c r="BG2270" s="478"/>
    </row>
    <row r="2271" spans="2:59" x14ac:dyDescent="0.2">
      <c r="B2271" s="478"/>
      <c r="C2271" s="478"/>
      <c r="D2271" s="620"/>
      <c r="E2271" s="620"/>
      <c r="F2271" s="620"/>
      <c r="G2271" s="479"/>
      <c r="H2271" s="621"/>
      <c r="I2271" s="622"/>
      <c r="J2271" s="622"/>
      <c r="K2271" s="623"/>
      <c r="L2271" s="623"/>
      <c r="M2271" s="622"/>
      <c r="N2271" s="623"/>
      <c r="O2271" s="622"/>
      <c r="P2271" s="479"/>
      <c r="Q2271" s="479"/>
      <c r="R2271" s="623"/>
      <c r="S2271" s="478"/>
      <c r="T2271" s="478"/>
      <c r="U2271" s="624"/>
      <c r="V2271" s="624"/>
      <c r="W2271" s="624"/>
      <c r="BB2271" s="478"/>
      <c r="BC2271" s="478"/>
      <c r="BD2271" s="478"/>
      <c r="BE2271" s="478"/>
      <c r="BF2271" s="478"/>
      <c r="BG2271" s="478"/>
    </row>
    <row r="2272" spans="2:59" x14ac:dyDescent="0.2">
      <c r="B2272" s="478"/>
      <c r="C2272" s="478"/>
      <c r="D2272" s="620"/>
      <c r="E2272" s="620"/>
      <c r="F2272" s="620"/>
      <c r="G2272" s="479"/>
      <c r="H2272" s="621"/>
      <c r="I2272" s="622"/>
      <c r="J2272" s="622"/>
      <c r="K2272" s="623"/>
      <c r="L2272" s="623"/>
      <c r="M2272" s="622"/>
      <c r="N2272" s="623"/>
      <c r="O2272" s="622"/>
      <c r="P2272" s="479"/>
      <c r="Q2272" s="479"/>
      <c r="R2272" s="623"/>
      <c r="S2272" s="478"/>
      <c r="T2272" s="478"/>
      <c r="U2272" s="624"/>
      <c r="V2272" s="624"/>
      <c r="W2272" s="624"/>
      <c r="BB2272" s="478"/>
      <c r="BC2272" s="478"/>
      <c r="BD2272" s="478"/>
      <c r="BE2272" s="478"/>
      <c r="BF2272" s="478"/>
      <c r="BG2272" s="478"/>
    </row>
    <row r="2273" spans="2:59" x14ac:dyDescent="0.2">
      <c r="B2273" s="478"/>
      <c r="C2273" s="478"/>
      <c r="D2273" s="620"/>
      <c r="E2273" s="620"/>
      <c r="F2273" s="620"/>
      <c r="G2273" s="479"/>
      <c r="H2273" s="621"/>
      <c r="I2273" s="622"/>
      <c r="J2273" s="622"/>
      <c r="K2273" s="623"/>
      <c r="L2273" s="623"/>
      <c r="M2273" s="622"/>
      <c r="N2273" s="623"/>
      <c r="O2273" s="622"/>
      <c r="P2273" s="479"/>
      <c r="Q2273" s="479"/>
      <c r="R2273" s="623"/>
      <c r="S2273" s="478"/>
      <c r="T2273" s="478"/>
      <c r="U2273" s="624"/>
      <c r="V2273" s="624"/>
      <c r="W2273" s="624"/>
      <c r="BB2273" s="478"/>
      <c r="BC2273" s="478"/>
      <c r="BD2273" s="478"/>
      <c r="BE2273" s="478"/>
      <c r="BF2273" s="478"/>
      <c r="BG2273" s="478"/>
    </row>
    <row r="2274" spans="2:59" x14ac:dyDescent="0.2">
      <c r="B2274" s="478"/>
      <c r="C2274" s="478"/>
      <c r="D2274" s="620"/>
      <c r="E2274" s="620"/>
      <c r="F2274" s="620"/>
      <c r="G2274" s="479"/>
      <c r="H2274" s="621"/>
      <c r="I2274" s="622"/>
      <c r="J2274" s="622"/>
      <c r="K2274" s="623"/>
      <c r="L2274" s="623"/>
      <c r="M2274" s="622"/>
      <c r="N2274" s="623"/>
      <c r="O2274" s="622"/>
      <c r="P2274" s="479"/>
      <c r="Q2274" s="479"/>
      <c r="R2274" s="623"/>
      <c r="S2274" s="478"/>
      <c r="T2274" s="478"/>
      <c r="U2274" s="624"/>
      <c r="V2274" s="624"/>
      <c r="W2274" s="624"/>
      <c r="BB2274" s="478"/>
      <c r="BC2274" s="478"/>
      <c r="BD2274" s="478"/>
      <c r="BE2274" s="478"/>
      <c r="BF2274" s="478"/>
      <c r="BG2274" s="478"/>
    </row>
    <row r="2275" spans="2:59" x14ac:dyDescent="0.2">
      <c r="B2275" s="478"/>
      <c r="C2275" s="478"/>
      <c r="D2275" s="620"/>
      <c r="E2275" s="620"/>
      <c r="F2275" s="620"/>
      <c r="G2275" s="479"/>
      <c r="H2275" s="621"/>
      <c r="I2275" s="622"/>
      <c r="J2275" s="622"/>
      <c r="K2275" s="623"/>
      <c r="L2275" s="623"/>
      <c r="M2275" s="622"/>
      <c r="N2275" s="623"/>
      <c r="O2275" s="622"/>
      <c r="P2275" s="479"/>
      <c r="Q2275" s="479"/>
      <c r="R2275" s="623"/>
      <c r="S2275" s="478"/>
      <c r="T2275" s="478"/>
      <c r="U2275" s="624"/>
      <c r="V2275" s="624"/>
      <c r="W2275" s="624"/>
      <c r="BB2275" s="478"/>
      <c r="BC2275" s="478"/>
      <c r="BD2275" s="478"/>
      <c r="BE2275" s="478"/>
      <c r="BF2275" s="478"/>
      <c r="BG2275" s="478"/>
    </row>
    <row r="2276" spans="2:59" x14ac:dyDescent="0.2">
      <c r="B2276" s="478"/>
      <c r="C2276" s="478"/>
      <c r="D2276" s="620"/>
      <c r="E2276" s="620"/>
      <c r="F2276" s="620"/>
      <c r="G2276" s="479"/>
      <c r="H2276" s="621"/>
      <c r="I2276" s="622"/>
      <c r="J2276" s="622"/>
      <c r="K2276" s="623"/>
      <c r="L2276" s="623"/>
      <c r="M2276" s="622"/>
      <c r="N2276" s="623"/>
      <c r="O2276" s="622"/>
      <c r="P2276" s="479"/>
      <c r="Q2276" s="479"/>
      <c r="R2276" s="623"/>
      <c r="S2276" s="478"/>
      <c r="T2276" s="478"/>
      <c r="U2276" s="624"/>
      <c r="V2276" s="624"/>
      <c r="W2276" s="624"/>
      <c r="BB2276" s="478"/>
      <c r="BC2276" s="478"/>
      <c r="BD2276" s="478"/>
      <c r="BE2276" s="478"/>
      <c r="BF2276" s="478"/>
      <c r="BG2276" s="478"/>
    </row>
    <row r="2277" spans="2:59" x14ac:dyDescent="0.2">
      <c r="B2277" s="478"/>
      <c r="C2277" s="478"/>
      <c r="D2277" s="620"/>
      <c r="E2277" s="620"/>
      <c r="F2277" s="620"/>
      <c r="G2277" s="479"/>
      <c r="H2277" s="621"/>
      <c r="I2277" s="622"/>
      <c r="J2277" s="622"/>
      <c r="K2277" s="623"/>
      <c r="L2277" s="623"/>
      <c r="M2277" s="622"/>
      <c r="N2277" s="623"/>
      <c r="O2277" s="622"/>
      <c r="P2277" s="479"/>
      <c r="Q2277" s="479"/>
      <c r="R2277" s="623"/>
      <c r="S2277" s="478"/>
      <c r="T2277" s="478"/>
      <c r="U2277" s="624"/>
      <c r="V2277" s="624"/>
      <c r="W2277" s="624"/>
      <c r="BB2277" s="478"/>
      <c r="BC2277" s="478"/>
      <c r="BD2277" s="478"/>
      <c r="BE2277" s="478"/>
      <c r="BF2277" s="478"/>
      <c r="BG2277" s="478"/>
    </row>
    <row r="2278" spans="2:59" x14ac:dyDescent="0.2">
      <c r="B2278" s="478"/>
      <c r="C2278" s="478"/>
      <c r="D2278" s="620"/>
      <c r="E2278" s="620"/>
      <c r="F2278" s="620"/>
      <c r="G2278" s="479"/>
      <c r="H2278" s="621"/>
      <c r="I2278" s="622"/>
      <c r="J2278" s="622"/>
      <c r="K2278" s="623"/>
      <c r="L2278" s="623"/>
      <c r="M2278" s="622"/>
      <c r="N2278" s="623"/>
      <c r="O2278" s="622"/>
      <c r="P2278" s="479"/>
      <c r="Q2278" s="479"/>
      <c r="R2278" s="623"/>
      <c r="S2278" s="478"/>
      <c r="T2278" s="478"/>
      <c r="U2278" s="624"/>
      <c r="V2278" s="624"/>
      <c r="W2278" s="624"/>
      <c r="BB2278" s="478"/>
      <c r="BC2278" s="478"/>
      <c r="BD2278" s="478"/>
      <c r="BE2278" s="478"/>
      <c r="BF2278" s="478"/>
      <c r="BG2278" s="478"/>
    </row>
    <row r="2279" spans="2:59" x14ac:dyDescent="0.2">
      <c r="B2279" s="478"/>
      <c r="C2279" s="478"/>
      <c r="D2279" s="620"/>
      <c r="E2279" s="620"/>
      <c r="F2279" s="620"/>
      <c r="G2279" s="479"/>
      <c r="H2279" s="621"/>
      <c r="I2279" s="622"/>
      <c r="J2279" s="622"/>
      <c r="K2279" s="623"/>
      <c r="L2279" s="623"/>
      <c r="M2279" s="622"/>
      <c r="N2279" s="623"/>
      <c r="O2279" s="622"/>
      <c r="P2279" s="479"/>
      <c r="Q2279" s="479"/>
      <c r="R2279" s="623"/>
      <c r="S2279" s="478"/>
      <c r="T2279" s="478"/>
      <c r="U2279" s="624"/>
      <c r="V2279" s="624"/>
      <c r="W2279" s="624"/>
      <c r="BB2279" s="478"/>
      <c r="BC2279" s="478"/>
      <c r="BD2279" s="478"/>
      <c r="BE2279" s="478"/>
      <c r="BF2279" s="478"/>
      <c r="BG2279" s="478"/>
    </row>
    <row r="2280" spans="2:59" x14ac:dyDescent="0.2">
      <c r="B2280" s="478"/>
      <c r="C2280" s="478"/>
      <c r="D2280" s="620"/>
      <c r="E2280" s="620"/>
      <c r="F2280" s="620"/>
      <c r="G2280" s="479"/>
      <c r="H2280" s="621"/>
      <c r="I2280" s="622"/>
      <c r="J2280" s="622"/>
      <c r="K2280" s="623"/>
      <c r="L2280" s="623"/>
      <c r="M2280" s="622"/>
      <c r="N2280" s="623"/>
      <c r="O2280" s="622"/>
      <c r="P2280" s="479"/>
      <c r="Q2280" s="479"/>
      <c r="R2280" s="623"/>
      <c r="S2280" s="478"/>
      <c r="T2280" s="478"/>
      <c r="U2280" s="624"/>
      <c r="V2280" s="624"/>
      <c r="W2280" s="624"/>
      <c r="BB2280" s="478"/>
      <c r="BC2280" s="478"/>
      <c r="BD2280" s="478"/>
      <c r="BE2280" s="478"/>
      <c r="BF2280" s="478"/>
      <c r="BG2280" s="478"/>
    </row>
    <row r="2281" spans="2:59" x14ac:dyDescent="0.2">
      <c r="B2281" s="478"/>
      <c r="C2281" s="478"/>
      <c r="D2281" s="620"/>
      <c r="E2281" s="620"/>
      <c r="F2281" s="620"/>
      <c r="G2281" s="479"/>
      <c r="H2281" s="621"/>
      <c r="I2281" s="622"/>
      <c r="J2281" s="622"/>
      <c r="K2281" s="623"/>
      <c r="L2281" s="623"/>
      <c r="M2281" s="622"/>
      <c r="N2281" s="623"/>
      <c r="O2281" s="622"/>
      <c r="P2281" s="479"/>
      <c r="Q2281" s="479"/>
      <c r="R2281" s="623"/>
      <c r="S2281" s="478"/>
      <c r="T2281" s="478"/>
      <c r="U2281" s="624"/>
      <c r="V2281" s="624"/>
      <c r="W2281" s="624"/>
      <c r="BB2281" s="478"/>
      <c r="BC2281" s="478"/>
      <c r="BD2281" s="478"/>
      <c r="BE2281" s="478"/>
      <c r="BF2281" s="478"/>
      <c r="BG2281" s="478"/>
    </row>
    <row r="2282" spans="2:59" x14ac:dyDescent="0.2">
      <c r="B2282" s="478"/>
      <c r="C2282" s="478"/>
      <c r="D2282" s="620"/>
      <c r="E2282" s="620"/>
      <c r="F2282" s="620"/>
      <c r="G2282" s="479"/>
      <c r="H2282" s="621"/>
      <c r="I2282" s="622"/>
      <c r="J2282" s="622"/>
      <c r="K2282" s="623"/>
      <c r="L2282" s="623"/>
      <c r="M2282" s="622"/>
      <c r="N2282" s="623"/>
      <c r="O2282" s="622"/>
      <c r="P2282" s="479"/>
      <c r="Q2282" s="479"/>
      <c r="R2282" s="623"/>
      <c r="S2282" s="478"/>
      <c r="T2282" s="478"/>
      <c r="U2282" s="624"/>
      <c r="V2282" s="624"/>
      <c r="W2282" s="624"/>
      <c r="BB2282" s="478"/>
      <c r="BC2282" s="478"/>
      <c r="BD2282" s="478"/>
      <c r="BE2282" s="478"/>
      <c r="BF2282" s="478"/>
      <c r="BG2282" s="478"/>
    </row>
    <row r="2283" spans="2:59" x14ac:dyDescent="0.2">
      <c r="B2283" s="478"/>
      <c r="C2283" s="478"/>
      <c r="D2283" s="620"/>
      <c r="E2283" s="620"/>
      <c r="F2283" s="620"/>
      <c r="G2283" s="479"/>
      <c r="H2283" s="621"/>
      <c r="I2283" s="622"/>
      <c r="J2283" s="622"/>
      <c r="K2283" s="623"/>
      <c r="L2283" s="623"/>
      <c r="M2283" s="622"/>
      <c r="N2283" s="623"/>
      <c r="O2283" s="622"/>
      <c r="P2283" s="479"/>
      <c r="Q2283" s="479"/>
      <c r="R2283" s="623"/>
      <c r="S2283" s="478"/>
      <c r="T2283" s="478"/>
      <c r="U2283" s="624"/>
      <c r="V2283" s="624"/>
      <c r="W2283" s="624"/>
      <c r="BB2283" s="478"/>
      <c r="BC2283" s="478"/>
      <c r="BD2283" s="478"/>
      <c r="BE2283" s="478"/>
      <c r="BF2283" s="478"/>
      <c r="BG2283" s="478"/>
    </row>
    <row r="2284" spans="2:59" x14ac:dyDescent="0.2">
      <c r="B2284" s="478"/>
      <c r="C2284" s="478"/>
      <c r="D2284" s="620"/>
      <c r="E2284" s="620"/>
      <c r="F2284" s="620"/>
      <c r="G2284" s="479"/>
      <c r="H2284" s="621"/>
      <c r="I2284" s="622"/>
      <c r="J2284" s="622"/>
      <c r="K2284" s="623"/>
      <c r="L2284" s="623"/>
      <c r="M2284" s="622"/>
      <c r="N2284" s="623"/>
      <c r="O2284" s="622"/>
      <c r="P2284" s="479"/>
      <c r="Q2284" s="479"/>
      <c r="R2284" s="623"/>
      <c r="S2284" s="478"/>
      <c r="T2284" s="478"/>
      <c r="U2284" s="624"/>
      <c r="V2284" s="624"/>
      <c r="W2284" s="624"/>
      <c r="BB2284" s="478"/>
      <c r="BC2284" s="478"/>
      <c r="BD2284" s="478"/>
      <c r="BE2284" s="478"/>
      <c r="BF2284" s="478"/>
      <c r="BG2284" s="478"/>
    </row>
    <row r="2285" spans="2:59" x14ac:dyDescent="0.2">
      <c r="B2285" s="478"/>
      <c r="C2285" s="478"/>
      <c r="D2285" s="620"/>
      <c r="E2285" s="620"/>
      <c r="F2285" s="620"/>
      <c r="G2285" s="479"/>
      <c r="H2285" s="621"/>
      <c r="I2285" s="622"/>
      <c r="J2285" s="622"/>
      <c r="K2285" s="623"/>
      <c r="L2285" s="623"/>
      <c r="M2285" s="622"/>
      <c r="N2285" s="623"/>
      <c r="O2285" s="622"/>
      <c r="P2285" s="479"/>
      <c r="Q2285" s="479"/>
      <c r="R2285" s="623"/>
      <c r="S2285" s="478"/>
      <c r="T2285" s="478"/>
      <c r="U2285" s="624"/>
      <c r="V2285" s="624"/>
      <c r="W2285" s="624"/>
      <c r="BB2285" s="478"/>
      <c r="BC2285" s="478"/>
      <c r="BD2285" s="478"/>
      <c r="BE2285" s="478"/>
      <c r="BF2285" s="478"/>
      <c r="BG2285" s="478"/>
    </row>
    <row r="2286" spans="2:59" x14ac:dyDescent="0.2">
      <c r="B2286" s="478"/>
      <c r="C2286" s="478"/>
      <c r="D2286" s="620"/>
      <c r="E2286" s="620"/>
      <c r="F2286" s="620"/>
      <c r="G2286" s="479"/>
      <c r="H2286" s="621"/>
      <c r="I2286" s="622"/>
      <c r="J2286" s="622"/>
      <c r="K2286" s="623"/>
      <c r="L2286" s="623"/>
      <c r="M2286" s="622"/>
      <c r="N2286" s="623"/>
      <c r="O2286" s="622"/>
      <c r="P2286" s="479"/>
      <c r="Q2286" s="479"/>
      <c r="R2286" s="623"/>
      <c r="S2286" s="478"/>
      <c r="T2286" s="478"/>
      <c r="U2286" s="624"/>
      <c r="V2286" s="624"/>
      <c r="W2286" s="624"/>
      <c r="BB2286" s="478"/>
      <c r="BC2286" s="478"/>
      <c r="BD2286" s="478"/>
      <c r="BE2286" s="478"/>
      <c r="BF2286" s="478"/>
      <c r="BG2286" s="478"/>
    </row>
    <row r="2287" spans="2:59" x14ac:dyDescent="0.2">
      <c r="B2287" s="478"/>
      <c r="C2287" s="478"/>
      <c r="D2287" s="620"/>
      <c r="E2287" s="620"/>
      <c r="F2287" s="620"/>
      <c r="G2287" s="479"/>
      <c r="H2287" s="621"/>
      <c r="I2287" s="622"/>
      <c r="J2287" s="622"/>
      <c r="K2287" s="623"/>
      <c r="L2287" s="623"/>
      <c r="M2287" s="622"/>
      <c r="N2287" s="623"/>
      <c r="O2287" s="622"/>
      <c r="P2287" s="479"/>
      <c r="Q2287" s="479"/>
      <c r="R2287" s="623"/>
      <c r="S2287" s="478"/>
      <c r="T2287" s="478"/>
      <c r="U2287" s="624"/>
      <c r="V2287" s="624"/>
      <c r="W2287" s="624"/>
      <c r="BB2287" s="478"/>
      <c r="BC2287" s="478"/>
      <c r="BD2287" s="478"/>
      <c r="BE2287" s="478"/>
      <c r="BF2287" s="478"/>
      <c r="BG2287" s="478"/>
    </row>
    <row r="2288" spans="2:59" x14ac:dyDescent="0.2">
      <c r="B2288" s="478"/>
      <c r="C2288" s="478"/>
      <c r="D2288" s="620"/>
      <c r="E2288" s="620"/>
      <c r="F2288" s="620"/>
      <c r="G2288" s="479"/>
      <c r="H2288" s="621"/>
      <c r="I2288" s="622"/>
      <c r="J2288" s="622"/>
      <c r="K2288" s="623"/>
      <c r="L2288" s="623"/>
      <c r="M2288" s="622"/>
      <c r="N2288" s="623"/>
      <c r="O2288" s="622"/>
      <c r="P2288" s="479"/>
      <c r="Q2288" s="479"/>
      <c r="R2288" s="623"/>
      <c r="S2288" s="478"/>
      <c r="T2288" s="478"/>
      <c r="U2288" s="624"/>
      <c r="V2288" s="624"/>
      <c r="W2288" s="624"/>
      <c r="BB2288" s="478"/>
      <c r="BC2288" s="478"/>
      <c r="BD2288" s="478"/>
      <c r="BE2288" s="478"/>
      <c r="BF2288" s="478"/>
      <c r="BG2288" s="478"/>
    </row>
    <row r="2289" spans="2:59" x14ac:dyDescent="0.2">
      <c r="B2289" s="478"/>
      <c r="C2289" s="478"/>
      <c r="D2289" s="620"/>
      <c r="E2289" s="620"/>
      <c r="F2289" s="620"/>
      <c r="G2289" s="479"/>
      <c r="H2289" s="621"/>
      <c r="I2289" s="622"/>
      <c r="J2289" s="622"/>
      <c r="K2289" s="623"/>
      <c r="L2289" s="623"/>
      <c r="M2289" s="622"/>
      <c r="N2289" s="623"/>
      <c r="O2289" s="622"/>
      <c r="P2289" s="479"/>
      <c r="Q2289" s="479"/>
      <c r="R2289" s="623"/>
      <c r="S2289" s="478"/>
      <c r="T2289" s="478"/>
      <c r="U2289" s="624"/>
      <c r="V2289" s="624"/>
      <c r="W2289" s="624"/>
      <c r="BB2289" s="478"/>
      <c r="BC2289" s="478"/>
      <c r="BD2289" s="478"/>
      <c r="BE2289" s="478"/>
      <c r="BF2289" s="478"/>
      <c r="BG2289" s="478"/>
    </row>
    <row r="2290" spans="2:59" x14ac:dyDescent="0.2">
      <c r="B2290" s="478"/>
      <c r="C2290" s="478"/>
      <c r="D2290" s="620"/>
      <c r="E2290" s="620"/>
      <c r="F2290" s="620"/>
      <c r="G2290" s="479"/>
      <c r="H2290" s="621"/>
      <c r="I2290" s="622"/>
      <c r="J2290" s="622"/>
      <c r="K2290" s="623"/>
      <c r="L2290" s="623"/>
      <c r="M2290" s="622"/>
      <c r="N2290" s="623"/>
      <c r="O2290" s="622"/>
      <c r="P2290" s="479"/>
      <c r="Q2290" s="479"/>
      <c r="R2290" s="623"/>
      <c r="S2290" s="478"/>
      <c r="T2290" s="478"/>
      <c r="U2290" s="624"/>
      <c r="V2290" s="624"/>
      <c r="W2290" s="624"/>
      <c r="BB2290" s="478"/>
      <c r="BC2290" s="478"/>
      <c r="BD2290" s="478"/>
      <c r="BE2290" s="478"/>
      <c r="BF2290" s="478"/>
      <c r="BG2290" s="478"/>
    </row>
    <row r="2291" spans="2:59" x14ac:dyDescent="0.2">
      <c r="B2291" s="478"/>
      <c r="C2291" s="478"/>
      <c r="D2291" s="620"/>
      <c r="E2291" s="620"/>
      <c r="F2291" s="620"/>
      <c r="G2291" s="479"/>
      <c r="H2291" s="621"/>
      <c r="I2291" s="622"/>
      <c r="J2291" s="622"/>
      <c r="K2291" s="623"/>
      <c r="L2291" s="623"/>
      <c r="M2291" s="622"/>
      <c r="N2291" s="623"/>
      <c r="O2291" s="622"/>
      <c r="P2291" s="479"/>
      <c r="Q2291" s="479"/>
      <c r="R2291" s="623"/>
      <c r="S2291" s="478"/>
      <c r="T2291" s="478"/>
      <c r="U2291" s="624"/>
      <c r="V2291" s="624"/>
      <c r="W2291" s="624"/>
      <c r="BB2291" s="478"/>
      <c r="BC2291" s="478"/>
      <c r="BD2291" s="478"/>
      <c r="BE2291" s="478"/>
      <c r="BF2291" s="478"/>
      <c r="BG2291" s="478"/>
    </row>
    <row r="2292" spans="2:59" x14ac:dyDescent="0.2">
      <c r="B2292" s="478"/>
      <c r="C2292" s="478"/>
      <c r="D2292" s="620"/>
      <c r="E2292" s="620"/>
      <c r="F2292" s="620"/>
      <c r="G2292" s="479"/>
      <c r="H2292" s="621"/>
      <c r="I2292" s="622"/>
      <c r="J2292" s="622"/>
      <c r="K2292" s="623"/>
      <c r="L2292" s="623"/>
      <c r="M2292" s="622"/>
      <c r="N2292" s="623"/>
      <c r="O2292" s="622"/>
      <c r="P2292" s="479"/>
      <c r="Q2292" s="479"/>
      <c r="R2292" s="623"/>
      <c r="S2292" s="478"/>
      <c r="T2292" s="478"/>
      <c r="U2292" s="624"/>
      <c r="V2292" s="624"/>
      <c r="W2292" s="624"/>
      <c r="BB2292" s="478"/>
      <c r="BC2292" s="478"/>
      <c r="BD2292" s="478"/>
      <c r="BE2292" s="478"/>
      <c r="BF2292" s="478"/>
      <c r="BG2292" s="478"/>
    </row>
    <row r="2293" spans="2:59" x14ac:dyDescent="0.2">
      <c r="B2293" s="478"/>
      <c r="C2293" s="478"/>
      <c r="D2293" s="620"/>
      <c r="E2293" s="620"/>
      <c r="F2293" s="620"/>
      <c r="G2293" s="479"/>
      <c r="H2293" s="621"/>
      <c r="I2293" s="622"/>
      <c r="J2293" s="622"/>
      <c r="K2293" s="623"/>
      <c r="L2293" s="623"/>
      <c r="M2293" s="622"/>
      <c r="N2293" s="623"/>
      <c r="O2293" s="622"/>
      <c r="P2293" s="479"/>
      <c r="Q2293" s="479"/>
      <c r="R2293" s="623"/>
      <c r="S2293" s="478"/>
      <c r="T2293" s="478"/>
      <c r="U2293" s="624"/>
      <c r="V2293" s="624"/>
      <c r="W2293" s="624"/>
      <c r="BB2293" s="478"/>
      <c r="BC2293" s="478"/>
      <c r="BD2293" s="478"/>
      <c r="BE2293" s="478"/>
      <c r="BF2293" s="478"/>
      <c r="BG2293" s="478"/>
    </row>
    <row r="2294" spans="2:59" x14ac:dyDescent="0.2">
      <c r="B2294" s="478"/>
      <c r="C2294" s="478"/>
      <c r="D2294" s="620"/>
      <c r="E2294" s="620"/>
      <c r="F2294" s="620"/>
      <c r="G2294" s="479"/>
      <c r="H2294" s="621"/>
      <c r="I2294" s="622"/>
      <c r="J2294" s="622"/>
      <c r="K2294" s="623"/>
      <c r="L2294" s="623"/>
      <c r="M2294" s="622"/>
      <c r="N2294" s="623"/>
      <c r="O2294" s="622"/>
      <c r="P2294" s="479"/>
      <c r="Q2294" s="479"/>
      <c r="R2294" s="623"/>
      <c r="S2294" s="478"/>
      <c r="T2294" s="478"/>
      <c r="U2294" s="624"/>
      <c r="V2294" s="624"/>
      <c r="W2294" s="624"/>
      <c r="BB2294" s="478"/>
      <c r="BC2294" s="478"/>
      <c r="BD2294" s="478"/>
      <c r="BE2294" s="478"/>
      <c r="BF2294" s="478"/>
      <c r="BG2294" s="478"/>
    </row>
    <row r="2295" spans="2:59" x14ac:dyDescent="0.2">
      <c r="B2295" s="478"/>
      <c r="C2295" s="478"/>
      <c r="D2295" s="620"/>
      <c r="E2295" s="620"/>
      <c r="F2295" s="620"/>
      <c r="G2295" s="479"/>
      <c r="H2295" s="621"/>
      <c r="I2295" s="622"/>
      <c r="J2295" s="622"/>
      <c r="K2295" s="623"/>
      <c r="L2295" s="623"/>
      <c r="M2295" s="622"/>
      <c r="N2295" s="623"/>
      <c r="O2295" s="622"/>
      <c r="P2295" s="479"/>
      <c r="Q2295" s="479"/>
      <c r="R2295" s="623"/>
      <c r="S2295" s="478"/>
      <c r="T2295" s="478"/>
      <c r="U2295" s="624"/>
      <c r="V2295" s="624"/>
      <c r="W2295" s="624"/>
      <c r="BB2295" s="478"/>
      <c r="BC2295" s="478"/>
      <c r="BD2295" s="478"/>
      <c r="BE2295" s="478"/>
      <c r="BF2295" s="478"/>
      <c r="BG2295" s="478"/>
    </row>
    <row r="2296" spans="2:59" x14ac:dyDescent="0.2">
      <c r="B2296" s="478"/>
      <c r="C2296" s="478"/>
      <c r="D2296" s="620"/>
      <c r="E2296" s="620"/>
      <c r="F2296" s="620"/>
      <c r="G2296" s="479"/>
      <c r="H2296" s="621"/>
      <c r="I2296" s="622"/>
      <c r="J2296" s="622"/>
      <c r="K2296" s="623"/>
      <c r="L2296" s="623"/>
      <c r="M2296" s="622"/>
      <c r="N2296" s="623"/>
      <c r="O2296" s="622"/>
      <c r="P2296" s="479"/>
      <c r="Q2296" s="479"/>
      <c r="R2296" s="623"/>
      <c r="S2296" s="478"/>
      <c r="T2296" s="478"/>
      <c r="U2296" s="624"/>
      <c r="V2296" s="624"/>
      <c r="W2296" s="624"/>
      <c r="BB2296" s="478"/>
      <c r="BC2296" s="478"/>
      <c r="BD2296" s="478"/>
      <c r="BE2296" s="478"/>
      <c r="BF2296" s="478"/>
      <c r="BG2296" s="478"/>
    </row>
    <row r="2297" spans="2:59" x14ac:dyDescent="0.2">
      <c r="B2297" s="478"/>
      <c r="C2297" s="478"/>
      <c r="D2297" s="620"/>
      <c r="E2297" s="620"/>
      <c r="F2297" s="620"/>
      <c r="G2297" s="479"/>
      <c r="H2297" s="621"/>
      <c r="I2297" s="622"/>
      <c r="J2297" s="622"/>
      <c r="K2297" s="623"/>
      <c r="L2297" s="623"/>
      <c r="M2297" s="622"/>
      <c r="N2297" s="623"/>
      <c r="O2297" s="622"/>
      <c r="P2297" s="479"/>
      <c r="Q2297" s="479"/>
      <c r="R2297" s="623"/>
      <c r="S2297" s="478"/>
      <c r="T2297" s="478"/>
      <c r="U2297" s="624"/>
      <c r="V2297" s="624"/>
      <c r="W2297" s="624"/>
      <c r="BB2297" s="478"/>
      <c r="BC2297" s="478"/>
      <c r="BD2297" s="478"/>
      <c r="BE2297" s="478"/>
      <c r="BF2297" s="478"/>
      <c r="BG2297" s="478"/>
    </row>
    <row r="2298" spans="2:59" x14ac:dyDescent="0.2">
      <c r="B2298" s="478"/>
      <c r="C2298" s="478"/>
      <c r="D2298" s="620"/>
      <c r="E2298" s="620"/>
      <c r="F2298" s="620"/>
      <c r="G2298" s="479"/>
      <c r="H2298" s="621"/>
      <c r="I2298" s="622"/>
      <c r="J2298" s="622"/>
      <c r="K2298" s="623"/>
      <c r="L2298" s="623"/>
      <c r="M2298" s="622"/>
      <c r="N2298" s="623"/>
      <c r="O2298" s="622"/>
      <c r="P2298" s="479"/>
      <c r="Q2298" s="479"/>
      <c r="R2298" s="623"/>
      <c r="S2298" s="478"/>
      <c r="T2298" s="478"/>
      <c r="U2298" s="624"/>
      <c r="V2298" s="624"/>
      <c r="W2298" s="624"/>
      <c r="BB2298" s="478"/>
      <c r="BC2298" s="478"/>
      <c r="BD2298" s="478"/>
      <c r="BE2298" s="478"/>
      <c r="BF2298" s="478"/>
      <c r="BG2298" s="478"/>
    </row>
    <row r="2299" spans="2:59" x14ac:dyDescent="0.2">
      <c r="B2299" s="478"/>
      <c r="C2299" s="478"/>
      <c r="D2299" s="620"/>
      <c r="E2299" s="620"/>
      <c r="F2299" s="620"/>
      <c r="G2299" s="479"/>
      <c r="H2299" s="621"/>
      <c r="I2299" s="622"/>
      <c r="J2299" s="622"/>
      <c r="K2299" s="623"/>
      <c r="L2299" s="623"/>
      <c r="M2299" s="622"/>
      <c r="N2299" s="623"/>
      <c r="O2299" s="622"/>
      <c r="P2299" s="479"/>
      <c r="Q2299" s="479"/>
      <c r="R2299" s="623"/>
      <c r="S2299" s="478"/>
      <c r="T2299" s="478"/>
      <c r="U2299" s="624"/>
      <c r="V2299" s="624"/>
      <c r="W2299" s="624"/>
      <c r="BB2299" s="478"/>
      <c r="BC2299" s="478"/>
      <c r="BD2299" s="478"/>
      <c r="BE2299" s="478"/>
      <c r="BF2299" s="478"/>
      <c r="BG2299" s="478"/>
    </row>
    <row r="2300" spans="2:59" x14ac:dyDescent="0.2">
      <c r="B2300" s="478"/>
      <c r="C2300" s="478"/>
      <c r="D2300" s="620"/>
      <c r="E2300" s="620"/>
      <c r="F2300" s="620"/>
      <c r="G2300" s="479"/>
      <c r="H2300" s="621"/>
      <c r="I2300" s="622"/>
      <c r="J2300" s="622"/>
      <c r="K2300" s="623"/>
      <c r="L2300" s="623"/>
      <c r="M2300" s="622"/>
      <c r="N2300" s="623"/>
      <c r="O2300" s="622"/>
      <c r="P2300" s="479"/>
      <c r="Q2300" s="479"/>
      <c r="R2300" s="623"/>
      <c r="S2300" s="478"/>
      <c r="T2300" s="478"/>
      <c r="U2300" s="624"/>
      <c r="V2300" s="624"/>
      <c r="W2300" s="624"/>
      <c r="BB2300" s="478"/>
      <c r="BC2300" s="478"/>
      <c r="BD2300" s="478"/>
      <c r="BE2300" s="478"/>
      <c r="BF2300" s="478"/>
      <c r="BG2300" s="478"/>
    </row>
    <row r="2301" spans="2:59" x14ac:dyDescent="0.2">
      <c r="B2301" s="478"/>
      <c r="C2301" s="478"/>
      <c r="D2301" s="620"/>
      <c r="E2301" s="620"/>
      <c r="F2301" s="620"/>
      <c r="G2301" s="479"/>
      <c r="H2301" s="621"/>
      <c r="I2301" s="622"/>
      <c r="J2301" s="622"/>
      <c r="K2301" s="623"/>
      <c r="L2301" s="623"/>
      <c r="M2301" s="622"/>
      <c r="N2301" s="623"/>
      <c r="O2301" s="622"/>
      <c r="P2301" s="479"/>
      <c r="Q2301" s="479"/>
      <c r="R2301" s="623"/>
      <c r="S2301" s="478"/>
      <c r="T2301" s="478"/>
      <c r="U2301" s="624"/>
      <c r="V2301" s="624"/>
      <c r="W2301" s="624"/>
      <c r="BB2301" s="478"/>
      <c r="BC2301" s="478"/>
      <c r="BD2301" s="478"/>
      <c r="BE2301" s="478"/>
      <c r="BF2301" s="478"/>
      <c r="BG2301" s="478"/>
    </row>
    <row r="2302" spans="2:59" x14ac:dyDescent="0.2">
      <c r="B2302" s="478"/>
      <c r="C2302" s="478"/>
      <c r="D2302" s="620"/>
      <c r="E2302" s="620"/>
      <c r="F2302" s="620"/>
      <c r="G2302" s="479"/>
      <c r="H2302" s="621"/>
      <c r="I2302" s="622"/>
      <c r="J2302" s="622"/>
      <c r="K2302" s="623"/>
      <c r="L2302" s="623"/>
      <c r="M2302" s="622"/>
      <c r="N2302" s="623"/>
      <c r="O2302" s="622"/>
      <c r="P2302" s="479"/>
      <c r="Q2302" s="479"/>
      <c r="R2302" s="623"/>
      <c r="S2302" s="478"/>
      <c r="T2302" s="478"/>
      <c r="U2302" s="624"/>
      <c r="V2302" s="624"/>
      <c r="W2302" s="624"/>
      <c r="BB2302" s="478"/>
      <c r="BC2302" s="478"/>
      <c r="BD2302" s="478"/>
      <c r="BE2302" s="478"/>
      <c r="BF2302" s="478"/>
      <c r="BG2302" s="478"/>
    </row>
    <row r="2303" spans="2:59" x14ac:dyDescent="0.2">
      <c r="B2303" s="478"/>
      <c r="C2303" s="478"/>
      <c r="D2303" s="620"/>
      <c r="E2303" s="620"/>
      <c r="F2303" s="620"/>
      <c r="G2303" s="479"/>
      <c r="H2303" s="621"/>
      <c r="I2303" s="622"/>
      <c r="J2303" s="622"/>
      <c r="K2303" s="623"/>
      <c r="L2303" s="623"/>
      <c r="M2303" s="622"/>
      <c r="N2303" s="623"/>
      <c r="O2303" s="622"/>
      <c r="P2303" s="479"/>
      <c r="Q2303" s="479"/>
      <c r="R2303" s="623"/>
      <c r="S2303" s="478"/>
      <c r="T2303" s="478"/>
      <c r="U2303" s="624"/>
      <c r="V2303" s="624"/>
      <c r="W2303" s="624"/>
      <c r="BB2303" s="478"/>
      <c r="BC2303" s="478"/>
      <c r="BD2303" s="478"/>
      <c r="BE2303" s="478"/>
      <c r="BF2303" s="478"/>
      <c r="BG2303" s="478"/>
    </row>
    <row r="2304" spans="2:59" x14ac:dyDescent="0.2">
      <c r="B2304" s="478"/>
      <c r="C2304" s="478"/>
      <c r="D2304" s="620"/>
      <c r="E2304" s="620"/>
      <c r="F2304" s="620"/>
      <c r="G2304" s="479"/>
      <c r="H2304" s="621"/>
      <c r="I2304" s="622"/>
      <c r="J2304" s="622"/>
      <c r="K2304" s="623"/>
      <c r="L2304" s="623"/>
      <c r="M2304" s="622"/>
      <c r="N2304" s="623"/>
      <c r="O2304" s="622"/>
      <c r="P2304" s="479"/>
      <c r="Q2304" s="479"/>
      <c r="R2304" s="623"/>
      <c r="S2304" s="478"/>
      <c r="T2304" s="478"/>
      <c r="U2304" s="624"/>
      <c r="V2304" s="624"/>
      <c r="W2304" s="624"/>
      <c r="BB2304" s="478"/>
      <c r="BC2304" s="478"/>
      <c r="BD2304" s="478"/>
      <c r="BE2304" s="478"/>
      <c r="BF2304" s="478"/>
      <c r="BG2304" s="478"/>
    </row>
    <row r="2305" spans="2:59" x14ac:dyDescent="0.2">
      <c r="B2305" s="478"/>
      <c r="C2305" s="478"/>
      <c r="D2305" s="620"/>
      <c r="E2305" s="620"/>
      <c r="F2305" s="620"/>
      <c r="G2305" s="479"/>
      <c r="H2305" s="621"/>
      <c r="I2305" s="622"/>
      <c r="J2305" s="622"/>
      <c r="K2305" s="623"/>
      <c r="L2305" s="623"/>
      <c r="M2305" s="622"/>
      <c r="N2305" s="623"/>
      <c r="O2305" s="622"/>
      <c r="P2305" s="479"/>
      <c r="Q2305" s="479"/>
      <c r="R2305" s="623"/>
      <c r="S2305" s="478"/>
      <c r="T2305" s="478"/>
      <c r="U2305" s="624"/>
      <c r="V2305" s="624"/>
      <c r="W2305" s="624"/>
      <c r="BB2305" s="478"/>
      <c r="BC2305" s="478"/>
      <c r="BD2305" s="478"/>
      <c r="BE2305" s="478"/>
      <c r="BF2305" s="478"/>
      <c r="BG2305" s="478"/>
    </row>
    <row r="2306" spans="2:59" x14ac:dyDescent="0.2">
      <c r="B2306" s="478"/>
      <c r="C2306" s="478"/>
      <c r="D2306" s="620"/>
      <c r="E2306" s="620"/>
      <c r="F2306" s="620"/>
      <c r="G2306" s="479"/>
      <c r="H2306" s="621"/>
      <c r="I2306" s="622"/>
      <c r="J2306" s="622"/>
      <c r="K2306" s="623"/>
      <c r="L2306" s="623"/>
      <c r="M2306" s="622"/>
      <c r="N2306" s="623"/>
      <c r="O2306" s="622"/>
      <c r="P2306" s="479"/>
      <c r="Q2306" s="479"/>
      <c r="R2306" s="623"/>
      <c r="S2306" s="478"/>
      <c r="T2306" s="478"/>
      <c r="U2306" s="624"/>
      <c r="V2306" s="624"/>
      <c r="W2306" s="624"/>
      <c r="BB2306" s="478"/>
      <c r="BC2306" s="478"/>
      <c r="BD2306" s="478"/>
      <c r="BE2306" s="478"/>
      <c r="BF2306" s="478"/>
      <c r="BG2306" s="478"/>
    </row>
    <row r="2307" spans="2:59" x14ac:dyDescent="0.2">
      <c r="B2307" s="478"/>
      <c r="C2307" s="478"/>
      <c r="D2307" s="620"/>
      <c r="E2307" s="620"/>
      <c r="F2307" s="620"/>
      <c r="G2307" s="479"/>
      <c r="H2307" s="621"/>
      <c r="I2307" s="622"/>
      <c r="J2307" s="622"/>
      <c r="K2307" s="623"/>
      <c r="L2307" s="623"/>
      <c r="M2307" s="622"/>
      <c r="N2307" s="623"/>
      <c r="O2307" s="622"/>
      <c r="P2307" s="479"/>
      <c r="Q2307" s="479"/>
      <c r="R2307" s="623"/>
      <c r="S2307" s="478"/>
      <c r="T2307" s="478"/>
      <c r="U2307" s="624"/>
      <c r="V2307" s="624"/>
      <c r="W2307" s="624"/>
      <c r="BB2307" s="478"/>
      <c r="BC2307" s="478"/>
      <c r="BD2307" s="478"/>
      <c r="BE2307" s="478"/>
      <c r="BF2307" s="478"/>
      <c r="BG2307" s="478"/>
    </row>
    <row r="2308" spans="2:59" x14ac:dyDescent="0.2">
      <c r="B2308" s="478"/>
      <c r="C2308" s="478"/>
      <c r="D2308" s="620"/>
      <c r="E2308" s="620"/>
      <c r="F2308" s="620"/>
      <c r="G2308" s="479"/>
      <c r="H2308" s="621"/>
      <c r="I2308" s="622"/>
      <c r="J2308" s="622"/>
      <c r="K2308" s="623"/>
      <c r="L2308" s="623"/>
      <c r="M2308" s="622"/>
      <c r="N2308" s="623"/>
      <c r="O2308" s="622"/>
      <c r="P2308" s="479"/>
      <c r="Q2308" s="479"/>
      <c r="R2308" s="623"/>
      <c r="S2308" s="478"/>
      <c r="T2308" s="478"/>
      <c r="U2308" s="624"/>
      <c r="V2308" s="624"/>
      <c r="W2308" s="624"/>
      <c r="BB2308" s="478"/>
      <c r="BC2308" s="478"/>
      <c r="BD2308" s="478"/>
      <c r="BE2308" s="478"/>
      <c r="BF2308" s="478"/>
      <c r="BG2308" s="478"/>
    </row>
    <row r="2309" spans="2:59" x14ac:dyDescent="0.2">
      <c r="B2309" s="478"/>
      <c r="C2309" s="478"/>
      <c r="D2309" s="620"/>
      <c r="E2309" s="620"/>
      <c r="F2309" s="620"/>
      <c r="G2309" s="479"/>
      <c r="H2309" s="621"/>
      <c r="I2309" s="622"/>
      <c r="J2309" s="622"/>
      <c r="K2309" s="623"/>
      <c r="L2309" s="623"/>
      <c r="M2309" s="622"/>
      <c r="N2309" s="623"/>
      <c r="O2309" s="622"/>
      <c r="P2309" s="479"/>
      <c r="Q2309" s="479"/>
      <c r="R2309" s="623"/>
      <c r="S2309" s="478"/>
      <c r="T2309" s="478"/>
      <c r="U2309" s="624"/>
      <c r="V2309" s="624"/>
      <c r="W2309" s="624"/>
      <c r="BB2309" s="478"/>
      <c r="BC2309" s="478"/>
      <c r="BD2309" s="478"/>
      <c r="BE2309" s="478"/>
      <c r="BF2309" s="478"/>
      <c r="BG2309" s="478"/>
    </row>
    <row r="2310" spans="2:59" x14ac:dyDescent="0.2">
      <c r="B2310" s="478"/>
      <c r="C2310" s="478"/>
      <c r="D2310" s="620"/>
      <c r="E2310" s="620"/>
      <c r="F2310" s="620"/>
      <c r="G2310" s="479"/>
      <c r="H2310" s="621"/>
      <c r="I2310" s="622"/>
      <c r="J2310" s="622"/>
      <c r="K2310" s="623"/>
      <c r="L2310" s="623"/>
      <c r="M2310" s="622"/>
      <c r="N2310" s="623"/>
      <c r="O2310" s="622"/>
      <c r="P2310" s="479"/>
      <c r="Q2310" s="479"/>
      <c r="R2310" s="623"/>
      <c r="S2310" s="478"/>
      <c r="T2310" s="478"/>
      <c r="U2310" s="624"/>
      <c r="V2310" s="624"/>
      <c r="W2310" s="624"/>
      <c r="BB2310" s="478"/>
      <c r="BC2310" s="478"/>
      <c r="BD2310" s="478"/>
      <c r="BE2310" s="478"/>
      <c r="BF2310" s="478"/>
      <c r="BG2310" s="478"/>
    </row>
    <row r="2311" spans="2:59" x14ac:dyDescent="0.2">
      <c r="B2311" s="478"/>
      <c r="C2311" s="478"/>
      <c r="D2311" s="620"/>
      <c r="E2311" s="620"/>
      <c r="F2311" s="620"/>
      <c r="G2311" s="479"/>
      <c r="H2311" s="621"/>
      <c r="I2311" s="622"/>
      <c r="J2311" s="622"/>
      <c r="K2311" s="623"/>
      <c r="L2311" s="623"/>
      <c r="M2311" s="622"/>
      <c r="N2311" s="623"/>
      <c r="O2311" s="622"/>
      <c r="P2311" s="479"/>
      <c r="Q2311" s="479"/>
      <c r="R2311" s="623"/>
      <c r="S2311" s="478"/>
      <c r="T2311" s="478"/>
      <c r="U2311" s="624"/>
      <c r="V2311" s="624"/>
      <c r="W2311" s="624"/>
      <c r="BB2311" s="478"/>
      <c r="BC2311" s="478"/>
      <c r="BD2311" s="478"/>
      <c r="BE2311" s="478"/>
      <c r="BF2311" s="478"/>
      <c r="BG2311" s="478"/>
    </row>
    <row r="2312" spans="2:59" x14ac:dyDescent="0.2">
      <c r="B2312" s="478"/>
      <c r="C2312" s="478"/>
      <c r="D2312" s="620"/>
      <c r="E2312" s="620"/>
      <c r="F2312" s="620"/>
      <c r="G2312" s="479"/>
      <c r="H2312" s="621"/>
      <c r="I2312" s="622"/>
      <c r="J2312" s="622"/>
      <c r="K2312" s="623"/>
      <c r="L2312" s="623"/>
      <c r="M2312" s="622"/>
      <c r="N2312" s="623"/>
      <c r="O2312" s="622"/>
      <c r="P2312" s="479"/>
      <c r="Q2312" s="479"/>
      <c r="R2312" s="623"/>
      <c r="S2312" s="478"/>
      <c r="T2312" s="478"/>
      <c r="U2312" s="624"/>
      <c r="V2312" s="624"/>
      <c r="W2312" s="624"/>
      <c r="BB2312" s="478"/>
      <c r="BC2312" s="478"/>
      <c r="BD2312" s="478"/>
      <c r="BE2312" s="478"/>
      <c r="BF2312" s="478"/>
      <c r="BG2312" s="478"/>
    </row>
    <row r="2313" spans="2:59" x14ac:dyDescent="0.2">
      <c r="B2313" s="478"/>
      <c r="C2313" s="478"/>
      <c r="D2313" s="620"/>
      <c r="E2313" s="620"/>
      <c r="F2313" s="620"/>
      <c r="G2313" s="479"/>
      <c r="H2313" s="621"/>
      <c r="I2313" s="622"/>
      <c r="J2313" s="622"/>
      <c r="K2313" s="623"/>
      <c r="L2313" s="623"/>
      <c r="M2313" s="622"/>
      <c r="N2313" s="623"/>
      <c r="O2313" s="622"/>
      <c r="P2313" s="479"/>
      <c r="Q2313" s="479"/>
      <c r="R2313" s="623"/>
      <c r="S2313" s="478"/>
      <c r="T2313" s="478"/>
      <c r="U2313" s="624"/>
      <c r="V2313" s="624"/>
      <c r="W2313" s="624"/>
      <c r="BB2313" s="478"/>
      <c r="BC2313" s="478"/>
      <c r="BD2313" s="478"/>
      <c r="BE2313" s="478"/>
      <c r="BF2313" s="478"/>
      <c r="BG2313" s="478"/>
    </row>
    <row r="2314" spans="2:59" x14ac:dyDescent="0.2">
      <c r="B2314" s="478"/>
      <c r="C2314" s="478"/>
      <c r="D2314" s="620"/>
      <c r="E2314" s="620"/>
      <c r="F2314" s="620"/>
      <c r="G2314" s="479"/>
      <c r="H2314" s="621"/>
      <c r="I2314" s="622"/>
      <c r="J2314" s="622"/>
      <c r="K2314" s="623"/>
      <c r="L2314" s="623"/>
      <c r="M2314" s="622"/>
      <c r="N2314" s="623"/>
      <c r="O2314" s="622"/>
      <c r="P2314" s="479"/>
      <c r="Q2314" s="479"/>
      <c r="R2314" s="623"/>
      <c r="S2314" s="478"/>
      <c r="T2314" s="478"/>
      <c r="U2314" s="624"/>
      <c r="V2314" s="624"/>
      <c r="W2314" s="624"/>
      <c r="BB2314" s="478"/>
      <c r="BC2314" s="478"/>
      <c r="BD2314" s="478"/>
      <c r="BE2314" s="478"/>
      <c r="BF2314" s="478"/>
      <c r="BG2314" s="478"/>
    </row>
    <row r="2315" spans="2:59" x14ac:dyDescent="0.2">
      <c r="B2315" s="478"/>
      <c r="C2315" s="478"/>
      <c r="D2315" s="620"/>
      <c r="E2315" s="620"/>
      <c r="F2315" s="620"/>
      <c r="G2315" s="479"/>
      <c r="H2315" s="621"/>
      <c r="I2315" s="622"/>
      <c r="J2315" s="622"/>
      <c r="K2315" s="623"/>
      <c r="L2315" s="623"/>
      <c r="M2315" s="622"/>
      <c r="N2315" s="623"/>
      <c r="O2315" s="622"/>
      <c r="P2315" s="479"/>
      <c r="Q2315" s="479"/>
      <c r="R2315" s="623"/>
      <c r="S2315" s="478"/>
      <c r="T2315" s="478"/>
      <c r="U2315" s="624"/>
      <c r="V2315" s="624"/>
      <c r="W2315" s="624"/>
      <c r="BB2315" s="478"/>
      <c r="BC2315" s="478"/>
      <c r="BD2315" s="478"/>
      <c r="BE2315" s="478"/>
      <c r="BF2315" s="478"/>
      <c r="BG2315" s="478"/>
    </row>
    <row r="2316" spans="2:59" x14ac:dyDescent="0.2">
      <c r="B2316" s="478"/>
      <c r="C2316" s="478"/>
      <c r="D2316" s="620"/>
      <c r="E2316" s="620"/>
      <c r="F2316" s="620"/>
      <c r="G2316" s="479"/>
      <c r="H2316" s="621"/>
      <c r="I2316" s="622"/>
      <c r="J2316" s="622"/>
      <c r="K2316" s="623"/>
      <c r="L2316" s="623"/>
      <c r="M2316" s="622"/>
      <c r="N2316" s="623"/>
      <c r="O2316" s="622"/>
      <c r="P2316" s="479"/>
      <c r="Q2316" s="479"/>
      <c r="R2316" s="623"/>
      <c r="S2316" s="478"/>
      <c r="T2316" s="478"/>
      <c r="U2316" s="624"/>
      <c r="V2316" s="624"/>
      <c r="W2316" s="624"/>
      <c r="BB2316" s="478"/>
      <c r="BC2316" s="478"/>
      <c r="BD2316" s="478"/>
      <c r="BE2316" s="478"/>
      <c r="BF2316" s="478"/>
      <c r="BG2316" s="478"/>
    </row>
    <row r="2317" spans="2:59" x14ac:dyDescent="0.2">
      <c r="B2317" s="478"/>
      <c r="C2317" s="478"/>
      <c r="D2317" s="620"/>
      <c r="E2317" s="620"/>
      <c r="F2317" s="620"/>
      <c r="G2317" s="479"/>
      <c r="H2317" s="621"/>
      <c r="I2317" s="622"/>
      <c r="J2317" s="622"/>
      <c r="K2317" s="623"/>
      <c r="L2317" s="623"/>
      <c r="M2317" s="622"/>
      <c r="N2317" s="623"/>
      <c r="O2317" s="622"/>
      <c r="P2317" s="479"/>
      <c r="Q2317" s="479"/>
      <c r="R2317" s="623"/>
      <c r="S2317" s="478"/>
      <c r="T2317" s="478"/>
      <c r="U2317" s="624"/>
      <c r="V2317" s="624"/>
      <c r="W2317" s="624"/>
      <c r="BB2317" s="478"/>
      <c r="BC2317" s="478"/>
      <c r="BD2317" s="478"/>
      <c r="BE2317" s="478"/>
      <c r="BF2317" s="478"/>
      <c r="BG2317" s="478"/>
    </row>
    <row r="2318" spans="2:59" x14ac:dyDescent="0.2">
      <c r="B2318" s="478"/>
      <c r="C2318" s="478"/>
      <c r="D2318" s="620"/>
      <c r="E2318" s="620"/>
      <c r="F2318" s="620"/>
      <c r="G2318" s="479"/>
      <c r="H2318" s="621"/>
      <c r="I2318" s="622"/>
      <c r="J2318" s="622"/>
      <c r="K2318" s="623"/>
      <c r="L2318" s="623"/>
      <c r="M2318" s="622"/>
      <c r="N2318" s="623"/>
      <c r="O2318" s="622"/>
      <c r="P2318" s="479"/>
      <c r="Q2318" s="479"/>
      <c r="R2318" s="623"/>
      <c r="S2318" s="478"/>
      <c r="T2318" s="478"/>
      <c r="U2318" s="624"/>
      <c r="V2318" s="624"/>
      <c r="W2318" s="624"/>
      <c r="BB2318" s="478"/>
      <c r="BC2318" s="478"/>
      <c r="BD2318" s="478"/>
      <c r="BE2318" s="478"/>
      <c r="BF2318" s="478"/>
      <c r="BG2318" s="478"/>
    </row>
    <row r="2319" spans="2:59" x14ac:dyDescent="0.2">
      <c r="B2319" s="478"/>
      <c r="C2319" s="478"/>
      <c r="D2319" s="620"/>
      <c r="E2319" s="620"/>
      <c r="F2319" s="620"/>
      <c r="G2319" s="479"/>
      <c r="H2319" s="621"/>
      <c r="I2319" s="622"/>
      <c r="J2319" s="622"/>
      <c r="K2319" s="623"/>
      <c r="L2319" s="623"/>
      <c r="M2319" s="622"/>
      <c r="N2319" s="623"/>
      <c r="O2319" s="622"/>
      <c r="P2319" s="479"/>
      <c r="Q2319" s="479"/>
      <c r="R2319" s="623"/>
      <c r="S2319" s="478"/>
      <c r="T2319" s="478"/>
      <c r="U2319" s="624"/>
      <c r="V2319" s="624"/>
      <c r="W2319" s="624"/>
      <c r="BB2319" s="478"/>
      <c r="BC2319" s="478"/>
      <c r="BD2319" s="478"/>
      <c r="BE2319" s="478"/>
      <c r="BF2319" s="478"/>
      <c r="BG2319" s="478"/>
    </row>
    <row r="2320" spans="2:59" x14ac:dyDescent="0.2">
      <c r="B2320" s="478"/>
      <c r="C2320" s="478"/>
      <c r="D2320" s="620"/>
      <c r="E2320" s="620"/>
      <c r="F2320" s="620"/>
      <c r="G2320" s="479"/>
      <c r="H2320" s="621"/>
      <c r="I2320" s="622"/>
      <c r="J2320" s="622"/>
      <c r="K2320" s="623"/>
      <c r="L2320" s="623"/>
      <c r="M2320" s="622"/>
      <c r="N2320" s="623"/>
      <c r="O2320" s="622"/>
      <c r="P2320" s="479"/>
      <c r="Q2320" s="479"/>
      <c r="R2320" s="623"/>
      <c r="S2320" s="478"/>
      <c r="T2320" s="478"/>
      <c r="U2320" s="624"/>
      <c r="V2320" s="624"/>
      <c r="W2320" s="624"/>
      <c r="BB2320" s="478"/>
      <c r="BC2320" s="478"/>
      <c r="BD2320" s="478"/>
      <c r="BE2320" s="478"/>
      <c r="BF2320" s="478"/>
      <c r="BG2320" s="478"/>
    </row>
    <row r="2321" spans="2:59" x14ac:dyDescent="0.2">
      <c r="B2321" s="478"/>
      <c r="C2321" s="478"/>
      <c r="D2321" s="620"/>
      <c r="E2321" s="620"/>
      <c r="F2321" s="620"/>
      <c r="G2321" s="479"/>
      <c r="H2321" s="621"/>
      <c r="I2321" s="622"/>
      <c r="J2321" s="622"/>
      <c r="K2321" s="623"/>
      <c r="L2321" s="623"/>
      <c r="M2321" s="622"/>
      <c r="N2321" s="623"/>
      <c r="O2321" s="622"/>
      <c r="P2321" s="479"/>
      <c r="Q2321" s="479"/>
      <c r="R2321" s="623"/>
      <c r="S2321" s="478"/>
      <c r="T2321" s="478"/>
      <c r="U2321" s="624"/>
      <c r="V2321" s="624"/>
      <c r="W2321" s="624"/>
      <c r="BB2321" s="478"/>
      <c r="BC2321" s="478"/>
      <c r="BD2321" s="478"/>
      <c r="BE2321" s="478"/>
      <c r="BF2321" s="478"/>
      <c r="BG2321" s="478"/>
    </row>
    <row r="2322" spans="2:59" x14ac:dyDescent="0.2">
      <c r="B2322" s="478"/>
      <c r="C2322" s="478"/>
      <c r="D2322" s="620"/>
      <c r="E2322" s="620"/>
      <c r="F2322" s="620"/>
      <c r="G2322" s="479"/>
      <c r="H2322" s="621"/>
      <c r="I2322" s="622"/>
      <c r="J2322" s="622"/>
      <c r="K2322" s="623"/>
      <c r="L2322" s="623"/>
      <c r="M2322" s="622"/>
      <c r="N2322" s="623"/>
      <c r="O2322" s="622"/>
      <c r="P2322" s="479"/>
      <c r="Q2322" s="479"/>
      <c r="R2322" s="623"/>
      <c r="S2322" s="478"/>
      <c r="T2322" s="478"/>
      <c r="U2322" s="624"/>
      <c r="V2322" s="624"/>
      <c r="W2322" s="624"/>
      <c r="BB2322" s="478"/>
      <c r="BC2322" s="478"/>
      <c r="BD2322" s="478"/>
      <c r="BE2322" s="478"/>
      <c r="BF2322" s="478"/>
      <c r="BG2322" s="478"/>
    </row>
    <row r="2323" spans="2:59" x14ac:dyDescent="0.2">
      <c r="B2323" s="478"/>
      <c r="C2323" s="478"/>
      <c r="D2323" s="620"/>
      <c r="E2323" s="620"/>
      <c r="F2323" s="620"/>
      <c r="G2323" s="479"/>
      <c r="H2323" s="621"/>
      <c r="I2323" s="622"/>
      <c r="J2323" s="622"/>
      <c r="K2323" s="623"/>
      <c r="L2323" s="623"/>
      <c r="M2323" s="622"/>
      <c r="N2323" s="623"/>
      <c r="O2323" s="622"/>
      <c r="P2323" s="479"/>
      <c r="Q2323" s="479"/>
      <c r="R2323" s="623"/>
      <c r="S2323" s="478"/>
      <c r="T2323" s="478"/>
      <c r="U2323" s="624"/>
      <c r="V2323" s="624"/>
      <c r="W2323" s="624"/>
      <c r="BB2323" s="478"/>
      <c r="BC2323" s="478"/>
      <c r="BD2323" s="478"/>
      <c r="BE2323" s="478"/>
      <c r="BF2323" s="478"/>
      <c r="BG2323" s="478"/>
    </row>
    <row r="2324" spans="2:59" x14ac:dyDescent="0.2">
      <c r="B2324" s="478"/>
      <c r="C2324" s="478"/>
      <c r="D2324" s="620"/>
      <c r="E2324" s="620"/>
      <c r="F2324" s="620"/>
      <c r="G2324" s="479"/>
      <c r="H2324" s="621"/>
      <c r="I2324" s="622"/>
      <c r="J2324" s="622"/>
      <c r="K2324" s="623"/>
      <c r="L2324" s="623"/>
      <c r="M2324" s="622"/>
      <c r="N2324" s="623"/>
      <c r="O2324" s="622"/>
      <c r="P2324" s="479"/>
      <c r="Q2324" s="479"/>
      <c r="R2324" s="623"/>
      <c r="S2324" s="478"/>
      <c r="T2324" s="478"/>
      <c r="U2324" s="624"/>
      <c r="V2324" s="624"/>
      <c r="W2324" s="624"/>
      <c r="BB2324" s="478"/>
      <c r="BC2324" s="478"/>
      <c r="BD2324" s="478"/>
      <c r="BE2324" s="478"/>
      <c r="BF2324" s="478"/>
      <c r="BG2324" s="478"/>
    </row>
    <row r="2325" spans="2:59" x14ac:dyDescent="0.2">
      <c r="B2325" s="478"/>
      <c r="C2325" s="478"/>
      <c r="D2325" s="620"/>
      <c r="E2325" s="620"/>
      <c r="F2325" s="620"/>
      <c r="G2325" s="479"/>
      <c r="H2325" s="621"/>
      <c r="I2325" s="622"/>
      <c r="J2325" s="622"/>
      <c r="K2325" s="623"/>
      <c r="L2325" s="623"/>
      <c r="M2325" s="622"/>
      <c r="N2325" s="623"/>
      <c r="O2325" s="622"/>
      <c r="P2325" s="479"/>
      <c r="Q2325" s="479"/>
      <c r="R2325" s="623"/>
      <c r="S2325" s="478"/>
      <c r="T2325" s="478"/>
      <c r="U2325" s="624"/>
      <c r="V2325" s="624"/>
      <c r="W2325" s="624"/>
      <c r="BB2325" s="478"/>
      <c r="BC2325" s="478"/>
      <c r="BD2325" s="478"/>
      <c r="BE2325" s="478"/>
      <c r="BF2325" s="478"/>
      <c r="BG2325" s="478"/>
    </row>
    <row r="2326" spans="2:59" x14ac:dyDescent="0.2">
      <c r="B2326" s="478"/>
      <c r="C2326" s="478"/>
      <c r="D2326" s="620"/>
      <c r="E2326" s="620"/>
      <c r="F2326" s="620"/>
      <c r="G2326" s="479"/>
      <c r="H2326" s="621"/>
      <c r="I2326" s="622"/>
      <c r="J2326" s="622"/>
      <c r="K2326" s="623"/>
      <c r="L2326" s="623"/>
      <c r="M2326" s="622"/>
      <c r="N2326" s="623"/>
      <c r="O2326" s="622"/>
      <c r="P2326" s="479"/>
      <c r="Q2326" s="479"/>
      <c r="R2326" s="623"/>
      <c r="S2326" s="478"/>
      <c r="T2326" s="478"/>
      <c r="U2326" s="624"/>
      <c r="V2326" s="624"/>
      <c r="W2326" s="624"/>
      <c r="BB2326" s="478"/>
      <c r="BC2326" s="478"/>
      <c r="BD2326" s="478"/>
      <c r="BE2326" s="478"/>
      <c r="BF2326" s="478"/>
      <c r="BG2326" s="478"/>
    </row>
    <row r="2327" spans="2:59" x14ac:dyDescent="0.2">
      <c r="B2327" s="478"/>
      <c r="C2327" s="478"/>
      <c r="D2327" s="620"/>
      <c r="E2327" s="620"/>
      <c r="F2327" s="620"/>
      <c r="G2327" s="479"/>
      <c r="H2327" s="621"/>
      <c r="I2327" s="622"/>
      <c r="J2327" s="622"/>
      <c r="K2327" s="623"/>
      <c r="L2327" s="623"/>
      <c r="M2327" s="622"/>
      <c r="N2327" s="623"/>
      <c r="O2327" s="622"/>
      <c r="P2327" s="479"/>
      <c r="Q2327" s="479"/>
      <c r="R2327" s="623"/>
      <c r="S2327" s="478"/>
      <c r="T2327" s="478"/>
      <c r="U2327" s="624"/>
      <c r="V2327" s="624"/>
      <c r="W2327" s="624"/>
      <c r="BB2327" s="478"/>
      <c r="BC2327" s="478"/>
      <c r="BD2327" s="478"/>
      <c r="BE2327" s="478"/>
      <c r="BF2327" s="478"/>
      <c r="BG2327" s="478"/>
    </row>
    <row r="2328" spans="2:59" x14ac:dyDescent="0.2">
      <c r="B2328" s="478"/>
      <c r="C2328" s="478"/>
      <c r="D2328" s="620"/>
      <c r="E2328" s="620"/>
      <c r="F2328" s="620"/>
      <c r="G2328" s="479"/>
      <c r="H2328" s="621"/>
      <c r="I2328" s="622"/>
      <c r="J2328" s="622"/>
      <c r="K2328" s="623"/>
      <c r="L2328" s="623"/>
      <c r="M2328" s="622"/>
      <c r="N2328" s="623"/>
      <c r="O2328" s="622"/>
      <c r="P2328" s="479"/>
      <c r="Q2328" s="479"/>
      <c r="R2328" s="623"/>
      <c r="S2328" s="478"/>
      <c r="T2328" s="478"/>
      <c r="U2328" s="624"/>
      <c r="V2328" s="624"/>
      <c r="W2328" s="624"/>
      <c r="BB2328" s="478"/>
      <c r="BC2328" s="478"/>
      <c r="BD2328" s="478"/>
      <c r="BE2328" s="478"/>
      <c r="BF2328" s="478"/>
      <c r="BG2328" s="478"/>
    </row>
    <row r="2329" spans="2:59" x14ac:dyDescent="0.2">
      <c r="B2329" s="478"/>
      <c r="C2329" s="478"/>
      <c r="D2329" s="620"/>
      <c r="E2329" s="620"/>
      <c r="F2329" s="620"/>
      <c r="G2329" s="479"/>
      <c r="H2329" s="621"/>
      <c r="I2329" s="622"/>
      <c r="J2329" s="622"/>
      <c r="K2329" s="623"/>
      <c r="L2329" s="623"/>
      <c r="M2329" s="622"/>
      <c r="N2329" s="623"/>
      <c r="O2329" s="622"/>
      <c r="P2329" s="479"/>
      <c r="Q2329" s="479"/>
      <c r="R2329" s="623"/>
      <c r="S2329" s="478"/>
      <c r="T2329" s="478"/>
      <c r="U2329" s="624"/>
      <c r="V2329" s="624"/>
      <c r="W2329" s="624"/>
      <c r="BB2329" s="478"/>
      <c r="BC2329" s="478"/>
      <c r="BD2329" s="478"/>
      <c r="BE2329" s="478"/>
      <c r="BF2329" s="478"/>
      <c r="BG2329" s="478"/>
    </row>
    <row r="2330" spans="2:59" x14ac:dyDescent="0.2">
      <c r="B2330" s="478"/>
      <c r="C2330" s="478"/>
      <c r="D2330" s="620"/>
      <c r="E2330" s="620"/>
      <c r="F2330" s="620"/>
      <c r="G2330" s="479"/>
      <c r="H2330" s="621"/>
      <c r="I2330" s="622"/>
      <c r="J2330" s="622"/>
      <c r="K2330" s="623"/>
      <c r="L2330" s="623"/>
      <c r="M2330" s="622"/>
      <c r="N2330" s="623"/>
      <c r="O2330" s="622"/>
      <c r="P2330" s="479"/>
      <c r="Q2330" s="479"/>
      <c r="R2330" s="623"/>
      <c r="S2330" s="478"/>
      <c r="T2330" s="478"/>
      <c r="U2330" s="624"/>
      <c r="V2330" s="624"/>
      <c r="W2330" s="624"/>
      <c r="BB2330" s="478"/>
      <c r="BC2330" s="478"/>
      <c r="BD2330" s="478"/>
      <c r="BE2330" s="478"/>
      <c r="BF2330" s="478"/>
      <c r="BG2330" s="478"/>
    </row>
    <row r="2331" spans="2:59" x14ac:dyDescent="0.2">
      <c r="B2331" s="478"/>
      <c r="C2331" s="478"/>
      <c r="D2331" s="620"/>
      <c r="E2331" s="620"/>
      <c r="F2331" s="620"/>
      <c r="G2331" s="479"/>
      <c r="H2331" s="621"/>
      <c r="I2331" s="622"/>
      <c r="J2331" s="622"/>
      <c r="K2331" s="623"/>
      <c r="L2331" s="623"/>
      <c r="M2331" s="622"/>
      <c r="N2331" s="623"/>
      <c r="O2331" s="622"/>
      <c r="P2331" s="479"/>
      <c r="Q2331" s="479"/>
      <c r="R2331" s="623"/>
      <c r="S2331" s="478"/>
      <c r="T2331" s="478"/>
      <c r="U2331" s="624"/>
      <c r="V2331" s="624"/>
      <c r="W2331" s="624"/>
      <c r="BB2331" s="478"/>
      <c r="BC2331" s="478"/>
      <c r="BD2331" s="478"/>
      <c r="BE2331" s="478"/>
      <c r="BF2331" s="478"/>
      <c r="BG2331" s="478"/>
    </row>
    <row r="2332" spans="2:59" x14ac:dyDescent="0.2">
      <c r="B2332" s="478"/>
      <c r="C2332" s="478"/>
      <c r="D2332" s="620"/>
      <c r="E2332" s="620"/>
      <c r="F2332" s="620"/>
      <c r="G2332" s="479"/>
      <c r="H2332" s="621"/>
      <c r="I2332" s="622"/>
      <c r="J2332" s="622"/>
      <c r="K2332" s="623"/>
      <c r="L2332" s="623"/>
      <c r="M2332" s="622"/>
      <c r="N2332" s="623"/>
      <c r="O2332" s="622"/>
      <c r="P2332" s="479"/>
      <c r="Q2332" s="479"/>
      <c r="R2332" s="623"/>
      <c r="S2332" s="478"/>
      <c r="T2332" s="478"/>
      <c r="U2332" s="624"/>
      <c r="V2332" s="624"/>
      <c r="W2332" s="624"/>
      <c r="BB2332" s="478"/>
      <c r="BC2332" s="478"/>
      <c r="BD2332" s="478"/>
      <c r="BE2332" s="478"/>
      <c r="BF2332" s="478"/>
      <c r="BG2332" s="478"/>
    </row>
    <row r="2333" spans="2:59" x14ac:dyDescent="0.2">
      <c r="B2333" s="478"/>
      <c r="C2333" s="478"/>
      <c r="D2333" s="620"/>
      <c r="E2333" s="620"/>
      <c r="F2333" s="620"/>
      <c r="G2333" s="479"/>
      <c r="H2333" s="621"/>
      <c r="I2333" s="622"/>
      <c r="J2333" s="622"/>
      <c r="K2333" s="623"/>
      <c r="L2333" s="623"/>
      <c r="M2333" s="622"/>
      <c r="N2333" s="623"/>
      <c r="O2333" s="622"/>
      <c r="P2333" s="479"/>
      <c r="Q2333" s="479"/>
      <c r="R2333" s="623"/>
      <c r="S2333" s="478"/>
      <c r="T2333" s="478"/>
      <c r="U2333" s="624"/>
      <c r="V2333" s="624"/>
      <c r="W2333" s="624"/>
      <c r="BB2333" s="478"/>
      <c r="BC2333" s="478"/>
      <c r="BD2333" s="478"/>
      <c r="BE2333" s="478"/>
      <c r="BF2333" s="478"/>
      <c r="BG2333" s="478"/>
    </row>
    <row r="2334" spans="2:59" x14ac:dyDescent="0.2">
      <c r="B2334" s="478"/>
      <c r="C2334" s="478"/>
      <c r="D2334" s="620"/>
      <c r="E2334" s="620"/>
      <c r="F2334" s="620"/>
      <c r="G2334" s="479"/>
      <c r="H2334" s="621"/>
      <c r="I2334" s="622"/>
      <c r="J2334" s="622"/>
      <c r="K2334" s="623"/>
      <c r="L2334" s="623"/>
      <c r="M2334" s="622"/>
      <c r="N2334" s="623"/>
      <c r="O2334" s="622"/>
      <c r="P2334" s="479"/>
      <c r="Q2334" s="479"/>
      <c r="R2334" s="623"/>
      <c r="S2334" s="478"/>
      <c r="T2334" s="478"/>
      <c r="U2334" s="624"/>
      <c r="V2334" s="624"/>
      <c r="W2334" s="624"/>
      <c r="BB2334" s="478"/>
      <c r="BC2334" s="478"/>
      <c r="BD2334" s="478"/>
      <c r="BE2334" s="478"/>
      <c r="BF2334" s="478"/>
      <c r="BG2334" s="478"/>
    </row>
    <row r="2335" spans="2:59" x14ac:dyDescent="0.2">
      <c r="B2335" s="478"/>
      <c r="C2335" s="478"/>
      <c r="D2335" s="620"/>
      <c r="E2335" s="620"/>
      <c r="F2335" s="620"/>
      <c r="G2335" s="479"/>
      <c r="H2335" s="621"/>
      <c r="I2335" s="622"/>
      <c r="J2335" s="622"/>
      <c r="K2335" s="623"/>
      <c r="L2335" s="623"/>
      <c r="M2335" s="622"/>
      <c r="N2335" s="623"/>
      <c r="O2335" s="622"/>
      <c r="P2335" s="479"/>
      <c r="Q2335" s="479"/>
      <c r="R2335" s="623"/>
      <c r="S2335" s="478"/>
      <c r="T2335" s="478"/>
      <c r="U2335" s="624"/>
      <c r="V2335" s="624"/>
      <c r="W2335" s="624"/>
      <c r="BB2335" s="478"/>
      <c r="BC2335" s="478"/>
      <c r="BD2335" s="478"/>
      <c r="BE2335" s="478"/>
      <c r="BF2335" s="478"/>
      <c r="BG2335" s="478"/>
    </row>
    <row r="2336" spans="2:59" x14ac:dyDescent="0.2">
      <c r="B2336" s="478"/>
      <c r="C2336" s="478"/>
      <c r="D2336" s="620"/>
      <c r="E2336" s="620"/>
      <c r="F2336" s="620"/>
      <c r="G2336" s="479"/>
      <c r="H2336" s="621"/>
      <c r="I2336" s="622"/>
      <c r="J2336" s="622"/>
      <c r="K2336" s="623"/>
      <c r="L2336" s="623"/>
      <c r="M2336" s="622"/>
      <c r="N2336" s="623"/>
      <c r="O2336" s="622"/>
      <c r="P2336" s="479"/>
      <c r="Q2336" s="479"/>
      <c r="R2336" s="623"/>
      <c r="S2336" s="478"/>
      <c r="T2336" s="478"/>
      <c r="U2336" s="624"/>
      <c r="V2336" s="624"/>
      <c r="W2336" s="624"/>
      <c r="BB2336" s="478"/>
      <c r="BC2336" s="478"/>
      <c r="BD2336" s="478"/>
      <c r="BE2336" s="478"/>
      <c r="BF2336" s="478"/>
      <c r="BG2336" s="478"/>
    </row>
    <row r="2337" spans="2:59" x14ac:dyDescent="0.2">
      <c r="B2337" s="478"/>
      <c r="C2337" s="478"/>
      <c r="D2337" s="620"/>
      <c r="E2337" s="620"/>
      <c r="F2337" s="620"/>
      <c r="G2337" s="479"/>
      <c r="H2337" s="621"/>
      <c r="I2337" s="622"/>
      <c r="J2337" s="622"/>
      <c r="K2337" s="623"/>
      <c r="L2337" s="623"/>
      <c r="M2337" s="622"/>
      <c r="N2337" s="623"/>
      <c r="O2337" s="622"/>
      <c r="P2337" s="479"/>
      <c r="Q2337" s="479"/>
      <c r="R2337" s="623"/>
      <c r="S2337" s="478"/>
      <c r="T2337" s="478"/>
      <c r="U2337" s="624"/>
      <c r="V2337" s="624"/>
      <c r="W2337" s="624"/>
      <c r="BB2337" s="478"/>
      <c r="BC2337" s="478"/>
      <c r="BD2337" s="478"/>
      <c r="BE2337" s="478"/>
      <c r="BF2337" s="478"/>
      <c r="BG2337" s="478"/>
    </row>
    <row r="2338" spans="2:59" x14ac:dyDescent="0.2">
      <c r="B2338" s="478"/>
      <c r="C2338" s="478"/>
      <c r="D2338" s="620"/>
      <c r="E2338" s="620"/>
      <c r="F2338" s="620"/>
      <c r="G2338" s="479"/>
      <c r="H2338" s="621"/>
      <c r="I2338" s="622"/>
      <c r="J2338" s="622"/>
      <c r="K2338" s="623"/>
      <c r="L2338" s="623"/>
      <c r="M2338" s="622"/>
      <c r="N2338" s="623"/>
      <c r="O2338" s="622"/>
      <c r="P2338" s="479"/>
      <c r="Q2338" s="479"/>
      <c r="R2338" s="623"/>
      <c r="S2338" s="478"/>
      <c r="T2338" s="478"/>
      <c r="U2338" s="624"/>
      <c r="V2338" s="624"/>
      <c r="W2338" s="624"/>
      <c r="BB2338" s="478"/>
      <c r="BC2338" s="478"/>
      <c r="BD2338" s="478"/>
      <c r="BE2338" s="478"/>
      <c r="BF2338" s="478"/>
      <c r="BG2338" s="478"/>
    </row>
    <row r="2339" spans="2:59" x14ac:dyDescent="0.2">
      <c r="B2339" s="478"/>
      <c r="C2339" s="478"/>
      <c r="D2339" s="620"/>
      <c r="E2339" s="620"/>
      <c r="F2339" s="620"/>
      <c r="G2339" s="479"/>
      <c r="H2339" s="621"/>
      <c r="I2339" s="622"/>
      <c r="J2339" s="622"/>
      <c r="K2339" s="623"/>
      <c r="L2339" s="623"/>
      <c r="M2339" s="622"/>
      <c r="N2339" s="623"/>
      <c r="O2339" s="622"/>
      <c r="P2339" s="479"/>
      <c r="Q2339" s="479"/>
      <c r="R2339" s="623"/>
      <c r="S2339" s="478"/>
      <c r="T2339" s="478"/>
      <c r="U2339" s="624"/>
      <c r="V2339" s="624"/>
      <c r="W2339" s="624"/>
      <c r="BB2339" s="478"/>
      <c r="BC2339" s="478"/>
      <c r="BD2339" s="478"/>
      <c r="BE2339" s="478"/>
      <c r="BF2339" s="478"/>
      <c r="BG2339" s="478"/>
    </row>
    <row r="2340" spans="2:59" x14ac:dyDescent="0.2">
      <c r="B2340" s="478"/>
      <c r="C2340" s="478"/>
      <c r="D2340" s="620"/>
      <c r="E2340" s="620"/>
      <c r="F2340" s="620"/>
      <c r="G2340" s="479"/>
      <c r="H2340" s="621"/>
      <c r="I2340" s="622"/>
      <c r="J2340" s="622"/>
      <c r="K2340" s="623"/>
      <c r="L2340" s="623"/>
      <c r="M2340" s="622"/>
      <c r="N2340" s="623"/>
      <c r="O2340" s="622"/>
      <c r="P2340" s="479"/>
      <c r="Q2340" s="479"/>
      <c r="R2340" s="623"/>
      <c r="S2340" s="478"/>
      <c r="T2340" s="478"/>
      <c r="U2340" s="624"/>
      <c r="V2340" s="624"/>
      <c r="W2340" s="624"/>
      <c r="BB2340" s="478"/>
      <c r="BC2340" s="478"/>
      <c r="BD2340" s="478"/>
      <c r="BE2340" s="478"/>
      <c r="BF2340" s="478"/>
      <c r="BG2340" s="478"/>
    </row>
    <row r="2341" spans="2:59" x14ac:dyDescent="0.2">
      <c r="B2341" s="478"/>
      <c r="C2341" s="478"/>
      <c r="D2341" s="620"/>
      <c r="E2341" s="620"/>
      <c r="F2341" s="620"/>
      <c r="G2341" s="479"/>
      <c r="H2341" s="621"/>
      <c r="I2341" s="622"/>
      <c r="J2341" s="622"/>
      <c r="K2341" s="623"/>
      <c r="L2341" s="623"/>
      <c r="M2341" s="622"/>
      <c r="N2341" s="623"/>
      <c r="O2341" s="622"/>
      <c r="P2341" s="479"/>
      <c r="Q2341" s="479"/>
      <c r="R2341" s="623"/>
      <c r="S2341" s="478"/>
      <c r="T2341" s="478"/>
      <c r="U2341" s="624"/>
      <c r="V2341" s="624"/>
      <c r="W2341" s="624"/>
      <c r="BB2341" s="478"/>
      <c r="BC2341" s="478"/>
      <c r="BD2341" s="478"/>
      <c r="BE2341" s="478"/>
      <c r="BF2341" s="478"/>
      <c r="BG2341" s="478"/>
    </row>
    <row r="2342" spans="2:59" x14ac:dyDescent="0.2">
      <c r="B2342" s="478"/>
      <c r="C2342" s="478"/>
      <c r="D2342" s="620"/>
      <c r="E2342" s="620"/>
      <c r="F2342" s="620"/>
      <c r="G2342" s="479"/>
      <c r="H2342" s="621"/>
      <c r="I2342" s="622"/>
      <c r="J2342" s="622"/>
      <c r="K2342" s="623"/>
      <c r="L2342" s="623"/>
      <c r="M2342" s="622"/>
      <c r="N2342" s="623"/>
      <c r="O2342" s="622"/>
      <c r="P2342" s="479"/>
      <c r="Q2342" s="479"/>
      <c r="R2342" s="623"/>
      <c r="S2342" s="478"/>
      <c r="T2342" s="478"/>
      <c r="U2342" s="624"/>
      <c r="V2342" s="624"/>
      <c r="W2342" s="624"/>
      <c r="BB2342" s="478"/>
      <c r="BC2342" s="478"/>
      <c r="BD2342" s="478"/>
      <c r="BE2342" s="478"/>
      <c r="BF2342" s="478"/>
      <c r="BG2342" s="478"/>
    </row>
    <row r="2343" spans="2:59" x14ac:dyDescent="0.2">
      <c r="B2343" s="478"/>
      <c r="C2343" s="478"/>
      <c r="D2343" s="620"/>
      <c r="E2343" s="620"/>
      <c r="F2343" s="620"/>
      <c r="G2343" s="479"/>
      <c r="H2343" s="621"/>
      <c r="I2343" s="622"/>
      <c r="J2343" s="622"/>
      <c r="K2343" s="623"/>
      <c r="L2343" s="623"/>
      <c r="M2343" s="622"/>
      <c r="N2343" s="623"/>
      <c r="O2343" s="622"/>
      <c r="P2343" s="479"/>
      <c r="Q2343" s="479"/>
      <c r="R2343" s="623"/>
      <c r="S2343" s="478"/>
      <c r="T2343" s="478"/>
      <c r="U2343" s="624"/>
      <c r="V2343" s="624"/>
      <c r="W2343" s="624"/>
      <c r="BB2343" s="478"/>
      <c r="BC2343" s="478"/>
      <c r="BD2343" s="478"/>
      <c r="BE2343" s="478"/>
      <c r="BF2343" s="478"/>
      <c r="BG2343" s="478"/>
    </row>
    <row r="2344" spans="2:59" x14ac:dyDescent="0.2">
      <c r="B2344" s="478"/>
      <c r="C2344" s="478"/>
      <c r="D2344" s="620"/>
      <c r="E2344" s="620"/>
      <c r="F2344" s="620"/>
      <c r="G2344" s="479"/>
      <c r="H2344" s="621"/>
      <c r="I2344" s="622"/>
      <c r="J2344" s="622"/>
      <c r="K2344" s="623"/>
      <c r="L2344" s="623"/>
      <c r="M2344" s="622"/>
      <c r="N2344" s="623"/>
      <c r="O2344" s="622"/>
      <c r="P2344" s="479"/>
      <c r="Q2344" s="479"/>
      <c r="R2344" s="623"/>
      <c r="S2344" s="478"/>
      <c r="T2344" s="478"/>
      <c r="U2344" s="624"/>
      <c r="V2344" s="624"/>
      <c r="W2344" s="624"/>
      <c r="BB2344" s="478"/>
      <c r="BC2344" s="478"/>
      <c r="BD2344" s="478"/>
      <c r="BE2344" s="478"/>
      <c r="BF2344" s="478"/>
      <c r="BG2344" s="478"/>
    </row>
    <row r="2345" spans="2:59" x14ac:dyDescent="0.2">
      <c r="B2345" s="478"/>
      <c r="C2345" s="478"/>
      <c r="D2345" s="620"/>
      <c r="E2345" s="620"/>
      <c r="F2345" s="620"/>
      <c r="G2345" s="479"/>
      <c r="H2345" s="621"/>
      <c r="I2345" s="622"/>
      <c r="J2345" s="622"/>
      <c r="K2345" s="623"/>
      <c r="L2345" s="623"/>
      <c r="M2345" s="622"/>
      <c r="N2345" s="623"/>
      <c r="O2345" s="622"/>
      <c r="P2345" s="479"/>
      <c r="Q2345" s="479"/>
      <c r="R2345" s="623"/>
      <c r="S2345" s="478"/>
      <c r="T2345" s="478"/>
      <c r="U2345" s="624"/>
      <c r="V2345" s="624"/>
      <c r="W2345" s="624"/>
      <c r="BB2345" s="478"/>
      <c r="BC2345" s="478"/>
      <c r="BD2345" s="478"/>
      <c r="BE2345" s="478"/>
      <c r="BF2345" s="478"/>
      <c r="BG2345" s="478"/>
    </row>
    <row r="2346" spans="2:59" x14ac:dyDescent="0.2">
      <c r="B2346" s="478"/>
      <c r="C2346" s="478"/>
      <c r="D2346" s="620"/>
      <c r="E2346" s="620"/>
      <c r="F2346" s="620"/>
      <c r="G2346" s="479"/>
      <c r="H2346" s="621"/>
      <c r="I2346" s="622"/>
      <c r="J2346" s="622"/>
      <c r="K2346" s="623"/>
      <c r="L2346" s="623"/>
      <c r="M2346" s="622"/>
      <c r="N2346" s="623"/>
      <c r="O2346" s="622"/>
      <c r="P2346" s="479"/>
      <c r="Q2346" s="479"/>
      <c r="R2346" s="623"/>
      <c r="S2346" s="478"/>
      <c r="T2346" s="478"/>
      <c r="U2346" s="624"/>
      <c r="V2346" s="624"/>
      <c r="W2346" s="624"/>
      <c r="BB2346" s="478"/>
      <c r="BC2346" s="478"/>
      <c r="BD2346" s="478"/>
      <c r="BE2346" s="478"/>
      <c r="BF2346" s="478"/>
      <c r="BG2346" s="478"/>
    </row>
    <row r="2347" spans="2:59" x14ac:dyDescent="0.2">
      <c r="B2347" s="478"/>
      <c r="C2347" s="478"/>
      <c r="D2347" s="620"/>
      <c r="E2347" s="620"/>
      <c r="F2347" s="620"/>
      <c r="G2347" s="479"/>
      <c r="H2347" s="621"/>
      <c r="I2347" s="622"/>
      <c r="J2347" s="622"/>
      <c r="K2347" s="623"/>
      <c r="L2347" s="623"/>
      <c r="M2347" s="622"/>
      <c r="N2347" s="623"/>
      <c r="O2347" s="622"/>
      <c r="P2347" s="479"/>
      <c r="Q2347" s="479"/>
      <c r="R2347" s="623"/>
      <c r="S2347" s="478"/>
      <c r="T2347" s="478"/>
      <c r="U2347" s="624"/>
      <c r="V2347" s="624"/>
      <c r="W2347" s="624"/>
      <c r="BB2347" s="478"/>
      <c r="BC2347" s="478"/>
      <c r="BD2347" s="478"/>
      <c r="BE2347" s="478"/>
      <c r="BF2347" s="478"/>
      <c r="BG2347" s="478"/>
    </row>
    <row r="2348" spans="2:59" x14ac:dyDescent="0.2">
      <c r="B2348" s="478"/>
      <c r="C2348" s="478"/>
      <c r="D2348" s="620"/>
      <c r="E2348" s="620"/>
      <c r="F2348" s="620"/>
      <c r="G2348" s="479"/>
      <c r="H2348" s="621"/>
      <c r="I2348" s="622"/>
      <c r="J2348" s="622"/>
      <c r="K2348" s="623"/>
      <c r="L2348" s="623"/>
      <c r="M2348" s="622"/>
      <c r="N2348" s="623"/>
      <c r="O2348" s="622"/>
      <c r="P2348" s="479"/>
      <c r="Q2348" s="479"/>
      <c r="R2348" s="623"/>
      <c r="S2348" s="478"/>
      <c r="T2348" s="478"/>
      <c r="U2348" s="624"/>
      <c r="V2348" s="624"/>
      <c r="W2348" s="624"/>
      <c r="BB2348" s="478"/>
      <c r="BC2348" s="478"/>
      <c r="BD2348" s="478"/>
      <c r="BE2348" s="478"/>
      <c r="BF2348" s="478"/>
      <c r="BG2348" s="478"/>
    </row>
    <row r="2349" spans="2:59" x14ac:dyDescent="0.2">
      <c r="B2349" s="478"/>
      <c r="C2349" s="478"/>
      <c r="D2349" s="620"/>
      <c r="E2349" s="620"/>
      <c r="F2349" s="620"/>
      <c r="G2349" s="479"/>
      <c r="H2349" s="621"/>
      <c r="I2349" s="622"/>
      <c r="J2349" s="622"/>
      <c r="K2349" s="623"/>
      <c r="L2349" s="623"/>
      <c r="M2349" s="622"/>
      <c r="N2349" s="623"/>
      <c r="O2349" s="622"/>
      <c r="P2349" s="479"/>
      <c r="Q2349" s="479"/>
      <c r="R2349" s="623"/>
      <c r="S2349" s="478"/>
      <c r="T2349" s="478"/>
      <c r="U2349" s="624"/>
      <c r="V2349" s="624"/>
      <c r="W2349" s="624"/>
      <c r="BB2349" s="478"/>
      <c r="BC2349" s="478"/>
      <c r="BD2349" s="478"/>
      <c r="BE2349" s="478"/>
      <c r="BF2349" s="478"/>
      <c r="BG2349" s="478"/>
    </row>
    <row r="2350" spans="2:59" x14ac:dyDescent="0.2">
      <c r="B2350" s="478"/>
      <c r="C2350" s="478"/>
      <c r="D2350" s="620"/>
      <c r="E2350" s="620"/>
      <c r="F2350" s="620"/>
      <c r="G2350" s="479"/>
      <c r="H2350" s="621"/>
      <c r="I2350" s="622"/>
      <c r="J2350" s="622"/>
      <c r="K2350" s="623"/>
      <c r="L2350" s="623"/>
      <c r="M2350" s="622"/>
      <c r="N2350" s="623"/>
      <c r="O2350" s="622"/>
      <c r="P2350" s="479"/>
      <c r="Q2350" s="479"/>
      <c r="R2350" s="623"/>
      <c r="S2350" s="478"/>
      <c r="T2350" s="478"/>
      <c r="U2350" s="624"/>
      <c r="V2350" s="624"/>
      <c r="W2350" s="624"/>
      <c r="BB2350" s="478"/>
      <c r="BC2350" s="478"/>
      <c r="BD2350" s="478"/>
      <c r="BE2350" s="478"/>
      <c r="BF2350" s="478"/>
      <c r="BG2350" s="478"/>
    </row>
    <row r="2351" spans="2:59" x14ac:dyDescent="0.2">
      <c r="B2351" s="478"/>
      <c r="C2351" s="478"/>
      <c r="D2351" s="620"/>
      <c r="E2351" s="620"/>
      <c r="F2351" s="620"/>
      <c r="G2351" s="479"/>
      <c r="H2351" s="621"/>
      <c r="I2351" s="622"/>
      <c r="J2351" s="622"/>
      <c r="K2351" s="623"/>
      <c r="L2351" s="623"/>
      <c r="M2351" s="622"/>
      <c r="N2351" s="623"/>
      <c r="O2351" s="622"/>
      <c r="P2351" s="479"/>
      <c r="Q2351" s="479"/>
      <c r="R2351" s="623"/>
      <c r="S2351" s="478"/>
      <c r="T2351" s="478"/>
      <c r="U2351" s="624"/>
      <c r="V2351" s="624"/>
      <c r="W2351" s="624"/>
      <c r="BB2351" s="478"/>
      <c r="BC2351" s="478"/>
      <c r="BD2351" s="478"/>
      <c r="BE2351" s="478"/>
      <c r="BF2351" s="478"/>
      <c r="BG2351" s="478"/>
    </row>
    <row r="2352" spans="2:59" x14ac:dyDescent="0.2">
      <c r="B2352" s="478"/>
      <c r="C2352" s="478"/>
      <c r="D2352" s="620"/>
      <c r="E2352" s="620"/>
      <c r="F2352" s="620"/>
      <c r="G2352" s="479"/>
      <c r="H2352" s="621"/>
      <c r="I2352" s="622"/>
      <c r="J2352" s="622"/>
      <c r="K2352" s="623"/>
      <c r="L2352" s="623"/>
      <c r="M2352" s="622"/>
      <c r="N2352" s="623"/>
      <c r="O2352" s="622"/>
      <c r="P2352" s="479"/>
      <c r="Q2352" s="479"/>
      <c r="R2352" s="623"/>
      <c r="S2352" s="478"/>
      <c r="T2352" s="478"/>
      <c r="U2352" s="624"/>
      <c r="V2352" s="624"/>
      <c r="W2352" s="624"/>
      <c r="BB2352" s="478"/>
      <c r="BC2352" s="478"/>
      <c r="BD2352" s="478"/>
      <c r="BE2352" s="478"/>
      <c r="BF2352" s="478"/>
      <c r="BG2352" s="478"/>
    </row>
    <row r="2353" spans="2:59" x14ac:dyDescent="0.2">
      <c r="B2353" s="478"/>
      <c r="C2353" s="478"/>
      <c r="D2353" s="620"/>
      <c r="E2353" s="620"/>
      <c r="F2353" s="620"/>
      <c r="G2353" s="479"/>
      <c r="H2353" s="621"/>
      <c r="I2353" s="622"/>
      <c r="J2353" s="622"/>
      <c r="K2353" s="623"/>
      <c r="L2353" s="623"/>
      <c r="M2353" s="622"/>
      <c r="N2353" s="623"/>
      <c r="O2353" s="622"/>
      <c r="P2353" s="479"/>
      <c r="Q2353" s="479"/>
      <c r="R2353" s="623"/>
      <c r="S2353" s="478"/>
      <c r="T2353" s="478"/>
      <c r="U2353" s="624"/>
      <c r="V2353" s="624"/>
      <c r="W2353" s="624"/>
      <c r="BB2353" s="478"/>
      <c r="BC2353" s="478"/>
      <c r="BD2353" s="478"/>
      <c r="BE2353" s="478"/>
      <c r="BF2353" s="478"/>
      <c r="BG2353" s="478"/>
    </row>
    <row r="2354" spans="2:59" x14ac:dyDescent="0.2">
      <c r="B2354" s="478"/>
      <c r="C2354" s="478"/>
      <c r="D2354" s="620"/>
      <c r="E2354" s="620"/>
      <c r="F2354" s="620"/>
      <c r="G2354" s="479"/>
      <c r="H2354" s="621"/>
      <c r="I2354" s="622"/>
      <c r="J2354" s="622"/>
      <c r="K2354" s="623"/>
      <c r="L2354" s="623"/>
      <c r="M2354" s="622"/>
      <c r="N2354" s="623"/>
      <c r="O2354" s="622"/>
      <c r="P2354" s="479"/>
      <c r="Q2354" s="479"/>
      <c r="R2354" s="623"/>
      <c r="S2354" s="478"/>
      <c r="T2354" s="478"/>
      <c r="U2354" s="624"/>
      <c r="V2354" s="624"/>
      <c r="W2354" s="624"/>
      <c r="BB2354" s="478"/>
      <c r="BC2354" s="478"/>
      <c r="BD2354" s="478"/>
      <c r="BE2354" s="478"/>
      <c r="BF2354" s="478"/>
      <c r="BG2354" s="478"/>
    </row>
    <row r="2355" spans="2:59" x14ac:dyDescent="0.2">
      <c r="B2355" s="478"/>
      <c r="C2355" s="478"/>
      <c r="D2355" s="620"/>
      <c r="E2355" s="620"/>
      <c r="F2355" s="620"/>
      <c r="G2355" s="479"/>
      <c r="H2355" s="621"/>
      <c r="I2355" s="622"/>
      <c r="J2355" s="622"/>
      <c r="K2355" s="623"/>
      <c r="L2355" s="623"/>
      <c r="M2355" s="622"/>
      <c r="N2355" s="623"/>
      <c r="O2355" s="622"/>
      <c r="P2355" s="479"/>
      <c r="Q2355" s="479"/>
      <c r="R2355" s="623"/>
      <c r="S2355" s="478"/>
      <c r="T2355" s="478"/>
      <c r="U2355" s="624"/>
      <c r="V2355" s="624"/>
      <c r="W2355" s="624"/>
      <c r="BB2355" s="478"/>
      <c r="BC2355" s="478"/>
      <c r="BD2355" s="478"/>
      <c r="BE2355" s="478"/>
      <c r="BF2355" s="478"/>
      <c r="BG2355" s="478"/>
    </row>
    <row r="2356" spans="2:59" x14ac:dyDescent="0.2">
      <c r="B2356" s="478"/>
      <c r="C2356" s="478"/>
      <c r="D2356" s="620"/>
      <c r="E2356" s="620"/>
      <c r="F2356" s="620"/>
      <c r="G2356" s="479"/>
      <c r="H2356" s="621"/>
      <c r="I2356" s="622"/>
      <c r="J2356" s="622"/>
      <c r="K2356" s="623"/>
      <c r="L2356" s="623"/>
      <c r="M2356" s="622"/>
      <c r="N2356" s="623"/>
      <c r="O2356" s="622"/>
      <c r="P2356" s="479"/>
      <c r="Q2356" s="479"/>
      <c r="R2356" s="623"/>
      <c r="S2356" s="478"/>
      <c r="T2356" s="478"/>
      <c r="U2356" s="624"/>
      <c r="V2356" s="624"/>
      <c r="W2356" s="624"/>
      <c r="BB2356" s="478"/>
      <c r="BC2356" s="478"/>
      <c r="BD2356" s="478"/>
      <c r="BE2356" s="478"/>
      <c r="BF2356" s="478"/>
      <c r="BG2356" s="478"/>
    </row>
    <row r="2357" spans="2:59" x14ac:dyDescent="0.2">
      <c r="B2357" s="478"/>
      <c r="C2357" s="478"/>
      <c r="D2357" s="620"/>
      <c r="E2357" s="620"/>
      <c r="F2357" s="620"/>
      <c r="G2357" s="479"/>
      <c r="H2357" s="621"/>
      <c r="I2357" s="622"/>
      <c r="J2357" s="622"/>
      <c r="K2357" s="623"/>
      <c r="L2357" s="623"/>
      <c r="M2357" s="622"/>
      <c r="N2357" s="623"/>
      <c r="O2357" s="622"/>
      <c r="P2357" s="479"/>
      <c r="Q2357" s="479"/>
      <c r="R2357" s="623"/>
      <c r="S2357" s="478"/>
      <c r="T2357" s="478"/>
      <c r="U2357" s="624"/>
      <c r="V2357" s="624"/>
      <c r="W2357" s="624"/>
      <c r="BB2357" s="478"/>
      <c r="BC2357" s="478"/>
      <c r="BD2357" s="478"/>
      <c r="BE2357" s="478"/>
      <c r="BF2357" s="478"/>
      <c r="BG2357" s="478"/>
    </row>
    <row r="2358" spans="2:59" x14ac:dyDescent="0.2">
      <c r="B2358" s="478"/>
      <c r="C2358" s="478"/>
      <c r="D2358" s="620"/>
      <c r="E2358" s="620"/>
      <c r="F2358" s="620"/>
      <c r="G2358" s="479"/>
      <c r="H2358" s="621"/>
      <c r="I2358" s="622"/>
      <c r="J2358" s="622"/>
      <c r="K2358" s="623"/>
      <c r="L2358" s="623"/>
      <c r="M2358" s="622"/>
      <c r="N2358" s="623"/>
      <c r="O2358" s="622"/>
      <c r="P2358" s="479"/>
      <c r="Q2358" s="479"/>
      <c r="R2358" s="623"/>
      <c r="S2358" s="478"/>
      <c r="T2358" s="478"/>
      <c r="U2358" s="624"/>
      <c r="V2358" s="624"/>
      <c r="W2358" s="624"/>
      <c r="BB2358" s="478"/>
      <c r="BC2358" s="478"/>
      <c r="BD2358" s="478"/>
      <c r="BE2358" s="478"/>
      <c r="BF2358" s="478"/>
      <c r="BG2358" s="478"/>
    </row>
    <row r="2359" spans="2:59" x14ac:dyDescent="0.2">
      <c r="B2359" s="478"/>
      <c r="C2359" s="478"/>
      <c r="D2359" s="620"/>
      <c r="E2359" s="620"/>
      <c r="F2359" s="620"/>
      <c r="G2359" s="479"/>
      <c r="H2359" s="621"/>
      <c r="I2359" s="622"/>
      <c r="J2359" s="622"/>
      <c r="K2359" s="623"/>
      <c r="L2359" s="623"/>
      <c r="M2359" s="622"/>
      <c r="N2359" s="623"/>
      <c r="O2359" s="622"/>
      <c r="P2359" s="479"/>
      <c r="Q2359" s="479"/>
      <c r="R2359" s="623"/>
      <c r="S2359" s="478"/>
      <c r="T2359" s="478"/>
      <c r="U2359" s="624"/>
      <c r="V2359" s="624"/>
      <c r="W2359" s="624"/>
      <c r="BB2359" s="478"/>
      <c r="BC2359" s="478"/>
      <c r="BD2359" s="478"/>
      <c r="BE2359" s="478"/>
      <c r="BF2359" s="478"/>
      <c r="BG2359" s="478"/>
    </row>
    <row r="2360" spans="2:59" x14ac:dyDescent="0.2">
      <c r="B2360" s="478"/>
      <c r="C2360" s="478"/>
      <c r="D2360" s="620"/>
      <c r="E2360" s="620"/>
      <c r="F2360" s="620"/>
      <c r="G2360" s="479"/>
      <c r="H2360" s="621"/>
      <c r="I2360" s="622"/>
      <c r="J2360" s="622"/>
      <c r="K2360" s="623"/>
      <c r="L2360" s="623"/>
      <c r="M2360" s="622"/>
      <c r="N2360" s="623"/>
      <c r="O2360" s="622"/>
      <c r="P2360" s="479"/>
      <c r="Q2360" s="479"/>
      <c r="R2360" s="623"/>
      <c r="S2360" s="478"/>
      <c r="T2360" s="478"/>
      <c r="U2360" s="624"/>
      <c r="V2360" s="624"/>
      <c r="W2360" s="624"/>
      <c r="BB2360" s="478"/>
      <c r="BC2360" s="478"/>
      <c r="BD2360" s="478"/>
      <c r="BE2360" s="478"/>
      <c r="BF2360" s="478"/>
      <c r="BG2360" s="478"/>
    </row>
    <row r="2361" spans="2:59" x14ac:dyDescent="0.2">
      <c r="B2361" s="478"/>
      <c r="C2361" s="478"/>
      <c r="D2361" s="620"/>
      <c r="E2361" s="620"/>
      <c r="F2361" s="620"/>
      <c r="G2361" s="479"/>
      <c r="H2361" s="621"/>
      <c r="I2361" s="622"/>
      <c r="J2361" s="622"/>
      <c r="K2361" s="623"/>
      <c r="L2361" s="623"/>
      <c r="M2361" s="622"/>
      <c r="N2361" s="623"/>
      <c r="O2361" s="622"/>
      <c r="P2361" s="479"/>
      <c r="Q2361" s="479"/>
      <c r="R2361" s="623"/>
      <c r="S2361" s="478"/>
      <c r="T2361" s="478"/>
      <c r="U2361" s="624"/>
      <c r="V2361" s="624"/>
      <c r="W2361" s="624"/>
      <c r="BB2361" s="478"/>
      <c r="BC2361" s="478"/>
      <c r="BD2361" s="478"/>
      <c r="BE2361" s="478"/>
      <c r="BF2361" s="478"/>
      <c r="BG2361" s="478"/>
    </row>
    <row r="2362" spans="2:59" x14ac:dyDescent="0.2">
      <c r="B2362" s="478"/>
      <c r="C2362" s="478"/>
      <c r="D2362" s="620"/>
      <c r="E2362" s="620"/>
      <c r="F2362" s="620"/>
      <c r="G2362" s="479"/>
      <c r="H2362" s="621"/>
      <c r="I2362" s="622"/>
      <c r="J2362" s="622"/>
      <c r="K2362" s="623"/>
      <c r="L2362" s="623"/>
      <c r="M2362" s="622"/>
      <c r="N2362" s="623"/>
      <c r="O2362" s="622"/>
      <c r="P2362" s="479"/>
      <c r="Q2362" s="479"/>
      <c r="R2362" s="623"/>
      <c r="S2362" s="478"/>
      <c r="T2362" s="478"/>
      <c r="U2362" s="624"/>
      <c r="V2362" s="624"/>
      <c r="W2362" s="624"/>
      <c r="BB2362" s="478"/>
      <c r="BC2362" s="478"/>
      <c r="BD2362" s="478"/>
      <c r="BE2362" s="478"/>
      <c r="BF2362" s="478"/>
      <c r="BG2362" s="478"/>
    </row>
    <row r="2363" spans="2:59" x14ac:dyDescent="0.2">
      <c r="B2363" s="478"/>
      <c r="C2363" s="478"/>
      <c r="D2363" s="620"/>
      <c r="E2363" s="620"/>
      <c r="F2363" s="620"/>
      <c r="G2363" s="479"/>
      <c r="H2363" s="621"/>
      <c r="I2363" s="622"/>
      <c r="J2363" s="622"/>
      <c r="K2363" s="623"/>
      <c r="L2363" s="623"/>
      <c r="M2363" s="622"/>
      <c r="N2363" s="623"/>
      <c r="O2363" s="622"/>
      <c r="P2363" s="479"/>
      <c r="Q2363" s="479"/>
      <c r="R2363" s="623"/>
      <c r="S2363" s="478"/>
      <c r="T2363" s="478"/>
      <c r="U2363" s="624"/>
      <c r="V2363" s="624"/>
      <c r="W2363" s="624"/>
      <c r="BB2363" s="478"/>
      <c r="BC2363" s="478"/>
      <c r="BD2363" s="478"/>
      <c r="BE2363" s="478"/>
      <c r="BF2363" s="478"/>
      <c r="BG2363" s="478"/>
    </row>
    <row r="2364" spans="2:59" x14ac:dyDescent="0.2">
      <c r="B2364" s="478"/>
      <c r="C2364" s="478"/>
      <c r="D2364" s="620"/>
      <c r="E2364" s="620"/>
      <c r="F2364" s="620"/>
      <c r="G2364" s="479"/>
      <c r="H2364" s="621"/>
      <c r="I2364" s="622"/>
      <c r="J2364" s="622"/>
      <c r="K2364" s="623"/>
      <c r="L2364" s="623"/>
      <c r="M2364" s="622"/>
      <c r="N2364" s="623"/>
      <c r="O2364" s="622"/>
      <c r="P2364" s="479"/>
      <c r="Q2364" s="479"/>
      <c r="R2364" s="623"/>
      <c r="S2364" s="478"/>
      <c r="T2364" s="478"/>
      <c r="U2364" s="624"/>
      <c r="V2364" s="624"/>
      <c r="W2364" s="624"/>
      <c r="BB2364" s="478"/>
      <c r="BC2364" s="478"/>
      <c r="BD2364" s="478"/>
      <c r="BE2364" s="478"/>
      <c r="BF2364" s="478"/>
      <c r="BG2364" s="478"/>
    </row>
    <row r="2365" spans="2:59" x14ac:dyDescent="0.2">
      <c r="B2365" s="478"/>
      <c r="C2365" s="478"/>
      <c r="D2365" s="620"/>
      <c r="E2365" s="620"/>
      <c r="F2365" s="620"/>
      <c r="G2365" s="479"/>
      <c r="H2365" s="621"/>
      <c r="I2365" s="622"/>
      <c r="J2365" s="622"/>
      <c r="K2365" s="623"/>
      <c r="L2365" s="623"/>
      <c r="M2365" s="622"/>
      <c r="N2365" s="623"/>
      <c r="O2365" s="622"/>
      <c r="P2365" s="479"/>
      <c r="Q2365" s="479"/>
      <c r="R2365" s="623"/>
      <c r="S2365" s="478"/>
      <c r="T2365" s="478"/>
      <c r="U2365" s="624"/>
      <c r="V2365" s="624"/>
      <c r="W2365" s="624"/>
      <c r="BB2365" s="478"/>
      <c r="BC2365" s="478"/>
      <c r="BD2365" s="478"/>
      <c r="BE2365" s="478"/>
      <c r="BF2365" s="478"/>
      <c r="BG2365" s="478"/>
    </row>
    <row r="2366" spans="2:59" x14ac:dyDescent="0.2">
      <c r="B2366" s="478"/>
      <c r="C2366" s="478"/>
      <c r="D2366" s="620"/>
      <c r="E2366" s="620"/>
      <c r="F2366" s="620"/>
      <c r="G2366" s="479"/>
      <c r="H2366" s="621"/>
      <c r="I2366" s="622"/>
      <c r="J2366" s="622"/>
      <c r="K2366" s="623"/>
      <c r="L2366" s="623"/>
      <c r="M2366" s="622"/>
      <c r="N2366" s="623"/>
      <c r="O2366" s="622"/>
      <c r="P2366" s="479"/>
      <c r="Q2366" s="479"/>
      <c r="R2366" s="623"/>
      <c r="S2366" s="478"/>
      <c r="T2366" s="478"/>
      <c r="U2366" s="624"/>
      <c r="V2366" s="624"/>
      <c r="W2366" s="624"/>
      <c r="BB2366" s="478"/>
      <c r="BC2366" s="478"/>
      <c r="BD2366" s="478"/>
      <c r="BE2366" s="478"/>
      <c r="BF2366" s="478"/>
      <c r="BG2366" s="478"/>
    </row>
    <row r="2367" spans="2:59" x14ac:dyDescent="0.2">
      <c r="B2367" s="478"/>
      <c r="C2367" s="478"/>
      <c r="D2367" s="620"/>
      <c r="E2367" s="620"/>
      <c r="F2367" s="620"/>
      <c r="G2367" s="479"/>
      <c r="H2367" s="621"/>
      <c r="I2367" s="622"/>
      <c r="J2367" s="622"/>
      <c r="K2367" s="623"/>
      <c r="L2367" s="623"/>
      <c r="M2367" s="622"/>
      <c r="N2367" s="623"/>
      <c r="O2367" s="622"/>
      <c r="P2367" s="479"/>
      <c r="Q2367" s="479"/>
      <c r="R2367" s="623"/>
      <c r="S2367" s="478"/>
      <c r="T2367" s="478"/>
      <c r="U2367" s="624"/>
      <c r="V2367" s="624"/>
      <c r="W2367" s="624"/>
      <c r="BB2367" s="478"/>
      <c r="BC2367" s="478"/>
      <c r="BD2367" s="478"/>
      <c r="BE2367" s="478"/>
      <c r="BF2367" s="478"/>
      <c r="BG2367" s="478"/>
    </row>
    <row r="2368" spans="2:59" x14ac:dyDescent="0.2">
      <c r="B2368" s="478"/>
      <c r="C2368" s="478"/>
      <c r="D2368" s="620"/>
      <c r="E2368" s="620"/>
      <c r="F2368" s="620"/>
      <c r="G2368" s="479"/>
      <c r="H2368" s="621"/>
      <c r="I2368" s="622"/>
      <c r="J2368" s="622"/>
      <c r="K2368" s="623"/>
      <c r="L2368" s="623"/>
      <c r="M2368" s="622"/>
      <c r="N2368" s="623"/>
      <c r="O2368" s="622"/>
      <c r="P2368" s="479"/>
      <c r="Q2368" s="479"/>
      <c r="R2368" s="623"/>
      <c r="S2368" s="478"/>
      <c r="T2368" s="478"/>
      <c r="U2368" s="624"/>
      <c r="V2368" s="624"/>
      <c r="W2368" s="624"/>
      <c r="BB2368" s="478"/>
      <c r="BC2368" s="478"/>
      <c r="BD2368" s="478"/>
      <c r="BE2368" s="478"/>
      <c r="BF2368" s="478"/>
      <c r="BG2368" s="478"/>
    </row>
    <row r="2369" spans="2:59" x14ac:dyDescent="0.2">
      <c r="B2369" s="478"/>
      <c r="C2369" s="478"/>
      <c r="D2369" s="620"/>
      <c r="E2369" s="620"/>
      <c r="F2369" s="620"/>
      <c r="G2369" s="479"/>
      <c r="H2369" s="621"/>
      <c r="I2369" s="622"/>
      <c r="J2369" s="622"/>
      <c r="K2369" s="623"/>
      <c r="L2369" s="623"/>
      <c r="M2369" s="622"/>
      <c r="N2369" s="623"/>
      <c r="O2369" s="622"/>
      <c r="P2369" s="479"/>
      <c r="Q2369" s="479"/>
      <c r="R2369" s="623"/>
      <c r="S2369" s="478"/>
      <c r="T2369" s="478"/>
      <c r="U2369" s="624"/>
      <c r="V2369" s="624"/>
      <c r="W2369" s="624"/>
      <c r="BB2369" s="478"/>
      <c r="BC2369" s="478"/>
      <c r="BD2369" s="478"/>
      <c r="BE2369" s="478"/>
      <c r="BF2369" s="478"/>
      <c r="BG2369" s="478"/>
    </row>
    <row r="2370" spans="2:59" x14ac:dyDescent="0.2">
      <c r="B2370" s="478"/>
      <c r="C2370" s="478"/>
      <c r="D2370" s="620"/>
      <c r="E2370" s="620"/>
      <c r="F2370" s="620"/>
      <c r="G2370" s="479"/>
      <c r="H2370" s="621"/>
      <c r="I2370" s="622"/>
      <c r="J2370" s="622"/>
      <c r="K2370" s="623"/>
      <c r="L2370" s="623"/>
      <c r="M2370" s="622"/>
      <c r="N2370" s="623"/>
      <c r="O2370" s="622"/>
      <c r="P2370" s="479"/>
      <c r="Q2370" s="479"/>
      <c r="R2370" s="623"/>
      <c r="S2370" s="478"/>
      <c r="T2370" s="478"/>
      <c r="U2370" s="624"/>
      <c r="V2370" s="624"/>
      <c r="W2370" s="624"/>
      <c r="BB2370" s="478"/>
      <c r="BC2370" s="478"/>
      <c r="BD2370" s="478"/>
      <c r="BE2370" s="478"/>
      <c r="BF2370" s="478"/>
      <c r="BG2370" s="478"/>
    </row>
    <row r="2371" spans="2:59" x14ac:dyDescent="0.2">
      <c r="B2371" s="478"/>
      <c r="C2371" s="478"/>
      <c r="D2371" s="620"/>
      <c r="E2371" s="620"/>
      <c r="F2371" s="620"/>
      <c r="G2371" s="479"/>
      <c r="H2371" s="621"/>
      <c r="I2371" s="622"/>
      <c r="J2371" s="622"/>
      <c r="K2371" s="623"/>
      <c r="L2371" s="623"/>
      <c r="M2371" s="622"/>
      <c r="N2371" s="623"/>
      <c r="O2371" s="622"/>
      <c r="P2371" s="479"/>
      <c r="Q2371" s="479"/>
      <c r="R2371" s="623"/>
      <c r="S2371" s="478"/>
      <c r="T2371" s="478"/>
      <c r="U2371" s="624"/>
      <c r="V2371" s="624"/>
      <c r="W2371" s="624"/>
      <c r="BB2371" s="478"/>
      <c r="BC2371" s="478"/>
      <c r="BD2371" s="478"/>
      <c r="BE2371" s="478"/>
      <c r="BF2371" s="478"/>
      <c r="BG2371" s="478"/>
    </row>
    <row r="2372" spans="2:59" x14ac:dyDescent="0.2">
      <c r="B2372" s="478"/>
      <c r="C2372" s="478"/>
      <c r="D2372" s="620"/>
      <c r="E2372" s="620"/>
      <c r="F2372" s="620"/>
      <c r="G2372" s="479"/>
      <c r="H2372" s="621"/>
      <c r="I2372" s="622"/>
      <c r="J2372" s="622"/>
      <c r="K2372" s="623"/>
      <c r="L2372" s="623"/>
      <c r="M2372" s="622"/>
      <c r="N2372" s="623"/>
      <c r="O2372" s="622"/>
      <c r="P2372" s="479"/>
      <c r="Q2372" s="479"/>
      <c r="R2372" s="623"/>
      <c r="S2372" s="478"/>
      <c r="T2372" s="478"/>
      <c r="U2372" s="624"/>
      <c r="V2372" s="624"/>
      <c r="W2372" s="624"/>
      <c r="BB2372" s="478"/>
      <c r="BC2372" s="478"/>
      <c r="BD2372" s="478"/>
      <c r="BE2372" s="478"/>
      <c r="BF2372" s="478"/>
      <c r="BG2372" s="478"/>
    </row>
    <row r="2373" spans="2:59" x14ac:dyDescent="0.2">
      <c r="B2373" s="478"/>
      <c r="C2373" s="478"/>
      <c r="D2373" s="620"/>
      <c r="E2373" s="620"/>
      <c r="F2373" s="620"/>
      <c r="G2373" s="479"/>
      <c r="H2373" s="621"/>
      <c r="I2373" s="622"/>
      <c r="J2373" s="622"/>
      <c r="K2373" s="623"/>
      <c r="L2373" s="623"/>
      <c r="M2373" s="622"/>
      <c r="N2373" s="623"/>
      <c r="O2373" s="622"/>
      <c r="P2373" s="479"/>
      <c r="Q2373" s="479"/>
      <c r="R2373" s="623"/>
      <c r="S2373" s="478"/>
      <c r="T2373" s="478"/>
      <c r="U2373" s="624"/>
      <c r="V2373" s="624"/>
      <c r="W2373" s="624"/>
      <c r="BB2373" s="478"/>
      <c r="BC2373" s="478"/>
      <c r="BD2373" s="478"/>
      <c r="BE2373" s="478"/>
      <c r="BF2373" s="478"/>
      <c r="BG2373" s="478"/>
    </row>
    <row r="2374" spans="2:59" x14ac:dyDescent="0.2">
      <c r="B2374" s="478"/>
      <c r="C2374" s="478"/>
      <c r="D2374" s="620"/>
      <c r="E2374" s="620"/>
      <c r="F2374" s="620"/>
      <c r="G2374" s="479"/>
      <c r="H2374" s="621"/>
      <c r="I2374" s="622"/>
      <c r="J2374" s="622"/>
      <c r="K2374" s="623"/>
      <c r="L2374" s="623"/>
      <c r="M2374" s="622"/>
      <c r="N2374" s="623"/>
      <c r="O2374" s="622"/>
      <c r="P2374" s="479"/>
      <c r="Q2374" s="479"/>
      <c r="R2374" s="623"/>
      <c r="S2374" s="478"/>
      <c r="T2374" s="478"/>
      <c r="U2374" s="624"/>
      <c r="V2374" s="624"/>
      <c r="W2374" s="624"/>
      <c r="BB2374" s="478"/>
      <c r="BC2374" s="478"/>
      <c r="BD2374" s="478"/>
      <c r="BE2374" s="478"/>
      <c r="BF2374" s="478"/>
      <c r="BG2374" s="478"/>
    </row>
    <row r="2375" spans="2:59" x14ac:dyDescent="0.2">
      <c r="B2375" s="478"/>
      <c r="C2375" s="478"/>
      <c r="D2375" s="620"/>
      <c r="E2375" s="620"/>
      <c r="F2375" s="620"/>
      <c r="G2375" s="479"/>
      <c r="H2375" s="621"/>
      <c r="I2375" s="622"/>
      <c r="J2375" s="622"/>
      <c r="K2375" s="623"/>
      <c r="L2375" s="623"/>
      <c r="M2375" s="622"/>
      <c r="N2375" s="623"/>
      <c r="O2375" s="622"/>
      <c r="P2375" s="479"/>
      <c r="Q2375" s="479"/>
      <c r="R2375" s="623"/>
      <c r="S2375" s="478"/>
      <c r="T2375" s="478"/>
      <c r="U2375" s="624"/>
      <c r="V2375" s="624"/>
      <c r="W2375" s="624"/>
      <c r="BB2375" s="478"/>
      <c r="BC2375" s="478"/>
      <c r="BD2375" s="478"/>
      <c r="BE2375" s="478"/>
      <c r="BF2375" s="478"/>
      <c r="BG2375" s="478"/>
    </row>
    <row r="2376" spans="2:59" x14ac:dyDescent="0.2">
      <c r="B2376" s="478"/>
      <c r="C2376" s="478"/>
      <c r="D2376" s="620"/>
      <c r="E2376" s="620"/>
      <c r="F2376" s="620"/>
      <c r="G2376" s="479"/>
      <c r="H2376" s="621"/>
      <c r="I2376" s="622"/>
      <c r="J2376" s="622"/>
      <c r="K2376" s="623"/>
      <c r="L2376" s="623"/>
      <c r="M2376" s="622"/>
      <c r="N2376" s="623"/>
      <c r="O2376" s="622"/>
      <c r="P2376" s="479"/>
      <c r="Q2376" s="479"/>
      <c r="R2376" s="623"/>
      <c r="S2376" s="478"/>
      <c r="T2376" s="478"/>
      <c r="U2376" s="624"/>
      <c r="V2376" s="624"/>
      <c r="W2376" s="624"/>
      <c r="BB2376" s="478"/>
      <c r="BC2376" s="478"/>
      <c r="BD2376" s="478"/>
      <c r="BE2376" s="478"/>
      <c r="BF2376" s="478"/>
      <c r="BG2376" s="478"/>
    </row>
    <row r="2377" spans="2:59" x14ac:dyDescent="0.2">
      <c r="B2377" s="478"/>
      <c r="C2377" s="478"/>
      <c r="D2377" s="620"/>
      <c r="E2377" s="620"/>
      <c r="F2377" s="620"/>
      <c r="G2377" s="479"/>
      <c r="H2377" s="621"/>
      <c r="I2377" s="622"/>
      <c r="J2377" s="622"/>
      <c r="K2377" s="623"/>
      <c r="L2377" s="623"/>
      <c r="M2377" s="622"/>
      <c r="N2377" s="623"/>
      <c r="O2377" s="622"/>
      <c r="P2377" s="479"/>
      <c r="Q2377" s="479"/>
      <c r="R2377" s="623"/>
      <c r="S2377" s="478"/>
      <c r="T2377" s="478"/>
      <c r="U2377" s="624"/>
      <c r="V2377" s="624"/>
      <c r="W2377" s="624"/>
      <c r="BB2377" s="478"/>
      <c r="BC2377" s="478"/>
      <c r="BD2377" s="478"/>
      <c r="BE2377" s="478"/>
      <c r="BF2377" s="478"/>
      <c r="BG2377" s="478"/>
    </row>
    <row r="2378" spans="2:59" x14ac:dyDescent="0.2">
      <c r="B2378" s="478"/>
      <c r="C2378" s="478"/>
      <c r="D2378" s="620"/>
      <c r="E2378" s="620"/>
      <c r="F2378" s="620"/>
      <c r="G2378" s="479"/>
      <c r="H2378" s="621"/>
      <c r="I2378" s="622"/>
      <c r="J2378" s="622"/>
      <c r="K2378" s="623"/>
      <c r="L2378" s="623"/>
      <c r="M2378" s="622"/>
      <c r="N2378" s="623"/>
      <c r="O2378" s="622"/>
      <c r="P2378" s="479"/>
      <c r="Q2378" s="479"/>
      <c r="R2378" s="623"/>
      <c r="S2378" s="478"/>
      <c r="T2378" s="478"/>
      <c r="U2378" s="624"/>
      <c r="V2378" s="624"/>
      <c r="W2378" s="624"/>
      <c r="BB2378" s="478"/>
      <c r="BC2378" s="478"/>
      <c r="BD2378" s="478"/>
      <c r="BE2378" s="478"/>
      <c r="BF2378" s="478"/>
      <c r="BG2378" s="478"/>
    </row>
    <row r="2379" spans="2:59" x14ac:dyDescent="0.2">
      <c r="B2379" s="478"/>
      <c r="C2379" s="478"/>
      <c r="D2379" s="620"/>
      <c r="E2379" s="620"/>
      <c r="F2379" s="620"/>
      <c r="G2379" s="479"/>
      <c r="H2379" s="621"/>
      <c r="I2379" s="622"/>
      <c r="J2379" s="622"/>
      <c r="K2379" s="623"/>
      <c r="L2379" s="623"/>
      <c r="M2379" s="622"/>
      <c r="N2379" s="623"/>
      <c r="O2379" s="622"/>
      <c r="P2379" s="479"/>
      <c r="Q2379" s="479"/>
      <c r="R2379" s="623"/>
      <c r="S2379" s="478"/>
      <c r="T2379" s="478"/>
      <c r="U2379" s="624"/>
      <c r="V2379" s="624"/>
      <c r="W2379" s="624"/>
      <c r="BB2379" s="478"/>
      <c r="BC2379" s="478"/>
      <c r="BD2379" s="478"/>
      <c r="BE2379" s="478"/>
      <c r="BF2379" s="478"/>
      <c r="BG2379" s="478"/>
    </row>
    <row r="2380" spans="2:59" x14ac:dyDescent="0.2">
      <c r="B2380" s="478"/>
      <c r="C2380" s="478"/>
      <c r="D2380" s="620"/>
      <c r="E2380" s="620"/>
      <c r="F2380" s="620"/>
      <c r="G2380" s="479"/>
      <c r="H2380" s="621"/>
      <c r="I2380" s="622"/>
      <c r="J2380" s="622"/>
      <c r="K2380" s="623"/>
      <c r="L2380" s="623"/>
      <c r="M2380" s="622"/>
      <c r="N2380" s="623"/>
      <c r="O2380" s="622"/>
      <c r="P2380" s="479"/>
      <c r="Q2380" s="479"/>
      <c r="R2380" s="623"/>
      <c r="S2380" s="478"/>
      <c r="T2380" s="478"/>
      <c r="U2380" s="624"/>
      <c r="V2380" s="624"/>
      <c r="W2380" s="624"/>
      <c r="BB2380" s="478"/>
      <c r="BC2380" s="478"/>
      <c r="BD2380" s="478"/>
      <c r="BE2380" s="478"/>
      <c r="BF2380" s="478"/>
      <c r="BG2380" s="478"/>
    </row>
    <row r="2381" spans="2:59" x14ac:dyDescent="0.2">
      <c r="B2381" s="478"/>
      <c r="C2381" s="478"/>
      <c r="D2381" s="620"/>
      <c r="E2381" s="620"/>
      <c r="F2381" s="620"/>
      <c r="G2381" s="479"/>
      <c r="H2381" s="621"/>
      <c r="I2381" s="622"/>
      <c r="J2381" s="622"/>
      <c r="K2381" s="623"/>
      <c r="L2381" s="623"/>
      <c r="M2381" s="622"/>
      <c r="N2381" s="623"/>
      <c r="O2381" s="622"/>
      <c r="P2381" s="479"/>
      <c r="Q2381" s="479"/>
      <c r="R2381" s="623"/>
      <c r="S2381" s="478"/>
      <c r="T2381" s="478"/>
      <c r="U2381" s="624"/>
      <c r="V2381" s="624"/>
      <c r="W2381" s="624"/>
      <c r="BB2381" s="478"/>
      <c r="BC2381" s="478"/>
      <c r="BD2381" s="478"/>
      <c r="BE2381" s="478"/>
      <c r="BF2381" s="478"/>
      <c r="BG2381" s="478"/>
    </row>
    <row r="2382" spans="2:59" x14ac:dyDescent="0.2">
      <c r="B2382" s="478"/>
      <c r="C2382" s="478"/>
      <c r="D2382" s="620"/>
      <c r="E2382" s="620"/>
      <c r="F2382" s="620"/>
      <c r="G2382" s="479"/>
      <c r="H2382" s="621"/>
      <c r="I2382" s="622"/>
      <c r="J2382" s="622"/>
      <c r="K2382" s="623"/>
      <c r="L2382" s="623"/>
      <c r="M2382" s="622"/>
      <c r="N2382" s="623"/>
      <c r="O2382" s="622"/>
      <c r="P2382" s="479"/>
      <c r="Q2382" s="479"/>
      <c r="R2382" s="623"/>
      <c r="S2382" s="478"/>
      <c r="T2382" s="478"/>
      <c r="U2382" s="624"/>
      <c r="V2382" s="624"/>
      <c r="W2382" s="624"/>
      <c r="BB2382" s="478"/>
      <c r="BC2382" s="478"/>
      <c r="BD2382" s="478"/>
      <c r="BE2382" s="478"/>
      <c r="BF2382" s="478"/>
      <c r="BG2382" s="478"/>
    </row>
    <row r="2383" spans="2:59" x14ac:dyDescent="0.2">
      <c r="B2383" s="478"/>
      <c r="C2383" s="478"/>
      <c r="D2383" s="620"/>
      <c r="E2383" s="620"/>
      <c r="F2383" s="620"/>
      <c r="G2383" s="479"/>
      <c r="H2383" s="621"/>
      <c r="I2383" s="622"/>
      <c r="J2383" s="622"/>
      <c r="K2383" s="623"/>
      <c r="L2383" s="623"/>
      <c r="M2383" s="622"/>
      <c r="N2383" s="623"/>
      <c r="O2383" s="622"/>
      <c r="P2383" s="479"/>
      <c r="Q2383" s="479"/>
      <c r="R2383" s="623"/>
      <c r="S2383" s="478"/>
      <c r="T2383" s="478"/>
      <c r="U2383" s="624"/>
      <c r="V2383" s="624"/>
      <c r="W2383" s="624"/>
      <c r="BB2383" s="478"/>
      <c r="BC2383" s="478"/>
      <c r="BD2383" s="478"/>
      <c r="BE2383" s="478"/>
      <c r="BF2383" s="478"/>
      <c r="BG2383" s="478"/>
    </row>
    <row r="2384" spans="2:59" x14ac:dyDescent="0.2">
      <c r="B2384" s="478"/>
      <c r="C2384" s="478"/>
      <c r="D2384" s="620"/>
      <c r="E2384" s="620"/>
      <c r="F2384" s="620"/>
      <c r="G2384" s="479"/>
      <c r="H2384" s="621"/>
      <c r="I2384" s="622"/>
      <c r="J2384" s="622"/>
      <c r="K2384" s="623"/>
      <c r="L2384" s="623"/>
      <c r="M2384" s="622"/>
      <c r="N2384" s="623"/>
      <c r="O2384" s="622"/>
      <c r="P2384" s="479"/>
      <c r="Q2384" s="479"/>
      <c r="R2384" s="623"/>
      <c r="S2384" s="478"/>
      <c r="T2384" s="478"/>
      <c r="U2384" s="624"/>
      <c r="V2384" s="624"/>
      <c r="W2384" s="624"/>
      <c r="BB2384" s="478"/>
      <c r="BC2384" s="478"/>
      <c r="BD2384" s="478"/>
      <c r="BE2384" s="478"/>
      <c r="BF2384" s="478"/>
      <c r="BG2384" s="478"/>
    </row>
    <row r="2385" spans="2:59" x14ac:dyDescent="0.2">
      <c r="B2385" s="478"/>
      <c r="C2385" s="478"/>
      <c r="D2385" s="620"/>
      <c r="E2385" s="620"/>
      <c r="F2385" s="620"/>
      <c r="G2385" s="479"/>
      <c r="H2385" s="621"/>
      <c r="I2385" s="622"/>
      <c r="J2385" s="622"/>
      <c r="K2385" s="623"/>
      <c r="L2385" s="623"/>
      <c r="M2385" s="622"/>
      <c r="N2385" s="623"/>
      <c r="O2385" s="622"/>
      <c r="P2385" s="479"/>
      <c r="Q2385" s="479"/>
      <c r="R2385" s="623"/>
      <c r="S2385" s="478"/>
      <c r="T2385" s="478"/>
      <c r="U2385" s="624"/>
      <c r="V2385" s="624"/>
      <c r="W2385" s="624"/>
      <c r="BB2385" s="478"/>
      <c r="BC2385" s="478"/>
      <c r="BD2385" s="478"/>
      <c r="BE2385" s="478"/>
      <c r="BF2385" s="478"/>
      <c r="BG2385" s="478"/>
    </row>
    <row r="2386" spans="2:59" x14ac:dyDescent="0.2">
      <c r="B2386" s="478"/>
      <c r="C2386" s="478"/>
      <c r="D2386" s="620"/>
      <c r="E2386" s="620"/>
      <c r="F2386" s="620"/>
      <c r="G2386" s="479"/>
      <c r="H2386" s="621"/>
      <c r="I2386" s="622"/>
      <c r="J2386" s="622"/>
      <c r="K2386" s="623"/>
      <c r="L2386" s="623"/>
      <c r="M2386" s="622"/>
      <c r="N2386" s="623"/>
      <c r="O2386" s="622"/>
      <c r="P2386" s="479"/>
      <c r="Q2386" s="479"/>
      <c r="R2386" s="623"/>
      <c r="S2386" s="478"/>
      <c r="T2386" s="478"/>
      <c r="U2386" s="624"/>
      <c r="V2386" s="624"/>
      <c r="W2386" s="624"/>
      <c r="BB2386" s="478"/>
      <c r="BC2386" s="478"/>
      <c r="BD2386" s="478"/>
      <c r="BE2386" s="478"/>
      <c r="BF2386" s="478"/>
      <c r="BG2386" s="478"/>
    </row>
    <row r="2387" spans="2:59" x14ac:dyDescent="0.2">
      <c r="B2387" s="478"/>
      <c r="C2387" s="478"/>
      <c r="D2387" s="620"/>
      <c r="E2387" s="620"/>
      <c r="F2387" s="620"/>
      <c r="G2387" s="479"/>
      <c r="H2387" s="621"/>
      <c r="I2387" s="622"/>
      <c r="J2387" s="622"/>
      <c r="K2387" s="623"/>
      <c r="L2387" s="623"/>
      <c r="M2387" s="622"/>
      <c r="N2387" s="623"/>
      <c r="O2387" s="622"/>
      <c r="P2387" s="479"/>
      <c r="Q2387" s="479"/>
      <c r="R2387" s="623"/>
      <c r="S2387" s="478"/>
      <c r="T2387" s="478"/>
      <c r="U2387" s="624"/>
      <c r="V2387" s="624"/>
      <c r="W2387" s="624"/>
      <c r="BB2387" s="478"/>
      <c r="BC2387" s="478"/>
      <c r="BD2387" s="478"/>
      <c r="BE2387" s="478"/>
      <c r="BF2387" s="478"/>
      <c r="BG2387" s="478"/>
    </row>
    <row r="2388" spans="2:59" x14ac:dyDescent="0.2">
      <c r="B2388" s="478"/>
      <c r="C2388" s="478"/>
      <c r="D2388" s="620"/>
      <c r="E2388" s="620"/>
      <c r="F2388" s="620"/>
      <c r="G2388" s="479"/>
      <c r="H2388" s="621"/>
      <c r="I2388" s="622"/>
      <c r="J2388" s="622"/>
      <c r="K2388" s="623"/>
      <c r="L2388" s="623"/>
      <c r="M2388" s="622"/>
      <c r="N2388" s="623"/>
      <c r="O2388" s="622"/>
      <c r="P2388" s="479"/>
      <c r="Q2388" s="479"/>
      <c r="R2388" s="623"/>
      <c r="S2388" s="478"/>
      <c r="T2388" s="478"/>
      <c r="U2388" s="624"/>
      <c r="V2388" s="624"/>
      <c r="W2388" s="624"/>
      <c r="BB2388" s="478"/>
      <c r="BC2388" s="478"/>
      <c r="BD2388" s="478"/>
      <c r="BE2388" s="478"/>
      <c r="BF2388" s="478"/>
      <c r="BG2388" s="478"/>
    </row>
    <row r="2389" spans="2:59" x14ac:dyDescent="0.2">
      <c r="B2389" s="478"/>
      <c r="C2389" s="478"/>
      <c r="D2389" s="620"/>
      <c r="E2389" s="620"/>
      <c r="F2389" s="620"/>
      <c r="G2389" s="479"/>
      <c r="H2389" s="621"/>
      <c r="I2389" s="622"/>
      <c r="J2389" s="622"/>
      <c r="K2389" s="623"/>
      <c r="L2389" s="623"/>
      <c r="M2389" s="622"/>
      <c r="N2389" s="623"/>
      <c r="O2389" s="622"/>
      <c r="P2389" s="479"/>
      <c r="Q2389" s="479"/>
      <c r="R2389" s="623"/>
      <c r="S2389" s="478"/>
      <c r="T2389" s="478"/>
      <c r="U2389" s="624"/>
      <c r="V2389" s="624"/>
      <c r="W2389" s="624"/>
      <c r="BB2389" s="478"/>
      <c r="BC2389" s="478"/>
      <c r="BD2389" s="478"/>
      <c r="BE2389" s="478"/>
      <c r="BF2389" s="478"/>
      <c r="BG2389" s="478"/>
    </row>
    <row r="2390" spans="2:59" x14ac:dyDescent="0.2">
      <c r="B2390" s="478"/>
      <c r="C2390" s="478"/>
      <c r="D2390" s="620"/>
      <c r="E2390" s="620"/>
      <c r="F2390" s="620"/>
      <c r="G2390" s="479"/>
      <c r="H2390" s="621"/>
      <c r="I2390" s="622"/>
      <c r="J2390" s="622"/>
      <c r="K2390" s="623"/>
      <c r="L2390" s="623"/>
      <c r="M2390" s="622"/>
      <c r="N2390" s="623"/>
      <c r="O2390" s="622"/>
      <c r="P2390" s="479"/>
      <c r="Q2390" s="479"/>
      <c r="R2390" s="623"/>
      <c r="S2390" s="478"/>
      <c r="T2390" s="478"/>
      <c r="U2390" s="624"/>
      <c r="V2390" s="624"/>
      <c r="W2390" s="624"/>
      <c r="BB2390" s="478"/>
      <c r="BC2390" s="478"/>
      <c r="BD2390" s="478"/>
      <c r="BE2390" s="478"/>
      <c r="BF2390" s="478"/>
      <c r="BG2390" s="478"/>
    </row>
    <row r="2391" spans="2:59" x14ac:dyDescent="0.2">
      <c r="B2391" s="478"/>
      <c r="C2391" s="478"/>
      <c r="D2391" s="620"/>
      <c r="E2391" s="620"/>
      <c r="F2391" s="620"/>
      <c r="G2391" s="479"/>
      <c r="H2391" s="621"/>
      <c r="I2391" s="622"/>
      <c r="J2391" s="622"/>
      <c r="K2391" s="623"/>
      <c r="L2391" s="623"/>
      <c r="M2391" s="622"/>
      <c r="N2391" s="623"/>
      <c r="O2391" s="622"/>
      <c r="P2391" s="479"/>
      <c r="Q2391" s="479"/>
      <c r="R2391" s="623"/>
      <c r="S2391" s="478"/>
      <c r="T2391" s="478"/>
      <c r="U2391" s="624"/>
      <c r="V2391" s="624"/>
      <c r="W2391" s="624"/>
      <c r="BB2391" s="478"/>
      <c r="BC2391" s="478"/>
      <c r="BD2391" s="478"/>
      <c r="BE2391" s="478"/>
      <c r="BF2391" s="478"/>
      <c r="BG2391" s="478"/>
    </row>
    <row r="2392" spans="2:59" x14ac:dyDescent="0.2">
      <c r="B2392" s="478"/>
      <c r="C2392" s="478"/>
      <c r="D2392" s="620"/>
      <c r="E2392" s="620"/>
      <c r="F2392" s="620"/>
      <c r="G2392" s="479"/>
      <c r="H2392" s="621"/>
      <c r="I2392" s="622"/>
      <c r="J2392" s="622"/>
      <c r="K2392" s="623"/>
      <c r="L2392" s="623"/>
      <c r="M2392" s="622"/>
      <c r="N2392" s="623"/>
      <c r="O2392" s="622"/>
      <c r="P2392" s="479"/>
      <c r="Q2392" s="479"/>
      <c r="R2392" s="623"/>
      <c r="S2392" s="478"/>
      <c r="T2392" s="478"/>
      <c r="U2392" s="624"/>
      <c r="V2392" s="624"/>
      <c r="W2392" s="624"/>
      <c r="BB2392" s="478"/>
      <c r="BC2392" s="478"/>
      <c r="BD2392" s="478"/>
      <c r="BE2392" s="478"/>
      <c r="BF2392" s="478"/>
      <c r="BG2392" s="478"/>
    </row>
    <row r="2393" spans="2:59" x14ac:dyDescent="0.2">
      <c r="B2393" s="478"/>
      <c r="C2393" s="478"/>
      <c r="D2393" s="620"/>
      <c r="E2393" s="620"/>
      <c r="F2393" s="620"/>
      <c r="G2393" s="479"/>
      <c r="H2393" s="621"/>
      <c r="I2393" s="622"/>
      <c r="J2393" s="622"/>
      <c r="K2393" s="623"/>
      <c r="L2393" s="623"/>
      <c r="M2393" s="622"/>
      <c r="N2393" s="623"/>
      <c r="O2393" s="622"/>
      <c r="P2393" s="479"/>
      <c r="Q2393" s="479"/>
      <c r="R2393" s="623"/>
      <c r="S2393" s="478"/>
      <c r="T2393" s="478"/>
      <c r="U2393" s="624"/>
      <c r="V2393" s="624"/>
      <c r="W2393" s="624"/>
      <c r="BB2393" s="478"/>
      <c r="BC2393" s="478"/>
      <c r="BD2393" s="478"/>
      <c r="BE2393" s="478"/>
      <c r="BF2393" s="478"/>
      <c r="BG2393" s="478"/>
    </row>
    <row r="2394" spans="2:59" x14ac:dyDescent="0.2">
      <c r="B2394" s="478"/>
      <c r="C2394" s="478"/>
      <c r="D2394" s="620"/>
      <c r="E2394" s="620"/>
      <c r="F2394" s="620"/>
      <c r="G2394" s="479"/>
      <c r="H2394" s="621"/>
      <c r="I2394" s="622"/>
      <c r="J2394" s="622"/>
      <c r="K2394" s="623"/>
      <c r="L2394" s="623"/>
      <c r="M2394" s="622"/>
      <c r="N2394" s="623"/>
      <c r="O2394" s="622"/>
      <c r="P2394" s="479"/>
      <c r="Q2394" s="479"/>
      <c r="R2394" s="623"/>
      <c r="S2394" s="478"/>
      <c r="T2394" s="478"/>
      <c r="U2394" s="624"/>
      <c r="V2394" s="624"/>
      <c r="W2394" s="624"/>
      <c r="BB2394" s="478"/>
      <c r="BC2394" s="478"/>
      <c r="BD2394" s="478"/>
      <c r="BE2394" s="478"/>
      <c r="BF2394" s="478"/>
      <c r="BG2394" s="478"/>
    </row>
    <row r="2395" spans="2:59" x14ac:dyDescent="0.2">
      <c r="B2395" s="478"/>
      <c r="C2395" s="478"/>
      <c r="D2395" s="620"/>
      <c r="E2395" s="620"/>
      <c r="F2395" s="620"/>
      <c r="G2395" s="479"/>
      <c r="H2395" s="621"/>
      <c r="I2395" s="622"/>
      <c r="J2395" s="622"/>
      <c r="K2395" s="623"/>
      <c r="L2395" s="623"/>
      <c r="M2395" s="622"/>
      <c r="N2395" s="623"/>
      <c r="O2395" s="622"/>
      <c r="P2395" s="479"/>
      <c r="Q2395" s="479"/>
      <c r="R2395" s="623"/>
      <c r="S2395" s="478"/>
      <c r="T2395" s="478"/>
      <c r="U2395" s="624"/>
      <c r="V2395" s="624"/>
      <c r="W2395" s="624"/>
      <c r="BB2395" s="478"/>
      <c r="BC2395" s="478"/>
      <c r="BD2395" s="478"/>
      <c r="BE2395" s="478"/>
      <c r="BF2395" s="478"/>
      <c r="BG2395" s="478"/>
    </row>
    <row r="2396" spans="2:59" x14ac:dyDescent="0.2">
      <c r="B2396" s="478"/>
      <c r="C2396" s="478"/>
      <c r="D2396" s="620"/>
      <c r="E2396" s="620"/>
      <c r="F2396" s="620"/>
      <c r="G2396" s="479"/>
      <c r="H2396" s="621"/>
      <c r="I2396" s="622"/>
      <c r="J2396" s="622"/>
      <c r="K2396" s="623"/>
      <c r="L2396" s="623"/>
      <c r="M2396" s="622"/>
      <c r="N2396" s="623"/>
      <c r="O2396" s="622"/>
      <c r="P2396" s="479"/>
      <c r="Q2396" s="479"/>
      <c r="R2396" s="623"/>
      <c r="S2396" s="478"/>
      <c r="T2396" s="478"/>
      <c r="U2396" s="624"/>
      <c r="V2396" s="624"/>
      <c r="W2396" s="624"/>
      <c r="BB2396" s="478"/>
      <c r="BC2396" s="478"/>
      <c r="BD2396" s="478"/>
      <c r="BE2396" s="478"/>
      <c r="BF2396" s="478"/>
      <c r="BG2396" s="478"/>
    </row>
    <row r="2397" spans="2:59" x14ac:dyDescent="0.2">
      <c r="B2397" s="478"/>
      <c r="C2397" s="478"/>
      <c r="D2397" s="620"/>
      <c r="E2397" s="620"/>
      <c r="F2397" s="620"/>
      <c r="G2397" s="479"/>
      <c r="H2397" s="621"/>
      <c r="I2397" s="622"/>
      <c r="J2397" s="622"/>
      <c r="K2397" s="623"/>
      <c r="L2397" s="623"/>
      <c r="M2397" s="622"/>
      <c r="N2397" s="623"/>
      <c r="O2397" s="622"/>
      <c r="P2397" s="479"/>
      <c r="Q2397" s="479"/>
      <c r="R2397" s="623"/>
      <c r="S2397" s="478"/>
      <c r="T2397" s="478"/>
      <c r="U2397" s="624"/>
      <c r="V2397" s="624"/>
      <c r="W2397" s="624"/>
      <c r="BB2397" s="478"/>
      <c r="BC2397" s="478"/>
      <c r="BD2397" s="478"/>
      <c r="BE2397" s="478"/>
      <c r="BF2397" s="478"/>
      <c r="BG2397" s="478"/>
    </row>
    <row r="2398" spans="2:59" x14ac:dyDescent="0.2">
      <c r="B2398" s="478"/>
      <c r="C2398" s="478"/>
      <c r="D2398" s="620"/>
      <c r="E2398" s="620"/>
      <c r="F2398" s="620"/>
      <c r="G2398" s="479"/>
      <c r="H2398" s="621"/>
      <c r="I2398" s="622"/>
      <c r="J2398" s="622"/>
      <c r="K2398" s="623"/>
      <c r="L2398" s="623"/>
      <c r="M2398" s="622"/>
      <c r="N2398" s="623"/>
      <c r="O2398" s="622"/>
      <c r="P2398" s="479"/>
      <c r="Q2398" s="479"/>
      <c r="R2398" s="623"/>
      <c r="S2398" s="478"/>
      <c r="T2398" s="478"/>
      <c r="U2398" s="624"/>
      <c r="V2398" s="624"/>
      <c r="W2398" s="624"/>
      <c r="BB2398" s="478"/>
      <c r="BC2398" s="478"/>
      <c r="BD2398" s="478"/>
      <c r="BE2398" s="478"/>
      <c r="BF2398" s="478"/>
      <c r="BG2398" s="478"/>
    </row>
    <row r="2399" spans="2:59" x14ac:dyDescent="0.2">
      <c r="B2399" s="478"/>
      <c r="C2399" s="478"/>
      <c r="D2399" s="620"/>
      <c r="E2399" s="620"/>
      <c r="F2399" s="620"/>
      <c r="G2399" s="479"/>
      <c r="H2399" s="621"/>
      <c r="I2399" s="622"/>
      <c r="J2399" s="622"/>
      <c r="K2399" s="623"/>
      <c r="L2399" s="623"/>
      <c r="M2399" s="622"/>
      <c r="N2399" s="623"/>
      <c r="O2399" s="622"/>
      <c r="P2399" s="479"/>
      <c r="Q2399" s="479"/>
      <c r="R2399" s="623"/>
      <c r="S2399" s="478"/>
      <c r="T2399" s="478"/>
      <c r="U2399" s="624"/>
      <c r="V2399" s="624"/>
      <c r="W2399" s="624"/>
      <c r="BB2399" s="478"/>
      <c r="BC2399" s="478"/>
      <c r="BD2399" s="478"/>
      <c r="BE2399" s="478"/>
      <c r="BF2399" s="478"/>
      <c r="BG2399" s="478"/>
    </row>
    <row r="2400" spans="2:59" x14ac:dyDescent="0.2">
      <c r="B2400" s="478"/>
      <c r="C2400" s="478"/>
      <c r="D2400" s="620"/>
      <c r="E2400" s="620"/>
      <c r="F2400" s="620"/>
      <c r="G2400" s="479"/>
      <c r="H2400" s="621"/>
      <c r="I2400" s="622"/>
      <c r="J2400" s="622"/>
      <c r="K2400" s="623"/>
      <c r="L2400" s="623"/>
      <c r="M2400" s="622"/>
      <c r="N2400" s="623"/>
      <c r="O2400" s="622"/>
      <c r="P2400" s="479"/>
      <c r="Q2400" s="479"/>
      <c r="R2400" s="623"/>
      <c r="S2400" s="478"/>
      <c r="T2400" s="478"/>
      <c r="U2400" s="624"/>
      <c r="V2400" s="624"/>
      <c r="W2400" s="624"/>
      <c r="BB2400" s="478"/>
      <c r="BC2400" s="478"/>
      <c r="BD2400" s="478"/>
      <c r="BE2400" s="478"/>
      <c r="BF2400" s="478"/>
      <c r="BG2400" s="478"/>
    </row>
    <row r="2401" spans="2:59" x14ac:dyDescent="0.2">
      <c r="B2401" s="478"/>
      <c r="C2401" s="478"/>
      <c r="D2401" s="620"/>
      <c r="E2401" s="620"/>
      <c r="F2401" s="620"/>
      <c r="G2401" s="479"/>
      <c r="H2401" s="621"/>
      <c r="I2401" s="622"/>
      <c r="J2401" s="622"/>
      <c r="K2401" s="623"/>
      <c r="L2401" s="623"/>
      <c r="M2401" s="622"/>
      <c r="N2401" s="623"/>
      <c r="O2401" s="622"/>
      <c r="P2401" s="479"/>
      <c r="Q2401" s="479"/>
      <c r="R2401" s="623"/>
      <c r="S2401" s="478"/>
      <c r="T2401" s="478"/>
      <c r="U2401" s="624"/>
      <c r="V2401" s="624"/>
      <c r="W2401" s="624"/>
      <c r="BB2401" s="478"/>
      <c r="BC2401" s="478"/>
      <c r="BD2401" s="478"/>
      <c r="BE2401" s="478"/>
      <c r="BF2401" s="478"/>
      <c r="BG2401" s="478"/>
    </row>
    <row r="2402" spans="2:59" x14ac:dyDescent="0.2">
      <c r="B2402" s="478"/>
      <c r="C2402" s="478"/>
      <c r="D2402" s="620"/>
      <c r="E2402" s="620"/>
      <c r="F2402" s="620"/>
      <c r="G2402" s="479"/>
      <c r="H2402" s="621"/>
      <c r="I2402" s="622"/>
      <c r="J2402" s="622"/>
      <c r="K2402" s="623"/>
      <c r="L2402" s="623"/>
      <c r="M2402" s="622"/>
      <c r="N2402" s="623"/>
      <c r="O2402" s="622"/>
      <c r="P2402" s="479"/>
      <c r="Q2402" s="479"/>
      <c r="R2402" s="623"/>
      <c r="S2402" s="478"/>
      <c r="T2402" s="478"/>
      <c r="U2402" s="624"/>
      <c r="V2402" s="624"/>
      <c r="W2402" s="624"/>
      <c r="BB2402" s="478"/>
      <c r="BC2402" s="478"/>
      <c r="BD2402" s="478"/>
      <c r="BE2402" s="478"/>
      <c r="BF2402" s="478"/>
      <c r="BG2402" s="478"/>
    </row>
    <row r="2403" spans="2:59" x14ac:dyDescent="0.2">
      <c r="B2403" s="478"/>
      <c r="C2403" s="478"/>
      <c r="D2403" s="620"/>
      <c r="E2403" s="620"/>
      <c r="F2403" s="620"/>
      <c r="G2403" s="479"/>
      <c r="H2403" s="621"/>
      <c r="I2403" s="622"/>
      <c r="J2403" s="622"/>
      <c r="K2403" s="623"/>
      <c r="L2403" s="623"/>
      <c r="M2403" s="622"/>
      <c r="N2403" s="623"/>
      <c r="O2403" s="622"/>
      <c r="P2403" s="479"/>
      <c r="Q2403" s="479"/>
      <c r="R2403" s="623"/>
      <c r="S2403" s="478"/>
      <c r="T2403" s="478"/>
      <c r="U2403" s="624"/>
      <c r="V2403" s="624"/>
      <c r="W2403" s="624"/>
      <c r="BB2403" s="478"/>
      <c r="BC2403" s="478"/>
      <c r="BD2403" s="478"/>
      <c r="BE2403" s="478"/>
      <c r="BF2403" s="478"/>
      <c r="BG2403" s="478"/>
    </row>
    <row r="2404" spans="2:59" x14ac:dyDescent="0.2">
      <c r="B2404" s="478"/>
      <c r="C2404" s="478"/>
      <c r="D2404" s="620"/>
      <c r="E2404" s="620"/>
      <c r="F2404" s="620"/>
      <c r="G2404" s="479"/>
      <c r="H2404" s="621"/>
      <c r="I2404" s="622"/>
      <c r="J2404" s="622"/>
      <c r="K2404" s="623"/>
      <c r="L2404" s="623"/>
      <c r="M2404" s="622"/>
      <c r="N2404" s="623"/>
      <c r="O2404" s="622"/>
      <c r="P2404" s="479"/>
      <c r="Q2404" s="479"/>
      <c r="R2404" s="623"/>
      <c r="S2404" s="478"/>
      <c r="T2404" s="478"/>
      <c r="U2404" s="624"/>
      <c r="V2404" s="624"/>
      <c r="W2404" s="624"/>
      <c r="BB2404" s="478"/>
      <c r="BC2404" s="478"/>
      <c r="BD2404" s="478"/>
      <c r="BE2404" s="478"/>
      <c r="BF2404" s="478"/>
      <c r="BG2404" s="478"/>
    </row>
    <row r="2405" spans="2:59" x14ac:dyDescent="0.2">
      <c r="B2405" s="478"/>
      <c r="C2405" s="478"/>
      <c r="D2405" s="620"/>
      <c r="E2405" s="620"/>
      <c r="F2405" s="620"/>
      <c r="G2405" s="479"/>
      <c r="H2405" s="621"/>
      <c r="I2405" s="622"/>
      <c r="J2405" s="622"/>
      <c r="K2405" s="623"/>
      <c r="L2405" s="623"/>
      <c r="M2405" s="622"/>
      <c r="N2405" s="623"/>
      <c r="O2405" s="622"/>
      <c r="P2405" s="479"/>
      <c r="Q2405" s="479"/>
      <c r="R2405" s="623"/>
      <c r="S2405" s="478"/>
      <c r="T2405" s="478"/>
      <c r="U2405" s="624"/>
      <c r="V2405" s="624"/>
      <c r="W2405" s="624"/>
      <c r="BB2405" s="478"/>
      <c r="BC2405" s="478"/>
      <c r="BD2405" s="478"/>
      <c r="BE2405" s="478"/>
      <c r="BF2405" s="478"/>
      <c r="BG2405" s="478"/>
    </row>
    <row r="2406" spans="2:59" x14ac:dyDescent="0.2">
      <c r="B2406" s="478"/>
      <c r="C2406" s="478"/>
      <c r="D2406" s="620"/>
      <c r="E2406" s="620"/>
      <c r="F2406" s="620"/>
      <c r="G2406" s="479"/>
      <c r="H2406" s="621"/>
      <c r="I2406" s="622"/>
      <c r="J2406" s="622"/>
      <c r="K2406" s="623"/>
      <c r="L2406" s="623"/>
      <c r="M2406" s="622"/>
      <c r="N2406" s="623"/>
      <c r="O2406" s="622"/>
      <c r="P2406" s="479"/>
      <c r="Q2406" s="479"/>
      <c r="R2406" s="623"/>
      <c r="S2406" s="478"/>
      <c r="T2406" s="478"/>
      <c r="U2406" s="624"/>
      <c r="V2406" s="624"/>
      <c r="W2406" s="624"/>
      <c r="BB2406" s="478"/>
      <c r="BC2406" s="478"/>
      <c r="BD2406" s="478"/>
      <c r="BE2406" s="478"/>
      <c r="BF2406" s="478"/>
      <c r="BG2406" s="478"/>
    </row>
    <row r="2407" spans="2:59" x14ac:dyDescent="0.2">
      <c r="B2407" s="478"/>
      <c r="C2407" s="478"/>
      <c r="D2407" s="620"/>
      <c r="E2407" s="620"/>
      <c r="F2407" s="620"/>
      <c r="G2407" s="479"/>
      <c r="H2407" s="621"/>
      <c r="I2407" s="622"/>
      <c r="J2407" s="622"/>
      <c r="K2407" s="623"/>
      <c r="L2407" s="623"/>
      <c r="M2407" s="622"/>
      <c r="N2407" s="623"/>
      <c r="O2407" s="622"/>
      <c r="P2407" s="479"/>
      <c r="Q2407" s="479"/>
      <c r="R2407" s="623"/>
      <c r="S2407" s="478"/>
      <c r="T2407" s="478"/>
      <c r="U2407" s="624"/>
      <c r="V2407" s="624"/>
      <c r="W2407" s="624"/>
      <c r="BB2407" s="478"/>
      <c r="BC2407" s="478"/>
      <c r="BD2407" s="478"/>
      <c r="BE2407" s="478"/>
      <c r="BF2407" s="478"/>
      <c r="BG2407" s="478"/>
    </row>
    <row r="2408" spans="2:59" x14ac:dyDescent="0.2">
      <c r="B2408" s="478"/>
      <c r="C2408" s="478"/>
      <c r="D2408" s="620"/>
      <c r="E2408" s="620"/>
      <c r="F2408" s="620"/>
      <c r="G2408" s="479"/>
      <c r="H2408" s="621"/>
      <c r="I2408" s="622"/>
      <c r="J2408" s="622"/>
      <c r="K2408" s="623"/>
      <c r="L2408" s="623"/>
      <c r="M2408" s="622"/>
      <c r="N2408" s="623"/>
      <c r="O2408" s="622"/>
      <c r="P2408" s="479"/>
      <c r="Q2408" s="479"/>
      <c r="R2408" s="623"/>
      <c r="S2408" s="478"/>
      <c r="T2408" s="478"/>
      <c r="U2408" s="624"/>
      <c r="V2408" s="624"/>
      <c r="W2408" s="624"/>
      <c r="BB2408" s="478"/>
      <c r="BC2408" s="478"/>
      <c r="BD2408" s="478"/>
      <c r="BE2408" s="478"/>
      <c r="BF2408" s="478"/>
      <c r="BG2408" s="478"/>
    </row>
    <row r="2409" spans="2:59" x14ac:dyDescent="0.2">
      <c r="B2409" s="478"/>
      <c r="C2409" s="478"/>
      <c r="D2409" s="620"/>
      <c r="E2409" s="620"/>
      <c r="F2409" s="620"/>
      <c r="G2409" s="479"/>
      <c r="H2409" s="621"/>
      <c r="I2409" s="622"/>
      <c r="J2409" s="622"/>
      <c r="K2409" s="623"/>
      <c r="L2409" s="623"/>
      <c r="M2409" s="622"/>
      <c r="N2409" s="623"/>
      <c r="O2409" s="622"/>
      <c r="P2409" s="479"/>
      <c r="Q2409" s="479"/>
      <c r="R2409" s="623"/>
      <c r="S2409" s="478"/>
      <c r="T2409" s="478"/>
      <c r="U2409" s="624"/>
      <c r="V2409" s="624"/>
      <c r="W2409" s="624"/>
      <c r="BB2409" s="478"/>
      <c r="BC2409" s="478"/>
      <c r="BD2409" s="478"/>
      <c r="BE2409" s="478"/>
      <c r="BF2409" s="478"/>
      <c r="BG2409" s="478"/>
    </row>
    <row r="2410" spans="2:59" x14ac:dyDescent="0.2">
      <c r="B2410" s="478"/>
      <c r="C2410" s="478"/>
      <c r="D2410" s="620"/>
      <c r="E2410" s="620"/>
      <c r="F2410" s="620"/>
      <c r="G2410" s="479"/>
      <c r="H2410" s="621"/>
      <c r="I2410" s="622"/>
      <c r="J2410" s="622"/>
      <c r="K2410" s="623"/>
      <c r="L2410" s="623"/>
      <c r="M2410" s="622"/>
      <c r="N2410" s="623"/>
      <c r="O2410" s="622"/>
      <c r="P2410" s="479"/>
      <c r="Q2410" s="479"/>
      <c r="R2410" s="623"/>
      <c r="S2410" s="478"/>
      <c r="T2410" s="478"/>
      <c r="U2410" s="624"/>
      <c r="V2410" s="624"/>
      <c r="W2410" s="624"/>
      <c r="BB2410" s="478"/>
      <c r="BC2410" s="478"/>
      <c r="BD2410" s="478"/>
      <c r="BE2410" s="478"/>
      <c r="BF2410" s="478"/>
      <c r="BG2410" s="478"/>
    </row>
    <row r="2411" spans="2:59" x14ac:dyDescent="0.2">
      <c r="B2411" s="478"/>
      <c r="C2411" s="478"/>
      <c r="D2411" s="620"/>
      <c r="E2411" s="620"/>
      <c r="F2411" s="620"/>
      <c r="G2411" s="479"/>
      <c r="H2411" s="621"/>
      <c r="I2411" s="622"/>
      <c r="J2411" s="622"/>
      <c r="K2411" s="623"/>
      <c r="L2411" s="623"/>
      <c r="M2411" s="622"/>
      <c r="N2411" s="623"/>
      <c r="O2411" s="622"/>
      <c r="P2411" s="479"/>
      <c r="Q2411" s="479"/>
      <c r="R2411" s="623"/>
      <c r="S2411" s="478"/>
      <c r="T2411" s="478"/>
      <c r="U2411" s="624"/>
      <c r="V2411" s="624"/>
      <c r="W2411" s="624"/>
      <c r="BB2411" s="478"/>
      <c r="BC2411" s="478"/>
      <c r="BD2411" s="478"/>
      <c r="BE2411" s="478"/>
      <c r="BF2411" s="478"/>
      <c r="BG2411" s="478"/>
    </row>
    <row r="2412" spans="2:59" x14ac:dyDescent="0.2">
      <c r="B2412" s="478"/>
      <c r="C2412" s="478"/>
      <c r="D2412" s="620"/>
      <c r="E2412" s="620"/>
      <c r="F2412" s="620"/>
      <c r="G2412" s="479"/>
      <c r="H2412" s="621"/>
      <c r="I2412" s="622"/>
      <c r="J2412" s="622"/>
      <c r="K2412" s="623"/>
      <c r="L2412" s="623"/>
      <c r="M2412" s="622"/>
      <c r="N2412" s="623"/>
      <c r="O2412" s="622"/>
      <c r="P2412" s="479"/>
      <c r="Q2412" s="479"/>
      <c r="R2412" s="623"/>
      <c r="S2412" s="478"/>
      <c r="T2412" s="478"/>
      <c r="U2412" s="624"/>
      <c r="V2412" s="624"/>
      <c r="W2412" s="624"/>
      <c r="BB2412" s="478"/>
      <c r="BC2412" s="478"/>
      <c r="BD2412" s="478"/>
      <c r="BE2412" s="478"/>
      <c r="BF2412" s="478"/>
      <c r="BG2412" s="478"/>
    </row>
    <row r="2413" spans="2:59" x14ac:dyDescent="0.2">
      <c r="B2413" s="478"/>
      <c r="C2413" s="478"/>
      <c r="D2413" s="620"/>
      <c r="E2413" s="620"/>
      <c r="F2413" s="620"/>
      <c r="G2413" s="479"/>
      <c r="H2413" s="621"/>
      <c r="I2413" s="622"/>
      <c r="J2413" s="622"/>
      <c r="K2413" s="623"/>
      <c r="L2413" s="623"/>
      <c r="M2413" s="622"/>
      <c r="N2413" s="623"/>
      <c r="O2413" s="622"/>
      <c r="P2413" s="479"/>
      <c r="Q2413" s="479"/>
      <c r="R2413" s="623"/>
      <c r="S2413" s="478"/>
      <c r="T2413" s="478"/>
      <c r="U2413" s="624"/>
      <c r="V2413" s="624"/>
      <c r="W2413" s="624"/>
      <c r="BB2413" s="478"/>
      <c r="BC2413" s="478"/>
      <c r="BD2413" s="478"/>
      <c r="BE2413" s="478"/>
      <c r="BF2413" s="478"/>
      <c r="BG2413" s="478"/>
    </row>
    <row r="2414" spans="2:59" x14ac:dyDescent="0.2">
      <c r="B2414" s="478"/>
      <c r="C2414" s="478"/>
      <c r="D2414" s="620"/>
      <c r="E2414" s="620"/>
      <c r="F2414" s="620"/>
      <c r="G2414" s="479"/>
      <c r="H2414" s="621"/>
      <c r="I2414" s="622"/>
      <c r="J2414" s="622"/>
      <c r="K2414" s="623"/>
      <c r="L2414" s="623"/>
      <c r="M2414" s="622"/>
      <c r="N2414" s="623"/>
      <c r="O2414" s="622"/>
      <c r="P2414" s="479"/>
      <c r="Q2414" s="479"/>
      <c r="R2414" s="623"/>
      <c r="S2414" s="478"/>
      <c r="T2414" s="478"/>
      <c r="U2414" s="624"/>
      <c r="V2414" s="624"/>
      <c r="W2414" s="624"/>
      <c r="BB2414" s="478"/>
      <c r="BC2414" s="478"/>
      <c r="BD2414" s="478"/>
      <c r="BE2414" s="478"/>
      <c r="BF2414" s="478"/>
      <c r="BG2414" s="478"/>
    </row>
    <row r="2415" spans="2:59" x14ac:dyDescent="0.2">
      <c r="B2415" s="478"/>
      <c r="C2415" s="478"/>
      <c r="D2415" s="620"/>
      <c r="E2415" s="620"/>
      <c r="F2415" s="620"/>
      <c r="G2415" s="479"/>
      <c r="H2415" s="621"/>
      <c r="I2415" s="622"/>
      <c r="J2415" s="622"/>
      <c r="K2415" s="623"/>
      <c r="L2415" s="623"/>
      <c r="M2415" s="622"/>
      <c r="N2415" s="623"/>
      <c r="O2415" s="622"/>
      <c r="P2415" s="479"/>
      <c r="Q2415" s="479"/>
      <c r="R2415" s="623"/>
      <c r="S2415" s="478"/>
      <c r="T2415" s="478"/>
      <c r="U2415" s="624"/>
      <c r="V2415" s="624"/>
      <c r="W2415" s="624"/>
      <c r="BB2415" s="478"/>
      <c r="BC2415" s="478"/>
      <c r="BD2415" s="478"/>
      <c r="BE2415" s="478"/>
      <c r="BF2415" s="478"/>
      <c r="BG2415" s="478"/>
    </row>
    <row r="2416" spans="2:59" x14ac:dyDescent="0.2">
      <c r="B2416" s="478"/>
      <c r="C2416" s="478"/>
      <c r="D2416" s="620"/>
      <c r="E2416" s="620"/>
      <c r="F2416" s="620"/>
      <c r="G2416" s="479"/>
      <c r="H2416" s="621"/>
      <c r="I2416" s="622"/>
      <c r="J2416" s="622"/>
      <c r="K2416" s="623"/>
      <c r="L2416" s="623"/>
      <c r="M2416" s="622"/>
      <c r="N2416" s="623"/>
      <c r="O2416" s="622"/>
      <c r="P2416" s="479"/>
      <c r="Q2416" s="479"/>
      <c r="R2416" s="623"/>
      <c r="S2416" s="478"/>
      <c r="T2416" s="478"/>
      <c r="U2416" s="624"/>
      <c r="V2416" s="624"/>
      <c r="W2416" s="624"/>
      <c r="BB2416" s="478"/>
      <c r="BC2416" s="478"/>
      <c r="BD2416" s="478"/>
      <c r="BE2416" s="478"/>
      <c r="BF2416" s="478"/>
      <c r="BG2416" s="478"/>
    </row>
    <row r="2417" spans="2:59" x14ac:dyDescent="0.2">
      <c r="B2417" s="478"/>
      <c r="C2417" s="478"/>
      <c r="D2417" s="620"/>
      <c r="E2417" s="620"/>
      <c r="F2417" s="620"/>
      <c r="G2417" s="479"/>
      <c r="H2417" s="621"/>
      <c r="I2417" s="622"/>
      <c r="J2417" s="622"/>
      <c r="K2417" s="623"/>
      <c r="L2417" s="623"/>
      <c r="M2417" s="622"/>
      <c r="N2417" s="623"/>
      <c r="O2417" s="622"/>
      <c r="P2417" s="479"/>
      <c r="Q2417" s="479"/>
      <c r="R2417" s="623"/>
      <c r="S2417" s="478"/>
      <c r="T2417" s="478"/>
      <c r="U2417" s="624"/>
      <c r="V2417" s="624"/>
      <c r="W2417" s="624"/>
      <c r="BB2417" s="478"/>
      <c r="BC2417" s="478"/>
      <c r="BD2417" s="478"/>
      <c r="BE2417" s="478"/>
      <c r="BF2417" s="478"/>
      <c r="BG2417" s="478"/>
    </row>
    <row r="2418" spans="2:59" x14ac:dyDescent="0.2">
      <c r="B2418" s="478"/>
      <c r="C2418" s="478"/>
      <c r="D2418" s="620"/>
      <c r="E2418" s="620"/>
      <c r="F2418" s="620"/>
      <c r="G2418" s="479"/>
      <c r="H2418" s="621"/>
      <c r="I2418" s="622"/>
      <c r="J2418" s="622"/>
      <c r="K2418" s="623"/>
      <c r="L2418" s="623"/>
      <c r="M2418" s="622"/>
      <c r="N2418" s="623"/>
      <c r="O2418" s="622"/>
      <c r="P2418" s="479"/>
      <c r="Q2418" s="479"/>
      <c r="R2418" s="623"/>
      <c r="S2418" s="478"/>
      <c r="T2418" s="478"/>
      <c r="U2418" s="624"/>
      <c r="V2418" s="624"/>
      <c r="W2418" s="624"/>
      <c r="BB2418" s="478"/>
      <c r="BC2418" s="478"/>
      <c r="BD2418" s="478"/>
      <c r="BE2418" s="478"/>
      <c r="BF2418" s="478"/>
      <c r="BG2418" s="478"/>
    </row>
    <row r="2419" spans="2:59" x14ac:dyDescent="0.2">
      <c r="B2419" s="478"/>
      <c r="C2419" s="478"/>
      <c r="D2419" s="620"/>
      <c r="E2419" s="620"/>
      <c r="F2419" s="620"/>
      <c r="G2419" s="479"/>
      <c r="H2419" s="621"/>
      <c r="I2419" s="622"/>
      <c r="J2419" s="622"/>
      <c r="K2419" s="623"/>
      <c r="L2419" s="623"/>
      <c r="M2419" s="622"/>
      <c r="N2419" s="623"/>
      <c r="O2419" s="622"/>
      <c r="P2419" s="479"/>
      <c r="Q2419" s="479"/>
      <c r="R2419" s="623"/>
      <c r="S2419" s="478"/>
      <c r="T2419" s="478"/>
      <c r="U2419" s="624"/>
      <c r="V2419" s="624"/>
      <c r="W2419" s="624"/>
      <c r="BB2419" s="478"/>
      <c r="BC2419" s="478"/>
      <c r="BD2419" s="478"/>
      <c r="BE2419" s="478"/>
      <c r="BF2419" s="478"/>
      <c r="BG2419" s="478"/>
    </row>
    <row r="2420" spans="2:59" x14ac:dyDescent="0.2">
      <c r="B2420" s="478"/>
      <c r="C2420" s="478"/>
      <c r="D2420" s="620"/>
      <c r="E2420" s="620"/>
      <c r="F2420" s="620"/>
      <c r="G2420" s="479"/>
      <c r="H2420" s="621"/>
      <c r="I2420" s="622"/>
      <c r="J2420" s="622"/>
      <c r="K2420" s="623"/>
      <c r="L2420" s="623"/>
      <c r="M2420" s="622"/>
      <c r="N2420" s="623"/>
      <c r="O2420" s="622"/>
      <c r="P2420" s="479"/>
      <c r="Q2420" s="479"/>
      <c r="R2420" s="623"/>
      <c r="S2420" s="478"/>
      <c r="T2420" s="478"/>
      <c r="U2420" s="624"/>
      <c r="V2420" s="624"/>
      <c r="W2420" s="624"/>
      <c r="BB2420" s="478"/>
      <c r="BC2420" s="478"/>
      <c r="BD2420" s="478"/>
      <c r="BE2420" s="478"/>
      <c r="BF2420" s="478"/>
      <c r="BG2420" s="478"/>
    </row>
    <row r="2421" spans="2:59" x14ac:dyDescent="0.2">
      <c r="B2421" s="478"/>
      <c r="C2421" s="478"/>
      <c r="D2421" s="620"/>
      <c r="E2421" s="620"/>
      <c r="F2421" s="620"/>
      <c r="G2421" s="479"/>
      <c r="H2421" s="621"/>
      <c r="I2421" s="622"/>
      <c r="J2421" s="622"/>
      <c r="K2421" s="623"/>
      <c r="L2421" s="623"/>
      <c r="M2421" s="622"/>
      <c r="N2421" s="623"/>
      <c r="O2421" s="622"/>
      <c r="P2421" s="479"/>
      <c r="Q2421" s="479"/>
      <c r="R2421" s="623"/>
      <c r="S2421" s="478"/>
      <c r="T2421" s="478"/>
      <c r="U2421" s="624"/>
      <c r="V2421" s="624"/>
      <c r="W2421" s="624"/>
      <c r="BB2421" s="478"/>
      <c r="BC2421" s="478"/>
      <c r="BD2421" s="478"/>
      <c r="BE2421" s="478"/>
      <c r="BF2421" s="478"/>
      <c r="BG2421" s="478"/>
    </row>
    <row r="2422" spans="2:59" x14ac:dyDescent="0.2">
      <c r="B2422" s="478"/>
      <c r="C2422" s="478"/>
      <c r="D2422" s="620"/>
      <c r="E2422" s="620"/>
      <c r="F2422" s="620"/>
      <c r="G2422" s="479"/>
      <c r="H2422" s="621"/>
      <c r="I2422" s="622"/>
      <c r="J2422" s="622"/>
      <c r="K2422" s="623"/>
      <c r="L2422" s="623"/>
      <c r="M2422" s="622"/>
      <c r="N2422" s="623"/>
      <c r="O2422" s="622"/>
      <c r="P2422" s="479"/>
      <c r="Q2422" s="479"/>
      <c r="R2422" s="623"/>
      <c r="S2422" s="478"/>
      <c r="T2422" s="478"/>
      <c r="U2422" s="624"/>
      <c r="V2422" s="624"/>
      <c r="W2422" s="624"/>
      <c r="BB2422" s="478"/>
      <c r="BC2422" s="478"/>
      <c r="BD2422" s="478"/>
      <c r="BE2422" s="478"/>
      <c r="BF2422" s="478"/>
      <c r="BG2422" s="478"/>
    </row>
    <row r="2423" spans="2:59" x14ac:dyDescent="0.2">
      <c r="B2423" s="478"/>
      <c r="C2423" s="478"/>
      <c r="D2423" s="620"/>
      <c r="E2423" s="620"/>
      <c r="F2423" s="620"/>
      <c r="G2423" s="479"/>
      <c r="H2423" s="621"/>
      <c r="I2423" s="622"/>
      <c r="J2423" s="622"/>
      <c r="K2423" s="623"/>
      <c r="L2423" s="623"/>
      <c r="M2423" s="622"/>
      <c r="N2423" s="623"/>
      <c r="O2423" s="622"/>
      <c r="P2423" s="479"/>
      <c r="Q2423" s="479"/>
      <c r="R2423" s="623"/>
      <c r="S2423" s="478"/>
      <c r="T2423" s="478"/>
      <c r="U2423" s="624"/>
      <c r="V2423" s="624"/>
      <c r="W2423" s="624"/>
      <c r="BB2423" s="478"/>
      <c r="BC2423" s="478"/>
      <c r="BD2423" s="478"/>
      <c r="BE2423" s="478"/>
      <c r="BF2423" s="478"/>
      <c r="BG2423" s="478"/>
    </row>
    <row r="2424" spans="2:59" x14ac:dyDescent="0.2">
      <c r="B2424" s="478"/>
      <c r="C2424" s="478"/>
      <c r="D2424" s="620"/>
      <c r="E2424" s="620"/>
      <c r="F2424" s="620"/>
      <c r="G2424" s="479"/>
      <c r="H2424" s="621"/>
      <c r="I2424" s="622"/>
      <c r="J2424" s="622"/>
      <c r="K2424" s="623"/>
      <c r="L2424" s="623"/>
      <c r="M2424" s="622"/>
      <c r="N2424" s="623"/>
      <c r="O2424" s="622"/>
      <c r="P2424" s="479"/>
      <c r="Q2424" s="479"/>
      <c r="R2424" s="623"/>
      <c r="S2424" s="478"/>
      <c r="T2424" s="478"/>
      <c r="U2424" s="624"/>
      <c r="V2424" s="624"/>
      <c r="W2424" s="624"/>
      <c r="BB2424" s="478"/>
      <c r="BC2424" s="478"/>
      <c r="BD2424" s="478"/>
      <c r="BE2424" s="478"/>
      <c r="BF2424" s="478"/>
      <c r="BG2424" s="478"/>
    </row>
    <row r="2425" spans="2:59" x14ac:dyDescent="0.2">
      <c r="B2425" s="478"/>
      <c r="C2425" s="478"/>
      <c r="D2425" s="620"/>
      <c r="E2425" s="620"/>
      <c r="F2425" s="620"/>
      <c r="G2425" s="479"/>
      <c r="H2425" s="621"/>
      <c r="I2425" s="622"/>
      <c r="J2425" s="622"/>
      <c r="K2425" s="623"/>
      <c r="L2425" s="623"/>
      <c r="M2425" s="622"/>
      <c r="N2425" s="623"/>
      <c r="O2425" s="622"/>
      <c r="P2425" s="479"/>
      <c r="Q2425" s="479"/>
      <c r="R2425" s="623"/>
      <c r="S2425" s="478"/>
      <c r="T2425" s="478"/>
      <c r="U2425" s="624"/>
      <c r="V2425" s="624"/>
      <c r="W2425" s="624"/>
      <c r="BB2425" s="478"/>
      <c r="BC2425" s="478"/>
      <c r="BD2425" s="478"/>
      <c r="BE2425" s="478"/>
      <c r="BF2425" s="478"/>
      <c r="BG2425" s="478"/>
    </row>
    <row r="2426" spans="2:59" x14ac:dyDescent="0.2">
      <c r="B2426" s="478"/>
      <c r="C2426" s="478"/>
      <c r="D2426" s="620"/>
      <c r="E2426" s="620"/>
      <c r="F2426" s="620"/>
      <c r="G2426" s="479"/>
      <c r="H2426" s="621"/>
      <c r="I2426" s="622"/>
      <c r="J2426" s="622"/>
      <c r="K2426" s="623"/>
      <c r="L2426" s="623"/>
      <c r="M2426" s="622"/>
      <c r="N2426" s="623"/>
      <c r="O2426" s="622"/>
      <c r="P2426" s="479"/>
      <c r="Q2426" s="479"/>
      <c r="R2426" s="623"/>
      <c r="S2426" s="478"/>
      <c r="T2426" s="478"/>
      <c r="U2426" s="624"/>
      <c r="V2426" s="624"/>
      <c r="W2426" s="624"/>
      <c r="BB2426" s="478"/>
      <c r="BC2426" s="478"/>
      <c r="BD2426" s="478"/>
      <c r="BE2426" s="478"/>
      <c r="BF2426" s="478"/>
      <c r="BG2426" s="478"/>
    </row>
    <row r="2427" spans="2:59" x14ac:dyDescent="0.2">
      <c r="B2427" s="478"/>
      <c r="C2427" s="478"/>
      <c r="D2427" s="620"/>
      <c r="E2427" s="620"/>
      <c r="F2427" s="620"/>
      <c r="G2427" s="479"/>
      <c r="H2427" s="621"/>
      <c r="I2427" s="622"/>
      <c r="J2427" s="622"/>
      <c r="K2427" s="623"/>
      <c r="L2427" s="623"/>
      <c r="M2427" s="622"/>
      <c r="N2427" s="623"/>
      <c r="O2427" s="622"/>
      <c r="P2427" s="479"/>
      <c r="Q2427" s="479"/>
      <c r="R2427" s="623"/>
      <c r="S2427" s="478"/>
      <c r="T2427" s="478"/>
      <c r="U2427" s="624"/>
      <c r="V2427" s="624"/>
      <c r="W2427" s="624"/>
      <c r="BB2427" s="478"/>
      <c r="BC2427" s="478"/>
      <c r="BD2427" s="478"/>
      <c r="BE2427" s="478"/>
      <c r="BF2427" s="478"/>
      <c r="BG2427" s="478"/>
    </row>
    <row r="2428" spans="2:59" x14ac:dyDescent="0.2">
      <c r="B2428" s="478"/>
      <c r="C2428" s="478"/>
      <c r="D2428" s="620"/>
      <c r="E2428" s="620"/>
      <c r="F2428" s="620"/>
      <c r="G2428" s="479"/>
      <c r="H2428" s="621"/>
      <c r="I2428" s="622"/>
      <c r="J2428" s="622"/>
      <c r="K2428" s="623"/>
      <c r="L2428" s="623"/>
      <c r="M2428" s="622"/>
      <c r="N2428" s="623"/>
      <c r="O2428" s="622"/>
      <c r="P2428" s="479"/>
      <c r="Q2428" s="479"/>
      <c r="R2428" s="623"/>
      <c r="S2428" s="478"/>
      <c r="T2428" s="478"/>
      <c r="U2428" s="624"/>
      <c r="V2428" s="624"/>
      <c r="W2428" s="624"/>
      <c r="BB2428" s="478"/>
      <c r="BC2428" s="478"/>
      <c r="BD2428" s="478"/>
      <c r="BE2428" s="478"/>
      <c r="BF2428" s="478"/>
      <c r="BG2428" s="478"/>
    </row>
    <row r="2429" spans="2:59" x14ac:dyDescent="0.2">
      <c r="B2429" s="478"/>
      <c r="C2429" s="478"/>
      <c r="D2429" s="620"/>
      <c r="E2429" s="620"/>
      <c r="F2429" s="620"/>
      <c r="G2429" s="479"/>
      <c r="H2429" s="621"/>
      <c r="I2429" s="622"/>
      <c r="J2429" s="622"/>
      <c r="K2429" s="623"/>
      <c r="L2429" s="623"/>
      <c r="M2429" s="622"/>
      <c r="N2429" s="623"/>
      <c r="O2429" s="622"/>
      <c r="P2429" s="479"/>
      <c r="Q2429" s="479"/>
      <c r="R2429" s="623"/>
      <c r="S2429" s="478"/>
      <c r="T2429" s="478"/>
      <c r="U2429" s="624"/>
      <c r="V2429" s="624"/>
      <c r="W2429" s="624"/>
      <c r="BB2429" s="478"/>
      <c r="BC2429" s="478"/>
      <c r="BD2429" s="478"/>
      <c r="BE2429" s="478"/>
      <c r="BF2429" s="478"/>
      <c r="BG2429" s="478"/>
    </row>
    <row r="2430" spans="2:59" x14ac:dyDescent="0.2">
      <c r="B2430" s="478"/>
      <c r="C2430" s="478"/>
      <c r="D2430" s="620"/>
      <c r="E2430" s="620"/>
      <c r="F2430" s="620"/>
      <c r="G2430" s="479"/>
      <c r="H2430" s="621"/>
      <c r="I2430" s="622"/>
      <c r="J2430" s="622"/>
      <c r="K2430" s="623"/>
      <c r="L2430" s="623"/>
      <c r="M2430" s="622"/>
      <c r="N2430" s="623"/>
      <c r="O2430" s="622"/>
      <c r="P2430" s="479"/>
      <c r="Q2430" s="479"/>
      <c r="R2430" s="623"/>
      <c r="S2430" s="478"/>
      <c r="T2430" s="478"/>
      <c r="U2430" s="624"/>
      <c r="V2430" s="624"/>
      <c r="W2430" s="624"/>
      <c r="BB2430" s="478"/>
      <c r="BC2430" s="478"/>
      <c r="BD2430" s="478"/>
      <c r="BE2430" s="478"/>
      <c r="BF2430" s="478"/>
      <c r="BG2430" s="478"/>
    </row>
    <row r="2431" spans="2:59" x14ac:dyDescent="0.2">
      <c r="B2431" s="478"/>
      <c r="C2431" s="478"/>
      <c r="D2431" s="620"/>
      <c r="E2431" s="620"/>
      <c r="F2431" s="620"/>
      <c r="G2431" s="479"/>
      <c r="H2431" s="621"/>
      <c r="I2431" s="622"/>
      <c r="J2431" s="622"/>
      <c r="K2431" s="623"/>
      <c r="L2431" s="623"/>
      <c r="M2431" s="622"/>
      <c r="N2431" s="623"/>
      <c r="O2431" s="622"/>
      <c r="P2431" s="479"/>
      <c r="Q2431" s="479"/>
      <c r="R2431" s="623"/>
      <c r="S2431" s="478"/>
      <c r="T2431" s="478"/>
      <c r="U2431" s="624"/>
      <c r="V2431" s="624"/>
      <c r="W2431" s="624"/>
      <c r="BB2431" s="478"/>
      <c r="BC2431" s="478"/>
      <c r="BD2431" s="478"/>
      <c r="BE2431" s="478"/>
      <c r="BF2431" s="478"/>
      <c r="BG2431" s="478"/>
    </row>
    <row r="2432" spans="2:59" x14ac:dyDescent="0.2">
      <c r="B2432" s="478"/>
      <c r="C2432" s="478"/>
      <c r="D2432" s="620"/>
      <c r="E2432" s="620"/>
      <c r="F2432" s="620"/>
      <c r="G2432" s="479"/>
      <c r="H2432" s="621"/>
      <c r="I2432" s="622"/>
      <c r="J2432" s="622"/>
      <c r="K2432" s="623"/>
      <c r="L2432" s="623"/>
      <c r="M2432" s="622"/>
      <c r="N2432" s="623"/>
      <c r="O2432" s="622"/>
      <c r="P2432" s="479"/>
      <c r="Q2432" s="479"/>
      <c r="R2432" s="623"/>
      <c r="S2432" s="478"/>
      <c r="T2432" s="478"/>
      <c r="U2432" s="624"/>
      <c r="V2432" s="624"/>
      <c r="W2432" s="624"/>
      <c r="BB2432" s="478"/>
      <c r="BC2432" s="478"/>
      <c r="BD2432" s="478"/>
      <c r="BE2432" s="478"/>
      <c r="BF2432" s="478"/>
      <c r="BG2432" s="478"/>
    </row>
    <row r="2433" spans="2:59" x14ac:dyDescent="0.2">
      <c r="B2433" s="478"/>
      <c r="C2433" s="478"/>
      <c r="D2433" s="620"/>
      <c r="E2433" s="620"/>
      <c r="F2433" s="620"/>
      <c r="G2433" s="479"/>
      <c r="H2433" s="621"/>
      <c r="I2433" s="622"/>
      <c r="J2433" s="622"/>
      <c r="K2433" s="623"/>
      <c r="L2433" s="623"/>
      <c r="M2433" s="622"/>
      <c r="N2433" s="623"/>
      <c r="O2433" s="622"/>
      <c r="P2433" s="479"/>
      <c r="Q2433" s="479"/>
      <c r="R2433" s="623"/>
      <c r="S2433" s="478"/>
      <c r="T2433" s="478"/>
      <c r="U2433" s="624"/>
      <c r="V2433" s="624"/>
      <c r="W2433" s="624"/>
      <c r="BB2433" s="478"/>
      <c r="BC2433" s="478"/>
      <c r="BD2433" s="478"/>
      <c r="BE2433" s="478"/>
      <c r="BF2433" s="478"/>
      <c r="BG2433" s="478"/>
    </row>
    <row r="2434" spans="2:59" x14ac:dyDescent="0.2">
      <c r="B2434" s="478"/>
      <c r="C2434" s="478"/>
      <c r="D2434" s="620"/>
      <c r="E2434" s="620"/>
      <c r="F2434" s="620"/>
      <c r="G2434" s="479"/>
      <c r="H2434" s="621"/>
      <c r="I2434" s="622"/>
      <c r="J2434" s="622"/>
      <c r="K2434" s="623"/>
      <c r="L2434" s="623"/>
      <c r="M2434" s="622"/>
      <c r="N2434" s="623"/>
      <c r="O2434" s="622"/>
      <c r="P2434" s="479"/>
      <c r="Q2434" s="479"/>
      <c r="R2434" s="623"/>
      <c r="S2434" s="478"/>
      <c r="T2434" s="478"/>
      <c r="U2434" s="624"/>
      <c r="V2434" s="624"/>
      <c r="W2434" s="624"/>
      <c r="BB2434" s="478"/>
      <c r="BC2434" s="478"/>
      <c r="BD2434" s="478"/>
      <c r="BE2434" s="478"/>
      <c r="BF2434" s="478"/>
      <c r="BG2434" s="478"/>
    </row>
    <row r="2435" spans="2:59" x14ac:dyDescent="0.2">
      <c r="B2435" s="478"/>
      <c r="C2435" s="478"/>
      <c r="D2435" s="620"/>
      <c r="E2435" s="620"/>
      <c r="F2435" s="620"/>
      <c r="G2435" s="479"/>
      <c r="H2435" s="621"/>
      <c r="I2435" s="622"/>
      <c r="J2435" s="622"/>
      <c r="K2435" s="623"/>
      <c r="L2435" s="623"/>
      <c r="M2435" s="622"/>
      <c r="N2435" s="623"/>
      <c r="O2435" s="622"/>
      <c r="P2435" s="479"/>
      <c r="Q2435" s="479"/>
      <c r="R2435" s="623"/>
      <c r="S2435" s="478"/>
      <c r="T2435" s="478"/>
      <c r="U2435" s="624"/>
      <c r="V2435" s="624"/>
      <c r="W2435" s="624"/>
      <c r="BB2435" s="478"/>
      <c r="BC2435" s="478"/>
      <c r="BD2435" s="478"/>
      <c r="BE2435" s="478"/>
      <c r="BF2435" s="478"/>
      <c r="BG2435" s="478"/>
    </row>
    <row r="2436" spans="2:59" x14ac:dyDescent="0.2">
      <c r="B2436" s="478"/>
      <c r="C2436" s="478"/>
      <c r="D2436" s="620"/>
      <c r="E2436" s="620"/>
      <c r="F2436" s="620"/>
      <c r="G2436" s="479"/>
      <c r="H2436" s="621"/>
      <c r="I2436" s="622"/>
      <c r="J2436" s="622"/>
      <c r="K2436" s="623"/>
      <c r="L2436" s="623"/>
      <c r="M2436" s="622"/>
      <c r="N2436" s="623"/>
      <c r="O2436" s="622"/>
      <c r="P2436" s="479"/>
      <c r="Q2436" s="479"/>
      <c r="R2436" s="623"/>
      <c r="S2436" s="478"/>
      <c r="T2436" s="478"/>
      <c r="U2436" s="624"/>
      <c r="V2436" s="624"/>
      <c r="W2436" s="624"/>
      <c r="BB2436" s="478"/>
      <c r="BC2436" s="478"/>
      <c r="BD2436" s="478"/>
      <c r="BE2436" s="478"/>
      <c r="BF2436" s="478"/>
      <c r="BG2436" s="478"/>
    </row>
    <row r="2437" spans="2:59" x14ac:dyDescent="0.2">
      <c r="B2437" s="478"/>
      <c r="C2437" s="478"/>
      <c r="D2437" s="620"/>
      <c r="E2437" s="620"/>
      <c r="F2437" s="620"/>
      <c r="G2437" s="479"/>
      <c r="H2437" s="621"/>
      <c r="I2437" s="622"/>
      <c r="J2437" s="622"/>
      <c r="K2437" s="623"/>
      <c r="L2437" s="623"/>
      <c r="M2437" s="622"/>
      <c r="N2437" s="623"/>
      <c r="O2437" s="622"/>
      <c r="P2437" s="479"/>
      <c r="Q2437" s="479"/>
      <c r="R2437" s="623"/>
      <c r="S2437" s="478"/>
      <c r="T2437" s="478"/>
      <c r="U2437" s="624"/>
      <c r="V2437" s="624"/>
      <c r="W2437" s="624"/>
      <c r="BB2437" s="478"/>
      <c r="BC2437" s="478"/>
      <c r="BD2437" s="478"/>
      <c r="BE2437" s="478"/>
      <c r="BF2437" s="478"/>
      <c r="BG2437" s="478"/>
    </row>
    <row r="2438" spans="2:59" x14ac:dyDescent="0.2">
      <c r="B2438" s="478"/>
      <c r="C2438" s="478"/>
      <c r="D2438" s="620"/>
      <c r="E2438" s="620"/>
      <c r="F2438" s="620"/>
      <c r="G2438" s="479"/>
      <c r="H2438" s="621"/>
      <c r="I2438" s="622"/>
      <c r="J2438" s="622"/>
      <c r="K2438" s="623"/>
      <c r="L2438" s="623"/>
      <c r="M2438" s="622"/>
      <c r="N2438" s="623"/>
      <c r="O2438" s="622"/>
      <c r="P2438" s="479"/>
      <c r="Q2438" s="479"/>
      <c r="R2438" s="623"/>
      <c r="S2438" s="478"/>
      <c r="T2438" s="478"/>
      <c r="U2438" s="624"/>
      <c r="V2438" s="624"/>
      <c r="W2438" s="624"/>
      <c r="BB2438" s="478"/>
      <c r="BC2438" s="478"/>
      <c r="BD2438" s="478"/>
      <c r="BE2438" s="478"/>
      <c r="BF2438" s="478"/>
      <c r="BG2438" s="478"/>
    </row>
    <row r="2439" spans="2:59" x14ac:dyDescent="0.2">
      <c r="B2439" s="478"/>
      <c r="C2439" s="478"/>
      <c r="D2439" s="620"/>
      <c r="E2439" s="620"/>
      <c r="F2439" s="620"/>
      <c r="G2439" s="479"/>
      <c r="H2439" s="621"/>
      <c r="I2439" s="622"/>
      <c r="J2439" s="622"/>
      <c r="K2439" s="623"/>
      <c r="L2439" s="623"/>
      <c r="M2439" s="622"/>
      <c r="N2439" s="623"/>
      <c r="O2439" s="622"/>
      <c r="P2439" s="479"/>
      <c r="Q2439" s="479"/>
      <c r="R2439" s="623"/>
      <c r="S2439" s="478"/>
      <c r="T2439" s="478"/>
      <c r="U2439" s="624"/>
      <c r="V2439" s="624"/>
      <c r="W2439" s="624"/>
      <c r="BB2439" s="478"/>
      <c r="BC2439" s="478"/>
      <c r="BD2439" s="478"/>
      <c r="BE2439" s="478"/>
      <c r="BF2439" s="478"/>
      <c r="BG2439" s="478"/>
    </row>
    <row r="2440" spans="2:59" x14ac:dyDescent="0.2">
      <c r="B2440" s="478"/>
      <c r="C2440" s="478"/>
      <c r="D2440" s="620"/>
      <c r="E2440" s="620"/>
      <c r="F2440" s="620"/>
      <c r="G2440" s="479"/>
      <c r="H2440" s="621"/>
      <c r="I2440" s="622"/>
      <c r="J2440" s="622"/>
      <c r="K2440" s="623"/>
      <c r="L2440" s="623"/>
      <c r="M2440" s="622"/>
      <c r="N2440" s="623"/>
      <c r="O2440" s="622"/>
      <c r="P2440" s="479"/>
      <c r="Q2440" s="479"/>
      <c r="R2440" s="623"/>
      <c r="S2440" s="478"/>
      <c r="T2440" s="478"/>
      <c r="U2440" s="624"/>
      <c r="V2440" s="624"/>
      <c r="W2440" s="624"/>
      <c r="BB2440" s="478"/>
      <c r="BC2440" s="478"/>
      <c r="BD2440" s="478"/>
      <c r="BE2440" s="478"/>
      <c r="BF2440" s="478"/>
      <c r="BG2440" s="478"/>
    </row>
    <row r="2441" spans="2:59" x14ac:dyDescent="0.2">
      <c r="B2441" s="478"/>
      <c r="C2441" s="478"/>
      <c r="D2441" s="620"/>
      <c r="E2441" s="620"/>
      <c r="F2441" s="620"/>
      <c r="G2441" s="479"/>
      <c r="H2441" s="621"/>
      <c r="I2441" s="622"/>
      <c r="J2441" s="622"/>
      <c r="K2441" s="623"/>
      <c r="L2441" s="623"/>
      <c r="M2441" s="622"/>
      <c r="N2441" s="623"/>
      <c r="O2441" s="622"/>
      <c r="P2441" s="479"/>
      <c r="Q2441" s="479"/>
      <c r="R2441" s="623"/>
      <c r="S2441" s="478"/>
      <c r="T2441" s="478"/>
      <c r="U2441" s="624"/>
      <c r="V2441" s="624"/>
      <c r="W2441" s="624"/>
      <c r="BB2441" s="478"/>
      <c r="BC2441" s="478"/>
      <c r="BD2441" s="478"/>
      <c r="BE2441" s="478"/>
      <c r="BF2441" s="478"/>
      <c r="BG2441" s="478"/>
    </row>
    <row r="2442" spans="2:59" x14ac:dyDescent="0.2">
      <c r="B2442" s="478"/>
      <c r="C2442" s="478"/>
      <c r="D2442" s="620"/>
      <c r="E2442" s="620"/>
      <c r="F2442" s="620"/>
      <c r="G2442" s="479"/>
      <c r="H2442" s="621"/>
      <c r="I2442" s="622"/>
      <c r="J2442" s="622"/>
      <c r="K2442" s="623"/>
      <c r="L2442" s="623"/>
      <c r="M2442" s="622"/>
      <c r="N2442" s="623"/>
      <c r="O2442" s="622"/>
      <c r="P2442" s="479"/>
      <c r="Q2442" s="479"/>
      <c r="R2442" s="623"/>
      <c r="S2442" s="478"/>
      <c r="T2442" s="478"/>
      <c r="U2442" s="624"/>
      <c r="V2442" s="624"/>
      <c r="W2442" s="624"/>
      <c r="BB2442" s="478"/>
      <c r="BC2442" s="478"/>
      <c r="BD2442" s="478"/>
      <c r="BE2442" s="478"/>
      <c r="BF2442" s="478"/>
      <c r="BG2442" s="478"/>
    </row>
    <row r="2443" spans="2:59" x14ac:dyDescent="0.2">
      <c r="B2443" s="478"/>
      <c r="C2443" s="478"/>
      <c r="D2443" s="620"/>
      <c r="E2443" s="620"/>
      <c r="F2443" s="620"/>
      <c r="G2443" s="479"/>
      <c r="H2443" s="621"/>
      <c r="I2443" s="622"/>
      <c r="J2443" s="622"/>
      <c r="K2443" s="623"/>
      <c r="L2443" s="623"/>
      <c r="M2443" s="622"/>
      <c r="N2443" s="623"/>
      <c r="O2443" s="622"/>
      <c r="P2443" s="479"/>
      <c r="Q2443" s="479"/>
      <c r="R2443" s="623"/>
      <c r="S2443" s="478"/>
      <c r="T2443" s="478"/>
      <c r="U2443" s="624"/>
      <c r="V2443" s="624"/>
      <c r="W2443" s="624"/>
      <c r="BB2443" s="478"/>
      <c r="BC2443" s="478"/>
      <c r="BD2443" s="478"/>
      <c r="BE2443" s="478"/>
      <c r="BF2443" s="478"/>
      <c r="BG2443" s="478"/>
    </row>
    <row r="2444" spans="2:59" x14ac:dyDescent="0.2">
      <c r="B2444" s="478"/>
      <c r="C2444" s="478"/>
      <c r="D2444" s="620"/>
      <c r="E2444" s="620"/>
      <c r="F2444" s="620"/>
      <c r="G2444" s="479"/>
      <c r="H2444" s="621"/>
      <c r="I2444" s="622"/>
      <c r="J2444" s="622"/>
      <c r="K2444" s="623"/>
      <c r="L2444" s="623"/>
      <c r="M2444" s="622"/>
      <c r="N2444" s="623"/>
      <c r="O2444" s="622"/>
      <c r="P2444" s="479"/>
      <c r="Q2444" s="479"/>
      <c r="R2444" s="623"/>
      <c r="S2444" s="478"/>
      <c r="T2444" s="478"/>
      <c r="U2444" s="624"/>
      <c r="V2444" s="624"/>
      <c r="W2444" s="624"/>
      <c r="BB2444" s="478"/>
      <c r="BC2444" s="478"/>
      <c r="BD2444" s="478"/>
      <c r="BE2444" s="478"/>
      <c r="BF2444" s="478"/>
      <c r="BG2444" s="478"/>
    </row>
    <row r="2445" spans="2:59" x14ac:dyDescent="0.2">
      <c r="B2445" s="478"/>
      <c r="C2445" s="478"/>
      <c r="D2445" s="620"/>
      <c r="E2445" s="620"/>
      <c r="F2445" s="620"/>
      <c r="G2445" s="479"/>
      <c r="H2445" s="621"/>
      <c r="I2445" s="622"/>
      <c r="J2445" s="622"/>
      <c r="K2445" s="623"/>
      <c r="L2445" s="623"/>
      <c r="M2445" s="622"/>
      <c r="N2445" s="623"/>
      <c r="O2445" s="622"/>
      <c r="P2445" s="479"/>
      <c r="Q2445" s="479"/>
      <c r="R2445" s="623"/>
      <c r="S2445" s="478"/>
      <c r="T2445" s="478"/>
      <c r="U2445" s="624"/>
      <c r="V2445" s="624"/>
      <c r="W2445" s="624"/>
      <c r="BB2445" s="478"/>
      <c r="BC2445" s="478"/>
      <c r="BD2445" s="478"/>
      <c r="BE2445" s="478"/>
      <c r="BF2445" s="478"/>
      <c r="BG2445" s="478"/>
    </row>
    <row r="2446" spans="2:59" x14ac:dyDescent="0.2">
      <c r="B2446" s="478"/>
      <c r="C2446" s="478"/>
      <c r="D2446" s="620"/>
      <c r="E2446" s="620"/>
      <c r="F2446" s="620"/>
      <c r="G2446" s="479"/>
      <c r="H2446" s="621"/>
      <c r="I2446" s="622"/>
      <c r="J2446" s="622"/>
      <c r="K2446" s="623"/>
      <c r="L2446" s="623"/>
      <c r="M2446" s="622"/>
      <c r="N2446" s="623"/>
      <c r="O2446" s="622"/>
      <c r="P2446" s="479"/>
      <c r="Q2446" s="479"/>
      <c r="R2446" s="623"/>
      <c r="S2446" s="478"/>
      <c r="T2446" s="478"/>
      <c r="U2446" s="624"/>
      <c r="V2446" s="624"/>
      <c r="W2446" s="624"/>
      <c r="BB2446" s="478"/>
      <c r="BC2446" s="478"/>
      <c r="BD2446" s="478"/>
      <c r="BE2446" s="478"/>
      <c r="BF2446" s="478"/>
      <c r="BG2446" s="478"/>
    </row>
    <row r="2447" spans="2:59" x14ac:dyDescent="0.2">
      <c r="B2447" s="478"/>
      <c r="C2447" s="478"/>
      <c r="D2447" s="620"/>
      <c r="E2447" s="620"/>
      <c r="F2447" s="620"/>
      <c r="G2447" s="479"/>
      <c r="H2447" s="621"/>
      <c r="I2447" s="622"/>
      <c r="J2447" s="622"/>
      <c r="K2447" s="623"/>
      <c r="L2447" s="623"/>
      <c r="M2447" s="622"/>
      <c r="N2447" s="623"/>
      <c r="O2447" s="622"/>
      <c r="P2447" s="479"/>
      <c r="Q2447" s="479"/>
      <c r="R2447" s="623"/>
      <c r="S2447" s="478"/>
      <c r="T2447" s="478"/>
      <c r="U2447" s="624"/>
      <c r="V2447" s="624"/>
      <c r="W2447" s="624"/>
      <c r="BB2447" s="478"/>
      <c r="BC2447" s="478"/>
      <c r="BD2447" s="478"/>
      <c r="BE2447" s="478"/>
      <c r="BF2447" s="478"/>
      <c r="BG2447" s="478"/>
    </row>
    <row r="2448" spans="2:59" x14ac:dyDescent="0.2">
      <c r="B2448" s="478"/>
      <c r="C2448" s="478"/>
      <c r="D2448" s="620"/>
      <c r="E2448" s="620"/>
      <c r="F2448" s="620"/>
      <c r="G2448" s="479"/>
      <c r="H2448" s="621"/>
      <c r="I2448" s="622"/>
      <c r="J2448" s="622"/>
      <c r="K2448" s="623"/>
      <c r="L2448" s="623"/>
      <c r="M2448" s="622"/>
      <c r="N2448" s="623"/>
      <c r="O2448" s="622"/>
      <c r="P2448" s="479"/>
      <c r="Q2448" s="479"/>
      <c r="R2448" s="623"/>
      <c r="S2448" s="478"/>
      <c r="T2448" s="478"/>
      <c r="U2448" s="624"/>
      <c r="V2448" s="624"/>
      <c r="W2448" s="624"/>
      <c r="BB2448" s="478"/>
      <c r="BC2448" s="478"/>
      <c r="BD2448" s="478"/>
      <c r="BE2448" s="478"/>
      <c r="BF2448" s="478"/>
      <c r="BG2448" s="478"/>
    </row>
    <row r="2449" spans="2:59" x14ac:dyDescent="0.2">
      <c r="B2449" s="478"/>
      <c r="C2449" s="478"/>
      <c r="D2449" s="620"/>
      <c r="E2449" s="620"/>
      <c r="F2449" s="620"/>
      <c r="G2449" s="479"/>
      <c r="H2449" s="621"/>
      <c r="I2449" s="622"/>
      <c r="J2449" s="622"/>
      <c r="K2449" s="623"/>
      <c r="L2449" s="623"/>
      <c r="M2449" s="622"/>
      <c r="N2449" s="623"/>
      <c r="O2449" s="622"/>
      <c r="P2449" s="479"/>
      <c r="Q2449" s="479"/>
      <c r="R2449" s="623"/>
      <c r="S2449" s="478"/>
      <c r="T2449" s="478"/>
      <c r="U2449" s="624"/>
      <c r="V2449" s="624"/>
      <c r="W2449" s="624"/>
      <c r="BB2449" s="478"/>
      <c r="BC2449" s="478"/>
      <c r="BD2449" s="478"/>
      <c r="BE2449" s="478"/>
      <c r="BF2449" s="478"/>
      <c r="BG2449" s="478"/>
    </row>
    <row r="2450" spans="2:59" x14ac:dyDescent="0.2">
      <c r="B2450" s="478"/>
      <c r="C2450" s="478"/>
      <c r="D2450" s="620"/>
      <c r="E2450" s="620"/>
      <c r="F2450" s="620"/>
      <c r="G2450" s="479"/>
      <c r="H2450" s="621"/>
      <c r="I2450" s="622"/>
      <c r="J2450" s="622"/>
      <c r="K2450" s="623"/>
      <c r="L2450" s="623"/>
      <c r="M2450" s="622"/>
      <c r="N2450" s="623"/>
      <c r="O2450" s="622"/>
      <c r="P2450" s="479"/>
      <c r="Q2450" s="479"/>
      <c r="R2450" s="623"/>
      <c r="S2450" s="478"/>
      <c r="T2450" s="478"/>
      <c r="U2450" s="624"/>
      <c r="V2450" s="624"/>
      <c r="W2450" s="624"/>
      <c r="BB2450" s="478"/>
      <c r="BC2450" s="478"/>
      <c r="BD2450" s="478"/>
      <c r="BE2450" s="478"/>
      <c r="BF2450" s="478"/>
      <c r="BG2450" s="478"/>
    </row>
    <row r="2451" spans="2:59" x14ac:dyDescent="0.2">
      <c r="B2451" s="478"/>
      <c r="C2451" s="478"/>
      <c r="D2451" s="620"/>
      <c r="E2451" s="620"/>
      <c r="F2451" s="620"/>
      <c r="G2451" s="479"/>
      <c r="H2451" s="621"/>
      <c r="I2451" s="622"/>
      <c r="J2451" s="622"/>
      <c r="K2451" s="623"/>
      <c r="L2451" s="623"/>
      <c r="M2451" s="622"/>
      <c r="N2451" s="623"/>
      <c r="O2451" s="622"/>
      <c r="P2451" s="479"/>
      <c r="Q2451" s="479"/>
      <c r="R2451" s="623"/>
      <c r="S2451" s="478"/>
      <c r="T2451" s="478"/>
      <c r="U2451" s="624"/>
      <c r="V2451" s="624"/>
      <c r="W2451" s="624"/>
      <c r="BB2451" s="478"/>
      <c r="BC2451" s="478"/>
      <c r="BD2451" s="478"/>
      <c r="BE2451" s="478"/>
      <c r="BF2451" s="478"/>
      <c r="BG2451" s="478"/>
    </row>
    <row r="2452" spans="2:59" x14ac:dyDescent="0.2">
      <c r="B2452" s="478"/>
      <c r="C2452" s="478"/>
      <c r="D2452" s="620"/>
      <c r="E2452" s="620"/>
      <c r="F2452" s="620"/>
      <c r="G2452" s="479"/>
      <c r="H2452" s="621"/>
      <c r="I2452" s="622"/>
      <c r="J2452" s="622"/>
      <c r="K2452" s="623"/>
      <c r="L2452" s="623"/>
      <c r="M2452" s="622"/>
      <c r="N2452" s="623"/>
      <c r="O2452" s="622"/>
      <c r="P2452" s="479"/>
      <c r="Q2452" s="479"/>
      <c r="R2452" s="623"/>
      <c r="S2452" s="478"/>
      <c r="T2452" s="478"/>
      <c r="U2452" s="624"/>
      <c r="V2452" s="624"/>
      <c r="W2452" s="624"/>
      <c r="BB2452" s="478"/>
      <c r="BC2452" s="478"/>
      <c r="BD2452" s="478"/>
      <c r="BE2452" s="478"/>
      <c r="BF2452" s="478"/>
      <c r="BG2452" s="478"/>
    </row>
    <row r="2453" spans="2:59" x14ac:dyDescent="0.2">
      <c r="B2453" s="478"/>
      <c r="C2453" s="478"/>
      <c r="D2453" s="620"/>
      <c r="E2453" s="620"/>
      <c r="F2453" s="620"/>
      <c r="G2453" s="479"/>
      <c r="H2453" s="621"/>
      <c r="I2453" s="622"/>
      <c r="J2453" s="622"/>
      <c r="K2453" s="623"/>
      <c r="L2453" s="623"/>
      <c r="M2453" s="622"/>
      <c r="N2453" s="623"/>
      <c r="O2453" s="622"/>
      <c r="P2453" s="479"/>
      <c r="Q2453" s="479"/>
      <c r="R2453" s="623"/>
      <c r="S2453" s="478"/>
      <c r="T2453" s="478"/>
      <c r="U2453" s="624"/>
      <c r="V2453" s="624"/>
      <c r="W2453" s="624"/>
      <c r="BB2453" s="478"/>
      <c r="BC2453" s="478"/>
      <c r="BD2453" s="478"/>
      <c r="BE2453" s="478"/>
      <c r="BF2453" s="478"/>
      <c r="BG2453" s="478"/>
    </row>
    <row r="2454" spans="2:59" x14ac:dyDescent="0.2">
      <c r="B2454" s="478"/>
      <c r="C2454" s="478"/>
      <c r="D2454" s="620"/>
      <c r="E2454" s="620"/>
      <c r="F2454" s="620"/>
      <c r="G2454" s="479"/>
      <c r="H2454" s="621"/>
      <c r="I2454" s="622"/>
      <c r="J2454" s="622"/>
      <c r="K2454" s="623"/>
      <c r="L2454" s="623"/>
      <c r="M2454" s="622"/>
      <c r="N2454" s="623"/>
      <c r="O2454" s="622"/>
      <c r="P2454" s="479"/>
      <c r="Q2454" s="479"/>
      <c r="R2454" s="623"/>
      <c r="S2454" s="478"/>
      <c r="T2454" s="478"/>
      <c r="U2454" s="624"/>
      <c r="V2454" s="624"/>
      <c r="W2454" s="624"/>
      <c r="BB2454" s="478"/>
      <c r="BC2454" s="478"/>
      <c r="BD2454" s="478"/>
      <c r="BE2454" s="478"/>
      <c r="BF2454" s="478"/>
      <c r="BG2454" s="478"/>
    </row>
    <row r="2455" spans="2:59" x14ac:dyDescent="0.2">
      <c r="B2455" s="478"/>
      <c r="C2455" s="478"/>
      <c r="D2455" s="620"/>
      <c r="E2455" s="620"/>
      <c r="F2455" s="620"/>
      <c r="G2455" s="479"/>
      <c r="H2455" s="621"/>
      <c r="I2455" s="622"/>
      <c r="J2455" s="622"/>
      <c r="K2455" s="623"/>
      <c r="L2455" s="623"/>
      <c r="M2455" s="622"/>
      <c r="N2455" s="623"/>
      <c r="O2455" s="622"/>
      <c r="P2455" s="479"/>
      <c r="Q2455" s="479"/>
      <c r="R2455" s="623"/>
      <c r="S2455" s="478"/>
      <c r="T2455" s="478"/>
      <c r="U2455" s="624"/>
      <c r="V2455" s="624"/>
      <c r="W2455" s="624"/>
      <c r="BB2455" s="478"/>
      <c r="BC2455" s="478"/>
      <c r="BD2455" s="478"/>
      <c r="BE2455" s="478"/>
      <c r="BF2455" s="478"/>
      <c r="BG2455" s="478"/>
    </row>
    <row r="2456" spans="2:59" x14ac:dyDescent="0.2">
      <c r="B2456" s="478"/>
      <c r="C2456" s="478"/>
      <c r="D2456" s="620"/>
      <c r="E2456" s="620"/>
      <c r="F2456" s="620"/>
      <c r="G2456" s="479"/>
      <c r="H2456" s="621"/>
      <c r="I2456" s="622"/>
      <c r="J2456" s="622"/>
      <c r="K2456" s="623"/>
      <c r="L2456" s="623"/>
      <c r="M2456" s="622"/>
      <c r="N2456" s="623"/>
      <c r="O2456" s="622"/>
      <c r="P2456" s="479"/>
      <c r="Q2456" s="479"/>
      <c r="R2456" s="623"/>
      <c r="S2456" s="478"/>
      <c r="T2456" s="478"/>
      <c r="U2456" s="624"/>
      <c r="V2456" s="624"/>
      <c r="W2456" s="624"/>
      <c r="BB2456" s="478"/>
      <c r="BC2456" s="478"/>
      <c r="BD2456" s="478"/>
      <c r="BE2456" s="478"/>
      <c r="BF2456" s="478"/>
      <c r="BG2456" s="478"/>
    </row>
    <row r="2457" spans="2:59" x14ac:dyDescent="0.2">
      <c r="B2457" s="478"/>
      <c r="C2457" s="478"/>
      <c r="D2457" s="620"/>
      <c r="E2457" s="620"/>
      <c r="F2457" s="620"/>
      <c r="G2457" s="479"/>
      <c r="H2457" s="621"/>
      <c r="I2457" s="622"/>
      <c r="J2457" s="622"/>
      <c r="K2457" s="623"/>
      <c r="L2457" s="623"/>
      <c r="M2457" s="622"/>
      <c r="N2457" s="623"/>
      <c r="O2457" s="622"/>
      <c r="P2457" s="479"/>
      <c r="Q2457" s="479"/>
      <c r="R2457" s="623"/>
      <c r="S2457" s="478"/>
      <c r="T2457" s="478"/>
      <c r="U2457" s="624"/>
      <c r="V2457" s="624"/>
      <c r="W2457" s="624"/>
      <c r="BB2457" s="478"/>
      <c r="BC2457" s="478"/>
      <c r="BD2457" s="478"/>
      <c r="BE2457" s="478"/>
      <c r="BF2457" s="478"/>
      <c r="BG2457" s="478"/>
    </row>
    <row r="2458" spans="2:59" x14ac:dyDescent="0.2">
      <c r="B2458" s="478"/>
      <c r="C2458" s="478"/>
      <c r="D2458" s="620"/>
      <c r="E2458" s="620"/>
      <c r="F2458" s="620"/>
      <c r="G2458" s="479"/>
      <c r="H2458" s="621"/>
      <c r="I2458" s="622"/>
      <c r="J2458" s="622"/>
      <c r="K2458" s="623"/>
      <c r="L2458" s="623"/>
      <c r="M2458" s="622"/>
      <c r="N2458" s="623"/>
      <c r="O2458" s="622"/>
      <c r="P2458" s="479"/>
      <c r="Q2458" s="479"/>
      <c r="R2458" s="623"/>
      <c r="S2458" s="478"/>
      <c r="T2458" s="478"/>
      <c r="U2458" s="624"/>
      <c r="V2458" s="624"/>
      <c r="W2458" s="624"/>
      <c r="BB2458" s="478"/>
      <c r="BC2458" s="478"/>
      <c r="BD2458" s="478"/>
      <c r="BE2458" s="478"/>
      <c r="BF2458" s="478"/>
      <c r="BG2458" s="478"/>
    </row>
    <row r="2459" spans="2:59" x14ac:dyDescent="0.2">
      <c r="B2459" s="478"/>
      <c r="C2459" s="478"/>
      <c r="D2459" s="620"/>
      <c r="E2459" s="620"/>
      <c r="F2459" s="620"/>
      <c r="G2459" s="479"/>
      <c r="H2459" s="621"/>
      <c r="I2459" s="622"/>
      <c r="J2459" s="622"/>
      <c r="K2459" s="623"/>
      <c r="L2459" s="623"/>
      <c r="M2459" s="622"/>
      <c r="N2459" s="623"/>
      <c r="O2459" s="622"/>
      <c r="P2459" s="479"/>
      <c r="Q2459" s="479"/>
      <c r="R2459" s="623"/>
      <c r="S2459" s="478"/>
      <c r="T2459" s="478"/>
      <c r="U2459" s="624"/>
      <c r="V2459" s="624"/>
      <c r="W2459" s="624"/>
      <c r="BB2459" s="478"/>
      <c r="BC2459" s="478"/>
      <c r="BD2459" s="478"/>
      <c r="BE2459" s="478"/>
      <c r="BF2459" s="478"/>
      <c r="BG2459" s="478"/>
    </row>
    <row r="2460" spans="2:59" x14ac:dyDescent="0.2">
      <c r="B2460" s="478"/>
      <c r="C2460" s="478"/>
      <c r="D2460" s="620"/>
      <c r="E2460" s="620"/>
      <c r="F2460" s="620"/>
      <c r="G2460" s="479"/>
      <c r="H2460" s="621"/>
      <c r="I2460" s="622"/>
      <c r="J2460" s="622"/>
      <c r="K2460" s="623"/>
      <c r="L2460" s="623"/>
      <c r="M2460" s="622"/>
      <c r="N2460" s="623"/>
      <c r="O2460" s="622"/>
      <c r="P2460" s="479"/>
      <c r="Q2460" s="479"/>
      <c r="R2460" s="623"/>
      <c r="S2460" s="478"/>
      <c r="T2460" s="478"/>
      <c r="U2460" s="624"/>
      <c r="V2460" s="624"/>
      <c r="W2460" s="624"/>
      <c r="BB2460" s="478"/>
      <c r="BC2460" s="478"/>
      <c r="BD2460" s="478"/>
      <c r="BE2460" s="478"/>
      <c r="BF2460" s="478"/>
      <c r="BG2460" s="478"/>
    </row>
    <row r="2461" spans="2:59" x14ac:dyDescent="0.2">
      <c r="B2461" s="478"/>
      <c r="C2461" s="478"/>
      <c r="D2461" s="620"/>
      <c r="E2461" s="620"/>
      <c r="F2461" s="620"/>
      <c r="G2461" s="479"/>
      <c r="H2461" s="621"/>
      <c r="I2461" s="622"/>
      <c r="J2461" s="622"/>
      <c r="K2461" s="623"/>
      <c r="L2461" s="623"/>
      <c r="M2461" s="622"/>
      <c r="N2461" s="623"/>
      <c r="O2461" s="622"/>
      <c r="P2461" s="479"/>
      <c r="Q2461" s="479"/>
      <c r="R2461" s="623"/>
      <c r="S2461" s="478"/>
      <c r="T2461" s="478"/>
      <c r="U2461" s="624"/>
      <c r="V2461" s="624"/>
      <c r="W2461" s="624"/>
      <c r="BB2461" s="478"/>
      <c r="BC2461" s="478"/>
      <c r="BD2461" s="478"/>
      <c r="BE2461" s="478"/>
      <c r="BF2461" s="478"/>
      <c r="BG2461" s="478"/>
    </row>
    <row r="2462" spans="2:59" x14ac:dyDescent="0.2">
      <c r="B2462" s="478"/>
      <c r="C2462" s="478"/>
      <c r="D2462" s="620"/>
      <c r="E2462" s="620"/>
      <c r="F2462" s="620"/>
      <c r="G2462" s="479"/>
      <c r="H2462" s="621"/>
      <c r="I2462" s="622"/>
      <c r="J2462" s="622"/>
      <c r="K2462" s="623"/>
      <c r="L2462" s="623"/>
      <c r="M2462" s="622"/>
      <c r="N2462" s="623"/>
      <c r="O2462" s="622"/>
      <c r="P2462" s="479"/>
      <c r="Q2462" s="479"/>
      <c r="R2462" s="623"/>
      <c r="S2462" s="478"/>
      <c r="T2462" s="478"/>
      <c r="U2462" s="624"/>
      <c r="V2462" s="624"/>
      <c r="W2462" s="624"/>
      <c r="BB2462" s="478"/>
      <c r="BC2462" s="478"/>
      <c r="BD2462" s="478"/>
      <c r="BE2462" s="478"/>
      <c r="BF2462" s="478"/>
      <c r="BG2462" s="478"/>
    </row>
    <row r="2463" spans="2:59" x14ac:dyDescent="0.2">
      <c r="B2463" s="478"/>
      <c r="C2463" s="478"/>
      <c r="D2463" s="620"/>
      <c r="E2463" s="620"/>
      <c r="F2463" s="620"/>
      <c r="G2463" s="479"/>
      <c r="H2463" s="621"/>
      <c r="I2463" s="622"/>
      <c r="J2463" s="622"/>
      <c r="K2463" s="623"/>
      <c r="L2463" s="623"/>
      <c r="M2463" s="622"/>
      <c r="N2463" s="623"/>
      <c r="O2463" s="622"/>
      <c r="P2463" s="479"/>
      <c r="Q2463" s="479"/>
      <c r="R2463" s="623"/>
      <c r="S2463" s="478"/>
      <c r="T2463" s="478"/>
      <c r="U2463" s="624"/>
      <c r="V2463" s="624"/>
      <c r="W2463" s="624"/>
      <c r="BB2463" s="478"/>
      <c r="BC2463" s="478"/>
      <c r="BD2463" s="478"/>
      <c r="BE2463" s="478"/>
      <c r="BF2463" s="478"/>
      <c r="BG2463" s="478"/>
    </row>
    <row r="2464" spans="2:59" x14ac:dyDescent="0.2">
      <c r="B2464" s="478"/>
      <c r="C2464" s="478"/>
      <c r="D2464" s="620"/>
      <c r="E2464" s="620"/>
      <c r="F2464" s="620"/>
      <c r="G2464" s="479"/>
      <c r="H2464" s="621"/>
      <c r="I2464" s="622"/>
      <c r="J2464" s="622"/>
      <c r="K2464" s="623"/>
      <c r="L2464" s="623"/>
      <c r="M2464" s="622"/>
      <c r="N2464" s="623"/>
      <c r="O2464" s="622"/>
      <c r="P2464" s="479"/>
      <c r="Q2464" s="479"/>
      <c r="R2464" s="623"/>
      <c r="S2464" s="478"/>
      <c r="T2464" s="478"/>
      <c r="U2464" s="624"/>
      <c r="V2464" s="624"/>
      <c r="W2464" s="624"/>
      <c r="BB2464" s="478"/>
      <c r="BC2464" s="478"/>
      <c r="BD2464" s="478"/>
      <c r="BE2464" s="478"/>
      <c r="BF2464" s="478"/>
      <c r="BG2464" s="478"/>
    </row>
    <row r="2465" spans="2:59" x14ac:dyDescent="0.2">
      <c r="B2465" s="478"/>
      <c r="C2465" s="478"/>
      <c r="D2465" s="620"/>
      <c r="E2465" s="620"/>
      <c r="F2465" s="620"/>
      <c r="G2465" s="479"/>
      <c r="H2465" s="621"/>
      <c r="I2465" s="622"/>
      <c r="J2465" s="622"/>
      <c r="K2465" s="623"/>
      <c r="L2465" s="623"/>
      <c r="M2465" s="622"/>
      <c r="N2465" s="623"/>
      <c r="O2465" s="622"/>
      <c r="P2465" s="479"/>
      <c r="Q2465" s="479"/>
      <c r="R2465" s="623"/>
      <c r="S2465" s="478"/>
      <c r="T2465" s="478"/>
      <c r="U2465" s="624"/>
      <c r="V2465" s="624"/>
      <c r="W2465" s="624"/>
      <c r="BB2465" s="478"/>
      <c r="BC2465" s="478"/>
      <c r="BD2465" s="478"/>
      <c r="BE2465" s="478"/>
      <c r="BF2465" s="478"/>
      <c r="BG2465" s="478"/>
    </row>
    <row r="2466" spans="2:59" x14ac:dyDescent="0.2">
      <c r="B2466" s="478"/>
      <c r="C2466" s="478"/>
      <c r="D2466" s="620"/>
      <c r="E2466" s="620"/>
      <c r="F2466" s="620"/>
      <c r="G2466" s="479"/>
      <c r="H2466" s="621"/>
      <c r="I2466" s="622"/>
      <c r="J2466" s="622"/>
      <c r="K2466" s="623"/>
      <c r="L2466" s="623"/>
      <c r="M2466" s="622"/>
      <c r="N2466" s="623"/>
      <c r="O2466" s="622"/>
      <c r="P2466" s="479"/>
      <c r="Q2466" s="479"/>
      <c r="R2466" s="623"/>
      <c r="S2466" s="478"/>
      <c r="T2466" s="478"/>
      <c r="U2466" s="624"/>
      <c r="V2466" s="624"/>
      <c r="W2466" s="624"/>
      <c r="BB2466" s="478"/>
      <c r="BC2466" s="478"/>
      <c r="BD2466" s="478"/>
      <c r="BE2466" s="478"/>
      <c r="BF2466" s="478"/>
      <c r="BG2466" s="478"/>
    </row>
    <row r="2467" spans="2:59" x14ac:dyDescent="0.2">
      <c r="B2467" s="478"/>
      <c r="C2467" s="478"/>
      <c r="D2467" s="620"/>
      <c r="E2467" s="620"/>
      <c r="F2467" s="620"/>
      <c r="G2467" s="479"/>
      <c r="H2467" s="621"/>
      <c r="I2467" s="622"/>
      <c r="J2467" s="622"/>
      <c r="K2467" s="623"/>
      <c r="L2467" s="623"/>
      <c r="M2467" s="622"/>
      <c r="N2467" s="623"/>
      <c r="O2467" s="622"/>
      <c r="P2467" s="479"/>
      <c r="Q2467" s="479"/>
      <c r="R2467" s="623"/>
      <c r="S2467" s="478"/>
      <c r="T2467" s="478"/>
      <c r="U2467" s="624"/>
      <c r="V2467" s="624"/>
      <c r="W2467" s="624"/>
      <c r="BB2467" s="478"/>
      <c r="BC2467" s="478"/>
      <c r="BD2467" s="478"/>
      <c r="BE2467" s="478"/>
      <c r="BF2467" s="478"/>
      <c r="BG2467" s="478"/>
    </row>
    <row r="2468" spans="2:59" x14ac:dyDescent="0.2">
      <c r="B2468" s="478"/>
      <c r="C2468" s="478"/>
      <c r="D2468" s="620"/>
      <c r="E2468" s="620"/>
      <c r="F2468" s="620"/>
      <c r="G2468" s="479"/>
      <c r="H2468" s="621"/>
      <c r="I2468" s="622"/>
      <c r="J2468" s="622"/>
      <c r="K2468" s="623"/>
      <c r="L2468" s="623"/>
      <c r="M2468" s="622"/>
      <c r="N2468" s="623"/>
      <c r="O2468" s="622"/>
      <c r="P2468" s="479"/>
      <c r="Q2468" s="479"/>
      <c r="R2468" s="623"/>
      <c r="S2468" s="478"/>
      <c r="T2468" s="478"/>
      <c r="U2468" s="624"/>
      <c r="V2468" s="624"/>
      <c r="W2468" s="624"/>
      <c r="BB2468" s="478"/>
      <c r="BC2468" s="478"/>
      <c r="BD2468" s="478"/>
      <c r="BE2468" s="478"/>
      <c r="BF2468" s="478"/>
      <c r="BG2468" s="478"/>
    </row>
    <row r="2469" spans="2:59" x14ac:dyDescent="0.2">
      <c r="B2469" s="478"/>
      <c r="C2469" s="478"/>
      <c r="D2469" s="620"/>
      <c r="E2469" s="620"/>
      <c r="F2469" s="620"/>
      <c r="G2469" s="479"/>
      <c r="H2469" s="621"/>
      <c r="I2469" s="622"/>
      <c r="J2469" s="622"/>
      <c r="K2469" s="623"/>
      <c r="L2469" s="623"/>
      <c r="M2469" s="622"/>
      <c r="N2469" s="623"/>
      <c r="O2469" s="622"/>
      <c r="P2469" s="479"/>
      <c r="Q2469" s="479"/>
      <c r="R2469" s="623"/>
      <c r="S2469" s="478"/>
      <c r="T2469" s="478"/>
      <c r="U2469" s="624"/>
      <c r="V2469" s="624"/>
      <c r="W2469" s="624"/>
      <c r="BB2469" s="478"/>
      <c r="BC2469" s="478"/>
      <c r="BD2469" s="478"/>
      <c r="BE2469" s="478"/>
      <c r="BF2469" s="478"/>
      <c r="BG2469" s="478"/>
    </row>
    <row r="2470" spans="2:59" x14ac:dyDescent="0.2">
      <c r="B2470" s="478"/>
      <c r="C2470" s="478"/>
      <c r="D2470" s="620"/>
      <c r="E2470" s="620"/>
      <c r="F2470" s="620"/>
      <c r="G2470" s="479"/>
      <c r="H2470" s="621"/>
      <c r="I2470" s="622"/>
      <c r="J2470" s="622"/>
      <c r="K2470" s="623"/>
      <c r="L2470" s="623"/>
      <c r="M2470" s="622"/>
      <c r="N2470" s="623"/>
      <c r="O2470" s="622"/>
      <c r="P2470" s="479"/>
      <c r="Q2470" s="479"/>
      <c r="R2470" s="623"/>
      <c r="S2470" s="478"/>
      <c r="T2470" s="478"/>
      <c r="U2470" s="624"/>
      <c r="V2470" s="624"/>
      <c r="W2470" s="624"/>
      <c r="BB2470" s="478"/>
      <c r="BC2470" s="478"/>
      <c r="BD2470" s="478"/>
      <c r="BE2470" s="478"/>
      <c r="BF2470" s="478"/>
      <c r="BG2470" s="478"/>
    </row>
    <row r="2471" spans="2:59" x14ac:dyDescent="0.2">
      <c r="B2471" s="478"/>
      <c r="C2471" s="478"/>
      <c r="D2471" s="620"/>
      <c r="E2471" s="620"/>
      <c r="F2471" s="620"/>
      <c r="G2471" s="479"/>
      <c r="H2471" s="621"/>
      <c r="I2471" s="622"/>
      <c r="J2471" s="622"/>
      <c r="K2471" s="623"/>
      <c r="L2471" s="623"/>
      <c r="M2471" s="622"/>
      <c r="N2471" s="623"/>
      <c r="O2471" s="622"/>
      <c r="P2471" s="479"/>
      <c r="Q2471" s="479"/>
      <c r="R2471" s="623"/>
      <c r="S2471" s="478"/>
      <c r="T2471" s="478"/>
      <c r="U2471" s="624"/>
      <c r="V2471" s="624"/>
      <c r="W2471" s="624"/>
      <c r="BB2471" s="478"/>
      <c r="BC2471" s="478"/>
      <c r="BD2471" s="478"/>
      <c r="BE2471" s="478"/>
      <c r="BF2471" s="478"/>
      <c r="BG2471" s="478"/>
    </row>
    <row r="2472" spans="2:59" x14ac:dyDescent="0.2">
      <c r="B2472" s="478"/>
      <c r="C2472" s="478"/>
      <c r="D2472" s="620"/>
      <c r="E2472" s="620"/>
      <c r="F2472" s="620"/>
      <c r="G2472" s="479"/>
      <c r="H2472" s="621"/>
      <c r="I2472" s="622"/>
      <c r="J2472" s="622"/>
      <c r="K2472" s="623"/>
      <c r="L2472" s="623"/>
      <c r="M2472" s="622"/>
      <c r="N2472" s="623"/>
      <c r="O2472" s="622"/>
      <c r="P2472" s="479"/>
      <c r="Q2472" s="479"/>
      <c r="R2472" s="623"/>
      <c r="S2472" s="478"/>
      <c r="T2472" s="478"/>
      <c r="U2472" s="624"/>
      <c r="V2472" s="624"/>
      <c r="W2472" s="624"/>
      <c r="BB2472" s="478"/>
      <c r="BC2472" s="478"/>
      <c r="BD2472" s="478"/>
      <c r="BE2472" s="478"/>
      <c r="BF2472" s="478"/>
      <c r="BG2472" s="478"/>
    </row>
    <row r="2473" spans="2:59" x14ac:dyDescent="0.2">
      <c r="B2473" s="478"/>
      <c r="C2473" s="478"/>
      <c r="D2473" s="620"/>
      <c r="E2473" s="620"/>
      <c r="F2473" s="620"/>
      <c r="G2473" s="479"/>
      <c r="H2473" s="621"/>
      <c r="I2473" s="622"/>
      <c r="J2473" s="622"/>
      <c r="K2473" s="623"/>
      <c r="L2473" s="623"/>
      <c r="M2473" s="622"/>
      <c r="N2473" s="623"/>
      <c r="O2473" s="622"/>
      <c r="P2473" s="479"/>
      <c r="Q2473" s="479"/>
      <c r="R2473" s="623"/>
      <c r="S2473" s="478"/>
      <c r="T2473" s="478"/>
      <c r="U2473" s="624"/>
      <c r="V2473" s="624"/>
      <c r="W2473" s="624"/>
      <c r="BB2473" s="478"/>
      <c r="BC2473" s="478"/>
      <c r="BD2473" s="478"/>
      <c r="BE2473" s="478"/>
      <c r="BF2473" s="478"/>
      <c r="BG2473" s="478"/>
    </row>
    <row r="2474" spans="2:59" x14ac:dyDescent="0.2">
      <c r="B2474" s="478"/>
      <c r="C2474" s="478"/>
      <c r="D2474" s="620"/>
      <c r="E2474" s="620"/>
      <c r="F2474" s="620"/>
      <c r="G2474" s="479"/>
      <c r="H2474" s="621"/>
      <c r="I2474" s="622"/>
      <c r="J2474" s="622"/>
      <c r="K2474" s="623"/>
      <c r="L2474" s="623"/>
      <c r="M2474" s="622"/>
      <c r="N2474" s="623"/>
      <c r="O2474" s="622"/>
      <c r="P2474" s="479"/>
      <c r="Q2474" s="479"/>
      <c r="R2474" s="623"/>
      <c r="S2474" s="478"/>
      <c r="T2474" s="478"/>
      <c r="U2474" s="624"/>
      <c r="V2474" s="624"/>
      <c r="W2474" s="624"/>
      <c r="BB2474" s="478"/>
      <c r="BC2474" s="478"/>
      <c r="BD2474" s="478"/>
      <c r="BE2474" s="478"/>
      <c r="BF2474" s="478"/>
      <c r="BG2474" s="478"/>
    </row>
    <row r="2475" spans="2:59" x14ac:dyDescent="0.2">
      <c r="B2475" s="478"/>
      <c r="C2475" s="478"/>
      <c r="D2475" s="620"/>
      <c r="E2475" s="620"/>
      <c r="F2475" s="620"/>
      <c r="G2475" s="479"/>
      <c r="H2475" s="621"/>
      <c r="I2475" s="622"/>
      <c r="J2475" s="622"/>
      <c r="K2475" s="623"/>
      <c r="L2475" s="623"/>
      <c r="M2475" s="622"/>
      <c r="N2475" s="623"/>
      <c r="O2475" s="622"/>
      <c r="P2475" s="479"/>
      <c r="Q2475" s="479"/>
      <c r="R2475" s="623"/>
      <c r="S2475" s="478"/>
      <c r="T2475" s="478"/>
      <c r="U2475" s="624"/>
      <c r="V2475" s="624"/>
      <c r="W2475" s="624"/>
      <c r="BB2475" s="478"/>
      <c r="BC2475" s="478"/>
      <c r="BD2475" s="478"/>
      <c r="BE2475" s="478"/>
      <c r="BF2475" s="478"/>
      <c r="BG2475" s="478"/>
    </row>
    <row r="2476" spans="2:59" x14ac:dyDescent="0.2">
      <c r="B2476" s="478"/>
      <c r="C2476" s="478"/>
      <c r="D2476" s="620"/>
      <c r="E2476" s="620"/>
      <c r="F2476" s="620"/>
      <c r="G2476" s="479"/>
      <c r="H2476" s="621"/>
      <c r="I2476" s="622"/>
      <c r="J2476" s="622"/>
      <c r="K2476" s="623"/>
      <c r="L2476" s="623"/>
      <c r="M2476" s="622"/>
      <c r="N2476" s="623"/>
      <c r="O2476" s="622"/>
      <c r="P2476" s="479"/>
      <c r="Q2476" s="479"/>
      <c r="R2476" s="623"/>
      <c r="S2476" s="478"/>
      <c r="T2476" s="478"/>
      <c r="U2476" s="624"/>
      <c r="V2476" s="624"/>
      <c r="W2476" s="624"/>
      <c r="BB2476" s="478"/>
      <c r="BC2476" s="478"/>
      <c r="BD2476" s="478"/>
      <c r="BE2476" s="478"/>
      <c r="BF2476" s="478"/>
      <c r="BG2476" s="478"/>
    </row>
    <row r="2477" spans="2:59" x14ac:dyDescent="0.2">
      <c r="B2477" s="478"/>
      <c r="C2477" s="478"/>
      <c r="D2477" s="620"/>
      <c r="E2477" s="620"/>
      <c r="F2477" s="620"/>
      <c r="G2477" s="479"/>
      <c r="H2477" s="621"/>
      <c r="I2477" s="622"/>
      <c r="J2477" s="622"/>
      <c r="K2477" s="623"/>
      <c r="L2477" s="623"/>
      <c r="M2477" s="622"/>
      <c r="N2477" s="623"/>
      <c r="O2477" s="622"/>
      <c r="P2477" s="479"/>
      <c r="Q2477" s="479"/>
      <c r="R2477" s="623"/>
      <c r="S2477" s="478"/>
      <c r="T2477" s="478"/>
      <c r="U2477" s="624"/>
      <c r="V2477" s="624"/>
      <c r="W2477" s="624"/>
      <c r="BB2477" s="478"/>
      <c r="BC2477" s="478"/>
      <c r="BD2477" s="478"/>
      <c r="BE2477" s="478"/>
      <c r="BF2477" s="478"/>
      <c r="BG2477" s="478"/>
    </row>
    <row r="2478" spans="2:59" x14ac:dyDescent="0.2">
      <c r="B2478" s="478"/>
      <c r="C2478" s="478"/>
      <c r="D2478" s="620"/>
      <c r="E2478" s="620"/>
      <c r="F2478" s="620"/>
      <c r="G2478" s="479"/>
      <c r="H2478" s="621"/>
      <c r="I2478" s="622"/>
      <c r="J2478" s="622"/>
      <c r="K2478" s="623"/>
      <c r="L2478" s="623"/>
      <c r="M2478" s="622"/>
      <c r="N2478" s="623"/>
      <c r="O2478" s="622"/>
      <c r="P2478" s="479"/>
      <c r="Q2478" s="479"/>
      <c r="R2478" s="623"/>
      <c r="S2478" s="478"/>
      <c r="T2478" s="478"/>
      <c r="U2478" s="624"/>
      <c r="V2478" s="624"/>
      <c r="W2478" s="624"/>
      <c r="BB2478" s="478"/>
      <c r="BC2478" s="478"/>
      <c r="BD2478" s="478"/>
      <c r="BE2478" s="478"/>
      <c r="BF2478" s="478"/>
      <c r="BG2478" s="478"/>
    </row>
    <row r="2479" spans="2:59" x14ac:dyDescent="0.2">
      <c r="B2479" s="478"/>
      <c r="C2479" s="478"/>
      <c r="D2479" s="620"/>
      <c r="E2479" s="620"/>
      <c r="F2479" s="620"/>
      <c r="G2479" s="479"/>
      <c r="H2479" s="621"/>
      <c r="I2479" s="622"/>
      <c r="J2479" s="622"/>
      <c r="K2479" s="623"/>
      <c r="L2479" s="623"/>
      <c r="M2479" s="622"/>
      <c r="N2479" s="623"/>
      <c r="O2479" s="622"/>
      <c r="P2479" s="479"/>
      <c r="Q2479" s="479"/>
      <c r="R2479" s="623"/>
      <c r="S2479" s="478"/>
      <c r="T2479" s="478"/>
      <c r="U2479" s="624"/>
      <c r="V2479" s="624"/>
      <c r="W2479" s="624"/>
      <c r="BB2479" s="478"/>
      <c r="BC2479" s="478"/>
      <c r="BD2479" s="478"/>
      <c r="BE2479" s="478"/>
      <c r="BF2479" s="478"/>
      <c r="BG2479" s="478"/>
    </row>
    <row r="2480" spans="2:59" x14ac:dyDescent="0.2">
      <c r="B2480" s="478"/>
      <c r="C2480" s="478"/>
      <c r="D2480" s="620"/>
      <c r="E2480" s="620"/>
      <c r="F2480" s="620"/>
      <c r="G2480" s="479"/>
      <c r="H2480" s="621"/>
      <c r="I2480" s="622"/>
      <c r="J2480" s="622"/>
      <c r="K2480" s="623"/>
      <c r="L2480" s="623"/>
      <c r="M2480" s="622"/>
      <c r="N2480" s="623"/>
      <c r="O2480" s="622"/>
      <c r="P2480" s="479"/>
      <c r="Q2480" s="479"/>
      <c r="R2480" s="623"/>
      <c r="S2480" s="478"/>
      <c r="T2480" s="478"/>
      <c r="U2480" s="624"/>
      <c r="V2480" s="624"/>
      <c r="W2480" s="624"/>
      <c r="BB2480" s="478"/>
      <c r="BC2480" s="478"/>
      <c r="BD2480" s="478"/>
      <c r="BE2480" s="478"/>
      <c r="BF2480" s="478"/>
      <c r="BG2480" s="478"/>
    </row>
    <row r="2481" spans="2:59" x14ac:dyDescent="0.2">
      <c r="B2481" s="478"/>
      <c r="C2481" s="478"/>
      <c r="D2481" s="620"/>
      <c r="E2481" s="620"/>
      <c r="F2481" s="620"/>
      <c r="G2481" s="479"/>
      <c r="H2481" s="621"/>
      <c r="I2481" s="622"/>
      <c r="J2481" s="622"/>
      <c r="K2481" s="623"/>
      <c r="L2481" s="623"/>
      <c r="M2481" s="622"/>
      <c r="N2481" s="623"/>
      <c r="O2481" s="622"/>
      <c r="P2481" s="479"/>
      <c r="Q2481" s="479"/>
      <c r="R2481" s="623"/>
      <c r="S2481" s="478"/>
      <c r="T2481" s="478"/>
      <c r="U2481" s="624"/>
      <c r="V2481" s="624"/>
      <c r="W2481" s="624"/>
      <c r="BB2481" s="478"/>
      <c r="BC2481" s="478"/>
      <c r="BD2481" s="478"/>
      <c r="BE2481" s="478"/>
      <c r="BF2481" s="478"/>
      <c r="BG2481" s="478"/>
    </row>
    <row r="2482" spans="2:59" x14ac:dyDescent="0.2">
      <c r="B2482" s="478"/>
      <c r="C2482" s="478"/>
      <c r="D2482" s="620"/>
      <c r="E2482" s="620"/>
      <c r="F2482" s="620"/>
      <c r="G2482" s="479"/>
      <c r="H2482" s="621"/>
      <c r="I2482" s="622"/>
      <c r="J2482" s="622"/>
      <c r="K2482" s="623"/>
      <c r="L2482" s="623"/>
      <c r="M2482" s="622"/>
      <c r="N2482" s="623"/>
      <c r="O2482" s="622"/>
      <c r="P2482" s="479"/>
      <c r="Q2482" s="479"/>
      <c r="R2482" s="623"/>
      <c r="S2482" s="478"/>
      <c r="T2482" s="478"/>
      <c r="U2482" s="624"/>
      <c r="V2482" s="624"/>
      <c r="W2482" s="624"/>
      <c r="BB2482" s="478"/>
      <c r="BC2482" s="478"/>
      <c r="BD2482" s="478"/>
      <c r="BE2482" s="478"/>
      <c r="BF2482" s="478"/>
      <c r="BG2482" s="478"/>
    </row>
    <row r="2483" spans="2:59" x14ac:dyDescent="0.2">
      <c r="B2483" s="478"/>
      <c r="C2483" s="478"/>
      <c r="D2483" s="620"/>
      <c r="E2483" s="620"/>
      <c r="F2483" s="620"/>
      <c r="G2483" s="479"/>
      <c r="H2483" s="621"/>
      <c r="I2483" s="622"/>
      <c r="J2483" s="622"/>
      <c r="K2483" s="623"/>
      <c r="L2483" s="623"/>
      <c r="M2483" s="622"/>
      <c r="N2483" s="623"/>
      <c r="O2483" s="622"/>
      <c r="P2483" s="479"/>
      <c r="Q2483" s="479"/>
      <c r="R2483" s="623"/>
      <c r="S2483" s="478"/>
      <c r="T2483" s="478"/>
      <c r="U2483" s="624"/>
      <c r="V2483" s="624"/>
      <c r="W2483" s="624"/>
      <c r="BB2483" s="478"/>
      <c r="BC2483" s="478"/>
      <c r="BD2483" s="478"/>
      <c r="BE2483" s="478"/>
      <c r="BF2483" s="478"/>
      <c r="BG2483" s="478"/>
    </row>
    <row r="2484" spans="2:59" x14ac:dyDescent="0.2">
      <c r="B2484" s="478"/>
      <c r="C2484" s="478"/>
      <c r="D2484" s="620"/>
      <c r="E2484" s="620"/>
      <c r="F2484" s="620"/>
      <c r="G2484" s="479"/>
      <c r="H2484" s="621"/>
      <c r="I2484" s="622"/>
      <c r="J2484" s="622"/>
      <c r="K2484" s="623"/>
      <c r="L2484" s="623"/>
      <c r="M2484" s="622"/>
      <c r="N2484" s="623"/>
      <c r="O2484" s="622"/>
      <c r="P2484" s="479"/>
      <c r="Q2484" s="479"/>
      <c r="R2484" s="623"/>
      <c r="S2484" s="478"/>
      <c r="T2484" s="478"/>
      <c r="U2484" s="624"/>
      <c r="V2484" s="624"/>
      <c r="W2484" s="624"/>
      <c r="BB2484" s="478"/>
      <c r="BC2484" s="478"/>
      <c r="BD2484" s="478"/>
      <c r="BE2484" s="478"/>
      <c r="BF2484" s="478"/>
      <c r="BG2484" s="478"/>
    </row>
    <row r="2485" spans="2:59" x14ac:dyDescent="0.2">
      <c r="B2485" s="478"/>
      <c r="C2485" s="478"/>
      <c r="D2485" s="620"/>
      <c r="E2485" s="620"/>
      <c r="F2485" s="620"/>
      <c r="G2485" s="479"/>
      <c r="H2485" s="621"/>
      <c r="I2485" s="622"/>
      <c r="J2485" s="622"/>
      <c r="K2485" s="623"/>
      <c r="L2485" s="623"/>
      <c r="M2485" s="622"/>
      <c r="N2485" s="623"/>
      <c r="O2485" s="622"/>
      <c r="P2485" s="479"/>
      <c r="Q2485" s="479"/>
      <c r="R2485" s="623"/>
      <c r="S2485" s="478"/>
      <c r="T2485" s="478"/>
      <c r="U2485" s="624"/>
      <c r="V2485" s="624"/>
      <c r="W2485" s="624"/>
      <c r="BB2485" s="478"/>
      <c r="BC2485" s="478"/>
      <c r="BD2485" s="478"/>
      <c r="BE2485" s="478"/>
      <c r="BF2485" s="478"/>
      <c r="BG2485" s="478"/>
    </row>
    <row r="2486" spans="2:59" x14ac:dyDescent="0.2">
      <c r="B2486" s="478"/>
      <c r="C2486" s="478"/>
      <c r="D2486" s="620"/>
      <c r="E2486" s="620"/>
      <c r="F2486" s="620"/>
      <c r="G2486" s="479"/>
      <c r="H2486" s="621"/>
      <c r="I2486" s="622"/>
      <c r="J2486" s="622"/>
      <c r="K2486" s="623"/>
      <c r="L2486" s="623"/>
      <c r="M2486" s="622"/>
      <c r="N2486" s="623"/>
      <c r="O2486" s="622"/>
      <c r="P2486" s="479"/>
      <c r="Q2486" s="479"/>
      <c r="R2486" s="623"/>
      <c r="S2486" s="478"/>
      <c r="T2486" s="478"/>
      <c r="U2486" s="624"/>
      <c r="V2486" s="624"/>
      <c r="W2486" s="624"/>
      <c r="BB2486" s="478"/>
      <c r="BC2486" s="478"/>
      <c r="BD2486" s="478"/>
      <c r="BE2486" s="478"/>
      <c r="BF2486" s="478"/>
      <c r="BG2486" s="478"/>
    </row>
    <row r="2487" spans="2:59" x14ac:dyDescent="0.2">
      <c r="B2487" s="478"/>
      <c r="C2487" s="478"/>
      <c r="D2487" s="620"/>
      <c r="E2487" s="620"/>
      <c r="F2487" s="620"/>
      <c r="G2487" s="479"/>
      <c r="H2487" s="621"/>
      <c r="I2487" s="622"/>
      <c r="J2487" s="622"/>
      <c r="K2487" s="623"/>
      <c r="L2487" s="623"/>
      <c r="M2487" s="622"/>
      <c r="N2487" s="623"/>
      <c r="O2487" s="622"/>
      <c r="P2487" s="479"/>
      <c r="Q2487" s="479"/>
      <c r="R2487" s="623"/>
      <c r="S2487" s="478"/>
      <c r="T2487" s="478"/>
      <c r="U2487" s="624"/>
      <c r="V2487" s="624"/>
      <c r="W2487" s="624"/>
      <c r="BB2487" s="478"/>
      <c r="BC2487" s="478"/>
      <c r="BD2487" s="478"/>
      <c r="BE2487" s="478"/>
      <c r="BF2487" s="478"/>
      <c r="BG2487" s="478"/>
    </row>
    <row r="2488" spans="2:59" x14ac:dyDescent="0.2">
      <c r="B2488" s="478"/>
      <c r="C2488" s="478"/>
      <c r="D2488" s="620"/>
      <c r="E2488" s="620"/>
      <c r="F2488" s="620"/>
      <c r="G2488" s="479"/>
      <c r="H2488" s="621"/>
      <c r="I2488" s="622"/>
      <c r="J2488" s="622"/>
      <c r="K2488" s="623"/>
      <c r="L2488" s="623"/>
      <c r="M2488" s="622"/>
      <c r="N2488" s="623"/>
      <c r="O2488" s="622"/>
      <c r="P2488" s="479"/>
      <c r="Q2488" s="479"/>
      <c r="R2488" s="623"/>
      <c r="S2488" s="478"/>
      <c r="T2488" s="478"/>
      <c r="U2488" s="624"/>
      <c r="V2488" s="624"/>
      <c r="W2488" s="624"/>
      <c r="BB2488" s="478"/>
      <c r="BC2488" s="478"/>
      <c r="BD2488" s="478"/>
      <c r="BE2488" s="478"/>
      <c r="BF2488" s="478"/>
      <c r="BG2488" s="478"/>
    </row>
    <row r="2489" spans="2:59" x14ac:dyDescent="0.2">
      <c r="B2489" s="478"/>
      <c r="C2489" s="478"/>
      <c r="D2489" s="620"/>
      <c r="E2489" s="620"/>
      <c r="F2489" s="620"/>
      <c r="G2489" s="479"/>
      <c r="H2489" s="621"/>
      <c r="I2489" s="622"/>
      <c r="J2489" s="622"/>
      <c r="K2489" s="623"/>
      <c r="L2489" s="623"/>
      <c r="M2489" s="622"/>
      <c r="N2489" s="623"/>
      <c r="O2489" s="622"/>
      <c r="P2489" s="479"/>
      <c r="Q2489" s="479"/>
      <c r="R2489" s="623"/>
      <c r="S2489" s="478"/>
      <c r="T2489" s="478"/>
      <c r="U2489" s="624"/>
      <c r="V2489" s="624"/>
      <c r="W2489" s="624"/>
      <c r="BB2489" s="478"/>
      <c r="BC2489" s="478"/>
      <c r="BD2489" s="478"/>
      <c r="BE2489" s="478"/>
      <c r="BF2489" s="478"/>
      <c r="BG2489" s="478"/>
    </row>
    <row r="2490" spans="2:59" x14ac:dyDescent="0.2">
      <c r="B2490" s="478"/>
      <c r="C2490" s="478"/>
      <c r="D2490" s="620"/>
      <c r="E2490" s="620"/>
      <c r="F2490" s="620"/>
      <c r="G2490" s="479"/>
      <c r="H2490" s="621"/>
      <c r="I2490" s="622"/>
      <c r="J2490" s="622"/>
      <c r="K2490" s="623"/>
      <c r="L2490" s="623"/>
      <c r="M2490" s="622"/>
      <c r="N2490" s="623"/>
      <c r="O2490" s="622"/>
      <c r="P2490" s="479"/>
      <c r="Q2490" s="479"/>
      <c r="R2490" s="623"/>
      <c r="S2490" s="478"/>
      <c r="T2490" s="478"/>
      <c r="U2490" s="624"/>
      <c r="V2490" s="624"/>
      <c r="W2490" s="624"/>
      <c r="BB2490" s="478"/>
      <c r="BC2490" s="478"/>
      <c r="BD2490" s="478"/>
      <c r="BE2490" s="478"/>
      <c r="BF2490" s="478"/>
      <c r="BG2490" s="478"/>
    </row>
    <row r="2491" spans="2:59" x14ac:dyDescent="0.2">
      <c r="B2491" s="478"/>
      <c r="C2491" s="478"/>
      <c r="D2491" s="620"/>
      <c r="E2491" s="620"/>
      <c r="F2491" s="620"/>
      <c r="G2491" s="479"/>
      <c r="H2491" s="621"/>
      <c r="I2491" s="622"/>
      <c r="J2491" s="622"/>
      <c r="K2491" s="623"/>
      <c r="L2491" s="623"/>
      <c r="M2491" s="622"/>
      <c r="N2491" s="623"/>
      <c r="O2491" s="622"/>
      <c r="P2491" s="479"/>
      <c r="Q2491" s="479"/>
      <c r="R2491" s="623"/>
      <c r="S2491" s="478"/>
      <c r="T2491" s="478"/>
      <c r="U2491" s="624"/>
      <c r="V2491" s="624"/>
      <c r="W2491" s="624"/>
      <c r="BB2491" s="478"/>
      <c r="BC2491" s="478"/>
      <c r="BD2491" s="478"/>
      <c r="BE2491" s="478"/>
      <c r="BF2491" s="478"/>
      <c r="BG2491" s="478"/>
    </row>
    <row r="2492" spans="2:59" x14ac:dyDescent="0.2">
      <c r="B2492" s="478"/>
      <c r="C2492" s="478"/>
      <c r="D2492" s="620"/>
      <c r="E2492" s="620"/>
      <c r="F2492" s="620"/>
      <c r="G2492" s="479"/>
      <c r="H2492" s="621"/>
      <c r="I2492" s="622"/>
      <c r="J2492" s="622"/>
      <c r="K2492" s="623"/>
      <c r="L2492" s="623"/>
      <c r="M2492" s="622"/>
      <c r="N2492" s="623"/>
      <c r="O2492" s="622"/>
      <c r="P2492" s="479"/>
      <c r="Q2492" s="479"/>
      <c r="R2492" s="623"/>
      <c r="S2492" s="478"/>
      <c r="T2492" s="478"/>
      <c r="U2492" s="624"/>
      <c r="V2492" s="624"/>
      <c r="W2492" s="624"/>
      <c r="BB2492" s="478"/>
      <c r="BC2492" s="478"/>
      <c r="BD2492" s="478"/>
      <c r="BE2492" s="478"/>
      <c r="BF2492" s="478"/>
      <c r="BG2492" s="478"/>
    </row>
    <row r="2493" spans="2:59" x14ac:dyDescent="0.2">
      <c r="B2493" s="478"/>
      <c r="C2493" s="478"/>
      <c r="D2493" s="620"/>
      <c r="E2493" s="620"/>
      <c r="F2493" s="620"/>
      <c r="G2493" s="479"/>
      <c r="H2493" s="621"/>
      <c r="I2493" s="622"/>
      <c r="J2493" s="622"/>
      <c r="K2493" s="623"/>
      <c r="L2493" s="623"/>
      <c r="M2493" s="622"/>
      <c r="N2493" s="623"/>
      <c r="O2493" s="622"/>
      <c r="P2493" s="479"/>
      <c r="Q2493" s="479"/>
      <c r="R2493" s="623"/>
      <c r="S2493" s="478"/>
      <c r="T2493" s="478"/>
      <c r="U2493" s="624"/>
      <c r="V2493" s="624"/>
      <c r="W2493" s="624"/>
      <c r="BB2493" s="478"/>
      <c r="BC2493" s="478"/>
      <c r="BD2493" s="478"/>
      <c r="BE2493" s="478"/>
      <c r="BF2493" s="478"/>
      <c r="BG2493" s="478"/>
    </row>
    <row r="2494" spans="2:59" x14ac:dyDescent="0.2">
      <c r="B2494" s="478"/>
      <c r="C2494" s="478"/>
      <c r="D2494" s="620"/>
      <c r="E2494" s="620"/>
      <c r="F2494" s="620"/>
      <c r="G2494" s="479"/>
      <c r="H2494" s="621"/>
      <c r="I2494" s="622"/>
      <c r="J2494" s="622"/>
      <c r="K2494" s="623"/>
      <c r="L2494" s="623"/>
      <c r="M2494" s="622"/>
      <c r="N2494" s="623"/>
      <c r="O2494" s="622"/>
      <c r="P2494" s="479"/>
      <c r="Q2494" s="479"/>
      <c r="R2494" s="623"/>
      <c r="S2494" s="478"/>
      <c r="T2494" s="478"/>
      <c r="U2494" s="624"/>
      <c r="V2494" s="624"/>
      <c r="W2494" s="624"/>
      <c r="BB2494" s="478"/>
      <c r="BC2494" s="478"/>
      <c r="BD2494" s="478"/>
      <c r="BE2494" s="478"/>
      <c r="BF2494" s="478"/>
      <c r="BG2494" s="478"/>
    </row>
    <row r="2495" spans="2:59" x14ac:dyDescent="0.2">
      <c r="B2495" s="478"/>
      <c r="C2495" s="478"/>
      <c r="D2495" s="620"/>
      <c r="E2495" s="620"/>
      <c r="F2495" s="620"/>
      <c r="G2495" s="479"/>
      <c r="H2495" s="621"/>
      <c r="I2495" s="622"/>
      <c r="J2495" s="622"/>
      <c r="K2495" s="623"/>
      <c r="L2495" s="623"/>
      <c r="M2495" s="622"/>
      <c r="N2495" s="623"/>
      <c r="O2495" s="622"/>
      <c r="P2495" s="479"/>
      <c r="Q2495" s="479"/>
      <c r="R2495" s="623"/>
      <c r="S2495" s="478"/>
      <c r="T2495" s="478"/>
      <c r="U2495" s="624"/>
      <c r="V2495" s="624"/>
      <c r="W2495" s="624"/>
      <c r="BB2495" s="478"/>
      <c r="BC2495" s="478"/>
      <c r="BD2495" s="478"/>
      <c r="BE2495" s="478"/>
      <c r="BF2495" s="478"/>
      <c r="BG2495" s="478"/>
    </row>
    <row r="2496" spans="2:59" x14ac:dyDescent="0.2">
      <c r="B2496" s="478"/>
      <c r="C2496" s="478"/>
      <c r="D2496" s="620"/>
      <c r="E2496" s="620"/>
      <c r="F2496" s="620"/>
      <c r="G2496" s="479"/>
      <c r="H2496" s="621"/>
      <c r="I2496" s="622"/>
      <c r="J2496" s="622"/>
      <c r="K2496" s="623"/>
      <c r="L2496" s="623"/>
      <c r="M2496" s="622"/>
      <c r="N2496" s="623"/>
      <c r="O2496" s="622"/>
      <c r="P2496" s="479"/>
      <c r="Q2496" s="479"/>
      <c r="R2496" s="623"/>
      <c r="S2496" s="478"/>
      <c r="T2496" s="478"/>
      <c r="U2496" s="624"/>
      <c r="V2496" s="624"/>
      <c r="W2496" s="624"/>
      <c r="BB2496" s="478"/>
      <c r="BC2496" s="478"/>
      <c r="BD2496" s="478"/>
      <c r="BE2496" s="478"/>
      <c r="BF2496" s="478"/>
      <c r="BG2496" s="478"/>
    </row>
    <row r="2497" spans="2:59" x14ac:dyDescent="0.2">
      <c r="B2497" s="478"/>
      <c r="C2497" s="478"/>
      <c r="D2497" s="620"/>
      <c r="E2497" s="620"/>
      <c r="F2497" s="620"/>
      <c r="G2497" s="479"/>
      <c r="H2497" s="621"/>
      <c r="I2497" s="622"/>
      <c r="J2497" s="622"/>
      <c r="K2497" s="623"/>
      <c r="L2497" s="623"/>
      <c r="M2497" s="622"/>
      <c r="N2497" s="623"/>
      <c r="O2497" s="622"/>
      <c r="P2497" s="479"/>
      <c r="Q2497" s="479"/>
      <c r="R2497" s="623"/>
      <c r="S2497" s="478"/>
      <c r="T2497" s="478"/>
      <c r="U2497" s="624"/>
      <c r="V2497" s="624"/>
      <c r="W2497" s="624"/>
      <c r="BB2497" s="478"/>
      <c r="BC2497" s="478"/>
      <c r="BD2497" s="478"/>
      <c r="BE2497" s="478"/>
      <c r="BF2497" s="478"/>
      <c r="BG2497" s="478"/>
    </row>
    <row r="2498" spans="2:59" x14ac:dyDescent="0.2">
      <c r="B2498" s="478"/>
      <c r="C2498" s="478"/>
      <c r="D2498" s="620"/>
      <c r="E2498" s="620"/>
      <c r="F2498" s="620"/>
      <c r="G2498" s="479"/>
      <c r="H2498" s="621"/>
      <c r="I2498" s="622"/>
      <c r="J2498" s="622"/>
      <c r="K2498" s="623"/>
      <c r="L2498" s="623"/>
      <c r="M2498" s="622"/>
      <c r="N2498" s="623"/>
      <c r="O2498" s="622"/>
      <c r="P2498" s="479"/>
      <c r="Q2498" s="479"/>
      <c r="R2498" s="623"/>
      <c r="S2498" s="478"/>
      <c r="T2498" s="478"/>
      <c r="U2498" s="624"/>
      <c r="V2498" s="624"/>
      <c r="W2498" s="624"/>
      <c r="BB2498" s="478"/>
      <c r="BC2498" s="478"/>
      <c r="BD2498" s="478"/>
      <c r="BE2498" s="478"/>
      <c r="BF2498" s="478"/>
      <c r="BG2498" s="478"/>
    </row>
    <row r="2499" spans="2:59" x14ac:dyDescent="0.2">
      <c r="B2499" s="478"/>
      <c r="C2499" s="478"/>
      <c r="D2499" s="620"/>
      <c r="E2499" s="620"/>
      <c r="F2499" s="620"/>
      <c r="G2499" s="479"/>
      <c r="H2499" s="621"/>
      <c r="I2499" s="622"/>
      <c r="J2499" s="622"/>
      <c r="K2499" s="623"/>
      <c r="L2499" s="623"/>
      <c r="M2499" s="622"/>
      <c r="N2499" s="623"/>
      <c r="O2499" s="622"/>
      <c r="P2499" s="479"/>
      <c r="Q2499" s="479"/>
      <c r="R2499" s="623"/>
      <c r="S2499" s="478"/>
      <c r="T2499" s="478"/>
      <c r="U2499" s="624"/>
      <c r="V2499" s="624"/>
      <c r="W2499" s="624"/>
      <c r="BB2499" s="478"/>
      <c r="BC2499" s="478"/>
      <c r="BD2499" s="478"/>
      <c r="BE2499" s="478"/>
      <c r="BF2499" s="478"/>
      <c r="BG2499" s="478"/>
    </row>
    <row r="2500" spans="2:59" x14ac:dyDescent="0.2">
      <c r="B2500" s="478"/>
      <c r="C2500" s="478"/>
      <c r="D2500" s="620"/>
      <c r="E2500" s="620"/>
      <c r="F2500" s="620"/>
      <c r="G2500" s="479"/>
      <c r="H2500" s="621"/>
      <c r="I2500" s="622"/>
      <c r="J2500" s="622"/>
      <c r="K2500" s="623"/>
      <c r="L2500" s="623"/>
      <c r="M2500" s="622"/>
      <c r="N2500" s="623"/>
      <c r="O2500" s="622"/>
      <c r="P2500" s="479"/>
      <c r="Q2500" s="479"/>
      <c r="R2500" s="623"/>
      <c r="S2500" s="478"/>
      <c r="T2500" s="478"/>
      <c r="U2500" s="624"/>
      <c r="V2500" s="624"/>
      <c r="W2500" s="624"/>
      <c r="BB2500" s="478"/>
      <c r="BC2500" s="478"/>
      <c r="BD2500" s="478"/>
      <c r="BE2500" s="478"/>
      <c r="BF2500" s="478"/>
      <c r="BG2500" s="478"/>
    </row>
    <row r="2501" spans="2:59" x14ac:dyDescent="0.2">
      <c r="B2501" s="478"/>
      <c r="C2501" s="478"/>
      <c r="D2501" s="620"/>
      <c r="E2501" s="620"/>
      <c r="F2501" s="620"/>
      <c r="G2501" s="479"/>
      <c r="H2501" s="621"/>
      <c r="I2501" s="622"/>
      <c r="J2501" s="622"/>
      <c r="K2501" s="623"/>
      <c r="L2501" s="623"/>
      <c r="M2501" s="622"/>
      <c r="N2501" s="623"/>
      <c r="O2501" s="622"/>
      <c r="P2501" s="479"/>
      <c r="Q2501" s="479"/>
      <c r="R2501" s="623"/>
      <c r="S2501" s="478"/>
      <c r="T2501" s="478"/>
      <c r="U2501" s="624"/>
      <c r="V2501" s="624"/>
      <c r="W2501" s="624"/>
      <c r="BB2501" s="478"/>
      <c r="BC2501" s="478"/>
      <c r="BD2501" s="478"/>
      <c r="BE2501" s="478"/>
      <c r="BF2501" s="478"/>
      <c r="BG2501" s="478"/>
    </row>
    <row r="2502" spans="2:59" x14ac:dyDescent="0.2">
      <c r="B2502" s="478"/>
      <c r="C2502" s="478"/>
      <c r="D2502" s="620"/>
      <c r="E2502" s="620"/>
      <c r="F2502" s="620"/>
      <c r="G2502" s="479"/>
      <c r="H2502" s="621"/>
      <c r="I2502" s="622"/>
      <c r="J2502" s="622"/>
      <c r="K2502" s="623"/>
      <c r="L2502" s="623"/>
      <c r="M2502" s="622"/>
      <c r="N2502" s="623"/>
      <c r="O2502" s="622"/>
      <c r="P2502" s="479"/>
      <c r="Q2502" s="479"/>
      <c r="R2502" s="623"/>
      <c r="S2502" s="478"/>
      <c r="T2502" s="478"/>
      <c r="U2502" s="624"/>
      <c r="V2502" s="624"/>
      <c r="W2502" s="624"/>
      <c r="BB2502" s="478"/>
      <c r="BC2502" s="478"/>
      <c r="BD2502" s="478"/>
      <c r="BE2502" s="478"/>
      <c r="BF2502" s="478"/>
      <c r="BG2502" s="478"/>
    </row>
    <row r="2503" spans="2:59" x14ac:dyDescent="0.2">
      <c r="B2503" s="478"/>
      <c r="C2503" s="478"/>
      <c r="D2503" s="620"/>
      <c r="E2503" s="620"/>
      <c r="F2503" s="620"/>
      <c r="G2503" s="479"/>
      <c r="H2503" s="621"/>
      <c r="I2503" s="622"/>
      <c r="J2503" s="622"/>
      <c r="K2503" s="623"/>
      <c r="L2503" s="623"/>
      <c r="M2503" s="622"/>
      <c r="N2503" s="623"/>
      <c r="O2503" s="622"/>
      <c r="P2503" s="479"/>
      <c r="Q2503" s="479"/>
      <c r="R2503" s="623"/>
      <c r="S2503" s="478"/>
      <c r="T2503" s="478"/>
      <c r="U2503" s="624"/>
      <c r="V2503" s="624"/>
      <c r="W2503" s="624"/>
      <c r="BB2503" s="478"/>
      <c r="BC2503" s="478"/>
      <c r="BD2503" s="478"/>
      <c r="BE2503" s="478"/>
      <c r="BF2503" s="478"/>
      <c r="BG2503" s="478"/>
    </row>
    <row r="2504" spans="2:59" x14ac:dyDescent="0.2">
      <c r="B2504" s="478"/>
      <c r="C2504" s="478"/>
      <c r="D2504" s="620"/>
      <c r="E2504" s="620"/>
      <c r="F2504" s="620"/>
      <c r="G2504" s="479"/>
      <c r="H2504" s="621"/>
      <c r="I2504" s="622"/>
      <c r="J2504" s="622"/>
      <c r="K2504" s="623"/>
      <c r="L2504" s="623"/>
      <c r="M2504" s="622"/>
      <c r="N2504" s="623"/>
      <c r="O2504" s="622"/>
      <c r="P2504" s="479"/>
      <c r="Q2504" s="479"/>
      <c r="R2504" s="623"/>
      <c r="S2504" s="478"/>
      <c r="T2504" s="478"/>
      <c r="U2504" s="624"/>
      <c r="V2504" s="624"/>
      <c r="W2504" s="624"/>
      <c r="BB2504" s="478"/>
      <c r="BC2504" s="478"/>
      <c r="BD2504" s="478"/>
      <c r="BE2504" s="478"/>
      <c r="BF2504" s="478"/>
      <c r="BG2504" s="478"/>
    </row>
    <row r="2505" spans="2:59" x14ac:dyDescent="0.2">
      <c r="B2505" s="478"/>
      <c r="C2505" s="478"/>
      <c r="D2505" s="620"/>
      <c r="E2505" s="620"/>
      <c r="F2505" s="620"/>
      <c r="G2505" s="479"/>
      <c r="H2505" s="621"/>
      <c r="I2505" s="622"/>
      <c r="J2505" s="622"/>
      <c r="K2505" s="623"/>
      <c r="L2505" s="623"/>
      <c r="M2505" s="622"/>
      <c r="N2505" s="623"/>
      <c r="O2505" s="622"/>
      <c r="P2505" s="479"/>
      <c r="Q2505" s="479"/>
      <c r="R2505" s="623"/>
      <c r="S2505" s="478"/>
      <c r="T2505" s="478"/>
      <c r="U2505" s="624"/>
      <c r="V2505" s="624"/>
      <c r="W2505" s="624"/>
      <c r="BB2505" s="478"/>
      <c r="BC2505" s="478"/>
      <c r="BD2505" s="478"/>
      <c r="BE2505" s="478"/>
      <c r="BF2505" s="478"/>
      <c r="BG2505" s="478"/>
    </row>
    <row r="2506" spans="2:59" x14ac:dyDescent="0.2">
      <c r="B2506" s="478"/>
      <c r="C2506" s="478"/>
      <c r="D2506" s="620"/>
      <c r="E2506" s="620"/>
      <c r="F2506" s="620"/>
      <c r="G2506" s="479"/>
      <c r="H2506" s="621"/>
      <c r="I2506" s="622"/>
      <c r="J2506" s="622"/>
      <c r="K2506" s="623"/>
      <c r="L2506" s="623"/>
      <c r="M2506" s="622"/>
      <c r="N2506" s="623"/>
      <c r="O2506" s="622"/>
      <c r="P2506" s="479"/>
      <c r="Q2506" s="479"/>
      <c r="R2506" s="623"/>
      <c r="S2506" s="478"/>
      <c r="T2506" s="478"/>
      <c r="U2506" s="624"/>
      <c r="V2506" s="624"/>
      <c r="W2506" s="624"/>
      <c r="BB2506" s="478"/>
      <c r="BC2506" s="478"/>
      <c r="BD2506" s="478"/>
      <c r="BE2506" s="478"/>
      <c r="BF2506" s="478"/>
      <c r="BG2506" s="478"/>
    </row>
    <row r="2507" spans="2:59" x14ac:dyDescent="0.2">
      <c r="B2507" s="478"/>
      <c r="C2507" s="478"/>
      <c r="D2507" s="620"/>
      <c r="E2507" s="620"/>
      <c r="F2507" s="620"/>
      <c r="G2507" s="479"/>
      <c r="H2507" s="621"/>
      <c r="I2507" s="622"/>
      <c r="J2507" s="622"/>
      <c r="K2507" s="623"/>
      <c r="L2507" s="623"/>
      <c r="M2507" s="622"/>
      <c r="N2507" s="623"/>
      <c r="O2507" s="622"/>
      <c r="P2507" s="479"/>
      <c r="Q2507" s="479"/>
      <c r="R2507" s="623"/>
      <c r="S2507" s="478"/>
      <c r="T2507" s="478"/>
      <c r="U2507" s="624"/>
      <c r="V2507" s="624"/>
      <c r="W2507" s="624"/>
      <c r="BB2507" s="478"/>
      <c r="BC2507" s="478"/>
      <c r="BD2507" s="478"/>
      <c r="BE2507" s="478"/>
      <c r="BF2507" s="478"/>
      <c r="BG2507" s="478"/>
    </row>
    <row r="2508" spans="2:59" x14ac:dyDescent="0.2">
      <c r="B2508" s="478"/>
      <c r="C2508" s="478"/>
      <c r="D2508" s="620"/>
      <c r="E2508" s="620"/>
      <c r="F2508" s="620"/>
      <c r="G2508" s="479"/>
      <c r="H2508" s="621"/>
      <c r="I2508" s="622"/>
      <c r="J2508" s="622"/>
      <c r="K2508" s="623"/>
      <c r="L2508" s="623"/>
      <c r="M2508" s="622"/>
      <c r="N2508" s="623"/>
      <c r="O2508" s="622"/>
      <c r="P2508" s="479"/>
      <c r="Q2508" s="479"/>
      <c r="R2508" s="623"/>
      <c r="S2508" s="478"/>
      <c r="T2508" s="478"/>
      <c r="U2508" s="624"/>
      <c r="V2508" s="624"/>
      <c r="W2508" s="624"/>
      <c r="BB2508" s="478"/>
      <c r="BC2508" s="478"/>
      <c r="BD2508" s="478"/>
      <c r="BE2508" s="478"/>
      <c r="BF2508" s="478"/>
      <c r="BG2508" s="478"/>
    </row>
    <row r="2509" spans="2:59" x14ac:dyDescent="0.2">
      <c r="B2509" s="478"/>
      <c r="C2509" s="478"/>
      <c r="D2509" s="620"/>
      <c r="E2509" s="620"/>
      <c r="F2509" s="620"/>
      <c r="G2509" s="479"/>
      <c r="H2509" s="621"/>
      <c r="I2509" s="622"/>
      <c r="J2509" s="622"/>
      <c r="K2509" s="623"/>
      <c r="L2509" s="623"/>
      <c r="M2509" s="622"/>
      <c r="N2509" s="623"/>
      <c r="O2509" s="622"/>
      <c r="P2509" s="479"/>
      <c r="Q2509" s="479"/>
      <c r="R2509" s="623"/>
      <c r="S2509" s="478"/>
      <c r="T2509" s="478"/>
      <c r="U2509" s="624"/>
      <c r="V2509" s="624"/>
      <c r="W2509" s="624"/>
      <c r="BB2509" s="478"/>
      <c r="BC2509" s="478"/>
      <c r="BD2509" s="478"/>
      <c r="BE2509" s="478"/>
      <c r="BF2509" s="478"/>
      <c r="BG2509" s="478"/>
    </row>
    <row r="2510" spans="2:59" x14ac:dyDescent="0.2">
      <c r="B2510" s="478"/>
      <c r="C2510" s="478"/>
      <c r="D2510" s="620"/>
      <c r="E2510" s="620"/>
      <c r="F2510" s="620"/>
      <c r="G2510" s="479"/>
      <c r="H2510" s="621"/>
      <c r="I2510" s="622"/>
      <c r="J2510" s="622"/>
      <c r="K2510" s="623"/>
      <c r="L2510" s="623"/>
      <c r="M2510" s="622"/>
      <c r="N2510" s="623"/>
      <c r="O2510" s="622"/>
      <c r="P2510" s="479"/>
      <c r="Q2510" s="479"/>
      <c r="R2510" s="623"/>
      <c r="S2510" s="478"/>
      <c r="T2510" s="478"/>
      <c r="U2510" s="624"/>
      <c r="V2510" s="624"/>
      <c r="W2510" s="624"/>
      <c r="BB2510" s="478"/>
      <c r="BC2510" s="478"/>
      <c r="BD2510" s="478"/>
      <c r="BE2510" s="478"/>
      <c r="BF2510" s="478"/>
      <c r="BG2510" s="478"/>
    </row>
    <row r="2511" spans="2:59" x14ac:dyDescent="0.2">
      <c r="B2511" s="478"/>
      <c r="C2511" s="478"/>
      <c r="D2511" s="620"/>
      <c r="E2511" s="620"/>
      <c r="F2511" s="620"/>
      <c r="G2511" s="479"/>
      <c r="H2511" s="621"/>
      <c r="I2511" s="622"/>
      <c r="J2511" s="622"/>
      <c r="K2511" s="623"/>
      <c r="L2511" s="623"/>
      <c r="M2511" s="622"/>
      <c r="N2511" s="623"/>
      <c r="O2511" s="622"/>
      <c r="P2511" s="479"/>
      <c r="Q2511" s="479"/>
      <c r="R2511" s="623"/>
      <c r="S2511" s="478"/>
      <c r="T2511" s="478"/>
      <c r="U2511" s="624"/>
      <c r="V2511" s="624"/>
      <c r="W2511" s="624"/>
      <c r="BB2511" s="478"/>
      <c r="BC2511" s="478"/>
      <c r="BD2511" s="478"/>
      <c r="BE2511" s="478"/>
      <c r="BF2511" s="478"/>
      <c r="BG2511" s="478"/>
    </row>
    <row r="2512" spans="2:59" x14ac:dyDescent="0.2">
      <c r="B2512" s="478"/>
      <c r="C2512" s="478"/>
      <c r="D2512" s="620"/>
      <c r="E2512" s="620"/>
      <c r="F2512" s="620"/>
      <c r="G2512" s="479"/>
      <c r="H2512" s="621"/>
      <c r="I2512" s="622"/>
      <c r="J2512" s="622"/>
      <c r="K2512" s="623"/>
      <c r="L2512" s="623"/>
      <c r="M2512" s="622"/>
      <c r="N2512" s="623"/>
      <c r="O2512" s="622"/>
      <c r="P2512" s="479"/>
      <c r="Q2512" s="479"/>
      <c r="R2512" s="623"/>
      <c r="S2512" s="478"/>
      <c r="T2512" s="478"/>
      <c r="U2512" s="624"/>
      <c r="V2512" s="624"/>
      <c r="W2512" s="624"/>
      <c r="BB2512" s="478"/>
      <c r="BC2512" s="478"/>
      <c r="BD2512" s="478"/>
      <c r="BE2512" s="478"/>
      <c r="BF2512" s="478"/>
      <c r="BG2512" s="478"/>
    </row>
    <row r="2513" spans="2:59" x14ac:dyDescent="0.2">
      <c r="B2513" s="478"/>
      <c r="C2513" s="478"/>
      <c r="D2513" s="620"/>
      <c r="E2513" s="620"/>
      <c r="F2513" s="620"/>
      <c r="G2513" s="479"/>
      <c r="H2513" s="621"/>
      <c r="I2513" s="622"/>
      <c r="J2513" s="622"/>
      <c r="K2513" s="623"/>
      <c r="L2513" s="623"/>
      <c r="M2513" s="622"/>
      <c r="N2513" s="623"/>
      <c r="O2513" s="622"/>
      <c r="P2513" s="479"/>
      <c r="Q2513" s="479"/>
      <c r="R2513" s="623"/>
      <c r="S2513" s="478"/>
      <c r="T2513" s="478"/>
      <c r="U2513" s="624"/>
      <c r="V2513" s="624"/>
      <c r="W2513" s="624"/>
      <c r="BB2513" s="478"/>
      <c r="BC2513" s="478"/>
      <c r="BD2513" s="478"/>
      <c r="BE2513" s="478"/>
      <c r="BF2513" s="478"/>
      <c r="BG2513" s="478"/>
    </row>
    <row r="2514" spans="2:59" x14ac:dyDescent="0.2">
      <c r="B2514" s="478"/>
      <c r="C2514" s="478"/>
      <c r="D2514" s="620"/>
      <c r="E2514" s="620"/>
      <c r="F2514" s="620"/>
      <c r="G2514" s="479"/>
      <c r="H2514" s="621"/>
      <c r="I2514" s="622"/>
      <c r="J2514" s="622"/>
      <c r="K2514" s="623"/>
      <c r="L2514" s="623"/>
      <c r="M2514" s="622"/>
      <c r="N2514" s="623"/>
      <c r="O2514" s="622"/>
      <c r="P2514" s="479"/>
      <c r="Q2514" s="479"/>
      <c r="R2514" s="623"/>
      <c r="S2514" s="478"/>
      <c r="T2514" s="478"/>
      <c r="U2514" s="624"/>
      <c r="V2514" s="624"/>
      <c r="W2514" s="624"/>
      <c r="BB2514" s="478"/>
      <c r="BC2514" s="478"/>
      <c r="BD2514" s="478"/>
      <c r="BE2514" s="478"/>
      <c r="BF2514" s="478"/>
      <c r="BG2514" s="478"/>
    </row>
    <row r="2515" spans="2:59" x14ac:dyDescent="0.2">
      <c r="B2515" s="478"/>
      <c r="C2515" s="478"/>
      <c r="D2515" s="620"/>
      <c r="E2515" s="620"/>
      <c r="F2515" s="620"/>
      <c r="G2515" s="479"/>
      <c r="H2515" s="621"/>
      <c r="I2515" s="622"/>
      <c r="J2515" s="622"/>
      <c r="K2515" s="623"/>
      <c r="L2515" s="623"/>
      <c r="M2515" s="622"/>
      <c r="N2515" s="623"/>
      <c r="O2515" s="622"/>
      <c r="P2515" s="479"/>
      <c r="Q2515" s="479"/>
      <c r="R2515" s="623"/>
      <c r="S2515" s="478"/>
      <c r="T2515" s="478"/>
      <c r="U2515" s="624"/>
      <c r="V2515" s="624"/>
      <c r="W2515" s="624"/>
      <c r="BB2515" s="478"/>
      <c r="BC2515" s="478"/>
      <c r="BD2515" s="478"/>
      <c r="BE2515" s="478"/>
      <c r="BF2515" s="478"/>
      <c r="BG2515" s="478"/>
    </row>
    <row r="2516" spans="2:59" x14ac:dyDescent="0.2">
      <c r="B2516" s="478"/>
      <c r="C2516" s="478"/>
      <c r="D2516" s="620"/>
      <c r="E2516" s="620"/>
      <c r="F2516" s="620"/>
      <c r="G2516" s="479"/>
      <c r="H2516" s="621"/>
      <c r="I2516" s="622"/>
      <c r="J2516" s="622"/>
      <c r="K2516" s="623"/>
      <c r="L2516" s="623"/>
      <c r="M2516" s="622"/>
      <c r="N2516" s="623"/>
      <c r="O2516" s="622"/>
      <c r="P2516" s="479"/>
      <c r="Q2516" s="479"/>
      <c r="R2516" s="623"/>
      <c r="S2516" s="478"/>
      <c r="T2516" s="478"/>
      <c r="U2516" s="624"/>
      <c r="V2516" s="624"/>
      <c r="W2516" s="624"/>
      <c r="BB2516" s="478"/>
      <c r="BC2516" s="478"/>
      <c r="BD2516" s="478"/>
      <c r="BE2516" s="478"/>
      <c r="BF2516" s="478"/>
      <c r="BG2516" s="478"/>
    </row>
    <row r="2517" spans="2:59" x14ac:dyDescent="0.2">
      <c r="B2517" s="478"/>
      <c r="C2517" s="478"/>
      <c r="D2517" s="620"/>
      <c r="E2517" s="620"/>
      <c r="F2517" s="620"/>
      <c r="G2517" s="479"/>
      <c r="H2517" s="621"/>
      <c r="I2517" s="622"/>
      <c r="J2517" s="622"/>
      <c r="K2517" s="623"/>
      <c r="L2517" s="623"/>
      <c r="M2517" s="622"/>
      <c r="N2517" s="623"/>
      <c r="O2517" s="622"/>
      <c r="P2517" s="479"/>
      <c r="Q2517" s="479"/>
      <c r="R2517" s="623"/>
      <c r="S2517" s="478"/>
      <c r="T2517" s="478"/>
      <c r="U2517" s="624"/>
      <c r="V2517" s="624"/>
      <c r="W2517" s="624"/>
      <c r="BB2517" s="478"/>
      <c r="BC2517" s="478"/>
      <c r="BD2517" s="478"/>
      <c r="BE2517" s="478"/>
      <c r="BF2517" s="478"/>
      <c r="BG2517" s="478"/>
    </row>
    <row r="2518" spans="2:59" x14ac:dyDescent="0.2">
      <c r="B2518" s="478"/>
      <c r="C2518" s="478"/>
      <c r="D2518" s="620"/>
      <c r="E2518" s="620"/>
      <c r="F2518" s="620"/>
      <c r="G2518" s="479"/>
      <c r="H2518" s="621"/>
      <c r="I2518" s="622"/>
      <c r="J2518" s="622"/>
      <c r="K2518" s="623"/>
      <c r="L2518" s="623"/>
      <c r="M2518" s="622"/>
      <c r="N2518" s="623"/>
      <c r="O2518" s="622"/>
      <c r="P2518" s="479"/>
      <c r="Q2518" s="479"/>
      <c r="R2518" s="623"/>
      <c r="S2518" s="478"/>
      <c r="T2518" s="478"/>
      <c r="U2518" s="624"/>
      <c r="V2518" s="624"/>
      <c r="W2518" s="624"/>
      <c r="BB2518" s="478"/>
      <c r="BC2518" s="478"/>
      <c r="BD2518" s="478"/>
      <c r="BE2518" s="478"/>
      <c r="BF2518" s="478"/>
      <c r="BG2518" s="478"/>
    </row>
    <row r="2519" spans="2:59" x14ac:dyDescent="0.2">
      <c r="B2519" s="478"/>
      <c r="C2519" s="478"/>
      <c r="D2519" s="620"/>
      <c r="E2519" s="620"/>
      <c r="F2519" s="620"/>
      <c r="G2519" s="479"/>
      <c r="H2519" s="621"/>
      <c r="I2519" s="622"/>
      <c r="J2519" s="622"/>
      <c r="K2519" s="623"/>
      <c r="L2519" s="623"/>
      <c r="M2519" s="622"/>
      <c r="N2519" s="623"/>
      <c r="O2519" s="622"/>
      <c r="P2519" s="479"/>
      <c r="Q2519" s="479"/>
      <c r="R2519" s="623"/>
      <c r="S2519" s="478"/>
      <c r="T2519" s="478"/>
      <c r="U2519" s="624"/>
      <c r="V2519" s="624"/>
      <c r="W2519" s="624"/>
      <c r="BB2519" s="478"/>
      <c r="BC2519" s="478"/>
      <c r="BD2519" s="478"/>
      <c r="BE2519" s="478"/>
      <c r="BF2519" s="478"/>
      <c r="BG2519" s="478"/>
    </row>
    <row r="2520" spans="2:59" x14ac:dyDescent="0.2">
      <c r="B2520" s="478"/>
      <c r="C2520" s="478"/>
      <c r="D2520" s="620"/>
      <c r="E2520" s="620"/>
      <c r="F2520" s="620"/>
      <c r="G2520" s="479"/>
      <c r="H2520" s="621"/>
      <c r="I2520" s="622"/>
      <c r="J2520" s="622"/>
      <c r="K2520" s="623"/>
      <c r="L2520" s="623"/>
      <c r="M2520" s="622"/>
      <c r="N2520" s="623"/>
      <c r="O2520" s="622"/>
      <c r="P2520" s="479"/>
      <c r="Q2520" s="479"/>
      <c r="R2520" s="623"/>
      <c r="S2520" s="478"/>
      <c r="T2520" s="478"/>
      <c r="U2520" s="624"/>
      <c r="V2520" s="624"/>
      <c r="W2520" s="624"/>
      <c r="BB2520" s="478"/>
      <c r="BC2520" s="478"/>
      <c r="BD2520" s="478"/>
      <c r="BE2520" s="478"/>
      <c r="BF2520" s="478"/>
      <c r="BG2520" s="478"/>
    </row>
    <row r="2521" spans="2:59" x14ac:dyDescent="0.2">
      <c r="B2521" s="478"/>
      <c r="C2521" s="478"/>
      <c r="D2521" s="620"/>
      <c r="E2521" s="620"/>
      <c r="F2521" s="620"/>
      <c r="G2521" s="479"/>
      <c r="H2521" s="621"/>
      <c r="I2521" s="622"/>
      <c r="J2521" s="622"/>
      <c r="K2521" s="623"/>
      <c r="L2521" s="623"/>
      <c r="M2521" s="622"/>
      <c r="N2521" s="623"/>
      <c r="O2521" s="622"/>
      <c r="P2521" s="479"/>
      <c r="Q2521" s="479"/>
      <c r="R2521" s="623"/>
      <c r="S2521" s="478"/>
      <c r="T2521" s="478"/>
      <c r="U2521" s="624"/>
      <c r="V2521" s="624"/>
      <c r="W2521" s="624"/>
      <c r="BB2521" s="478"/>
      <c r="BC2521" s="478"/>
      <c r="BD2521" s="478"/>
      <c r="BE2521" s="478"/>
      <c r="BF2521" s="478"/>
      <c r="BG2521" s="478"/>
    </row>
    <row r="2522" spans="2:59" x14ac:dyDescent="0.2">
      <c r="B2522" s="478"/>
      <c r="C2522" s="478"/>
      <c r="D2522" s="620"/>
      <c r="E2522" s="620"/>
      <c r="F2522" s="620"/>
      <c r="G2522" s="479"/>
      <c r="H2522" s="621"/>
      <c r="I2522" s="622"/>
      <c r="J2522" s="622"/>
      <c r="K2522" s="623"/>
      <c r="L2522" s="623"/>
      <c r="M2522" s="622"/>
      <c r="N2522" s="623"/>
      <c r="O2522" s="622"/>
      <c r="P2522" s="479"/>
      <c r="Q2522" s="479"/>
      <c r="R2522" s="623"/>
      <c r="S2522" s="478"/>
      <c r="T2522" s="478"/>
      <c r="U2522" s="624"/>
      <c r="V2522" s="624"/>
      <c r="W2522" s="624"/>
      <c r="BB2522" s="478"/>
      <c r="BC2522" s="478"/>
      <c r="BD2522" s="478"/>
      <c r="BE2522" s="478"/>
      <c r="BF2522" s="478"/>
      <c r="BG2522" s="478"/>
    </row>
    <row r="2523" spans="2:59" x14ac:dyDescent="0.2">
      <c r="B2523" s="478"/>
      <c r="C2523" s="478"/>
      <c r="D2523" s="620"/>
      <c r="E2523" s="620"/>
      <c r="F2523" s="620"/>
      <c r="G2523" s="479"/>
      <c r="H2523" s="621"/>
      <c r="I2523" s="622"/>
      <c r="J2523" s="622"/>
      <c r="K2523" s="623"/>
      <c r="L2523" s="623"/>
      <c r="M2523" s="622"/>
      <c r="N2523" s="623"/>
      <c r="O2523" s="622"/>
      <c r="P2523" s="479"/>
      <c r="Q2523" s="479"/>
      <c r="R2523" s="623"/>
      <c r="S2523" s="478"/>
      <c r="T2523" s="478"/>
      <c r="U2523" s="624"/>
      <c r="V2523" s="624"/>
      <c r="W2523" s="624"/>
      <c r="BB2523" s="478"/>
      <c r="BC2523" s="478"/>
      <c r="BD2523" s="478"/>
      <c r="BE2523" s="478"/>
      <c r="BF2523" s="478"/>
      <c r="BG2523" s="478"/>
    </row>
    <row r="2524" spans="2:59" x14ac:dyDescent="0.2">
      <c r="B2524" s="478"/>
      <c r="C2524" s="478"/>
      <c r="D2524" s="620"/>
      <c r="E2524" s="620"/>
      <c r="F2524" s="620"/>
      <c r="G2524" s="479"/>
      <c r="H2524" s="621"/>
      <c r="I2524" s="622"/>
      <c r="J2524" s="622"/>
      <c r="K2524" s="623"/>
      <c r="L2524" s="623"/>
      <c r="M2524" s="622"/>
      <c r="N2524" s="623"/>
      <c r="O2524" s="622"/>
      <c r="P2524" s="479"/>
      <c r="Q2524" s="479"/>
      <c r="R2524" s="623"/>
      <c r="S2524" s="478"/>
      <c r="T2524" s="478"/>
      <c r="U2524" s="624"/>
      <c r="V2524" s="624"/>
      <c r="W2524" s="624"/>
      <c r="BB2524" s="478"/>
      <c r="BC2524" s="478"/>
      <c r="BD2524" s="478"/>
      <c r="BE2524" s="478"/>
      <c r="BF2524" s="478"/>
      <c r="BG2524" s="478"/>
    </row>
    <row r="2525" spans="2:59" x14ac:dyDescent="0.2">
      <c r="B2525" s="478"/>
      <c r="C2525" s="478"/>
      <c r="D2525" s="620"/>
      <c r="E2525" s="620"/>
      <c r="F2525" s="620"/>
      <c r="G2525" s="479"/>
      <c r="H2525" s="621"/>
      <c r="I2525" s="622"/>
      <c r="J2525" s="622"/>
      <c r="K2525" s="623"/>
      <c r="L2525" s="623"/>
      <c r="M2525" s="622"/>
      <c r="N2525" s="623"/>
      <c r="O2525" s="622"/>
      <c r="P2525" s="479"/>
      <c r="Q2525" s="479"/>
      <c r="R2525" s="623"/>
      <c r="S2525" s="478"/>
      <c r="T2525" s="478"/>
      <c r="U2525" s="624"/>
      <c r="V2525" s="624"/>
      <c r="W2525" s="624"/>
      <c r="BB2525" s="478"/>
      <c r="BC2525" s="478"/>
      <c r="BD2525" s="478"/>
      <c r="BE2525" s="478"/>
      <c r="BF2525" s="478"/>
      <c r="BG2525" s="478"/>
    </row>
    <row r="2526" spans="2:59" x14ac:dyDescent="0.2">
      <c r="B2526" s="478"/>
      <c r="C2526" s="478"/>
      <c r="D2526" s="620"/>
      <c r="E2526" s="620"/>
      <c r="F2526" s="620"/>
      <c r="G2526" s="479"/>
      <c r="H2526" s="621"/>
      <c r="I2526" s="622"/>
      <c r="J2526" s="622"/>
      <c r="K2526" s="623"/>
      <c r="L2526" s="623"/>
      <c r="M2526" s="622"/>
      <c r="N2526" s="623"/>
      <c r="O2526" s="622"/>
      <c r="P2526" s="479"/>
      <c r="Q2526" s="479"/>
      <c r="R2526" s="623"/>
      <c r="S2526" s="478"/>
      <c r="T2526" s="478"/>
      <c r="U2526" s="624"/>
      <c r="V2526" s="624"/>
      <c r="W2526" s="624"/>
      <c r="BB2526" s="478"/>
      <c r="BC2526" s="478"/>
      <c r="BD2526" s="478"/>
      <c r="BE2526" s="478"/>
      <c r="BF2526" s="478"/>
      <c r="BG2526" s="478"/>
    </row>
    <row r="2527" spans="2:59" x14ac:dyDescent="0.2">
      <c r="B2527" s="478"/>
      <c r="C2527" s="478"/>
      <c r="D2527" s="620"/>
      <c r="E2527" s="620"/>
      <c r="F2527" s="620"/>
      <c r="G2527" s="479"/>
      <c r="H2527" s="621"/>
      <c r="I2527" s="622"/>
      <c r="J2527" s="622"/>
      <c r="K2527" s="623"/>
      <c r="L2527" s="623"/>
      <c r="M2527" s="622"/>
      <c r="N2527" s="623"/>
      <c r="O2527" s="622"/>
      <c r="P2527" s="479"/>
      <c r="Q2527" s="479"/>
      <c r="R2527" s="623"/>
      <c r="S2527" s="478"/>
      <c r="T2527" s="478"/>
      <c r="U2527" s="624"/>
      <c r="V2527" s="624"/>
      <c r="W2527" s="624"/>
      <c r="BB2527" s="478"/>
      <c r="BC2527" s="478"/>
      <c r="BD2527" s="478"/>
      <c r="BE2527" s="478"/>
      <c r="BF2527" s="478"/>
      <c r="BG2527" s="478"/>
    </row>
    <row r="2528" spans="2:59" x14ac:dyDescent="0.2">
      <c r="B2528" s="478"/>
      <c r="C2528" s="478"/>
      <c r="D2528" s="620"/>
      <c r="E2528" s="620"/>
      <c r="F2528" s="620"/>
      <c r="G2528" s="479"/>
      <c r="H2528" s="621"/>
      <c r="I2528" s="622"/>
      <c r="J2528" s="622"/>
      <c r="K2528" s="623"/>
      <c r="L2528" s="623"/>
      <c r="M2528" s="622"/>
      <c r="N2528" s="623"/>
      <c r="O2528" s="622"/>
      <c r="P2528" s="479"/>
      <c r="Q2528" s="479"/>
      <c r="R2528" s="623"/>
      <c r="S2528" s="478"/>
      <c r="T2528" s="478"/>
      <c r="U2528" s="624"/>
      <c r="V2528" s="624"/>
      <c r="W2528" s="624"/>
      <c r="BB2528" s="478"/>
      <c r="BC2528" s="478"/>
      <c r="BD2528" s="478"/>
      <c r="BE2528" s="478"/>
      <c r="BF2528" s="478"/>
      <c r="BG2528" s="478"/>
    </row>
    <row r="2529" spans="2:59" x14ac:dyDescent="0.2">
      <c r="B2529" s="478"/>
      <c r="C2529" s="478"/>
      <c r="D2529" s="620"/>
      <c r="E2529" s="620"/>
      <c r="F2529" s="620"/>
      <c r="G2529" s="479"/>
      <c r="H2529" s="621"/>
      <c r="I2529" s="622"/>
      <c r="J2529" s="622"/>
      <c r="K2529" s="623"/>
      <c r="L2529" s="623"/>
      <c r="M2529" s="622"/>
      <c r="N2529" s="623"/>
      <c r="O2529" s="622"/>
      <c r="P2529" s="479"/>
      <c r="Q2529" s="479"/>
      <c r="R2529" s="623"/>
      <c r="S2529" s="478"/>
      <c r="T2529" s="478"/>
      <c r="U2529" s="624"/>
      <c r="V2529" s="624"/>
      <c r="W2529" s="624"/>
      <c r="BB2529" s="478"/>
      <c r="BC2529" s="478"/>
      <c r="BD2529" s="478"/>
      <c r="BE2529" s="478"/>
      <c r="BF2529" s="478"/>
      <c r="BG2529" s="478"/>
    </row>
    <row r="2530" spans="2:59" x14ac:dyDescent="0.2">
      <c r="B2530" s="478"/>
      <c r="C2530" s="478"/>
      <c r="D2530" s="620"/>
      <c r="E2530" s="620"/>
      <c r="F2530" s="620"/>
      <c r="G2530" s="479"/>
      <c r="H2530" s="621"/>
      <c r="I2530" s="622"/>
      <c r="J2530" s="622"/>
      <c r="K2530" s="623"/>
      <c r="L2530" s="623"/>
      <c r="M2530" s="622"/>
      <c r="N2530" s="623"/>
      <c r="O2530" s="622"/>
      <c r="P2530" s="479"/>
      <c r="Q2530" s="479"/>
      <c r="R2530" s="623"/>
      <c r="S2530" s="478"/>
      <c r="T2530" s="478"/>
      <c r="U2530" s="624"/>
      <c r="V2530" s="624"/>
      <c r="W2530" s="624"/>
      <c r="BB2530" s="478"/>
      <c r="BC2530" s="478"/>
      <c r="BD2530" s="478"/>
      <c r="BE2530" s="478"/>
      <c r="BF2530" s="478"/>
      <c r="BG2530" s="478"/>
    </row>
    <row r="2531" spans="2:59" x14ac:dyDescent="0.2">
      <c r="B2531" s="478"/>
      <c r="C2531" s="478"/>
      <c r="D2531" s="620"/>
      <c r="E2531" s="620"/>
      <c r="F2531" s="620"/>
      <c r="G2531" s="479"/>
      <c r="H2531" s="621"/>
      <c r="I2531" s="622"/>
      <c r="J2531" s="622"/>
      <c r="K2531" s="623"/>
      <c r="L2531" s="623"/>
      <c r="M2531" s="622"/>
      <c r="N2531" s="623"/>
      <c r="O2531" s="622"/>
      <c r="P2531" s="479"/>
      <c r="Q2531" s="479"/>
      <c r="R2531" s="623"/>
      <c r="S2531" s="478"/>
      <c r="T2531" s="478"/>
      <c r="U2531" s="624"/>
      <c r="V2531" s="624"/>
      <c r="W2531" s="624"/>
      <c r="BB2531" s="478"/>
      <c r="BC2531" s="478"/>
      <c r="BD2531" s="478"/>
      <c r="BE2531" s="478"/>
      <c r="BF2531" s="478"/>
      <c r="BG2531" s="478"/>
    </row>
    <row r="2532" spans="2:59" x14ac:dyDescent="0.2">
      <c r="B2532" s="478"/>
      <c r="C2532" s="478"/>
      <c r="D2532" s="620"/>
      <c r="E2532" s="620"/>
      <c r="F2532" s="620"/>
      <c r="G2532" s="479"/>
      <c r="H2532" s="621"/>
      <c r="I2532" s="622"/>
      <c r="J2532" s="622"/>
      <c r="K2532" s="623"/>
      <c r="L2532" s="623"/>
      <c r="M2532" s="622"/>
      <c r="N2532" s="623"/>
      <c r="O2532" s="622"/>
      <c r="P2532" s="479"/>
      <c r="Q2532" s="479"/>
      <c r="R2532" s="623"/>
      <c r="S2532" s="478"/>
      <c r="T2532" s="478"/>
      <c r="U2532" s="624"/>
      <c r="V2532" s="624"/>
      <c r="W2532" s="624"/>
      <c r="BB2532" s="478"/>
      <c r="BC2532" s="478"/>
      <c r="BD2532" s="478"/>
      <c r="BE2532" s="478"/>
      <c r="BF2532" s="478"/>
      <c r="BG2532" s="478"/>
    </row>
    <row r="2533" spans="2:59" x14ac:dyDescent="0.2">
      <c r="B2533" s="478"/>
      <c r="C2533" s="478"/>
      <c r="D2533" s="620"/>
      <c r="E2533" s="620"/>
      <c r="F2533" s="620"/>
      <c r="G2533" s="479"/>
      <c r="H2533" s="621"/>
      <c r="I2533" s="622"/>
      <c r="J2533" s="622"/>
      <c r="K2533" s="623"/>
      <c r="L2533" s="623"/>
      <c r="M2533" s="622"/>
      <c r="N2533" s="623"/>
      <c r="O2533" s="622"/>
      <c r="P2533" s="479"/>
      <c r="Q2533" s="479"/>
      <c r="R2533" s="623"/>
      <c r="S2533" s="478"/>
      <c r="T2533" s="478"/>
      <c r="U2533" s="624"/>
      <c r="V2533" s="624"/>
      <c r="W2533" s="624"/>
      <c r="BB2533" s="478"/>
      <c r="BC2533" s="478"/>
      <c r="BD2533" s="478"/>
      <c r="BE2533" s="478"/>
      <c r="BF2533" s="478"/>
      <c r="BG2533" s="478"/>
    </row>
    <row r="2534" spans="2:59" x14ac:dyDescent="0.2">
      <c r="B2534" s="478"/>
      <c r="C2534" s="478"/>
      <c r="D2534" s="620"/>
      <c r="E2534" s="620"/>
      <c r="F2534" s="620"/>
      <c r="G2534" s="479"/>
      <c r="H2534" s="621"/>
      <c r="I2534" s="622"/>
      <c r="J2534" s="622"/>
      <c r="K2534" s="623"/>
      <c r="L2534" s="623"/>
      <c r="M2534" s="622"/>
      <c r="N2534" s="623"/>
      <c r="O2534" s="622"/>
      <c r="P2534" s="479"/>
      <c r="Q2534" s="479"/>
      <c r="R2534" s="623"/>
      <c r="S2534" s="478"/>
      <c r="T2534" s="478"/>
      <c r="U2534" s="624"/>
      <c r="V2534" s="624"/>
      <c r="W2534" s="624"/>
      <c r="BB2534" s="478"/>
      <c r="BC2534" s="478"/>
      <c r="BD2534" s="478"/>
      <c r="BE2534" s="478"/>
      <c r="BF2534" s="478"/>
      <c r="BG2534" s="478"/>
    </row>
    <row r="2535" spans="2:59" x14ac:dyDescent="0.2">
      <c r="B2535" s="478"/>
      <c r="C2535" s="478"/>
      <c r="D2535" s="620"/>
      <c r="E2535" s="620"/>
      <c r="F2535" s="620"/>
      <c r="G2535" s="479"/>
      <c r="H2535" s="621"/>
      <c r="I2535" s="622"/>
      <c r="J2535" s="622"/>
      <c r="K2535" s="623"/>
      <c r="L2535" s="623"/>
      <c r="M2535" s="622"/>
      <c r="N2535" s="623"/>
      <c r="O2535" s="622"/>
      <c r="P2535" s="479"/>
      <c r="Q2535" s="479"/>
      <c r="R2535" s="623"/>
      <c r="S2535" s="478"/>
      <c r="T2535" s="478"/>
      <c r="U2535" s="624"/>
      <c r="V2535" s="624"/>
      <c r="W2535" s="624"/>
      <c r="BB2535" s="478"/>
      <c r="BC2535" s="478"/>
      <c r="BD2535" s="478"/>
      <c r="BE2535" s="478"/>
      <c r="BF2535" s="478"/>
      <c r="BG2535" s="478"/>
    </row>
    <row r="2536" spans="2:59" x14ac:dyDescent="0.2">
      <c r="B2536" s="478"/>
      <c r="C2536" s="478"/>
      <c r="D2536" s="620"/>
      <c r="E2536" s="620"/>
      <c r="F2536" s="620"/>
      <c r="G2536" s="479"/>
      <c r="H2536" s="621"/>
      <c r="I2536" s="622"/>
      <c r="J2536" s="622"/>
      <c r="K2536" s="623"/>
      <c r="L2536" s="623"/>
      <c r="M2536" s="622"/>
      <c r="N2536" s="623"/>
      <c r="O2536" s="622"/>
      <c r="P2536" s="479"/>
      <c r="Q2536" s="479"/>
      <c r="R2536" s="623"/>
      <c r="S2536" s="478"/>
      <c r="T2536" s="478"/>
      <c r="U2536" s="624"/>
      <c r="V2536" s="624"/>
      <c r="W2536" s="624"/>
      <c r="BB2536" s="478"/>
      <c r="BC2536" s="478"/>
      <c r="BD2536" s="478"/>
      <c r="BE2536" s="478"/>
      <c r="BF2536" s="478"/>
      <c r="BG2536" s="478"/>
    </row>
    <row r="2537" spans="2:59" x14ac:dyDescent="0.2">
      <c r="B2537" s="478"/>
      <c r="C2537" s="478"/>
      <c r="D2537" s="620"/>
      <c r="E2537" s="620"/>
      <c r="F2537" s="620"/>
      <c r="G2537" s="479"/>
      <c r="H2537" s="621"/>
      <c r="I2537" s="622"/>
      <c r="J2537" s="622"/>
      <c r="K2537" s="623"/>
      <c r="L2537" s="623"/>
      <c r="M2537" s="622"/>
      <c r="N2537" s="623"/>
      <c r="O2537" s="622"/>
      <c r="P2537" s="479"/>
      <c r="Q2537" s="479"/>
      <c r="R2537" s="623"/>
      <c r="S2537" s="478"/>
      <c r="T2537" s="478"/>
      <c r="U2537" s="624"/>
      <c r="V2537" s="624"/>
      <c r="W2537" s="624"/>
      <c r="BB2537" s="478"/>
      <c r="BC2537" s="478"/>
      <c r="BD2537" s="478"/>
      <c r="BE2537" s="478"/>
      <c r="BF2537" s="478"/>
      <c r="BG2537" s="478"/>
    </row>
    <row r="2538" spans="2:59" x14ac:dyDescent="0.2">
      <c r="B2538" s="478"/>
      <c r="C2538" s="478"/>
      <c r="D2538" s="620"/>
      <c r="E2538" s="620"/>
      <c r="F2538" s="620"/>
      <c r="G2538" s="479"/>
      <c r="H2538" s="621"/>
      <c r="I2538" s="622"/>
      <c r="J2538" s="622"/>
      <c r="K2538" s="623"/>
      <c r="L2538" s="623"/>
      <c r="M2538" s="622"/>
      <c r="N2538" s="623"/>
      <c r="O2538" s="622"/>
      <c r="P2538" s="479"/>
      <c r="Q2538" s="479"/>
      <c r="R2538" s="623"/>
      <c r="S2538" s="478"/>
      <c r="T2538" s="478"/>
      <c r="U2538" s="624"/>
      <c r="V2538" s="624"/>
      <c r="W2538" s="624"/>
      <c r="BB2538" s="478"/>
      <c r="BC2538" s="478"/>
      <c r="BD2538" s="478"/>
      <c r="BE2538" s="478"/>
      <c r="BF2538" s="478"/>
      <c r="BG2538" s="478"/>
    </row>
    <row r="2539" spans="2:59" x14ac:dyDescent="0.2">
      <c r="B2539" s="478"/>
      <c r="C2539" s="478"/>
      <c r="D2539" s="620"/>
      <c r="E2539" s="620"/>
      <c r="F2539" s="620"/>
      <c r="G2539" s="479"/>
      <c r="H2539" s="621"/>
      <c r="I2539" s="622"/>
      <c r="J2539" s="622"/>
      <c r="K2539" s="623"/>
      <c r="L2539" s="623"/>
      <c r="M2539" s="622"/>
      <c r="N2539" s="623"/>
      <c r="O2539" s="622"/>
      <c r="P2539" s="479"/>
      <c r="Q2539" s="479"/>
      <c r="R2539" s="623"/>
      <c r="S2539" s="478"/>
      <c r="T2539" s="478"/>
      <c r="U2539" s="624"/>
      <c r="V2539" s="624"/>
      <c r="W2539" s="624"/>
      <c r="BB2539" s="478"/>
      <c r="BC2539" s="478"/>
      <c r="BD2539" s="478"/>
      <c r="BE2539" s="478"/>
      <c r="BF2539" s="478"/>
      <c r="BG2539" s="478"/>
    </row>
    <row r="2540" spans="2:59" x14ac:dyDescent="0.2">
      <c r="B2540" s="478"/>
      <c r="C2540" s="478"/>
      <c r="D2540" s="620"/>
      <c r="E2540" s="620"/>
      <c r="F2540" s="620"/>
      <c r="G2540" s="479"/>
      <c r="H2540" s="621"/>
      <c r="I2540" s="622"/>
      <c r="J2540" s="622"/>
      <c r="K2540" s="623"/>
      <c r="L2540" s="623"/>
      <c r="M2540" s="622"/>
      <c r="N2540" s="623"/>
      <c r="O2540" s="622"/>
      <c r="P2540" s="479"/>
      <c r="Q2540" s="479"/>
      <c r="R2540" s="623"/>
      <c r="S2540" s="478"/>
      <c r="T2540" s="478"/>
      <c r="U2540" s="624"/>
      <c r="V2540" s="624"/>
      <c r="W2540" s="624"/>
      <c r="BB2540" s="478"/>
      <c r="BC2540" s="478"/>
      <c r="BD2540" s="478"/>
      <c r="BE2540" s="478"/>
      <c r="BF2540" s="478"/>
      <c r="BG2540" s="478"/>
    </row>
    <row r="2541" spans="2:59" x14ac:dyDescent="0.2">
      <c r="B2541" s="478"/>
      <c r="C2541" s="478"/>
      <c r="D2541" s="620"/>
      <c r="E2541" s="620"/>
      <c r="F2541" s="620"/>
      <c r="G2541" s="479"/>
      <c r="H2541" s="621"/>
      <c r="I2541" s="622"/>
      <c r="J2541" s="622"/>
      <c r="K2541" s="623"/>
      <c r="L2541" s="623"/>
      <c r="M2541" s="622"/>
      <c r="N2541" s="623"/>
      <c r="O2541" s="622"/>
      <c r="P2541" s="479"/>
      <c r="Q2541" s="479"/>
      <c r="R2541" s="623"/>
      <c r="S2541" s="478"/>
      <c r="T2541" s="478"/>
      <c r="U2541" s="624"/>
      <c r="V2541" s="624"/>
      <c r="W2541" s="624"/>
      <c r="BB2541" s="478"/>
      <c r="BC2541" s="478"/>
      <c r="BD2541" s="478"/>
      <c r="BE2541" s="478"/>
      <c r="BF2541" s="478"/>
      <c r="BG2541" s="478"/>
    </row>
    <row r="2542" spans="2:59" x14ac:dyDescent="0.2">
      <c r="B2542" s="478"/>
      <c r="C2542" s="478"/>
      <c r="D2542" s="620"/>
      <c r="E2542" s="620"/>
      <c r="F2542" s="620"/>
      <c r="G2542" s="479"/>
      <c r="H2542" s="621"/>
      <c r="I2542" s="622"/>
      <c r="J2542" s="622"/>
      <c r="K2542" s="623"/>
      <c r="L2542" s="623"/>
      <c r="M2542" s="622"/>
      <c r="N2542" s="623"/>
      <c r="O2542" s="622"/>
      <c r="P2542" s="479"/>
      <c r="Q2542" s="479"/>
      <c r="R2542" s="623"/>
      <c r="S2542" s="478"/>
      <c r="T2542" s="478"/>
      <c r="U2542" s="624"/>
      <c r="V2542" s="624"/>
      <c r="W2542" s="624"/>
      <c r="BB2542" s="478"/>
      <c r="BC2542" s="478"/>
      <c r="BD2542" s="478"/>
      <c r="BE2542" s="478"/>
      <c r="BF2542" s="478"/>
      <c r="BG2542" s="478"/>
    </row>
    <row r="2543" spans="2:59" x14ac:dyDescent="0.2">
      <c r="B2543" s="478"/>
      <c r="C2543" s="478"/>
      <c r="D2543" s="620"/>
      <c r="E2543" s="620"/>
      <c r="F2543" s="620"/>
      <c r="G2543" s="479"/>
      <c r="H2543" s="621"/>
      <c r="I2543" s="622"/>
      <c r="J2543" s="622"/>
      <c r="K2543" s="623"/>
      <c r="L2543" s="623"/>
      <c r="M2543" s="622"/>
      <c r="N2543" s="623"/>
      <c r="O2543" s="622"/>
      <c r="P2543" s="479"/>
      <c r="Q2543" s="479"/>
      <c r="R2543" s="623"/>
      <c r="S2543" s="478"/>
      <c r="T2543" s="478"/>
      <c r="U2543" s="624"/>
      <c r="V2543" s="624"/>
      <c r="W2543" s="624"/>
      <c r="BB2543" s="478"/>
      <c r="BC2543" s="478"/>
      <c r="BD2543" s="478"/>
      <c r="BE2543" s="478"/>
      <c r="BF2543" s="478"/>
      <c r="BG2543" s="478"/>
    </row>
    <row r="2544" spans="2:59" x14ac:dyDescent="0.2">
      <c r="B2544" s="478"/>
      <c r="C2544" s="478"/>
      <c r="D2544" s="620"/>
      <c r="E2544" s="620"/>
      <c r="F2544" s="620"/>
      <c r="G2544" s="479"/>
      <c r="H2544" s="621"/>
      <c r="I2544" s="622"/>
      <c r="J2544" s="622"/>
      <c r="K2544" s="623"/>
      <c r="L2544" s="623"/>
      <c r="M2544" s="622"/>
      <c r="N2544" s="623"/>
      <c r="O2544" s="622"/>
      <c r="P2544" s="479"/>
      <c r="Q2544" s="479"/>
      <c r="R2544" s="623"/>
      <c r="S2544" s="478"/>
      <c r="T2544" s="478"/>
      <c r="U2544" s="624"/>
      <c r="V2544" s="624"/>
      <c r="W2544" s="624"/>
      <c r="BB2544" s="478"/>
      <c r="BC2544" s="478"/>
      <c r="BD2544" s="478"/>
      <c r="BE2544" s="478"/>
      <c r="BF2544" s="478"/>
      <c r="BG2544" s="478"/>
    </row>
    <row r="2545" spans="2:59" x14ac:dyDescent="0.2">
      <c r="B2545" s="478"/>
      <c r="C2545" s="478"/>
      <c r="D2545" s="620"/>
      <c r="E2545" s="620"/>
      <c r="F2545" s="620"/>
      <c r="G2545" s="479"/>
      <c r="H2545" s="621"/>
      <c r="I2545" s="622"/>
      <c r="J2545" s="622"/>
      <c r="K2545" s="623"/>
      <c r="L2545" s="623"/>
      <c r="M2545" s="622"/>
      <c r="N2545" s="623"/>
      <c r="O2545" s="622"/>
      <c r="P2545" s="479"/>
      <c r="Q2545" s="479"/>
      <c r="R2545" s="623"/>
      <c r="S2545" s="478"/>
      <c r="T2545" s="478"/>
      <c r="U2545" s="624"/>
      <c r="V2545" s="624"/>
      <c r="W2545" s="624"/>
      <c r="BB2545" s="478"/>
      <c r="BC2545" s="478"/>
      <c r="BD2545" s="478"/>
      <c r="BE2545" s="478"/>
      <c r="BF2545" s="478"/>
      <c r="BG2545" s="478"/>
    </row>
    <row r="2546" spans="2:59" x14ac:dyDescent="0.2">
      <c r="B2546" s="478"/>
      <c r="C2546" s="478"/>
      <c r="D2546" s="620"/>
      <c r="E2546" s="620"/>
      <c r="F2546" s="620"/>
      <c r="G2546" s="479"/>
      <c r="H2546" s="621"/>
      <c r="I2546" s="622"/>
      <c r="J2546" s="622"/>
      <c r="K2546" s="623"/>
      <c r="L2546" s="623"/>
      <c r="M2546" s="622"/>
      <c r="N2546" s="623"/>
      <c r="O2546" s="622"/>
      <c r="P2546" s="479"/>
      <c r="Q2546" s="479"/>
      <c r="R2546" s="623"/>
      <c r="S2546" s="478"/>
      <c r="T2546" s="478"/>
      <c r="U2546" s="624"/>
      <c r="V2546" s="624"/>
      <c r="W2546" s="624"/>
      <c r="BB2546" s="478"/>
      <c r="BC2546" s="478"/>
      <c r="BD2546" s="478"/>
      <c r="BE2546" s="478"/>
      <c r="BF2546" s="478"/>
      <c r="BG2546" s="478"/>
    </row>
    <row r="2547" spans="2:59" x14ac:dyDescent="0.2">
      <c r="B2547" s="478"/>
      <c r="C2547" s="478"/>
      <c r="D2547" s="620"/>
      <c r="E2547" s="620"/>
      <c r="F2547" s="620"/>
      <c r="G2547" s="479"/>
      <c r="H2547" s="621"/>
      <c r="I2547" s="622"/>
      <c r="J2547" s="622"/>
      <c r="K2547" s="623"/>
      <c r="L2547" s="623"/>
      <c r="M2547" s="622"/>
      <c r="N2547" s="623"/>
      <c r="O2547" s="622"/>
      <c r="P2547" s="479"/>
      <c r="Q2547" s="479"/>
      <c r="R2547" s="623"/>
      <c r="S2547" s="478"/>
      <c r="T2547" s="478"/>
      <c r="U2547" s="624"/>
      <c r="V2547" s="624"/>
      <c r="W2547" s="624"/>
      <c r="BB2547" s="478"/>
      <c r="BC2547" s="478"/>
      <c r="BD2547" s="478"/>
      <c r="BE2547" s="478"/>
      <c r="BF2547" s="478"/>
      <c r="BG2547" s="478"/>
    </row>
    <row r="2548" spans="2:59" x14ac:dyDescent="0.2">
      <c r="B2548" s="478"/>
      <c r="C2548" s="478"/>
      <c r="D2548" s="620"/>
      <c r="E2548" s="620"/>
      <c r="F2548" s="620"/>
      <c r="G2548" s="479"/>
      <c r="H2548" s="621"/>
      <c r="I2548" s="622"/>
      <c r="J2548" s="622"/>
      <c r="K2548" s="623"/>
      <c r="L2548" s="623"/>
      <c r="M2548" s="622"/>
      <c r="N2548" s="623"/>
      <c r="O2548" s="622"/>
      <c r="P2548" s="479"/>
      <c r="Q2548" s="479"/>
      <c r="R2548" s="623"/>
      <c r="S2548" s="478"/>
      <c r="T2548" s="478"/>
      <c r="U2548" s="624"/>
      <c r="V2548" s="624"/>
      <c r="W2548" s="624"/>
      <c r="BB2548" s="478"/>
      <c r="BC2548" s="478"/>
      <c r="BD2548" s="478"/>
      <c r="BE2548" s="478"/>
      <c r="BF2548" s="478"/>
      <c r="BG2548" s="478"/>
    </row>
    <row r="2549" spans="2:59" x14ac:dyDescent="0.2">
      <c r="B2549" s="478"/>
      <c r="C2549" s="478"/>
      <c r="D2549" s="620"/>
      <c r="E2549" s="620"/>
      <c r="F2549" s="620"/>
      <c r="G2549" s="479"/>
      <c r="H2549" s="621"/>
      <c r="I2549" s="622"/>
      <c r="J2549" s="622"/>
      <c r="K2549" s="623"/>
      <c r="L2549" s="623"/>
      <c r="M2549" s="622"/>
      <c r="N2549" s="623"/>
      <c r="O2549" s="622"/>
      <c r="P2549" s="479"/>
      <c r="Q2549" s="479"/>
      <c r="R2549" s="623"/>
      <c r="S2549" s="478"/>
      <c r="T2549" s="478"/>
      <c r="U2549" s="624"/>
      <c r="V2549" s="624"/>
      <c r="W2549" s="624"/>
      <c r="BB2549" s="478"/>
      <c r="BC2549" s="478"/>
      <c r="BD2549" s="478"/>
      <c r="BE2549" s="478"/>
      <c r="BF2549" s="478"/>
      <c r="BG2549" s="478"/>
    </row>
    <row r="2550" spans="2:59" x14ac:dyDescent="0.2">
      <c r="B2550" s="478"/>
      <c r="C2550" s="478"/>
      <c r="D2550" s="620"/>
      <c r="E2550" s="620"/>
      <c r="F2550" s="620"/>
      <c r="G2550" s="479"/>
      <c r="H2550" s="621"/>
      <c r="I2550" s="622"/>
      <c r="J2550" s="622"/>
      <c r="K2550" s="623"/>
      <c r="L2550" s="623"/>
      <c r="M2550" s="622"/>
      <c r="N2550" s="623"/>
      <c r="O2550" s="622"/>
      <c r="P2550" s="479"/>
      <c r="Q2550" s="479"/>
      <c r="R2550" s="623"/>
      <c r="S2550" s="478"/>
      <c r="T2550" s="478"/>
      <c r="U2550" s="624"/>
      <c r="V2550" s="624"/>
      <c r="W2550" s="624"/>
      <c r="BB2550" s="478"/>
      <c r="BC2550" s="478"/>
      <c r="BD2550" s="478"/>
      <c r="BE2550" s="478"/>
      <c r="BF2550" s="478"/>
      <c r="BG2550" s="478"/>
    </row>
    <row r="2551" spans="2:59" x14ac:dyDescent="0.2">
      <c r="B2551" s="478"/>
      <c r="C2551" s="478"/>
      <c r="D2551" s="620"/>
      <c r="E2551" s="620"/>
      <c r="F2551" s="620"/>
      <c r="G2551" s="479"/>
      <c r="H2551" s="621"/>
      <c r="I2551" s="622"/>
      <c r="J2551" s="622"/>
      <c r="K2551" s="623"/>
      <c r="L2551" s="623"/>
      <c r="M2551" s="622"/>
      <c r="N2551" s="623"/>
      <c r="O2551" s="622"/>
      <c r="P2551" s="479"/>
      <c r="Q2551" s="479"/>
      <c r="R2551" s="623"/>
      <c r="S2551" s="478"/>
      <c r="T2551" s="478"/>
      <c r="U2551" s="624"/>
      <c r="V2551" s="624"/>
      <c r="W2551" s="624"/>
      <c r="BB2551" s="478"/>
      <c r="BC2551" s="478"/>
      <c r="BD2551" s="478"/>
      <c r="BE2551" s="478"/>
      <c r="BF2551" s="478"/>
      <c r="BG2551" s="478"/>
    </row>
    <row r="2552" spans="2:59" x14ac:dyDescent="0.2">
      <c r="B2552" s="478"/>
      <c r="C2552" s="478"/>
      <c r="D2552" s="620"/>
      <c r="E2552" s="620"/>
      <c r="F2552" s="620"/>
      <c r="G2552" s="479"/>
      <c r="H2552" s="621"/>
      <c r="I2552" s="622"/>
      <c r="J2552" s="622"/>
      <c r="K2552" s="623"/>
      <c r="L2552" s="623"/>
      <c r="M2552" s="622"/>
      <c r="N2552" s="623"/>
      <c r="O2552" s="622"/>
      <c r="P2552" s="479"/>
      <c r="Q2552" s="479"/>
      <c r="R2552" s="623"/>
      <c r="S2552" s="478"/>
      <c r="T2552" s="478"/>
      <c r="U2552" s="624"/>
      <c r="V2552" s="624"/>
      <c r="W2552" s="624"/>
      <c r="BB2552" s="478"/>
      <c r="BC2552" s="478"/>
      <c r="BD2552" s="478"/>
      <c r="BE2552" s="478"/>
      <c r="BF2552" s="478"/>
      <c r="BG2552" s="478"/>
    </row>
    <row r="2553" spans="2:59" x14ac:dyDescent="0.2">
      <c r="B2553" s="478"/>
      <c r="C2553" s="478"/>
      <c r="D2553" s="620"/>
      <c r="E2553" s="620"/>
      <c r="F2553" s="620"/>
      <c r="G2553" s="479"/>
      <c r="H2553" s="621"/>
      <c r="I2553" s="622"/>
      <c r="J2553" s="622"/>
      <c r="K2553" s="623"/>
      <c r="L2553" s="623"/>
      <c r="M2553" s="622"/>
      <c r="N2553" s="623"/>
      <c r="O2553" s="622"/>
      <c r="P2553" s="479"/>
      <c r="Q2553" s="479"/>
      <c r="R2553" s="623"/>
      <c r="S2553" s="478"/>
      <c r="T2553" s="478"/>
      <c r="U2553" s="624"/>
      <c r="V2553" s="624"/>
      <c r="W2553" s="624"/>
      <c r="BB2553" s="478"/>
      <c r="BC2553" s="478"/>
      <c r="BD2553" s="478"/>
      <c r="BE2553" s="478"/>
      <c r="BF2553" s="478"/>
      <c r="BG2553" s="478"/>
    </row>
    <row r="2554" spans="2:59" x14ac:dyDescent="0.2">
      <c r="B2554" s="478"/>
      <c r="C2554" s="478"/>
      <c r="D2554" s="620"/>
      <c r="E2554" s="620"/>
      <c r="F2554" s="620"/>
      <c r="G2554" s="479"/>
      <c r="H2554" s="621"/>
      <c r="I2554" s="622"/>
      <c r="J2554" s="622"/>
      <c r="K2554" s="623"/>
      <c r="L2554" s="623"/>
      <c r="M2554" s="622"/>
      <c r="N2554" s="623"/>
      <c r="O2554" s="622"/>
      <c r="P2554" s="479"/>
      <c r="Q2554" s="479"/>
      <c r="R2554" s="623"/>
      <c r="S2554" s="478"/>
      <c r="T2554" s="478"/>
      <c r="U2554" s="624"/>
      <c r="V2554" s="624"/>
      <c r="W2554" s="624"/>
      <c r="BB2554" s="478"/>
      <c r="BC2554" s="478"/>
      <c r="BD2554" s="478"/>
      <c r="BE2554" s="478"/>
      <c r="BF2554" s="478"/>
      <c r="BG2554" s="478"/>
    </row>
    <row r="2555" spans="2:59" x14ac:dyDescent="0.2">
      <c r="B2555" s="478"/>
      <c r="C2555" s="478"/>
      <c r="D2555" s="620"/>
      <c r="E2555" s="620"/>
      <c r="F2555" s="620"/>
      <c r="G2555" s="479"/>
      <c r="H2555" s="621"/>
      <c r="I2555" s="622"/>
      <c r="J2555" s="622"/>
      <c r="K2555" s="623"/>
      <c r="L2555" s="623"/>
      <c r="M2555" s="622"/>
      <c r="N2555" s="623"/>
      <c r="O2555" s="622"/>
      <c r="P2555" s="479"/>
      <c r="Q2555" s="479"/>
      <c r="R2555" s="623"/>
      <c r="S2555" s="478"/>
      <c r="T2555" s="478"/>
      <c r="U2555" s="624"/>
      <c r="V2555" s="624"/>
      <c r="W2555" s="624"/>
      <c r="BB2555" s="478"/>
      <c r="BC2555" s="478"/>
      <c r="BD2555" s="478"/>
      <c r="BE2555" s="478"/>
      <c r="BF2555" s="478"/>
      <c r="BG2555" s="478"/>
    </row>
    <row r="2556" spans="2:59" x14ac:dyDescent="0.2">
      <c r="B2556" s="478"/>
      <c r="C2556" s="478"/>
      <c r="D2556" s="620"/>
      <c r="E2556" s="620"/>
      <c r="F2556" s="620"/>
      <c r="G2556" s="479"/>
      <c r="H2556" s="621"/>
      <c r="I2556" s="622"/>
      <c r="J2556" s="622"/>
      <c r="K2556" s="623"/>
      <c r="L2556" s="623"/>
      <c r="M2556" s="622"/>
      <c r="N2556" s="623"/>
      <c r="O2556" s="622"/>
      <c r="P2556" s="479"/>
      <c r="Q2556" s="479"/>
      <c r="R2556" s="623"/>
      <c r="S2556" s="478"/>
      <c r="T2556" s="478"/>
      <c r="U2556" s="624"/>
      <c r="V2556" s="624"/>
      <c r="W2556" s="624"/>
      <c r="BB2556" s="478"/>
      <c r="BC2556" s="478"/>
      <c r="BD2556" s="478"/>
      <c r="BE2556" s="478"/>
      <c r="BF2556" s="478"/>
      <c r="BG2556" s="478"/>
    </row>
    <row r="2557" spans="2:59" x14ac:dyDescent="0.2">
      <c r="B2557" s="478"/>
      <c r="C2557" s="478"/>
      <c r="D2557" s="620"/>
      <c r="E2557" s="620"/>
      <c r="F2557" s="620"/>
      <c r="G2557" s="479"/>
      <c r="H2557" s="621"/>
      <c r="I2557" s="622"/>
      <c r="J2557" s="622"/>
      <c r="K2557" s="623"/>
      <c r="L2557" s="623"/>
      <c r="M2557" s="622"/>
      <c r="N2557" s="623"/>
      <c r="O2557" s="622"/>
      <c r="P2557" s="479"/>
      <c r="Q2557" s="479"/>
      <c r="R2557" s="623"/>
      <c r="S2557" s="478"/>
      <c r="T2557" s="478"/>
      <c r="U2557" s="624"/>
      <c r="V2557" s="624"/>
      <c r="W2557" s="624"/>
      <c r="BB2557" s="478"/>
      <c r="BC2557" s="478"/>
      <c r="BD2557" s="478"/>
      <c r="BE2557" s="478"/>
      <c r="BF2557" s="478"/>
      <c r="BG2557" s="478"/>
    </row>
    <row r="2558" spans="2:59" x14ac:dyDescent="0.2">
      <c r="B2558" s="478"/>
      <c r="C2558" s="478"/>
      <c r="D2558" s="620"/>
      <c r="E2558" s="620"/>
      <c r="F2558" s="620"/>
      <c r="G2558" s="479"/>
      <c r="H2558" s="621"/>
      <c r="I2558" s="622"/>
      <c r="J2558" s="622"/>
      <c r="K2558" s="623"/>
      <c r="L2558" s="623"/>
      <c r="M2558" s="622"/>
      <c r="N2558" s="623"/>
      <c r="O2558" s="622"/>
      <c r="P2558" s="479"/>
      <c r="Q2558" s="479"/>
      <c r="R2558" s="623"/>
      <c r="S2558" s="478"/>
      <c r="T2558" s="478"/>
      <c r="U2558" s="624"/>
      <c r="V2558" s="624"/>
      <c r="W2558" s="624"/>
      <c r="BB2558" s="478"/>
      <c r="BC2558" s="478"/>
      <c r="BD2558" s="478"/>
      <c r="BE2558" s="478"/>
      <c r="BF2558" s="478"/>
      <c r="BG2558" s="478"/>
    </row>
    <row r="2559" spans="2:59" x14ac:dyDescent="0.2">
      <c r="B2559" s="478"/>
      <c r="C2559" s="478"/>
      <c r="D2559" s="620"/>
      <c r="E2559" s="620"/>
      <c r="F2559" s="620"/>
      <c r="G2559" s="479"/>
      <c r="H2559" s="621"/>
      <c r="I2559" s="622"/>
      <c r="J2559" s="622"/>
      <c r="K2559" s="623"/>
      <c r="L2559" s="623"/>
      <c r="M2559" s="622"/>
      <c r="N2559" s="623"/>
      <c r="O2559" s="622"/>
      <c r="P2559" s="479"/>
      <c r="Q2559" s="479"/>
      <c r="R2559" s="623"/>
      <c r="S2559" s="478"/>
      <c r="T2559" s="478"/>
      <c r="U2559" s="624"/>
      <c r="V2559" s="624"/>
      <c r="W2559" s="624"/>
      <c r="BB2559" s="478"/>
      <c r="BC2559" s="478"/>
      <c r="BD2559" s="478"/>
      <c r="BE2559" s="478"/>
      <c r="BF2559" s="478"/>
      <c r="BG2559" s="478"/>
    </row>
    <row r="2560" spans="2:59" x14ac:dyDescent="0.2">
      <c r="B2560" s="478"/>
      <c r="C2560" s="478"/>
      <c r="D2560" s="620"/>
      <c r="E2560" s="620"/>
      <c r="F2560" s="620"/>
      <c r="G2560" s="479"/>
      <c r="H2560" s="621"/>
      <c r="I2560" s="622"/>
      <c r="J2560" s="622"/>
      <c r="K2560" s="623"/>
      <c r="L2560" s="623"/>
      <c r="M2560" s="622"/>
      <c r="N2560" s="623"/>
      <c r="O2560" s="622"/>
      <c r="P2560" s="479"/>
      <c r="Q2560" s="479"/>
      <c r="R2560" s="623"/>
      <c r="S2560" s="478"/>
      <c r="T2560" s="478"/>
      <c r="U2560" s="624"/>
      <c r="V2560" s="624"/>
      <c r="W2560" s="624"/>
      <c r="BB2560" s="478"/>
      <c r="BC2560" s="478"/>
      <c r="BD2560" s="478"/>
      <c r="BE2560" s="478"/>
      <c r="BF2560" s="478"/>
      <c r="BG2560" s="478"/>
    </row>
    <row r="2561" spans="2:59" x14ac:dyDescent="0.2">
      <c r="B2561" s="478"/>
      <c r="C2561" s="478"/>
      <c r="D2561" s="620"/>
      <c r="E2561" s="620"/>
      <c r="F2561" s="620"/>
      <c r="G2561" s="479"/>
      <c r="H2561" s="621"/>
      <c r="I2561" s="622"/>
      <c r="J2561" s="622"/>
      <c r="K2561" s="623"/>
      <c r="L2561" s="623"/>
      <c r="M2561" s="622"/>
      <c r="N2561" s="623"/>
      <c r="O2561" s="622"/>
      <c r="P2561" s="479"/>
      <c r="Q2561" s="479"/>
      <c r="R2561" s="623"/>
      <c r="S2561" s="478"/>
      <c r="T2561" s="478"/>
      <c r="U2561" s="624"/>
      <c r="V2561" s="624"/>
      <c r="W2561" s="624"/>
      <c r="BB2561" s="478"/>
      <c r="BC2561" s="478"/>
      <c r="BD2561" s="478"/>
      <c r="BE2561" s="478"/>
      <c r="BF2561" s="478"/>
      <c r="BG2561" s="478"/>
    </row>
    <row r="2562" spans="2:59" x14ac:dyDescent="0.2">
      <c r="B2562" s="478"/>
      <c r="C2562" s="478"/>
      <c r="D2562" s="620"/>
      <c r="E2562" s="620"/>
      <c r="F2562" s="620"/>
      <c r="G2562" s="479"/>
      <c r="H2562" s="621"/>
      <c r="I2562" s="622"/>
      <c r="J2562" s="622"/>
      <c r="K2562" s="623"/>
      <c r="L2562" s="623"/>
      <c r="M2562" s="622"/>
      <c r="N2562" s="623"/>
      <c r="O2562" s="622"/>
      <c r="P2562" s="479"/>
      <c r="Q2562" s="479"/>
      <c r="R2562" s="623"/>
      <c r="S2562" s="478"/>
      <c r="T2562" s="478"/>
      <c r="U2562" s="624"/>
      <c r="V2562" s="624"/>
      <c r="W2562" s="624"/>
      <c r="BB2562" s="478"/>
      <c r="BC2562" s="478"/>
      <c r="BD2562" s="478"/>
      <c r="BE2562" s="478"/>
      <c r="BF2562" s="478"/>
      <c r="BG2562" s="478"/>
    </row>
    <row r="2563" spans="2:59" x14ac:dyDescent="0.2">
      <c r="B2563" s="478"/>
      <c r="C2563" s="478"/>
      <c r="D2563" s="620"/>
      <c r="E2563" s="620"/>
      <c r="F2563" s="620"/>
      <c r="G2563" s="479"/>
      <c r="H2563" s="621"/>
      <c r="I2563" s="622"/>
      <c r="J2563" s="622"/>
      <c r="K2563" s="623"/>
      <c r="L2563" s="623"/>
      <c r="M2563" s="622"/>
      <c r="N2563" s="623"/>
      <c r="O2563" s="622"/>
      <c r="P2563" s="479"/>
      <c r="Q2563" s="479"/>
      <c r="R2563" s="623"/>
      <c r="S2563" s="478"/>
      <c r="T2563" s="478"/>
      <c r="U2563" s="624"/>
      <c r="V2563" s="624"/>
      <c r="W2563" s="624"/>
      <c r="BB2563" s="478"/>
      <c r="BC2563" s="478"/>
      <c r="BD2563" s="478"/>
      <c r="BE2563" s="478"/>
      <c r="BF2563" s="478"/>
      <c r="BG2563" s="478"/>
    </row>
    <row r="2564" spans="2:59" x14ac:dyDescent="0.2">
      <c r="B2564" s="478"/>
      <c r="C2564" s="478"/>
      <c r="D2564" s="620"/>
      <c r="E2564" s="620"/>
      <c r="F2564" s="620"/>
      <c r="G2564" s="479"/>
      <c r="H2564" s="621"/>
      <c r="I2564" s="622"/>
      <c r="J2564" s="622"/>
      <c r="K2564" s="623"/>
      <c r="L2564" s="623"/>
      <c r="M2564" s="622"/>
      <c r="N2564" s="623"/>
      <c r="O2564" s="622"/>
      <c r="P2564" s="479"/>
      <c r="Q2564" s="479"/>
      <c r="R2564" s="623"/>
      <c r="S2564" s="478"/>
      <c r="T2564" s="478"/>
      <c r="U2564" s="624"/>
      <c r="V2564" s="624"/>
      <c r="W2564" s="624"/>
      <c r="BB2564" s="478"/>
      <c r="BC2564" s="478"/>
      <c r="BD2564" s="478"/>
      <c r="BE2564" s="478"/>
      <c r="BF2564" s="478"/>
      <c r="BG2564" s="478"/>
    </row>
    <row r="2565" spans="2:59" x14ac:dyDescent="0.2">
      <c r="B2565" s="478"/>
      <c r="C2565" s="478"/>
      <c r="D2565" s="620"/>
      <c r="E2565" s="620"/>
      <c r="F2565" s="620"/>
      <c r="G2565" s="479"/>
      <c r="H2565" s="621"/>
      <c r="I2565" s="622"/>
      <c r="J2565" s="622"/>
      <c r="K2565" s="623"/>
      <c r="L2565" s="623"/>
      <c r="M2565" s="622"/>
      <c r="N2565" s="623"/>
      <c r="O2565" s="622"/>
      <c r="P2565" s="479"/>
      <c r="Q2565" s="479"/>
      <c r="R2565" s="623"/>
      <c r="S2565" s="478"/>
      <c r="T2565" s="478"/>
      <c r="U2565" s="624"/>
      <c r="V2565" s="624"/>
      <c r="W2565" s="624"/>
      <c r="BB2565" s="478"/>
      <c r="BC2565" s="478"/>
      <c r="BD2565" s="478"/>
      <c r="BE2565" s="478"/>
      <c r="BF2565" s="478"/>
      <c r="BG2565" s="478"/>
    </row>
    <row r="2566" spans="2:59" x14ac:dyDescent="0.2">
      <c r="B2566" s="478"/>
      <c r="C2566" s="478"/>
      <c r="D2566" s="620"/>
      <c r="E2566" s="620"/>
      <c r="F2566" s="620"/>
      <c r="G2566" s="479"/>
      <c r="H2566" s="621"/>
      <c r="I2566" s="622"/>
      <c r="J2566" s="622"/>
      <c r="K2566" s="623"/>
      <c r="L2566" s="623"/>
      <c r="M2566" s="622"/>
      <c r="N2566" s="623"/>
      <c r="O2566" s="622"/>
      <c r="P2566" s="479"/>
      <c r="Q2566" s="479"/>
      <c r="R2566" s="623"/>
      <c r="S2566" s="478"/>
      <c r="T2566" s="478"/>
      <c r="U2566" s="624"/>
      <c r="V2566" s="624"/>
      <c r="W2566" s="624"/>
      <c r="BB2566" s="478"/>
      <c r="BC2566" s="478"/>
      <c r="BD2566" s="478"/>
      <c r="BE2566" s="478"/>
      <c r="BF2566" s="478"/>
      <c r="BG2566" s="478"/>
    </row>
    <row r="2567" spans="2:59" x14ac:dyDescent="0.2">
      <c r="B2567" s="478"/>
      <c r="C2567" s="478"/>
      <c r="D2567" s="620"/>
      <c r="E2567" s="620"/>
      <c r="F2567" s="620"/>
      <c r="G2567" s="479"/>
      <c r="H2567" s="621"/>
      <c r="I2567" s="622"/>
      <c r="J2567" s="622"/>
      <c r="K2567" s="623"/>
      <c r="L2567" s="623"/>
      <c r="M2567" s="622"/>
      <c r="N2567" s="623"/>
      <c r="O2567" s="622"/>
      <c r="P2567" s="479"/>
      <c r="Q2567" s="479"/>
      <c r="R2567" s="623"/>
      <c r="S2567" s="478"/>
      <c r="T2567" s="478"/>
      <c r="U2567" s="624"/>
      <c r="V2567" s="624"/>
      <c r="W2567" s="624"/>
      <c r="BB2567" s="478"/>
      <c r="BC2567" s="478"/>
      <c r="BD2567" s="478"/>
      <c r="BE2567" s="478"/>
      <c r="BF2567" s="478"/>
      <c r="BG2567" s="478"/>
    </row>
    <row r="2568" spans="2:59" x14ac:dyDescent="0.2">
      <c r="B2568" s="478"/>
      <c r="C2568" s="478"/>
      <c r="D2568" s="620"/>
      <c r="E2568" s="620"/>
      <c r="F2568" s="620"/>
      <c r="G2568" s="479"/>
      <c r="H2568" s="621"/>
      <c r="I2568" s="622"/>
      <c r="J2568" s="622"/>
      <c r="K2568" s="623"/>
      <c r="L2568" s="623"/>
      <c r="M2568" s="622"/>
      <c r="N2568" s="623"/>
      <c r="O2568" s="622"/>
      <c r="P2568" s="479"/>
      <c r="Q2568" s="479"/>
      <c r="R2568" s="623"/>
      <c r="S2568" s="478"/>
      <c r="T2568" s="478"/>
      <c r="U2568" s="624"/>
      <c r="V2568" s="624"/>
      <c r="W2568" s="624"/>
      <c r="BB2568" s="478"/>
      <c r="BC2568" s="478"/>
      <c r="BD2568" s="478"/>
      <c r="BE2568" s="478"/>
      <c r="BF2568" s="478"/>
      <c r="BG2568" s="478"/>
    </row>
    <row r="2569" spans="2:59" x14ac:dyDescent="0.2">
      <c r="B2569" s="478"/>
      <c r="C2569" s="478"/>
      <c r="D2569" s="620"/>
      <c r="E2569" s="620"/>
      <c r="F2569" s="620"/>
      <c r="G2569" s="479"/>
      <c r="H2569" s="621"/>
      <c r="I2569" s="622"/>
      <c r="J2569" s="622"/>
      <c r="K2569" s="623"/>
      <c r="L2569" s="623"/>
      <c r="M2569" s="622"/>
      <c r="N2569" s="623"/>
      <c r="O2569" s="622"/>
      <c r="P2569" s="479"/>
      <c r="Q2569" s="479"/>
      <c r="R2569" s="623"/>
      <c r="S2569" s="478"/>
      <c r="T2569" s="478"/>
      <c r="U2569" s="624"/>
      <c r="V2569" s="624"/>
      <c r="W2569" s="624"/>
      <c r="BB2569" s="478"/>
      <c r="BC2569" s="478"/>
      <c r="BD2569" s="478"/>
      <c r="BE2569" s="478"/>
      <c r="BF2569" s="478"/>
      <c r="BG2569" s="478"/>
    </row>
    <row r="2570" spans="2:59" x14ac:dyDescent="0.2">
      <c r="B2570" s="478"/>
      <c r="C2570" s="478"/>
      <c r="D2570" s="620"/>
      <c r="E2570" s="620"/>
      <c r="F2570" s="620"/>
      <c r="G2570" s="479"/>
      <c r="H2570" s="621"/>
      <c r="I2570" s="622"/>
      <c r="J2570" s="622"/>
      <c r="K2570" s="623"/>
      <c r="L2570" s="623"/>
      <c r="M2570" s="622"/>
      <c r="N2570" s="623"/>
      <c r="O2570" s="622"/>
      <c r="P2570" s="479"/>
      <c r="Q2570" s="479"/>
      <c r="R2570" s="623"/>
      <c r="S2570" s="478"/>
      <c r="T2570" s="478"/>
      <c r="U2570" s="624"/>
      <c r="V2570" s="624"/>
      <c r="W2570" s="624"/>
      <c r="BB2570" s="478"/>
      <c r="BC2570" s="478"/>
      <c r="BD2570" s="478"/>
      <c r="BE2570" s="478"/>
      <c r="BF2570" s="478"/>
      <c r="BG2570" s="478"/>
    </row>
    <row r="2571" spans="2:59" x14ac:dyDescent="0.2">
      <c r="B2571" s="478"/>
      <c r="C2571" s="478"/>
      <c r="D2571" s="620"/>
      <c r="E2571" s="620"/>
      <c r="F2571" s="620"/>
      <c r="G2571" s="479"/>
      <c r="H2571" s="621"/>
      <c r="I2571" s="622"/>
      <c r="J2571" s="622"/>
      <c r="K2571" s="623"/>
      <c r="L2571" s="623"/>
      <c r="M2571" s="622"/>
      <c r="N2571" s="623"/>
      <c r="O2571" s="622"/>
      <c r="P2571" s="479"/>
      <c r="Q2571" s="479"/>
      <c r="R2571" s="623"/>
      <c r="S2571" s="478"/>
      <c r="T2571" s="478"/>
      <c r="U2571" s="624"/>
      <c r="V2571" s="624"/>
      <c r="W2571" s="624"/>
      <c r="BB2571" s="478"/>
      <c r="BC2571" s="478"/>
      <c r="BD2571" s="478"/>
      <c r="BE2571" s="478"/>
      <c r="BF2571" s="478"/>
      <c r="BG2571" s="478"/>
    </row>
    <row r="2572" spans="2:59" x14ac:dyDescent="0.2">
      <c r="B2572" s="478"/>
      <c r="C2572" s="478"/>
      <c r="D2572" s="620"/>
      <c r="E2572" s="620"/>
      <c r="F2572" s="620"/>
      <c r="G2572" s="479"/>
      <c r="H2572" s="621"/>
      <c r="I2572" s="622"/>
      <c r="J2572" s="622"/>
      <c r="K2572" s="623"/>
      <c r="L2572" s="623"/>
      <c r="M2572" s="622"/>
      <c r="N2572" s="623"/>
      <c r="O2572" s="622"/>
      <c r="P2572" s="479"/>
      <c r="Q2572" s="479"/>
      <c r="R2572" s="623"/>
      <c r="S2572" s="478"/>
      <c r="T2572" s="478"/>
      <c r="U2572" s="624"/>
      <c r="V2572" s="624"/>
      <c r="W2572" s="624"/>
      <c r="BB2572" s="478"/>
      <c r="BC2572" s="478"/>
      <c r="BD2572" s="478"/>
      <c r="BE2572" s="478"/>
      <c r="BF2572" s="478"/>
      <c r="BG2572" s="478"/>
    </row>
    <row r="2573" spans="2:59" x14ac:dyDescent="0.2">
      <c r="B2573" s="478"/>
      <c r="C2573" s="478"/>
      <c r="D2573" s="620"/>
      <c r="E2573" s="620"/>
      <c r="F2573" s="620"/>
      <c r="G2573" s="479"/>
      <c r="H2573" s="621"/>
      <c r="I2573" s="622"/>
      <c r="J2573" s="622"/>
      <c r="K2573" s="623"/>
      <c r="L2573" s="623"/>
      <c r="M2573" s="622"/>
      <c r="N2573" s="623"/>
      <c r="O2573" s="622"/>
      <c r="P2573" s="479"/>
      <c r="Q2573" s="479"/>
      <c r="R2573" s="623"/>
      <c r="S2573" s="478"/>
      <c r="T2573" s="478"/>
      <c r="U2573" s="624"/>
      <c r="V2573" s="624"/>
      <c r="W2573" s="624"/>
      <c r="BB2573" s="478"/>
      <c r="BC2573" s="478"/>
      <c r="BD2573" s="478"/>
      <c r="BE2573" s="478"/>
      <c r="BF2573" s="478"/>
      <c r="BG2573" s="478"/>
    </row>
    <row r="2574" spans="2:59" x14ac:dyDescent="0.2">
      <c r="B2574" s="478"/>
      <c r="C2574" s="478"/>
      <c r="D2574" s="620"/>
      <c r="E2574" s="620"/>
      <c r="F2574" s="620"/>
      <c r="G2574" s="479"/>
      <c r="H2574" s="621"/>
      <c r="I2574" s="622"/>
      <c r="J2574" s="622"/>
      <c r="K2574" s="623"/>
      <c r="L2574" s="623"/>
      <c r="M2574" s="622"/>
      <c r="N2574" s="623"/>
      <c r="O2574" s="622"/>
      <c r="P2574" s="479"/>
      <c r="Q2574" s="479"/>
      <c r="R2574" s="623"/>
      <c r="S2574" s="478"/>
      <c r="T2574" s="478"/>
      <c r="U2574" s="624"/>
      <c r="V2574" s="624"/>
      <c r="W2574" s="624"/>
      <c r="BB2574" s="478"/>
      <c r="BC2574" s="478"/>
      <c r="BD2574" s="478"/>
      <c r="BE2574" s="478"/>
      <c r="BF2574" s="478"/>
      <c r="BG2574" s="478"/>
    </row>
    <row r="2575" spans="2:59" x14ac:dyDescent="0.2">
      <c r="B2575" s="478"/>
      <c r="C2575" s="478"/>
      <c r="D2575" s="620"/>
      <c r="E2575" s="620"/>
      <c r="F2575" s="620"/>
      <c r="G2575" s="479"/>
      <c r="H2575" s="621"/>
      <c r="I2575" s="622"/>
      <c r="J2575" s="622"/>
      <c r="K2575" s="623"/>
      <c r="L2575" s="623"/>
      <c r="M2575" s="622"/>
      <c r="N2575" s="623"/>
      <c r="O2575" s="622"/>
      <c r="P2575" s="479"/>
      <c r="Q2575" s="479"/>
      <c r="R2575" s="623"/>
      <c r="S2575" s="478"/>
      <c r="T2575" s="478"/>
      <c r="U2575" s="624"/>
      <c r="V2575" s="624"/>
      <c r="W2575" s="624"/>
      <c r="BB2575" s="478"/>
      <c r="BC2575" s="478"/>
      <c r="BD2575" s="478"/>
      <c r="BE2575" s="478"/>
      <c r="BF2575" s="478"/>
      <c r="BG2575" s="478"/>
    </row>
    <row r="2576" spans="2:59" x14ac:dyDescent="0.2">
      <c r="B2576" s="478"/>
      <c r="C2576" s="478"/>
      <c r="D2576" s="620"/>
      <c r="E2576" s="620"/>
      <c r="F2576" s="620"/>
      <c r="G2576" s="479"/>
      <c r="H2576" s="621"/>
      <c r="I2576" s="622"/>
      <c r="J2576" s="622"/>
      <c r="K2576" s="623"/>
      <c r="L2576" s="623"/>
      <c r="M2576" s="622"/>
      <c r="N2576" s="623"/>
      <c r="O2576" s="622"/>
      <c r="P2576" s="479"/>
      <c r="Q2576" s="479"/>
      <c r="R2576" s="623"/>
      <c r="S2576" s="478"/>
      <c r="T2576" s="478"/>
      <c r="U2576" s="624"/>
      <c r="V2576" s="624"/>
      <c r="W2576" s="624"/>
      <c r="BB2576" s="478"/>
      <c r="BC2576" s="478"/>
      <c r="BD2576" s="478"/>
      <c r="BE2576" s="478"/>
      <c r="BF2576" s="478"/>
      <c r="BG2576" s="478"/>
    </row>
    <row r="2577" spans="2:59" x14ac:dyDescent="0.2">
      <c r="B2577" s="478"/>
      <c r="C2577" s="478"/>
      <c r="D2577" s="620"/>
      <c r="E2577" s="620"/>
      <c r="F2577" s="620"/>
      <c r="G2577" s="479"/>
      <c r="H2577" s="621"/>
      <c r="I2577" s="622"/>
      <c r="J2577" s="622"/>
      <c r="K2577" s="623"/>
      <c r="L2577" s="623"/>
      <c r="M2577" s="622"/>
      <c r="N2577" s="623"/>
      <c r="O2577" s="622"/>
      <c r="P2577" s="479"/>
      <c r="Q2577" s="479"/>
      <c r="R2577" s="623"/>
      <c r="S2577" s="478"/>
      <c r="T2577" s="478"/>
      <c r="U2577" s="624"/>
      <c r="V2577" s="624"/>
      <c r="W2577" s="624"/>
      <c r="BB2577" s="478"/>
      <c r="BC2577" s="478"/>
      <c r="BD2577" s="478"/>
      <c r="BE2577" s="478"/>
      <c r="BF2577" s="478"/>
      <c r="BG2577" s="478"/>
    </row>
    <row r="2578" spans="2:59" x14ac:dyDescent="0.2">
      <c r="B2578" s="478"/>
      <c r="C2578" s="478"/>
      <c r="D2578" s="620"/>
      <c r="E2578" s="620"/>
      <c r="F2578" s="620"/>
      <c r="G2578" s="479"/>
      <c r="H2578" s="621"/>
      <c r="I2578" s="622"/>
      <c r="J2578" s="622"/>
      <c r="K2578" s="623"/>
      <c r="L2578" s="623"/>
      <c r="M2578" s="622"/>
      <c r="N2578" s="623"/>
      <c r="O2578" s="622"/>
      <c r="P2578" s="479"/>
      <c r="Q2578" s="479"/>
      <c r="R2578" s="623"/>
      <c r="S2578" s="478"/>
      <c r="T2578" s="478"/>
      <c r="U2578" s="624"/>
      <c r="V2578" s="624"/>
      <c r="W2578" s="624"/>
      <c r="BB2578" s="478"/>
      <c r="BC2578" s="478"/>
      <c r="BD2578" s="478"/>
      <c r="BE2578" s="478"/>
      <c r="BF2578" s="478"/>
      <c r="BG2578" s="478"/>
    </row>
    <row r="2579" spans="2:59" x14ac:dyDescent="0.2">
      <c r="B2579" s="478"/>
      <c r="C2579" s="478"/>
      <c r="D2579" s="620"/>
      <c r="E2579" s="620"/>
      <c r="F2579" s="620"/>
      <c r="G2579" s="479"/>
      <c r="H2579" s="621"/>
      <c r="I2579" s="622"/>
      <c r="J2579" s="622"/>
      <c r="K2579" s="623"/>
      <c r="L2579" s="623"/>
      <c r="M2579" s="622"/>
      <c r="N2579" s="623"/>
      <c r="O2579" s="622"/>
      <c r="P2579" s="479"/>
      <c r="Q2579" s="479"/>
      <c r="R2579" s="623"/>
      <c r="S2579" s="478"/>
      <c r="T2579" s="478"/>
      <c r="U2579" s="624"/>
      <c r="V2579" s="624"/>
      <c r="W2579" s="624"/>
      <c r="BB2579" s="478"/>
      <c r="BC2579" s="478"/>
      <c r="BD2579" s="478"/>
      <c r="BE2579" s="478"/>
      <c r="BF2579" s="478"/>
      <c r="BG2579" s="478"/>
    </row>
    <row r="2580" spans="2:59" x14ac:dyDescent="0.2">
      <c r="B2580" s="478"/>
      <c r="C2580" s="478"/>
      <c r="D2580" s="620"/>
      <c r="E2580" s="620"/>
      <c r="F2580" s="620"/>
      <c r="G2580" s="479"/>
      <c r="H2580" s="621"/>
      <c r="I2580" s="622"/>
      <c r="J2580" s="622"/>
      <c r="K2580" s="623"/>
      <c r="L2580" s="623"/>
      <c r="M2580" s="622"/>
      <c r="N2580" s="623"/>
      <c r="O2580" s="622"/>
      <c r="P2580" s="479"/>
      <c r="Q2580" s="479"/>
      <c r="R2580" s="623"/>
      <c r="S2580" s="478"/>
      <c r="T2580" s="478"/>
      <c r="U2580" s="624"/>
      <c r="V2580" s="624"/>
      <c r="W2580" s="624"/>
      <c r="BB2580" s="478"/>
      <c r="BC2580" s="478"/>
      <c r="BD2580" s="478"/>
      <c r="BE2580" s="478"/>
      <c r="BF2580" s="478"/>
      <c r="BG2580" s="478"/>
    </row>
    <row r="2581" spans="2:59" x14ac:dyDescent="0.2">
      <c r="B2581" s="478"/>
      <c r="C2581" s="478"/>
      <c r="D2581" s="620"/>
      <c r="E2581" s="620"/>
      <c r="F2581" s="620"/>
      <c r="G2581" s="479"/>
      <c r="H2581" s="621"/>
      <c r="I2581" s="622"/>
      <c r="J2581" s="622"/>
      <c r="K2581" s="623"/>
      <c r="L2581" s="623"/>
      <c r="M2581" s="622"/>
      <c r="N2581" s="623"/>
      <c r="O2581" s="622"/>
      <c r="P2581" s="479"/>
      <c r="Q2581" s="479"/>
      <c r="R2581" s="623"/>
      <c r="S2581" s="478"/>
      <c r="T2581" s="478"/>
      <c r="U2581" s="624"/>
      <c r="V2581" s="624"/>
      <c r="W2581" s="624"/>
      <c r="BB2581" s="478"/>
      <c r="BC2581" s="478"/>
      <c r="BD2581" s="478"/>
      <c r="BE2581" s="478"/>
      <c r="BF2581" s="478"/>
      <c r="BG2581" s="478"/>
    </row>
    <row r="2582" spans="2:59" x14ac:dyDescent="0.2">
      <c r="B2582" s="478"/>
      <c r="C2582" s="478"/>
      <c r="D2582" s="620"/>
      <c r="E2582" s="620"/>
      <c r="F2582" s="620"/>
      <c r="G2582" s="479"/>
      <c r="H2582" s="621"/>
      <c r="I2582" s="622"/>
      <c r="J2582" s="622"/>
      <c r="K2582" s="623"/>
      <c r="L2582" s="623"/>
      <c r="M2582" s="622"/>
      <c r="N2582" s="623"/>
      <c r="O2582" s="622"/>
      <c r="P2582" s="479"/>
      <c r="Q2582" s="479"/>
      <c r="R2582" s="623"/>
      <c r="S2582" s="478"/>
      <c r="T2582" s="478"/>
      <c r="U2582" s="624"/>
      <c r="V2582" s="624"/>
      <c r="W2582" s="624"/>
      <c r="BB2582" s="478"/>
      <c r="BC2582" s="478"/>
      <c r="BD2582" s="478"/>
      <c r="BE2582" s="478"/>
      <c r="BF2582" s="478"/>
      <c r="BG2582" s="478"/>
    </row>
    <row r="2583" spans="2:59" x14ac:dyDescent="0.2">
      <c r="B2583" s="478"/>
      <c r="C2583" s="478"/>
      <c r="D2583" s="620"/>
      <c r="E2583" s="620"/>
      <c r="F2583" s="620"/>
      <c r="G2583" s="479"/>
      <c r="H2583" s="621"/>
      <c r="I2583" s="622"/>
      <c r="J2583" s="622"/>
      <c r="K2583" s="623"/>
      <c r="L2583" s="623"/>
      <c r="M2583" s="622"/>
      <c r="N2583" s="623"/>
      <c r="O2583" s="622"/>
      <c r="P2583" s="479"/>
      <c r="Q2583" s="479"/>
      <c r="R2583" s="623"/>
      <c r="S2583" s="478"/>
      <c r="T2583" s="478"/>
      <c r="U2583" s="624"/>
      <c r="V2583" s="624"/>
      <c r="W2583" s="624"/>
      <c r="BB2583" s="478"/>
      <c r="BC2583" s="478"/>
      <c r="BD2583" s="478"/>
      <c r="BE2583" s="478"/>
      <c r="BF2583" s="478"/>
      <c r="BG2583" s="478"/>
    </row>
    <row r="2584" spans="2:59" x14ac:dyDescent="0.2">
      <c r="B2584" s="478"/>
      <c r="C2584" s="478"/>
      <c r="D2584" s="620"/>
      <c r="E2584" s="620"/>
      <c r="F2584" s="620"/>
      <c r="G2584" s="479"/>
      <c r="H2584" s="621"/>
      <c r="I2584" s="622"/>
      <c r="J2584" s="622"/>
      <c r="K2584" s="623"/>
      <c r="L2584" s="623"/>
      <c r="M2584" s="622"/>
      <c r="N2584" s="623"/>
      <c r="O2584" s="622"/>
      <c r="P2584" s="479"/>
      <c r="Q2584" s="479"/>
      <c r="R2584" s="623"/>
      <c r="S2584" s="478"/>
      <c r="T2584" s="478"/>
      <c r="U2584" s="624"/>
      <c r="V2584" s="624"/>
      <c r="W2584" s="624"/>
      <c r="BB2584" s="478"/>
      <c r="BC2584" s="478"/>
      <c r="BD2584" s="478"/>
      <c r="BE2584" s="478"/>
      <c r="BF2584" s="478"/>
      <c r="BG2584" s="478"/>
    </row>
    <row r="2585" spans="2:59" x14ac:dyDescent="0.2">
      <c r="B2585" s="478"/>
      <c r="C2585" s="478"/>
      <c r="D2585" s="620"/>
      <c r="E2585" s="620"/>
      <c r="F2585" s="620"/>
      <c r="G2585" s="479"/>
      <c r="H2585" s="621"/>
      <c r="I2585" s="622"/>
      <c r="J2585" s="622"/>
      <c r="K2585" s="623"/>
      <c r="L2585" s="623"/>
      <c r="M2585" s="622"/>
      <c r="N2585" s="623"/>
      <c r="O2585" s="622"/>
      <c r="P2585" s="479"/>
      <c r="Q2585" s="479"/>
      <c r="R2585" s="623"/>
      <c r="S2585" s="478"/>
      <c r="T2585" s="478"/>
      <c r="U2585" s="624"/>
      <c r="V2585" s="624"/>
      <c r="W2585" s="624"/>
      <c r="BB2585" s="478"/>
      <c r="BC2585" s="478"/>
      <c r="BD2585" s="478"/>
      <c r="BE2585" s="478"/>
      <c r="BF2585" s="478"/>
      <c r="BG2585" s="478"/>
    </row>
    <row r="2586" spans="2:59" x14ac:dyDescent="0.2">
      <c r="B2586" s="478"/>
      <c r="C2586" s="478"/>
      <c r="D2586" s="620"/>
      <c r="E2586" s="620"/>
      <c r="F2586" s="620"/>
      <c r="G2586" s="479"/>
      <c r="H2586" s="621"/>
      <c r="I2586" s="622"/>
      <c r="J2586" s="622"/>
      <c r="K2586" s="623"/>
      <c r="L2586" s="623"/>
      <c r="M2586" s="622"/>
      <c r="N2586" s="623"/>
      <c r="O2586" s="622"/>
      <c r="P2586" s="479"/>
      <c r="Q2586" s="479"/>
      <c r="R2586" s="623"/>
      <c r="S2586" s="478"/>
      <c r="T2586" s="478"/>
      <c r="U2586" s="624"/>
      <c r="V2586" s="624"/>
      <c r="W2586" s="624"/>
      <c r="BB2586" s="478"/>
      <c r="BC2586" s="478"/>
      <c r="BD2586" s="478"/>
      <c r="BE2586" s="478"/>
      <c r="BF2586" s="478"/>
      <c r="BG2586" s="478"/>
    </row>
    <row r="2587" spans="2:59" x14ac:dyDescent="0.2">
      <c r="B2587" s="478"/>
      <c r="C2587" s="478"/>
      <c r="D2587" s="620"/>
      <c r="E2587" s="620"/>
      <c r="F2587" s="620"/>
      <c r="G2587" s="479"/>
      <c r="H2587" s="621"/>
      <c r="I2587" s="622"/>
      <c r="J2587" s="622"/>
      <c r="K2587" s="623"/>
      <c r="L2587" s="623"/>
      <c r="M2587" s="622"/>
      <c r="N2587" s="623"/>
      <c r="O2587" s="622"/>
      <c r="P2587" s="479"/>
      <c r="Q2587" s="479"/>
      <c r="R2587" s="623"/>
      <c r="S2587" s="478"/>
      <c r="T2587" s="478"/>
      <c r="U2587" s="624"/>
      <c r="V2587" s="624"/>
      <c r="W2587" s="624"/>
      <c r="BB2587" s="478"/>
      <c r="BC2587" s="478"/>
      <c r="BD2587" s="478"/>
      <c r="BE2587" s="478"/>
      <c r="BF2587" s="478"/>
      <c r="BG2587" s="478"/>
    </row>
    <row r="2588" spans="2:59" x14ac:dyDescent="0.2">
      <c r="B2588" s="478"/>
      <c r="C2588" s="478"/>
      <c r="D2588" s="620"/>
      <c r="E2588" s="620"/>
      <c r="F2588" s="620"/>
      <c r="G2588" s="479"/>
      <c r="H2588" s="621"/>
      <c r="I2588" s="622"/>
      <c r="J2588" s="622"/>
      <c r="K2588" s="623"/>
      <c r="L2588" s="623"/>
      <c r="M2588" s="622"/>
      <c r="N2588" s="623"/>
      <c r="O2588" s="622"/>
      <c r="P2588" s="479"/>
      <c r="Q2588" s="479"/>
      <c r="R2588" s="623"/>
      <c r="S2588" s="478"/>
      <c r="T2588" s="478"/>
      <c r="U2588" s="624"/>
      <c r="V2588" s="624"/>
      <c r="W2588" s="624"/>
      <c r="BB2588" s="478"/>
      <c r="BC2588" s="478"/>
      <c r="BD2588" s="478"/>
      <c r="BE2588" s="478"/>
      <c r="BF2588" s="478"/>
      <c r="BG2588" s="478"/>
    </row>
    <row r="2589" spans="2:59" x14ac:dyDescent="0.2">
      <c r="B2589" s="478"/>
      <c r="C2589" s="478"/>
      <c r="D2589" s="620"/>
      <c r="E2589" s="620"/>
      <c r="F2589" s="620"/>
      <c r="G2589" s="479"/>
      <c r="H2589" s="621"/>
      <c r="I2589" s="622"/>
      <c r="J2589" s="622"/>
      <c r="K2589" s="623"/>
      <c r="L2589" s="623"/>
      <c r="M2589" s="622"/>
      <c r="N2589" s="623"/>
      <c r="O2589" s="622"/>
      <c r="P2589" s="479"/>
      <c r="Q2589" s="479"/>
      <c r="R2589" s="623"/>
      <c r="S2589" s="478"/>
      <c r="T2589" s="478"/>
      <c r="U2589" s="624"/>
      <c r="V2589" s="624"/>
      <c r="W2589" s="624"/>
      <c r="BB2589" s="478"/>
      <c r="BC2589" s="478"/>
      <c r="BD2589" s="478"/>
      <c r="BE2589" s="478"/>
      <c r="BF2589" s="478"/>
      <c r="BG2589" s="478"/>
    </row>
    <row r="2590" spans="2:59" x14ac:dyDescent="0.2">
      <c r="B2590" s="478"/>
      <c r="C2590" s="478"/>
      <c r="D2590" s="620"/>
      <c r="E2590" s="620"/>
      <c r="F2590" s="620"/>
      <c r="G2590" s="479"/>
      <c r="H2590" s="621"/>
      <c r="I2590" s="622"/>
      <c r="J2590" s="622"/>
      <c r="K2590" s="623"/>
      <c r="L2590" s="623"/>
      <c r="M2590" s="622"/>
      <c r="N2590" s="623"/>
      <c r="O2590" s="622"/>
      <c r="P2590" s="479"/>
      <c r="Q2590" s="479"/>
      <c r="R2590" s="623"/>
      <c r="S2590" s="478"/>
      <c r="T2590" s="478"/>
      <c r="U2590" s="624"/>
      <c r="V2590" s="624"/>
      <c r="W2590" s="624"/>
      <c r="BB2590" s="478"/>
      <c r="BC2590" s="478"/>
      <c r="BD2590" s="478"/>
      <c r="BE2590" s="478"/>
      <c r="BF2590" s="478"/>
      <c r="BG2590" s="478"/>
    </row>
    <row r="2591" spans="2:59" x14ac:dyDescent="0.2">
      <c r="B2591" s="478"/>
      <c r="C2591" s="478"/>
      <c r="D2591" s="620"/>
      <c r="E2591" s="620"/>
      <c r="F2591" s="620"/>
      <c r="G2591" s="479"/>
      <c r="H2591" s="621"/>
      <c r="I2591" s="622"/>
      <c r="J2591" s="622"/>
      <c r="K2591" s="623"/>
      <c r="L2591" s="623"/>
      <c r="M2591" s="622"/>
      <c r="N2591" s="623"/>
      <c r="O2591" s="622"/>
      <c r="P2591" s="479"/>
      <c r="Q2591" s="479"/>
      <c r="R2591" s="623"/>
      <c r="S2591" s="478"/>
      <c r="T2591" s="478"/>
      <c r="U2591" s="624"/>
      <c r="V2591" s="624"/>
      <c r="W2591" s="624"/>
      <c r="BB2591" s="478"/>
      <c r="BC2591" s="478"/>
      <c r="BD2591" s="478"/>
      <c r="BE2591" s="478"/>
      <c r="BF2591" s="478"/>
      <c r="BG2591" s="478"/>
    </row>
    <row r="2592" spans="2:59" x14ac:dyDescent="0.2">
      <c r="B2592" s="478"/>
      <c r="C2592" s="478"/>
      <c r="D2592" s="620"/>
      <c r="E2592" s="620"/>
      <c r="F2592" s="620"/>
      <c r="G2592" s="479"/>
      <c r="H2592" s="621"/>
      <c r="I2592" s="622"/>
      <c r="J2592" s="622"/>
      <c r="K2592" s="623"/>
      <c r="L2592" s="623"/>
      <c r="M2592" s="622"/>
      <c r="N2592" s="623"/>
      <c r="O2592" s="622"/>
      <c r="P2592" s="479"/>
      <c r="Q2592" s="479"/>
      <c r="R2592" s="623"/>
      <c r="S2592" s="478"/>
      <c r="T2592" s="478"/>
      <c r="U2592" s="624"/>
      <c r="V2592" s="624"/>
      <c r="W2592" s="624"/>
      <c r="BB2592" s="478"/>
      <c r="BC2592" s="478"/>
      <c r="BD2592" s="478"/>
      <c r="BE2592" s="478"/>
      <c r="BF2592" s="478"/>
      <c r="BG2592" s="478"/>
    </row>
    <row r="2593" spans="2:59" x14ac:dyDescent="0.2">
      <c r="B2593" s="478"/>
      <c r="C2593" s="478"/>
      <c r="D2593" s="620"/>
      <c r="E2593" s="620"/>
      <c r="F2593" s="620"/>
      <c r="G2593" s="479"/>
      <c r="H2593" s="621"/>
      <c r="I2593" s="622"/>
      <c r="J2593" s="622"/>
      <c r="K2593" s="623"/>
      <c r="L2593" s="623"/>
      <c r="M2593" s="622"/>
      <c r="N2593" s="623"/>
      <c r="O2593" s="622"/>
      <c r="P2593" s="479"/>
      <c r="Q2593" s="479"/>
      <c r="R2593" s="623"/>
      <c r="S2593" s="478"/>
      <c r="T2593" s="478"/>
      <c r="U2593" s="624"/>
      <c r="V2593" s="624"/>
      <c r="W2593" s="624"/>
      <c r="BB2593" s="478"/>
      <c r="BC2593" s="478"/>
      <c r="BD2593" s="478"/>
      <c r="BE2593" s="478"/>
      <c r="BF2593" s="478"/>
      <c r="BG2593" s="478"/>
    </row>
    <row r="2594" spans="2:59" x14ac:dyDescent="0.2">
      <c r="B2594" s="478"/>
      <c r="C2594" s="478"/>
      <c r="D2594" s="620"/>
      <c r="E2594" s="620"/>
      <c r="F2594" s="620"/>
      <c r="G2594" s="479"/>
      <c r="H2594" s="621"/>
      <c r="I2594" s="622"/>
      <c r="J2594" s="622"/>
      <c r="K2594" s="623"/>
      <c r="L2594" s="623"/>
      <c r="M2594" s="622"/>
      <c r="N2594" s="623"/>
      <c r="O2594" s="622"/>
      <c r="P2594" s="479"/>
      <c r="Q2594" s="479"/>
      <c r="R2594" s="623"/>
      <c r="S2594" s="478"/>
      <c r="T2594" s="478"/>
      <c r="U2594" s="624"/>
      <c r="V2594" s="624"/>
      <c r="W2594" s="624"/>
      <c r="BB2594" s="478"/>
      <c r="BC2594" s="478"/>
      <c r="BD2594" s="478"/>
      <c r="BE2594" s="478"/>
      <c r="BF2594" s="478"/>
      <c r="BG2594" s="478"/>
    </row>
    <row r="2595" spans="2:59" x14ac:dyDescent="0.2">
      <c r="B2595" s="478"/>
      <c r="C2595" s="478"/>
      <c r="D2595" s="620"/>
      <c r="E2595" s="620"/>
      <c r="F2595" s="620"/>
      <c r="G2595" s="479"/>
      <c r="H2595" s="621"/>
      <c r="I2595" s="622"/>
      <c r="J2595" s="622"/>
      <c r="K2595" s="623"/>
      <c r="L2595" s="623"/>
      <c r="M2595" s="622"/>
      <c r="N2595" s="623"/>
      <c r="O2595" s="622"/>
      <c r="P2595" s="479"/>
      <c r="Q2595" s="479"/>
      <c r="R2595" s="623"/>
      <c r="S2595" s="478"/>
      <c r="T2595" s="478"/>
      <c r="U2595" s="624"/>
      <c r="V2595" s="624"/>
      <c r="W2595" s="624"/>
      <c r="BB2595" s="478"/>
      <c r="BC2595" s="478"/>
      <c r="BD2595" s="478"/>
      <c r="BE2595" s="478"/>
      <c r="BF2595" s="478"/>
      <c r="BG2595" s="478"/>
    </row>
    <row r="2596" spans="2:59" x14ac:dyDescent="0.2">
      <c r="B2596" s="478"/>
      <c r="C2596" s="478"/>
      <c r="D2596" s="620"/>
      <c r="E2596" s="620"/>
      <c r="F2596" s="620"/>
      <c r="G2596" s="479"/>
      <c r="H2596" s="621"/>
      <c r="I2596" s="622"/>
      <c r="J2596" s="622"/>
      <c r="K2596" s="623"/>
      <c r="L2596" s="623"/>
      <c r="M2596" s="622"/>
      <c r="N2596" s="623"/>
      <c r="O2596" s="622"/>
      <c r="P2596" s="479"/>
      <c r="Q2596" s="479"/>
      <c r="R2596" s="623"/>
      <c r="S2596" s="478"/>
      <c r="T2596" s="478"/>
      <c r="U2596" s="624"/>
      <c r="V2596" s="624"/>
      <c r="W2596" s="624"/>
      <c r="BB2596" s="478"/>
      <c r="BC2596" s="478"/>
      <c r="BD2596" s="478"/>
      <c r="BE2596" s="478"/>
      <c r="BF2596" s="478"/>
      <c r="BG2596" s="478"/>
    </row>
    <row r="2597" spans="2:59" x14ac:dyDescent="0.2">
      <c r="B2597" s="478"/>
      <c r="C2597" s="478"/>
      <c r="D2597" s="620"/>
      <c r="E2597" s="620"/>
      <c r="F2597" s="620"/>
      <c r="G2597" s="479"/>
      <c r="H2597" s="621"/>
      <c r="I2597" s="622"/>
      <c r="J2597" s="622"/>
      <c r="K2597" s="623"/>
      <c r="L2597" s="623"/>
      <c r="M2597" s="622"/>
      <c r="N2597" s="623"/>
      <c r="O2597" s="622"/>
      <c r="P2597" s="479"/>
      <c r="Q2597" s="479"/>
      <c r="R2597" s="623"/>
      <c r="S2597" s="478"/>
      <c r="T2597" s="478"/>
      <c r="U2597" s="624"/>
      <c r="V2597" s="624"/>
      <c r="W2597" s="624"/>
      <c r="BB2597" s="478"/>
      <c r="BC2597" s="478"/>
      <c r="BD2597" s="478"/>
      <c r="BE2597" s="478"/>
      <c r="BF2597" s="478"/>
      <c r="BG2597" s="478"/>
    </row>
    <row r="2598" spans="2:59" x14ac:dyDescent="0.2">
      <c r="B2598" s="478"/>
      <c r="C2598" s="478"/>
      <c r="D2598" s="620"/>
      <c r="E2598" s="620"/>
      <c r="F2598" s="620"/>
      <c r="G2598" s="479"/>
      <c r="H2598" s="621"/>
      <c r="I2598" s="622"/>
      <c r="J2598" s="622"/>
      <c r="K2598" s="623"/>
      <c r="L2598" s="623"/>
      <c r="M2598" s="622"/>
      <c r="N2598" s="623"/>
      <c r="O2598" s="622"/>
      <c r="P2598" s="479"/>
      <c r="Q2598" s="479"/>
      <c r="R2598" s="623"/>
      <c r="S2598" s="478"/>
      <c r="T2598" s="478"/>
      <c r="U2598" s="624"/>
      <c r="V2598" s="624"/>
      <c r="W2598" s="624"/>
      <c r="BB2598" s="478"/>
      <c r="BC2598" s="478"/>
      <c r="BD2598" s="478"/>
      <c r="BE2598" s="478"/>
      <c r="BF2598" s="478"/>
      <c r="BG2598" s="478"/>
    </row>
    <row r="2599" spans="2:59" x14ac:dyDescent="0.2">
      <c r="B2599" s="478"/>
      <c r="C2599" s="478"/>
      <c r="D2599" s="620"/>
      <c r="E2599" s="620"/>
      <c r="F2599" s="620"/>
      <c r="G2599" s="479"/>
      <c r="H2599" s="621"/>
      <c r="I2599" s="622"/>
      <c r="J2599" s="622"/>
      <c r="K2599" s="623"/>
      <c r="L2599" s="623"/>
      <c r="M2599" s="622"/>
      <c r="N2599" s="623"/>
      <c r="O2599" s="622"/>
      <c r="P2599" s="479"/>
      <c r="Q2599" s="479"/>
      <c r="R2599" s="623"/>
      <c r="S2599" s="478"/>
      <c r="T2599" s="478"/>
      <c r="U2599" s="624"/>
      <c r="V2599" s="624"/>
      <c r="W2599" s="624"/>
      <c r="BB2599" s="478"/>
      <c r="BC2599" s="478"/>
      <c r="BD2599" s="478"/>
      <c r="BE2599" s="478"/>
      <c r="BF2599" s="478"/>
      <c r="BG2599" s="478"/>
    </row>
    <row r="2600" spans="2:59" x14ac:dyDescent="0.2">
      <c r="B2600" s="478"/>
      <c r="C2600" s="478"/>
      <c r="D2600" s="620"/>
      <c r="E2600" s="620"/>
      <c r="F2600" s="620"/>
      <c r="G2600" s="479"/>
      <c r="H2600" s="621"/>
      <c r="I2600" s="622"/>
      <c r="J2600" s="622"/>
      <c r="K2600" s="623"/>
      <c r="L2600" s="623"/>
      <c r="M2600" s="622"/>
      <c r="N2600" s="623"/>
      <c r="O2600" s="622"/>
      <c r="P2600" s="479"/>
      <c r="Q2600" s="479"/>
      <c r="R2600" s="623"/>
      <c r="S2600" s="478"/>
      <c r="T2600" s="478"/>
      <c r="U2600" s="624"/>
      <c r="V2600" s="624"/>
      <c r="W2600" s="624"/>
      <c r="BB2600" s="478"/>
      <c r="BC2600" s="478"/>
      <c r="BD2600" s="478"/>
      <c r="BE2600" s="478"/>
      <c r="BF2600" s="478"/>
      <c r="BG2600" s="478"/>
    </row>
    <row r="2601" spans="2:59" x14ac:dyDescent="0.2">
      <c r="B2601" s="478"/>
      <c r="C2601" s="478"/>
      <c r="D2601" s="620"/>
      <c r="E2601" s="620"/>
      <c r="F2601" s="620"/>
      <c r="G2601" s="479"/>
      <c r="H2601" s="621"/>
      <c r="I2601" s="622"/>
      <c r="J2601" s="622"/>
      <c r="K2601" s="623"/>
      <c r="L2601" s="623"/>
      <c r="M2601" s="622"/>
      <c r="N2601" s="623"/>
      <c r="O2601" s="622"/>
      <c r="P2601" s="479"/>
      <c r="Q2601" s="479"/>
      <c r="R2601" s="623"/>
      <c r="S2601" s="478"/>
      <c r="T2601" s="478"/>
      <c r="U2601" s="624"/>
      <c r="V2601" s="624"/>
      <c r="W2601" s="624"/>
      <c r="BB2601" s="478"/>
      <c r="BC2601" s="478"/>
      <c r="BD2601" s="478"/>
      <c r="BE2601" s="478"/>
      <c r="BF2601" s="478"/>
      <c r="BG2601" s="478"/>
    </row>
    <row r="2602" spans="2:59" x14ac:dyDescent="0.2">
      <c r="B2602" s="478"/>
      <c r="C2602" s="478"/>
      <c r="D2602" s="620"/>
      <c r="E2602" s="620"/>
      <c r="F2602" s="620"/>
      <c r="G2602" s="479"/>
      <c r="H2602" s="621"/>
      <c r="I2602" s="622"/>
      <c r="J2602" s="622"/>
      <c r="K2602" s="623"/>
      <c r="L2602" s="623"/>
      <c r="M2602" s="622"/>
      <c r="N2602" s="623"/>
      <c r="O2602" s="622"/>
      <c r="P2602" s="479"/>
      <c r="Q2602" s="479"/>
      <c r="R2602" s="623"/>
      <c r="S2602" s="478"/>
      <c r="T2602" s="478"/>
      <c r="U2602" s="624"/>
      <c r="V2602" s="624"/>
      <c r="W2602" s="624"/>
      <c r="BB2602" s="478"/>
      <c r="BC2602" s="478"/>
      <c r="BD2602" s="478"/>
      <c r="BE2602" s="478"/>
      <c r="BF2602" s="478"/>
      <c r="BG2602" s="478"/>
    </row>
    <row r="2603" spans="2:59" x14ac:dyDescent="0.2">
      <c r="B2603" s="478"/>
      <c r="C2603" s="478"/>
      <c r="D2603" s="620"/>
      <c r="E2603" s="620"/>
      <c r="F2603" s="620"/>
      <c r="G2603" s="479"/>
      <c r="H2603" s="621"/>
      <c r="I2603" s="622"/>
      <c r="J2603" s="622"/>
      <c r="K2603" s="623"/>
      <c r="L2603" s="623"/>
      <c r="M2603" s="622"/>
      <c r="N2603" s="623"/>
      <c r="O2603" s="622"/>
      <c r="P2603" s="479"/>
      <c r="Q2603" s="479"/>
      <c r="R2603" s="623"/>
      <c r="S2603" s="478"/>
      <c r="T2603" s="478"/>
      <c r="U2603" s="624"/>
      <c r="V2603" s="624"/>
      <c r="W2603" s="624"/>
      <c r="BB2603" s="478"/>
      <c r="BC2603" s="478"/>
      <c r="BD2603" s="478"/>
      <c r="BE2603" s="478"/>
      <c r="BF2603" s="478"/>
      <c r="BG2603" s="478"/>
    </row>
    <row r="2604" spans="2:59" x14ac:dyDescent="0.2">
      <c r="B2604" s="478"/>
      <c r="C2604" s="478"/>
      <c r="D2604" s="620"/>
      <c r="E2604" s="620"/>
      <c r="F2604" s="620"/>
      <c r="G2604" s="479"/>
      <c r="H2604" s="621"/>
      <c r="I2604" s="622"/>
      <c r="J2604" s="622"/>
      <c r="K2604" s="623"/>
      <c r="L2604" s="623"/>
      <c r="M2604" s="622"/>
      <c r="N2604" s="623"/>
      <c r="O2604" s="622"/>
      <c r="P2604" s="479"/>
      <c r="Q2604" s="479"/>
      <c r="R2604" s="623"/>
      <c r="S2604" s="478"/>
      <c r="T2604" s="478"/>
      <c r="U2604" s="624"/>
      <c r="V2604" s="624"/>
      <c r="W2604" s="624"/>
      <c r="BB2604" s="478"/>
      <c r="BC2604" s="478"/>
      <c r="BD2604" s="478"/>
      <c r="BE2604" s="478"/>
      <c r="BF2604" s="478"/>
      <c r="BG2604" s="478"/>
    </row>
    <row r="2605" spans="2:59" x14ac:dyDescent="0.2">
      <c r="B2605" s="478"/>
      <c r="C2605" s="478"/>
      <c r="D2605" s="620"/>
      <c r="E2605" s="620"/>
      <c r="F2605" s="620"/>
      <c r="G2605" s="479"/>
      <c r="H2605" s="621"/>
      <c r="I2605" s="622"/>
      <c r="J2605" s="622"/>
      <c r="K2605" s="623"/>
      <c r="L2605" s="623"/>
      <c r="M2605" s="622"/>
      <c r="N2605" s="623"/>
      <c r="O2605" s="622"/>
      <c r="P2605" s="479"/>
      <c r="Q2605" s="479"/>
      <c r="R2605" s="623"/>
      <c r="S2605" s="478"/>
      <c r="T2605" s="478"/>
      <c r="U2605" s="624"/>
      <c r="V2605" s="624"/>
      <c r="W2605" s="624"/>
      <c r="BB2605" s="478"/>
      <c r="BC2605" s="478"/>
      <c r="BD2605" s="478"/>
      <c r="BE2605" s="478"/>
      <c r="BF2605" s="478"/>
      <c r="BG2605" s="478"/>
    </row>
    <row r="2606" spans="2:59" x14ac:dyDescent="0.2">
      <c r="B2606" s="478"/>
      <c r="C2606" s="478"/>
      <c r="D2606" s="620"/>
      <c r="E2606" s="620"/>
      <c r="F2606" s="620"/>
      <c r="G2606" s="479"/>
      <c r="H2606" s="621"/>
      <c r="I2606" s="622"/>
      <c r="J2606" s="622"/>
      <c r="K2606" s="623"/>
      <c r="L2606" s="623"/>
      <c r="M2606" s="622"/>
      <c r="N2606" s="623"/>
      <c r="O2606" s="622"/>
      <c r="P2606" s="479"/>
      <c r="Q2606" s="479"/>
      <c r="R2606" s="623"/>
      <c r="S2606" s="478"/>
      <c r="T2606" s="478"/>
      <c r="U2606" s="624"/>
      <c r="V2606" s="624"/>
      <c r="W2606" s="624"/>
      <c r="BB2606" s="478"/>
      <c r="BC2606" s="478"/>
      <c r="BD2606" s="478"/>
      <c r="BE2606" s="478"/>
      <c r="BF2606" s="478"/>
      <c r="BG2606" s="478"/>
    </row>
    <row r="2607" spans="2:59" x14ac:dyDescent="0.2">
      <c r="B2607" s="478"/>
      <c r="C2607" s="478"/>
      <c r="D2607" s="620"/>
      <c r="E2607" s="620"/>
      <c r="F2607" s="620"/>
      <c r="G2607" s="479"/>
      <c r="H2607" s="621"/>
      <c r="I2607" s="622"/>
      <c r="J2607" s="622"/>
      <c r="K2607" s="623"/>
      <c r="L2607" s="623"/>
      <c r="M2607" s="622"/>
      <c r="N2607" s="623"/>
      <c r="O2607" s="622"/>
      <c r="P2607" s="479"/>
      <c r="Q2607" s="479"/>
      <c r="R2607" s="623"/>
      <c r="S2607" s="478"/>
      <c r="T2607" s="478"/>
      <c r="U2607" s="624"/>
      <c r="V2607" s="624"/>
      <c r="W2607" s="624"/>
      <c r="BB2607" s="478"/>
      <c r="BC2607" s="478"/>
      <c r="BD2607" s="478"/>
      <c r="BE2607" s="478"/>
      <c r="BF2607" s="478"/>
      <c r="BG2607" s="478"/>
    </row>
    <row r="2608" spans="2:59" x14ac:dyDescent="0.2">
      <c r="B2608" s="478"/>
      <c r="C2608" s="478"/>
      <c r="D2608" s="620"/>
      <c r="E2608" s="620"/>
      <c r="F2608" s="620"/>
      <c r="G2608" s="479"/>
      <c r="H2608" s="621"/>
      <c r="I2608" s="622"/>
      <c r="J2608" s="622"/>
      <c r="K2608" s="623"/>
      <c r="L2608" s="623"/>
      <c r="M2608" s="622"/>
      <c r="N2608" s="623"/>
      <c r="O2608" s="622"/>
      <c r="P2608" s="479"/>
      <c r="Q2608" s="479"/>
      <c r="R2608" s="623"/>
      <c r="S2608" s="478"/>
      <c r="T2608" s="478"/>
      <c r="U2608" s="624"/>
      <c r="V2608" s="624"/>
      <c r="W2608" s="624"/>
      <c r="BB2608" s="478"/>
      <c r="BC2608" s="478"/>
      <c r="BD2608" s="478"/>
      <c r="BE2608" s="478"/>
      <c r="BF2608" s="478"/>
      <c r="BG2608" s="478"/>
    </row>
    <row r="2609" spans="2:59" x14ac:dyDescent="0.2">
      <c r="B2609" s="478"/>
      <c r="C2609" s="478"/>
      <c r="D2609" s="620"/>
      <c r="E2609" s="620"/>
      <c r="F2609" s="620"/>
      <c r="G2609" s="479"/>
      <c r="H2609" s="621"/>
      <c r="I2609" s="622"/>
      <c r="J2609" s="622"/>
      <c r="K2609" s="623"/>
      <c r="L2609" s="623"/>
      <c r="M2609" s="622"/>
      <c r="N2609" s="623"/>
      <c r="O2609" s="622"/>
      <c r="P2609" s="479"/>
      <c r="Q2609" s="479"/>
      <c r="R2609" s="623"/>
      <c r="S2609" s="478"/>
      <c r="T2609" s="478"/>
      <c r="U2609" s="624"/>
      <c r="V2609" s="624"/>
      <c r="W2609" s="624"/>
      <c r="BB2609" s="478"/>
      <c r="BC2609" s="478"/>
      <c r="BD2609" s="478"/>
      <c r="BE2609" s="478"/>
      <c r="BF2609" s="478"/>
      <c r="BG2609" s="478"/>
    </row>
    <row r="2610" spans="2:59" x14ac:dyDescent="0.2">
      <c r="B2610" s="478"/>
      <c r="C2610" s="478"/>
      <c r="D2610" s="620"/>
      <c r="E2610" s="620"/>
      <c r="F2610" s="620"/>
      <c r="G2610" s="479"/>
      <c r="H2610" s="621"/>
      <c r="I2610" s="622"/>
      <c r="J2610" s="622"/>
      <c r="K2610" s="623"/>
      <c r="L2610" s="623"/>
      <c r="M2610" s="622"/>
      <c r="N2610" s="623"/>
      <c r="O2610" s="622"/>
      <c r="P2610" s="479"/>
      <c r="Q2610" s="479"/>
      <c r="R2610" s="623"/>
      <c r="S2610" s="478"/>
      <c r="T2610" s="478"/>
      <c r="U2610" s="624"/>
      <c r="V2610" s="624"/>
      <c r="W2610" s="624"/>
      <c r="BB2610" s="478"/>
      <c r="BC2610" s="478"/>
      <c r="BD2610" s="478"/>
      <c r="BE2610" s="478"/>
      <c r="BF2610" s="478"/>
      <c r="BG2610" s="478"/>
    </row>
    <row r="2611" spans="2:59" x14ac:dyDescent="0.2">
      <c r="B2611" s="478"/>
      <c r="C2611" s="478"/>
      <c r="D2611" s="620"/>
      <c r="E2611" s="620"/>
      <c r="F2611" s="620"/>
      <c r="G2611" s="479"/>
      <c r="H2611" s="621"/>
      <c r="I2611" s="622"/>
      <c r="J2611" s="622"/>
      <c r="K2611" s="623"/>
      <c r="L2611" s="623"/>
      <c r="M2611" s="622"/>
      <c r="N2611" s="623"/>
      <c r="O2611" s="622"/>
      <c r="P2611" s="479"/>
      <c r="Q2611" s="479"/>
      <c r="R2611" s="623"/>
      <c r="S2611" s="478"/>
      <c r="T2611" s="478"/>
      <c r="U2611" s="624"/>
      <c r="V2611" s="624"/>
      <c r="W2611" s="624"/>
      <c r="BB2611" s="478"/>
      <c r="BC2611" s="478"/>
      <c r="BD2611" s="478"/>
      <c r="BE2611" s="478"/>
      <c r="BF2611" s="478"/>
      <c r="BG2611" s="478"/>
    </row>
    <row r="2612" spans="2:59" x14ac:dyDescent="0.2">
      <c r="B2612" s="478"/>
      <c r="C2612" s="478"/>
      <c r="D2612" s="620"/>
      <c r="E2612" s="620"/>
      <c r="F2612" s="620"/>
      <c r="G2612" s="479"/>
      <c r="H2612" s="621"/>
      <c r="I2612" s="622"/>
      <c r="J2612" s="622"/>
      <c r="K2612" s="623"/>
      <c r="L2612" s="623"/>
      <c r="M2612" s="622"/>
      <c r="N2612" s="623"/>
      <c r="O2612" s="622"/>
      <c r="P2612" s="479"/>
      <c r="Q2612" s="479"/>
      <c r="R2612" s="623"/>
      <c r="S2612" s="478"/>
      <c r="T2612" s="478"/>
      <c r="U2612" s="624"/>
      <c r="V2612" s="624"/>
      <c r="W2612" s="624"/>
      <c r="BB2612" s="478"/>
      <c r="BC2612" s="478"/>
      <c r="BD2612" s="478"/>
      <c r="BE2612" s="478"/>
      <c r="BF2612" s="478"/>
      <c r="BG2612" s="478"/>
    </row>
    <row r="2613" spans="2:59" x14ac:dyDescent="0.2">
      <c r="B2613" s="478"/>
      <c r="C2613" s="478"/>
      <c r="D2613" s="620"/>
      <c r="E2613" s="620"/>
      <c r="F2613" s="620"/>
      <c r="G2613" s="479"/>
      <c r="H2613" s="621"/>
      <c r="I2613" s="622"/>
      <c r="J2613" s="622"/>
      <c r="K2613" s="623"/>
      <c r="L2613" s="623"/>
      <c r="M2613" s="622"/>
      <c r="N2613" s="623"/>
      <c r="O2613" s="622"/>
      <c r="P2613" s="479"/>
      <c r="Q2613" s="479"/>
      <c r="R2613" s="623"/>
      <c r="S2613" s="478"/>
      <c r="T2613" s="478"/>
      <c r="U2613" s="624"/>
      <c r="V2613" s="624"/>
      <c r="W2613" s="624"/>
      <c r="BB2613" s="478"/>
      <c r="BC2613" s="478"/>
      <c r="BD2613" s="478"/>
      <c r="BE2613" s="478"/>
      <c r="BF2613" s="478"/>
      <c r="BG2613" s="478"/>
    </row>
    <row r="2614" spans="2:59" x14ac:dyDescent="0.2">
      <c r="B2614" s="478"/>
      <c r="C2614" s="478"/>
      <c r="D2614" s="620"/>
      <c r="E2614" s="620"/>
      <c r="F2614" s="620"/>
      <c r="G2614" s="479"/>
      <c r="H2614" s="621"/>
      <c r="I2614" s="622"/>
      <c r="J2614" s="622"/>
      <c r="K2614" s="623"/>
      <c r="L2614" s="623"/>
      <c r="M2614" s="622"/>
      <c r="N2614" s="623"/>
      <c r="O2614" s="622"/>
      <c r="P2614" s="479"/>
      <c r="Q2614" s="479"/>
      <c r="R2614" s="623"/>
      <c r="S2614" s="478"/>
      <c r="T2614" s="478"/>
      <c r="U2614" s="624"/>
      <c r="V2614" s="624"/>
      <c r="W2614" s="624"/>
      <c r="BB2614" s="478"/>
      <c r="BC2614" s="478"/>
      <c r="BD2614" s="478"/>
      <c r="BE2614" s="478"/>
      <c r="BF2614" s="478"/>
      <c r="BG2614" s="478"/>
    </row>
    <row r="2615" spans="2:59" x14ac:dyDescent="0.2">
      <c r="B2615" s="478"/>
      <c r="C2615" s="478"/>
      <c r="D2615" s="620"/>
      <c r="E2615" s="620"/>
      <c r="F2615" s="620"/>
      <c r="G2615" s="479"/>
      <c r="H2615" s="621"/>
      <c r="I2615" s="622"/>
      <c r="J2615" s="622"/>
      <c r="K2615" s="623"/>
      <c r="L2615" s="623"/>
      <c r="M2615" s="622"/>
      <c r="N2615" s="623"/>
      <c r="O2615" s="622"/>
      <c r="P2615" s="479"/>
      <c r="Q2615" s="479"/>
      <c r="R2615" s="623"/>
      <c r="S2615" s="478"/>
      <c r="T2615" s="478"/>
      <c r="U2615" s="624"/>
      <c r="V2615" s="624"/>
      <c r="W2615" s="624"/>
      <c r="BB2615" s="478"/>
      <c r="BC2615" s="478"/>
      <c r="BD2615" s="478"/>
      <c r="BE2615" s="478"/>
      <c r="BF2615" s="478"/>
      <c r="BG2615" s="478"/>
    </row>
    <row r="2616" spans="2:59" x14ac:dyDescent="0.2">
      <c r="B2616" s="478"/>
      <c r="C2616" s="478"/>
      <c r="D2616" s="620"/>
      <c r="E2616" s="620"/>
      <c r="F2616" s="620"/>
      <c r="G2616" s="479"/>
      <c r="H2616" s="621"/>
      <c r="I2616" s="622"/>
      <c r="J2616" s="622"/>
      <c r="K2616" s="623"/>
      <c r="L2616" s="623"/>
      <c r="M2616" s="622"/>
      <c r="N2616" s="623"/>
      <c r="O2616" s="622"/>
      <c r="P2616" s="479"/>
      <c r="Q2616" s="479"/>
      <c r="R2616" s="623"/>
      <c r="S2616" s="478"/>
      <c r="T2616" s="478"/>
      <c r="U2616" s="624"/>
      <c r="V2616" s="624"/>
      <c r="W2616" s="624"/>
      <c r="BB2616" s="478"/>
      <c r="BC2616" s="478"/>
      <c r="BD2616" s="478"/>
      <c r="BE2616" s="478"/>
      <c r="BF2616" s="478"/>
      <c r="BG2616" s="478"/>
    </row>
    <row r="2617" spans="2:59" x14ac:dyDescent="0.2">
      <c r="B2617" s="478"/>
      <c r="C2617" s="478"/>
      <c r="D2617" s="620"/>
      <c r="E2617" s="620"/>
      <c r="F2617" s="620"/>
      <c r="G2617" s="479"/>
      <c r="H2617" s="621"/>
      <c r="I2617" s="622"/>
      <c r="J2617" s="622"/>
      <c r="K2617" s="623"/>
      <c r="L2617" s="623"/>
      <c r="M2617" s="622"/>
      <c r="N2617" s="623"/>
      <c r="O2617" s="622"/>
      <c r="P2617" s="479"/>
      <c r="Q2617" s="479"/>
      <c r="R2617" s="623"/>
      <c r="S2617" s="478"/>
      <c r="T2617" s="478"/>
      <c r="U2617" s="624"/>
      <c r="V2617" s="624"/>
      <c r="W2617" s="624"/>
      <c r="BB2617" s="478"/>
      <c r="BC2617" s="478"/>
      <c r="BD2617" s="478"/>
      <c r="BE2617" s="478"/>
      <c r="BF2617" s="478"/>
      <c r="BG2617" s="478"/>
    </row>
    <row r="2618" spans="2:59" x14ac:dyDescent="0.2">
      <c r="B2618" s="478"/>
      <c r="C2618" s="478"/>
      <c r="D2618" s="620"/>
      <c r="E2618" s="620"/>
      <c r="F2618" s="620"/>
      <c r="G2618" s="479"/>
      <c r="H2618" s="621"/>
      <c r="I2618" s="622"/>
      <c r="J2618" s="622"/>
      <c r="K2618" s="623"/>
      <c r="L2618" s="623"/>
      <c r="M2618" s="622"/>
      <c r="N2618" s="623"/>
      <c r="O2618" s="622"/>
      <c r="P2618" s="479"/>
      <c r="Q2618" s="479"/>
      <c r="R2618" s="623"/>
      <c r="S2618" s="478"/>
      <c r="T2618" s="478"/>
      <c r="U2618" s="624"/>
      <c r="V2618" s="624"/>
      <c r="W2618" s="624"/>
      <c r="BB2618" s="478"/>
      <c r="BC2618" s="478"/>
      <c r="BD2618" s="478"/>
      <c r="BE2618" s="478"/>
      <c r="BF2618" s="478"/>
      <c r="BG2618" s="478"/>
    </row>
    <row r="2619" spans="2:59" x14ac:dyDescent="0.2">
      <c r="B2619" s="478"/>
      <c r="C2619" s="478"/>
      <c r="D2619" s="620"/>
      <c r="E2619" s="620"/>
      <c r="F2619" s="620"/>
      <c r="G2619" s="479"/>
      <c r="H2619" s="621"/>
      <c r="I2619" s="622"/>
      <c r="J2619" s="622"/>
      <c r="K2619" s="623"/>
      <c r="L2619" s="623"/>
      <c r="M2619" s="622"/>
      <c r="N2619" s="623"/>
      <c r="O2619" s="622"/>
      <c r="P2619" s="479"/>
      <c r="Q2619" s="479"/>
      <c r="R2619" s="623"/>
      <c r="S2619" s="478"/>
      <c r="T2619" s="478"/>
      <c r="U2619" s="624"/>
      <c r="V2619" s="624"/>
      <c r="W2619" s="624"/>
      <c r="BB2619" s="478"/>
      <c r="BC2619" s="478"/>
      <c r="BD2619" s="478"/>
      <c r="BE2619" s="478"/>
      <c r="BF2619" s="478"/>
      <c r="BG2619" s="478"/>
    </row>
    <row r="2620" spans="2:59" x14ac:dyDescent="0.2">
      <c r="B2620" s="478"/>
      <c r="C2620" s="478"/>
      <c r="D2620" s="620"/>
      <c r="E2620" s="620"/>
      <c r="F2620" s="620"/>
      <c r="G2620" s="479"/>
      <c r="H2620" s="621"/>
      <c r="I2620" s="622"/>
      <c r="J2620" s="622"/>
      <c r="K2620" s="623"/>
      <c r="L2620" s="623"/>
      <c r="M2620" s="622"/>
      <c r="N2620" s="623"/>
      <c r="O2620" s="622"/>
      <c r="P2620" s="479"/>
      <c r="Q2620" s="479"/>
      <c r="R2620" s="623"/>
      <c r="S2620" s="478"/>
      <c r="T2620" s="478"/>
      <c r="U2620" s="624"/>
      <c r="V2620" s="624"/>
      <c r="W2620" s="624"/>
      <c r="BB2620" s="478"/>
      <c r="BC2620" s="478"/>
      <c r="BD2620" s="478"/>
      <c r="BE2620" s="478"/>
      <c r="BF2620" s="478"/>
      <c r="BG2620" s="478"/>
    </row>
    <row r="2621" spans="2:59" x14ac:dyDescent="0.2">
      <c r="B2621" s="478"/>
      <c r="C2621" s="478"/>
      <c r="D2621" s="620"/>
      <c r="E2621" s="620"/>
      <c r="F2621" s="620"/>
      <c r="G2621" s="479"/>
      <c r="H2621" s="621"/>
      <c r="I2621" s="622"/>
      <c r="J2621" s="622"/>
      <c r="K2621" s="623"/>
      <c r="L2621" s="623"/>
      <c r="M2621" s="622"/>
      <c r="N2621" s="623"/>
      <c r="O2621" s="622"/>
      <c r="P2621" s="479"/>
      <c r="Q2621" s="479"/>
      <c r="R2621" s="623"/>
      <c r="S2621" s="478"/>
      <c r="T2621" s="478"/>
      <c r="U2621" s="624"/>
      <c r="V2621" s="624"/>
      <c r="W2621" s="624"/>
      <c r="BB2621" s="478"/>
      <c r="BC2621" s="478"/>
      <c r="BD2621" s="478"/>
      <c r="BE2621" s="478"/>
      <c r="BF2621" s="478"/>
      <c r="BG2621" s="478"/>
    </row>
    <row r="2622" spans="2:59" x14ac:dyDescent="0.2">
      <c r="B2622" s="478"/>
      <c r="C2622" s="478"/>
      <c r="D2622" s="620"/>
      <c r="E2622" s="620"/>
      <c r="F2622" s="620"/>
      <c r="G2622" s="479"/>
      <c r="H2622" s="621"/>
      <c r="I2622" s="622"/>
      <c r="J2622" s="622"/>
      <c r="K2622" s="623"/>
      <c r="L2622" s="623"/>
      <c r="M2622" s="622"/>
      <c r="N2622" s="623"/>
      <c r="O2622" s="622"/>
      <c r="P2622" s="479"/>
      <c r="Q2622" s="479"/>
      <c r="R2622" s="623"/>
      <c r="S2622" s="478"/>
      <c r="T2622" s="478"/>
      <c r="U2622" s="624"/>
      <c r="V2622" s="624"/>
      <c r="W2622" s="624"/>
      <c r="BB2622" s="478"/>
      <c r="BC2622" s="478"/>
      <c r="BD2622" s="478"/>
      <c r="BE2622" s="478"/>
      <c r="BF2622" s="478"/>
      <c r="BG2622" s="478"/>
    </row>
    <row r="2623" spans="2:59" x14ac:dyDescent="0.2">
      <c r="B2623" s="478"/>
      <c r="C2623" s="478"/>
      <c r="D2623" s="620"/>
      <c r="E2623" s="620"/>
      <c r="F2623" s="620"/>
      <c r="G2623" s="479"/>
      <c r="H2623" s="621"/>
      <c r="I2623" s="622"/>
      <c r="J2623" s="622"/>
      <c r="K2623" s="623"/>
      <c r="L2623" s="623"/>
      <c r="M2623" s="622"/>
      <c r="N2623" s="623"/>
      <c r="O2623" s="622"/>
      <c r="P2623" s="479"/>
      <c r="Q2623" s="479"/>
      <c r="R2623" s="623"/>
      <c r="S2623" s="478"/>
      <c r="T2623" s="478"/>
      <c r="U2623" s="624"/>
      <c r="V2623" s="624"/>
      <c r="W2623" s="624"/>
      <c r="BB2623" s="478"/>
      <c r="BC2623" s="478"/>
      <c r="BD2623" s="478"/>
      <c r="BE2623" s="478"/>
      <c r="BF2623" s="478"/>
      <c r="BG2623" s="478"/>
    </row>
    <row r="2624" spans="2:59" x14ac:dyDescent="0.2">
      <c r="B2624" s="478"/>
      <c r="C2624" s="478"/>
      <c r="D2624" s="620"/>
      <c r="E2624" s="620"/>
      <c r="F2624" s="620"/>
      <c r="G2624" s="479"/>
      <c r="H2624" s="621"/>
      <c r="I2624" s="622"/>
      <c r="J2624" s="622"/>
      <c r="K2624" s="623"/>
      <c r="L2624" s="623"/>
      <c r="M2624" s="622"/>
      <c r="N2624" s="623"/>
      <c r="O2624" s="622"/>
      <c r="P2624" s="479"/>
      <c r="Q2624" s="479"/>
      <c r="R2624" s="623"/>
      <c r="S2624" s="478"/>
      <c r="T2624" s="478"/>
      <c r="U2624" s="624"/>
      <c r="V2624" s="624"/>
      <c r="W2624" s="624"/>
      <c r="BB2624" s="478"/>
      <c r="BC2624" s="478"/>
      <c r="BD2624" s="478"/>
      <c r="BE2624" s="478"/>
      <c r="BF2624" s="478"/>
      <c r="BG2624" s="478"/>
    </row>
    <row r="2625" spans="2:59" x14ac:dyDescent="0.2">
      <c r="B2625" s="478"/>
      <c r="C2625" s="478"/>
      <c r="D2625" s="620"/>
      <c r="E2625" s="620"/>
      <c r="F2625" s="620"/>
      <c r="G2625" s="479"/>
      <c r="H2625" s="621"/>
      <c r="I2625" s="622"/>
      <c r="J2625" s="622"/>
      <c r="K2625" s="623"/>
      <c r="L2625" s="623"/>
      <c r="M2625" s="622"/>
      <c r="N2625" s="623"/>
      <c r="O2625" s="622"/>
      <c r="P2625" s="479"/>
      <c r="Q2625" s="479"/>
      <c r="R2625" s="623"/>
      <c r="S2625" s="478"/>
      <c r="T2625" s="478"/>
      <c r="U2625" s="624"/>
      <c r="V2625" s="624"/>
      <c r="W2625" s="624"/>
      <c r="BB2625" s="478"/>
      <c r="BC2625" s="478"/>
      <c r="BD2625" s="478"/>
      <c r="BE2625" s="478"/>
      <c r="BF2625" s="478"/>
      <c r="BG2625" s="478"/>
    </row>
    <row r="2626" spans="2:59" x14ac:dyDescent="0.2">
      <c r="B2626" s="478"/>
      <c r="C2626" s="478"/>
      <c r="D2626" s="620"/>
      <c r="E2626" s="620"/>
      <c r="F2626" s="620"/>
      <c r="G2626" s="479"/>
      <c r="H2626" s="621"/>
      <c r="I2626" s="622"/>
      <c r="J2626" s="622"/>
      <c r="K2626" s="623"/>
      <c r="L2626" s="623"/>
      <c r="M2626" s="622"/>
      <c r="N2626" s="623"/>
      <c r="O2626" s="622"/>
      <c r="P2626" s="479"/>
      <c r="Q2626" s="479"/>
      <c r="R2626" s="623"/>
      <c r="S2626" s="478"/>
      <c r="T2626" s="478"/>
      <c r="U2626" s="624"/>
      <c r="V2626" s="624"/>
      <c r="W2626" s="624"/>
      <c r="BB2626" s="478"/>
      <c r="BC2626" s="478"/>
      <c r="BD2626" s="478"/>
      <c r="BE2626" s="478"/>
      <c r="BF2626" s="478"/>
      <c r="BG2626" s="478"/>
    </row>
    <row r="2627" spans="2:59" x14ac:dyDescent="0.2">
      <c r="B2627" s="478"/>
      <c r="C2627" s="478"/>
      <c r="D2627" s="620"/>
      <c r="E2627" s="620"/>
      <c r="F2627" s="620"/>
      <c r="G2627" s="479"/>
      <c r="H2627" s="621"/>
      <c r="I2627" s="622"/>
      <c r="J2627" s="622"/>
      <c r="K2627" s="623"/>
      <c r="L2627" s="623"/>
      <c r="M2627" s="622"/>
      <c r="N2627" s="623"/>
      <c r="O2627" s="622"/>
      <c r="P2627" s="479"/>
      <c r="Q2627" s="479"/>
      <c r="R2627" s="623"/>
      <c r="S2627" s="478"/>
      <c r="T2627" s="478"/>
      <c r="U2627" s="624"/>
      <c r="V2627" s="624"/>
      <c r="W2627" s="624"/>
      <c r="BB2627" s="478"/>
      <c r="BC2627" s="478"/>
      <c r="BD2627" s="478"/>
      <c r="BE2627" s="478"/>
      <c r="BF2627" s="478"/>
      <c r="BG2627" s="478"/>
    </row>
    <row r="2628" spans="2:59" x14ac:dyDescent="0.2">
      <c r="B2628" s="478"/>
      <c r="C2628" s="478"/>
      <c r="D2628" s="620"/>
      <c r="E2628" s="620"/>
      <c r="F2628" s="620"/>
      <c r="G2628" s="479"/>
      <c r="H2628" s="621"/>
      <c r="I2628" s="622"/>
      <c r="J2628" s="622"/>
      <c r="K2628" s="623"/>
      <c r="L2628" s="623"/>
      <c r="M2628" s="622"/>
      <c r="N2628" s="623"/>
      <c r="O2628" s="622"/>
      <c r="P2628" s="479"/>
      <c r="Q2628" s="479"/>
      <c r="R2628" s="623"/>
      <c r="S2628" s="478"/>
      <c r="T2628" s="478"/>
      <c r="U2628" s="624"/>
      <c r="V2628" s="624"/>
      <c r="W2628" s="624"/>
      <c r="BB2628" s="478"/>
      <c r="BC2628" s="478"/>
      <c r="BD2628" s="478"/>
      <c r="BE2628" s="478"/>
      <c r="BF2628" s="478"/>
      <c r="BG2628" s="478"/>
    </row>
    <row r="2629" spans="2:59" x14ac:dyDescent="0.2">
      <c r="B2629" s="478"/>
      <c r="C2629" s="478"/>
      <c r="D2629" s="620"/>
      <c r="E2629" s="620"/>
      <c r="F2629" s="620"/>
      <c r="G2629" s="479"/>
      <c r="H2629" s="621"/>
      <c r="I2629" s="622"/>
      <c r="J2629" s="622"/>
      <c r="K2629" s="623"/>
      <c r="L2629" s="623"/>
      <c r="M2629" s="622"/>
      <c r="N2629" s="623"/>
      <c r="O2629" s="622"/>
      <c r="P2629" s="479"/>
      <c r="Q2629" s="479"/>
      <c r="R2629" s="623"/>
      <c r="S2629" s="478"/>
      <c r="T2629" s="478"/>
      <c r="U2629" s="624"/>
      <c r="V2629" s="624"/>
      <c r="W2629" s="624"/>
      <c r="BB2629" s="478"/>
      <c r="BC2629" s="478"/>
      <c r="BD2629" s="478"/>
      <c r="BE2629" s="478"/>
      <c r="BF2629" s="478"/>
      <c r="BG2629" s="478"/>
    </row>
    <row r="2630" spans="2:59" x14ac:dyDescent="0.2">
      <c r="B2630" s="478"/>
      <c r="C2630" s="478"/>
      <c r="D2630" s="620"/>
      <c r="E2630" s="620"/>
      <c r="F2630" s="620"/>
      <c r="G2630" s="479"/>
      <c r="H2630" s="621"/>
      <c r="I2630" s="622"/>
      <c r="J2630" s="622"/>
      <c r="K2630" s="623"/>
      <c r="L2630" s="623"/>
      <c r="M2630" s="622"/>
      <c r="N2630" s="623"/>
      <c r="O2630" s="622"/>
      <c r="P2630" s="479"/>
      <c r="Q2630" s="479"/>
      <c r="R2630" s="623"/>
      <c r="S2630" s="478"/>
      <c r="T2630" s="478"/>
      <c r="U2630" s="624"/>
      <c r="V2630" s="624"/>
      <c r="W2630" s="624"/>
      <c r="BB2630" s="478"/>
      <c r="BC2630" s="478"/>
      <c r="BD2630" s="478"/>
      <c r="BE2630" s="478"/>
      <c r="BF2630" s="478"/>
      <c r="BG2630" s="478"/>
    </row>
    <row r="2631" spans="2:59" x14ac:dyDescent="0.2">
      <c r="B2631" s="478"/>
      <c r="C2631" s="478"/>
      <c r="D2631" s="620"/>
      <c r="E2631" s="620"/>
      <c r="F2631" s="620"/>
      <c r="G2631" s="479"/>
      <c r="H2631" s="621"/>
      <c r="I2631" s="622"/>
      <c r="J2631" s="622"/>
      <c r="K2631" s="623"/>
      <c r="L2631" s="623"/>
      <c r="M2631" s="622"/>
      <c r="N2631" s="623"/>
      <c r="O2631" s="622"/>
      <c r="P2631" s="479"/>
      <c r="Q2631" s="479"/>
      <c r="R2631" s="623"/>
      <c r="S2631" s="478"/>
      <c r="T2631" s="478"/>
      <c r="U2631" s="624"/>
      <c r="V2631" s="624"/>
      <c r="W2631" s="624"/>
      <c r="BB2631" s="478"/>
      <c r="BC2631" s="478"/>
      <c r="BD2631" s="478"/>
      <c r="BE2631" s="478"/>
      <c r="BF2631" s="478"/>
      <c r="BG2631" s="478"/>
    </row>
    <row r="2632" spans="2:59" x14ac:dyDescent="0.2">
      <c r="B2632" s="478"/>
      <c r="C2632" s="478"/>
      <c r="D2632" s="620"/>
      <c r="E2632" s="620"/>
      <c r="F2632" s="620"/>
      <c r="G2632" s="479"/>
      <c r="H2632" s="621"/>
      <c r="I2632" s="622"/>
      <c r="J2632" s="622"/>
      <c r="K2632" s="623"/>
      <c r="L2632" s="623"/>
      <c r="M2632" s="622"/>
      <c r="N2632" s="623"/>
      <c r="O2632" s="622"/>
      <c r="P2632" s="479"/>
      <c r="Q2632" s="479"/>
      <c r="R2632" s="623"/>
      <c r="S2632" s="478"/>
      <c r="T2632" s="478"/>
      <c r="U2632" s="624"/>
      <c r="V2632" s="624"/>
      <c r="W2632" s="624"/>
      <c r="BB2632" s="478"/>
      <c r="BC2632" s="478"/>
      <c r="BD2632" s="478"/>
      <c r="BE2632" s="478"/>
      <c r="BF2632" s="478"/>
      <c r="BG2632" s="478"/>
    </row>
    <row r="2633" spans="2:59" x14ac:dyDescent="0.2">
      <c r="B2633" s="478"/>
      <c r="C2633" s="478"/>
      <c r="D2633" s="620"/>
      <c r="E2633" s="620"/>
      <c r="F2633" s="620"/>
      <c r="G2633" s="479"/>
      <c r="H2633" s="621"/>
      <c r="I2633" s="622"/>
      <c r="J2633" s="622"/>
      <c r="K2633" s="623"/>
      <c r="L2633" s="623"/>
      <c r="M2633" s="622"/>
      <c r="N2633" s="623"/>
      <c r="O2633" s="622"/>
      <c r="P2633" s="479"/>
      <c r="Q2633" s="479"/>
      <c r="R2633" s="623"/>
      <c r="S2633" s="478"/>
      <c r="T2633" s="478"/>
      <c r="U2633" s="624"/>
      <c r="V2633" s="624"/>
      <c r="W2633" s="624"/>
      <c r="BB2633" s="478"/>
      <c r="BC2633" s="478"/>
      <c r="BD2633" s="478"/>
      <c r="BE2633" s="478"/>
      <c r="BF2633" s="478"/>
      <c r="BG2633" s="478"/>
    </row>
    <row r="2634" spans="2:59" x14ac:dyDescent="0.2">
      <c r="B2634" s="478"/>
      <c r="C2634" s="478"/>
      <c r="D2634" s="620"/>
      <c r="E2634" s="620"/>
      <c r="F2634" s="620"/>
      <c r="G2634" s="479"/>
      <c r="H2634" s="621"/>
      <c r="I2634" s="622"/>
      <c r="J2634" s="622"/>
      <c r="K2634" s="623"/>
      <c r="L2634" s="623"/>
      <c r="M2634" s="622"/>
      <c r="N2634" s="623"/>
      <c r="O2634" s="622"/>
      <c r="P2634" s="479"/>
      <c r="Q2634" s="479"/>
      <c r="R2634" s="623"/>
      <c r="S2634" s="478"/>
      <c r="T2634" s="478"/>
      <c r="U2634" s="624"/>
      <c r="V2634" s="624"/>
      <c r="W2634" s="624"/>
      <c r="BB2634" s="478"/>
      <c r="BC2634" s="478"/>
      <c r="BD2634" s="478"/>
      <c r="BE2634" s="478"/>
      <c r="BF2634" s="478"/>
      <c r="BG2634" s="478"/>
    </row>
    <row r="2635" spans="2:59" x14ac:dyDescent="0.2">
      <c r="B2635" s="478"/>
      <c r="C2635" s="478"/>
      <c r="D2635" s="620"/>
      <c r="E2635" s="620"/>
      <c r="F2635" s="620"/>
      <c r="G2635" s="479"/>
      <c r="H2635" s="621"/>
      <c r="I2635" s="622"/>
      <c r="J2635" s="622"/>
      <c r="K2635" s="623"/>
      <c r="L2635" s="623"/>
      <c r="M2635" s="622"/>
      <c r="N2635" s="623"/>
      <c r="O2635" s="622"/>
      <c r="P2635" s="479"/>
      <c r="Q2635" s="479"/>
      <c r="R2635" s="623"/>
      <c r="S2635" s="478"/>
      <c r="T2635" s="478"/>
      <c r="U2635" s="624"/>
      <c r="V2635" s="624"/>
      <c r="W2635" s="624"/>
      <c r="BB2635" s="478"/>
      <c r="BC2635" s="478"/>
      <c r="BD2635" s="478"/>
      <c r="BE2635" s="478"/>
      <c r="BF2635" s="478"/>
      <c r="BG2635" s="478"/>
    </row>
    <row r="2636" spans="2:59" x14ac:dyDescent="0.2">
      <c r="B2636" s="478"/>
      <c r="C2636" s="478"/>
      <c r="D2636" s="620"/>
      <c r="E2636" s="620"/>
      <c r="F2636" s="620"/>
      <c r="G2636" s="479"/>
      <c r="H2636" s="621"/>
      <c r="I2636" s="622"/>
      <c r="J2636" s="622"/>
      <c r="K2636" s="623"/>
      <c r="L2636" s="623"/>
      <c r="M2636" s="622"/>
      <c r="N2636" s="623"/>
      <c r="O2636" s="622"/>
      <c r="P2636" s="479"/>
      <c r="Q2636" s="479"/>
      <c r="R2636" s="623"/>
      <c r="S2636" s="478"/>
      <c r="T2636" s="478"/>
      <c r="U2636" s="624"/>
      <c r="V2636" s="624"/>
      <c r="W2636" s="624"/>
      <c r="BB2636" s="478"/>
      <c r="BC2636" s="478"/>
      <c r="BD2636" s="478"/>
      <c r="BE2636" s="478"/>
      <c r="BF2636" s="478"/>
      <c r="BG2636" s="478"/>
    </row>
    <row r="2637" spans="2:59" x14ac:dyDescent="0.2">
      <c r="B2637" s="478"/>
      <c r="C2637" s="478"/>
      <c r="D2637" s="620"/>
      <c r="E2637" s="620"/>
      <c r="F2637" s="620"/>
      <c r="G2637" s="479"/>
      <c r="H2637" s="621"/>
      <c r="I2637" s="622"/>
      <c r="J2637" s="622"/>
      <c r="K2637" s="623"/>
      <c r="L2637" s="623"/>
      <c r="M2637" s="622"/>
      <c r="N2637" s="623"/>
      <c r="O2637" s="622"/>
      <c r="P2637" s="479"/>
      <c r="Q2637" s="479"/>
      <c r="R2637" s="623"/>
      <c r="S2637" s="478"/>
      <c r="T2637" s="478"/>
      <c r="U2637" s="624"/>
      <c r="V2637" s="624"/>
      <c r="W2637" s="624"/>
      <c r="BB2637" s="478"/>
      <c r="BC2637" s="478"/>
      <c r="BD2637" s="478"/>
      <c r="BE2637" s="478"/>
      <c r="BF2637" s="478"/>
      <c r="BG2637" s="478"/>
    </row>
    <row r="2638" spans="2:59" x14ac:dyDescent="0.2">
      <c r="B2638" s="478"/>
      <c r="C2638" s="478"/>
      <c r="D2638" s="620"/>
      <c r="E2638" s="620"/>
      <c r="F2638" s="620"/>
      <c r="G2638" s="479"/>
      <c r="H2638" s="621"/>
      <c r="I2638" s="622"/>
      <c r="J2638" s="622"/>
      <c r="K2638" s="623"/>
      <c r="L2638" s="623"/>
      <c r="M2638" s="622"/>
      <c r="N2638" s="623"/>
      <c r="O2638" s="622"/>
      <c r="P2638" s="479"/>
      <c r="Q2638" s="479"/>
      <c r="R2638" s="623"/>
      <c r="S2638" s="478"/>
      <c r="T2638" s="478"/>
      <c r="U2638" s="624"/>
      <c r="V2638" s="624"/>
      <c r="W2638" s="624"/>
      <c r="BB2638" s="478"/>
      <c r="BC2638" s="478"/>
      <c r="BD2638" s="478"/>
      <c r="BE2638" s="478"/>
      <c r="BF2638" s="478"/>
      <c r="BG2638" s="478"/>
    </row>
    <row r="2639" spans="2:59" x14ac:dyDescent="0.2">
      <c r="B2639" s="478"/>
      <c r="C2639" s="478"/>
      <c r="D2639" s="620"/>
      <c r="E2639" s="620"/>
      <c r="F2639" s="620"/>
      <c r="G2639" s="479"/>
      <c r="H2639" s="621"/>
      <c r="I2639" s="622"/>
      <c r="J2639" s="622"/>
      <c r="K2639" s="623"/>
      <c r="L2639" s="623"/>
      <c r="M2639" s="622"/>
      <c r="N2639" s="623"/>
      <c r="O2639" s="622"/>
      <c r="P2639" s="479"/>
      <c r="Q2639" s="479"/>
      <c r="R2639" s="623"/>
      <c r="S2639" s="478"/>
      <c r="T2639" s="478"/>
      <c r="U2639" s="624"/>
      <c r="V2639" s="624"/>
      <c r="W2639" s="624"/>
      <c r="BB2639" s="478"/>
      <c r="BC2639" s="478"/>
      <c r="BD2639" s="478"/>
      <c r="BE2639" s="478"/>
      <c r="BF2639" s="478"/>
      <c r="BG2639" s="478"/>
    </row>
    <row r="2640" spans="2:59" x14ac:dyDescent="0.2">
      <c r="B2640" s="478"/>
      <c r="C2640" s="478"/>
      <c r="D2640" s="620"/>
      <c r="E2640" s="620"/>
      <c r="F2640" s="620"/>
      <c r="G2640" s="479"/>
      <c r="H2640" s="621"/>
      <c r="I2640" s="622"/>
      <c r="J2640" s="622"/>
      <c r="K2640" s="623"/>
      <c r="L2640" s="623"/>
      <c r="M2640" s="622"/>
      <c r="N2640" s="623"/>
      <c r="O2640" s="622"/>
      <c r="P2640" s="479"/>
      <c r="Q2640" s="479"/>
      <c r="R2640" s="623"/>
      <c r="S2640" s="478"/>
      <c r="T2640" s="478"/>
      <c r="U2640" s="624"/>
      <c r="V2640" s="624"/>
      <c r="W2640" s="624"/>
      <c r="BB2640" s="478"/>
      <c r="BC2640" s="478"/>
      <c r="BD2640" s="478"/>
      <c r="BE2640" s="478"/>
      <c r="BF2640" s="478"/>
      <c r="BG2640" s="478"/>
    </row>
    <row r="2641" spans="2:59" x14ac:dyDescent="0.2">
      <c r="B2641" s="478"/>
      <c r="C2641" s="478"/>
      <c r="D2641" s="620"/>
      <c r="E2641" s="620"/>
      <c r="F2641" s="620"/>
      <c r="G2641" s="479"/>
      <c r="H2641" s="621"/>
      <c r="I2641" s="622"/>
      <c r="J2641" s="622"/>
      <c r="K2641" s="623"/>
      <c r="L2641" s="623"/>
      <c r="M2641" s="622"/>
      <c r="N2641" s="623"/>
      <c r="O2641" s="622"/>
      <c r="P2641" s="479"/>
      <c r="Q2641" s="479"/>
      <c r="R2641" s="623"/>
      <c r="S2641" s="478"/>
      <c r="T2641" s="478"/>
      <c r="U2641" s="624"/>
      <c r="V2641" s="624"/>
      <c r="W2641" s="624"/>
      <c r="BB2641" s="478"/>
      <c r="BC2641" s="478"/>
      <c r="BD2641" s="478"/>
      <c r="BE2641" s="478"/>
      <c r="BF2641" s="478"/>
      <c r="BG2641" s="478"/>
    </row>
    <row r="2642" spans="2:59" x14ac:dyDescent="0.2">
      <c r="B2642" s="478"/>
      <c r="C2642" s="478"/>
      <c r="D2642" s="620"/>
      <c r="E2642" s="620"/>
      <c r="F2642" s="620"/>
      <c r="G2642" s="479"/>
      <c r="H2642" s="621"/>
      <c r="I2642" s="622"/>
      <c r="J2642" s="622"/>
      <c r="K2642" s="623"/>
      <c r="L2642" s="623"/>
      <c r="M2642" s="622"/>
      <c r="N2642" s="623"/>
      <c r="O2642" s="622"/>
      <c r="P2642" s="479"/>
      <c r="Q2642" s="479"/>
      <c r="R2642" s="623"/>
      <c r="S2642" s="478"/>
      <c r="T2642" s="478"/>
      <c r="U2642" s="624"/>
      <c r="V2642" s="624"/>
      <c r="W2642" s="624"/>
      <c r="BB2642" s="478"/>
      <c r="BC2642" s="478"/>
      <c r="BD2642" s="478"/>
      <c r="BE2642" s="478"/>
      <c r="BF2642" s="478"/>
      <c r="BG2642" s="478"/>
    </row>
    <row r="2643" spans="2:59" x14ac:dyDescent="0.2">
      <c r="B2643" s="478"/>
      <c r="C2643" s="478"/>
      <c r="D2643" s="620"/>
      <c r="E2643" s="620"/>
      <c r="F2643" s="620"/>
      <c r="G2643" s="479"/>
      <c r="H2643" s="621"/>
      <c r="I2643" s="622"/>
      <c r="J2643" s="622"/>
      <c r="K2643" s="623"/>
      <c r="L2643" s="623"/>
      <c r="M2643" s="622"/>
      <c r="N2643" s="623"/>
      <c r="O2643" s="622"/>
      <c r="P2643" s="479"/>
      <c r="Q2643" s="479"/>
      <c r="R2643" s="623"/>
      <c r="S2643" s="478"/>
      <c r="T2643" s="478"/>
      <c r="U2643" s="624"/>
      <c r="V2643" s="624"/>
      <c r="W2643" s="624"/>
      <c r="BB2643" s="478"/>
      <c r="BC2643" s="478"/>
      <c r="BD2643" s="478"/>
      <c r="BE2643" s="478"/>
      <c r="BF2643" s="478"/>
      <c r="BG2643" s="478"/>
    </row>
    <row r="2644" spans="2:59" x14ac:dyDescent="0.2">
      <c r="B2644" s="478"/>
      <c r="C2644" s="478"/>
      <c r="D2644" s="620"/>
      <c r="E2644" s="620"/>
      <c r="F2644" s="620"/>
      <c r="G2644" s="479"/>
      <c r="H2644" s="621"/>
      <c r="I2644" s="622"/>
      <c r="J2644" s="622"/>
      <c r="K2644" s="623"/>
      <c r="L2644" s="623"/>
      <c r="M2644" s="622"/>
      <c r="N2644" s="623"/>
      <c r="O2644" s="622"/>
      <c r="P2644" s="479"/>
      <c r="Q2644" s="479"/>
      <c r="R2644" s="623"/>
      <c r="S2644" s="478"/>
      <c r="T2644" s="478"/>
      <c r="U2644" s="624"/>
      <c r="V2644" s="624"/>
      <c r="W2644" s="624"/>
      <c r="BB2644" s="478"/>
      <c r="BC2644" s="478"/>
      <c r="BD2644" s="478"/>
      <c r="BE2644" s="478"/>
      <c r="BF2644" s="478"/>
      <c r="BG2644" s="478"/>
    </row>
    <row r="2645" spans="2:59" x14ac:dyDescent="0.2">
      <c r="B2645" s="478"/>
      <c r="C2645" s="478"/>
      <c r="D2645" s="620"/>
      <c r="E2645" s="620"/>
      <c r="F2645" s="620"/>
      <c r="G2645" s="479"/>
      <c r="H2645" s="621"/>
      <c r="I2645" s="622"/>
      <c r="J2645" s="622"/>
      <c r="K2645" s="623"/>
      <c r="L2645" s="623"/>
      <c r="M2645" s="622"/>
      <c r="N2645" s="623"/>
      <c r="O2645" s="622"/>
      <c r="P2645" s="479"/>
      <c r="Q2645" s="479"/>
      <c r="R2645" s="623"/>
      <c r="S2645" s="478"/>
      <c r="T2645" s="478"/>
      <c r="U2645" s="624"/>
      <c r="V2645" s="624"/>
      <c r="W2645" s="624"/>
      <c r="BB2645" s="478"/>
      <c r="BC2645" s="478"/>
      <c r="BD2645" s="478"/>
      <c r="BE2645" s="478"/>
      <c r="BF2645" s="478"/>
      <c r="BG2645" s="478"/>
    </row>
    <row r="2646" spans="2:59" x14ac:dyDescent="0.2">
      <c r="B2646" s="478"/>
      <c r="C2646" s="478"/>
      <c r="D2646" s="620"/>
      <c r="E2646" s="620"/>
      <c r="F2646" s="620"/>
      <c r="G2646" s="479"/>
      <c r="H2646" s="621"/>
      <c r="I2646" s="622"/>
      <c r="J2646" s="622"/>
      <c r="K2646" s="623"/>
      <c r="L2646" s="623"/>
      <c r="M2646" s="622"/>
      <c r="N2646" s="623"/>
      <c r="O2646" s="622"/>
      <c r="P2646" s="479"/>
      <c r="Q2646" s="479"/>
      <c r="R2646" s="623"/>
      <c r="S2646" s="478"/>
      <c r="T2646" s="478"/>
      <c r="U2646" s="624"/>
      <c r="V2646" s="624"/>
      <c r="W2646" s="624"/>
      <c r="BB2646" s="478"/>
      <c r="BC2646" s="478"/>
      <c r="BD2646" s="478"/>
      <c r="BE2646" s="478"/>
      <c r="BF2646" s="478"/>
      <c r="BG2646" s="478"/>
    </row>
    <row r="2647" spans="2:59" x14ac:dyDescent="0.2">
      <c r="B2647" s="478"/>
      <c r="C2647" s="478"/>
      <c r="D2647" s="620"/>
      <c r="E2647" s="620"/>
      <c r="F2647" s="620"/>
      <c r="G2647" s="479"/>
      <c r="H2647" s="621"/>
      <c r="I2647" s="622"/>
      <c r="J2647" s="622"/>
      <c r="K2647" s="623"/>
      <c r="L2647" s="623"/>
      <c r="M2647" s="622"/>
      <c r="N2647" s="623"/>
      <c r="O2647" s="622"/>
      <c r="P2647" s="479"/>
      <c r="Q2647" s="479"/>
      <c r="R2647" s="623"/>
      <c r="S2647" s="478"/>
      <c r="T2647" s="478"/>
      <c r="U2647" s="624"/>
      <c r="V2647" s="624"/>
      <c r="W2647" s="624"/>
      <c r="BB2647" s="478"/>
      <c r="BC2647" s="478"/>
      <c r="BD2647" s="478"/>
      <c r="BE2647" s="478"/>
      <c r="BF2647" s="478"/>
      <c r="BG2647" s="478"/>
    </row>
    <row r="2648" spans="2:59" x14ac:dyDescent="0.2">
      <c r="B2648" s="478"/>
      <c r="C2648" s="478"/>
      <c r="D2648" s="620"/>
      <c r="E2648" s="620"/>
      <c r="F2648" s="620"/>
      <c r="G2648" s="479"/>
      <c r="H2648" s="621"/>
      <c r="I2648" s="622"/>
      <c r="J2648" s="622"/>
      <c r="K2648" s="623"/>
      <c r="L2648" s="623"/>
      <c r="M2648" s="622"/>
      <c r="N2648" s="623"/>
      <c r="O2648" s="622"/>
      <c r="P2648" s="479"/>
      <c r="Q2648" s="479"/>
      <c r="R2648" s="623"/>
      <c r="S2648" s="478"/>
      <c r="T2648" s="478"/>
      <c r="U2648" s="624"/>
      <c r="V2648" s="624"/>
      <c r="W2648" s="624"/>
      <c r="BB2648" s="478"/>
      <c r="BC2648" s="478"/>
      <c r="BD2648" s="478"/>
      <c r="BE2648" s="478"/>
      <c r="BF2648" s="478"/>
      <c r="BG2648" s="478"/>
    </row>
    <row r="2649" spans="2:59" x14ac:dyDescent="0.2">
      <c r="B2649" s="478"/>
      <c r="C2649" s="478"/>
      <c r="D2649" s="620"/>
      <c r="E2649" s="620"/>
      <c r="F2649" s="620"/>
      <c r="G2649" s="479"/>
      <c r="H2649" s="621"/>
      <c r="I2649" s="622"/>
      <c r="J2649" s="622"/>
      <c r="K2649" s="623"/>
      <c r="L2649" s="623"/>
      <c r="M2649" s="622"/>
      <c r="N2649" s="623"/>
      <c r="O2649" s="622"/>
      <c r="P2649" s="479"/>
      <c r="Q2649" s="479"/>
      <c r="R2649" s="623"/>
      <c r="S2649" s="478"/>
      <c r="T2649" s="478"/>
      <c r="U2649" s="624"/>
      <c r="V2649" s="624"/>
      <c r="W2649" s="624"/>
      <c r="BB2649" s="478"/>
      <c r="BC2649" s="478"/>
      <c r="BD2649" s="478"/>
      <c r="BE2649" s="478"/>
      <c r="BF2649" s="478"/>
      <c r="BG2649" s="478"/>
    </row>
    <row r="2650" spans="2:59" x14ac:dyDescent="0.2">
      <c r="B2650" s="478"/>
      <c r="C2650" s="478"/>
      <c r="D2650" s="620"/>
      <c r="E2650" s="620"/>
      <c r="F2650" s="620"/>
      <c r="G2650" s="479"/>
      <c r="H2650" s="621"/>
      <c r="I2650" s="622"/>
      <c r="J2650" s="622"/>
      <c r="K2650" s="623"/>
      <c r="L2650" s="623"/>
      <c r="M2650" s="622"/>
      <c r="N2650" s="623"/>
      <c r="O2650" s="622"/>
      <c r="P2650" s="479"/>
      <c r="Q2650" s="479"/>
      <c r="R2650" s="623"/>
      <c r="S2650" s="478"/>
      <c r="T2650" s="478"/>
      <c r="U2650" s="624"/>
      <c r="V2650" s="624"/>
      <c r="W2650" s="624"/>
      <c r="BB2650" s="478"/>
      <c r="BC2650" s="478"/>
      <c r="BD2650" s="478"/>
      <c r="BE2650" s="478"/>
      <c r="BF2650" s="478"/>
      <c r="BG2650" s="478"/>
    </row>
    <row r="2651" spans="2:59" x14ac:dyDescent="0.2">
      <c r="B2651" s="478"/>
      <c r="C2651" s="478"/>
      <c r="D2651" s="620"/>
      <c r="E2651" s="620"/>
      <c r="F2651" s="620"/>
      <c r="G2651" s="479"/>
      <c r="H2651" s="621"/>
      <c r="I2651" s="622"/>
      <c r="J2651" s="622"/>
      <c r="K2651" s="623"/>
      <c r="L2651" s="623"/>
      <c r="M2651" s="622"/>
      <c r="N2651" s="623"/>
      <c r="O2651" s="622"/>
      <c r="P2651" s="479"/>
      <c r="Q2651" s="479"/>
      <c r="R2651" s="623"/>
      <c r="S2651" s="478"/>
      <c r="T2651" s="478"/>
      <c r="U2651" s="624"/>
      <c r="V2651" s="624"/>
      <c r="W2651" s="624"/>
      <c r="BB2651" s="478"/>
      <c r="BC2651" s="478"/>
      <c r="BD2651" s="478"/>
      <c r="BE2651" s="478"/>
      <c r="BF2651" s="478"/>
      <c r="BG2651" s="478"/>
    </row>
    <row r="2652" spans="2:59" x14ac:dyDescent="0.2">
      <c r="B2652" s="478"/>
      <c r="C2652" s="478"/>
      <c r="D2652" s="620"/>
      <c r="E2652" s="620"/>
      <c r="F2652" s="620"/>
      <c r="G2652" s="479"/>
      <c r="H2652" s="621"/>
      <c r="I2652" s="622"/>
      <c r="J2652" s="622"/>
      <c r="K2652" s="623"/>
      <c r="L2652" s="623"/>
      <c r="M2652" s="622"/>
      <c r="N2652" s="623"/>
      <c r="O2652" s="622"/>
      <c r="P2652" s="479"/>
      <c r="Q2652" s="479"/>
      <c r="R2652" s="623"/>
      <c r="S2652" s="478"/>
      <c r="T2652" s="478"/>
      <c r="U2652" s="624"/>
      <c r="V2652" s="624"/>
      <c r="W2652" s="624"/>
      <c r="BB2652" s="478"/>
      <c r="BC2652" s="478"/>
      <c r="BD2652" s="478"/>
      <c r="BE2652" s="478"/>
      <c r="BF2652" s="478"/>
      <c r="BG2652" s="478"/>
    </row>
    <row r="2653" spans="2:59" x14ac:dyDescent="0.2">
      <c r="B2653" s="478"/>
      <c r="C2653" s="478"/>
      <c r="D2653" s="620"/>
      <c r="E2653" s="620"/>
      <c r="F2653" s="620"/>
      <c r="G2653" s="479"/>
      <c r="H2653" s="621"/>
      <c r="I2653" s="622"/>
      <c r="J2653" s="622"/>
      <c r="K2653" s="623"/>
      <c r="L2653" s="623"/>
      <c r="M2653" s="622"/>
      <c r="N2653" s="623"/>
      <c r="O2653" s="622"/>
      <c r="P2653" s="479"/>
      <c r="Q2653" s="479"/>
      <c r="R2653" s="623"/>
      <c r="S2653" s="478"/>
      <c r="T2653" s="478"/>
      <c r="U2653" s="624"/>
      <c r="V2653" s="624"/>
      <c r="W2653" s="624"/>
      <c r="BB2653" s="478"/>
      <c r="BC2653" s="478"/>
      <c r="BD2653" s="478"/>
      <c r="BE2653" s="478"/>
      <c r="BF2653" s="478"/>
      <c r="BG2653" s="478"/>
    </row>
    <row r="2654" spans="2:59" x14ac:dyDescent="0.2">
      <c r="B2654" s="478"/>
      <c r="C2654" s="478"/>
      <c r="D2654" s="620"/>
      <c r="E2654" s="620"/>
      <c r="F2654" s="620"/>
      <c r="G2654" s="479"/>
      <c r="H2654" s="621"/>
      <c r="I2654" s="622"/>
      <c r="J2654" s="622"/>
      <c r="K2654" s="623"/>
      <c r="L2654" s="623"/>
      <c r="M2654" s="622"/>
      <c r="N2654" s="623"/>
      <c r="O2654" s="622"/>
      <c r="P2654" s="479"/>
      <c r="Q2654" s="479"/>
      <c r="R2654" s="623"/>
      <c r="S2654" s="478"/>
      <c r="T2654" s="478"/>
      <c r="U2654" s="624"/>
      <c r="V2654" s="624"/>
      <c r="W2654" s="624"/>
      <c r="BB2654" s="478"/>
      <c r="BC2654" s="478"/>
      <c r="BD2654" s="478"/>
      <c r="BE2654" s="478"/>
      <c r="BF2654" s="478"/>
      <c r="BG2654" s="478"/>
    </row>
    <row r="2655" spans="2:59" x14ac:dyDescent="0.2">
      <c r="B2655" s="478"/>
      <c r="C2655" s="478"/>
      <c r="D2655" s="620"/>
      <c r="E2655" s="620"/>
      <c r="F2655" s="620"/>
      <c r="G2655" s="479"/>
      <c r="H2655" s="621"/>
      <c r="I2655" s="622"/>
      <c r="J2655" s="622"/>
      <c r="K2655" s="623"/>
      <c r="L2655" s="623"/>
      <c r="M2655" s="622"/>
      <c r="N2655" s="623"/>
      <c r="O2655" s="622"/>
      <c r="P2655" s="479"/>
      <c r="Q2655" s="479"/>
      <c r="R2655" s="623"/>
      <c r="S2655" s="478"/>
      <c r="T2655" s="478"/>
      <c r="U2655" s="624"/>
      <c r="V2655" s="624"/>
      <c r="W2655" s="624"/>
      <c r="BB2655" s="478"/>
      <c r="BC2655" s="478"/>
      <c r="BD2655" s="478"/>
      <c r="BE2655" s="478"/>
      <c r="BF2655" s="478"/>
      <c r="BG2655" s="478"/>
    </row>
    <row r="2656" spans="2:59" x14ac:dyDescent="0.2">
      <c r="B2656" s="478"/>
      <c r="C2656" s="478"/>
      <c r="D2656" s="620"/>
      <c r="E2656" s="620"/>
      <c r="F2656" s="620"/>
      <c r="G2656" s="479"/>
      <c r="H2656" s="621"/>
      <c r="I2656" s="622"/>
      <c r="J2656" s="622"/>
      <c r="K2656" s="623"/>
      <c r="L2656" s="623"/>
      <c r="M2656" s="622"/>
      <c r="N2656" s="623"/>
      <c r="O2656" s="622"/>
      <c r="P2656" s="479"/>
      <c r="Q2656" s="479"/>
      <c r="R2656" s="623"/>
      <c r="S2656" s="478"/>
      <c r="T2656" s="478"/>
      <c r="U2656" s="624"/>
      <c r="V2656" s="624"/>
      <c r="W2656" s="624"/>
      <c r="BB2656" s="478"/>
      <c r="BC2656" s="478"/>
      <c r="BD2656" s="478"/>
      <c r="BE2656" s="478"/>
      <c r="BF2656" s="478"/>
      <c r="BG2656" s="478"/>
    </row>
    <row r="2657" spans="2:59" x14ac:dyDescent="0.2">
      <c r="B2657" s="478"/>
      <c r="C2657" s="478"/>
      <c r="D2657" s="620"/>
      <c r="E2657" s="620"/>
      <c r="F2657" s="620"/>
      <c r="G2657" s="479"/>
      <c r="H2657" s="621"/>
      <c r="I2657" s="622"/>
      <c r="J2657" s="622"/>
      <c r="K2657" s="623"/>
      <c r="L2657" s="623"/>
      <c r="M2657" s="622"/>
      <c r="N2657" s="623"/>
      <c r="O2657" s="622"/>
      <c r="P2657" s="479"/>
      <c r="Q2657" s="479"/>
      <c r="R2657" s="623"/>
      <c r="S2657" s="478"/>
      <c r="T2657" s="478"/>
      <c r="U2657" s="624"/>
      <c r="V2657" s="624"/>
      <c r="W2657" s="624"/>
      <c r="BB2657" s="478"/>
      <c r="BC2657" s="478"/>
      <c r="BD2657" s="478"/>
      <c r="BE2657" s="478"/>
      <c r="BF2657" s="478"/>
      <c r="BG2657" s="478"/>
    </row>
    <row r="2658" spans="2:59" x14ac:dyDescent="0.2">
      <c r="B2658" s="478"/>
      <c r="C2658" s="478"/>
      <c r="D2658" s="620"/>
      <c r="E2658" s="620"/>
      <c r="F2658" s="620"/>
      <c r="G2658" s="479"/>
      <c r="H2658" s="621"/>
      <c r="I2658" s="622"/>
      <c r="J2658" s="622"/>
      <c r="K2658" s="623"/>
      <c r="L2658" s="623"/>
      <c r="M2658" s="622"/>
      <c r="N2658" s="623"/>
      <c r="O2658" s="622"/>
      <c r="P2658" s="479"/>
      <c r="Q2658" s="479"/>
      <c r="R2658" s="623"/>
      <c r="S2658" s="478"/>
      <c r="T2658" s="478"/>
      <c r="U2658" s="624"/>
      <c r="V2658" s="624"/>
      <c r="W2658" s="624"/>
      <c r="BB2658" s="478"/>
      <c r="BC2658" s="478"/>
      <c r="BD2658" s="478"/>
      <c r="BE2658" s="478"/>
      <c r="BF2658" s="478"/>
      <c r="BG2658" s="478"/>
    </row>
    <row r="2659" spans="2:59" x14ac:dyDescent="0.2">
      <c r="B2659" s="478"/>
      <c r="C2659" s="478"/>
      <c r="D2659" s="620"/>
      <c r="E2659" s="620"/>
      <c r="F2659" s="620"/>
      <c r="G2659" s="479"/>
      <c r="H2659" s="621"/>
      <c r="I2659" s="622"/>
      <c r="J2659" s="622"/>
      <c r="K2659" s="623"/>
      <c r="L2659" s="623"/>
      <c r="M2659" s="622"/>
      <c r="N2659" s="623"/>
      <c r="O2659" s="622"/>
      <c r="P2659" s="479"/>
      <c r="Q2659" s="479"/>
      <c r="R2659" s="623"/>
      <c r="S2659" s="478"/>
      <c r="T2659" s="478"/>
      <c r="U2659" s="624"/>
      <c r="V2659" s="624"/>
      <c r="W2659" s="624"/>
      <c r="BB2659" s="478"/>
      <c r="BC2659" s="478"/>
      <c r="BD2659" s="478"/>
      <c r="BE2659" s="478"/>
      <c r="BF2659" s="478"/>
      <c r="BG2659" s="478"/>
    </row>
    <row r="2660" spans="2:59" x14ac:dyDescent="0.2">
      <c r="B2660" s="478"/>
      <c r="C2660" s="478"/>
      <c r="D2660" s="620"/>
      <c r="E2660" s="620"/>
      <c r="F2660" s="620"/>
      <c r="G2660" s="479"/>
      <c r="H2660" s="621"/>
      <c r="I2660" s="622"/>
      <c r="J2660" s="622"/>
      <c r="K2660" s="623"/>
      <c r="L2660" s="623"/>
      <c r="M2660" s="622"/>
      <c r="N2660" s="623"/>
      <c r="O2660" s="622"/>
      <c r="P2660" s="479"/>
      <c r="Q2660" s="479"/>
      <c r="R2660" s="623"/>
      <c r="S2660" s="478"/>
      <c r="T2660" s="478"/>
      <c r="U2660" s="624"/>
      <c r="V2660" s="624"/>
      <c r="W2660" s="624"/>
      <c r="BB2660" s="478"/>
      <c r="BC2660" s="478"/>
      <c r="BD2660" s="478"/>
      <c r="BE2660" s="478"/>
      <c r="BF2660" s="478"/>
      <c r="BG2660" s="478"/>
    </row>
    <row r="2661" spans="2:59" x14ac:dyDescent="0.2">
      <c r="B2661" s="478"/>
      <c r="C2661" s="478"/>
      <c r="D2661" s="620"/>
      <c r="E2661" s="620"/>
      <c r="F2661" s="620"/>
      <c r="G2661" s="479"/>
      <c r="H2661" s="621"/>
      <c r="I2661" s="622"/>
      <c r="J2661" s="622"/>
      <c r="K2661" s="623"/>
      <c r="L2661" s="623"/>
      <c r="M2661" s="622"/>
      <c r="N2661" s="623"/>
      <c r="O2661" s="622"/>
      <c r="P2661" s="479"/>
      <c r="Q2661" s="479"/>
      <c r="R2661" s="623"/>
      <c r="S2661" s="478"/>
      <c r="T2661" s="478"/>
      <c r="U2661" s="624"/>
      <c r="V2661" s="624"/>
      <c r="W2661" s="624"/>
      <c r="BB2661" s="478"/>
      <c r="BC2661" s="478"/>
      <c r="BD2661" s="478"/>
      <c r="BE2661" s="478"/>
      <c r="BF2661" s="478"/>
      <c r="BG2661" s="478"/>
    </row>
    <row r="2662" spans="2:59" x14ac:dyDescent="0.2">
      <c r="B2662" s="478"/>
      <c r="C2662" s="478"/>
      <c r="D2662" s="620"/>
      <c r="E2662" s="620"/>
      <c r="F2662" s="620"/>
      <c r="G2662" s="479"/>
      <c r="H2662" s="621"/>
      <c r="I2662" s="622"/>
      <c r="J2662" s="622"/>
      <c r="K2662" s="623"/>
      <c r="L2662" s="623"/>
      <c r="M2662" s="622"/>
      <c r="N2662" s="623"/>
      <c r="O2662" s="622"/>
      <c r="P2662" s="479"/>
      <c r="Q2662" s="479"/>
      <c r="R2662" s="623"/>
      <c r="S2662" s="478"/>
      <c r="T2662" s="478"/>
      <c r="U2662" s="624"/>
      <c r="V2662" s="624"/>
      <c r="W2662" s="624"/>
      <c r="BB2662" s="478"/>
      <c r="BC2662" s="478"/>
      <c r="BD2662" s="478"/>
      <c r="BE2662" s="478"/>
      <c r="BF2662" s="478"/>
      <c r="BG2662" s="478"/>
    </row>
    <row r="2663" spans="2:59" x14ac:dyDescent="0.2">
      <c r="B2663" s="478"/>
      <c r="C2663" s="478"/>
      <c r="D2663" s="620"/>
      <c r="E2663" s="620"/>
      <c r="F2663" s="620"/>
      <c r="G2663" s="479"/>
      <c r="H2663" s="621"/>
      <c r="I2663" s="622"/>
      <c r="J2663" s="622"/>
      <c r="K2663" s="623"/>
      <c r="L2663" s="623"/>
      <c r="M2663" s="622"/>
      <c r="N2663" s="623"/>
      <c r="O2663" s="622"/>
      <c r="P2663" s="479"/>
      <c r="Q2663" s="479"/>
      <c r="R2663" s="623"/>
      <c r="S2663" s="478"/>
      <c r="T2663" s="478"/>
      <c r="U2663" s="624"/>
      <c r="V2663" s="624"/>
      <c r="W2663" s="624"/>
      <c r="BB2663" s="478"/>
      <c r="BC2663" s="478"/>
      <c r="BD2663" s="478"/>
      <c r="BE2663" s="478"/>
      <c r="BF2663" s="478"/>
      <c r="BG2663" s="478"/>
    </row>
    <row r="2664" spans="2:59" x14ac:dyDescent="0.2">
      <c r="B2664" s="478"/>
      <c r="C2664" s="478"/>
      <c r="D2664" s="620"/>
      <c r="E2664" s="620"/>
      <c r="F2664" s="620"/>
      <c r="G2664" s="479"/>
      <c r="H2664" s="621"/>
      <c r="I2664" s="622"/>
      <c r="J2664" s="622"/>
      <c r="K2664" s="623"/>
      <c r="L2664" s="623"/>
      <c r="M2664" s="622"/>
      <c r="N2664" s="623"/>
      <c r="O2664" s="622"/>
      <c r="P2664" s="479"/>
      <c r="Q2664" s="479"/>
      <c r="R2664" s="623"/>
      <c r="S2664" s="478"/>
      <c r="T2664" s="478"/>
      <c r="U2664" s="624"/>
      <c r="V2664" s="624"/>
      <c r="W2664" s="624"/>
      <c r="BB2664" s="478"/>
      <c r="BC2664" s="478"/>
      <c r="BD2664" s="478"/>
      <c r="BE2664" s="478"/>
      <c r="BF2664" s="478"/>
      <c r="BG2664" s="478"/>
    </row>
    <row r="2665" spans="2:59" x14ac:dyDescent="0.2">
      <c r="B2665" s="478"/>
      <c r="C2665" s="478"/>
      <c r="D2665" s="620"/>
      <c r="E2665" s="620"/>
      <c r="F2665" s="620"/>
      <c r="G2665" s="479"/>
      <c r="H2665" s="621"/>
      <c r="I2665" s="622"/>
      <c r="J2665" s="622"/>
      <c r="K2665" s="623"/>
      <c r="L2665" s="623"/>
      <c r="M2665" s="622"/>
      <c r="N2665" s="623"/>
      <c r="O2665" s="622"/>
      <c r="P2665" s="479"/>
      <c r="Q2665" s="479"/>
      <c r="R2665" s="623"/>
      <c r="S2665" s="478"/>
      <c r="T2665" s="478"/>
      <c r="U2665" s="624"/>
      <c r="V2665" s="624"/>
      <c r="W2665" s="624"/>
      <c r="BB2665" s="478"/>
      <c r="BC2665" s="478"/>
      <c r="BD2665" s="478"/>
      <c r="BE2665" s="478"/>
      <c r="BF2665" s="478"/>
      <c r="BG2665" s="478"/>
    </row>
    <row r="2666" spans="2:59" x14ac:dyDescent="0.2">
      <c r="B2666" s="478"/>
      <c r="C2666" s="478"/>
      <c r="D2666" s="620"/>
      <c r="E2666" s="620"/>
      <c r="F2666" s="620"/>
      <c r="G2666" s="479"/>
      <c r="H2666" s="621"/>
      <c r="I2666" s="622"/>
      <c r="J2666" s="622"/>
      <c r="K2666" s="623"/>
      <c r="L2666" s="623"/>
      <c r="M2666" s="622"/>
      <c r="N2666" s="623"/>
      <c r="O2666" s="622"/>
      <c r="P2666" s="479"/>
      <c r="Q2666" s="479"/>
      <c r="R2666" s="623"/>
      <c r="S2666" s="478"/>
      <c r="T2666" s="478"/>
      <c r="U2666" s="624"/>
      <c r="V2666" s="624"/>
      <c r="W2666" s="624"/>
      <c r="BB2666" s="478"/>
      <c r="BC2666" s="478"/>
      <c r="BD2666" s="478"/>
      <c r="BE2666" s="478"/>
      <c r="BF2666" s="478"/>
      <c r="BG2666" s="478"/>
    </row>
    <row r="2667" spans="2:59" x14ac:dyDescent="0.2">
      <c r="B2667" s="478"/>
      <c r="C2667" s="478"/>
      <c r="D2667" s="620"/>
      <c r="E2667" s="620"/>
      <c r="F2667" s="620"/>
      <c r="G2667" s="479"/>
      <c r="H2667" s="621"/>
      <c r="I2667" s="622"/>
      <c r="J2667" s="622"/>
      <c r="K2667" s="623"/>
      <c r="L2667" s="623"/>
      <c r="M2667" s="622"/>
      <c r="N2667" s="623"/>
      <c r="O2667" s="622"/>
      <c r="P2667" s="479"/>
      <c r="Q2667" s="479"/>
      <c r="R2667" s="623"/>
      <c r="S2667" s="478"/>
      <c r="T2667" s="478"/>
      <c r="U2667" s="624"/>
      <c r="V2667" s="624"/>
      <c r="W2667" s="624"/>
      <c r="BB2667" s="478"/>
      <c r="BC2667" s="478"/>
      <c r="BD2667" s="478"/>
      <c r="BE2667" s="478"/>
      <c r="BF2667" s="478"/>
      <c r="BG2667" s="478"/>
    </row>
    <row r="2668" spans="2:59" x14ac:dyDescent="0.2">
      <c r="B2668" s="478"/>
      <c r="C2668" s="478"/>
      <c r="D2668" s="620"/>
      <c r="E2668" s="620"/>
      <c r="F2668" s="620"/>
      <c r="G2668" s="479"/>
      <c r="H2668" s="621"/>
      <c r="I2668" s="622"/>
      <c r="J2668" s="622"/>
      <c r="K2668" s="623"/>
      <c r="L2668" s="623"/>
      <c r="M2668" s="622"/>
      <c r="N2668" s="623"/>
      <c r="O2668" s="622"/>
      <c r="P2668" s="479"/>
      <c r="Q2668" s="479"/>
      <c r="R2668" s="623"/>
      <c r="S2668" s="478"/>
      <c r="T2668" s="478"/>
      <c r="U2668" s="624"/>
      <c r="V2668" s="624"/>
      <c r="W2668" s="624"/>
      <c r="BB2668" s="478"/>
      <c r="BC2668" s="478"/>
      <c r="BD2668" s="478"/>
      <c r="BE2668" s="478"/>
      <c r="BF2668" s="478"/>
      <c r="BG2668" s="478"/>
    </row>
    <row r="2669" spans="2:59" x14ac:dyDescent="0.2">
      <c r="B2669" s="478"/>
      <c r="C2669" s="478"/>
      <c r="D2669" s="620"/>
      <c r="E2669" s="620"/>
      <c r="F2669" s="620"/>
      <c r="G2669" s="479"/>
      <c r="H2669" s="621"/>
      <c r="I2669" s="622"/>
      <c r="J2669" s="622"/>
      <c r="K2669" s="623"/>
      <c r="L2669" s="623"/>
      <c r="M2669" s="622"/>
      <c r="N2669" s="623"/>
      <c r="O2669" s="622"/>
      <c r="P2669" s="479"/>
      <c r="Q2669" s="479"/>
      <c r="R2669" s="623"/>
      <c r="S2669" s="478"/>
      <c r="T2669" s="478"/>
      <c r="U2669" s="624"/>
      <c r="V2669" s="624"/>
      <c r="W2669" s="624"/>
      <c r="BB2669" s="478"/>
      <c r="BC2669" s="478"/>
      <c r="BD2669" s="478"/>
      <c r="BE2669" s="478"/>
      <c r="BF2669" s="478"/>
      <c r="BG2669" s="478"/>
    </row>
    <row r="2670" spans="2:59" x14ac:dyDescent="0.2">
      <c r="B2670" s="478"/>
      <c r="C2670" s="478"/>
      <c r="D2670" s="620"/>
      <c r="E2670" s="620"/>
      <c r="F2670" s="620"/>
      <c r="G2670" s="479"/>
      <c r="H2670" s="621"/>
      <c r="I2670" s="622"/>
      <c r="J2670" s="622"/>
      <c r="K2670" s="623"/>
      <c r="L2670" s="623"/>
      <c r="M2670" s="622"/>
      <c r="N2670" s="623"/>
      <c r="O2670" s="622"/>
      <c r="P2670" s="479"/>
      <c r="Q2670" s="479"/>
      <c r="R2670" s="623"/>
      <c r="S2670" s="478"/>
      <c r="T2670" s="478"/>
      <c r="U2670" s="624"/>
      <c r="V2670" s="624"/>
      <c r="W2670" s="624"/>
      <c r="BB2670" s="478"/>
      <c r="BC2670" s="478"/>
      <c r="BD2670" s="478"/>
      <c r="BE2670" s="478"/>
      <c r="BF2670" s="478"/>
      <c r="BG2670" s="478"/>
    </row>
    <row r="2671" spans="2:59" x14ac:dyDescent="0.2">
      <c r="B2671" s="478"/>
      <c r="C2671" s="478"/>
      <c r="D2671" s="620"/>
      <c r="E2671" s="620"/>
      <c r="F2671" s="620"/>
      <c r="G2671" s="479"/>
      <c r="H2671" s="621"/>
      <c r="I2671" s="622"/>
      <c r="J2671" s="622"/>
      <c r="K2671" s="623"/>
      <c r="L2671" s="623"/>
      <c r="M2671" s="622"/>
      <c r="N2671" s="623"/>
      <c r="O2671" s="622"/>
      <c r="P2671" s="479"/>
      <c r="Q2671" s="479"/>
      <c r="R2671" s="623"/>
      <c r="S2671" s="478"/>
      <c r="T2671" s="478"/>
      <c r="U2671" s="624"/>
      <c r="V2671" s="624"/>
      <c r="W2671" s="624"/>
      <c r="BB2671" s="478"/>
      <c r="BC2671" s="478"/>
      <c r="BD2671" s="478"/>
      <c r="BE2671" s="478"/>
      <c r="BF2671" s="478"/>
      <c r="BG2671" s="478"/>
    </row>
    <row r="2672" spans="2:59" x14ac:dyDescent="0.2">
      <c r="B2672" s="478"/>
      <c r="C2672" s="478"/>
      <c r="D2672" s="620"/>
      <c r="E2672" s="620"/>
      <c r="F2672" s="620"/>
      <c r="G2672" s="479"/>
      <c r="H2672" s="621"/>
      <c r="I2672" s="622"/>
      <c r="J2672" s="622"/>
      <c r="K2672" s="623"/>
      <c r="L2672" s="623"/>
      <c r="M2672" s="622"/>
      <c r="N2672" s="623"/>
      <c r="O2672" s="622"/>
      <c r="P2672" s="479"/>
      <c r="Q2672" s="479"/>
      <c r="R2672" s="623"/>
      <c r="S2672" s="478"/>
      <c r="T2672" s="478"/>
      <c r="U2672" s="624"/>
      <c r="V2672" s="624"/>
      <c r="W2672" s="624"/>
      <c r="BB2672" s="478"/>
      <c r="BC2672" s="478"/>
      <c r="BD2672" s="478"/>
      <c r="BE2672" s="478"/>
      <c r="BF2672" s="478"/>
      <c r="BG2672" s="478"/>
    </row>
    <row r="2673" spans="2:59" x14ac:dyDescent="0.2">
      <c r="B2673" s="478"/>
      <c r="C2673" s="478"/>
      <c r="D2673" s="620"/>
      <c r="E2673" s="620"/>
      <c r="F2673" s="620"/>
      <c r="G2673" s="479"/>
      <c r="H2673" s="621"/>
      <c r="I2673" s="622"/>
      <c r="J2673" s="622"/>
      <c r="K2673" s="623"/>
      <c r="L2673" s="623"/>
      <c r="M2673" s="622"/>
      <c r="N2673" s="623"/>
      <c r="O2673" s="622"/>
      <c r="P2673" s="479"/>
      <c r="Q2673" s="479"/>
      <c r="R2673" s="623"/>
      <c r="S2673" s="478"/>
      <c r="T2673" s="478"/>
      <c r="U2673" s="624"/>
      <c r="V2673" s="624"/>
      <c r="W2673" s="624"/>
      <c r="BB2673" s="478"/>
      <c r="BC2673" s="478"/>
      <c r="BD2673" s="478"/>
      <c r="BE2673" s="478"/>
      <c r="BF2673" s="478"/>
      <c r="BG2673" s="478"/>
    </row>
    <row r="2674" spans="2:59" x14ac:dyDescent="0.2">
      <c r="B2674" s="478"/>
      <c r="C2674" s="478"/>
      <c r="D2674" s="620"/>
      <c r="E2674" s="620"/>
      <c r="F2674" s="620"/>
      <c r="G2674" s="479"/>
      <c r="H2674" s="621"/>
      <c r="I2674" s="622"/>
      <c r="J2674" s="622"/>
      <c r="K2674" s="623"/>
      <c r="L2674" s="623"/>
      <c r="M2674" s="622"/>
      <c r="N2674" s="623"/>
      <c r="O2674" s="622"/>
      <c r="P2674" s="479"/>
      <c r="Q2674" s="479"/>
      <c r="R2674" s="623"/>
      <c r="S2674" s="478"/>
      <c r="T2674" s="478"/>
      <c r="U2674" s="624"/>
      <c r="V2674" s="624"/>
      <c r="W2674" s="624"/>
      <c r="BB2674" s="478"/>
      <c r="BC2674" s="478"/>
      <c r="BD2674" s="478"/>
      <c r="BE2674" s="478"/>
      <c r="BF2674" s="478"/>
      <c r="BG2674" s="478"/>
    </row>
    <row r="2675" spans="2:59" x14ac:dyDescent="0.2">
      <c r="B2675" s="478"/>
      <c r="C2675" s="478"/>
      <c r="D2675" s="620"/>
      <c r="E2675" s="620"/>
      <c r="F2675" s="620"/>
      <c r="G2675" s="479"/>
      <c r="H2675" s="621"/>
      <c r="I2675" s="622"/>
      <c r="J2675" s="622"/>
      <c r="K2675" s="623"/>
      <c r="L2675" s="623"/>
      <c r="M2675" s="622"/>
      <c r="N2675" s="623"/>
      <c r="O2675" s="622"/>
      <c r="P2675" s="479"/>
      <c r="Q2675" s="479"/>
      <c r="R2675" s="623"/>
      <c r="S2675" s="478"/>
      <c r="T2675" s="478"/>
      <c r="U2675" s="624"/>
      <c r="V2675" s="624"/>
      <c r="W2675" s="624"/>
      <c r="BB2675" s="478"/>
      <c r="BC2675" s="478"/>
      <c r="BD2675" s="478"/>
      <c r="BE2675" s="478"/>
      <c r="BF2675" s="478"/>
      <c r="BG2675" s="478"/>
    </row>
    <row r="2676" spans="2:59" x14ac:dyDescent="0.2">
      <c r="B2676" s="478"/>
      <c r="C2676" s="478"/>
      <c r="D2676" s="620"/>
      <c r="E2676" s="620"/>
      <c r="F2676" s="620"/>
      <c r="G2676" s="479"/>
      <c r="H2676" s="621"/>
      <c r="I2676" s="622"/>
      <c r="J2676" s="622"/>
      <c r="K2676" s="623"/>
      <c r="L2676" s="623"/>
      <c r="M2676" s="622"/>
      <c r="N2676" s="623"/>
      <c r="O2676" s="622"/>
      <c r="P2676" s="479"/>
      <c r="Q2676" s="479"/>
      <c r="R2676" s="623"/>
      <c r="S2676" s="478"/>
      <c r="T2676" s="478"/>
      <c r="U2676" s="624"/>
      <c r="V2676" s="624"/>
      <c r="W2676" s="624"/>
      <c r="BB2676" s="478"/>
      <c r="BC2676" s="478"/>
      <c r="BD2676" s="478"/>
      <c r="BE2676" s="478"/>
      <c r="BF2676" s="478"/>
      <c r="BG2676" s="478"/>
    </row>
    <row r="2677" spans="2:59" x14ac:dyDescent="0.2">
      <c r="B2677" s="478"/>
      <c r="C2677" s="478"/>
      <c r="D2677" s="620"/>
      <c r="E2677" s="620"/>
      <c r="F2677" s="620"/>
      <c r="G2677" s="479"/>
      <c r="H2677" s="621"/>
      <c r="I2677" s="622"/>
      <c r="J2677" s="622"/>
      <c r="K2677" s="623"/>
      <c r="L2677" s="623"/>
      <c r="M2677" s="622"/>
      <c r="N2677" s="623"/>
      <c r="O2677" s="622"/>
      <c r="P2677" s="479"/>
      <c r="Q2677" s="479"/>
      <c r="R2677" s="623"/>
      <c r="S2677" s="478"/>
      <c r="T2677" s="478"/>
      <c r="U2677" s="624"/>
      <c r="V2677" s="624"/>
      <c r="W2677" s="624"/>
      <c r="BB2677" s="478"/>
      <c r="BC2677" s="478"/>
      <c r="BD2677" s="478"/>
      <c r="BE2677" s="478"/>
      <c r="BF2677" s="478"/>
      <c r="BG2677" s="478"/>
    </row>
    <row r="2678" spans="2:59" x14ac:dyDescent="0.2">
      <c r="B2678" s="478"/>
      <c r="C2678" s="478"/>
      <c r="D2678" s="620"/>
      <c r="E2678" s="620"/>
      <c r="F2678" s="620"/>
      <c r="G2678" s="479"/>
      <c r="H2678" s="621"/>
      <c r="I2678" s="622"/>
      <c r="J2678" s="622"/>
      <c r="K2678" s="623"/>
      <c r="L2678" s="623"/>
      <c r="M2678" s="622"/>
      <c r="N2678" s="623"/>
      <c r="O2678" s="622"/>
      <c r="P2678" s="479"/>
      <c r="Q2678" s="479"/>
      <c r="R2678" s="623"/>
      <c r="S2678" s="478"/>
      <c r="T2678" s="478"/>
      <c r="U2678" s="624"/>
      <c r="V2678" s="624"/>
      <c r="W2678" s="624"/>
      <c r="BB2678" s="478"/>
      <c r="BC2678" s="478"/>
      <c r="BD2678" s="478"/>
      <c r="BE2678" s="478"/>
      <c r="BF2678" s="478"/>
      <c r="BG2678" s="478"/>
    </row>
    <row r="2679" spans="2:59" x14ac:dyDescent="0.2">
      <c r="B2679" s="478"/>
      <c r="C2679" s="478"/>
      <c r="D2679" s="620"/>
      <c r="E2679" s="620"/>
      <c r="F2679" s="620"/>
      <c r="G2679" s="479"/>
      <c r="H2679" s="621"/>
      <c r="I2679" s="622"/>
      <c r="J2679" s="622"/>
      <c r="K2679" s="623"/>
      <c r="L2679" s="623"/>
      <c r="M2679" s="622"/>
      <c r="N2679" s="623"/>
      <c r="O2679" s="622"/>
      <c r="P2679" s="479"/>
      <c r="Q2679" s="479"/>
      <c r="R2679" s="623"/>
      <c r="S2679" s="478"/>
      <c r="T2679" s="478"/>
      <c r="U2679" s="624"/>
      <c r="V2679" s="624"/>
      <c r="W2679" s="624"/>
      <c r="BB2679" s="478"/>
      <c r="BC2679" s="478"/>
      <c r="BD2679" s="478"/>
      <c r="BE2679" s="478"/>
      <c r="BF2679" s="478"/>
      <c r="BG2679" s="478"/>
    </row>
    <row r="2680" spans="2:59" x14ac:dyDescent="0.2">
      <c r="B2680" s="478"/>
      <c r="C2680" s="478"/>
      <c r="D2680" s="620"/>
      <c r="E2680" s="620"/>
      <c r="F2680" s="620"/>
      <c r="G2680" s="479"/>
      <c r="H2680" s="621"/>
      <c r="I2680" s="622"/>
      <c r="J2680" s="622"/>
      <c r="K2680" s="623"/>
      <c r="L2680" s="623"/>
      <c r="M2680" s="622"/>
      <c r="N2680" s="623"/>
      <c r="O2680" s="622"/>
      <c r="P2680" s="479"/>
      <c r="Q2680" s="479"/>
      <c r="R2680" s="623"/>
      <c r="S2680" s="478"/>
      <c r="T2680" s="478"/>
      <c r="U2680" s="624"/>
      <c r="V2680" s="624"/>
      <c r="W2680" s="624"/>
      <c r="BB2680" s="478"/>
      <c r="BC2680" s="478"/>
      <c r="BD2680" s="478"/>
      <c r="BE2680" s="478"/>
      <c r="BF2680" s="478"/>
      <c r="BG2680" s="478"/>
    </row>
    <row r="2681" spans="2:59" x14ac:dyDescent="0.2">
      <c r="B2681" s="478"/>
      <c r="C2681" s="478"/>
      <c r="D2681" s="620"/>
      <c r="E2681" s="620"/>
      <c r="F2681" s="620"/>
      <c r="G2681" s="479"/>
      <c r="H2681" s="621"/>
      <c r="I2681" s="622"/>
      <c r="J2681" s="622"/>
      <c r="K2681" s="623"/>
      <c r="L2681" s="623"/>
      <c r="M2681" s="622"/>
      <c r="N2681" s="623"/>
      <c r="O2681" s="622"/>
      <c r="P2681" s="479"/>
      <c r="Q2681" s="479"/>
      <c r="R2681" s="623"/>
      <c r="S2681" s="478"/>
      <c r="T2681" s="478"/>
      <c r="U2681" s="624"/>
      <c r="V2681" s="624"/>
      <c r="W2681" s="624"/>
      <c r="BB2681" s="478"/>
      <c r="BC2681" s="478"/>
      <c r="BD2681" s="478"/>
      <c r="BE2681" s="478"/>
      <c r="BF2681" s="478"/>
      <c r="BG2681" s="478"/>
    </row>
    <row r="2682" spans="2:59" x14ac:dyDescent="0.2">
      <c r="B2682" s="478"/>
      <c r="C2682" s="478"/>
      <c r="D2682" s="620"/>
      <c r="E2682" s="620"/>
      <c r="F2682" s="620"/>
      <c r="G2682" s="479"/>
      <c r="H2682" s="621"/>
      <c r="I2682" s="622"/>
      <c r="J2682" s="622"/>
      <c r="K2682" s="623"/>
      <c r="L2682" s="623"/>
      <c r="M2682" s="622"/>
      <c r="N2682" s="623"/>
      <c r="O2682" s="622"/>
      <c r="P2682" s="479"/>
      <c r="Q2682" s="479"/>
      <c r="R2682" s="623"/>
      <c r="S2682" s="478"/>
      <c r="T2682" s="478"/>
      <c r="U2682" s="624"/>
      <c r="V2682" s="624"/>
      <c r="W2682" s="624"/>
      <c r="BB2682" s="478"/>
      <c r="BC2682" s="478"/>
      <c r="BD2682" s="478"/>
      <c r="BE2682" s="478"/>
      <c r="BF2682" s="478"/>
      <c r="BG2682" s="478"/>
    </row>
    <row r="2683" spans="2:59" x14ac:dyDescent="0.2">
      <c r="B2683" s="478"/>
      <c r="C2683" s="478"/>
      <c r="D2683" s="620"/>
      <c r="E2683" s="620"/>
      <c r="F2683" s="620"/>
      <c r="G2683" s="479"/>
      <c r="H2683" s="621"/>
      <c r="I2683" s="622"/>
      <c r="J2683" s="622"/>
      <c r="K2683" s="623"/>
      <c r="L2683" s="623"/>
      <c r="M2683" s="622"/>
      <c r="N2683" s="623"/>
      <c r="O2683" s="622"/>
      <c r="P2683" s="479"/>
      <c r="Q2683" s="479"/>
      <c r="R2683" s="623"/>
      <c r="S2683" s="478"/>
      <c r="T2683" s="478"/>
      <c r="U2683" s="624"/>
      <c r="V2683" s="624"/>
      <c r="W2683" s="624"/>
      <c r="BB2683" s="478"/>
      <c r="BC2683" s="478"/>
      <c r="BD2683" s="478"/>
      <c r="BE2683" s="478"/>
      <c r="BF2683" s="478"/>
      <c r="BG2683" s="478"/>
    </row>
    <row r="2684" spans="2:59" x14ac:dyDescent="0.2">
      <c r="B2684" s="478"/>
      <c r="C2684" s="478"/>
      <c r="D2684" s="620"/>
      <c r="E2684" s="620"/>
      <c r="F2684" s="620"/>
      <c r="G2684" s="479"/>
      <c r="H2684" s="621"/>
      <c r="I2684" s="622"/>
      <c r="J2684" s="622"/>
      <c r="K2684" s="623"/>
      <c r="L2684" s="623"/>
      <c r="M2684" s="622"/>
      <c r="N2684" s="623"/>
      <c r="O2684" s="622"/>
      <c r="P2684" s="479"/>
      <c r="Q2684" s="479"/>
      <c r="R2684" s="623"/>
      <c r="S2684" s="478"/>
      <c r="T2684" s="478"/>
      <c r="U2684" s="624"/>
      <c r="V2684" s="624"/>
      <c r="W2684" s="624"/>
      <c r="BB2684" s="478"/>
      <c r="BC2684" s="478"/>
      <c r="BD2684" s="478"/>
      <c r="BE2684" s="478"/>
      <c r="BF2684" s="478"/>
      <c r="BG2684" s="478"/>
    </row>
    <row r="2685" spans="2:59" x14ac:dyDescent="0.2">
      <c r="B2685" s="478"/>
      <c r="C2685" s="478"/>
      <c r="D2685" s="620"/>
      <c r="E2685" s="620"/>
      <c r="F2685" s="620"/>
      <c r="G2685" s="479"/>
      <c r="H2685" s="621"/>
      <c r="I2685" s="622"/>
      <c r="J2685" s="622"/>
      <c r="K2685" s="623"/>
      <c r="L2685" s="623"/>
      <c r="M2685" s="622"/>
      <c r="N2685" s="623"/>
      <c r="O2685" s="622"/>
      <c r="P2685" s="479"/>
      <c r="Q2685" s="479"/>
      <c r="R2685" s="623"/>
      <c r="S2685" s="478"/>
      <c r="T2685" s="478"/>
      <c r="U2685" s="624"/>
      <c r="V2685" s="624"/>
      <c r="W2685" s="624"/>
      <c r="BB2685" s="478"/>
      <c r="BC2685" s="478"/>
      <c r="BD2685" s="478"/>
      <c r="BE2685" s="478"/>
      <c r="BF2685" s="478"/>
      <c r="BG2685" s="478"/>
    </row>
    <row r="2686" spans="2:59" x14ac:dyDescent="0.2">
      <c r="B2686" s="478"/>
      <c r="C2686" s="478"/>
      <c r="D2686" s="620"/>
      <c r="E2686" s="620"/>
      <c r="F2686" s="620"/>
      <c r="G2686" s="479"/>
      <c r="H2686" s="621"/>
      <c r="I2686" s="622"/>
      <c r="J2686" s="622"/>
      <c r="K2686" s="623"/>
      <c r="L2686" s="623"/>
      <c r="M2686" s="622"/>
      <c r="N2686" s="623"/>
      <c r="O2686" s="622"/>
      <c r="P2686" s="479"/>
      <c r="Q2686" s="479"/>
      <c r="R2686" s="623"/>
      <c r="S2686" s="478"/>
      <c r="T2686" s="478"/>
      <c r="U2686" s="624"/>
      <c r="V2686" s="624"/>
      <c r="W2686" s="624"/>
      <c r="BB2686" s="478"/>
      <c r="BC2686" s="478"/>
      <c r="BD2686" s="478"/>
      <c r="BE2686" s="478"/>
      <c r="BF2686" s="478"/>
      <c r="BG2686" s="478"/>
    </row>
    <row r="2687" spans="2:59" x14ac:dyDescent="0.2">
      <c r="B2687" s="478"/>
      <c r="C2687" s="478"/>
      <c r="D2687" s="620"/>
      <c r="E2687" s="620"/>
      <c r="F2687" s="620"/>
      <c r="G2687" s="479"/>
      <c r="H2687" s="621"/>
      <c r="I2687" s="622"/>
      <c r="J2687" s="622"/>
      <c r="K2687" s="623"/>
      <c r="L2687" s="623"/>
      <c r="M2687" s="622"/>
      <c r="N2687" s="623"/>
      <c r="O2687" s="622"/>
      <c r="P2687" s="479"/>
      <c r="Q2687" s="479"/>
      <c r="R2687" s="623"/>
      <c r="S2687" s="478"/>
      <c r="T2687" s="478"/>
      <c r="U2687" s="624"/>
      <c r="V2687" s="624"/>
      <c r="W2687" s="624"/>
      <c r="BB2687" s="478"/>
      <c r="BC2687" s="478"/>
      <c r="BD2687" s="478"/>
      <c r="BE2687" s="478"/>
      <c r="BF2687" s="478"/>
      <c r="BG2687" s="478"/>
    </row>
    <row r="2688" spans="2:59" x14ac:dyDescent="0.2">
      <c r="B2688" s="478"/>
      <c r="C2688" s="478"/>
      <c r="D2688" s="620"/>
      <c r="E2688" s="620"/>
      <c r="F2688" s="620"/>
      <c r="G2688" s="479"/>
      <c r="H2688" s="621"/>
      <c r="I2688" s="622"/>
      <c r="J2688" s="622"/>
      <c r="K2688" s="623"/>
      <c r="L2688" s="623"/>
      <c r="M2688" s="622"/>
      <c r="N2688" s="623"/>
      <c r="O2688" s="622"/>
      <c r="P2688" s="479"/>
      <c r="Q2688" s="479"/>
      <c r="R2688" s="623"/>
      <c r="S2688" s="478"/>
      <c r="T2688" s="478"/>
      <c r="U2688" s="624"/>
      <c r="V2688" s="624"/>
      <c r="W2688" s="624"/>
      <c r="BB2688" s="478"/>
      <c r="BC2688" s="478"/>
      <c r="BD2688" s="478"/>
      <c r="BE2688" s="478"/>
      <c r="BF2688" s="478"/>
      <c r="BG2688" s="478"/>
    </row>
    <row r="2689" spans="2:59" x14ac:dyDescent="0.2">
      <c r="B2689" s="478"/>
      <c r="C2689" s="478"/>
      <c r="D2689" s="620"/>
      <c r="E2689" s="620"/>
      <c r="F2689" s="620"/>
      <c r="G2689" s="479"/>
      <c r="H2689" s="621"/>
      <c r="I2689" s="622"/>
      <c r="J2689" s="622"/>
      <c r="K2689" s="623"/>
      <c r="L2689" s="623"/>
      <c r="M2689" s="622"/>
      <c r="N2689" s="623"/>
      <c r="O2689" s="622"/>
      <c r="P2689" s="479"/>
      <c r="Q2689" s="479"/>
      <c r="R2689" s="623"/>
      <c r="S2689" s="478"/>
      <c r="T2689" s="478"/>
      <c r="U2689" s="624"/>
      <c r="V2689" s="624"/>
      <c r="W2689" s="624"/>
      <c r="BB2689" s="478"/>
      <c r="BC2689" s="478"/>
      <c r="BD2689" s="478"/>
      <c r="BE2689" s="478"/>
      <c r="BF2689" s="478"/>
      <c r="BG2689" s="478"/>
    </row>
    <row r="2690" spans="2:59" x14ac:dyDescent="0.2">
      <c r="B2690" s="478"/>
      <c r="C2690" s="478"/>
      <c r="D2690" s="620"/>
      <c r="E2690" s="620"/>
      <c r="F2690" s="620"/>
      <c r="G2690" s="479"/>
      <c r="H2690" s="621"/>
      <c r="I2690" s="622"/>
      <c r="J2690" s="622"/>
      <c r="K2690" s="623"/>
      <c r="L2690" s="623"/>
      <c r="M2690" s="622"/>
      <c r="N2690" s="623"/>
      <c r="O2690" s="622"/>
      <c r="P2690" s="479"/>
      <c r="Q2690" s="479"/>
      <c r="R2690" s="623"/>
      <c r="S2690" s="478"/>
      <c r="T2690" s="478"/>
      <c r="U2690" s="624"/>
      <c r="V2690" s="624"/>
      <c r="W2690" s="624"/>
      <c r="BB2690" s="478"/>
      <c r="BC2690" s="478"/>
      <c r="BD2690" s="478"/>
      <c r="BE2690" s="478"/>
      <c r="BF2690" s="478"/>
      <c r="BG2690" s="478"/>
    </row>
    <row r="2691" spans="2:59" x14ac:dyDescent="0.2">
      <c r="B2691" s="478"/>
      <c r="C2691" s="478"/>
      <c r="D2691" s="620"/>
      <c r="E2691" s="620"/>
      <c r="F2691" s="620"/>
      <c r="G2691" s="479"/>
      <c r="H2691" s="621"/>
      <c r="I2691" s="622"/>
      <c r="J2691" s="622"/>
      <c r="K2691" s="623"/>
      <c r="L2691" s="623"/>
      <c r="M2691" s="622"/>
      <c r="N2691" s="623"/>
      <c r="O2691" s="622"/>
      <c r="P2691" s="479"/>
      <c r="Q2691" s="479"/>
      <c r="R2691" s="623"/>
      <c r="S2691" s="478"/>
      <c r="T2691" s="478"/>
      <c r="U2691" s="624"/>
      <c r="V2691" s="624"/>
      <c r="W2691" s="624"/>
      <c r="BB2691" s="478"/>
      <c r="BC2691" s="478"/>
      <c r="BD2691" s="478"/>
      <c r="BE2691" s="478"/>
      <c r="BF2691" s="478"/>
      <c r="BG2691" s="478"/>
    </row>
    <row r="2692" spans="2:59" x14ac:dyDescent="0.2">
      <c r="B2692" s="478"/>
      <c r="C2692" s="478"/>
      <c r="D2692" s="620"/>
      <c r="E2692" s="620"/>
      <c r="F2692" s="620"/>
      <c r="G2692" s="479"/>
      <c r="H2692" s="621"/>
      <c r="I2692" s="622"/>
      <c r="J2692" s="622"/>
      <c r="K2692" s="623"/>
      <c r="L2692" s="623"/>
      <c r="M2692" s="622"/>
      <c r="N2692" s="623"/>
      <c r="O2692" s="622"/>
      <c r="P2692" s="479"/>
      <c r="Q2692" s="479"/>
      <c r="R2692" s="623"/>
      <c r="S2692" s="478"/>
      <c r="T2692" s="478"/>
      <c r="U2692" s="624"/>
      <c r="V2692" s="624"/>
      <c r="W2692" s="624"/>
      <c r="BB2692" s="478"/>
      <c r="BC2692" s="478"/>
      <c r="BD2692" s="478"/>
      <c r="BE2692" s="478"/>
      <c r="BF2692" s="478"/>
      <c r="BG2692" s="478"/>
    </row>
    <row r="2693" spans="2:59" x14ac:dyDescent="0.2">
      <c r="B2693" s="478"/>
      <c r="C2693" s="478"/>
      <c r="D2693" s="620"/>
      <c r="E2693" s="620"/>
      <c r="F2693" s="620"/>
      <c r="G2693" s="479"/>
      <c r="H2693" s="621"/>
      <c r="I2693" s="622"/>
      <c r="J2693" s="622"/>
      <c r="K2693" s="623"/>
      <c r="L2693" s="623"/>
      <c r="M2693" s="622"/>
      <c r="N2693" s="623"/>
      <c r="O2693" s="622"/>
      <c r="P2693" s="479"/>
      <c r="Q2693" s="479"/>
      <c r="R2693" s="623"/>
      <c r="S2693" s="478"/>
      <c r="T2693" s="478"/>
      <c r="U2693" s="624"/>
      <c r="V2693" s="624"/>
      <c r="W2693" s="624"/>
      <c r="BB2693" s="478"/>
      <c r="BC2693" s="478"/>
      <c r="BD2693" s="478"/>
      <c r="BE2693" s="478"/>
      <c r="BF2693" s="478"/>
      <c r="BG2693" s="478"/>
    </row>
    <row r="2694" spans="2:59" x14ac:dyDescent="0.2">
      <c r="B2694" s="478"/>
      <c r="C2694" s="478"/>
      <c r="D2694" s="620"/>
      <c r="E2694" s="620"/>
      <c r="F2694" s="620"/>
      <c r="G2694" s="479"/>
      <c r="H2694" s="621"/>
      <c r="I2694" s="622"/>
      <c r="J2694" s="622"/>
      <c r="K2694" s="623"/>
      <c r="L2694" s="623"/>
      <c r="M2694" s="622"/>
      <c r="N2694" s="623"/>
      <c r="O2694" s="622"/>
      <c r="P2694" s="479"/>
      <c r="Q2694" s="479"/>
      <c r="R2694" s="623"/>
      <c r="S2694" s="478"/>
      <c r="T2694" s="478"/>
      <c r="U2694" s="624"/>
      <c r="V2694" s="624"/>
      <c r="W2694" s="624"/>
      <c r="BB2694" s="478"/>
      <c r="BC2694" s="478"/>
      <c r="BD2694" s="478"/>
      <c r="BE2694" s="478"/>
      <c r="BF2694" s="478"/>
      <c r="BG2694" s="478"/>
    </row>
    <row r="2695" spans="2:59" x14ac:dyDescent="0.2">
      <c r="B2695" s="478"/>
      <c r="C2695" s="478"/>
      <c r="D2695" s="620"/>
      <c r="E2695" s="620"/>
      <c r="F2695" s="620"/>
      <c r="G2695" s="479"/>
      <c r="H2695" s="621"/>
      <c r="I2695" s="622"/>
      <c r="J2695" s="622"/>
      <c r="K2695" s="623"/>
      <c r="L2695" s="623"/>
      <c r="M2695" s="622"/>
      <c r="N2695" s="623"/>
      <c r="O2695" s="622"/>
      <c r="P2695" s="479"/>
      <c r="Q2695" s="479"/>
      <c r="R2695" s="623"/>
      <c r="S2695" s="478"/>
      <c r="T2695" s="478"/>
      <c r="U2695" s="624"/>
      <c r="V2695" s="624"/>
      <c r="W2695" s="624"/>
      <c r="BB2695" s="478"/>
      <c r="BC2695" s="478"/>
      <c r="BD2695" s="478"/>
      <c r="BE2695" s="478"/>
      <c r="BF2695" s="478"/>
      <c r="BG2695" s="478"/>
    </row>
    <row r="2696" spans="2:59" x14ac:dyDescent="0.2">
      <c r="B2696" s="478"/>
      <c r="C2696" s="478"/>
      <c r="D2696" s="620"/>
      <c r="E2696" s="620"/>
      <c r="F2696" s="620"/>
      <c r="G2696" s="479"/>
      <c r="H2696" s="621"/>
      <c r="I2696" s="622"/>
      <c r="J2696" s="622"/>
      <c r="K2696" s="623"/>
      <c r="L2696" s="623"/>
      <c r="M2696" s="622"/>
      <c r="N2696" s="623"/>
      <c r="O2696" s="622"/>
      <c r="P2696" s="479"/>
      <c r="Q2696" s="479"/>
      <c r="R2696" s="623"/>
      <c r="S2696" s="478"/>
      <c r="T2696" s="478"/>
      <c r="U2696" s="624"/>
      <c r="V2696" s="624"/>
      <c r="W2696" s="624"/>
      <c r="BB2696" s="478"/>
      <c r="BC2696" s="478"/>
      <c r="BD2696" s="478"/>
      <c r="BE2696" s="478"/>
      <c r="BF2696" s="478"/>
      <c r="BG2696" s="478"/>
    </row>
    <row r="2697" spans="2:59" x14ac:dyDescent="0.2">
      <c r="B2697" s="478"/>
      <c r="C2697" s="478"/>
      <c r="D2697" s="620"/>
      <c r="E2697" s="620"/>
      <c r="F2697" s="620"/>
      <c r="G2697" s="479"/>
      <c r="H2697" s="621"/>
      <c r="I2697" s="622"/>
      <c r="J2697" s="622"/>
      <c r="K2697" s="623"/>
      <c r="L2697" s="623"/>
      <c r="M2697" s="622"/>
      <c r="N2697" s="623"/>
      <c r="O2697" s="622"/>
      <c r="P2697" s="479"/>
      <c r="Q2697" s="479"/>
      <c r="R2697" s="623"/>
      <c r="S2697" s="478"/>
      <c r="T2697" s="478"/>
      <c r="U2697" s="624"/>
      <c r="V2697" s="624"/>
      <c r="W2697" s="624"/>
      <c r="BB2697" s="478"/>
      <c r="BC2697" s="478"/>
      <c r="BD2697" s="478"/>
      <c r="BE2697" s="478"/>
      <c r="BF2697" s="478"/>
      <c r="BG2697" s="478"/>
    </row>
    <row r="2698" spans="2:59" x14ac:dyDescent="0.2">
      <c r="B2698" s="478"/>
      <c r="C2698" s="478"/>
      <c r="D2698" s="620"/>
      <c r="E2698" s="620"/>
      <c r="F2698" s="620"/>
      <c r="G2698" s="479"/>
      <c r="H2698" s="621"/>
      <c r="I2698" s="622"/>
      <c r="J2698" s="622"/>
      <c r="K2698" s="623"/>
      <c r="L2698" s="623"/>
      <c r="M2698" s="622"/>
      <c r="N2698" s="623"/>
      <c r="O2698" s="622"/>
      <c r="P2698" s="479"/>
      <c r="Q2698" s="479"/>
      <c r="R2698" s="623"/>
      <c r="S2698" s="478"/>
      <c r="T2698" s="478"/>
      <c r="U2698" s="624"/>
      <c r="V2698" s="624"/>
      <c r="W2698" s="624"/>
      <c r="BB2698" s="478"/>
      <c r="BC2698" s="478"/>
      <c r="BD2698" s="478"/>
      <c r="BE2698" s="478"/>
      <c r="BF2698" s="478"/>
      <c r="BG2698" s="478"/>
    </row>
    <row r="2699" spans="2:59" x14ac:dyDescent="0.2">
      <c r="B2699" s="478"/>
      <c r="C2699" s="478"/>
      <c r="D2699" s="620"/>
      <c r="E2699" s="620"/>
      <c r="F2699" s="620"/>
      <c r="G2699" s="479"/>
      <c r="H2699" s="621"/>
      <c r="I2699" s="622"/>
      <c r="J2699" s="622"/>
      <c r="K2699" s="623"/>
      <c r="L2699" s="623"/>
      <c r="M2699" s="622"/>
      <c r="N2699" s="623"/>
      <c r="O2699" s="622"/>
      <c r="P2699" s="479"/>
      <c r="Q2699" s="479"/>
      <c r="R2699" s="623"/>
      <c r="S2699" s="478"/>
      <c r="T2699" s="478"/>
      <c r="U2699" s="624"/>
      <c r="V2699" s="624"/>
      <c r="W2699" s="624"/>
      <c r="BB2699" s="478"/>
      <c r="BC2699" s="478"/>
      <c r="BD2699" s="478"/>
      <c r="BE2699" s="478"/>
      <c r="BF2699" s="478"/>
      <c r="BG2699" s="478"/>
    </row>
    <row r="2700" spans="2:59" x14ac:dyDescent="0.2">
      <c r="B2700" s="478"/>
      <c r="C2700" s="478"/>
      <c r="D2700" s="620"/>
      <c r="E2700" s="620"/>
      <c r="F2700" s="620"/>
      <c r="G2700" s="479"/>
      <c r="H2700" s="621"/>
      <c r="I2700" s="622"/>
      <c r="J2700" s="622"/>
      <c r="K2700" s="623"/>
      <c r="L2700" s="623"/>
      <c r="M2700" s="622"/>
      <c r="N2700" s="623"/>
      <c r="O2700" s="622"/>
      <c r="P2700" s="479"/>
      <c r="Q2700" s="479"/>
      <c r="R2700" s="623"/>
      <c r="S2700" s="478"/>
      <c r="T2700" s="478"/>
      <c r="U2700" s="624"/>
      <c r="V2700" s="624"/>
      <c r="W2700" s="624"/>
      <c r="BB2700" s="478"/>
      <c r="BC2700" s="478"/>
      <c r="BD2700" s="478"/>
      <c r="BE2700" s="478"/>
      <c r="BF2700" s="478"/>
      <c r="BG2700" s="478"/>
    </row>
    <row r="2701" spans="2:59" x14ac:dyDescent="0.2">
      <c r="B2701" s="478"/>
      <c r="C2701" s="478"/>
      <c r="D2701" s="620"/>
      <c r="E2701" s="620"/>
      <c r="F2701" s="620"/>
      <c r="G2701" s="479"/>
      <c r="H2701" s="621"/>
      <c r="I2701" s="622"/>
      <c r="J2701" s="622"/>
      <c r="K2701" s="623"/>
      <c r="L2701" s="623"/>
      <c r="M2701" s="622"/>
      <c r="N2701" s="623"/>
      <c r="O2701" s="622"/>
      <c r="P2701" s="479"/>
      <c r="Q2701" s="479"/>
      <c r="R2701" s="623"/>
      <c r="S2701" s="478"/>
      <c r="T2701" s="478"/>
      <c r="U2701" s="624"/>
      <c r="V2701" s="624"/>
      <c r="W2701" s="624"/>
      <c r="BB2701" s="478"/>
      <c r="BC2701" s="478"/>
      <c r="BD2701" s="478"/>
      <c r="BE2701" s="478"/>
      <c r="BF2701" s="478"/>
      <c r="BG2701" s="478"/>
    </row>
    <row r="2702" spans="2:59" x14ac:dyDescent="0.2">
      <c r="B2702" s="478"/>
      <c r="C2702" s="478"/>
      <c r="D2702" s="620"/>
      <c r="E2702" s="620"/>
      <c r="F2702" s="620"/>
      <c r="G2702" s="479"/>
      <c r="H2702" s="621"/>
      <c r="I2702" s="622"/>
      <c r="J2702" s="622"/>
      <c r="K2702" s="623"/>
      <c r="L2702" s="623"/>
      <c r="M2702" s="622"/>
      <c r="N2702" s="623"/>
      <c r="O2702" s="622"/>
      <c r="P2702" s="479"/>
      <c r="Q2702" s="479"/>
      <c r="R2702" s="623"/>
      <c r="S2702" s="478"/>
      <c r="T2702" s="478"/>
      <c r="U2702" s="624"/>
      <c r="V2702" s="624"/>
      <c r="W2702" s="624"/>
      <c r="BB2702" s="478"/>
      <c r="BC2702" s="478"/>
      <c r="BD2702" s="478"/>
      <c r="BE2702" s="478"/>
      <c r="BF2702" s="478"/>
      <c r="BG2702" s="478"/>
    </row>
    <row r="2703" spans="2:59" x14ac:dyDescent="0.2">
      <c r="B2703" s="478"/>
      <c r="C2703" s="478"/>
      <c r="D2703" s="620"/>
      <c r="E2703" s="620"/>
      <c r="F2703" s="620"/>
      <c r="G2703" s="479"/>
      <c r="H2703" s="621"/>
      <c r="I2703" s="622"/>
      <c r="J2703" s="622"/>
      <c r="K2703" s="623"/>
      <c r="L2703" s="623"/>
      <c r="M2703" s="622"/>
      <c r="N2703" s="623"/>
      <c r="O2703" s="622"/>
      <c r="P2703" s="479"/>
      <c r="Q2703" s="479"/>
      <c r="R2703" s="623"/>
      <c r="S2703" s="478"/>
      <c r="T2703" s="478"/>
      <c r="U2703" s="624"/>
      <c r="V2703" s="624"/>
      <c r="W2703" s="624"/>
      <c r="BB2703" s="478"/>
      <c r="BC2703" s="478"/>
      <c r="BD2703" s="478"/>
      <c r="BE2703" s="478"/>
      <c r="BF2703" s="478"/>
      <c r="BG2703" s="478"/>
    </row>
    <row r="2704" spans="2:59" x14ac:dyDescent="0.2">
      <c r="B2704" s="478"/>
      <c r="C2704" s="478"/>
      <c r="D2704" s="620"/>
      <c r="E2704" s="620"/>
      <c r="F2704" s="620"/>
      <c r="G2704" s="479"/>
      <c r="H2704" s="621"/>
      <c r="I2704" s="622"/>
      <c r="J2704" s="622"/>
      <c r="K2704" s="623"/>
      <c r="L2704" s="623"/>
      <c r="M2704" s="622"/>
      <c r="N2704" s="623"/>
      <c r="O2704" s="622"/>
      <c r="P2704" s="479"/>
      <c r="Q2704" s="479"/>
      <c r="R2704" s="623"/>
      <c r="S2704" s="478"/>
      <c r="T2704" s="478"/>
      <c r="U2704" s="624"/>
      <c r="V2704" s="624"/>
      <c r="W2704" s="624"/>
      <c r="BB2704" s="478"/>
      <c r="BC2704" s="478"/>
      <c r="BD2704" s="478"/>
      <c r="BE2704" s="478"/>
      <c r="BF2704" s="478"/>
      <c r="BG2704" s="478"/>
    </row>
    <row r="2705" spans="2:59" x14ac:dyDescent="0.2">
      <c r="B2705" s="478"/>
      <c r="C2705" s="478"/>
      <c r="D2705" s="620"/>
      <c r="E2705" s="620"/>
      <c r="F2705" s="620"/>
      <c r="G2705" s="479"/>
      <c r="H2705" s="621"/>
      <c r="I2705" s="622"/>
      <c r="J2705" s="622"/>
      <c r="K2705" s="623"/>
      <c r="L2705" s="623"/>
      <c r="M2705" s="622"/>
      <c r="N2705" s="623"/>
      <c r="O2705" s="622"/>
      <c r="P2705" s="479"/>
      <c r="Q2705" s="479"/>
      <c r="R2705" s="623"/>
      <c r="S2705" s="478"/>
      <c r="T2705" s="478"/>
      <c r="U2705" s="624"/>
      <c r="V2705" s="624"/>
      <c r="W2705" s="624"/>
      <c r="BB2705" s="478"/>
      <c r="BC2705" s="478"/>
      <c r="BD2705" s="478"/>
      <c r="BE2705" s="478"/>
      <c r="BF2705" s="478"/>
      <c r="BG2705" s="478"/>
    </row>
    <row r="2706" spans="2:59" x14ac:dyDescent="0.2">
      <c r="B2706" s="478"/>
      <c r="C2706" s="478"/>
      <c r="D2706" s="620"/>
      <c r="E2706" s="620"/>
      <c r="F2706" s="620"/>
      <c r="G2706" s="479"/>
      <c r="H2706" s="621"/>
      <c r="I2706" s="622"/>
      <c r="J2706" s="622"/>
      <c r="K2706" s="623"/>
      <c r="L2706" s="623"/>
      <c r="M2706" s="622"/>
      <c r="N2706" s="623"/>
      <c r="O2706" s="622"/>
      <c r="P2706" s="479"/>
      <c r="Q2706" s="479"/>
      <c r="R2706" s="623"/>
      <c r="S2706" s="478"/>
      <c r="T2706" s="478"/>
      <c r="U2706" s="624"/>
      <c r="V2706" s="624"/>
      <c r="W2706" s="624"/>
      <c r="BB2706" s="478"/>
      <c r="BC2706" s="478"/>
      <c r="BD2706" s="478"/>
      <c r="BE2706" s="478"/>
      <c r="BF2706" s="478"/>
      <c r="BG2706" s="478"/>
    </row>
    <row r="2707" spans="2:59" x14ac:dyDescent="0.2">
      <c r="B2707" s="478"/>
      <c r="C2707" s="478"/>
      <c r="D2707" s="620"/>
      <c r="E2707" s="620"/>
      <c r="F2707" s="620"/>
      <c r="G2707" s="479"/>
      <c r="H2707" s="621"/>
      <c r="I2707" s="622"/>
      <c r="J2707" s="622"/>
      <c r="K2707" s="623"/>
      <c r="L2707" s="623"/>
      <c r="M2707" s="622"/>
      <c r="N2707" s="623"/>
      <c r="O2707" s="622"/>
      <c r="P2707" s="479"/>
      <c r="Q2707" s="479"/>
      <c r="R2707" s="623"/>
      <c r="S2707" s="478"/>
      <c r="T2707" s="478"/>
      <c r="U2707" s="624"/>
      <c r="V2707" s="624"/>
      <c r="W2707" s="624"/>
      <c r="BB2707" s="478"/>
      <c r="BC2707" s="478"/>
      <c r="BD2707" s="478"/>
      <c r="BE2707" s="478"/>
      <c r="BF2707" s="478"/>
      <c r="BG2707" s="478"/>
    </row>
    <row r="2708" spans="2:59" x14ac:dyDescent="0.2">
      <c r="B2708" s="478"/>
      <c r="C2708" s="478"/>
      <c r="D2708" s="620"/>
      <c r="E2708" s="620"/>
      <c r="F2708" s="620"/>
      <c r="G2708" s="479"/>
      <c r="H2708" s="621"/>
      <c r="I2708" s="622"/>
      <c r="J2708" s="622"/>
      <c r="K2708" s="623"/>
      <c r="L2708" s="623"/>
      <c r="M2708" s="622"/>
      <c r="N2708" s="623"/>
      <c r="O2708" s="622"/>
      <c r="P2708" s="479"/>
      <c r="Q2708" s="479"/>
      <c r="R2708" s="623"/>
      <c r="S2708" s="478"/>
      <c r="T2708" s="478"/>
      <c r="U2708" s="624"/>
      <c r="V2708" s="624"/>
      <c r="W2708" s="624"/>
      <c r="BB2708" s="478"/>
      <c r="BC2708" s="478"/>
      <c r="BD2708" s="478"/>
      <c r="BE2708" s="478"/>
      <c r="BF2708" s="478"/>
      <c r="BG2708" s="478"/>
    </row>
    <row r="2709" spans="2:59" x14ac:dyDescent="0.2">
      <c r="B2709" s="478"/>
      <c r="C2709" s="478"/>
      <c r="D2709" s="620"/>
      <c r="E2709" s="620"/>
      <c r="F2709" s="620"/>
      <c r="G2709" s="479"/>
      <c r="H2709" s="621"/>
      <c r="I2709" s="622"/>
      <c r="J2709" s="622"/>
      <c r="K2709" s="623"/>
      <c r="L2709" s="623"/>
      <c r="M2709" s="622"/>
      <c r="N2709" s="623"/>
      <c r="O2709" s="622"/>
      <c r="P2709" s="479"/>
      <c r="Q2709" s="479"/>
      <c r="R2709" s="623"/>
      <c r="S2709" s="478"/>
      <c r="T2709" s="478"/>
      <c r="U2709" s="624"/>
      <c r="V2709" s="624"/>
      <c r="W2709" s="624"/>
      <c r="BB2709" s="478"/>
      <c r="BC2709" s="478"/>
      <c r="BD2709" s="478"/>
      <c r="BE2709" s="478"/>
      <c r="BF2709" s="478"/>
      <c r="BG2709" s="478"/>
    </row>
    <row r="2710" spans="2:59" x14ac:dyDescent="0.2">
      <c r="B2710" s="478"/>
      <c r="C2710" s="478"/>
      <c r="D2710" s="620"/>
      <c r="E2710" s="620"/>
      <c r="F2710" s="620"/>
      <c r="G2710" s="479"/>
      <c r="H2710" s="621"/>
      <c r="I2710" s="622"/>
      <c r="J2710" s="622"/>
      <c r="K2710" s="623"/>
      <c r="L2710" s="623"/>
      <c r="M2710" s="622"/>
      <c r="N2710" s="623"/>
      <c r="O2710" s="622"/>
      <c r="P2710" s="479"/>
      <c r="Q2710" s="479"/>
      <c r="R2710" s="623"/>
      <c r="S2710" s="478"/>
      <c r="T2710" s="478"/>
      <c r="U2710" s="624"/>
      <c r="V2710" s="624"/>
      <c r="W2710" s="624"/>
      <c r="BB2710" s="478"/>
      <c r="BC2710" s="478"/>
      <c r="BD2710" s="478"/>
      <c r="BE2710" s="478"/>
      <c r="BF2710" s="478"/>
      <c r="BG2710" s="478"/>
    </row>
    <row r="2711" spans="2:59" x14ac:dyDescent="0.2">
      <c r="B2711" s="478"/>
      <c r="C2711" s="478"/>
      <c r="D2711" s="620"/>
      <c r="E2711" s="620"/>
      <c r="F2711" s="620"/>
      <c r="G2711" s="479"/>
      <c r="H2711" s="621"/>
      <c r="I2711" s="622"/>
      <c r="J2711" s="622"/>
      <c r="K2711" s="623"/>
      <c r="L2711" s="623"/>
      <c r="M2711" s="622"/>
      <c r="N2711" s="623"/>
      <c r="O2711" s="622"/>
      <c r="P2711" s="479"/>
      <c r="Q2711" s="479"/>
      <c r="R2711" s="623"/>
      <c r="S2711" s="478"/>
      <c r="T2711" s="478"/>
      <c r="U2711" s="624"/>
      <c r="V2711" s="624"/>
      <c r="W2711" s="624"/>
      <c r="BB2711" s="478"/>
      <c r="BC2711" s="478"/>
      <c r="BD2711" s="478"/>
      <c r="BE2711" s="478"/>
      <c r="BF2711" s="478"/>
      <c r="BG2711" s="478"/>
    </row>
    <row r="2712" spans="2:59" x14ac:dyDescent="0.2">
      <c r="B2712" s="478"/>
      <c r="C2712" s="478"/>
      <c r="D2712" s="620"/>
      <c r="E2712" s="620"/>
      <c r="F2712" s="620"/>
      <c r="G2712" s="479"/>
      <c r="H2712" s="621"/>
      <c r="I2712" s="622"/>
      <c r="J2712" s="622"/>
      <c r="K2712" s="623"/>
      <c r="L2712" s="623"/>
      <c r="M2712" s="622"/>
      <c r="N2712" s="623"/>
      <c r="O2712" s="622"/>
      <c r="P2712" s="479"/>
      <c r="Q2712" s="479"/>
      <c r="R2712" s="623"/>
      <c r="S2712" s="478"/>
      <c r="T2712" s="478"/>
      <c r="U2712" s="624"/>
      <c r="V2712" s="624"/>
      <c r="W2712" s="624"/>
      <c r="BB2712" s="478"/>
      <c r="BC2712" s="478"/>
      <c r="BD2712" s="478"/>
      <c r="BE2712" s="478"/>
      <c r="BF2712" s="478"/>
      <c r="BG2712" s="478"/>
    </row>
    <row r="2713" spans="2:59" x14ac:dyDescent="0.2">
      <c r="B2713" s="478"/>
      <c r="C2713" s="478"/>
      <c r="D2713" s="620"/>
      <c r="E2713" s="620"/>
      <c r="F2713" s="620"/>
      <c r="G2713" s="479"/>
      <c r="H2713" s="621"/>
      <c r="I2713" s="622"/>
      <c r="J2713" s="622"/>
      <c r="K2713" s="623"/>
      <c r="L2713" s="623"/>
      <c r="M2713" s="622"/>
      <c r="N2713" s="623"/>
      <c r="O2713" s="622"/>
      <c r="P2713" s="479"/>
      <c r="Q2713" s="479"/>
      <c r="R2713" s="623"/>
      <c r="S2713" s="478"/>
      <c r="T2713" s="478"/>
      <c r="U2713" s="624"/>
      <c r="V2713" s="624"/>
      <c r="W2713" s="624"/>
      <c r="BB2713" s="478"/>
      <c r="BC2713" s="478"/>
      <c r="BD2713" s="478"/>
      <c r="BE2713" s="478"/>
      <c r="BF2713" s="478"/>
      <c r="BG2713" s="478"/>
    </row>
    <row r="2714" spans="2:59" x14ac:dyDescent="0.2">
      <c r="B2714" s="478"/>
      <c r="C2714" s="478"/>
      <c r="D2714" s="620"/>
      <c r="E2714" s="620"/>
      <c r="F2714" s="620"/>
      <c r="G2714" s="479"/>
      <c r="H2714" s="621"/>
      <c r="I2714" s="622"/>
      <c r="J2714" s="622"/>
      <c r="K2714" s="623"/>
      <c r="L2714" s="623"/>
      <c r="M2714" s="622"/>
      <c r="N2714" s="623"/>
      <c r="O2714" s="622"/>
      <c r="P2714" s="479"/>
      <c r="Q2714" s="479"/>
      <c r="R2714" s="623"/>
      <c r="S2714" s="478"/>
      <c r="T2714" s="478"/>
      <c r="U2714" s="624"/>
      <c r="V2714" s="624"/>
      <c r="W2714" s="624"/>
      <c r="BB2714" s="478"/>
      <c r="BC2714" s="478"/>
      <c r="BD2714" s="478"/>
      <c r="BE2714" s="478"/>
      <c r="BF2714" s="478"/>
      <c r="BG2714" s="478"/>
    </row>
    <row r="2715" spans="2:59" x14ac:dyDescent="0.2">
      <c r="B2715" s="478"/>
      <c r="C2715" s="478"/>
      <c r="D2715" s="620"/>
      <c r="E2715" s="620"/>
      <c r="F2715" s="620"/>
      <c r="G2715" s="479"/>
      <c r="H2715" s="621"/>
      <c r="I2715" s="622"/>
      <c r="J2715" s="622"/>
      <c r="K2715" s="623"/>
      <c r="L2715" s="623"/>
      <c r="M2715" s="622"/>
      <c r="N2715" s="623"/>
      <c r="O2715" s="622"/>
      <c r="P2715" s="479"/>
      <c r="Q2715" s="479"/>
      <c r="R2715" s="623"/>
      <c r="S2715" s="478"/>
      <c r="T2715" s="478"/>
      <c r="U2715" s="624"/>
      <c r="V2715" s="624"/>
      <c r="W2715" s="624"/>
      <c r="BB2715" s="478"/>
      <c r="BC2715" s="478"/>
      <c r="BD2715" s="478"/>
      <c r="BE2715" s="478"/>
      <c r="BF2715" s="478"/>
      <c r="BG2715" s="478"/>
    </row>
    <row r="2716" spans="2:59" x14ac:dyDescent="0.2">
      <c r="B2716" s="478"/>
      <c r="C2716" s="478"/>
      <c r="D2716" s="620"/>
      <c r="E2716" s="620"/>
      <c r="F2716" s="620"/>
      <c r="G2716" s="479"/>
      <c r="H2716" s="621"/>
      <c r="I2716" s="622"/>
      <c r="J2716" s="622"/>
      <c r="K2716" s="623"/>
      <c r="L2716" s="623"/>
      <c r="M2716" s="622"/>
      <c r="N2716" s="623"/>
      <c r="O2716" s="622"/>
      <c r="P2716" s="479"/>
      <c r="Q2716" s="479"/>
      <c r="R2716" s="623"/>
      <c r="S2716" s="478"/>
      <c r="T2716" s="478"/>
      <c r="U2716" s="624"/>
      <c r="V2716" s="624"/>
      <c r="W2716" s="624"/>
      <c r="BB2716" s="478"/>
      <c r="BC2716" s="478"/>
      <c r="BD2716" s="478"/>
      <c r="BE2716" s="478"/>
      <c r="BF2716" s="478"/>
      <c r="BG2716" s="478"/>
    </row>
    <row r="2717" spans="2:59" x14ac:dyDescent="0.2">
      <c r="B2717" s="478"/>
      <c r="C2717" s="478"/>
      <c r="D2717" s="620"/>
      <c r="E2717" s="620"/>
      <c r="F2717" s="620"/>
      <c r="G2717" s="479"/>
      <c r="H2717" s="621"/>
      <c r="I2717" s="622"/>
      <c r="J2717" s="622"/>
      <c r="K2717" s="623"/>
      <c r="L2717" s="623"/>
      <c r="M2717" s="622"/>
      <c r="N2717" s="623"/>
      <c r="O2717" s="622"/>
      <c r="P2717" s="479"/>
      <c r="Q2717" s="479"/>
      <c r="R2717" s="623"/>
      <c r="S2717" s="478"/>
      <c r="T2717" s="478"/>
      <c r="U2717" s="624"/>
      <c r="V2717" s="624"/>
      <c r="W2717" s="624"/>
      <c r="BB2717" s="478"/>
      <c r="BC2717" s="478"/>
      <c r="BD2717" s="478"/>
      <c r="BE2717" s="478"/>
      <c r="BF2717" s="478"/>
      <c r="BG2717" s="478"/>
    </row>
    <row r="2718" spans="2:59" x14ac:dyDescent="0.2">
      <c r="B2718" s="478"/>
      <c r="C2718" s="478"/>
      <c r="D2718" s="620"/>
      <c r="E2718" s="620"/>
      <c r="F2718" s="620"/>
      <c r="G2718" s="479"/>
      <c r="H2718" s="621"/>
      <c r="I2718" s="622"/>
      <c r="J2718" s="622"/>
      <c r="K2718" s="623"/>
      <c r="L2718" s="623"/>
      <c r="M2718" s="622"/>
      <c r="N2718" s="623"/>
      <c r="O2718" s="622"/>
      <c r="P2718" s="479"/>
      <c r="Q2718" s="479"/>
      <c r="R2718" s="623"/>
      <c r="S2718" s="478"/>
      <c r="T2718" s="478"/>
      <c r="U2718" s="624"/>
      <c r="V2718" s="624"/>
      <c r="W2718" s="624"/>
      <c r="BB2718" s="478"/>
      <c r="BC2718" s="478"/>
      <c r="BD2718" s="478"/>
      <c r="BE2718" s="478"/>
      <c r="BF2718" s="478"/>
      <c r="BG2718" s="478"/>
    </row>
    <row r="2719" spans="2:59" x14ac:dyDescent="0.2">
      <c r="B2719" s="478"/>
      <c r="C2719" s="478"/>
      <c r="D2719" s="620"/>
      <c r="E2719" s="620"/>
      <c r="F2719" s="620"/>
      <c r="G2719" s="479"/>
      <c r="H2719" s="621"/>
      <c r="I2719" s="622"/>
      <c r="J2719" s="622"/>
      <c r="K2719" s="623"/>
      <c r="L2719" s="623"/>
      <c r="M2719" s="622"/>
      <c r="N2719" s="623"/>
      <c r="O2719" s="622"/>
      <c r="P2719" s="479"/>
      <c r="Q2719" s="479"/>
      <c r="R2719" s="623"/>
      <c r="S2719" s="478"/>
      <c r="T2719" s="478"/>
      <c r="U2719" s="624"/>
      <c r="V2719" s="624"/>
      <c r="W2719" s="624"/>
      <c r="BB2719" s="478"/>
      <c r="BC2719" s="478"/>
      <c r="BD2719" s="478"/>
      <c r="BE2719" s="478"/>
      <c r="BF2719" s="478"/>
      <c r="BG2719" s="478"/>
    </row>
    <row r="2720" spans="2:59" x14ac:dyDescent="0.2">
      <c r="B2720" s="478"/>
      <c r="C2720" s="478"/>
      <c r="D2720" s="620"/>
      <c r="E2720" s="620"/>
      <c r="F2720" s="620"/>
      <c r="G2720" s="479"/>
      <c r="H2720" s="621"/>
      <c r="I2720" s="622"/>
      <c r="J2720" s="622"/>
      <c r="K2720" s="623"/>
      <c r="L2720" s="623"/>
      <c r="M2720" s="622"/>
      <c r="N2720" s="623"/>
      <c r="O2720" s="622"/>
      <c r="P2720" s="479"/>
      <c r="Q2720" s="479"/>
      <c r="R2720" s="623"/>
      <c r="S2720" s="478"/>
      <c r="T2720" s="478"/>
      <c r="U2720" s="624"/>
      <c r="V2720" s="624"/>
      <c r="W2720" s="624"/>
      <c r="BB2720" s="478"/>
      <c r="BC2720" s="478"/>
      <c r="BD2720" s="478"/>
      <c r="BE2720" s="478"/>
      <c r="BF2720" s="478"/>
      <c r="BG2720" s="478"/>
    </row>
    <row r="2721" spans="2:59" x14ac:dyDescent="0.2">
      <c r="B2721" s="478"/>
      <c r="C2721" s="478"/>
      <c r="D2721" s="620"/>
      <c r="E2721" s="620"/>
      <c r="F2721" s="620"/>
      <c r="G2721" s="479"/>
      <c r="H2721" s="621"/>
      <c r="I2721" s="622"/>
      <c r="J2721" s="622"/>
      <c r="K2721" s="623"/>
      <c r="L2721" s="623"/>
      <c r="M2721" s="622"/>
      <c r="N2721" s="623"/>
      <c r="O2721" s="622"/>
      <c r="P2721" s="479"/>
      <c r="Q2721" s="479"/>
      <c r="R2721" s="623"/>
      <c r="S2721" s="478"/>
      <c r="T2721" s="478"/>
      <c r="U2721" s="624"/>
      <c r="V2721" s="624"/>
      <c r="W2721" s="624"/>
      <c r="BB2721" s="478"/>
      <c r="BC2721" s="478"/>
      <c r="BD2721" s="478"/>
      <c r="BE2721" s="478"/>
      <c r="BF2721" s="478"/>
      <c r="BG2721" s="478"/>
    </row>
    <row r="2722" spans="2:59" x14ac:dyDescent="0.2">
      <c r="B2722" s="478"/>
      <c r="C2722" s="478"/>
      <c r="D2722" s="620"/>
      <c r="E2722" s="620"/>
      <c r="F2722" s="620"/>
      <c r="G2722" s="479"/>
      <c r="H2722" s="621"/>
      <c r="I2722" s="622"/>
      <c r="J2722" s="622"/>
      <c r="K2722" s="623"/>
      <c r="L2722" s="623"/>
      <c r="M2722" s="622"/>
      <c r="N2722" s="623"/>
      <c r="O2722" s="622"/>
      <c r="P2722" s="479"/>
      <c r="Q2722" s="479"/>
      <c r="R2722" s="623"/>
      <c r="S2722" s="478"/>
      <c r="T2722" s="478"/>
      <c r="U2722" s="624"/>
      <c r="V2722" s="624"/>
      <c r="W2722" s="624"/>
      <c r="BB2722" s="478"/>
      <c r="BC2722" s="478"/>
      <c r="BD2722" s="478"/>
      <c r="BE2722" s="478"/>
      <c r="BF2722" s="478"/>
      <c r="BG2722" s="478"/>
    </row>
    <row r="2723" spans="2:59" x14ac:dyDescent="0.2">
      <c r="B2723" s="478"/>
      <c r="C2723" s="478"/>
      <c r="D2723" s="620"/>
      <c r="E2723" s="620"/>
      <c r="F2723" s="620"/>
      <c r="G2723" s="479"/>
      <c r="H2723" s="621"/>
      <c r="I2723" s="622"/>
      <c r="J2723" s="622"/>
      <c r="K2723" s="623"/>
      <c r="L2723" s="623"/>
      <c r="M2723" s="622"/>
      <c r="N2723" s="623"/>
      <c r="O2723" s="622"/>
      <c r="P2723" s="479"/>
      <c r="Q2723" s="479"/>
      <c r="R2723" s="623"/>
      <c r="S2723" s="478"/>
      <c r="T2723" s="478"/>
      <c r="U2723" s="624"/>
      <c r="V2723" s="624"/>
      <c r="W2723" s="624"/>
      <c r="BB2723" s="478"/>
      <c r="BC2723" s="478"/>
      <c r="BD2723" s="478"/>
      <c r="BE2723" s="478"/>
      <c r="BF2723" s="478"/>
      <c r="BG2723" s="478"/>
    </row>
    <row r="2724" spans="2:59" x14ac:dyDescent="0.2">
      <c r="B2724" s="478"/>
      <c r="C2724" s="478"/>
      <c r="D2724" s="620"/>
      <c r="E2724" s="620"/>
      <c r="F2724" s="620"/>
      <c r="G2724" s="479"/>
      <c r="H2724" s="621"/>
      <c r="I2724" s="622"/>
      <c r="J2724" s="622"/>
      <c r="K2724" s="623"/>
      <c r="L2724" s="623"/>
      <c r="M2724" s="622"/>
      <c r="N2724" s="623"/>
      <c r="O2724" s="622"/>
      <c r="P2724" s="479"/>
      <c r="Q2724" s="479"/>
      <c r="R2724" s="623"/>
      <c r="S2724" s="478"/>
      <c r="T2724" s="478"/>
      <c r="U2724" s="624"/>
      <c r="V2724" s="624"/>
      <c r="W2724" s="624"/>
      <c r="BB2724" s="478"/>
      <c r="BC2724" s="478"/>
      <c r="BD2724" s="478"/>
      <c r="BE2724" s="478"/>
      <c r="BF2724" s="478"/>
      <c r="BG2724" s="478"/>
    </row>
    <row r="2725" spans="2:59" x14ac:dyDescent="0.2">
      <c r="B2725" s="478"/>
      <c r="C2725" s="478"/>
      <c r="D2725" s="620"/>
      <c r="E2725" s="620"/>
      <c r="F2725" s="620"/>
      <c r="G2725" s="479"/>
      <c r="H2725" s="621"/>
      <c r="I2725" s="622"/>
      <c r="J2725" s="622"/>
      <c r="K2725" s="623"/>
      <c r="L2725" s="623"/>
      <c r="M2725" s="622"/>
      <c r="N2725" s="623"/>
      <c r="O2725" s="622"/>
      <c r="P2725" s="479"/>
      <c r="Q2725" s="479"/>
      <c r="R2725" s="623"/>
      <c r="S2725" s="478"/>
      <c r="T2725" s="478"/>
      <c r="U2725" s="624"/>
      <c r="V2725" s="624"/>
      <c r="W2725" s="624"/>
      <c r="BB2725" s="478"/>
      <c r="BC2725" s="478"/>
      <c r="BD2725" s="478"/>
      <c r="BE2725" s="478"/>
      <c r="BF2725" s="478"/>
      <c r="BG2725" s="478"/>
    </row>
    <row r="2726" spans="2:59" x14ac:dyDescent="0.2">
      <c r="B2726" s="478"/>
      <c r="C2726" s="478"/>
      <c r="D2726" s="620"/>
      <c r="E2726" s="620"/>
      <c r="F2726" s="620"/>
      <c r="G2726" s="479"/>
      <c r="H2726" s="621"/>
      <c r="I2726" s="622"/>
      <c r="J2726" s="622"/>
      <c r="K2726" s="623"/>
      <c r="L2726" s="623"/>
      <c r="M2726" s="622"/>
      <c r="N2726" s="623"/>
      <c r="O2726" s="622"/>
      <c r="P2726" s="479"/>
      <c r="Q2726" s="479"/>
      <c r="R2726" s="623"/>
      <c r="S2726" s="478"/>
      <c r="T2726" s="478"/>
      <c r="U2726" s="624"/>
      <c r="V2726" s="624"/>
      <c r="W2726" s="624"/>
      <c r="BB2726" s="478"/>
      <c r="BC2726" s="478"/>
      <c r="BD2726" s="478"/>
      <c r="BE2726" s="478"/>
      <c r="BF2726" s="478"/>
      <c r="BG2726" s="478"/>
    </row>
    <row r="2727" spans="2:59" x14ac:dyDescent="0.2">
      <c r="B2727" s="478"/>
      <c r="C2727" s="478"/>
      <c r="D2727" s="620"/>
      <c r="E2727" s="620"/>
      <c r="F2727" s="620"/>
      <c r="G2727" s="479"/>
      <c r="H2727" s="621"/>
      <c r="I2727" s="622"/>
      <c r="J2727" s="622"/>
      <c r="K2727" s="623"/>
      <c r="L2727" s="623"/>
      <c r="M2727" s="622"/>
      <c r="N2727" s="623"/>
      <c r="O2727" s="622"/>
      <c r="P2727" s="479"/>
      <c r="Q2727" s="479"/>
      <c r="R2727" s="623"/>
      <c r="S2727" s="478"/>
      <c r="T2727" s="478"/>
      <c r="U2727" s="624"/>
      <c r="V2727" s="624"/>
      <c r="W2727" s="624"/>
      <c r="BB2727" s="478"/>
      <c r="BC2727" s="478"/>
      <c r="BD2727" s="478"/>
      <c r="BE2727" s="478"/>
      <c r="BF2727" s="478"/>
      <c r="BG2727" s="478"/>
    </row>
    <row r="2728" spans="2:59" x14ac:dyDescent="0.2">
      <c r="B2728" s="478"/>
      <c r="C2728" s="478"/>
      <c r="D2728" s="620"/>
      <c r="E2728" s="620"/>
      <c r="F2728" s="620"/>
      <c r="G2728" s="479"/>
      <c r="H2728" s="621"/>
      <c r="I2728" s="622"/>
      <c r="J2728" s="622"/>
      <c r="K2728" s="623"/>
      <c r="L2728" s="623"/>
      <c r="M2728" s="622"/>
      <c r="N2728" s="623"/>
      <c r="O2728" s="622"/>
      <c r="P2728" s="479"/>
      <c r="Q2728" s="479"/>
      <c r="R2728" s="623"/>
      <c r="S2728" s="478"/>
      <c r="T2728" s="478"/>
      <c r="U2728" s="624"/>
      <c r="V2728" s="624"/>
      <c r="W2728" s="624"/>
      <c r="BB2728" s="478"/>
      <c r="BC2728" s="478"/>
      <c r="BD2728" s="478"/>
      <c r="BE2728" s="478"/>
      <c r="BF2728" s="478"/>
      <c r="BG2728" s="478"/>
    </row>
    <row r="2729" spans="2:59" x14ac:dyDescent="0.2">
      <c r="B2729" s="478"/>
      <c r="C2729" s="478"/>
      <c r="D2729" s="620"/>
      <c r="E2729" s="620"/>
      <c r="F2729" s="620"/>
      <c r="G2729" s="479"/>
      <c r="H2729" s="621"/>
      <c r="I2729" s="622"/>
      <c r="J2729" s="622"/>
      <c r="K2729" s="623"/>
      <c r="L2729" s="623"/>
      <c r="M2729" s="622"/>
      <c r="N2729" s="623"/>
      <c r="O2729" s="622"/>
      <c r="P2729" s="479"/>
      <c r="Q2729" s="479"/>
      <c r="R2729" s="623"/>
      <c r="S2729" s="478"/>
      <c r="T2729" s="478"/>
      <c r="U2729" s="624"/>
      <c r="V2729" s="624"/>
      <c r="W2729" s="624"/>
      <c r="BB2729" s="478"/>
      <c r="BC2729" s="478"/>
      <c r="BD2729" s="478"/>
      <c r="BE2729" s="478"/>
      <c r="BF2729" s="478"/>
      <c r="BG2729" s="478"/>
    </row>
    <row r="2730" spans="2:59" x14ac:dyDescent="0.2">
      <c r="B2730" s="478"/>
      <c r="C2730" s="478"/>
      <c r="D2730" s="620"/>
      <c r="E2730" s="620"/>
      <c r="F2730" s="620"/>
      <c r="G2730" s="479"/>
      <c r="H2730" s="621"/>
      <c r="I2730" s="622"/>
      <c r="J2730" s="622"/>
      <c r="K2730" s="623"/>
      <c r="L2730" s="623"/>
      <c r="M2730" s="622"/>
      <c r="N2730" s="623"/>
      <c r="O2730" s="622"/>
      <c r="P2730" s="479"/>
      <c r="Q2730" s="479"/>
      <c r="R2730" s="623"/>
      <c r="S2730" s="478"/>
      <c r="T2730" s="478"/>
      <c r="U2730" s="624"/>
      <c r="V2730" s="624"/>
      <c r="W2730" s="624"/>
      <c r="BB2730" s="478"/>
      <c r="BC2730" s="478"/>
      <c r="BD2730" s="478"/>
      <c r="BE2730" s="478"/>
      <c r="BF2730" s="478"/>
      <c r="BG2730" s="478"/>
    </row>
    <row r="2731" spans="2:59" x14ac:dyDescent="0.2">
      <c r="B2731" s="478"/>
      <c r="C2731" s="478"/>
      <c r="D2731" s="620"/>
      <c r="E2731" s="620"/>
      <c r="F2731" s="620"/>
      <c r="G2731" s="479"/>
      <c r="H2731" s="621"/>
      <c r="I2731" s="622"/>
      <c r="J2731" s="622"/>
      <c r="K2731" s="623"/>
      <c r="L2731" s="623"/>
      <c r="M2731" s="622"/>
      <c r="N2731" s="623"/>
      <c r="O2731" s="622"/>
      <c r="P2731" s="479"/>
      <c r="Q2731" s="479"/>
      <c r="R2731" s="623"/>
      <c r="S2731" s="478"/>
      <c r="T2731" s="478"/>
      <c r="U2731" s="624"/>
      <c r="V2731" s="624"/>
      <c r="W2731" s="624"/>
      <c r="BB2731" s="478"/>
      <c r="BC2731" s="478"/>
      <c r="BD2731" s="478"/>
      <c r="BE2731" s="478"/>
      <c r="BF2731" s="478"/>
      <c r="BG2731" s="478"/>
    </row>
    <row r="2732" spans="2:59" x14ac:dyDescent="0.2">
      <c r="B2732" s="478"/>
      <c r="C2732" s="478"/>
      <c r="D2732" s="620"/>
      <c r="E2732" s="620"/>
      <c r="F2732" s="620"/>
      <c r="G2732" s="479"/>
      <c r="H2732" s="621"/>
      <c r="I2732" s="622"/>
      <c r="J2732" s="622"/>
      <c r="K2732" s="623"/>
      <c r="L2732" s="623"/>
      <c r="M2732" s="622"/>
      <c r="N2732" s="623"/>
      <c r="O2732" s="622"/>
      <c r="P2732" s="479"/>
      <c r="Q2732" s="479"/>
      <c r="R2732" s="623"/>
      <c r="S2732" s="478"/>
      <c r="T2732" s="478"/>
      <c r="U2732" s="624"/>
      <c r="V2732" s="624"/>
      <c r="W2732" s="624"/>
      <c r="BB2732" s="478"/>
      <c r="BC2732" s="478"/>
      <c r="BD2732" s="478"/>
      <c r="BE2732" s="478"/>
      <c r="BF2732" s="478"/>
      <c r="BG2732" s="478"/>
    </row>
    <row r="2733" spans="2:59" x14ac:dyDescent="0.2">
      <c r="B2733" s="478"/>
      <c r="C2733" s="478"/>
      <c r="D2733" s="620"/>
      <c r="E2733" s="620"/>
      <c r="F2733" s="620"/>
      <c r="G2733" s="479"/>
      <c r="H2733" s="621"/>
      <c r="I2733" s="622"/>
      <c r="J2733" s="622"/>
      <c r="K2733" s="623"/>
      <c r="L2733" s="623"/>
      <c r="M2733" s="622"/>
      <c r="N2733" s="623"/>
      <c r="O2733" s="622"/>
      <c r="P2733" s="479"/>
      <c r="Q2733" s="479"/>
      <c r="R2733" s="623"/>
      <c r="S2733" s="478"/>
      <c r="T2733" s="478"/>
      <c r="U2733" s="624"/>
      <c r="V2733" s="624"/>
      <c r="W2733" s="624"/>
      <c r="BB2733" s="478"/>
      <c r="BC2733" s="478"/>
      <c r="BD2733" s="478"/>
      <c r="BE2733" s="478"/>
      <c r="BF2733" s="478"/>
      <c r="BG2733" s="478"/>
    </row>
    <row r="2734" spans="2:59" x14ac:dyDescent="0.2">
      <c r="B2734" s="478"/>
      <c r="C2734" s="478"/>
      <c r="D2734" s="620"/>
      <c r="E2734" s="620"/>
      <c r="F2734" s="620"/>
      <c r="G2734" s="479"/>
      <c r="H2734" s="621"/>
      <c r="I2734" s="622"/>
      <c r="J2734" s="622"/>
      <c r="K2734" s="623"/>
      <c r="L2734" s="623"/>
      <c r="M2734" s="622"/>
      <c r="N2734" s="623"/>
      <c r="O2734" s="622"/>
      <c r="P2734" s="479"/>
      <c r="Q2734" s="479"/>
      <c r="R2734" s="623"/>
      <c r="S2734" s="478"/>
      <c r="T2734" s="478"/>
      <c r="U2734" s="624"/>
      <c r="V2734" s="624"/>
      <c r="W2734" s="624"/>
      <c r="BB2734" s="478"/>
      <c r="BC2734" s="478"/>
      <c r="BD2734" s="478"/>
      <c r="BE2734" s="478"/>
      <c r="BF2734" s="478"/>
      <c r="BG2734" s="478"/>
    </row>
    <row r="2735" spans="2:59" x14ac:dyDescent="0.2">
      <c r="B2735" s="478"/>
      <c r="C2735" s="478"/>
      <c r="D2735" s="620"/>
      <c r="E2735" s="620"/>
      <c r="F2735" s="620"/>
      <c r="G2735" s="479"/>
      <c r="H2735" s="621"/>
      <c r="I2735" s="622"/>
      <c r="J2735" s="622"/>
      <c r="K2735" s="623"/>
      <c r="L2735" s="623"/>
      <c r="M2735" s="622"/>
      <c r="N2735" s="623"/>
      <c r="O2735" s="622"/>
      <c r="P2735" s="479"/>
      <c r="Q2735" s="479"/>
      <c r="R2735" s="623"/>
      <c r="S2735" s="478"/>
      <c r="T2735" s="478"/>
      <c r="U2735" s="624"/>
      <c r="V2735" s="624"/>
      <c r="W2735" s="624"/>
      <c r="BB2735" s="478"/>
      <c r="BC2735" s="478"/>
      <c r="BD2735" s="478"/>
      <c r="BE2735" s="478"/>
      <c r="BF2735" s="478"/>
      <c r="BG2735" s="478"/>
    </row>
    <row r="2736" spans="2:59" x14ac:dyDescent="0.2">
      <c r="B2736" s="478"/>
      <c r="C2736" s="478"/>
      <c r="D2736" s="620"/>
      <c r="E2736" s="620"/>
      <c r="F2736" s="620"/>
      <c r="G2736" s="479"/>
      <c r="H2736" s="621"/>
      <c r="I2736" s="622"/>
      <c r="J2736" s="622"/>
      <c r="K2736" s="623"/>
      <c r="L2736" s="623"/>
      <c r="M2736" s="622"/>
      <c r="N2736" s="623"/>
      <c r="O2736" s="622"/>
      <c r="P2736" s="479"/>
      <c r="Q2736" s="479"/>
      <c r="R2736" s="623"/>
      <c r="S2736" s="478"/>
      <c r="T2736" s="478"/>
      <c r="U2736" s="624"/>
      <c r="V2736" s="624"/>
      <c r="W2736" s="624"/>
      <c r="BB2736" s="478"/>
      <c r="BC2736" s="478"/>
      <c r="BD2736" s="478"/>
      <c r="BE2736" s="478"/>
      <c r="BF2736" s="478"/>
      <c r="BG2736" s="478"/>
    </row>
    <row r="2737" spans="2:59" x14ac:dyDescent="0.2">
      <c r="B2737" s="478"/>
      <c r="C2737" s="478"/>
      <c r="D2737" s="620"/>
      <c r="E2737" s="620"/>
      <c r="F2737" s="620"/>
      <c r="G2737" s="479"/>
      <c r="H2737" s="621"/>
      <c r="I2737" s="622"/>
      <c r="J2737" s="622"/>
      <c r="K2737" s="623"/>
      <c r="L2737" s="623"/>
      <c r="M2737" s="622"/>
      <c r="N2737" s="623"/>
      <c r="O2737" s="622"/>
      <c r="P2737" s="479"/>
      <c r="Q2737" s="479"/>
      <c r="R2737" s="623"/>
      <c r="S2737" s="478"/>
      <c r="T2737" s="478"/>
      <c r="U2737" s="624"/>
      <c r="V2737" s="624"/>
      <c r="W2737" s="624"/>
      <c r="BB2737" s="478"/>
      <c r="BC2737" s="478"/>
      <c r="BD2737" s="478"/>
      <c r="BE2737" s="478"/>
      <c r="BF2737" s="478"/>
      <c r="BG2737" s="478"/>
    </row>
    <row r="2738" spans="2:59" x14ac:dyDescent="0.2">
      <c r="B2738" s="478"/>
      <c r="C2738" s="478"/>
      <c r="D2738" s="620"/>
      <c r="E2738" s="620"/>
      <c r="F2738" s="620"/>
      <c r="G2738" s="479"/>
      <c r="H2738" s="621"/>
      <c r="I2738" s="622"/>
      <c r="J2738" s="622"/>
      <c r="K2738" s="623"/>
      <c r="L2738" s="623"/>
      <c r="M2738" s="622"/>
      <c r="N2738" s="623"/>
      <c r="O2738" s="622"/>
      <c r="P2738" s="479"/>
      <c r="Q2738" s="479"/>
      <c r="R2738" s="623"/>
      <c r="S2738" s="478"/>
      <c r="T2738" s="478"/>
      <c r="U2738" s="624"/>
      <c r="V2738" s="624"/>
      <c r="W2738" s="624"/>
      <c r="BB2738" s="478"/>
      <c r="BC2738" s="478"/>
      <c r="BD2738" s="478"/>
      <c r="BE2738" s="478"/>
      <c r="BF2738" s="478"/>
      <c r="BG2738" s="478"/>
    </row>
    <row r="2739" spans="2:59" x14ac:dyDescent="0.2">
      <c r="B2739" s="478"/>
      <c r="C2739" s="478"/>
      <c r="D2739" s="620"/>
      <c r="E2739" s="620"/>
      <c r="F2739" s="620"/>
      <c r="G2739" s="479"/>
      <c r="H2739" s="621"/>
      <c r="I2739" s="622"/>
      <c r="J2739" s="622"/>
      <c r="K2739" s="623"/>
      <c r="L2739" s="623"/>
      <c r="M2739" s="622"/>
      <c r="N2739" s="623"/>
      <c r="O2739" s="622"/>
      <c r="P2739" s="479"/>
      <c r="Q2739" s="479"/>
      <c r="R2739" s="623"/>
      <c r="S2739" s="478"/>
      <c r="T2739" s="478"/>
      <c r="U2739" s="624"/>
      <c r="V2739" s="624"/>
      <c r="W2739" s="624"/>
      <c r="BB2739" s="478"/>
      <c r="BC2739" s="478"/>
      <c r="BD2739" s="478"/>
      <c r="BE2739" s="478"/>
      <c r="BF2739" s="478"/>
      <c r="BG2739" s="478"/>
    </row>
    <row r="2740" spans="2:59" x14ac:dyDescent="0.2">
      <c r="B2740" s="478"/>
      <c r="C2740" s="478"/>
      <c r="D2740" s="620"/>
      <c r="E2740" s="620"/>
      <c r="F2740" s="620"/>
      <c r="G2740" s="479"/>
      <c r="H2740" s="621"/>
      <c r="I2740" s="622"/>
      <c r="J2740" s="622"/>
      <c r="K2740" s="623"/>
      <c r="L2740" s="623"/>
      <c r="M2740" s="622"/>
      <c r="N2740" s="623"/>
      <c r="O2740" s="622"/>
      <c r="P2740" s="479"/>
      <c r="Q2740" s="479"/>
      <c r="R2740" s="623"/>
      <c r="S2740" s="478"/>
      <c r="T2740" s="478"/>
      <c r="U2740" s="624"/>
      <c r="V2740" s="624"/>
      <c r="W2740" s="624"/>
      <c r="BB2740" s="478"/>
      <c r="BC2740" s="478"/>
      <c r="BD2740" s="478"/>
      <c r="BE2740" s="478"/>
      <c r="BF2740" s="478"/>
      <c r="BG2740" s="478"/>
    </row>
    <row r="2741" spans="2:59" x14ac:dyDescent="0.2">
      <c r="B2741" s="478"/>
      <c r="C2741" s="478"/>
      <c r="D2741" s="620"/>
      <c r="E2741" s="620"/>
      <c r="F2741" s="620"/>
      <c r="G2741" s="479"/>
      <c r="H2741" s="621"/>
      <c r="I2741" s="622"/>
      <c r="J2741" s="622"/>
      <c r="K2741" s="623"/>
      <c r="L2741" s="623"/>
      <c r="M2741" s="622"/>
      <c r="N2741" s="623"/>
      <c r="O2741" s="622"/>
      <c r="P2741" s="479"/>
      <c r="Q2741" s="479"/>
      <c r="R2741" s="623"/>
      <c r="S2741" s="478"/>
      <c r="T2741" s="478"/>
      <c r="U2741" s="624"/>
      <c r="V2741" s="624"/>
      <c r="W2741" s="624"/>
      <c r="BB2741" s="478"/>
      <c r="BC2741" s="478"/>
      <c r="BD2741" s="478"/>
      <c r="BE2741" s="478"/>
      <c r="BF2741" s="478"/>
      <c r="BG2741" s="478"/>
    </row>
    <row r="2742" spans="2:59" x14ac:dyDescent="0.2">
      <c r="B2742" s="478"/>
      <c r="C2742" s="478"/>
      <c r="D2742" s="620"/>
      <c r="E2742" s="620"/>
      <c r="F2742" s="620"/>
      <c r="G2742" s="479"/>
      <c r="H2742" s="621"/>
      <c r="I2742" s="622"/>
      <c r="J2742" s="622"/>
      <c r="K2742" s="623"/>
      <c r="L2742" s="623"/>
      <c r="M2742" s="622"/>
      <c r="N2742" s="623"/>
      <c r="O2742" s="622"/>
      <c r="P2742" s="479"/>
      <c r="Q2742" s="479"/>
      <c r="R2742" s="623"/>
      <c r="S2742" s="478"/>
      <c r="T2742" s="478"/>
      <c r="U2742" s="624"/>
      <c r="V2742" s="624"/>
      <c r="W2742" s="624"/>
      <c r="BB2742" s="478"/>
      <c r="BC2742" s="478"/>
      <c r="BD2742" s="478"/>
      <c r="BE2742" s="478"/>
      <c r="BF2742" s="478"/>
      <c r="BG2742" s="478"/>
    </row>
    <row r="2743" spans="2:59" x14ac:dyDescent="0.2">
      <c r="B2743" s="478"/>
      <c r="C2743" s="478"/>
      <c r="D2743" s="620"/>
      <c r="E2743" s="620"/>
      <c r="F2743" s="620"/>
      <c r="G2743" s="479"/>
      <c r="H2743" s="621"/>
      <c r="I2743" s="622"/>
      <c r="J2743" s="622"/>
      <c r="K2743" s="623"/>
      <c r="L2743" s="623"/>
      <c r="M2743" s="622"/>
      <c r="N2743" s="623"/>
      <c r="O2743" s="622"/>
      <c r="P2743" s="479"/>
      <c r="Q2743" s="479"/>
      <c r="R2743" s="623"/>
      <c r="S2743" s="478"/>
      <c r="T2743" s="478"/>
      <c r="U2743" s="624"/>
      <c r="V2743" s="624"/>
      <c r="W2743" s="624"/>
      <c r="BB2743" s="478"/>
      <c r="BC2743" s="478"/>
      <c r="BD2743" s="478"/>
      <c r="BE2743" s="478"/>
      <c r="BF2743" s="478"/>
      <c r="BG2743" s="478"/>
    </row>
    <row r="2744" spans="2:59" x14ac:dyDescent="0.2">
      <c r="B2744" s="478"/>
      <c r="C2744" s="478"/>
      <c r="D2744" s="620"/>
      <c r="E2744" s="620"/>
      <c r="F2744" s="620"/>
      <c r="G2744" s="479"/>
      <c r="H2744" s="621"/>
      <c r="I2744" s="622"/>
      <c r="J2744" s="622"/>
      <c r="K2744" s="623"/>
      <c r="L2744" s="623"/>
      <c r="M2744" s="622"/>
      <c r="N2744" s="623"/>
      <c r="O2744" s="622"/>
      <c r="P2744" s="479"/>
      <c r="Q2744" s="479"/>
      <c r="R2744" s="623"/>
      <c r="S2744" s="478"/>
      <c r="T2744" s="478"/>
      <c r="U2744" s="624"/>
      <c r="V2744" s="624"/>
      <c r="W2744" s="624"/>
      <c r="BB2744" s="478"/>
      <c r="BC2744" s="478"/>
      <c r="BD2744" s="478"/>
      <c r="BE2744" s="478"/>
      <c r="BF2744" s="478"/>
      <c r="BG2744" s="478"/>
    </row>
    <row r="2745" spans="2:59" x14ac:dyDescent="0.2">
      <c r="B2745" s="478"/>
      <c r="C2745" s="478"/>
      <c r="D2745" s="620"/>
      <c r="E2745" s="620"/>
      <c r="F2745" s="620"/>
      <c r="G2745" s="479"/>
      <c r="H2745" s="621"/>
      <c r="I2745" s="622"/>
      <c r="J2745" s="622"/>
      <c r="K2745" s="623"/>
      <c r="L2745" s="623"/>
      <c r="M2745" s="622"/>
      <c r="N2745" s="623"/>
      <c r="O2745" s="622"/>
      <c r="P2745" s="479"/>
      <c r="Q2745" s="479"/>
      <c r="R2745" s="623"/>
      <c r="S2745" s="478"/>
      <c r="T2745" s="478"/>
      <c r="U2745" s="624"/>
      <c r="V2745" s="624"/>
      <c r="W2745" s="624"/>
      <c r="BB2745" s="478"/>
      <c r="BC2745" s="478"/>
      <c r="BD2745" s="478"/>
      <c r="BE2745" s="478"/>
      <c r="BF2745" s="478"/>
      <c r="BG2745" s="478"/>
    </row>
    <row r="2746" spans="2:59" x14ac:dyDescent="0.2">
      <c r="B2746" s="478"/>
      <c r="C2746" s="478"/>
      <c r="D2746" s="620"/>
      <c r="E2746" s="620"/>
      <c r="F2746" s="620"/>
      <c r="G2746" s="479"/>
      <c r="H2746" s="621"/>
      <c r="I2746" s="622"/>
      <c r="J2746" s="622"/>
      <c r="K2746" s="623"/>
      <c r="L2746" s="623"/>
      <c r="M2746" s="622"/>
      <c r="N2746" s="623"/>
      <c r="O2746" s="622"/>
      <c r="P2746" s="479"/>
      <c r="Q2746" s="479"/>
      <c r="R2746" s="623"/>
      <c r="S2746" s="478"/>
      <c r="T2746" s="478"/>
      <c r="U2746" s="624"/>
      <c r="V2746" s="624"/>
      <c r="W2746" s="624"/>
      <c r="BB2746" s="478"/>
      <c r="BC2746" s="478"/>
      <c r="BD2746" s="478"/>
      <c r="BE2746" s="478"/>
      <c r="BF2746" s="478"/>
      <c r="BG2746" s="478"/>
    </row>
    <row r="2747" spans="2:59" x14ac:dyDescent="0.2">
      <c r="B2747" s="478"/>
      <c r="C2747" s="478"/>
      <c r="D2747" s="620"/>
      <c r="E2747" s="620"/>
      <c r="F2747" s="620"/>
      <c r="G2747" s="479"/>
      <c r="H2747" s="621"/>
      <c r="I2747" s="622"/>
      <c r="J2747" s="622"/>
      <c r="K2747" s="623"/>
      <c r="L2747" s="623"/>
      <c r="M2747" s="622"/>
      <c r="N2747" s="623"/>
      <c r="O2747" s="622"/>
      <c r="P2747" s="479"/>
      <c r="Q2747" s="479"/>
      <c r="R2747" s="623"/>
      <c r="S2747" s="478"/>
      <c r="T2747" s="478"/>
      <c r="U2747" s="624"/>
      <c r="V2747" s="624"/>
      <c r="W2747" s="624"/>
      <c r="BB2747" s="478"/>
      <c r="BC2747" s="478"/>
      <c r="BD2747" s="478"/>
      <c r="BE2747" s="478"/>
      <c r="BF2747" s="478"/>
      <c r="BG2747" s="478"/>
    </row>
    <row r="2748" spans="2:59" x14ac:dyDescent="0.2">
      <c r="B2748" s="478"/>
      <c r="C2748" s="478"/>
      <c r="D2748" s="620"/>
      <c r="E2748" s="620"/>
      <c r="F2748" s="620"/>
      <c r="G2748" s="479"/>
      <c r="H2748" s="621"/>
      <c r="I2748" s="622"/>
      <c r="J2748" s="622"/>
      <c r="K2748" s="623"/>
      <c r="L2748" s="623"/>
      <c r="M2748" s="622"/>
      <c r="N2748" s="623"/>
      <c r="O2748" s="622"/>
      <c r="P2748" s="479"/>
      <c r="Q2748" s="479"/>
      <c r="R2748" s="623"/>
      <c r="S2748" s="478"/>
      <c r="T2748" s="478"/>
      <c r="U2748" s="624"/>
      <c r="V2748" s="624"/>
      <c r="W2748" s="624"/>
      <c r="BB2748" s="478"/>
      <c r="BC2748" s="478"/>
      <c r="BD2748" s="478"/>
      <c r="BE2748" s="478"/>
      <c r="BF2748" s="478"/>
      <c r="BG2748" s="478"/>
    </row>
    <row r="2749" spans="2:59" x14ac:dyDescent="0.2">
      <c r="B2749" s="478"/>
      <c r="C2749" s="478"/>
      <c r="D2749" s="620"/>
      <c r="E2749" s="620"/>
      <c r="F2749" s="620"/>
      <c r="G2749" s="479"/>
      <c r="H2749" s="621"/>
      <c r="I2749" s="622"/>
      <c r="J2749" s="622"/>
      <c r="K2749" s="623"/>
      <c r="L2749" s="623"/>
      <c r="M2749" s="622"/>
      <c r="N2749" s="623"/>
      <c r="O2749" s="622"/>
      <c r="P2749" s="479"/>
      <c r="Q2749" s="479"/>
      <c r="R2749" s="623"/>
      <c r="S2749" s="478"/>
      <c r="T2749" s="478"/>
      <c r="U2749" s="624"/>
      <c r="V2749" s="624"/>
      <c r="W2749" s="624"/>
      <c r="BB2749" s="478"/>
      <c r="BC2749" s="478"/>
      <c r="BD2749" s="478"/>
      <c r="BE2749" s="478"/>
      <c r="BF2749" s="478"/>
      <c r="BG2749" s="478"/>
    </row>
    <row r="2750" spans="2:59" x14ac:dyDescent="0.2">
      <c r="B2750" s="478"/>
      <c r="C2750" s="478"/>
      <c r="D2750" s="620"/>
      <c r="E2750" s="620"/>
      <c r="F2750" s="620"/>
      <c r="G2750" s="479"/>
      <c r="H2750" s="621"/>
      <c r="I2750" s="622"/>
      <c r="J2750" s="622"/>
      <c r="K2750" s="623"/>
      <c r="L2750" s="623"/>
      <c r="M2750" s="622"/>
      <c r="N2750" s="623"/>
      <c r="O2750" s="622"/>
      <c r="P2750" s="479"/>
      <c r="Q2750" s="479"/>
      <c r="R2750" s="623"/>
      <c r="S2750" s="478"/>
      <c r="T2750" s="478"/>
      <c r="U2750" s="624"/>
      <c r="V2750" s="624"/>
      <c r="W2750" s="624"/>
      <c r="BB2750" s="478"/>
      <c r="BC2750" s="478"/>
      <c r="BD2750" s="478"/>
      <c r="BE2750" s="478"/>
      <c r="BF2750" s="478"/>
      <c r="BG2750" s="478"/>
    </row>
    <row r="2751" spans="2:59" x14ac:dyDescent="0.2">
      <c r="B2751" s="478"/>
      <c r="C2751" s="478"/>
      <c r="D2751" s="620"/>
      <c r="E2751" s="620"/>
      <c r="F2751" s="620"/>
      <c r="G2751" s="479"/>
      <c r="H2751" s="621"/>
      <c r="I2751" s="622"/>
      <c r="J2751" s="622"/>
      <c r="K2751" s="623"/>
      <c r="L2751" s="623"/>
      <c r="M2751" s="622"/>
      <c r="N2751" s="623"/>
      <c r="O2751" s="622"/>
      <c r="P2751" s="479"/>
      <c r="Q2751" s="479"/>
      <c r="R2751" s="623"/>
      <c r="S2751" s="478"/>
      <c r="T2751" s="478"/>
      <c r="U2751" s="624"/>
      <c r="V2751" s="624"/>
      <c r="W2751" s="624"/>
      <c r="BB2751" s="478"/>
      <c r="BC2751" s="478"/>
      <c r="BD2751" s="478"/>
      <c r="BE2751" s="478"/>
      <c r="BF2751" s="478"/>
      <c r="BG2751" s="478"/>
    </row>
    <row r="2752" spans="2:59" x14ac:dyDescent="0.2">
      <c r="B2752" s="478"/>
      <c r="C2752" s="478"/>
      <c r="D2752" s="620"/>
      <c r="E2752" s="620"/>
      <c r="F2752" s="620"/>
      <c r="G2752" s="479"/>
      <c r="H2752" s="621"/>
      <c r="I2752" s="622"/>
      <c r="J2752" s="622"/>
      <c r="K2752" s="623"/>
      <c r="L2752" s="623"/>
      <c r="M2752" s="622"/>
      <c r="N2752" s="623"/>
      <c r="O2752" s="622"/>
      <c r="P2752" s="479"/>
      <c r="Q2752" s="479"/>
      <c r="R2752" s="623"/>
      <c r="S2752" s="478"/>
      <c r="T2752" s="478"/>
      <c r="U2752" s="624"/>
      <c r="V2752" s="624"/>
      <c r="W2752" s="624"/>
      <c r="BB2752" s="478"/>
      <c r="BC2752" s="478"/>
      <c r="BD2752" s="478"/>
      <c r="BE2752" s="478"/>
      <c r="BF2752" s="478"/>
      <c r="BG2752" s="478"/>
    </row>
    <row r="2753" spans="2:59" x14ac:dyDescent="0.2">
      <c r="B2753" s="478"/>
      <c r="C2753" s="478"/>
      <c r="D2753" s="620"/>
      <c r="E2753" s="620"/>
      <c r="F2753" s="620"/>
      <c r="G2753" s="479"/>
      <c r="H2753" s="621"/>
      <c r="I2753" s="622"/>
      <c r="J2753" s="622"/>
      <c r="K2753" s="623"/>
      <c r="L2753" s="623"/>
      <c r="M2753" s="622"/>
      <c r="N2753" s="623"/>
      <c r="O2753" s="622"/>
      <c r="P2753" s="479"/>
      <c r="Q2753" s="479"/>
      <c r="R2753" s="623"/>
      <c r="S2753" s="478"/>
      <c r="T2753" s="478"/>
      <c r="U2753" s="624"/>
      <c r="V2753" s="624"/>
      <c r="W2753" s="624"/>
      <c r="BB2753" s="478"/>
      <c r="BC2753" s="478"/>
      <c r="BD2753" s="478"/>
      <c r="BE2753" s="478"/>
      <c r="BF2753" s="478"/>
      <c r="BG2753" s="478"/>
    </row>
    <row r="2754" spans="2:59" x14ac:dyDescent="0.2">
      <c r="B2754" s="478"/>
      <c r="C2754" s="478"/>
      <c r="D2754" s="620"/>
      <c r="E2754" s="620"/>
      <c r="F2754" s="620"/>
      <c r="G2754" s="479"/>
      <c r="H2754" s="621"/>
      <c r="I2754" s="622"/>
      <c r="J2754" s="622"/>
      <c r="K2754" s="623"/>
      <c r="L2754" s="623"/>
      <c r="M2754" s="622"/>
      <c r="N2754" s="623"/>
      <c r="O2754" s="622"/>
      <c r="P2754" s="479"/>
      <c r="Q2754" s="479"/>
      <c r="R2754" s="623"/>
      <c r="S2754" s="478"/>
      <c r="T2754" s="478"/>
      <c r="U2754" s="624"/>
      <c r="V2754" s="624"/>
      <c r="W2754" s="624"/>
      <c r="BB2754" s="478"/>
      <c r="BC2754" s="478"/>
      <c r="BD2754" s="478"/>
      <c r="BE2754" s="478"/>
      <c r="BF2754" s="478"/>
      <c r="BG2754" s="478"/>
    </row>
    <row r="2755" spans="2:59" x14ac:dyDescent="0.2">
      <c r="B2755" s="478"/>
      <c r="C2755" s="478"/>
      <c r="D2755" s="620"/>
      <c r="E2755" s="620"/>
      <c r="F2755" s="620"/>
      <c r="G2755" s="479"/>
      <c r="H2755" s="621"/>
      <c r="I2755" s="622"/>
      <c r="J2755" s="622"/>
      <c r="K2755" s="623"/>
      <c r="L2755" s="623"/>
      <c r="M2755" s="622"/>
      <c r="N2755" s="623"/>
      <c r="O2755" s="622"/>
      <c r="P2755" s="479"/>
      <c r="Q2755" s="479"/>
      <c r="R2755" s="623"/>
      <c r="S2755" s="478"/>
      <c r="T2755" s="478"/>
      <c r="U2755" s="624"/>
      <c r="V2755" s="624"/>
      <c r="W2755" s="624"/>
      <c r="BB2755" s="478"/>
      <c r="BC2755" s="478"/>
      <c r="BD2755" s="478"/>
      <c r="BE2755" s="478"/>
      <c r="BF2755" s="478"/>
      <c r="BG2755" s="478"/>
    </row>
    <row r="2756" spans="2:59" x14ac:dyDescent="0.2">
      <c r="B2756" s="478"/>
      <c r="C2756" s="478"/>
      <c r="D2756" s="620"/>
      <c r="E2756" s="620"/>
      <c r="F2756" s="620"/>
      <c r="G2756" s="479"/>
      <c r="H2756" s="621"/>
      <c r="I2756" s="622"/>
      <c r="J2756" s="622"/>
      <c r="K2756" s="623"/>
      <c r="L2756" s="623"/>
      <c r="M2756" s="622"/>
      <c r="N2756" s="623"/>
      <c r="O2756" s="622"/>
      <c r="P2756" s="479"/>
      <c r="Q2756" s="479"/>
      <c r="R2756" s="623"/>
      <c r="S2756" s="478"/>
      <c r="T2756" s="478"/>
      <c r="U2756" s="624"/>
      <c r="V2756" s="624"/>
      <c r="W2756" s="624"/>
      <c r="BB2756" s="478"/>
      <c r="BC2756" s="478"/>
      <c r="BD2756" s="478"/>
      <c r="BE2756" s="478"/>
      <c r="BF2756" s="478"/>
      <c r="BG2756" s="478"/>
    </row>
    <row r="2757" spans="2:59" x14ac:dyDescent="0.2">
      <c r="B2757" s="478"/>
      <c r="C2757" s="478"/>
      <c r="D2757" s="620"/>
      <c r="E2757" s="620"/>
      <c r="F2757" s="620"/>
      <c r="G2757" s="479"/>
      <c r="H2757" s="621"/>
      <c r="I2757" s="622"/>
      <c r="J2757" s="622"/>
      <c r="K2757" s="623"/>
      <c r="L2757" s="623"/>
      <c r="M2757" s="622"/>
      <c r="N2757" s="623"/>
      <c r="O2757" s="622"/>
      <c r="P2757" s="479"/>
      <c r="Q2757" s="479"/>
      <c r="R2757" s="623"/>
      <c r="S2757" s="478"/>
      <c r="T2757" s="478"/>
      <c r="U2757" s="624"/>
      <c r="V2757" s="624"/>
      <c r="W2757" s="624"/>
      <c r="BB2757" s="478"/>
      <c r="BC2757" s="478"/>
      <c r="BD2757" s="478"/>
      <c r="BE2757" s="478"/>
      <c r="BF2757" s="478"/>
      <c r="BG2757" s="478"/>
    </row>
    <row r="2758" spans="2:59" x14ac:dyDescent="0.2">
      <c r="B2758" s="478"/>
      <c r="C2758" s="478"/>
      <c r="D2758" s="620"/>
      <c r="E2758" s="620"/>
      <c r="F2758" s="620"/>
      <c r="G2758" s="479"/>
      <c r="H2758" s="621"/>
      <c r="I2758" s="622"/>
      <c r="J2758" s="622"/>
      <c r="K2758" s="623"/>
      <c r="L2758" s="623"/>
      <c r="M2758" s="622"/>
      <c r="N2758" s="623"/>
      <c r="O2758" s="622"/>
      <c r="P2758" s="479"/>
      <c r="Q2758" s="479"/>
      <c r="R2758" s="623"/>
      <c r="S2758" s="478"/>
      <c r="T2758" s="478"/>
      <c r="U2758" s="624"/>
      <c r="V2758" s="624"/>
      <c r="W2758" s="624"/>
      <c r="BB2758" s="478"/>
      <c r="BC2758" s="478"/>
      <c r="BD2758" s="478"/>
      <c r="BE2758" s="478"/>
      <c r="BF2758" s="478"/>
      <c r="BG2758" s="478"/>
    </row>
    <row r="2759" spans="2:59" x14ac:dyDescent="0.2">
      <c r="B2759" s="478"/>
      <c r="C2759" s="478"/>
      <c r="D2759" s="620"/>
      <c r="E2759" s="620"/>
      <c r="F2759" s="620"/>
      <c r="G2759" s="479"/>
      <c r="H2759" s="621"/>
      <c r="I2759" s="622"/>
      <c r="J2759" s="622"/>
      <c r="K2759" s="623"/>
      <c r="L2759" s="623"/>
      <c r="M2759" s="622"/>
      <c r="N2759" s="623"/>
      <c r="O2759" s="622"/>
      <c r="P2759" s="479"/>
      <c r="Q2759" s="479"/>
      <c r="R2759" s="623"/>
      <c r="S2759" s="478"/>
      <c r="T2759" s="478"/>
      <c r="U2759" s="624"/>
      <c r="V2759" s="624"/>
      <c r="W2759" s="624"/>
      <c r="BB2759" s="478"/>
      <c r="BC2759" s="478"/>
      <c r="BD2759" s="478"/>
      <c r="BE2759" s="478"/>
      <c r="BF2759" s="478"/>
      <c r="BG2759" s="478"/>
    </row>
    <row r="2760" spans="2:59" x14ac:dyDescent="0.2">
      <c r="B2760" s="478"/>
      <c r="C2760" s="478"/>
      <c r="D2760" s="620"/>
      <c r="E2760" s="620"/>
      <c r="F2760" s="620"/>
      <c r="G2760" s="479"/>
      <c r="H2760" s="621"/>
      <c r="I2760" s="622"/>
      <c r="J2760" s="622"/>
      <c r="K2760" s="623"/>
      <c r="L2760" s="623"/>
      <c r="M2760" s="622"/>
      <c r="N2760" s="623"/>
      <c r="O2760" s="622"/>
      <c r="P2760" s="479"/>
      <c r="Q2760" s="479"/>
      <c r="R2760" s="623"/>
      <c r="S2760" s="478"/>
      <c r="T2760" s="478"/>
      <c r="U2760" s="624"/>
      <c r="V2760" s="624"/>
      <c r="W2760" s="624"/>
      <c r="BB2760" s="478"/>
      <c r="BC2760" s="478"/>
      <c r="BD2760" s="478"/>
      <c r="BE2760" s="478"/>
      <c r="BF2760" s="478"/>
      <c r="BG2760" s="478"/>
    </row>
    <row r="2761" spans="2:59" x14ac:dyDescent="0.2">
      <c r="B2761" s="478"/>
      <c r="C2761" s="478"/>
      <c r="D2761" s="620"/>
      <c r="E2761" s="620"/>
      <c r="F2761" s="620"/>
      <c r="G2761" s="479"/>
      <c r="H2761" s="621"/>
      <c r="I2761" s="622"/>
      <c r="J2761" s="622"/>
      <c r="K2761" s="623"/>
      <c r="L2761" s="623"/>
      <c r="M2761" s="622"/>
      <c r="N2761" s="623"/>
      <c r="O2761" s="622"/>
      <c r="P2761" s="479"/>
      <c r="Q2761" s="479"/>
      <c r="R2761" s="623"/>
      <c r="S2761" s="478"/>
      <c r="T2761" s="478"/>
      <c r="U2761" s="624"/>
      <c r="V2761" s="624"/>
      <c r="W2761" s="624"/>
      <c r="BB2761" s="478"/>
      <c r="BC2761" s="478"/>
      <c r="BD2761" s="478"/>
      <c r="BE2761" s="478"/>
      <c r="BF2761" s="478"/>
      <c r="BG2761" s="478"/>
    </row>
    <row r="2762" spans="2:59" x14ac:dyDescent="0.2">
      <c r="B2762" s="478"/>
      <c r="C2762" s="478"/>
      <c r="D2762" s="620"/>
      <c r="E2762" s="620"/>
      <c r="F2762" s="620"/>
      <c r="G2762" s="479"/>
      <c r="H2762" s="621"/>
      <c r="I2762" s="622"/>
      <c r="J2762" s="622"/>
      <c r="K2762" s="623"/>
      <c r="L2762" s="623"/>
      <c r="M2762" s="622"/>
      <c r="N2762" s="623"/>
      <c r="O2762" s="622"/>
      <c r="P2762" s="479"/>
      <c r="Q2762" s="479"/>
      <c r="R2762" s="623"/>
      <c r="S2762" s="478"/>
      <c r="T2762" s="478"/>
      <c r="U2762" s="624"/>
      <c r="V2762" s="624"/>
      <c r="W2762" s="624"/>
      <c r="BB2762" s="478"/>
      <c r="BC2762" s="478"/>
      <c r="BD2762" s="478"/>
      <c r="BE2762" s="478"/>
      <c r="BF2762" s="478"/>
      <c r="BG2762" s="478"/>
    </row>
    <row r="2763" spans="2:59" x14ac:dyDescent="0.2">
      <c r="B2763" s="478"/>
      <c r="C2763" s="478"/>
      <c r="D2763" s="620"/>
      <c r="E2763" s="620"/>
      <c r="F2763" s="620"/>
      <c r="G2763" s="479"/>
      <c r="H2763" s="621"/>
      <c r="I2763" s="622"/>
      <c r="J2763" s="622"/>
      <c r="K2763" s="623"/>
      <c r="L2763" s="623"/>
      <c r="M2763" s="622"/>
      <c r="N2763" s="623"/>
      <c r="O2763" s="622"/>
      <c r="P2763" s="479"/>
      <c r="Q2763" s="479"/>
      <c r="R2763" s="623"/>
      <c r="S2763" s="478"/>
      <c r="T2763" s="478"/>
      <c r="U2763" s="624"/>
      <c r="V2763" s="624"/>
      <c r="W2763" s="624"/>
      <c r="BB2763" s="478"/>
      <c r="BC2763" s="478"/>
      <c r="BD2763" s="478"/>
      <c r="BE2763" s="478"/>
      <c r="BF2763" s="478"/>
      <c r="BG2763" s="478"/>
    </row>
    <row r="2764" spans="2:59" x14ac:dyDescent="0.2">
      <c r="B2764" s="478"/>
      <c r="C2764" s="478"/>
      <c r="D2764" s="620"/>
      <c r="E2764" s="620"/>
      <c r="F2764" s="620"/>
      <c r="G2764" s="479"/>
      <c r="H2764" s="621"/>
      <c r="I2764" s="622"/>
      <c r="J2764" s="622"/>
      <c r="K2764" s="623"/>
      <c r="L2764" s="623"/>
      <c r="M2764" s="622"/>
      <c r="N2764" s="623"/>
      <c r="O2764" s="622"/>
      <c r="P2764" s="479"/>
      <c r="Q2764" s="479"/>
      <c r="R2764" s="623"/>
      <c r="S2764" s="478"/>
      <c r="T2764" s="478"/>
      <c r="U2764" s="624"/>
      <c r="V2764" s="624"/>
      <c r="W2764" s="624"/>
      <c r="BB2764" s="478"/>
      <c r="BC2764" s="478"/>
      <c r="BD2764" s="478"/>
      <c r="BE2764" s="478"/>
      <c r="BF2764" s="478"/>
      <c r="BG2764" s="478"/>
    </row>
    <row r="2765" spans="2:59" x14ac:dyDescent="0.2">
      <c r="B2765" s="478"/>
      <c r="C2765" s="478"/>
      <c r="D2765" s="620"/>
      <c r="E2765" s="620"/>
      <c r="F2765" s="620"/>
      <c r="G2765" s="479"/>
      <c r="H2765" s="621"/>
      <c r="I2765" s="622"/>
      <c r="J2765" s="622"/>
      <c r="K2765" s="623"/>
      <c r="L2765" s="623"/>
      <c r="M2765" s="622"/>
      <c r="N2765" s="623"/>
      <c r="O2765" s="622"/>
      <c r="P2765" s="479"/>
      <c r="Q2765" s="479"/>
      <c r="R2765" s="623"/>
      <c r="S2765" s="478"/>
      <c r="T2765" s="478"/>
      <c r="U2765" s="624"/>
      <c r="V2765" s="624"/>
      <c r="W2765" s="624"/>
      <c r="BB2765" s="478"/>
      <c r="BC2765" s="478"/>
      <c r="BD2765" s="478"/>
      <c r="BE2765" s="478"/>
      <c r="BF2765" s="478"/>
      <c r="BG2765" s="478"/>
    </row>
    <row r="2766" spans="2:59" x14ac:dyDescent="0.2">
      <c r="B2766" s="478"/>
      <c r="C2766" s="478"/>
      <c r="D2766" s="620"/>
      <c r="E2766" s="620"/>
      <c r="F2766" s="620"/>
      <c r="G2766" s="479"/>
      <c r="H2766" s="621"/>
      <c r="I2766" s="622"/>
      <c r="J2766" s="622"/>
      <c r="K2766" s="623"/>
      <c r="L2766" s="623"/>
      <c r="M2766" s="622"/>
      <c r="N2766" s="623"/>
      <c r="O2766" s="622"/>
      <c r="P2766" s="479"/>
      <c r="Q2766" s="479"/>
      <c r="R2766" s="623"/>
      <c r="S2766" s="478"/>
      <c r="T2766" s="478"/>
      <c r="U2766" s="624"/>
      <c r="V2766" s="624"/>
      <c r="W2766" s="624"/>
      <c r="BB2766" s="478"/>
      <c r="BC2766" s="478"/>
      <c r="BD2766" s="478"/>
      <c r="BE2766" s="478"/>
      <c r="BF2766" s="478"/>
      <c r="BG2766" s="478"/>
    </row>
    <row r="2767" spans="2:59" x14ac:dyDescent="0.2">
      <c r="B2767" s="478"/>
      <c r="C2767" s="478"/>
      <c r="D2767" s="620"/>
      <c r="E2767" s="620"/>
      <c r="F2767" s="620"/>
      <c r="G2767" s="479"/>
      <c r="H2767" s="621"/>
      <c r="I2767" s="622"/>
      <c r="J2767" s="622"/>
      <c r="K2767" s="623"/>
      <c r="L2767" s="623"/>
      <c r="M2767" s="622"/>
      <c r="N2767" s="623"/>
      <c r="O2767" s="622"/>
      <c r="P2767" s="479"/>
      <c r="Q2767" s="479"/>
      <c r="R2767" s="623"/>
      <c r="S2767" s="478"/>
      <c r="T2767" s="478"/>
      <c r="U2767" s="624"/>
      <c r="V2767" s="624"/>
      <c r="W2767" s="624"/>
      <c r="BB2767" s="478"/>
      <c r="BC2767" s="478"/>
      <c r="BD2767" s="478"/>
      <c r="BE2767" s="478"/>
      <c r="BF2767" s="478"/>
      <c r="BG2767" s="478"/>
    </row>
    <row r="2768" spans="2:59" x14ac:dyDescent="0.2">
      <c r="B2768" s="478"/>
      <c r="C2768" s="478"/>
      <c r="D2768" s="620"/>
      <c r="E2768" s="620"/>
      <c r="F2768" s="620"/>
      <c r="G2768" s="479"/>
      <c r="H2768" s="621"/>
      <c r="I2768" s="622"/>
      <c r="J2768" s="622"/>
      <c r="K2768" s="623"/>
      <c r="L2768" s="623"/>
      <c r="M2768" s="622"/>
      <c r="N2768" s="623"/>
      <c r="O2768" s="622"/>
      <c r="P2768" s="479"/>
      <c r="Q2768" s="479"/>
      <c r="R2768" s="623"/>
      <c r="S2768" s="478"/>
      <c r="T2768" s="478"/>
      <c r="U2768" s="624"/>
      <c r="V2768" s="624"/>
      <c r="W2768" s="624"/>
      <c r="BB2768" s="478"/>
      <c r="BC2768" s="478"/>
      <c r="BD2768" s="478"/>
      <c r="BE2768" s="478"/>
      <c r="BF2768" s="478"/>
      <c r="BG2768" s="478"/>
    </row>
    <row r="2769" spans="2:59" x14ac:dyDescent="0.2">
      <c r="B2769" s="478"/>
      <c r="C2769" s="478"/>
      <c r="D2769" s="620"/>
      <c r="E2769" s="620"/>
      <c r="F2769" s="620"/>
      <c r="G2769" s="479"/>
      <c r="H2769" s="621"/>
      <c r="I2769" s="622"/>
      <c r="J2769" s="622"/>
      <c r="K2769" s="623"/>
      <c r="L2769" s="623"/>
      <c r="M2769" s="622"/>
      <c r="N2769" s="623"/>
      <c r="O2769" s="622"/>
      <c r="P2769" s="479"/>
      <c r="Q2769" s="479"/>
      <c r="R2769" s="623"/>
      <c r="S2769" s="478"/>
      <c r="T2769" s="478"/>
      <c r="U2769" s="624"/>
      <c r="V2769" s="624"/>
      <c r="W2769" s="624"/>
      <c r="BB2769" s="478"/>
      <c r="BC2769" s="478"/>
      <c r="BD2769" s="478"/>
      <c r="BE2769" s="478"/>
      <c r="BF2769" s="478"/>
      <c r="BG2769" s="478"/>
    </row>
    <row r="2770" spans="2:59" x14ac:dyDescent="0.2">
      <c r="B2770" s="478"/>
      <c r="C2770" s="478"/>
      <c r="D2770" s="620"/>
      <c r="E2770" s="620"/>
      <c r="F2770" s="620"/>
      <c r="G2770" s="479"/>
      <c r="H2770" s="621"/>
      <c r="I2770" s="622"/>
      <c r="J2770" s="622"/>
      <c r="K2770" s="623"/>
      <c r="L2770" s="623"/>
      <c r="M2770" s="622"/>
      <c r="N2770" s="623"/>
      <c r="O2770" s="622"/>
      <c r="P2770" s="479"/>
      <c r="Q2770" s="479"/>
      <c r="R2770" s="623"/>
      <c r="S2770" s="478"/>
      <c r="T2770" s="478"/>
      <c r="U2770" s="624"/>
      <c r="V2770" s="624"/>
      <c r="W2770" s="624"/>
      <c r="BB2770" s="478"/>
      <c r="BC2770" s="478"/>
      <c r="BD2770" s="478"/>
      <c r="BE2770" s="478"/>
      <c r="BF2770" s="478"/>
      <c r="BG2770" s="478"/>
    </row>
    <row r="2771" spans="2:59" x14ac:dyDescent="0.2">
      <c r="B2771" s="478"/>
      <c r="C2771" s="478"/>
      <c r="D2771" s="620"/>
      <c r="E2771" s="620"/>
      <c r="F2771" s="620"/>
      <c r="G2771" s="479"/>
      <c r="H2771" s="621"/>
      <c r="I2771" s="622"/>
      <c r="J2771" s="622"/>
      <c r="K2771" s="623"/>
      <c r="L2771" s="623"/>
      <c r="M2771" s="622"/>
      <c r="N2771" s="623"/>
      <c r="O2771" s="622"/>
      <c r="P2771" s="479"/>
      <c r="Q2771" s="479"/>
      <c r="R2771" s="623"/>
      <c r="S2771" s="478"/>
      <c r="T2771" s="478"/>
      <c r="U2771" s="624"/>
      <c r="V2771" s="624"/>
      <c r="W2771" s="624"/>
      <c r="BB2771" s="478"/>
      <c r="BC2771" s="478"/>
      <c r="BD2771" s="478"/>
      <c r="BE2771" s="478"/>
      <c r="BF2771" s="478"/>
      <c r="BG2771" s="478"/>
    </row>
    <row r="2772" spans="2:59" x14ac:dyDescent="0.2">
      <c r="B2772" s="478"/>
      <c r="C2772" s="478"/>
      <c r="D2772" s="620"/>
      <c r="E2772" s="620"/>
      <c r="F2772" s="620"/>
      <c r="G2772" s="479"/>
      <c r="H2772" s="621"/>
      <c r="I2772" s="622"/>
      <c r="J2772" s="622"/>
      <c r="K2772" s="623"/>
      <c r="L2772" s="623"/>
      <c r="M2772" s="622"/>
      <c r="N2772" s="623"/>
      <c r="O2772" s="622"/>
      <c r="P2772" s="479"/>
      <c r="Q2772" s="479"/>
      <c r="R2772" s="623"/>
      <c r="S2772" s="478"/>
      <c r="T2772" s="478"/>
      <c r="U2772" s="624"/>
      <c r="V2772" s="624"/>
      <c r="W2772" s="624"/>
      <c r="BB2772" s="478"/>
      <c r="BC2772" s="478"/>
      <c r="BD2772" s="478"/>
      <c r="BE2772" s="478"/>
      <c r="BF2772" s="478"/>
      <c r="BG2772" s="478"/>
    </row>
    <row r="2773" spans="2:59" x14ac:dyDescent="0.2">
      <c r="B2773" s="478"/>
      <c r="C2773" s="478"/>
      <c r="D2773" s="620"/>
      <c r="E2773" s="620"/>
      <c r="F2773" s="620"/>
      <c r="G2773" s="479"/>
      <c r="H2773" s="621"/>
      <c r="I2773" s="622"/>
      <c r="J2773" s="622"/>
      <c r="K2773" s="623"/>
      <c r="L2773" s="623"/>
      <c r="M2773" s="622"/>
      <c r="N2773" s="623"/>
      <c r="O2773" s="622"/>
      <c r="P2773" s="479"/>
      <c r="Q2773" s="479"/>
      <c r="R2773" s="623"/>
      <c r="S2773" s="478"/>
      <c r="T2773" s="478"/>
      <c r="U2773" s="624"/>
      <c r="V2773" s="624"/>
      <c r="W2773" s="624"/>
      <c r="BB2773" s="478"/>
      <c r="BC2773" s="478"/>
      <c r="BD2773" s="478"/>
      <c r="BE2773" s="478"/>
      <c r="BF2773" s="478"/>
      <c r="BG2773" s="478"/>
    </row>
    <row r="2774" spans="2:59" x14ac:dyDescent="0.2">
      <c r="B2774" s="478"/>
      <c r="C2774" s="478"/>
      <c r="D2774" s="620"/>
      <c r="E2774" s="620"/>
      <c r="F2774" s="620"/>
      <c r="G2774" s="479"/>
      <c r="H2774" s="621"/>
      <c r="I2774" s="622"/>
      <c r="J2774" s="622"/>
      <c r="K2774" s="623"/>
      <c r="L2774" s="623"/>
      <c r="M2774" s="622"/>
      <c r="N2774" s="623"/>
      <c r="O2774" s="622"/>
      <c r="P2774" s="479"/>
      <c r="Q2774" s="479"/>
      <c r="R2774" s="623"/>
      <c r="S2774" s="478"/>
      <c r="T2774" s="478"/>
      <c r="U2774" s="624"/>
      <c r="V2774" s="624"/>
      <c r="W2774" s="624"/>
      <c r="BB2774" s="478"/>
      <c r="BC2774" s="478"/>
      <c r="BD2774" s="478"/>
      <c r="BE2774" s="478"/>
      <c r="BF2774" s="478"/>
      <c r="BG2774" s="478"/>
    </row>
    <row r="2775" spans="2:59" x14ac:dyDescent="0.2">
      <c r="B2775" s="478"/>
      <c r="C2775" s="478"/>
      <c r="D2775" s="620"/>
      <c r="E2775" s="620"/>
      <c r="F2775" s="620"/>
      <c r="G2775" s="479"/>
      <c r="H2775" s="621"/>
      <c r="I2775" s="622"/>
      <c r="J2775" s="622"/>
      <c r="K2775" s="623"/>
      <c r="L2775" s="623"/>
      <c r="M2775" s="622"/>
      <c r="N2775" s="623"/>
      <c r="O2775" s="622"/>
      <c r="P2775" s="479"/>
      <c r="Q2775" s="479"/>
      <c r="R2775" s="623"/>
      <c r="S2775" s="478"/>
      <c r="T2775" s="478"/>
      <c r="U2775" s="624"/>
      <c r="V2775" s="624"/>
      <c r="W2775" s="624"/>
      <c r="BB2775" s="478"/>
      <c r="BC2775" s="478"/>
      <c r="BD2775" s="478"/>
      <c r="BE2775" s="478"/>
      <c r="BF2775" s="478"/>
      <c r="BG2775" s="478"/>
    </row>
    <row r="2776" spans="2:59" x14ac:dyDescent="0.2">
      <c r="B2776" s="478"/>
      <c r="C2776" s="478"/>
      <c r="D2776" s="620"/>
      <c r="E2776" s="620"/>
      <c r="F2776" s="620"/>
      <c r="G2776" s="479"/>
      <c r="H2776" s="621"/>
      <c r="I2776" s="622"/>
      <c r="J2776" s="622"/>
      <c r="K2776" s="623"/>
      <c r="L2776" s="623"/>
      <c r="M2776" s="622"/>
      <c r="N2776" s="623"/>
      <c r="O2776" s="622"/>
      <c r="P2776" s="479"/>
      <c r="Q2776" s="479"/>
      <c r="R2776" s="623"/>
      <c r="S2776" s="478"/>
      <c r="T2776" s="478"/>
      <c r="U2776" s="624"/>
      <c r="V2776" s="624"/>
      <c r="W2776" s="624"/>
      <c r="BB2776" s="478"/>
      <c r="BC2776" s="478"/>
      <c r="BD2776" s="478"/>
      <c r="BE2776" s="478"/>
      <c r="BF2776" s="478"/>
      <c r="BG2776" s="478"/>
    </row>
    <row r="2777" spans="2:59" x14ac:dyDescent="0.2">
      <c r="B2777" s="478"/>
      <c r="C2777" s="478"/>
      <c r="D2777" s="620"/>
      <c r="E2777" s="620"/>
      <c r="F2777" s="620"/>
      <c r="G2777" s="479"/>
      <c r="H2777" s="621"/>
      <c r="I2777" s="622"/>
      <c r="J2777" s="622"/>
      <c r="K2777" s="623"/>
      <c r="L2777" s="623"/>
      <c r="M2777" s="622"/>
      <c r="N2777" s="623"/>
      <c r="O2777" s="622"/>
      <c r="P2777" s="479"/>
      <c r="Q2777" s="479"/>
      <c r="R2777" s="623"/>
      <c r="S2777" s="478"/>
      <c r="T2777" s="478"/>
      <c r="U2777" s="624"/>
      <c r="V2777" s="624"/>
      <c r="W2777" s="624"/>
      <c r="BB2777" s="478"/>
      <c r="BC2777" s="478"/>
      <c r="BD2777" s="478"/>
      <c r="BE2777" s="478"/>
      <c r="BF2777" s="478"/>
      <c r="BG2777" s="478"/>
    </row>
    <row r="2778" spans="2:59" x14ac:dyDescent="0.2">
      <c r="B2778" s="478"/>
      <c r="C2778" s="478"/>
      <c r="D2778" s="620"/>
      <c r="E2778" s="620"/>
      <c r="F2778" s="620"/>
      <c r="G2778" s="479"/>
      <c r="H2778" s="621"/>
      <c r="I2778" s="622"/>
      <c r="J2778" s="622"/>
      <c r="K2778" s="623"/>
      <c r="L2778" s="623"/>
      <c r="M2778" s="622"/>
      <c r="N2778" s="623"/>
      <c r="O2778" s="622"/>
      <c r="P2778" s="479"/>
      <c r="Q2778" s="479"/>
      <c r="R2778" s="623"/>
      <c r="S2778" s="478"/>
      <c r="T2778" s="478"/>
      <c r="U2778" s="624"/>
      <c r="V2778" s="624"/>
      <c r="W2778" s="624"/>
      <c r="BB2778" s="478"/>
      <c r="BC2778" s="478"/>
      <c r="BD2778" s="478"/>
      <c r="BE2778" s="478"/>
      <c r="BF2778" s="478"/>
      <c r="BG2778" s="478"/>
    </row>
    <row r="2779" spans="2:59" x14ac:dyDescent="0.2">
      <c r="B2779" s="478"/>
      <c r="C2779" s="478"/>
      <c r="D2779" s="620"/>
      <c r="E2779" s="620"/>
      <c r="F2779" s="620"/>
      <c r="G2779" s="479"/>
      <c r="H2779" s="621"/>
      <c r="I2779" s="622"/>
      <c r="J2779" s="622"/>
      <c r="K2779" s="623"/>
      <c r="L2779" s="623"/>
      <c r="M2779" s="622"/>
      <c r="N2779" s="623"/>
      <c r="O2779" s="622"/>
      <c r="P2779" s="479"/>
      <c r="Q2779" s="479"/>
      <c r="R2779" s="623"/>
      <c r="S2779" s="478"/>
      <c r="T2779" s="478"/>
      <c r="U2779" s="624"/>
      <c r="V2779" s="624"/>
      <c r="W2779" s="624"/>
      <c r="BB2779" s="478"/>
      <c r="BC2779" s="478"/>
      <c r="BD2779" s="478"/>
      <c r="BE2779" s="478"/>
      <c r="BF2779" s="478"/>
      <c r="BG2779" s="478"/>
    </row>
    <row r="2780" spans="2:59" x14ac:dyDescent="0.2">
      <c r="B2780" s="478"/>
      <c r="C2780" s="478"/>
      <c r="D2780" s="620"/>
      <c r="E2780" s="620"/>
      <c r="F2780" s="620"/>
      <c r="G2780" s="479"/>
      <c r="H2780" s="621"/>
      <c r="I2780" s="622"/>
      <c r="J2780" s="622"/>
      <c r="K2780" s="623"/>
      <c r="L2780" s="623"/>
      <c r="M2780" s="622"/>
      <c r="N2780" s="623"/>
      <c r="O2780" s="622"/>
      <c r="P2780" s="479"/>
      <c r="Q2780" s="479"/>
      <c r="R2780" s="623"/>
      <c r="S2780" s="478"/>
      <c r="T2780" s="478"/>
      <c r="U2780" s="624"/>
      <c r="V2780" s="624"/>
      <c r="W2780" s="624"/>
      <c r="BB2780" s="478"/>
      <c r="BC2780" s="478"/>
      <c r="BD2780" s="478"/>
      <c r="BE2780" s="478"/>
      <c r="BF2780" s="478"/>
      <c r="BG2780" s="478"/>
    </row>
    <row r="2781" spans="2:59" x14ac:dyDescent="0.2">
      <c r="B2781" s="478"/>
      <c r="C2781" s="478"/>
      <c r="D2781" s="620"/>
      <c r="E2781" s="620"/>
      <c r="F2781" s="620"/>
      <c r="G2781" s="479"/>
      <c r="H2781" s="621"/>
      <c r="I2781" s="622"/>
      <c r="J2781" s="622"/>
      <c r="K2781" s="623"/>
      <c r="L2781" s="623"/>
      <c r="M2781" s="622"/>
      <c r="N2781" s="623"/>
      <c r="O2781" s="622"/>
      <c r="P2781" s="479"/>
      <c r="Q2781" s="479"/>
      <c r="R2781" s="623"/>
      <c r="S2781" s="478"/>
      <c r="T2781" s="478"/>
      <c r="U2781" s="624"/>
      <c r="V2781" s="624"/>
      <c r="W2781" s="624"/>
      <c r="BB2781" s="478"/>
      <c r="BC2781" s="478"/>
      <c r="BD2781" s="478"/>
      <c r="BE2781" s="478"/>
      <c r="BF2781" s="478"/>
      <c r="BG2781" s="478"/>
    </row>
    <row r="2782" spans="2:59" x14ac:dyDescent="0.2">
      <c r="B2782" s="478"/>
      <c r="C2782" s="478"/>
      <c r="D2782" s="620"/>
      <c r="E2782" s="620"/>
      <c r="F2782" s="620"/>
      <c r="G2782" s="479"/>
      <c r="H2782" s="621"/>
      <c r="I2782" s="622"/>
      <c r="J2782" s="622"/>
      <c r="K2782" s="623"/>
      <c r="L2782" s="623"/>
      <c r="M2782" s="622"/>
      <c r="N2782" s="623"/>
      <c r="O2782" s="622"/>
      <c r="P2782" s="479"/>
      <c r="Q2782" s="479"/>
      <c r="R2782" s="623"/>
      <c r="S2782" s="478"/>
      <c r="T2782" s="478"/>
      <c r="U2782" s="624"/>
      <c r="V2782" s="624"/>
      <c r="W2782" s="624"/>
      <c r="BB2782" s="478"/>
      <c r="BC2782" s="478"/>
      <c r="BD2782" s="478"/>
      <c r="BE2782" s="478"/>
      <c r="BF2782" s="478"/>
      <c r="BG2782" s="478"/>
    </row>
    <row r="2783" spans="2:59" x14ac:dyDescent="0.2">
      <c r="B2783" s="478"/>
      <c r="C2783" s="478"/>
      <c r="D2783" s="620"/>
      <c r="E2783" s="620"/>
      <c r="F2783" s="620"/>
      <c r="G2783" s="479"/>
      <c r="H2783" s="621"/>
      <c r="I2783" s="622"/>
      <c r="J2783" s="622"/>
      <c r="K2783" s="623"/>
      <c r="L2783" s="623"/>
      <c r="M2783" s="622"/>
      <c r="N2783" s="623"/>
      <c r="O2783" s="622"/>
      <c r="P2783" s="479"/>
      <c r="Q2783" s="479"/>
      <c r="R2783" s="623"/>
      <c r="S2783" s="478"/>
      <c r="T2783" s="478"/>
      <c r="U2783" s="624"/>
      <c r="V2783" s="624"/>
      <c r="W2783" s="624"/>
      <c r="BB2783" s="478"/>
      <c r="BC2783" s="478"/>
      <c r="BD2783" s="478"/>
      <c r="BE2783" s="478"/>
      <c r="BF2783" s="478"/>
      <c r="BG2783" s="478"/>
    </row>
    <row r="2784" spans="2:59" x14ac:dyDescent="0.2">
      <c r="B2784" s="478"/>
      <c r="C2784" s="478"/>
      <c r="D2784" s="620"/>
      <c r="E2784" s="620"/>
      <c r="F2784" s="620"/>
      <c r="G2784" s="479"/>
      <c r="H2784" s="621"/>
      <c r="I2784" s="622"/>
      <c r="J2784" s="622"/>
      <c r="K2784" s="623"/>
      <c r="L2784" s="623"/>
      <c r="M2784" s="622"/>
      <c r="N2784" s="623"/>
      <c r="O2784" s="622"/>
      <c r="P2784" s="479"/>
      <c r="Q2784" s="479"/>
      <c r="R2784" s="623"/>
      <c r="S2784" s="478"/>
      <c r="T2784" s="478"/>
      <c r="U2784" s="624"/>
      <c r="V2784" s="624"/>
      <c r="W2784" s="624"/>
      <c r="BB2784" s="478"/>
      <c r="BC2784" s="478"/>
      <c r="BD2784" s="478"/>
      <c r="BE2784" s="478"/>
      <c r="BF2784" s="478"/>
      <c r="BG2784" s="478"/>
    </row>
    <row r="2785" spans="2:59" x14ac:dyDescent="0.2">
      <c r="B2785" s="478"/>
      <c r="C2785" s="478"/>
      <c r="D2785" s="620"/>
      <c r="E2785" s="620"/>
      <c r="F2785" s="620"/>
      <c r="G2785" s="479"/>
      <c r="H2785" s="621"/>
      <c r="I2785" s="622"/>
      <c r="J2785" s="622"/>
      <c r="K2785" s="623"/>
      <c r="L2785" s="623"/>
      <c r="M2785" s="622"/>
      <c r="N2785" s="623"/>
      <c r="O2785" s="622"/>
      <c r="P2785" s="479"/>
      <c r="Q2785" s="479"/>
      <c r="R2785" s="623"/>
      <c r="S2785" s="478"/>
      <c r="T2785" s="478"/>
      <c r="U2785" s="624"/>
      <c r="V2785" s="624"/>
      <c r="W2785" s="624"/>
      <c r="BB2785" s="478"/>
      <c r="BC2785" s="478"/>
      <c r="BD2785" s="478"/>
      <c r="BE2785" s="478"/>
      <c r="BF2785" s="478"/>
      <c r="BG2785" s="478"/>
    </row>
    <row r="2786" spans="2:59" x14ac:dyDescent="0.2">
      <c r="B2786" s="478"/>
      <c r="C2786" s="478"/>
      <c r="D2786" s="620"/>
      <c r="E2786" s="620"/>
      <c r="F2786" s="620"/>
      <c r="G2786" s="479"/>
      <c r="H2786" s="621"/>
      <c r="I2786" s="622"/>
      <c r="J2786" s="622"/>
      <c r="K2786" s="623"/>
      <c r="L2786" s="623"/>
      <c r="M2786" s="622"/>
      <c r="N2786" s="623"/>
      <c r="O2786" s="622"/>
      <c r="P2786" s="479"/>
      <c r="Q2786" s="479"/>
      <c r="R2786" s="623"/>
      <c r="S2786" s="478"/>
      <c r="T2786" s="478"/>
      <c r="U2786" s="624"/>
      <c r="V2786" s="624"/>
      <c r="W2786" s="624"/>
      <c r="BB2786" s="478"/>
      <c r="BC2786" s="478"/>
      <c r="BD2786" s="478"/>
      <c r="BE2786" s="478"/>
      <c r="BF2786" s="478"/>
      <c r="BG2786" s="478"/>
    </row>
    <row r="2787" spans="2:59" x14ac:dyDescent="0.2">
      <c r="B2787" s="478"/>
      <c r="C2787" s="478"/>
      <c r="D2787" s="620"/>
      <c r="E2787" s="620"/>
      <c r="F2787" s="620"/>
      <c r="G2787" s="479"/>
      <c r="H2787" s="621"/>
      <c r="I2787" s="622"/>
      <c r="J2787" s="622"/>
      <c r="K2787" s="623"/>
      <c r="L2787" s="623"/>
      <c r="M2787" s="622"/>
      <c r="N2787" s="623"/>
      <c r="O2787" s="622"/>
      <c r="P2787" s="479"/>
      <c r="Q2787" s="479"/>
      <c r="R2787" s="623"/>
      <c r="S2787" s="478"/>
      <c r="T2787" s="478"/>
      <c r="U2787" s="624"/>
      <c r="V2787" s="624"/>
      <c r="W2787" s="624"/>
      <c r="BB2787" s="478"/>
      <c r="BC2787" s="478"/>
      <c r="BD2787" s="478"/>
      <c r="BE2787" s="478"/>
      <c r="BF2787" s="478"/>
      <c r="BG2787" s="478"/>
    </row>
    <row r="2788" spans="2:59" x14ac:dyDescent="0.2">
      <c r="B2788" s="478"/>
      <c r="C2788" s="478"/>
      <c r="D2788" s="620"/>
      <c r="E2788" s="620"/>
      <c r="F2788" s="620"/>
      <c r="G2788" s="479"/>
      <c r="H2788" s="621"/>
      <c r="I2788" s="622"/>
      <c r="J2788" s="622"/>
      <c r="K2788" s="623"/>
      <c r="L2788" s="623"/>
      <c r="M2788" s="622"/>
      <c r="N2788" s="623"/>
      <c r="O2788" s="622"/>
      <c r="P2788" s="479"/>
      <c r="Q2788" s="479"/>
      <c r="R2788" s="623"/>
      <c r="S2788" s="478"/>
      <c r="T2788" s="478"/>
      <c r="U2788" s="624"/>
      <c r="V2788" s="624"/>
      <c r="W2788" s="624"/>
      <c r="BB2788" s="478"/>
      <c r="BC2788" s="478"/>
      <c r="BD2788" s="478"/>
      <c r="BE2788" s="478"/>
      <c r="BF2788" s="478"/>
      <c r="BG2788" s="478"/>
    </row>
    <row r="2789" spans="2:59" x14ac:dyDescent="0.2">
      <c r="B2789" s="478"/>
      <c r="C2789" s="478"/>
      <c r="D2789" s="620"/>
      <c r="E2789" s="620"/>
      <c r="F2789" s="620"/>
      <c r="G2789" s="479"/>
      <c r="H2789" s="621"/>
      <c r="I2789" s="622"/>
      <c r="J2789" s="622"/>
      <c r="K2789" s="623"/>
      <c r="L2789" s="623"/>
      <c r="M2789" s="622"/>
      <c r="N2789" s="623"/>
      <c r="O2789" s="622"/>
      <c r="P2789" s="479"/>
      <c r="Q2789" s="479"/>
      <c r="R2789" s="623"/>
      <c r="S2789" s="478"/>
      <c r="T2789" s="478"/>
      <c r="U2789" s="624"/>
      <c r="V2789" s="624"/>
      <c r="W2789" s="624"/>
      <c r="BB2789" s="478"/>
      <c r="BC2789" s="478"/>
      <c r="BD2789" s="478"/>
      <c r="BE2789" s="478"/>
      <c r="BF2789" s="478"/>
      <c r="BG2789" s="478"/>
    </row>
    <row r="2790" spans="2:59" x14ac:dyDescent="0.2">
      <c r="B2790" s="478"/>
      <c r="C2790" s="478"/>
      <c r="D2790" s="620"/>
      <c r="E2790" s="620"/>
      <c r="F2790" s="620"/>
      <c r="G2790" s="479"/>
      <c r="H2790" s="621"/>
      <c r="I2790" s="622"/>
      <c r="J2790" s="622"/>
      <c r="K2790" s="623"/>
      <c r="L2790" s="623"/>
      <c r="M2790" s="622"/>
      <c r="N2790" s="623"/>
      <c r="O2790" s="622"/>
      <c r="P2790" s="479"/>
      <c r="Q2790" s="479"/>
      <c r="R2790" s="623"/>
      <c r="S2790" s="478"/>
      <c r="T2790" s="478"/>
      <c r="U2790" s="624"/>
      <c r="V2790" s="624"/>
      <c r="W2790" s="624"/>
      <c r="BB2790" s="478"/>
      <c r="BC2790" s="478"/>
      <c r="BD2790" s="478"/>
      <c r="BE2790" s="478"/>
      <c r="BF2790" s="478"/>
      <c r="BG2790" s="478"/>
    </row>
    <row r="2791" spans="2:59" x14ac:dyDescent="0.2">
      <c r="B2791" s="478"/>
      <c r="C2791" s="478"/>
      <c r="D2791" s="620"/>
      <c r="E2791" s="620"/>
      <c r="F2791" s="620"/>
      <c r="G2791" s="479"/>
      <c r="H2791" s="621"/>
      <c r="I2791" s="622"/>
      <c r="J2791" s="622"/>
      <c r="K2791" s="623"/>
      <c r="L2791" s="623"/>
      <c r="M2791" s="622"/>
      <c r="N2791" s="623"/>
      <c r="O2791" s="622"/>
      <c r="P2791" s="479"/>
      <c r="Q2791" s="479"/>
      <c r="R2791" s="623"/>
      <c r="S2791" s="478"/>
      <c r="T2791" s="478"/>
      <c r="U2791" s="624"/>
      <c r="V2791" s="624"/>
      <c r="W2791" s="624"/>
      <c r="BB2791" s="478"/>
      <c r="BC2791" s="478"/>
      <c r="BD2791" s="478"/>
      <c r="BE2791" s="478"/>
      <c r="BF2791" s="478"/>
      <c r="BG2791" s="478"/>
    </row>
    <row r="2792" spans="2:59" x14ac:dyDescent="0.2">
      <c r="B2792" s="478"/>
      <c r="C2792" s="478"/>
      <c r="D2792" s="620"/>
      <c r="E2792" s="620"/>
      <c r="F2792" s="620"/>
      <c r="G2792" s="479"/>
      <c r="H2792" s="621"/>
      <c r="I2792" s="622"/>
      <c r="J2792" s="622"/>
      <c r="K2792" s="623"/>
      <c r="L2792" s="623"/>
      <c r="M2792" s="622"/>
      <c r="N2792" s="623"/>
      <c r="O2792" s="622"/>
      <c r="P2792" s="479"/>
      <c r="Q2792" s="479"/>
      <c r="R2792" s="623"/>
      <c r="S2792" s="478"/>
      <c r="T2792" s="478"/>
      <c r="U2792" s="624"/>
      <c r="V2792" s="624"/>
      <c r="W2792" s="624"/>
      <c r="BB2792" s="478"/>
      <c r="BC2792" s="478"/>
      <c r="BD2792" s="478"/>
      <c r="BE2792" s="478"/>
      <c r="BF2792" s="478"/>
      <c r="BG2792" s="478"/>
    </row>
    <row r="2793" spans="2:59" x14ac:dyDescent="0.2">
      <c r="B2793" s="478"/>
      <c r="C2793" s="478"/>
      <c r="D2793" s="620"/>
      <c r="E2793" s="620"/>
      <c r="F2793" s="620"/>
      <c r="G2793" s="479"/>
      <c r="H2793" s="621"/>
      <c r="I2793" s="622"/>
      <c r="J2793" s="622"/>
      <c r="K2793" s="623"/>
      <c r="L2793" s="623"/>
      <c r="M2793" s="622"/>
      <c r="N2793" s="623"/>
      <c r="O2793" s="622"/>
      <c r="P2793" s="479"/>
      <c r="Q2793" s="479"/>
      <c r="R2793" s="623"/>
      <c r="S2793" s="478"/>
      <c r="T2793" s="478"/>
      <c r="U2793" s="624"/>
      <c r="V2793" s="624"/>
      <c r="W2793" s="624"/>
      <c r="BB2793" s="478"/>
      <c r="BC2793" s="478"/>
      <c r="BD2793" s="478"/>
      <c r="BE2793" s="478"/>
      <c r="BF2793" s="478"/>
      <c r="BG2793" s="478"/>
    </row>
    <row r="2794" spans="2:59" x14ac:dyDescent="0.2">
      <c r="B2794" s="478"/>
      <c r="C2794" s="478"/>
      <c r="D2794" s="620"/>
      <c r="E2794" s="620"/>
      <c r="F2794" s="620"/>
      <c r="G2794" s="479"/>
      <c r="H2794" s="621"/>
      <c r="I2794" s="622"/>
      <c r="J2794" s="622"/>
      <c r="K2794" s="623"/>
      <c r="L2794" s="623"/>
      <c r="M2794" s="622"/>
      <c r="N2794" s="623"/>
      <c r="O2794" s="622"/>
      <c r="P2794" s="479"/>
      <c r="Q2794" s="479"/>
      <c r="R2794" s="623"/>
      <c r="S2794" s="478"/>
      <c r="T2794" s="478"/>
      <c r="U2794" s="624"/>
      <c r="V2794" s="624"/>
      <c r="W2794" s="624"/>
      <c r="BB2794" s="478"/>
      <c r="BC2794" s="478"/>
      <c r="BD2794" s="478"/>
      <c r="BE2794" s="478"/>
      <c r="BF2794" s="478"/>
      <c r="BG2794" s="478"/>
    </row>
    <row r="2795" spans="2:59" x14ac:dyDescent="0.2">
      <c r="B2795" s="478"/>
      <c r="C2795" s="478"/>
      <c r="D2795" s="620"/>
      <c r="E2795" s="620"/>
      <c r="F2795" s="620"/>
      <c r="G2795" s="479"/>
      <c r="H2795" s="621"/>
      <c r="I2795" s="622"/>
      <c r="J2795" s="622"/>
      <c r="K2795" s="623"/>
      <c r="L2795" s="623"/>
      <c r="M2795" s="622"/>
      <c r="N2795" s="623"/>
      <c r="O2795" s="622"/>
      <c r="P2795" s="479"/>
      <c r="Q2795" s="479"/>
      <c r="R2795" s="623"/>
      <c r="S2795" s="478"/>
      <c r="T2795" s="478"/>
      <c r="U2795" s="624"/>
      <c r="V2795" s="624"/>
      <c r="W2795" s="624"/>
      <c r="BB2795" s="478"/>
      <c r="BC2795" s="478"/>
      <c r="BD2795" s="478"/>
      <c r="BE2795" s="478"/>
      <c r="BF2795" s="478"/>
      <c r="BG2795" s="478"/>
    </row>
    <row r="2796" spans="2:59" x14ac:dyDescent="0.2">
      <c r="B2796" s="478"/>
      <c r="C2796" s="478"/>
      <c r="D2796" s="620"/>
      <c r="E2796" s="620"/>
      <c r="F2796" s="620"/>
      <c r="G2796" s="479"/>
      <c r="H2796" s="621"/>
      <c r="I2796" s="622"/>
      <c r="J2796" s="622"/>
      <c r="K2796" s="623"/>
      <c r="L2796" s="623"/>
      <c r="M2796" s="622"/>
      <c r="N2796" s="623"/>
      <c r="O2796" s="622"/>
      <c r="P2796" s="479"/>
      <c r="Q2796" s="479"/>
      <c r="R2796" s="623"/>
      <c r="S2796" s="478"/>
      <c r="T2796" s="478"/>
      <c r="U2796" s="624"/>
      <c r="V2796" s="624"/>
      <c r="W2796" s="624"/>
      <c r="BB2796" s="478"/>
      <c r="BC2796" s="478"/>
      <c r="BD2796" s="478"/>
      <c r="BE2796" s="478"/>
      <c r="BF2796" s="478"/>
      <c r="BG2796" s="478"/>
    </row>
    <row r="2797" spans="2:59" x14ac:dyDescent="0.2">
      <c r="B2797" s="478"/>
      <c r="C2797" s="478"/>
      <c r="D2797" s="620"/>
      <c r="E2797" s="620"/>
      <c r="F2797" s="620"/>
      <c r="G2797" s="479"/>
      <c r="H2797" s="621"/>
      <c r="I2797" s="622"/>
      <c r="J2797" s="622"/>
      <c r="K2797" s="623"/>
      <c r="L2797" s="623"/>
      <c r="M2797" s="622"/>
      <c r="N2797" s="623"/>
      <c r="O2797" s="622"/>
      <c r="P2797" s="479"/>
      <c r="Q2797" s="479"/>
      <c r="R2797" s="623"/>
      <c r="S2797" s="478"/>
      <c r="T2797" s="478"/>
      <c r="U2797" s="624"/>
      <c r="V2797" s="624"/>
      <c r="W2797" s="624"/>
      <c r="BB2797" s="478"/>
      <c r="BC2797" s="478"/>
      <c r="BD2797" s="478"/>
      <c r="BE2797" s="478"/>
      <c r="BF2797" s="478"/>
      <c r="BG2797" s="478"/>
    </row>
    <row r="2798" spans="2:59" x14ac:dyDescent="0.2">
      <c r="B2798" s="478"/>
      <c r="C2798" s="478"/>
      <c r="D2798" s="620"/>
      <c r="E2798" s="620"/>
      <c r="F2798" s="620"/>
      <c r="G2798" s="479"/>
      <c r="H2798" s="621"/>
      <c r="I2798" s="622"/>
      <c r="J2798" s="622"/>
      <c r="K2798" s="623"/>
      <c r="L2798" s="623"/>
      <c r="M2798" s="622"/>
      <c r="N2798" s="623"/>
      <c r="O2798" s="622"/>
      <c r="P2798" s="479"/>
      <c r="Q2798" s="479"/>
      <c r="R2798" s="623"/>
      <c r="S2798" s="478"/>
      <c r="T2798" s="478"/>
      <c r="U2798" s="624"/>
      <c r="V2798" s="624"/>
      <c r="W2798" s="624"/>
      <c r="BB2798" s="478"/>
      <c r="BC2798" s="478"/>
      <c r="BD2798" s="478"/>
      <c r="BE2798" s="478"/>
      <c r="BF2798" s="478"/>
      <c r="BG2798" s="478"/>
    </row>
    <row r="2799" spans="2:59" x14ac:dyDescent="0.2">
      <c r="B2799" s="478"/>
      <c r="C2799" s="478"/>
      <c r="D2799" s="620"/>
      <c r="E2799" s="620"/>
      <c r="F2799" s="620"/>
      <c r="G2799" s="479"/>
      <c r="H2799" s="621"/>
      <c r="I2799" s="622"/>
      <c r="J2799" s="622"/>
      <c r="K2799" s="623"/>
      <c r="L2799" s="623"/>
      <c r="M2799" s="622"/>
      <c r="N2799" s="623"/>
      <c r="O2799" s="622"/>
      <c r="P2799" s="479"/>
      <c r="Q2799" s="479"/>
      <c r="R2799" s="623"/>
      <c r="S2799" s="478"/>
      <c r="T2799" s="478"/>
      <c r="U2799" s="624"/>
      <c r="V2799" s="624"/>
      <c r="W2799" s="624"/>
      <c r="BB2799" s="478"/>
      <c r="BC2799" s="478"/>
      <c r="BD2799" s="478"/>
      <c r="BE2799" s="478"/>
      <c r="BF2799" s="478"/>
      <c r="BG2799" s="478"/>
    </row>
    <row r="2800" spans="2:59" x14ac:dyDescent="0.2">
      <c r="B2800" s="478"/>
      <c r="C2800" s="478"/>
      <c r="D2800" s="620"/>
      <c r="E2800" s="620"/>
      <c r="F2800" s="620"/>
      <c r="G2800" s="479"/>
      <c r="H2800" s="621"/>
      <c r="I2800" s="622"/>
      <c r="J2800" s="622"/>
      <c r="K2800" s="623"/>
      <c r="L2800" s="623"/>
      <c r="M2800" s="622"/>
      <c r="N2800" s="623"/>
      <c r="O2800" s="622"/>
      <c r="P2800" s="479"/>
      <c r="Q2800" s="479"/>
      <c r="R2800" s="623"/>
      <c r="S2800" s="478"/>
      <c r="T2800" s="478"/>
      <c r="U2800" s="624"/>
      <c r="V2800" s="624"/>
      <c r="W2800" s="624"/>
      <c r="BB2800" s="478"/>
      <c r="BC2800" s="478"/>
      <c r="BD2800" s="478"/>
      <c r="BE2800" s="478"/>
      <c r="BF2800" s="478"/>
      <c r="BG2800" s="478"/>
    </row>
    <row r="2801" spans="2:59" x14ac:dyDescent="0.2">
      <c r="B2801" s="478"/>
      <c r="C2801" s="478"/>
      <c r="D2801" s="620"/>
      <c r="E2801" s="620"/>
      <c r="F2801" s="620"/>
      <c r="G2801" s="479"/>
      <c r="H2801" s="621"/>
      <c r="I2801" s="622"/>
      <c r="J2801" s="622"/>
      <c r="K2801" s="623"/>
      <c r="L2801" s="623"/>
      <c r="M2801" s="622"/>
      <c r="N2801" s="623"/>
      <c r="O2801" s="622"/>
      <c r="P2801" s="479"/>
      <c r="Q2801" s="479"/>
      <c r="R2801" s="623"/>
      <c r="S2801" s="478"/>
      <c r="T2801" s="478"/>
      <c r="U2801" s="624"/>
      <c r="V2801" s="624"/>
      <c r="W2801" s="624"/>
      <c r="BB2801" s="478"/>
      <c r="BC2801" s="478"/>
      <c r="BD2801" s="478"/>
      <c r="BE2801" s="478"/>
      <c r="BF2801" s="478"/>
      <c r="BG2801" s="478"/>
    </row>
    <row r="2802" spans="2:59" x14ac:dyDescent="0.2">
      <c r="B2802" s="478"/>
      <c r="C2802" s="478"/>
      <c r="D2802" s="620"/>
      <c r="E2802" s="620"/>
      <c r="F2802" s="620"/>
      <c r="G2802" s="479"/>
      <c r="H2802" s="621"/>
      <c r="I2802" s="622"/>
      <c r="J2802" s="622"/>
      <c r="K2802" s="623"/>
      <c r="L2802" s="623"/>
      <c r="M2802" s="622"/>
      <c r="N2802" s="623"/>
      <c r="O2802" s="622"/>
      <c r="P2802" s="479"/>
      <c r="Q2802" s="479"/>
      <c r="R2802" s="623"/>
      <c r="S2802" s="478"/>
      <c r="T2802" s="478"/>
      <c r="U2802" s="624"/>
      <c r="V2802" s="624"/>
      <c r="W2802" s="624"/>
      <c r="BB2802" s="478"/>
      <c r="BC2802" s="478"/>
      <c r="BD2802" s="478"/>
      <c r="BE2802" s="478"/>
      <c r="BF2802" s="478"/>
      <c r="BG2802" s="478"/>
    </row>
    <row r="2803" spans="2:59" x14ac:dyDescent="0.2">
      <c r="B2803" s="478"/>
      <c r="C2803" s="478"/>
      <c r="D2803" s="620"/>
      <c r="E2803" s="620"/>
      <c r="F2803" s="620"/>
      <c r="G2803" s="479"/>
      <c r="H2803" s="621"/>
      <c r="I2803" s="622"/>
      <c r="J2803" s="622"/>
      <c r="K2803" s="623"/>
      <c r="L2803" s="623"/>
      <c r="M2803" s="622"/>
      <c r="N2803" s="623"/>
      <c r="O2803" s="622"/>
      <c r="P2803" s="479"/>
      <c r="Q2803" s="479"/>
      <c r="R2803" s="623"/>
      <c r="S2803" s="478"/>
      <c r="T2803" s="478"/>
      <c r="U2803" s="624"/>
      <c r="V2803" s="624"/>
      <c r="W2803" s="624"/>
      <c r="BB2803" s="478"/>
      <c r="BC2803" s="478"/>
      <c r="BD2803" s="478"/>
      <c r="BE2803" s="478"/>
      <c r="BF2803" s="478"/>
      <c r="BG2803" s="478"/>
    </row>
    <row r="2804" spans="2:59" x14ac:dyDescent="0.2">
      <c r="B2804" s="478"/>
      <c r="C2804" s="478"/>
      <c r="D2804" s="620"/>
      <c r="E2804" s="620"/>
      <c r="F2804" s="620"/>
      <c r="G2804" s="479"/>
      <c r="H2804" s="621"/>
      <c r="I2804" s="622"/>
      <c r="J2804" s="622"/>
      <c r="K2804" s="623"/>
      <c r="L2804" s="623"/>
      <c r="M2804" s="622"/>
      <c r="N2804" s="623"/>
      <c r="O2804" s="622"/>
      <c r="P2804" s="479"/>
      <c r="Q2804" s="479"/>
      <c r="R2804" s="623"/>
      <c r="S2804" s="478"/>
      <c r="T2804" s="478"/>
      <c r="U2804" s="624"/>
      <c r="V2804" s="624"/>
      <c r="W2804" s="624"/>
      <c r="BB2804" s="478"/>
      <c r="BC2804" s="478"/>
      <c r="BD2804" s="478"/>
      <c r="BE2804" s="478"/>
      <c r="BF2804" s="478"/>
      <c r="BG2804" s="478"/>
    </row>
    <row r="2805" spans="2:59" x14ac:dyDescent="0.2">
      <c r="B2805" s="478"/>
      <c r="C2805" s="478"/>
      <c r="D2805" s="620"/>
      <c r="E2805" s="620"/>
      <c r="F2805" s="620"/>
      <c r="G2805" s="479"/>
      <c r="H2805" s="621"/>
      <c r="I2805" s="622"/>
      <c r="J2805" s="622"/>
      <c r="K2805" s="623"/>
      <c r="L2805" s="623"/>
      <c r="M2805" s="622"/>
      <c r="N2805" s="623"/>
      <c r="O2805" s="622"/>
      <c r="P2805" s="479"/>
      <c r="Q2805" s="479"/>
      <c r="R2805" s="623"/>
      <c r="S2805" s="478"/>
      <c r="T2805" s="478"/>
      <c r="U2805" s="624"/>
      <c r="V2805" s="624"/>
      <c r="W2805" s="624"/>
      <c r="BB2805" s="478"/>
      <c r="BC2805" s="478"/>
      <c r="BD2805" s="478"/>
      <c r="BE2805" s="478"/>
      <c r="BF2805" s="478"/>
      <c r="BG2805" s="478"/>
    </row>
    <row r="2806" spans="2:59" x14ac:dyDescent="0.2">
      <c r="B2806" s="478"/>
      <c r="C2806" s="478"/>
      <c r="D2806" s="620"/>
      <c r="E2806" s="620"/>
      <c r="F2806" s="620"/>
      <c r="G2806" s="479"/>
      <c r="H2806" s="621"/>
      <c r="I2806" s="622"/>
      <c r="J2806" s="622"/>
      <c r="K2806" s="623"/>
      <c r="L2806" s="623"/>
      <c r="M2806" s="622"/>
      <c r="N2806" s="623"/>
      <c r="O2806" s="622"/>
      <c r="P2806" s="479"/>
      <c r="Q2806" s="479"/>
      <c r="R2806" s="623"/>
      <c r="S2806" s="478"/>
      <c r="T2806" s="478"/>
      <c r="U2806" s="624"/>
      <c r="V2806" s="624"/>
      <c r="W2806" s="624"/>
      <c r="BB2806" s="478"/>
      <c r="BC2806" s="478"/>
      <c r="BD2806" s="478"/>
      <c r="BE2806" s="478"/>
      <c r="BF2806" s="478"/>
      <c r="BG2806" s="478"/>
    </row>
    <row r="2807" spans="2:59" x14ac:dyDescent="0.2">
      <c r="B2807" s="478"/>
      <c r="C2807" s="478"/>
      <c r="D2807" s="620"/>
      <c r="E2807" s="620"/>
      <c r="F2807" s="620"/>
      <c r="G2807" s="479"/>
      <c r="H2807" s="621"/>
      <c r="I2807" s="622"/>
      <c r="J2807" s="622"/>
      <c r="K2807" s="623"/>
      <c r="L2807" s="623"/>
      <c r="M2807" s="622"/>
      <c r="N2807" s="623"/>
      <c r="O2807" s="622"/>
      <c r="P2807" s="479"/>
      <c r="Q2807" s="479"/>
      <c r="R2807" s="623"/>
      <c r="S2807" s="478"/>
      <c r="T2807" s="478"/>
      <c r="U2807" s="624"/>
      <c r="V2807" s="624"/>
      <c r="W2807" s="624"/>
      <c r="BB2807" s="478"/>
      <c r="BC2807" s="478"/>
      <c r="BD2807" s="478"/>
      <c r="BE2807" s="478"/>
      <c r="BF2807" s="478"/>
      <c r="BG2807" s="478"/>
    </row>
    <row r="2808" spans="2:59" x14ac:dyDescent="0.2">
      <c r="B2808" s="478"/>
      <c r="C2808" s="478"/>
      <c r="D2808" s="620"/>
      <c r="E2808" s="620"/>
      <c r="F2808" s="620"/>
      <c r="G2808" s="479"/>
      <c r="H2808" s="621"/>
      <c r="I2808" s="622"/>
      <c r="J2808" s="622"/>
      <c r="K2808" s="623"/>
      <c r="L2808" s="623"/>
      <c r="M2808" s="622"/>
      <c r="N2808" s="623"/>
      <c r="O2808" s="622"/>
      <c r="P2808" s="479"/>
      <c r="Q2808" s="479"/>
      <c r="R2808" s="623"/>
      <c r="S2808" s="478"/>
      <c r="T2808" s="478"/>
      <c r="U2808" s="624"/>
      <c r="V2808" s="624"/>
      <c r="W2808" s="624"/>
      <c r="BB2808" s="478"/>
      <c r="BC2808" s="478"/>
      <c r="BD2808" s="478"/>
      <c r="BE2808" s="478"/>
      <c r="BF2808" s="478"/>
      <c r="BG2808" s="478"/>
    </row>
    <row r="2809" spans="2:59" x14ac:dyDescent="0.2">
      <c r="B2809" s="478"/>
      <c r="C2809" s="478"/>
      <c r="D2809" s="620"/>
      <c r="E2809" s="620"/>
      <c r="F2809" s="620"/>
      <c r="G2809" s="479"/>
      <c r="H2809" s="621"/>
      <c r="I2809" s="622"/>
      <c r="J2809" s="622"/>
      <c r="K2809" s="623"/>
      <c r="L2809" s="623"/>
      <c r="M2809" s="622"/>
      <c r="N2809" s="623"/>
      <c r="O2809" s="622"/>
      <c r="P2809" s="479"/>
      <c r="Q2809" s="479"/>
      <c r="R2809" s="623"/>
      <c r="S2809" s="478"/>
      <c r="T2809" s="478"/>
      <c r="U2809" s="624"/>
      <c r="V2809" s="624"/>
      <c r="W2809" s="624"/>
      <c r="BB2809" s="478"/>
      <c r="BC2809" s="478"/>
      <c r="BD2809" s="478"/>
      <c r="BE2809" s="478"/>
      <c r="BF2809" s="478"/>
      <c r="BG2809" s="478"/>
    </row>
    <row r="2810" spans="2:59" x14ac:dyDescent="0.2">
      <c r="B2810" s="478"/>
      <c r="C2810" s="478"/>
      <c r="D2810" s="620"/>
      <c r="E2810" s="620"/>
      <c r="F2810" s="620"/>
      <c r="G2810" s="479"/>
      <c r="H2810" s="621"/>
      <c r="I2810" s="622"/>
      <c r="J2810" s="622"/>
      <c r="K2810" s="623"/>
      <c r="L2810" s="623"/>
      <c r="M2810" s="622"/>
      <c r="N2810" s="623"/>
      <c r="O2810" s="622"/>
      <c r="P2810" s="479"/>
      <c r="Q2810" s="479"/>
      <c r="R2810" s="623"/>
      <c r="S2810" s="478"/>
      <c r="T2810" s="478"/>
      <c r="U2810" s="624"/>
      <c r="V2810" s="624"/>
      <c r="W2810" s="624"/>
      <c r="BB2810" s="478"/>
      <c r="BC2810" s="478"/>
      <c r="BD2810" s="478"/>
      <c r="BE2810" s="478"/>
      <c r="BF2810" s="478"/>
      <c r="BG2810" s="478"/>
    </row>
    <row r="2811" spans="2:59" x14ac:dyDescent="0.2">
      <c r="B2811" s="478"/>
      <c r="C2811" s="478"/>
      <c r="D2811" s="620"/>
      <c r="E2811" s="620"/>
      <c r="F2811" s="620"/>
      <c r="G2811" s="479"/>
      <c r="H2811" s="621"/>
      <c r="I2811" s="622"/>
      <c r="J2811" s="622"/>
      <c r="K2811" s="623"/>
      <c r="L2811" s="623"/>
      <c r="M2811" s="622"/>
      <c r="N2811" s="623"/>
      <c r="O2811" s="622"/>
      <c r="P2811" s="479"/>
      <c r="Q2811" s="479"/>
      <c r="R2811" s="623"/>
      <c r="S2811" s="478"/>
      <c r="T2811" s="478"/>
      <c r="U2811" s="624"/>
      <c r="V2811" s="624"/>
      <c r="W2811" s="624"/>
      <c r="BB2811" s="478"/>
      <c r="BC2811" s="478"/>
      <c r="BD2811" s="478"/>
      <c r="BE2811" s="478"/>
      <c r="BF2811" s="478"/>
      <c r="BG2811" s="478"/>
    </row>
    <row r="2812" spans="2:59" x14ac:dyDescent="0.2">
      <c r="B2812" s="478"/>
      <c r="C2812" s="478"/>
      <c r="D2812" s="620"/>
      <c r="E2812" s="620"/>
      <c r="F2812" s="620"/>
      <c r="G2812" s="479"/>
      <c r="H2812" s="621"/>
      <c r="I2812" s="622"/>
      <c r="J2812" s="622"/>
      <c r="K2812" s="623"/>
      <c r="L2812" s="623"/>
      <c r="M2812" s="622"/>
      <c r="N2812" s="623"/>
      <c r="O2812" s="622"/>
      <c r="P2812" s="479"/>
      <c r="Q2812" s="479"/>
      <c r="R2812" s="623"/>
      <c r="S2812" s="478"/>
      <c r="T2812" s="478"/>
      <c r="U2812" s="624"/>
      <c r="V2812" s="624"/>
      <c r="W2812" s="624"/>
      <c r="BB2812" s="478"/>
      <c r="BC2812" s="478"/>
      <c r="BD2812" s="478"/>
      <c r="BE2812" s="478"/>
      <c r="BF2812" s="478"/>
      <c r="BG2812" s="478"/>
    </row>
    <row r="2813" spans="2:59" x14ac:dyDescent="0.2">
      <c r="B2813" s="478"/>
      <c r="C2813" s="478"/>
      <c r="D2813" s="620"/>
      <c r="E2813" s="620"/>
      <c r="F2813" s="620"/>
      <c r="G2813" s="479"/>
      <c r="H2813" s="621"/>
      <c r="I2813" s="622"/>
      <c r="J2813" s="622"/>
      <c r="K2813" s="623"/>
      <c r="L2813" s="623"/>
      <c r="M2813" s="622"/>
      <c r="N2813" s="623"/>
      <c r="O2813" s="622"/>
      <c r="P2813" s="479"/>
      <c r="Q2813" s="479"/>
      <c r="R2813" s="623"/>
      <c r="S2813" s="478"/>
      <c r="T2813" s="478"/>
      <c r="U2813" s="624"/>
      <c r="V2813" s="624"/>
      <c r="W2813" s="624"/>
      <c r="BB2813" s="478"/>
      <c r="BC2813" s="478"/>
      <c r="BD2813" s="478"/>
      <c r="BE2813" s="478"/>
      <c r="BF2813" s="478"/>
      <c r="BG2813" s="478"/>
    </row>
    <row r="2814" spans="2:59" x14ac:dyDescent="0.2">
      <c r="B2814" s="478"/>
      <c r="C2814" s="478"/>
      <c r="D2814" s="620"/>
      <c r="E2814" s="620"/>
      <c r="F2814" s="620"/>
      <c r="G2814" s="479"/>
      <c r="H2814" s="621"/>
      <c r="I2814" s="622"/>
      <c r="J2814" s="622"/>
      <c r="K2814" s="623"/>
      <c r="L2814" s="623"/>
      <c r="M2814" s="622"/>
      <c r="N2814" s="623"/>
      <c r="O2814" s="622"/>
      <c r="P2814" s="479"/>
      <c r="Q2814" s="479"/>
      <c r="R2814" s="623"/>
      <c r="S2814" s="478"/>
      <c r="T2814" s="478"/>
      <c r="U2814" s="624"/>
      <c r="V2814" s="624"/>
      <c r="W2814" s="624"/>
      <c r="BB2814" s="478"/>
      <c r="BC2814" s="478"/>
      <c r="BD2814" s="478"/>
      <c r="BE2814" s="478"/>
      <c r="BF2814" s="478"/>
      <c r="BG2814" s="478"/>
    </row>
    <row r="2815" spans="2:59" x14ac:dyDescent="0.2">
      <c r="B2815" s="478"/>
      <c r="C2815" s="478"/>
      <c r="D2815" s="620"/>
      <c r="E2815" s="620"/>
      <c r="F2815" s="620"/>
      <c r="G2815" s="479"/>
      <c r="H2815" s="621"/>
      <c r="I2815" s="622"/>
      <c r="J2815" s="622"/>
      <c r="K2815" s="623"/>
      <c r="L2815" s="623"/>
      <c r="M2815" s="622"/>
      <c r="N2815" s="623"/>
      <c r="O2815" s="622"/>
      <c r="P2815" s="479"/>
      <c r="Q2815" s="479"/>
      <c r="R2815" s="623"/>
      <c r="S2815" s="478"/>
      <c r="T2815" s="478"/>
      <c r="U2815" s="624"/>
      <c r="V2815" s="624"/>
      <c r="W2815" s="624"/>
      <c r="BB2815" s="478"/>
      <c r="BC2815" s="478"/>
      <c r="BD2815" s="478"/>
      <c r="BE2815" s="478"/>
      <c r="BF2815" s="478"/>
      <c r="BG2815" s="478"/>
    </row>
    <row r="2816" spans="2:59" x14ac:dyDescent="0.2">
      <c r="B2816" s="478"/>
      <c r="C2816" s="478"/>
      <c r="D2816" s="620"/>
      <c r="E2816" s="620"/>
      <c r="F2816" s="620"/>
      <c r="G2816" s="479"/>
      <c r="H2816" s="621"/>
      <c r="I2816" s="622"/>
      <c r="J2816" s="622"/>
      <c r="K2816" s="623"/>
      <c r="L2816" s="623"/>
      <c r="M2816" s="622"/>
      <c r="N2816" s="623"/>
      <c r="O2816" s="622"/>
      <c r="P2816" s="479"/>
      <c r="Q2816" s="479"/>
      <c r="R2816" s="623"/>
      <c r="S2816" s="478"/>
      <c r="T2816" s="478"/>
      <c r="U2816" s="624"/>
      <c r="V2816" s="624"/>
      <c r="W2816" s="624"/>
      <c r="BB2816" s="478"/>
      <c r="BC2816" s="478"/>
      <c r="BD2816" s="478"/>
      <c r="BE2816" s="478"/>
      <c r="BF2816" s="478"/>
      <c r="BG2816" s="478"/>
    </row>
    <row r="2817" spans="2:59" x14ac:dyDescent="0.2">
      <c r="B2817" s="478"/>
      <c r="C2817" s="478"/>
      <c r="D2817" s="620"/>
      <c r="E2817" s="620"/>
      <c r="F2817" s="620"/>
      <c r="G2817" s="479"/>
      <c r="H2817" s="621"/>
      <c r="I2817" s="622"/>
      <c r="J2817" s="622"/>
      <c r="K2817" s="623"/>
      <c r="L2817" s="623"/>
      <c r="M2817" s="622"/>
      <c r="N2817" s="623"/>
      <c r="O2817" s="622"/>
      <c r="P2817" s="479"/>
      <c r="Q2817" s="479"/>
      <c r="R2817" s="623"/>
      <c r="S2817" s="478"/>
      <c r="T2817" s="478"/>
      <c r="U2817" s="624"/>
      <c r="V2817" s="624"/>
      <c r="W2817" s="624"/>
      <c r="BB2817" s="478"/>
      <c r="BC2817" s="478"/>
      <c r="BD2817" s="478"/>
      <c r="BE2817" s="478"/>
      <c r="BF2817" s="478"/>
      <c r="BG2817" s="478"/>
    </row>
    <row r="2818" spans="2:59" x14ac:dyDescent="0.2">
      <c r="B2818" s="478"/>
      <c r="C2818" s="478"/>
      <c r="D2818" s="620"/>
      <c r="E2818" s="620"/>
      <c r="F2818" s="620"/>
      <c r="G2818" s="479"/>
      <c r="H2818" s="621"/>
      <c r="I2818" s="622"/>
      <c r="J2818" s="622"/>
      <c r="K2818" s="623"/>
      <c r="L2818" s="623"/>
      <c r="M2818" s="622"/>
      <c r="N2818" s="623"/>
      <c r="O2818" s="622"/>
      <c r="P2818" s="479"/>
      <c r="Q2818" s="479"/>
      <c r="R2818" s="623"/>
      <c r="S2818" s="478"/>
      <c r="T2818" s="478"/>
      <c r="U2818" s="624"/>
      <c r="V2818" s="624"/>
      <c r="W2818" s="624"/>
      <c r="BB2818" s="478"/>
      <c r="BC2818" s="478"/>
      <c r="BD2818" s="478"/>
      <c r="BE2818" s="478"/>
      <c r="BF2818" s="478"/>
      <c r="BG2818" s="478"/>
    </row>
    <row r="2819" spans="2:59" x14ac:dyDescent="0.2">
      <c r="B2819" s="478"/>
      <c r="C2819" s="478"/>
      <c r="D2819" s="620"/>
      <c r="E2819" s="620"/>
      <c r="F2819" s="620"/>
      <c r="G2819" s="479"/>
      <c r="H2819" s="621"/>
      <c r="I2819" s="622"/>
      <c r="J2819" s="622"/>
      <c r="K2819" s="623"/>
      <c r="L2819" s="623"/>
      <c r="M2819" s="622"/>
      <c r="N2819" s="623"/>
      <c r="O2819" s="622"/>
      <c r="P2819" s="479"/>
      <c r="Q2819" s="479"/>
      <c r="R2819" s="623"/>
      <c r="S2819" s="478"/>
      <c r="T2819" s="478"/>
      <c r="U2819" s="624"/>
      <c r="V2819" s="624"/>
      <c r="W2819" s="624"/>
      <c r="BB2819" s="478"/>
      <c r="BC2819" s="478"/>
      <c r="BD2819" s="478"/>
      <c r="BE2819" s="478"/>
      <c r="BF2819" s="478"/>
      <c r="BG2819" s="478"/>
    </row>
    <row r="2820" spans="2:59" x14ac:dyDescent="0.2">
      <c r="B2820" s="478"/>
      <c r="C2820" s="478"/>
      <c r="D2820" s="620"/>
      <c r="E2820" s="620"/>
      <c r="F2820" s="620"/>
      <c r="G2820" s="479"/>
      <c r="H2820" s="621"/>
      <c r="I2820" s="622"/>
      <c r="J2820" s="622"/>
      <c r="K2820" s="623"/>
      <c r="L2820" s="623"/>
      <c r="M2820" s="622"/>
      <c r="N2820" s="623"/>
      <c r="O2820" s="622"/>
      <c r="P2820" s="479"/>
      <c r="Q2820" s="479"/>
      <c r="R2820" s="623"/>
      <c r="S2820" s="478"/>
      <c r="T2820" s="478"/>
      <c r="U2820" s="624"/>
      <c r="V2820" s="624"/>
      <c r="W2820" s="624"/>
      <c r="BB2820" s="478"/>
      <c r="BC2820" s="478"/>
      <c r="BD2820" s="478"/>
      <c r="BE2820" s="478"/>
      <c r="BF2820" s="478"/>
      <c r="BG2820" s="478"/>
    </row>
    <row r="2821" spans="2:59" x14ac:dyDescent="0.2">
      <c r="B2821" s="478"/>
      <c r="C2821" s="478"/>
      <c r="D2821" s="620"/>
      <c r="E2821" s="620"/>
      <c r="F2821" s="620"/>
      <c r="G2821" s="479"/>
      <c r="H2821" s="621"/>
      <c r="I2821" s="622"/>
      <c r="J2821" s="622"/>
      <c r="K2821" s="623"/>
      <c r="L2821" s="623"/>
      <c r="M2821" s="622"/>
      <c r="N2821" s="623"/>
      <c r="O2821" s="622"/>
      <c r="P2821" s="479"/>
      <c r="Q2821" s="479"/>
      <c r="R2821" s="623"/>
      <c r="S2821" s="478"/>
      <c r="T2821" s="478"/>
      <c r="U2821" s="624"/>
      <c r="V2821" s="624"/>
      <c r="W2821" s="624"/>
      <c r="BB2821" s="478"/>
      <c r="BC2821" s="478"/>
      <c r="BD2821" s="478"/>
      <c r="BE2821" s="478"/>
      <c r="BF2821" s="478"/>
      <c r="BG2821" s="478"/>
    </row>
    <row r="2822" spans="2:59" x14ac:dyDescent="0.2">
      <c r="B2822" s="478"/>
      <c r="C2822" s="478"/>
      <c r="D2822" s="620"/>
      <c r="E2822" s="620"/>
      <c r="F2822" s="620"/>
      <c r="G2822" s="479"/>
      <c r="H2822" s="621"/>
      <c r="I2822" s="622"/>
      <c r="J2822" s="622"/>
      <c r="K2822" s="623"/>
      <c r="L2822" s="623"/>
      <c r="M2822" s="622"/>
      <c r="N2822" s="623"/>
      <c r="O2822" s="622"/>
      <c r="P2822" s="479"/>
      <c r="Q2822" s="479"/>
      <c r="R2822" s="623"/>
      <c r="S2822" s="478"/>
      <c r="T2822" s="478"/>
      <c r="U2822" s="624"/>
      <c r="V2822" s="624"/>
      <c r="W2822" s="624"/>
      <c r="BB2822" s="478"/>
      <c r="BC2822" s="478"/>
      <c r="BD2822" s="478"/>
      <c r="BE2822" s="478"/>
      <c r="BF2822" s="478"/>
      <c r="BG2822" s="478"/>
    </row>
    <row r="2823" spans="2:59" x14ac:dyDescent="0.2">
      <c r="B2823" s="478"/>
      <c r="C2823" s="478"/>
      <c r="D2823" s="620"/>
      <c r="E2823" s="620"/>
      <c r="F2823" s="620"/>
      <c r="G2823" s="479"/>
      <c r="H2823" s="621"/>
      <c r="I2823" s="622"/>
      <c r="J2823" s="622"/>
      <c r="K2823" s="623"/>
      <c r="L2823" s="623"/>
      <c r="M2823" s="622"/>
      <c r="N2823" s="623"/>
      <c r="O2823" s="622"/>
      <c r="P2823" s="479"/>
      <c r="Q2823" s="479"/>
      <c r="R2823" s="623"/>
      <c r="S2823" s="478"/>
      <c r="T2823" s="478"/>
      <c r="U2823" s="624"/>
      <c r="V2823" s="624"/>
      <c r="W2823" s="624"/>
      <c r="BB2823" s="478"/>
      <c r="BC2823" s="478"/>
      <c r="BD2823" s="478"/>
      <c r="BE2823" s="478"/>
      <c r="BF2823" s="478"/>
      <c r="BG2823" s="478"/>
    </row>
    <row r="2824" spans="2:59" x14ac:dyDescent="0.2">
      <c r="B2824" s="478"/>
      <c r="C2824" s="478"/>
      <c r="D2824" s="620"/>
      <c r="E2824" s="620"/>
      <c r="F2824" s="620"/>
      <c r="G2824" s="479"/>
      <c r="H2824" s="621"/>
      <c r="I2824" s="622"/>
      <c r="J2824" s="622"/>
      <c r="K2824" s="623"/>
      <c r="L2824" s="623"/>
      <c r="M2824" s="622"/>
      <c r="N2824" s="623"/>
      <c r="O2824" s="622"/>
      <c r="P2824" s="479"/>
      <c r="Q2824" s="479"/>
      <c r="R2824" s="623"/>
      <c r="S2824" s="478"/>
      <c r="T2824" s="478"/>
      <c r="U2824" s="624"/>
      <c r="V2824" s="624"/>
      <c r="W2824" s="624"/>
      <c r="BB2824" s="478"/>
      <c r="BC2824" s="478"/>
      <c r="BD2824" s="478"/>
      <c r="BE2824" s="478"/>
      <c r="BF2824" s="478"/>
      <c r="BG2824" s="478"/>
    </row>
    <row r="2825" spans="2:59" x14ac:dyDescent="0.2">
      <c r="B2825" s="478"/>
      <c r="C2825" s="478"/>
      <c r="D2825" s="620"/>
      <c r="E2825" s="620"/>
      <c r="F2825" s="620"/>
      <c r="G2825" s="479"/>
      <c r="H2825" s="621"/>
      <c r="I2825" s="622"/>
      <c r="J2825" s="622"/>
      <c r="K2825" s="623"/>
      <c r="L2825" s="623"/>
      <c r="M2825" s="622"/>
      <c r="N2825" s="623"/>
      <c r="O2825" s="622"/>
      <c r="P2825" s="479"/>
      <c r="Q2825" s="479"/>
      <c r="R2825" s="623"/>
      <c r="S2825" s="478"/>
      <c r="T2825" s="478"/>
      <c r="U2825" s="624"/>
      <c r="V2825" s="624"/>
      <c r="W2825" s="624"/>
      <c r="BB2825" s="478"/>
      <c r="BC2825" s="478"/>
      <c r="BD2825" s="478"/>
      <c r="BE2825" s="478"/>
      <c r="BF2825" s="478"/>
      <c r="BG2825" s="478"/>
    </row>
    <row r="2826" spans="2:59" x14ac:dyDescent="0.2">
      <c r="B2826" s="478"/>
      <c r="C2826" s="478"/>
      <c r="D2826" s="620"/>
      <c r="E2826" s="620"/>
      <c r="F2826" s="620"/>
      <c r="G2826" s="479"/>
      <c r="H2826" s="621"/>
      <c r="I2826" s="622"/>
      <c r="J2826" s="622"/>
      <c r="K2826" s="623"/>
      <c r="L2826" s="623"/>
      <c r="M2826" s="622"/>
      <c r="N2826" s="623"/>
      <c r="O2826" s="622"/>
      <c r="P2826" s="479"/>
      <c r="Q2826" s="479"/>
      <c r="R2826" s="623"/>
      <c r="S2826" s="478"/>
      <c r="T2826" s="478"/>
      <c r="U2826" s="624"/>
      <c r="V2826" s="624"/>
      <c r="W2826" s="624"/>
      <c r="BB2826" s="478"/>
      <c r="BC2826" s="478"/>
      <c r="BD2826" s="478"/>
      <c r="BE2826" s="478"/>
      <c r="BF2826" s="478"/>
      <c r="BG2826" s="478"/>
    </row>
    <row r="2827" spans="2:59" x14ac:dyDescent="0.2">
      <c r="B2827" s="478"/>
      <c r="C2827" s="478"/>
      <c r="D2827" s="620"/>
      <c r="E2827" s="620"/>
      <c r="F2827" s="620"/>
      <c r="G2827" s="479"/>
      <c r="H2827" s="621"/>
      <c r="I2827" s="622"/>
      <c r="J2827" s="622"/>
      <c r="K2827" s="623"/>
      <c r="L2827" s="623"/>
      <c r="M2827" s="622"/>
      <c r="N2827" s="623"/>
      <c r="O2827" s="622"/>
      <c r="P2827" s="479"/>
      <c r="Q2827" s="479"/>
      <c r="R2827" s="623"/>
      <c r="S2827" s="478"/>
      <c r="T2827" s="478"/>
      <c r="U2827" s="624"/>
      <c r="V2827" s="624"/>
      <c r="W2827" s="624"/>
      <c r="BB2827" s="478"/>
      <c r="BC2827" s="478"/>
      <c r="BD2827" s="478"/>
      <c r="BE2827" s="478"/>
      <c r="BF2827" s="478"/>
      <c r="BG2827" s="478"/>
    </row>
    <row r="2828" spans="2:59" x14ac:dyDescent="0.2">
      <c r="B2828" s="478"/>
      <c r="C2828" s="478"/>
      <c r="D2828" s="620"/>
      <c r="E2828" s="620"/>
      <c r="F2828" s="620"/>
      <c r="G2828" s="479"/>
      <c r="H2828" s="621"/>
      <c r="I2828" s="622"/>
      <c r="J2828" s="622"/>
      <c r="K2828" s="623"/>
      <c r="L2828" s="623"/>
      <c r="M2828" s="622"/>
      <c r="N2828" s="623"/>
      <c r="O2828" s="622"/>
      <c r="P2828" s="479"/>
      <c r="Q2828" s="479"/>
      <c r="R2828" s="623"/>
      <c r="S2828" s="478"/>
      <c r="T2828" s="478"/>
      <c r="U2828" s="624"/>
      <c r="V2828" s="624"/>
      <c r="W2828" s="624"/>
      <c r="BB2828" s="478"/>
      <c r="BC2828" s="478"/>
      <c r="BD2828" s="478"/>
      <c r="BE2828" s="478"/>
      <c r="BF2828" s="478"/>
      <c r="BG2828" s="478"/>
    </row>
    <row r="2829" spans="2:59" x14ac:dyDescent="0.2">
      <c r="B2829" s="478"/>
      <c r="C2829" s="478"/>
      <c r="D2829" s="620"/>
      <c r="E2829" s="620"/>
      <c r="F2829" s="620"/>
      <c r="G2829" s="479"/>
      <c r="H2829" s="621"/>
      <c r="I2829" s="622"/>
      <c r="J2829" s="622"/>
      <c r="K2829" s="623"/>
      <c r="L2829" s="623"/>
      <c r="M2829" s="622"/>
      <c r="N2829" s="623"/>
      <c r="O2829" s="622"/>
      <c r="P2829" s="479"/>
      <c r="Q2829" s="479"/>
      <c r="R2829" s="623"/>
      <c r="S2829" s="478"/>
      <c r="T2829" s="478"/>
      <c r="U2829" s="624"/>
      <c r="V2829" s="624"/>
      <c r="W2829" s="624"/>
      <c r="BB2829" s="478"/>
      <c r="BC2829" s="478"/>
      <c r="BD2829" s="478"/>
      <c r="BE2829" s="478"/>
      <c r="BF2829" s="478"/>
      <c r="BG2829" s="478"/>
    </row>
    <row r="2830" spans="2:59" x14ac:dyDescent="0.2">
      <c r="B2830" s="478"/>
      <c r="C2830" s="478"/>
      <c r="D2830" s="620"/>
      <c r="E2830" s="620"/>
      <c r="F2830" s="620"/>
      <c r="G2830" s="479"/>
      <c r="H2830" s="621"/>
      <c r="I2830" s="622"/>
      <c r="J2830" s="622"/>
      <c r="K2830" s="623"/>
      <c r="L2830" s="623"/>
      <c r="M2830" s="622"/>
      <c r="N2830" s="623"/>
      <c r="O2830" s="622"/>
      <c r="P2830" s="479"/>
      <c r="Q2830" s="479"/>
      <c r="R2830" s="623"/>
      <c r="S2830" s="478"/>
      <c r="T2830" s="478"/>
      <c r="U2830" s="624"/>
      <c r="V2830" s="624"/>
      <c r="W2830" s="624"/>
      <c r="BB2830" s="478"/>
      <c r="BC2830" s="478"/>
      <c r="BD2830" s="478"/>
      <c r="BE2830" s="478"/>
      <c r="BF2830" s="478"/>
      <c r="BG2830" s="478"/>
    </row>
    <row r="2831" spans="2:59" x14ac:dyDescent="0.2">
      <c r="B2831" s="478"/>
      <c r="C2831" s="478"/>
      <c r="D2831" s="620"/>
      <c r="E2831" s="620"/>
      <c r="F2831" s="620"/>
      <c r="G2831" s="479"/>
      <c r="H2831" s="621"/>
      <c r="I2831" s="622"/>
      <c r="J2831" s="622"/>
      <c r="K2831" s="623"/>
      <c r="L2831" s="623"/>
      <c r="M2831" s="622"/>
      <c r="N2831" s="623"/>
      <c r="O2831" s="622"/>
      <c r="P2831" s="479"/>
      <c r="Q2831" s="479"/>
      <c r="R2831" s="623"/>
      <c r="S2831" s="478"/>
      <c r="T2831" s="478"/>
      <c r="U2831" s="624"/>
      <c r="V2831" s="624"/>
      <c r="W2831" s="624"/>
      <c r="BB2831" s="478"/>
      <c r="BC2831" s="478"/>
      <c r="BD2831" s="478"/>
      <c r="BE2831" s="478"/>
      <c r="BF2831" s="478"/>
      <c r="BG2831" s="478"/>
    </row>
    <row r="2832" spans="2:59" x14ac:dyDescent="0.2">
      <c r="B2832" s="478"/>
      <c r="C2832" s="478"/>
      <c r="D2832" s="620"/>
      <c r="E2832" s="620"/>
      <c r="F2832" s="620"/>
      <c r="G2832" s="479"/>
      <c r="H2832" s="621"/>
      <c r="I2832" s="622"/>
      <c r="J2832" s="622"/>
      <c r="K2832" s="623"/>
      <c r="L2832" s="623"/>
      <c r="M2832" s="622"/>
      <c r="N2832" s="623"/>
      <c r="O2832" s="622"/>
      <c r="P2832" s="479"/>
      <c r="Q2832" s="479"/>
      <c r="R2832" s="623"/>
      <c r="S2832" s="478"/>
      <c r="T2832" s="478"/>
      <c r="U2832" s="624"/>
      <c r="V2832" s="624"/>
      <c r="W2832" s="624"/>
      <c r="BB2832" s="478"/>
      <c r="BC2832" s="478"/>
      <c r="BD2832" s="478"/>
      <c r="BE2832" s="478"/>
      <c r="BF2832" s="478"/>
      <c r="BG2832" s="478"/>
    </row>
    <row r="2833" spans="2:59" x14ac:dyDescent="0.2">
      <c r="B2833" s="478"/>
      <c r="C2833" s="478"/>
      <c r="D2833" s="620"/>
      <c r="E2833" s="620"/>
      <c r="F2833" s="620"/>
      <c r="G2833" s="479"/>
      <c r="H2833" s="621"/>
      <c r="I2833" s="622"/>
      <c r="J2833" s="622"/>
      <c r="K2833" s="623"/>
      <c r="L2833" s="623"/>
      <c r="M2833" s="622"/>
      <c r="N2833" s="623"/>
      <c r="O2833" s="622"/>
      <c r="P2833" s="479"/>
      <c r="Q2833" s="479"/>
      <c r="R2833" s="623"/>
      <c r="S2833" s="478"/>
      <c r="T2833" s="478"/>
      <c r="U2833" s="624"/>
      <c r="V2833" s="624"/>
      <c r="W2833" s="624"/>
      <c r="BB2833" s="478"/>
      <c r="BC2833" s="478"/>
      <c r="BD2833" s="478"/>
      <c r="BE2833" s="478"/>
      <c r="BF2833" s="478"/>
      <c r="BG2833" s="478"/>
    </row>
    <row r="2834" spans="2:59" x14ac:dyDescent="0.2">
      <c r="B2834" s="478"/>
      <c r="C2834" s="478"/>
      <c r="D2834" s="620"/>
      <c r="E2834" s="620"/>
      <c r="F2834" s="620"/>
      <c r="G2834" s="479"/>
      <c r="H2834" s="621"/>
      <c r="I2834" s="622"/>
      <c r="J2834" s="622"/>
      <c r="K2834" s="623"/>
      <c r="L2834" s="623"/>
      <c r="M2834" s="622"/>
      <c r="N2834" s="623"/>
      <c r="O2834" s="622"/>
      <c r="P2834" s="479"/>
      <c r="Q2834" s="479"/>
      <c r="R2834" s="623"/>
      <c r="S2834" s="478"/>
      <c r="T2834" s="478"/>
      <c r="U2834" s="624"/>
      <c r="V2834" s="624"/>
      <c r="W2834" s="624"/>
      <c r="BB2834" s="478"/>
      <c r="BC2834" s="478"/>
      <c r="BD2834" s="478"/>
      <c r="BE2834" s="478"/>
      <c r="BF2834" s="478"/>
      <c r="BG2834" s="478"/>
    </row>
    <row r="2835" spans="2:59" x14ac:dyDescent="0.2">
      <c r="B2835" s="478"/>
      <c r="C2835" s="478"/>
      <c r="D2835" s="620"/>
      <c r="E2835" s="620"/>
      <c r="F2835" s="620"/>
      <c r="G2835" s="479"/>
      <c r="H2835" s="621"/>
      <c r="I2835" s="622"/>
      <c r="J2835" s="622"/>
      <c r="K2835" s="623"/>
      <c r="L2835" s="623"/>
      <c r="M2835" s="622"/>
      <c r="N2835" s="623"/>
      <c r="O2835" s="622"/>
      <c r="P2835" s="479"/>
      <c r="Q2835" s="479"/>
      <c r="R2835" s="623"/>
      <c r="S2835" s="478"/>
      <c r="T2835" s="478"/>
      <c r="U2835" s="624"/>
      <c r="V2835" s="624"/>
      <c r="W2835" s="624"/>
      <c r="BB2835" s="478"/>
      <c r="BC2835" s="478"/>
      <c r="BD2835" s="478"/>
      <c r="BE2835" s="478"/>
      <c r="BF2835" s="478"/>
      <c r="BG2835" s="478"/>
    </row>
    <row r="2836" spans="2:59" x14ac:dyDescent="0.2">
      <c r="B2836" s="478"/>
      <c r="C2836" s="478"/>
      <c r="D2836" s="620"/>
      <c r="E2836" s="620"/>
      <c r="F2836" s="620"/>
      <c r="G2836" s="479"/>
      <c r="H2836" s="621"/>
      <c r="I2836" s="622"/>
      <c r="J2836" s="622"/>
      <c r="K2836" s="623"/>
      <c r="L2836" s="623"/>
      <c r="M2836" s="622"/>
      <c r="N2836" s="623"/>
      <c r="O2836" s="622"/>
      <c r="P2836" s="479"/>
      <c r="Q2836" s="479"/>
      <c r="R2836" s="623"/>
      <c r="S2836" s="478"/>
      <c r="T2836" s="478"/>
      <c r="U2836" s="624"/>
      <c r="V2836" s="624"/>
      <c r="W2836" s="624"/>
      <c r="BB2836" s="478"/>
      <c r="BC2836" s="478"/>
      <c r="BD2836" s="478"/>
      <c r="BE2836" s="478"/>
      <c r="BF2836" s="478"/>
      <c r="BG2836" s="478"/>
    </row>
    <row r="2837" spans="2:59" x14ac:dyDescent="0.2">
      <c r="B2837" s="478"/>
      <c r="C2837" s="478"/>
      <c r="D2837" s="620"/>
      <c r="E2837" s="620"/>
      <c r="F2837" s="620"/>
      <c r="G2837" s="479"/>
      <c r="H2837" s="621"/>
      <c r="I2837" s="622"/>
      <c r="J2837" s="622"/>
      <c r="K2837" s="623"/>
      <c r="L2837" s="623"/>
      <c r="M2837" s="622"/>
      <c r="N2837" s="623"/>
      <c r="O2837" s="622"/>
      <c r="P2837" s="479"/>
      <c r="Q2837" s="479"/>
      <c r="R2837" s="623"/>
      <c r="S2837" s="478"/>
      <c r="T2837" s="478"/>
      <c r="U2837" s="624"/>
      <c r="V2837" s="624"/>
      <c r="W2837" s="624"/>
      <c r="BB2837" s="478"/>
      <c r="BC2837" s="478"/>
      <c r="BD2837" s="478"/>
      <c r="BE2837" s="478"/>
      <c r="BF2837" s="478"/>
      <c r="BG2837" s="478"/>
    </row>
    <row r="2838" spans="2:59" x14ac:dyDescent="0.2">
      <c r="B2838" s="478"/>
      <c r="C2838" s="478"/>
      <c r="D2838" s="620"/>
      <c r="E2838" s="620"/>
      <c r="F2838" s="620"/>
      <c r="G2838" s="479"/>
      <c r="H2838" s="621"/>
      <c r="I2838" s="622"/>
      <c r="J2838" s="622"/>
      <c r="K2838" s="623"/>
      <c r="L2838" s="623"/>
      <c r="M2838" s="622"/>
      <c r="N2838" s="623"/>
      <c r="O2838" s="622"/>
      <c r="P2838" s="479"/>
      <c r="Q2838" s="479"/>
      <c r="R2838" s="623"/>
      <c r="S2838" s="478"/>
      <c r="T2838" s="478"/>
      <c r="U2838" s="624"/>
      <c r="V2838" s="624"/>
      <c r="W2838" s="624"/>
      <c r="BB2838" s="478"/>
      <c r="BC2838" s="478"/>
      <c r="BD2838" s="478"/>
      <c r="BE2838" s="478"/>
      <c r="BF2838" s="478"/>
      <c r="BG2838" s="478"/>
    </row>
    <row r="2839" spans="2:59" x14ac:dyDescent="0.2">
      <c r="B2839" s="478"/>
      <c r="C2839" s="478"/>
      <c r="D2839" s="620"/>
      <c r="E2839" s="620"/>
      <c r="F2839" s="620"/>
      <c r="G2839" s="479"/>
      <c r="H2839" s="621"/>
      <c r="I2839" s="622"/>
      <c r="J2839" s="622"/>
      <c r="K2839" s="623"/>
      <c r="L2839" s="623"/>
      <c r="M2839" s="622"/>
      <c r="N2839" s="623"/>
      <c r="O2839" s="622"/>
      <c r="P2839" s="479"/>
      <c r="Q2839" s="479"/>
      <c r="R2839" s="623"/>
      <c r="S2839" s="478"/>
      <c r="T2839" s="478"/>
      <c r="U2839" s="624"/>
      <c r="V2839" s="624"/>
      <c r="W2839" s="624"/>
      <c r="BB2839" s="478"/>
      <c r="BC2839" s="478"/>
      <c r="BD2839" s="478"/>
      <c r="BE2839" s="478"/>
      <c r="BF2839" s="478"/>
      <c r="BG2839" s="478"/>
    </row>
    <row r="2840" spans="2:59" x14ac:dyDescent="0.2">
      <c r="B2840" s="478"/>
      <c r="C2840" s="478"/>
      <c r="D2840" s="620"/>
      <c r="E2840" s="620"/>
      <c r="F2840" s="620"/>
      <c r="G2840" s="479"/>
      <c r="H2840" s="621"/>
      <c r="I2840" s="622"/>
      <c r="J2840" s="622"/>
      <c r="K2840" s="623"/>
      <c r="L2840" s="623"/>
      <c r="M2840" s="622"/>
      <c r="N2840" s="623"/>
      <c r="O2840" s="622"/>
      <c r="P2840" s="479"/>
      <c r="Q2840" s="479"/>
      <c r="R2840" s="623"/>
      <c r="S2840" s="478"/>
      <c r="T2840" s="478"/>
      <c r="U2840" s="624"/>
      <c r="V2840" s="624"/>
      <c r="W2840" s="624"/>
      <c r="BB2840" s="478"/>
      <c r="BC2840" s="478"/>
      <c r="BD2840" s="478"/>
      <c r="BE2840" s="478"/>
      <c r="BF2840" s="478"/>
      <c r="BG2840" s="478"/>
    </row>
    <row r="2841" spans="2:59" x14ac:dyDescent="0.2">
      <c r="B2841" s="478"/>
      <c r="C2841" s="478"/>
      <c r="D2841" s="620"/>
      <c r="E2841" s="620"/>
      <c r="F2841" s="620"/>
      <c r="G2841" s="479"/>
      <c r="H2841" s="621"/>
      <c r="I2841" s="622"/>
      <c r="J2841" s="622"/>
      <c r="K2841" s="623"/>
      <c r="L2841" s="623"/>
      <c r="M2841" s="622"/>
      <c r="N2841" s="623"/>
      <c r="O2841" s="622"/>
      <c r="P2841" s="479"/>
      <c r="Q2841" s="479"/>
      <c r="R2841" s="623"/>
      <c r="S2841" s="478"/>
      <c r="T2841" s="478"/>
      <c r="U2841" s="624"/>
      <c r="V2841" s="624"/>
      <c r="W2841" s="624"/>
      <c r="BB2841" s="478"/>
      <c r="BC2841" s="478"/>
      <c r="BD2841" s="478"/>
      <c r="BE2841" s="478"/>
      <c r="BF2841" s="478"/>
      <c r="BG2841" s="478"/>
    </row>
    <row r="2842" spans="2:59" x14ac:dyDescent="0.2">
      <c r="B2842" s="478"/>
      <c r="C2842" s="478"/>
      <c r="D2842" s="620"/>
      <c r="E2842" s="620"/>
      <c r="F2842" s="620"/>
      <c r="G2842" s="479"/>
      <c r="H2842" s="621"/>
      <c r="I2842" s="622"/>
      <c r="J2842" s="622"/>
      <c r="K2842" s="623"/>
      <c r="L2842" s="623"/>
      <c r="M2842" s="622"/>
      <c r="N2842" s="623"/>
      <c r="O2842" s="622"/>
      <c r="P2842" s="479"/>
      <c r="Q2842" s="479"/>
      <c r="R2842" s="623"/>
      <c r="S2842" s="478"/>
      <c r="T2842" s="478"/>
      <c r="U2842" s="624"/>
      <c r="V2842" s="624"/>
      <c r="W2842" s="624"/>
      <c r="BB2842" s="478"/>
      <c r="BC2842" s="478"/>
      <c r="BD2842" s="478"/>
      <c r="BE2842" s="478"/>
      <c r="BF2842" s="478"/>
      <c r="BG2842" s="478"/>
    </row>
    <row r="2843" spans="2:59" x14ac:dyDescent="0.2">
      <c r="B2843" s="478"/>
      <c r="C2843" s="478"/>
      <c r="D2843" s="620"/>
      <c r="E2843" s="620"/>
      <c r="F2843" s="620"/>
      <c r="G2843" s="479"/>
      <c r="H2843" s="621"/>
      <c r="I2843" s="622"/>
      <c r="J2843" s="622"/>
      <c r="K2843" s="623"/>
      <c r="L2843" s="623"/>
      <c r="M2843" s="622"/>
      <c r="N2843" s="623"/>
      <c r="O2843" s="622"/>
      <c r="P2843" s="479"/>
      <c r="Q2843" s="479"/>
      <c r="R2843" s="623"/>
      <c r="S2843" s="478"/>
      <c r="T2843" s="478"/>
      <c r="U2843" s="624"/>
      <c r="V2843" s="624"/>
      <c r="W2843" s="624"/>
      <c r="BB2843" s="478"/>
      <c r="BC2843" s="478"/>
      <c r="BD2843" s="478"/>
      <c r="BE2843" s="478"/>
      <c r="BF2843" s="478"/>
      <c r="BG2843" s="478"/>
    </row>
    <row r="2844" spans="2:59" x14ac:dyDescent="0.2">
      <c r="B2844" s="478"/>
      <c r="C2844" s="478"/>
      <c r="D2844" s="620"/>
      <c r="E2844" s="620"/>
      <c r="F2844" s="620"/>
      <c r="G2844" s="479"/>
      <c r="H2844" s="621"/>
      <c r="I2844" s="622"/>
      <c r="J2844" s="622"/>
      <c r="K2844" s="623"/>
      <c r="L2844" s="623"/>
      <c r="M2844" s="622"/>
      <c r="N2844" s="623"/>
      <c r="O2844" s="622"/>
      <c r="P2844" s="479"/>
      <c r="Q2844" s="479"/>
      <c r="R2844" s="623"/>
      <c r="S2844" s="478"/>
      <c r="T2844" s="478"/>
      <c r="U2844" s="624"/>
      <c r="V2844" s="624"/>
      <c r="W2844" s="624"/>
      <c r="BB2844" s="478"/>
      <c r="BC2844" s="478"/>
      <c r="BD2844" s="478"/>
      <c r="BE2844" s="478"/>
      <c r="BF2844" s="478"/>
      <c r="BG2844" s="478"/>
    </row>
    <row r="2845" spans="2:59" x14ac:dyDescent="0.2">
      <c r="B2845" s="478"/>
      <c r="C2845" s="478"/>
      <c r="D2845" s="620"/>
      <c r="E2845" s="620"/>
      <c r="F2845" s="620"/>
      <c r="G2845" s="479"/>
      <c r="H2845" s="621"/>
      <c r="I2845" s="622"/>
      <c r="J2845" s="622"/>
      <c r="K2845" s="623"/>
      <c r="L2845" s="623"/>
      <c r="M2845" s="622"/>
      <c r="N2845" s="623"/>
      <c r="O2845" s="622"/>
      <c r="P2845" s="479"/>
      <c r="Q2845" s="479"/>
      <c r="R2845" s="623"/>
      <c r="S2845" s="478"/>
      <c r="T2845" s="478"/>
      <c r="U2845" s="624"/>
      <c r="V2845" s="624"/>
      <c r="W2845" s="624"/>
      <c r="BB2845" s="478"/>
      <c r="BC2845" s="478"/>
      <c r="BD2845" s="478"/>
      <c r="BE2845" s="478"/>
      <c r="BF2845" s="478"/>
      <c r="BG2845" s="478"/>
    </row>
    <row r="2846" spans="2:59" x14ac:dyDescent="0.2">
      <c r="B2846" s="478"/>
      <c r="C2846" s="478"/>
      <c r="D2846" s="620"/>
      <c r="E2846" s="620"/>
      <c r="F2846" s="620"/>
      <c r="G2846" s="479"/>
      <c r="H2846" s="621"/>
      <c r="I2846" s="622"/>
      <c r="J2846" s="622"/>
      <c r="K2846" s="623"/>
      <c r="L2846" s="623"/>
      <c r="M2846" s="622"/>
      <c r="N2846" s="623"/>
      <c r="O2846" s="622"/>
      <c r="P2846" s="479"/>
      <c r="Q2846" s="479"/>
      <c r="R2846" s="623"/>
      <c r="S2846" s="478"/>
      <c r="T2846" s="478"/>
      <c r="U2846" s="624"/>
      <c r="V2846" s="624"/>
      <c r="W2846" s="624"/>
      <c r="BB2846" s="478"/>
      <c r="BC2846" s="478"/>
      <c r="BD2846" s="478"/>
      <c r="BE2846" s="478"/>
      <c r="BF2846" s="478"/>
      <c r="BG2846" s="478"/>
    </row>
    <row r="2847" spans="2:59" x14ac:dyDescent="0.2">
      <c r="B2847" s="478"/>
      <c r="C2847" s="478"/>
      <c r="D2847" s="620"/>
      <c r="E2847" s="620"/>
      <c r="F2847" s="620"/>
      <c r="G2847" s="479"/>
      <c r="H2847" s="621"/>
      <c r="I2847" s="622"/>
      <c r="J2847" s="622"/>
      <c r="K2847" s="623"/>
      <c r="L2847" s="623"/>
      <c r="M2847" s="622"/>
      <c r="N2847" s="623"/>
      <c r="O2847" s="622"/>
      <c r="P2847" s="479"/>
      <c r="Q2847" s="479"/>
      <c r="R2847" s="623"/>
      <c r="S2847" s="478"/>
      <c r="T2847" s="478"/>
      <c r="U2847" s="624"/>
      <c r="V2847" s="624"/>
      <c r="W2847" s="624"/>
      <c r="BB2847" s="478"/>
      <c r="BC2847" s="478"/>
      <c r="BD2847" s="478"/>
      <c r="BE2847" s="478"/>
      <c r="BF2847" s="478"/>
      <c r="BG2847" s="478"/>
    </row>
    <row r="2848" spans="2:59" x14ac:dyDescent="0.2">
      <c r="B2848" s="478"/>
      <c r="C2848" s="478"/>
      <c r="D2848" s="620"/>
      <c r="E2848" s="620"/>
      <c r="F2848" s="620"/>
      <c r="G2848" s="479"/>
      <c r="H2848" s="621"/>
      <c r="I2848" s="622"/>
      <c r="J2848" s="622"/>
      <c r="K2848" s="623"/>
      <c r="L2848" s="623"/>
      <c r="M2848" s="622"/>
      <c r="N2848" s="623"/>
      <c r="O2848" s="622"/>
      <c r="P2848" s="479"/>
      <c r="Q2848" s="479"/>
      <c r="R2848" s="623"/>
      <c r="S2848" s="478"/>
      <c r="T2848" s="478"/>
      <c r="U2848" s="624"/>
      <c r="V2848" s="624"/>
      <c r="W2848" s="624"/>
      <c r="BB2848" s="478"/>
      <c r="BC2848" s="478"/>
      <c r="BD2848" s="478"/>
      <c r="BE2848" s="478"/>
      <c r="BF2848" s="478"/>
      <c r="BG2848" s="478"/>
    </row>
    <row r="2849" spans="2:59" x14ac:dyDescent="0.2">
      <c r="B2849" s="478"/>
      <c r="C2849" s="478"/>
      <c r="D2849" s="620"/>
      <c r="E2849" s="620"/>
      <c r="F2849" s="620"/>
      <c r="G2849" s="479"/>
      <c r="H2849" s="621"/>
      <c r="I2849" s="622"/>
      <c r="J2849" s="622"/>
      <c r="K2849" s="623"/>
      <c r="L2849" s="623"/>
      <c r="M2849" s="622"/>
      <c r="N2849" s="623"/>
      <c r="O2849" s="622"/>
      <c r="P2849" s="479"/>
      <c r="Q2849" s="479"/>
      <c r="R2849" s="623"/>
      <c r="S2849" s="478"/>
      <c r="T2849" s="478"/>
      <c r="U2849" s="624"/>
      <c r="V2849" s="624"/>
      <c r="W2849" s="624"/>
      <c r="BB2849" s="478"/>
      <c r="BC2849" s="478"/>
      <c r="BD2849" s="478"/>
      <c r="BE2849" s="478"/>
      <c r="BF2849" s="478"/>
      <c r="BG2849" s="478"/>
    </row>
    <row r="2850" spans="2:59" x14ac:dyDescent="0.2">
      <c r="B2850" s="478"/>
      <c r="C2850" s="478"/>
      <c r="D2850" s="620"/>
      <c r="E2850" s="620"/>
      <c r="F2850" s="620"/>
      <c r="G2850" s="479"/>
      <c r="H2850" s="621"/>
      <c r="I2850" s="622"/>
      <c r="J2850" s="622"/>
      <c r="K2850" s="623"/>
      <c r="L2850" s="623"/>
      <c r="M2850" s="622"/>
      <c r="N2850" s="623"/>
      <c r="O2850" s="622"/>
      <c r="P2850" s="479"/>
      <c r="Q2850" s="479"/>
      <c r="R2850" s="623"/>
      <c r="S2850" s="478"/>
      <c r="T2850" s="478"/>
      <c r="U2850" s="624"/>
      <c r="V2850" s="624"/>
      <c r="W2850" s="624"/>
      <c r="BB2850" s="478"/>
      <c r="BC2850" s="478"/>
      <c r="BD2850" s="478"/>
      <c r="BE2850" s="478"/>
      <c r="BF2850" s="478"/>
      <c r="BG2850" s="478"/>
    </row>
    <row r="2851" spans="2:59" x14ac:dyDescent="0.2">
      <c r="B2851" s="478"/>
      <c r="C2851" s="478"/>
      <c r="D2851" s="620"/>
      <c r="E2851" s="620"/>
      <c r="F2851" s="620"/>
      <c r="G2851" s="479"/>
      <c r="H2851" s="621"/>
      <c r="I2851" s="622"/>
      <c r="J2851" s="622"/>
      <c r="K2851" s="623"/>
      <c r="L2851" s="623"/>
      <c r="M2851" s="622"/>
      <c r="N2851" s="623"/>
      <c r="O2851" s="622"/>
      <c r="P2851" s="479"/>
      <c r="Q2851" s="479"/>
      <c r="R2851" s="623"/>
      <c r="S2851" s="478"/>
      <c r="T2851" s="478"/>
      <c r="U2851" s="624"/>
      <c r="V2851" s="624"/>
      <c r="W2851" s="624"/>
      <c r="BB2851" s="478"/>
      <c r="BC2851" s="478"/>
      <c r="BD2851" s="478"/>
      <c r="BE2851" s="478"/>
      <c r="BF2851" s="478"/>
      <c r="BG2851" s="478"/>
    </row>
    <row r="2852" spans="2:59" x14ac:dyDescent="0.2">
      <c r="B2852" s="478"/>
      <c r="C2852" s="478"/>
      <c r="D2852" s="620"/>
      <c r="E2852" s="620"/>
      <c r="F2852" s="620"/>
      <c r="G2852" s="479"/>
      <c r="H2852" s="621"/>
      <c r="I2852" s="622"/>
      <c r="J2852" s="622"/>
      <c r="K2852" s="623"/>
      <c r="L2852" s="623"/>
      <c r="M2852" s="622"/>
      <c r="N2852" s="623"/>
      <c r="O2852" s="622"/>
      <c r="P2852" s="479"/>
      <c r="Q2852" s="479"/>
      <c r="R2852" s="623"/>
      <c r="S2852" s="478"/>
      <c r="T2852" s="478"/>
      <c r="U2852" s="624"/>
      <c r="V2852" s="624"/>
      <c r="W2852" s="624"/>
      <c r="BB2852" s="478"/>
      <c r="BC2852" s="478"/>
      <c r="BD2852" s="478"/>
      <c r="BE2852" s="478"/>
      <c r="BF2852" s="478"/>
      <c r="BG2852" s="478"/>
    </row>
    <row r="2853" spans="2:59" x14ac:dyDescent="0.2">
      <c r="B2853" s="478"/>
      <c r="C2853" s="478"/>
      <c r="D2853" s="620"/>
      <c r="E2853" s="620"/>
      <c r="F2853" s="620"/>
      <c r="G2853" s="479"/>
      <c r="H2853" s="621"/>
      <c r="I2853" s="622"/>
      <c r="J2853" s="622"/>
      <c r="K2853" s="623"/>
      <c r="L2853" s="623"/>
      <c r="M2853" s="622"/>
      <c r="N2853" s="623"/>
      <c r="O2853" s="622"/>
      <c r="P2853" s="479"/>
      <c r="Q2853" s="479"/>
      <c r="R2853" s="623"/>
      <c r="S2853" s="478"/>
      <c r="T2853" s="478"/>
      <c r="U2853" s="624"/>
      <c r="V2853" s="624"/>
      <c r="W2853" s="624"/>
      <c r="BB2853" s="478"/>
      <c r="BC2853" s="478"/>
      <c r="BD2853" s="478"/>
      <c r="BE2853" s="478"/>
      <c r="BF2853" s="478"/>
      <c r="BG2853" s="478"/>
    </row>
    <row r="2854" spans="2:59" x14ac:dyDescent="0.2">
      <c r="B2854" s="478"/>
      <c r="C2854" s="478"/>
      <c r="D2854" s="620"/>
      <c r="E2854" s="620"/>
      <c r="F2854" s="620"/>
      <c r="G2854" s="479"/>
      <c r="H2854" s="621"/>
      <c r="I2854" s="622"/>
      <c r="J2854" s="622"/>
      <c r="K2854" s="623"/>
      <c r="L2854" s="623"/>
      <c r="M2854" s="622"/>
      <c r="N2854" s="623"/>
      <c r="O2854" s="622"/>
      <c r="P2854" s="479"/>
      <c r="Q2854" s="479"/>
      <c r="R2854" s="623"/>
      <c r="S2854" s="478"/>
      <c r="T2854" s="478"/>
      <c r="U2854" s="624"/>
      <c r="V2854" s="624"/>
      <c r="W2854" s="624"/>
      <c r="BB2854" s="478"/>
      <c r="BC2854" s="478"/>
      <c r="BD2854" s="478"/>
      <c r="BE2854" s="478"/>
      <c r="BF2854" s="478"/>
      <c r="BG2854" s="478"/>
    </row>
    <row r="2855" spans="2:59" x14ac:dyDescent="0.2">
      <c r="B2855" s="478"/>
      <c r="C2855" s="478"/>
      <c r="D2855" s="620"/>
      <c r="E2855" s="620"/>
      <c r="F2855" s="620"/>
      <c r="G2855" s="479"/>
      <c r="H2855" s="621"/>
      <c r="I2855" s="622"/>
      <c r="J2855" s="622"/>
      <c r="K2855" s="623"/>
      <c r="L2855" s="623"/>
      <c r="M2855" s="622"/>
      <c r="N2855" s="623"/>
      <c r="O2855" s="622"/>
      <c r="P2855" s="479"/>
      <c r="Q2855" s="479"/>
      <c r="R2855" s="623"/>
      <c r="S2855" s="478"/>
      <c r="T2855" s="478"/>
      <c r="U2855" s="624"/>
      <c r="V2855" s="624"/>
      <c r="W2855" s="624"/>
      <c r="BB2855" s="478"/>
      <c r="BC2855" s="478"/>
      <c r="BD2855" s="478"/>
      <c r="BE2855" s="478"/>
      <c r="BF2855" s="478"/>
      <c r="BG2855" s="478"/>
    </row>
    <row r="2856" spans="2:59" x14ac:dyDescent="0.2">
      <c r="B2856" s="478"/>
      <c r="C2856" s="478"/>
      <c r="D2856" s="620"/>
      <c r="E2856" s="620"/>
      <c r="F2856" s="620"/>
      <c r="G2856" s="479"/>
      <c r="H2856" s="621"/>
      <c r="I2856" s="622"/>
      <c r="J2856" s="622"/>
      <c r="K2856" s="623"/>
      <c r="L2856" s="623"/>
      <c r="M2856" s="622"/>
      <c r="N2856" s="623"/>
      <c r="O2856" s="622"/>
      <c r="P2856" s="479"/>
      <c r="Q2856" s="479"/>
      <c r="R2856" s="623"/>
      <c r="S2856" s="478"/>
      <c r="T2856" s="478"/>
      <c r="U2856" s="624"/>
      <c r="V2856" s="624"/>
      <c r="W2856" s="624"/>
      <c r="BB2856" s="478"/>
      <c r="BC2856" s="478"/>
      <c r="BD2856" s="478"/>
      <c r="BE2856" s="478"/>
      <c r="BF2856" s="478"/>
      <c r="BG2856" s="478"/>
    </row>
    <row r="2857" spans="2:59" x14ac:dyDescent="0.2">
      <c r="B2857" s="478"/>
      <c r="C2857" s="478"/>
      <c r="D2857" s="620"/>
      <c r="E2857" s="620"/>
      <c r="F2857" s="620"/>
      <c r="G2857" s="479"/>
      <c r="H2857" s="621"/>
      <c r="I2857" s="622"/>
      <c r="J2857" s="622"/>
      <c r="K2857" s="623"/>
      <c r="L2857" s="623"/>
      <c r="M2857" s="622"/>
      <c r="N2857" s="623"/>
      <c r="O2857" s="622"/>
      <c r="P2857" s="479"/>
      <c r="Q2857" s="479"/>
      <c r="R2857" s="623"/>
      <c r="S2857" s="478"/>
      <c r="T2857" s="478"/>
      <c r="U2857" s="624"/>
      <c r="V2857" s="624"/>
      <c r="W2857" s="624"/>
      <c r="BB2857" s="478"/>
      <c r="BC2857" s="478"/>
      <c r="BD2857" s="478"/>
      <c r="BE2857" s="478"/>
      <c r="BF2857" s="478"/>
      <c r="BG2857" s="478"/>
    </row>
    <row r="2858" spans="2:59" x14ac:dyDescent="0.2">
      <c r="B2858" s="478"/>
      <c r="C2858" s="478"/>
      <c r="D2858" s="620"/>
      <c r="E2858" s="620"/>
      <c r="F2858" s="620"/>
      <c r="G2858" s="479"/>
      <c r="H2858" s="621"/>
      <c r="I2858" s="622"/>
      <c r="J2858" s="622"/>
      <c r="K2858" s="623"/>
      <c r="L2858" s="623"/>
      <c r="M2858" s="622"/>
      <c r="N2858" s="623"/>
      <c r="O2858" s="622"/>
      <c r="P2858" s="479"/>
      <c r="Q2858" s="479"/>
      <c r="R2858" s="623"/>
      <c r="S2858" s="478"/>
      <c r="T2858" s="478"/>
      <c r="U2858" s="624"/>
      <c r="V2858" s="624"/>
      <c r="W2858" s="624"/>
      <c r="BB2858" s="478"/>
      <c r="BC2858" s="478"/>
      <c r="BD2858" s="478"/>
      <c r="BE2858" s="478"/>
      <c r="BF2858" s="478"/>
      <c r="BG2858" s="478"/>
    </row>
    <row r="2859" spans="2:59" x14ac:dyDescent="0.2">
      <c r="B2859" s="478"/>
      <c r="C2859" s="478"/>
      <c r="D2859" s="620"/>
      <c r="E2859" s="620"/>
      <c r="F2859" s="620"/>
      <c r="G2859" s="479"/>
      <c r="H2859" s="621"/>
      <c r="I2859" s="622"/>
      <c r="J2859" s="622"/>
      <c r="K2859" s="623"/>
      <c r="L2859" s="623"/>
      <c r="M2859" s="622"/>
      <c r="N2859" s="623"/>
      <c r="O2859" s="622"/>
      <c r="P2859" s="479"/>
      <c r="Q2859" s="479"/>
      <c r="R2859" s="623"/>
      <c r="S2859" s="478"/>
      <c r="T2859" s="478"/>
      <c r="U2859" s="624"/>
      <c r="V2859" s="624"/>
      <c r="W2859" s="624"/>
      <c r="BB2859" s="478"/>
      <c r="BC2859" s="478"/>
      <c r="BD2859" s="478"/>
      <c r="BE2859" s="478"/>
      <c r="BF2859" s="478"/>
      <c r="BG2859" s="478"/>
    </row>
    <row r="2860" spans="2:59" x14ac:dyDescent="0.2">
      <c r="B2860" s="478"/>
      <c r="C2860" s="478"/>
      <c r="D2860" s="620"/>
      <c r="E2860" s="620"/>
      <c r="F2860" s="620"/>
      <c r="G2860" s="479"/>
      <c r="H2860" s="621"/>
      <c r="I2860" s="622"/>
      <c r="J2860" s="622"/>
      <c r="K2860" s="623"/>
      <c r="L2860" s="623"/>
      <c r="M2860" s="622"/>
      <c r="N2860" s="623"/>
      <c r="O2860" s="622"/>
      <c r="P2860" s="479"/>
      <c r="Q2860" s="479"/>
      <c r="R2860" s="623"/>
      <c r="S2860" s="478"/>
      <c r="T2860" s="478"/>
      <c r="U2860" s="624"/>
      <c r="V2860" s="624"/>
      <c r="W2860" s="624"/>
      <c r="BB2860" s="478"/>
      <c r="BC2860" s="478"/>
      <c r="BD2860" s="478"/>
      <c r="BE2860" s="478"/>
      <c r="BF2860" s="478"/>
      <c r="BG2860" s="478"/>
    </row>
    <row r="2861" spans="2:59" x14ac:dyDescent="0.2">
      <c r="B2861" s="478"/>
      <c r="C2861" s="478"/>
      <c r="D2861" s="620"/>
      <c r="E2861" s="620"/>
      <c r="F2861" s="620"/>
      <c r="G2861" s="479"/>
      <c r="H2861" s="621"/>
      <c r="I2861" s="622"/>
      <c r="J2861" s="622"/>
      <c r="K2861" s="623"/>
      <c r="L2861" s="623"/>
      <c r="M2861" s="622"/>
      <c r="N2861" s="623"/>
      <c r="O2861" s="622"/>
      <c r="P2861" s="479"/>
      <c r="Q2861" s="479"/>
      <c r="R2861" s="623"/>
      <c r="S2861" s="478"/>
      <c r="T2861" s="478"/>
      <c r="U2861" s="624"/>
      <c r="V2861" s="624"/>
      <c r="W2861" s="624"/>
      <c r="BB2861" s="478"/>
      <c r="BC2861" s="478"/>
      <c r="BD2861" s="478"/>
      <c r="BE2861" s="478"/>
      <c r="BF2861" s="478"/>
      <c r="BG2861" s="478"/>
    </row>
    <row r="2862" spans="2:59" x14ac:dyDescent="0.2">
      <c r="B2862" s="478"/>
      <c r="C2862" s="478"/>
      <c r="D2862" s="620"/>
      <c r="E2862" s="620"/>
      <c r="F2862" s="620"/>
      <c r="G2862" s="479"/>
      <c r="H2862" s="621"/>
      <c r="I2862" s="622"/>
      <c r="J2862" s="622"/>
      <c r="K2862" s="623"/>
      <c r="L2862" s="623"/>
      <c r="M2862" s="622"/>
      <c r="N2862" s="623"/>
      <c r="O2862" s="622"/>
      <c r="P2862" s="479"/>
      <c r="Q2862" s="479"/>
      <c r="R2862" s="623"/>
      <c r="S2862" s="478"/>
      <c r="T2862" s="478"/>
      <c r="U2862" s="624"/>
      <c r="V2862" s="624"/>
      <c r="W2862" s="624"/>
      <c r="BB2862" s="478"/>
      <c r="BC2862" s="478"/>
      <c r="BD2862" s="478"/>
      <c r="BE2862" s="478"/>
      <c r="BF2862" s="478"/>
      <c r="BG2862" s="478"/>
    </row>
    <row r="2863" spans="2:59" x14ac:dyDescent="0.2">
      <c r="B2863" s="478"/>
      <c r="C2863" s="478"/>
      <c r="D2863" s="620"/>
      <c r="E2863" s="620"/>
      <c r="F2863" s="620"/>
      <c r="G2863" s="479"/>
      <c r="H2863" s="621"/>
      <c r="I2863" s="622"/>
      <c r="J2863" s="622"/>
      <c r="K2863" s="623"/>
      <c r="L2863" s="623"/>
      <c r="M2863" s="622"/>
      <c r="N2863" s="623"/>
      <c r="O2863" s="622"/>
      <c r="P2863" s="479"/>
      <c r="Q2863" s="479"/>
      <c r="R2863" s="623"/>
      <c r="S2863" s="478"/>
      <c r="T2863" s="478"/>
      <c r="U2863" s="624"/>
      <c r="V2863" s="624"/>
      <c r="W2863" s="624"/>
      <c r="BB2863" s="478"/>
      <c r="BC2863" s="478"/>
      <c r="BD2863" s="478"/>
      <c r="BE2863" s="478"/>
      <c r="BF2863" s="478"/>
      <c r="BG2863" s="478"/>
    </row>
    <row r="2864" spans="2:59" x14ac:dyDescent="0.2">
      <c r="B2864" s="478"/>
      <c r="C2864" s="478"/>
      <c r="D2864" s="620"/>
      <c r="E2864" s="620"/>
      <c r="F2864" s="620"/>
      <c r="G2864" s="479"/>
      <c r="H2864" s="621"/>
      <c r="I2864" s="622"/>
      <c r="J2864" s="622"/>
      <c r="K2864" s="623"/>
      <c r="L2864" s="623"/>
      <c r="M2864" s="622"/>
      <c r="N2864" s="623"/>
      <c r="O2864" s="622"/>
      <c r="P2864" s="479"/>
      <c r="Q2864" s="479"/>
      <c r="R2864" s="623"/>
      <c r="S2864" s="478"/>
      <c r="T2864" s="478"/>
      <c r="U2864" s="624"/>
      <c r="V2864" s="624"/>
      <c r="W2864" s="624"/>
      <c r="BB2864" s="478"/>
      <c r="BC2864" s="478"/>
      <c r="BD2864" s="478"/>
      <c r="BE2864" s="478"/>
      <c r="BF2864" s="478"/>
      <c r="BG2864" s="478"/>
    </row>
    <row r="2865" spans="2:59" x14ac:dyDescent="0.2">
      <c r="B2865" s="478"/>
      <c r="C2865" s="478"/>
      <c r="D2865" s="620"/>
      <c r="E2865" s="620"/>
      <c r="F2865" s="620"/>
      <c r="G2865" s="479"/>
      <c r="H2865" s="621"/>
      <c r="I2865" s="622"/>
      <c r="J2865" s="622"/>
      <c r="K2865" s="623"/>
      <c r="L2865" s="623"/>
      <c r="M2865" s="622"/>
      <c r="N2865" s="623"/>
      <c r="O2865" s="622"/>
      <c r="P2865" s="479"/>
      <c r="Q2865" s="479"/>
      <c r="R2865" s="623"/>
      <c r="S2865" s="478"/>
      <c r="T2865" s="478"/>
      <c r="U2865" s="624"/>
      <c r="V2865" s="624"/>
      <c r="W2865" s="624"/>
      <c r="BB2865" s="478"/>
      <c r="BC2865" s="478"/>
      <c r="BD2865" s="478"/>
      <c r="BE2865" s="478"/>
      <c r="BF2865" s="478"/>
      <c r="BG2865" s="478"/>
    </row>
    <row r="2866" spans="2:59" x14ac:dyDescent="0.2">
      <c r="B2866" s="478"/>
      <c r="C2866" s="478"/>
      <c r="D2866" s="620"/>
      <c r="E2866" s="620"/>
      <c r="F2866" s="620"/>
      <c r="G2866" s="479"/>
      <c r="H2866" s="621"/>
      <c r="I2866" s="622"/>
      <c r="J2866" s="622"/>
      <c r="K2866" s="623"/>
      <c r="L2866" s="623"/>
      <c r="M2866" s="622"/>
      <c r="N2866" s="623"/>
      <c r="O2866" s="622"/>
      <c r="P2866" s="479"/>
      <c r="Q2866" s="479"/>
      <c r="R2866" s="623"/>
      <c r="S2866" s="478"/>
      <c r="T2866" s="478"/>
      <c r="U2866" s="624"/>
      <c r="V2866" s="624"/>
      <c r="W2866" s="624"/>
      <c r="BB2866" s="478"/>
      <c r="BC2866" s="478"/>
      <c r="BD2866" s="478"/>
      <c r="BE2866" s="478"/>
      <c r="BF2866" s="478"/>
      <c r="BG2866" s="478"/>
    </row>
    <row r="2867" spans="2:59" x14ac:dyDescent="0.2">
      <c r="B2867" s="478"/>
      <c r="C2867" s="478"/>
      <c r="D2867" s="620"/>
      <c r="E2867" s="620"/>
      <c r="F2867" s="620"/>
      <c r="G2867" s="479"/>
      <c r="H2867" s="621"/>
      <c r="I2867" s="622"/>
      <c r="J2867" s="622"/>
      <c r="K2867" s="623"/>
      <c r="L2867" s="623"/>
      <c r="M2867" s="622"/>
      <c r="N2867" s="623"/>
      <c r="O2867" s="622"/>
      <c r="P2867" s="479"/>
      <c r="Q2867" s="479"/>
      <c r="R2867" s="623"/>
      <c r="S2867" s="478"/>
      <c r="T2867" s="478"/>
      <c r="U2867" s="624"/>
      <c r="V2867" s="624"/>
      <c r="W2867" s="624"/>
      <c r="BB2867" s="478"/>
      <c r="BC2867" s="478"/>
      <c r="BD2867" s="478"/>
      <c r="BE2867" s="478"/>
      <c r="BF2867" s="478"/>
      <c r="BG2867" s="478"/>
    </row>
    <row r="2868" spans="2:59" x14ac:dyDescent="0.2">
      <c r="B2868" s="478"/>
      <c r="C2868" s="478"/>
      <c r="D2868" s="620"/>
      <c r="E2868" s="620"/>
      <c r="F2868" s="620"/>
      <c r="G2868" s="479"/>
      <c r="H2868" s="621"/>
      <c r="I2868" s="622"/>
      <c r="J2868" s="622"/>
      <c r="K2868" s="623"/>
      <c r="L2868" s="623"/>
      <c r="M2868" s="622"/>
      <c r="N2868" s="623"/>
      <c r="O2868" s="622"/>
      <c r="P2868" s="479"/>
      <c r="Q2868" s="479"/>
      <c r="R2868" s="623"/>
      <c r="S2868" s="478"/>
      <c r="T2868" s="478"/>
      <c r="U2868" s="624"/>
      <c r="V2868" s="624"/>
      <c r="W2868" s="624"/>
      <c r="BB2868" s="478"/>
      <c r="BC2868" s="478"/>
      <c r="BD2868" s="478"/>
      <c r="BE2868" s="478"/>
      <c r="BF2868" s="478"/>
      <c r="BG2868" s="478"/>
    </row>
    <row r="2869" spans="2:59" x14ac:dyDescent="0.2">
      <c r="B2869" s="478"/>
      <c r="C2869" s="478"/>
      <c r="D2869" s="620"/>
      <c r="E2869" s="620"/>
      <c r="F2869" s="620"/>
      <c r="G2869" s="479"/>
      <c r="H2869" s="621"/>
      <c r="I2869" s="622"/>
      <c r="J2869" s="622"/>
      <c r="K2869" s="623"/>
      <c r="L2869" s="623"/>
      <c r="M2869" s="622"/>
      <c r="N2869" s="623"/>
      <c r="O2869" s="622"/>
      <c r="P2869" s="479"/>
      <c r="Q2869" s="479"/>
      <c r="R2869" s="623"/>
      <c r="S2869" s="478"/>
      <c r="T2869" s="478"/>
      <c r="U2869" s="624"/>
      <c r="V2869" s="624"/>
      <c r="W2869" s="624"/>
      <c r="BB2869" s="478"/>
      <c r="BC2869" s="478"/>
      <c r="BD2869" s="478"/>
      <c r="BE2869" s="478"/>
      <c r="BF2869" s="478"/>
      <c r="BG2869" s="478"/>
    </row>
    <row r="2870" spans="2:59" x14ac:dyDescent="0.2">
      <c r="B2870" s="478"/>
      <c r="C2870" s="478"/>
      <c r="D2870" s="620"/>
      <c r="E2870" s="620"/>
      <c r="F2870" s="620"/>
      <c r="G2870" s="479"/>
      <c r="H2870" s="621"/>
      <c r="I2870" s="622"/>
      <c r="J2870" s="622"/>
      <c r="K2870" s="623"/>
      <c r="L2870" s="623"/>
      <c r="M2870" s="622"/>
      <c r="N2870" s="623"/>
      <c r="O2870" s="622"/>
      <c r="P2870" s="479"/>
      <c r="Q2870" s="479"/>
      <c r="R2870" s="623"/>
      <c r="S2870" s="478"/>
      <c r="T2870" s="478"/>
      <c r="U2870" s="624"/>
      <c r="V2870" s="624"/>
      <c r="W2870" s="624"/>
      <c r="BB2870" s="478"/>
      <c r="BC2870" s="478"/>
      <c r="BD2870" s="478"/>
      <c r="BE2870" s="478"/>
      <c r="BF2870" s="478"/>
      <c r="BG2870" s="478"/>
    </row>
    <row r="2871" spans="2:59" x14ac:dyDescent="0.2">
      <c r="B2871" s="478"/>
      <c r="C2871" s="478"/>
      <c r="D2871" s="620"/>
      <c r="E2871" s="620"/>
      <c r="F2871" s="620"/>
      <c r="G2871" s="479"/>
      <c r="H2871" s="621"/>
      <c r="I2871" s="622"/>
      <c r="J2871" s="622"/>
      <c r="K2871" s="623"/>
      <c r="L2871" s="623"/>
      <c r="M2871" s="622"/>
      <c r="N2871" s="623"/>
      <c r="O2871" s="622"/>
      <c r="P2871" s="479"/>
      <c r="Q2871" s="479"/>
      <c r="R2871" s="623"/>
      <c r="S2871" s="478"/>
      <c r="T2871" s="478"/>
      <c r="U2871" s="624"/>
      <c r="V2871" s="624"/>
      <c r="W2871" s="624"/>
      <c r="BB2871" s="478"/>
      <c r="BC2871" s="478"/>
      <c r="BD2871" s="478"/>
      <c r="BE2871" s="478"/>
      <c r="BF2871" s="478"/>
      <c r="BG2871" s="478"/>
    </row>
    <row r="2872" spans="2:59" x14ac:dyDescent="0.2">
      <c r="B2872" s="478"/>
      <c r="C2872" s="478"/>
      <c r="D2872" s="620"/>
      <c r="E2872" s="620"/>
      <c r="F2872" s="620"/>
      <c r="G2872" s="479"/>
      <c r="H2872" s="621"/>
      <c r="I2872" s="622"/>
      <c r="J2872" s="622"/>
      <c r="K2872" s="623"/>
      <c r="L2872" s="623"/>
      <c r="M2872" s="622"/>
      <c r="N2872" s="623"/>
      <c r="O2872" s="622"/>
      <c r="P2872" s="479"/>
      <c r="Q2872" s="479"/>
      <c r="R2872" s="623"/>
      <c r="S2872" s="478"/>
      <c r="T2872" s="478"/>
      <c r="U2872" s="624"/>
      <c r="V2872" s="624"/>
      <c r="W2872" s="624"/>
      <c r="BB2872" s="478"/>
      <c r="BC2872" s="478"/>
      <c r="BD2872" s="478"/>
      <c r="BE2872" s="478"/>
      <c r="BF2872" s="478"/>
      <c r="BG2872" s="478"/>
    </row>
    <row r="2873" spans="2:59" x14ac:dyDescent="0.2">
      <c r="B2873" s="478"/>
      <c r="C2873" s="478"/>
      <c r="D2873" s="620"/>
      <c r="E2873" s="620"/>
      <c r="F2873" s="620"/>
      <c r="G2873" s="479"/>
      <c r="H2873" s="621"/>
      <c r="I2873" s="622"/>
      <c r="J2873" s="622"/>
      <c r="K2873" s="623"/>
      <c r="L2873" s="623"/>
      <c r="M2873" s="622"/>
      <c r="N2873" s="623"/>
      <c r="O2873" s="622"/>
      <c r="P2873" s="479"/>
      <c r="Q2873" s="479"/>
      <c r="R2873" s="623"/>
      <c r="S2873" s="478"/>
      <c r="T2873" s="478"/>
      <c r="U2873" s="624"/>
      <c r="V2873" s="624"/>
      <c r="W2873" s="624"/>
      <c r="BB2873" s="478"/>
      <c r="BC2873" s="478"/>
      <c r="BD2873" s="478"/>
      <c r="BE2873" s="478"/>
      <c r="BF2873" s="478"/>
      <c r="BG2873" s="478"/>
    </row>
    <row r="2874" spans="2:59" x14ac:dyDescent="0.2">
      <c r="B2874" s="478"/>
      <c r="C2874" s="478"/>
      <c r="D2874" s="620"/>
      <c r="E2874" s="620"/>
      <c r="F2874" s="620"/>
      <c r="G2874" s="479"/>
      <c r="H2874" s="621"/>
      <c r="I2874" s="622"/>
      <c r="J2874" s="622"/>
      <c r="K2874" s="623"/>
      <c r="L2874" s="623"/>
      <c r="M2874" s="622"/>
      <c r="N2874" s="623"/>
      <c r="O2874" s="622"/>
      <c r="P2874" s="479"/>
      <c r="Q2874" s="479"/>
      <c r="R2874" s="623"/>
      <c r="S2874" s="478"/>
      <c r="T2874" s="478"/>
      <c r="U2874" s="624"/>
      <c r="V2874" s="624"/>
      <c r="W2874" s="624"/>
      <c r="BB2874" s="478"/>
      <c r="BC2874" s="478"/>
      <c r="BD2874" s="478"/>
      <c r="BE2874" s="478"/>
      <c r="BF2874" s="478"/>
      <c r="BG2874" s="478"/>
    </row>
    <row r="2875" spans="2:59" x14ac:dyDescent="0.2">
      <c r="B2875" s="478"/>
      <c r="C2875" s="478"/>
      <c r="D2875" s="620"/>
      <c r="E2875" s="620"/>
      <c r="F2875" s="620"/>
      <c r="G2875" s="479"/>
      <c r="H2875" s="621"/>
      <c r="I2875" s="622"/>
      <c r="J2875" s="622"/>
      <c r="K2875" s="623"/>
      <c r="L2875" s="623"/>
      <c r="M2875" s="622"/>
      <c r="N2875" s="623"/>
      <c r="O2875" s="622"/>
      <c r="P2875" s="479"/>
      <c r="Q2875" s="479"/>
      <c r="R2875" s="623"/>
      <c r="S2875" s="478"/>
      <c r="T2875" s="478"/>
      <c r="U2875" s="624"/>
      <c r="V2875" s="624"/>
      <c r="W2875" s="624"/>
      <c r="BB2875" s="478"/>
      <c r="BC2875" s="478"/>
      <c r="BD2875" s="478"/>
      <c r="BE2875" s="478"/>
      <c r="BF2875" s="478"/>
      <c r="BG2875" s="478"/>
    </row>
    <row r="2876" spans="2:59" x14ac:dyDescent="0.2">
      <c r="B2876" s="478"/>
      <c r="C2876" s="478"/>
      <c r="D2876" s="620"/>
      <c r="E2876" s="620"/>
      <c r="F2876" s="620"/>
      <c r="G2876" s="479"/>
      <c r="H2876" s="621"/>
      <c r="I2876" s="622"/>
      <c r="J2876" s="622"/>
      <c r="K2876" s="623"/>
      <c r="L2876" s="623"/>
      <c r="M2876" s="622"/>
      <c r="N2876" s="623"/>
      <c r="O2876" s="622"/>
      <c r="P2876" s="479"/>
      <c r="Q2876" s="479"/>
      <c r="R2876" s="623"/>
      <c r="S2876" s="478"/>
      <c r="T2876" s="478"/>
      <c r="U2876" s="624"/>
      <c r="V2876" s="624"/>
      <c r="W2876" s="624"/>
      <c r="BB2876" s="478"/>
      <c r="BC2876" s="478"/>
      <c r="BD2876" s="478"/>
      <c r="BE2876" s="478"/>
      <c r="BF2876" s="478"/>
      <c r="BG2876" s="478"/>
    </row>
    <row r="2877" spans="2:59" x14ac:dyDescent="0.2">
      <c r="B2877" s="478"/>
      <c r="C2877" s="478"/>
      <c r="D2877" s="620"/>
      <c r="E2877" s="620"/>
      <c r="F2877" s="620"/>
      <c r="G2877" s="479"/>
      <c r="H2877" s="621"/>
      <c r="I2877" s="622"/>
      <c r="J2877" s="622"/>
      <c r="K2877" s="623"/>
      <c r="L2877" s="623"/>
      <c r="M2877" s="622"/>
      <c r="N2877" s="623"/>
      <c r="O2877" s="622"/>
      <c r="P2877" s="479"/>
      <c r="Q2877" s="479"/>
      <c r="R2877" s="623"/>
      <c r="S2877" s="478"/>
      <c r="T2877" s="478"/>
      <c r="U2877" s="624"/>
      <c r="V2877" s="624"/>
      <c r="W2877" s="624"/>
      <c r="BB2877" s="478"/>
      <c r="BC2877" s="478"/>
      <c r="BD2877" s="478"/>
      <c r="BE2877" s="478"/>
      <c r="BF2877" s="478"/>
      <c r="BG2877" s="478"/>
    </row>
    <row r="2878" spans="2:59" x14ac:dyDescent="0.2">
      <c r="B2878" s="478"/>
      <c r="C2878" s="478"/>
      <c r="D2878" s="620"/>
      <c r="E2878" s="620"/>
      <c r="F2878" s="620"/>
      <c r="G2878" s="479"/>
      <c r="H2878" s="621"/>
      <c r="I2878" s="622"/>
      <c r="J2878" s="622"/>
      <c r="K2878" s="623"/>
      <c r="L2878" s="623"/>
      <c r="M2878" s="622"/>
      <c r="N2878" s="623"/>
      <c r="O2878" s="622"/>
      <c r="P2878" s="479"/>
      <c r="Q2878" s="479"/>
      <c r="R2878" s="623"/>
      <c r="S2878" s="478"/>
      <c r="T2878" s="478"/>
      <c r="U2878" s="624"/>
      <c r="V2878" s="624"/>
      <c r="W2878" s="624"/>
      <c r="BB2878" s="478"/>
      <c r="BC2878" s="478"/>
      <c r="BD2878" s="478"/>
      <c r="BE2878" s="478"/>
      <c r="BF2878" s="478"/>
      <c r="BG2878" s="478"/>
    </row>
    <row r="2879" spans="2:59" x14ac:dyDescent="0.2">
      <c r="B2879" s="478"/>
      <c r="C2879" s="478"/>
      <c r="D2879" s="620"/>
      <c r="E2879" s="620"/>
      <c r="F2879" s="620"/>
      <c r="G2879" s="479"/>
      <c r="H2879" s="621"/>
      <c r="I2879" s="622"/>
      <c r="J2879" s="622"/>
      <c r="K2879" s="623"/>
      <c r="L2879" s="623"/>
      <c r="M2879" s="622"/>
      <c r="N2879" s="623"/>
      <c r="O2879" s="622"/>
      <c r="P2879" s="479"/>
      <c r="Q2879" s="479"/>
      <c r="R2879" s="623"/>
      <c r="S2879" s="478"/>
      <c r="T2879" s="478"/>
      <c r="U2879" s="624"/>
      <c r="V2879" s="624"/>
      <c r="W2879" s="624"/>
      <c r="BB2879" s="478"/>
      <c r="BC2879" s="478"/>
      <c r="BD2879" s="478"/>
      <c r="BE2879" s="478"/>
      <c r="BF2879" s="478"/>
      <c r="BG2879" s="478"/>
    </row>
    <row r="2880" spans="2:59" x14ac:dyDescent="0.2">
      <c r="B2880" s="478"/>
      <c r="C2880" s="478"/>
      <c r="D2880" s="620"/>
      <c r="E2880" s="620"/>
      <c r="F2880" s="620"/>
      <c r="G2880" s="479"/>
      <c r="H2880" s="621"/>
      <c r="I2880" s="622"/>
      <c r="J2880" s="622"/>
      <c r="K2880" s="623"/>
      <c r="L2880" s="623"/>
      <c r="M2880" s="622"/>
      <c r="N2880" s="623"/>
      <c r="O2880" s="622"/>
      <c r="P2880" s="479"/>
      <c r="Q2880" s="479"/>
      <c r="R2880" s="623"/>
      <c r="S2880" s="478"/>
      <c r="T2880" s="478"/>
      <c r="U2880" s="624"/>
      <c r="V2880" s="624"/>
      <c r="W2880" s="624"/>
      <c r="BB2880" s="478"/>
      <c r="BC2880" s="478"/>
      <c r="BD2880" s="478"/>
      <c r="BE2880" s="478"/>
      <c r="BF2880" s="478"/>
      <c r="BG2880" s="478"/>
    </row>
    <row r="2881" spans="2:59" x14ac:dyDescent="0.2">
      <c r="B2881" s="478"/>
      <c r="C2881" s="478"/>
      <c r="D2881" s="620"/>
      <c r="E2881" s="620"/>
      <c r="F2881" s="620"/>
      <c r="G2881" s="479"/>
      <c r="H2881" s="621"/>
      <c r="I2881" s="622"/>
      <c r="J2881" s="622"/>
      <c r="K2881" s="623"/>
      <c r="L2881" s="623"/>
      <c r="M2881" s="622"/>
      <c r="N2881" s="623"/>
      <c r="O2881" s="622"/>
      <c r="P2881" s="479"/>
      <c r="Q2881" s="479"/>
      <c r="R2881" s="623"/>
      <c r="S2881" s="478"/>
      <c r="T2881" s="478"/>
      <c r="U2881" s="624"/>
      <c r="V2881" s="624"/>
      <c r="W2881" s="624"/>
      <c r="BB2881" s="478"/>
      <c r="BC2881" s="478"/>
      <c r="BD2881" s="478"/>
      <c r="BE2881" s="478"/>
      <c r="BF2881" s="478"/>
      <c r="BG2881" s="478"/>
    </row>
    <row r="2882" spans="2:59" x14ac:dyDescent="0.2">
      <c r="B2882" s="478"/>
      <c r="C2882" s="478"/>
      <c r="D2882" s="620"/>
      <c r="E2882" s="620"/>
      <c r="F2882" s="620"/>
      <c r="G2882" s="479"/>
      <c r="H2882" s="621"/>
      <c r="I2882" s="622"/>
      <c r="J2882" s="622"/>
      <c r="K2882" s="623"/>
      <c r="L2882" s="623"/>
      <c r="M2882" s="622"/>
      <c r="N2882" s="623"/>
      <c r="O2882" s="622"/>
      <c r="P2882" s="479"/>
      <c r="Q2882" s="479"/>
      <c r="R2882" s="623"/>
      <c r="S2882" s="478"/>
      <c r="T2882" s="478"/>
      <c r="U2882" s="624"/>
      <c r="V2882" s="624"/>
      <c r="W2882" s="624"/>
      <c r="BB2882" s="478"/>
      <c r="BC2882" s="478"/>
      <c r="BD2882" s="478"/>
      <c r="BE2882" s="478"/>
      <c r="BF2882" s="478"/>
      <c r="BG2882" s="478"/>
    </row>
    <row r="2883" spans="2:59" x14ac:dyDescent="0.2">
      <c r="B2883" s="478"/>
      <c r="C2883" s="478"/>
      <c r="D2883" s="620"/>
      <c r="E2883" s="620"/>
      <c r="F2883" s="620"/>
      <c r="G2883" s="479"/>
      <c r="H2883" s="621"/>
      <c r="I2883" s="622"/>
      <c r="J2883" s="622"/>
      <c r="K2883" s="623"/>
      <c r="L2883" s="623"/>
      <c r="M2883" s="622"/>
      <c r="N2883" s="623"/>
      <c r="O2883" s="622"/>
      <c r="P2883" s="479"/>
      <c r="Q2883" s="479"/>
      <c r="R2883" s="623"/>
      <c r="S2883" s="478"/>
      <c r="T2883" s="478"/>
      <c r="U2883" s="624"/>
      <c r="V2883" s="624"/>
      <c r="W2883" s="624"/>
      <c r="BB2883" s="478"/>
      <c r="BC2883" s="478"/>
      <c r="BD2883" s="478"/>
      <c r="BE2883" s="478"/>
      <c r="BF2883" s="478"/>
      <c r="BG2883" s="478"/>
    </row>
    <row r="2884" spans="2:59" x14ac:dyDescent="0.2">
      <c r="B2884" s="478"/>
      <c r="C2884" s="478"/>
      <c r="D2884" s="620"/>
      <c r="E2884" s="620"/>
      <c r="F2884" s="620"/>
      <c r="G2884" s="479"/>
      <c r="H2884" s="621"/>
      <c r="I2884" s="622"/>
      <c r="J2884" s="622"/>
      <c r="K2884" s="623"/>
      <c r="L2884" s="623"/>
      <c r="M2884" s="622"/>
      <c r="N2884" s="623"/>
      <c r="O2884" s="622"/>
      <c r="P2884" s="479"/>
      <c r="Q2884" s="479"/>
      <c r="R2884" s="623"/>
      <c r="S2884" s="478"/>
      <c r="T2884" s="478"/>
      <c r="U2884" s="624"/>
      <c r="V2884" s="624"/>
      <c r="W2884" s="624"/>
      <c r="BB2884" s="478"/>
      <c r="BC2884" s="478"/>
      <c r="BD2884" s="478"/>
      <c r="BE2884" s="478"/>
      <c r="BF2884" s="478"/>
      <c r="BG2884" s="478"/>
    </row>
    <row r="2885" spans="2:59" x14ac:dyDescent="0.2">
      <c r="B2885" s="478"/>
      <c r="C2885" s="478"/>
      <c r="D2885" s="620"/>
      <c r="E2885" s="620"/>
      <c r="F2885" s="620"/>
      <c r="G2885" s="479"/>
      <c r="H2885" s="621"/>
      <c r="I2885" s="622"/>
      <c r="J2885" s="622"/>
      <c r="K2885" s="623"/>
      <c r="L2885" s="623"/>
      <c r="M2885" s="622"/>
      <c r="N2885" s="623"/>
      <c r="O2885" s="622"/>
      <c r="P2885" s="479"/>
      <c r="Q2885" s="479"/>
      <c r="R2885" s="623"/>
      <c r="S2885" s="478"/>
      <c r="T2885" s="478"/>
      <c r="U2885" s="624"/>
      <c r="V2885" s="624"/>
      <c r="W2885" s="624"/>
      <c r="BB2885" s="478"/>
      <c r="BC2885" s="478"/>
      <c r="BD2885" s="478"/>
      <c r="BE2885" s="478"/>
      <c r="BF2885" s="478"/>
      <c r="BG2885" s="478"/>
    </row>
    <row r="2886" spans="2:59" x14ac:dyDescent="0.2">
      <c r="B2886" s="478"/>
      <c r="C2886" s="478"/>
      <c r="D2886" s="620"/>
      <c r="E2886" s="620"/>
      <c r="F2886" s="620"/>
      <c r="G2886" s="479"/>
      <c r="H2886" s="621"/>
      <c r="I2886" s="622"/>
      <c r="J2886" s="622"/>
      <c r="K2886" s="623"/>
      <c r="L2886" s="623"/>
      <c r="M2886" s="622"/>
      <c r="N2886" s="623"/>
      <c r="O2886" s="622"/>
      <c r="P2886" s="479"/>
      <c r="Q2886" s="479"/>
      <c r="R2886" s="623"/>
      <c r="S2886" s="478"/>
      <c r="T2886" s="478"/>
      <c r="U2886" s="624"/>
      <c r="V2886" s="624"/>
      <c r="W2886" s="624"/>
      <c r="BB2886" s="478"/>
      <c r="BC2886" s="478"/>
      <c r="BD2886" s="478"/>
      <c r="BE2886" s="478"/>
      <c r="BF2886" s="478"/>
      <c r="BG2886" s="478"/>
    </row>
    <row r="2887" spans="2:59" x14ac:dyDescent="0.2">
      <c r="B2887" s="478"/>
      <c r="C2887" s="478"/>
      <c r="D2887" s="620"/>
      <c r="E2887" s="620"/>
      <c r="F2887" s="620"/>
      <c r="G2887" s="479"/>
      <c r="H2887" s="621"/>
      <c r="I2887" s="622"/>
      <c r="J2887" s="622"/>
      <c r="K2887" s="623"/>
      <c r="L2887" s="623"/>
      <c r="M2887" s="622"/>
      <c r="N2887" s="623"/>
      <c r="O2887" s="622"/>
      <c r="P2887" s="479"/>
      <c r="Q2887" s="479"/>
      <c r="R2887" s="623"/>
      <c r="S2887" s="478"/>
      <c r="T2887" s="478"/>
      <c r="U2887" s="624"/>
      <c r="V2887" s="624"/>
      <c r="W2887" s="624"/>
      <c r="BB2887" s="478"/>
      <c r="BC2887" s="478"/>
      <c r="BD2887" s="478"/>
      <c r="BE2887" s="478"/>
      <c r="BF2887" s="478"/>
      <c r="BG2887" s="478"/>
    </row>
    <row r="2888" spans="2:59" x14ac:dyDescent="0.2">
      <c r="B2888" s="478"/>
      <c r="C2888" s="478"/>
      <c r="D2888" s="620"/>
      <c r="E2888" s="620"/>
      <c r="F2888" s="620"/>
      <c r="G2888" s="479"/>
      <c r="H2888" s="621"/>
      <c r="I2888" s="622"/>
      <c r="J2888" s="622"/>
      <c r="K2888" s="623"/>
      <c r="L2888" s="623"/>
      <c r="M2888" s="622"/>
      <c r="N2888" s="623"/>
      <c r="O2888" s="622"/>
      <c r="P2888" s="479"/>
      <c r="Q2888" s="479"/>
      <c r="R2888" s="623"/>
      <c r="S2888" s="478"/>
      <c r="T2888" s="478"/>
      <c r="U2888" s="624"/>
      <c r="V2888" s="624"/>
      <c r="W2888" s="624"/>
      <c r="BB2888" s="478"/>
      <c r="BC2888" s="478"/>
      <c r="BD2888" s="478"/>
      <c r="BE2888" s="478"/>
      <c r="BF2888" s="478"/>
      <c r="BG2888" s="478"/>
    </row>
    <row r="2889" spans="2:59" x14ac:dyDescent="0.2">
      <c r="B2889" s="478"/>
      <c r="C2889" s="478"/>
      <c r="D2889" s="620"/>
      <c r="E2889" s="620"/>
      <c r="F2889" s="620"/>
      <c r="G2889" s="479"/>
      <c r="H2889" s="621"/>
      <c r="I2889" s="622"/>
      <c r="J2889" s="622"/>
      <c r="K2889" s="623"/>
      <c r="L2889" s="623"/>
      <c r="M2889" s="622"/>
      <c r="N2889" s="623"/>
      <c r="O2889" s="622"/>
      <c r="P2889" s="479"/>
      <c r="Q2889" s="479"/>
      <c r="R2889" s="623"/>
      <c r="S2889" s="478"/>
      <c r="T2889" s="478"/>
      <c r="U2889" s="624"/>
      <c r="V2889" s="624"/>
      <c r="W2889" s="624"/>
      <c r="BB2889" s="478"/>
      <c r="BC2889" s="478"/>
      <c r="BD2889" s="478"/>
      <c r="BE2889" s="478"/>
      <c r="BF2889" s="478"/>
      <c r="BG2889" s="478"/>
    </row>
    <row r="2890" spans="2:59" x14ac:dyDescent="0.2">
      <c r="B2890" s="478"/>
      <c r="C2890" s="478"/>
      <c r="D2890" s="620"/>
      <c r="E2890" s="620"/>
      <c r="F2890" s="620"/>
      <c r="G2890" s="479"/>
      <c r="H2890" s="621"/>
      <c r="I2890" s="622"/>
      <c r="J2890" s="622"/>
      <c r="K2890" s="623"/>
      <c r="L2890" s="623"/>
      <c r="M2890" s="622"/>
      <c r="N2890" s="623"/>
      <c r="O2890" s="622"/>
      <c r="P2890" s="479"/>
      <c r="Q2890" s="479"/>
      <c r="R2890" s="623"/>
      <c r="S2890" s="478"/>
      <c r="T2890" s="478"/>
      <c r="U2890" s="624"/>
      <c r="V2890" s="624"/>
      <c r="W2890" s="624"/>
      <c r="BB2890" s="478"/>
      <c r="BC2890" s="478"/>
      <c r="BD2890" s="478"/>
      <c r="BE2890" s="478"/>
      <c r="BF2890" s="478"/>
      <c r="BG2890" s="478"/>
    </row>
    <row r="2891" spans="2:59" x14ac:dyDescent="0.2">
      <c r="B2891" s="478"/>
      <c r="C2891" s="478"/>
      <c r="D2891" s="620"/>
      <c r="E2891" s="620"/>
      <c r="F2891" s="620"/>
      <c r="G2891" s="479"/>
      <c r="H2891" s="621"/>
      <c r="I2891" s="622"/>
      <c r="J2891" s="622"/>
      <c r="K2891" s="623"/>
      <c r="L2891" s="623"/>
      <c r="M2891" s="622"/>
      <c r="N2891" s="623"/>
      <c r="O2891" s="622"/>
      <c r="P2891" s="479"/>
      <c r="Q2891" s="479"/>
      <c r="R2891" s="623"/>
      <c r="S2891" s="478"/>
      <c r="T2891" s="478"/>
      <c r="U2891" s="624"/>
      <c r="V2891" s="624"/>
      <c r="W2891" s="624"/>
      <c r="BB2891" s="478"/>
      <c r="BC2891" s="478"/>
      <c r="BD2891" s="478"/>
      <c r="BE2891" s="478"/>
      <c r="BF2891" s="478"/>
      <c r="BG2891" s="478"/>
    </row>
    <row r="2892" spans="2:59" x14ac:dyDescent="0.2">
      <c r="B2892" s="478"/>
      <c r="C2892" s="478"/>
      <c r="D2892" s="620"/>
      <c r="E2892" s="620"/>
      <c r="F2892" s="620"/>
      <c r="G2892" s="479"/>
      <c r="H2892" s="621"/>
      <c r="I2892" s="622"/>
      <c r="J2892" s="622"/>
      <c r="K2892" s="623"/>
      <c r="L2892" s="623"/>
      <c r="M2892" s="622"/>
      <c r="N2892" s="623"/>
      <c r="O2892" s="622"/>
      <c r="P2892" s="479"/>
      <c r="Q2892" s="479"/>
      <c r="R2892" s="623"/>
      <c r="S2892" s="478"/>
      <c r="T2892" s="478"/>
      <c r="U2892" s="624"/>
      <c r="V2892" s="624"/>
      <c r="W2892" s="624"/>
      <c r="BB2892" s="478"/>
      <c r="BC2892" s="478"/>
      <c r="BD2892" s="478"/>
      <c r="BE2892" s="478"/>
      <c r="BF2892" s="478"/>
      <c r="BG2892" s="478"/>
    </row>
    <row r="2893" spans="2:59" x14ac:dyDescent="0.2">
      <c r="B2893" s="478"/>
      <c r="C2893" s="478"/>
      <c r="D2893" s="620"/>
      <c r="E2893" s="620"/>
      <c r="F2893" s="620"/>
      <c r="G2893" s="479"/>
      <c r="H2893" s="621"/>
      <c r="I2893" s="622"/>
      <c r="J2893" s="622"/>
      <c r="K2893" s="623"/>
      <c r="L2893" s="623"/>
      <c r="M2893" s="622"/>
      <c r="N2893" s="623"/>
      <c r="O2893" s="622"/>
      <c r="P2893" s="479"/>
      <c r="Q2893" s="479"/>
      <c r="R2893" s="623"/>
      <c r="S2893" s="478"/>
      <c r="T2893" s="478"/>
      <c r="U2893" s="624"/>
      <c r="V2893" s="624"/>
      <c r="W2893" s="624"/>
      <c r="BB2893" s="478"/>
      <c r="BC2893" s="478"/>
      <c r="BD2893" s="478"/>
      <c r="BE2893" s="478"/>
      <c r="BF2893" s="478"/>
      <c r="BG2893" s="478"/>
    </row>
    <row r="2894" spans="2:59" x14ac:dyDescent="0.2">
      <c r="B2894" s="478"/>
      <c r="C2894" s="478"/>
      <c r="D2894" s="620"/>
      <c r="E2894" s="620"/>
      <c r="F2894" s="620"/>
      <c r="G2894" s="479"/>
      <c r="H2894" s="621"/>
      <c r="I2894" s="622"/>
      <c r="J2894" s="622"/>
      <c r="K2894" s="623"/>
      <c r="L2894" s="623"/>
      <c r="M2894" s="622"/>
      <c r="N2894" s="623"/>
      <c r="O2894" s="622"/>
      <c r="P2894" s="479"/>
      <c r="Q2894" s="479"/>
      <c r="R2894" s="623"/>
      <c r="S2894" s="478"/>
      <c r="T2894" s="478"/>
      <c r="U2894" s="624"/>
      <c r="V2894" s="624"/>
      <c r="W2894" s="624"/>
      <c r="BB2894" s="478"/>
      <c r="BC2894" s="478"/>
      <c r="BD2894" s="478"/>
      <c r="BE2894" s="478"/>
      <c r="BF2894" s="478"/>
      <c r="BG2894" s="478"/>
    </row>
    <row r="2895" spans="2:59" x14ac:dyDescent="0.2">
      <c r="B2895" s="478"/>
      <c r="C2895" s="478"/>
      <c r="D2895" s="620"/>
      <c r="E2895" s="620"/>
      <c r="F2895" s="620"/>
      <c r="G2895" s="479"/>
      <c r="H2895" s="621"/>
      <c r="I2895" s="622"/>
      <c r="J2895" s="622"/>
      <c r="K2895" s="623"/>
      <c r="L2895" s="623"/>
      <c r="M2895" s="622"/>
      <c r="N2895" s="623"/>
      <c r="O2895" s="622"/>
      <c r="P2895" s="479"/>
      <c r="Q2895" s="479"/>
      <c r="R2895" s="623"/>
      <c r="S2895" s="478"/>
      <c r="T2895" s="478"/>
      <c r="U2895" s="624"/>
      <c r="V2895" s="624"/>
      <c r="W2895" s="624"/>
      <c r="BB2895" s="478"/>
      <c r="BC2895" s="478"/>
      <c r="BD2895" s="478"/>
      <c r="BE2895" s="478"/>
      <c r="BF2895" s="478"/>
      <c r="BG2895" s="478"/>
    </row>
    <row r="2896" spans="2:59" x14ac:dyDescent="0.2">
      <c r="B2896" s="478"/>
      <c r="C2896" s="478"/>
      <c r="D2896" s="620"/>
      <c r="E2896" s="620"/>
      <c r="F2896" s="620"/>
      <c r="G2896" s="479"/>
      <c r="H2896" s="621"/>
      <c r="I2896" s="622"/>
      <c r="J2896" s="622"/>
      <c r="K2896" s="623"/>
      <c r="L2896" s="623"/>
      <c r="M2896" s="622"/>
      <c r="N2896" s="623"/>
      <c r="O2896" s="622"/>
      <c r="P2896" s="479"/>
      <c r="Q2896" s="479"/>
      <c r="R2896" s="623"/>
      <c r="S2896" s="478"/>
      <c r="T2896" s="478"/>
      <c r="U2896" s="624"/>
      <c r="V2896" s="624"/>
      <c r="W2896" s="624"/>
      <c r="BB2896" s="478"/>
      <c r="BC2896" s="478"/>
      <c r="BD2896" s="478"/>
      <c r="BE2896" s="478"/>
      <c r="BF2896" s="478"/>
      <c r="BG2896" s="478"/>
    </row>
    <row r="2897" spans="2:59" x14ac:dyDescent="0.2">
      <c r="B2897" s="478"/>
      <c r="C2897" s="478"/>
      <c r="D2897" s="620"/>
      <c r="E2897" s="620"/>
      <c r="F2897" s="620"/>
      <c r="G2897" s="479"/>
      <c r="H2897" s="621"/>
      <c r="I2897" s="622"/>
      <c r="J2897" s="622"/>
      <c r="K2897" s="623"/>
      <c r="L2897" s="623"/>
      <c r="M2897" s="622"/>
      <c r="N2897" s="623"/>
      <c r="O2897" s="622"/>
      <c r="P2897" s="479"/>
      <c r="Q2897" s="479"/>
      <c r="R2897" s="623"/>
      <c r="S2897" s="478"/>
      <c r="T2897" s="478"/>
      <c r="U2897" s="624"/>
      <c r="V2897" s="624"/>
      <c r="W2897" s="624"/>
      <c r="BB2897" s="478"/>
      <c r="BC2897" s="478"/>
      <c r="BD2897" s="478"/>
      <c r="BE2897" s="478"/>
      <c r="BF2897" s="478"/>
      <c r="BG2897" s="478"/>
    </row>
    <row r="2898" spans="2:59" x14ac:dyDescent="0.2">
      <c r="B2898" s="478"/>
      <c r="C2898" s="478"/>
      <c r="D2898" s="620"/>
      <c r="E2898" s="620"/>
      <c r="F2898" s="620"/>
      <c r="G2898" s="479"/>
      <c r="H2898" s="621"/>
      <c r="I2898" s="622"/>
      <c r="J2898" s="622"/>
      <c r="K2898" s="623"/>
      <c r="L2898" s="623"/>
      <c r="M2898" s="622"/>
      <c r="N2898" s="623"/>
      <c r="O2898" s="622"/>
      <c r="P2898" s="479"/>
      <c r="Q2898" s="479"/>
      <c r="R2898" s="623"/>
      <c r="S2898" s="478"/>
      <c r="T2898" s="478"/>
      <c r="U2898" s="624"/>
      <c r="V2898" s="624"/>
      <c r="W2898" s="624"/>
      <c r="BB2898" s="478"/>
      <c r="BC2898" s="478"/>
      <c r="BD2898" s="478"/>
      <c r="BE2898" s="478"/>
      <c r="BF2898" s="478"/>
      <c r="BG2898" s="478"/>
    </row>
    <row r="2899" spans="2:59" x14ac:dyDescent="0.2">
      <c r="B2899" s="478"/>
      <c r="C2899" s="478"/>
      <c r="D2899" s="620"/>
      <c r="E2899" s="620"/>
      <c r="F2899" s="620"/>
      <c r="G2899" s="479"/>
      <c r="H2899" s="621"/>
      <c r="I2899" s="622"/>
      <c r="J2899" s="622"/>
      <c r="K2899" s="623"/>
      <c r="L2899" s="623"/>
      <c r="M2899" s="622"/>
      <c r="N2899" s="623"/>
      <c r="O2899" s="622"/>
      <c r="P2899" s="479"/>
      <c r="Q2899" s="479"/>
      <c r="R2899" s="623"/>
      <c r="S2899" s="478"/>
      <c r="T2899" s="478"/>
      <c r="U2899" s="624"/>
      <c r="V2899" s="624"/>
      <c r="W2899" s="624"/>
      <c r="BB2899" s="478"/>
      <c r="BC2899" s="478"/>
      <c r="BD2899" s="478"/>
      <c r="BE2899" s="478"/>
      <c r="BF2899" s="478"/>
      <c r="BG2899" s="478"/>
    </row>
    <row r="2900" spans="2:59" x14ac:dyDescent="0.2">
      <c r="B2900" s="478"/>
      <c r="C2900" s="478"/>
      <c r="D2900" s="620"/>
      <c r="E2900" s="620"/>
      <c r="F2900" s="620"/>
      <c r="G2900" s="479"/>
      <c r="H2900" s="621"/>
      <c r="I2900" s="622"/>
      <c r="J2900" s="622"/>
      <c r="K2900" s="623"/>
      <c r="L2900" s="623"/>
      <c r="M2900" s="622"/>
      <c r="N2900" s="623"/>
      <c r="O2900" s="622"/>
      <c r="P2900" s="479"/>
      <c r="Q2900" s="479"/>
      <c r="R2900" s="623"/>
      <c r="S2900" s="478"/>
      <c r="T2900" s="478"/>
      <c r="U2900" s="624"/>
      <c r="V2900" s="624"/>
      <c r="W2900" s="624"/>
      <c r="BB2900" s="478"/>
      <c r="BC2900" s="478"/>
      <c r="BD2900" s="478"/>
      <c r="BE2900" s="478"/>
      <c r="BF2900" s="478"/>
      <c r="BG2900" s="478"/>
    </row>
    <row r="2901" spans="2:59" x14ac:dyDescent="0.2">
      <c r="B2901" s="478"/>
      <c r="C2901" s="478"/>
      <c r="D2901" s="620"/>
      <c r="E2901" s="620"/>
      <c r="F2901" s="620"/>
      <c r="G2901" s="479"/>
      <c r="H2901" s="621"/>
      <c r="I2901" s="622"/>
      <c r="J2901" s="622"/>
      <c r="K2901" s="623"/>
      <c r="L2901" s="623"/>
      <c r="M2901" s="622"/>
      <c r="N2901" s="623"/>
      <c r="O2901" s="622"/>
      <c r="P2901" s="479"/>
      <c r="Q2901" s="479"/>
      <c r="R2901" s="623"/>
      <c r="S2901" s="478"/>
      <c r="T2901" s="478"/>
      <c r="U2901" s="624"/>
      <c r="V2901" s="624"/>
      <c r="W2901" s="624"/>
      <c r="BB2901" s="478"/>
      <c r="BC2901" s="478"/>
      <c r="BD2901" s="478"/>
      <c r="BE2901" s="478"/>
      <c r="BF2901" s="478"/>
      <c r="BG2901" s="478"/>
    </row>
    <row r="2902" spans="2:59" x14ac:dyDescent="0.2">
      <c r="B2902" s="478"/>
      <c r="C2902" s="478"/>
      <c r="D2902" s="620"/>
      <c r="E2902" s="620"/>
      <c r="F2902" s="620"/>
      <c r="G2902" s="479"/>
      <c r="H2902" s="621"/>
      <c r="I2902" s="622"/>
      <c r="J2902" s="622"/>
      <c r="K2902" s="623"/>
      <c r="L2902" s="623"/>
      <c r="M2902" s="622"/>
      <c r="N2902" s="623"/>
      <c r="O2902" s="622"/>
      <c r="P2902" s="479"/>
      <c r="Q2902" s="479"/>
      <c r="R2902" s="623"/>
      <c r="S2902" s="478"/>
      <c r="T2902" s="478"/>
      <c r="U2902" s="624"/>
      <c r="V2902" s="624"/>
      <c r="W2902" s="624"/>
      <c r="BB2902" s="478"/>
      <c r="BC2902" s="478"/>
      <c r="BD2902" s="478"/>
      <c r="BE2902" s="478"/>
      <c r="BF2902" s="478"/>
      <c r="BG2902" s="478"/>
    </row>
    <row r="2903" spans="2:59" x14ac:dyDescent="0.2">
      <c r="B2903" s="478"/>
      <c r="C2903" s="478"/>
      <c r="D2903" s="620"/>
      <c r="E2903" s="620"/>
      <c r="F2903" s="620"/>
      <c r="G2903" s="479"/>
      <c r="H2903" s="621"/>
      <c r="I2903" s="622"/>
      <c r="J2903" s="622"/>
      <c r="K2903" s="623"/>
      <c r="L2903" s="623"/>
      <c r="M2903" s="622"/>
      <c r="N2903" s="623"/>
      <c r="O2903" s="622"/>
      <c r="P2903" s="479"/>
      <c r="Q2903" s="479"/>
      <c r="R2903" s="623"/>
      <c r="S2903" s="478"/>
      <c r="T2903" s="478"/>
      <c r="U2903" s="624"/>
      <c r="V2903" s="624"/>
      <c r="W2903" s="624"/>
      <c r="BB2903" s="478"/>
      <c r="BC2903" s="478"/>
      <c r="BD2903" s="478"/>
      <c r="BE2903" s="478"/>
      <c r="BF2903" s="478"/>
      <c r="BG2903" s="478"/>
    </row>
    <row r="2904" spans="2:59" x14ac:dyDescent="0.2">
      <c r="B2904" s="478"/>
      <c r="C2904" s="478"/>
      <c r="D2904" s="620"/>
      <c r="E2904" s="620"/>
      <c r="F2904" s="620"/>
      <c r="G2904" s="479"/>
      <c r="H2904" s="621"/>
      <c r="I2904" s="622"/>
      <c r="J2904" s="622"/>
      <c r="K2904" s="623"/>
      <c r="L2904" s="623"/>
      <c r="M2904" s="622"/>
      <c r="N2904" s="623"/>
      <c r="O2904" s="622"/>
      <c r="P2904" s="479"/>
      <c r="Q2904" s="479"/>
      <c r="R2904" s="623"/>
      <c r="S2904" s="478"/>
      <c r="T2904" s="478"/>
      <c r="U2904" s="624"/>
      <c r="V2904" s="624"/>
      <c r="W2904" s="624"/>
      <c r="BB2904" s="478"/>
      <c r="BC2904" s="478"/>
      <c r="BD2904" s="478"/>
      <c r="BE2904" s="478"/>
      <c r="BF2904" s="478"/>
      <c r="BG2904" s="478"/>
    </row>
    <row r="2905" spans="2:59" x14ac:dyDescent="0.2">
      <c r="B2905" s="478"/>
      <c r="C2905" s="478"/>
      <c r="D2905" s="620"/>
      <c r="E2905" s="620"/>
      <c r="F2905" s="620"/>
      <c r="G2905" s="479"/>
      <c r="H2905" s="621"/>
      <c r="I2905" s="622"/>
      <c r="J2905" s="622"/>
      <c r="K2905" s="623"/>
      <c r="L2905" s="623"/>
      <c r="M2905" s="622"/>
      <c r="N2905" s="623"/>
      <c r="O2905" s="622"/>
      <c r="P2905" s="479"/>
      <c r="Q2905" s="479"/>
      <c r="R2905" s="623"/>
      <c r="S2905" s="478"/>
      <c r="T2905" s="478"/>
      <c r="U2905" s="624"/>
      <c r="V2905" s="624"/>
      <c r="W2905" s="624"/>
      <c r="BB2905" s="478"/>
      <c r="BC2905" s="478"/>
      <c r="BD2905" s="478"/>
      <c r="BE2905" s="478"/>
      <c r="BF2905" s="478"/>
      <c r="BG2905" s="478"/>
    </row>
    <row r="2906" spans="2:59" x14ac:dyDescent="0.2">
      <c r="B2906" s="478"/>
      <c r="C2906" s="478"/>
      <c r="D2906" s="620"/>
      <c r="E2906" s="620"/>
      <c r="F2906" s="620"/>
      <c r="G2906" s="479"/>
      <c r="H2906" s="621"/>
      <c r="I2906" s="622"/>
      <c r="J2906" s="622"/>
      <c r="K2906" s="623"/>
      <c r="L2906" s="623"/>
      <c r="M2906" s="622"/>
      <c r="N2906" s="623"/>
      <c r="O2906" s="622"/>
      <c r="P2906" s="479"/>
      <c r="Q2906" s="479"/>
      <c r="R2906" s="623"/>
      <c r="S2906" s="478"/>
      <c r="T2906" s="478"/>
      <c r="U2906" s="624"/>
      <c r="V2906" s="624"/>
      <c r="W2906" s="624"/>
      <c r="BB2906" s="478"/>
      <c r="BC2906" s="478"/>
      <c r="BD2906" s="478"/>
      <c r="BE2906" s="478"/>
      <c r="BF2906" s="478"/>
      <c r="BG2906" s="478"/>
    </row>
    <row r="2907" spans="2:59" x14ac:dyDescent="0.2">
      <c r="B2907" s="478"/>
      <c r="C2907" s="478"/>
      <c r="D2907" s="620"/>
      <c r="E2907" s="620"/>
      <c r="F2907" s="620"/>
      <c r="G2907" s="479"/>
      <c r="H2907" s="621"/>
      <c r="I2907" s="622"/>
      <c r="J2907" s="622"/>
      <c r="K2907" s="623"/>
      <c r="L2907" s="623"/>
      <c r="M2907" s="622"/>
      <c r="N2907" s="623"/>
      <c r="O2907" s="622"/>
      <c r="P2907" s="479"/>
      <c r="Q2907" s="479"/>
      <c r="R2907" s="623"/>
      <c r="S2907" s="478"/>
      <c r="T2907" s="478"/>
      <c r="U2907" s="624"/>
      <c r="V2907" s="624"/>
      <c r="W2907" s="624"/>
      <c r="BB2907" s="478"/>
      <c r="BC2907" s="478"/>
      <c r="BD2907" s="478"/>
      <c r="BE2907" s="478"/>
      <c r="BF2907" s="478"/>
      <c r="BG2907" s="478"/>
    </row>
    <row r="2908" spans="2:59" x14ac:dyDescent="0.2">
      <c r="B2908" s="478"/>
      <c r="C2908" s="478"/>
      <c r="D2908" s="620"/>
      <c r="E2908" s="620"/>
      <c r="F2908" s="620"/>
      <c r="G2908" s="479"/>
      <c r="H2908" s="621"/>
      <c r="I2908" s="622"/>
      <c r="J2908" s="622"/>
      <c r="K2908" s="623"/>
      <c r="L2908" s="623"/>
      <c r="M2908" s="622"/>
      <c r="N2908" s="623"/>
      <c r="O2908" s="622"/>
      <c r="P2908" s="479"/>
      <c r="Q2908" s="479"/>
      <c r="R2908" s="623"/>
      <c r="S2908" s="478"/>
      <c r="T2908" s="478"/>
      <c r="U2908" s="624"/>
      <c r="V2908" s="624"/>
      <c r="W2908" s="624"/>
      <c r="BB2908" s="478"/>
      <c r="BC2908" s="478"/>
      <c r="BD2908" s="478"/>
      <c r="BE2908" s="478"/>
      <c r="BF2908" s="478"/>
      <c r="BG2908" s="478"/>
    </row>
    <row r="2909" spans="2:59" x14ac:dyDescent="0.2">
      <c r="B2909" s="478"/>
      <c r="C2909" s="478"/>
      <c r="D2909" s="620"/>
      <c r="E2909" s="620"/>
      <c r="F2909" s="620"/>
      <c r="G2909" s="479"/>
      <c r="H2909" s="621"/>
      <c r="I2909" s="622"/>
      <c r="J2909" s="622"/>
      <c r="K2909" s="623"/>
      <c r="L2909" s="623"/>
      <c r="M2909" s="622"/>
      <c r="N2909" s="623"/>
      <c r="O2909" s="622"/>
      <c r="P2909" s="479"/>
      <c r="Q2909" s="479"/>
      <c r="R2909" s="623"/>
      <c r="S2909" s="478"/>
      <c r="T2909" s="478"/>
      <c r="U2909" s="624"/>
      <c r="V2909" s="624"/>
      <c r="W2909" s="624"/>
      <c r="BB2909" s="478"/>
      <c r="BC2909" s="478"/>
      <c r="BD2909" s="478"/>
      <c r="BE2909" s="478"/>
      <c r="BF2909" s="478"/>
      <c r="BG2909" s="478"/>
    </row>
    <row r="2910" spans="2:59" x14ac:dyDescent="0.2">
      <c r="B2910" s="478"/>
      <c r="C2910" s="478"/>
      <c r="D2910" s="620"/>
      <c r="E2910" s="620"/>
      <c r="F2910" s="620"/>
      <c r="G2910" s="479"/>
      <c r="H2910" s="621"/>
      <c r="I2910" s="622"/>
      <c r="J2910" s="622"/>
      <c r="K2910" s="623"/>
      <c r="L2910" s="623"/>
      <c r="M2910" s="622"/>
      <c r="N2910" s="623"/>
      <c r="O2910" s="622"/>
      <c r="P2910" s="479"/>
      <c r="Q2910" s="479"/>
      <c r="R2910" s="623"/>
      <c r="S2910" s="478"/>
      <c r="T2910" s="478"/>
      <c r="U2910" s="624"/>
      <c r="V2910" s="624"/>
      <c r="W2910" s="624"/>
      <c r="BB2910" s="478"/>
      <c r="BC2910" s="478"/>
      <c r="BD2910" s="478"/>
      <c r="BE2910" s="478"/>
      <c r="BF2910" s="478"/>
      <c r="BG2910" s="478"/>
    </row>
    <row r="2911" spans="2:59" x14ac:dyDescent="0.2">
      <c r="B2911" s="478"/>
      <c r="C2911" s="478"/>
      <c r="D2911" s="620"/>
      <c r="E2911" s="620"/>
      <c r="F2911" s="620"/>
      <c r="G2911" s="479"/>
      <c r="H2911" s="621"/>
      <c r="I2911" s="622"/>
      <c r="J2911" s="622"/>
      <c r="K2911" s="623"/>
      <c r="L2911" s="623"/>
      <c r="M2911" s="622"/>
      <c r="N2911" s="623"/>
      <c r="O2911" s="622"/>
      <c r="P2911" s="479"/>
      <c r="Q2911" s="479"/>
      <c r="R2911" s="623"/>
      <c r="S2911" s="478"/>
      <c r="T2911" s="478"/>
      <c r="U2911" s="624"/>
      <c r="V2911" s="624"/>
      <c r="W2911" s="624"/>
      <c r="BB2911" s="478"/>
      <c r="BC2911" s="478"/>
      <c r="BD2911" s="478"/>
      <c r="BE2911" s="478"/>
      <c r="BF2911" s="478"/>
      <c r="BG2911" s="478"/>
    </row>
    <row r="2912" spans="2:59" x14ac:dyDescent="0.2">
      <c r="B2912" s="478"/>
      <c r="C2912" s="478"/>
      <c r="D2912" s="620"/>
      <c r="E2912" s="620"/>
      <c r="F2912" s="620"/>
      <c r="G2912" s="479"/>
      <c r="H2912" s="621"/>
      <c r="I2912" s="622"/>
      <c r="J2912" s="622"/>
      <c r="K2912" s="623"/>
      <c r="L2912" s="623"/>
      <c r="M2912" s="622"/>
      <c r="N2912" s="623"/>
      <c r="O2912" s="622"/>
      <c r="P2912" s="479"/>
      <c r="Q2912" s="479"/>
      <c r="R2912" s="623"/>
      <c r="S2912" s="478"/>
      <c r="T2912" s="478"/>
      <c r="U2912" s="624"/>
      <c r="V2912" s="624"/>
      <c r="W2912" s="624"/>
      <c r="BB2912" s="478"/>
      <c r="BC2912" s="478"/>
      <c r="BD2912" s="478"/>
      <c r="BE2912" s="478"/>
      <c r="BF2912" s="478"/>
      <c r="BG2912" s="478"/>
    </row>
    <row r="2913" spans="2:59" x14ac:dyDescent="0.2">
      <c r="B2913" s="478"/>
      <c r="C2913" s="478"/>
      <c r="D2913" s="620"/>
      <c r="E2913" s="620"/>
      <c r="F2913" s="620"/>
      <c r="G2913" s="479"/>
      <c r="H2913" s="621"/>
      <c r="I2913" s="622"/>
      <c r="J2913" s="622"/>
      <c r="K2913" s="623"/>
      <c r="L2913" s="623"/>
      <c r="M2913" s="622"/>
      <c r="N2913" s="623"/>
      <c r="O2913" s="622"/>
      <c r="P2913" s="479"/>
      <c r="Q2913" s="479"/>
      <c r="R2913" s="623"/>
      <c r="S2913" s="478"/>
      <c r="T2913" s="478"/>
      <c r="U2913" s="624"/>
      <c r="V2913" s="624"/>
      <c r="W2913" s="624"/>
      <c r="BB2913" s="478"/>
      <c r="BC2913" s="478"/>
      <c r="BD2913" s="478"/>
      <c r="BE2913" s="478"/>
      <c r="BF2913" s="478"/>
      <c r="BG2913" s="478"/>
    </row>
    <row r="2914" spans="2:59" x14ac:dyDescent="0.2">
      <c r="B2914" s="478"/>
      <c r="C2914" s="478"/>
      <c r="D2914" s="620"/>
      <c r="E2914" s="620"/>
      <c r="F2914" s="620"/>
      <c r="G2914" s="479"/>
      <c r="H2914" s="621"/>
      <c r="I2914" s="622"/>
      <c r="J2914" s="622"/>
      <c r="K2914" s="623"/>
      <c r="L2914" s="623"/>
      <c r="M2914" s="622"/>
      <c r="N2914" s="623"/>
      <c r="O2914" s="622"/>
      <c r="P2914" s="479"/>
      <c r="Q2914" s="479"/>
      <c r="R2914" s="623"/>
      <c r="S2914" s="478"/>
      <c r="T2914" s="478"/>
      <c r="U2914" s="624"/>
      <c r="V2914" s="624"/>
      <c r="W2914" s="624"/>
      <c r="BB2914" s="478"/>
      <c r="BC2914" s="478"/>
      <c r="BD2914" s="478"/>
      <c r="BE2914" s="478"/>
      <c r="BF2914" s="478"/>
      <c r="BG2914" s="478"/>
    </row>
    <row r="2915" spans="2:59" x14ac:dyDescent="0.2">
      <c r="B2915" s="478"/>
      <c r="C2915" s="478"/>
      <c r="D2915" s="620"/>
      <c r="E2915" s="620"/>
      <c r="F2915" s="620"/>
      <c r="G2915" s="479"/>
      <c r="H2915" s="621"/>
      <c r="I2915" s="622"/>
      <c r="J2915" s="622"/>
      <c r="K2915" s="623"/>
      <c r="L2915" s="623"/>
      <c r="M2915" s="622"/>
      <c r="N2915" s="623"/>
      <c r="O2915" s="622"/>
      <c r="P2915" s="479"/>
      <c r="Q2915" s="479"/>
      <c r="R2915" s="623"/>
      <c r="S2915" s="478"/>
      <c r="T2915" s="478"/>
      <c r="U2915" s="624"/>
      <c r="V2915" s="624"/>
      <c r="W2915" s="624"/>
      <c r="BB2915" s="478"/>
      <c r="BC2915" s="478"/>
      <c r="BD2915" s="478"/>
      <c r="BE2915" s="478"/>
      <c r="BF2915" s="478"/>
      <c r="BG2915" s="478"/>
    </row>
    <row r="2916" spans="2:59" x14ac:dyDescent="0.2">
      <c r="B2916" s="478"/>
      <c r="C2916" s="478"/>
      <c r="D2916" s="620"/>
      <c r="E2916" s="620"/>
      <c r="F2916" s="620"/>
      <c r="G2916" s="479"/>
      <c r="H2916" s="621"/>
      <c r="I2916" s="622"/>
      <c r="J2916" s="622"/>
      <c r="K2916" s="623"/>
      <c r="L2916" s="623"/>
      <c r="M2916" s="622"/>
      <c r="N2916" s="623"/>
      <c r="O2916" s="622"/>
      <c r="P2916" s="479"/>
      <c r="Q2916" s="479"/>
      <c r="R2916" s="623"/>
      <c r="S2916" s="478"/>
      <c r="T2916" s="478"/>
      <c r="U2916" s="624"/>
      <c r="V2916" s="624"/>
      <c r="W2916" s="624"/>
      <c r="BB2916" s="478"/>
      <c r="BC2916" s="478"/>
      <c r="BD2916" s="478"/>
      <c r="BE2916" s="478"/>
      <c r="BF2916" s="478"/>
      <c r="BG2916" s="478"/>
    </row>
    <row r="2917" spans="2:59" x14ac:dyDescent="0.2">
      <c r="B2917" s="478"/>
      <c r="C2917" s="478"/>
      <c r="D2917" s="620"/>
      <c r="E2917" s="620"/>
      <c r="F2917" s="620"/>
      <c r="G2917" s="479"/>
      <c r="H2917" s="621"/>
      <c r="I2917" s="622"/>
      <c r="J2917" s="622"/>
      <c r="K2917" s="623"/>
      <c r="L2917" s="623"/>
      <c r="M2917" s="622"/>
      <c r="N2917" s="623"/>
      <c r="O2917" s="622"/>
      <c r="P2917" s="479"/>
      <c r="Q2917" s="479"/>
      <c r="R2917" s="623"/>
      <c r="S2917" s="478"/>
      <c r="T2917" s="478"/>
      <c r="U2917" s="624"/>
      <c r="V2917" s="624"/>
      <c r="W2917" s="624"/>
      <c r="BB2917" s="478"/>
      <c r="BC2917" s="478"/>
      <c r="BD2917" s="478"/>
      <c r="BE2917" s="478"/>
      <c r="BF2917" s="478"/>
      <c r="BG2917" s="478"/>
    </row>
    <row r="2918" spans="2:59" x14ac:dyDescent="0.2">
      <c r="B2918" s="478"/>
      <c r="C2918" s="478"/>
      <c r="D2918" s="620"/>
      <c r="E2918" s="620"/>
      <c r="F2918" s="620"/>
      <c r="G2918" s="479"/>
      <c r="H2918" s="621"/>
      <c r="I2918" s="622"/>
      <c r="J2918" s="622"/>
      <c r="K2918" s="623"/>
      <c r="L2918" s="623"/>
      <c r="M2918" s="622"/>
      <c r="N2918" s="623"/>
      <c r="O2918" s="622"/>
      <c r="P2918" s="479"/>
      <c r="Q2918" s="479"/>
      <c r="R2918" s="623"/>
      <c r="S2918" s="478"/>
      <c r="T2918" s="478"/>
      <c r="U2918" s="624"/>
      <c r="V2918" s="624"/>
      <c r="W2918" s="624"/>
      <c r="BB2918" s="478"/>
      <c r="BC2918" s="478"/>
      <c r="BD2918" s="478"/>
      <c r="BE2918" s="478"/>
      <c r="BF2918" s="478"/>
      <c r="BG2918" s="478"/>
    </row>
    <row r="2919" spans="2:59" x14ac:dyDescent="0.2">
      <c r="B2919" s="478"/>
      <c r="C2919" s="478"/>
      <c r="D2919" s="620"/>
      <c r="E2919" s="620"/>
      <c r="F2919" s="620"/>
      <c r="G2919" s="479"/>
      <c r="H2919" s="621"/>
      <c r="I2919" s="622"/>
      <c r="J2919" s="622"/>
      <c r="K2919" s="623"/>
      <c r="L2919" s="623"/>
      <c r="M2919" s="622"/>
      <c r="N2919" s="623"/>
      <c r="O2919" s="622"/>
      <c r="P2919" s="479"/>
      <c r="Q2919" s="479"/>
      <c r="R2919" s="623"/>
      <c r="S2919" s="478"/>
      <c r="T2919" s="478"/>
      <c r="U2919" s="624"/>
      <c r="V2919" s="624"/>
      <c r="W2919" s="624"/>
      <c r="BB2919" s="478"/>
      <c r="BC2919" s="478"/>
      <c r="BD2919" s="478"/>
      <c r="BE2919" s="478"/>
      <c r="BF2919" s="478"/>
      <c r="BG2919" s="478"/>
    </row>
    <row r="2920" spans="2:59" x14ac:dyDescent="0.2">
      <c r="B2920" s="478"/>
      <c r="C2920" s="478"/>
      <c r="D2920" s="620"/>
      <c r="E2920" s="620"/>
      <c r="F2920" s="620"/>
      <c r="G2920" s="479"/>
      <c r="H2920" s="621"/>
      <c r="I2920" s="622"/>
      <c r="J2920" s="622"/>
      <c r="K2920" s="623"/>
      <c r="L2920" s="623"/>
      <c r="M2920" s="622"/>
      <c r="N2920" s="623"/>
      <c r="O2920" s="622"/>
      <c r="P2920" s="479"/>
      <c r="Q2920" s="479"/>
      <c r="R2920" s="623"/>
      <c r="S2920" s="478"/>
      <c r="T2920" s="478"/>
      <c r="U2920" s="624"/>
      <c r="V2920" s="624"/>
      <c r="W2920" s="624"/>
      <c r="BB2920" s="478"/>
      <c r="BC2920" s="478"/>
      <c r="BD2920" s="478"/>
      <c r="BE2920" s="478"/>
      <c r="BF2920" s="478"/>
      <c r="BG2920" s="478"/>
    </row>
    <row r="2921" spans="2:59" x14ac:dyDescent="0.2">
      <c r="B2921" s="478"/>
      <c r="C2921" s="478"/>
      <c r="D2921" s="620"/>
      <c r="E2921" s="620"/>
      <c r="F2921" s="620"/>
      <c r="G2921" s="479"/>
      <c r="H2921" s="621"/>
      <c r="I2921" s="622"/>
      <c r="J2921" s="622"/>
      <c r="K2921" s="623"/>
      <c r="L2921" s="623"/>
      <c r="M2921" s="622"/>
      <c r="N2921" s="623"/>
      <c r="O2921" s="622"/>
      <c r="P2921" s="479"/>
      <c r="Q2921" s="479"/>
      <c r="R2921" s="623"/>
      <c r="S2921" s="478"/>
      <c r="T2921" s="478"/>
      <c r="U2921" s="624"/>
      <c r="V2921" s="624"/>
      <c r="W2921" s="624"/>
      <c r="BB2921" s="478"/>
      <c r="BC2921" s="478"/>
      <c r="BD2921" s="478"/>
      <c r="BE2921" s="478"/>
      <c r="BF2921" s="478"/>
      <c r="BG2921" s="478"/>
    </row>
    <row r="2922" spans="2:59" x14ac:dyDescent="0.2">
      <c r="B2922" s="478"/>
      <c r="C2922" s="478"/>
      <c r="D2922" s="620"/>
      <c r="E2922" s="620"/>
      <c r="F2922" s="620"/>
      <c r="G2922" s="479"/>
      <c r="H2922" s="621"/>
      <c r="I2922" s="622"/>
      <c r="J2922" s="622"/>
      <c r="K2922" s="623"/>
      <c r="L2922" s="623"/>
      <c r="M2922" s="622"/>
      <c r="N2922" s="623"/>
      <c r="O2922" s="622"/>
      <c r="P2922" s="479"/>
      <c r="Q2922" s="479"/>
      <c r="R2922" s="623"/>
      <c r="S2922" s="478"/>
      <c r="T2922" s="478"/>
      <c r="U2922" s="624"/>
      <c r="V2922" s="624"/>
      <c r="W2922" s="624"/>
      <c r="BB2922" s="478"/>
      <c r="BC2922" s="478"/>
      <c r="BD2922" s="478"/>
      <c r="BE2922" s="478"/>
      <c r="BF2922" s="478"/>
      <c r="BG2922" s="478"/>
    </row>
    <row r="2923" spans="2:59" x14ac:dyDescent="0.2">
      <c r="B2923" s="478"/>
      <c r="C2923" s="478"/>
      <c r="D2923" s="620"/>
      <c r="E2923" s="620"/>
      <c r="F2923" s="620"/>
      <c r="G2923" s="479"/>
      <c r="H2923" s="621"/>
      <c r="I2923" s="622"/>
      <c r="J2923" s="622"/>
      <c r="K2923" s="623"/>
      <c r="L2923" s="623"/>
      <c r="M2923" s="622"/>
      <c r="N2923" s="623"/>
      <c r="O2923" s="622"/>
      <c r="P2923" s="479"/>
      <c r="Q2923" s="479"/>
      <c r="R2923" s="623"/>
      <c r="S2923" s="478"/>
      <c r="T2923" s="478"/>
      <c r="U2923" s="624"/>
      <c r="V2923" s="624"/>
      <c r="W2923" s="624"/>
      <c r="BB2923" s="478"/>
      <c r="BC2923" s="478"/>
      <c r="BD2923" s="478"/>
      <c r="BE2923" s="478"/>
      <c r="BF2923" s="478"/>
      <c r="BG2923" s="478"/>
    </row>
    <row r="2924" spans="2:59" x14ac:dyDescent="0.2">
      <c r="B2924" s="478"/>
      <c r="C2924" s="478"/>
      <c r="D2924" s="620"/>
      <c r="E2924" s="620"/>
      <c r="F2924" s="620"/>
      <c r="G2924" s="479"/>
      <c r="H2924" s="621"/>
      <c r="I2924" s="622"/>
      <c r="J2924" s="622"/>
      <c r="K2924" s="623"/>
      <c r="L2924" s="623"/>
      <c r="M2924" s="622"/>
      <c r="N2924" s="623"/>
      <c r="O2924" s="622"/>
      <c r="P2924" s="479"/>
      <c r="Q2924" s="479"/>
      <c r="R2924" s="623"/>
      <c r="S2924" s="478"/>
      <c r="T2924" s="478"/>
      <c r="U2924" s="624"/>
      <c r="V2924" s="624"/>
      <c r="W2924" s="624"/>
      <c r="BB2924" s="478"/>
      <c r="BC2924" s="478"/>
      <c r="BD2924" s="478"/>
      <c r="BE2924" s="478"/>
      <c r="BF2924" s="478"/>
      <c r="BG2924" s="478"/>
    </row>
    <row r="2925" spans="2:59" x14ac:dyDescent="0.2">
      <c r="B2925" s="478"/>
      <c r="C2925" s="478"/>
      <c r="D2925" s="620"/>
      <c r="E2925" s="620"/>
      <c r="F2925" s="620"/>
      <c r="G2925" s="479"/>
      <c r="H2925" s="621"/>
      <c r="I2925" s="622"/>
      <c r="J2925" s="622"/>
      <c r="K2925" s="623"/>
      <c r="L2925" s="623"/>
      <c r="M2925" s="622"/>
      <c r="N2925" s="623"/>
      <c r="O2925" s="622"/>
      <c r="P2925" s="479"/>
      <c r="Q2925" s="479"/>
      <c r="R2925" s="623"/>
      <c r="S2925" s="478"/>
      <c r="T2925" s="478"/>
      <c r="U2925" s="624"/>
      <c r="V2925" s="624"/>
      <c r="W2925" s="624"/>
      <c r="BB2925" s="478"/>
      <c r="BC2925" s="478"/>
      <c r="BD2925" s="478"/>
      <c r="BE2925" s="478"/>
      <c r="BF2925" s="478"/>
      <c r="BG2925" s="478"/>
    </row>
    <row r="2926" spans="2:59" x14ac:dyDescent="0.2">
      <c r="B2926" s="478"/>
      <c r="C2926" s="478"/>
      <c r="D2926" s="620"/>
      <c r="E2926" s="620"/>
      <c r="F2926" s="620"/>
      <c r="G2926" s="479"/>
      <c r="H2926" s="621"/>
      <c r="I2926" s="622"/>
      <c r="J2926" s="622"/>
      <c r="K2926" s="623"/>
      <c r="L2926" s="623"/>
      <c r="M2926" s="622"/>
      <c r="N2926" s="623"/>
      <c r="O2926" s="622"/>
      <c r="P2926" s="479"/>
      <c r="Q2926" s="479"/>
      <c r="R2926" s="623"/>
      <c r="S2926" s="478"/>
      <c r="T2926" s="478"/>
      <c r="U2926" s="624"/>
      <c r="V2926" s="624"/>
      <c r="W2926" s="624"/>
      <c r="BB2926" s="478"/>
      <c r="BC2926" s="478"/>
      <c r="BD2926" s="478"/>
      <c r="BE2926" s="478"/>
      <c r="BF2926" s="478"/>
      <c r="BG2926" s="478"/>
    </row>
    <row r="2927" spans="2:59" x14ac:dyDescent="0.2">
      <c r="B2927" s="478"/>
      <c r="C2927" s="478"/>
      <c r="D2927" s="620"/>
      <c r="E2927" s="620"/>
      <c r="F2927" s="620"/>
      <c r="G2927" s="479"/>
      <c r="H2927" s="621"/>
      <c r="I2927" s="622"/>
      <c r="J2927" s="622"/>
      <c r="K2927" s="623"/>
      <c r="L2927" s="623"/>
      <c r="M2927" s="622"/>
      <c r="N2927" s="623"/>
      <c r="O2927" s="622"/>
      <c r="P2927" s="479"/>
      <c r="Q2927" s="479"/>
      <c r="R2927" s="623"/>
      <c r="S2927" s="478"/>
      <c r="T2927" s="478"/>
      <c r="U2927" s="624"/>
      <c r="V2927" s="624"/>
      <c r="W2927" s="624"/>
      <c r="BB2927" s="478"/>
      <c r="BC2927" s="478"/>
      <c r="BD2927" s="478"/>
      <c r="BE2927" s="478"/>
      <c r="BF2927" s="478"/>
      <c r="BG2927" s="478"/>
    </row>
    <row r="2928" spans="2:59" x14ac:dyDescent="0.2">
      <c r="B2928" s="478"/>
      <c r="C2928" s="478"/>
      <c r="D2928" s="620"/>
      <c r="E2928" s="620"/>
      <c r="F2928" s="620"/>
      <c r="G2928" s="479"/>
      <c r="H2928" s="621"/>
      <c r="I2928" s="622"/>
      <c r="J2928" s="622"/>
      <c r="K2928" s="623"/>
      <c r="L2928" s="623"/>
      <c r="M2928" s="622"/>
      <c r="N2928" s="623"/>
      <c r="O2928" s="622"/>
      <c r="P2928" s="479"/>
      <c r="Q2928" s="479"/>
      <c r="R2928" s="623"/>
      <c r="S2928" s="478"/>
      <c r="T2928" s="478"/>
      <c r="U2928" s="624"/>
      <c r="V2928" s="624"/>
      <c r="W2928" s="624"/>
      <c r="BB2928" s="478"/>
      <c r="BC2928" s="478"/>
      <c r="BD2928" s="478"/>
      <c r="BE2928" s="478"/>
      <c r="BF2928" s="478"/>
      <c r="BG2928" s="478"/>
    </row>
    <row r="2929" spans="2:59" x14ac:dyDescent="0.2">
      <c r="B2929" s="478"/>
      <c r="C2929" s="478"/>
      <c r="D2929" s="620"/>
      <c r="E2929" s="620"/>
      <c r="F2929" s="620"/>
      <c r="G2929" s="479"/>
      <c r="H2929" s="621"/>
      <c r="I2929" s="622"/>
      <c r="J2929" s="622"/>
      <c r="K2929" s="623"/>
      <c r="L2929" s="623"/>
      <c r="M2929" s="622"/>
      <c r="N2929" s="623"/>
      <c r="O2929" s="622"/>
      <c r="P2929" s="479"/>
      <c r="Q2929" s="479"/>
      <c r="R2929" s="623"/>
      <c r="S2929" s="478"/>
      <c r="T2929" s="478"/>
      <c r="U2929" s="624"/>
      <c r="V2929" s="624"/>
      <c r="W2929" s="624"/>
      <c r="BB2929" s="478"/>
      <c r="BC2929" s="478"/>
      <c r="BD2929" s="478"/>
      <c r="BE2929" s="478"/>
      <c r="BF2929" s="478"/>
      <c r="BG2929" s="478"/>
    </row>
    <row r="2930" spans="2:59" x14ac:dyDescent="0.2">
      <c r="B2930" s="478"/>
      <c r="C2930" s="478"/>
      <c r="D2930" s="620"/>
      <c r="E2930" s="620"/>
      <c r="F2930" s="620"/>
      <c r="G2930" s="479"/>
      <c r="H2930" s="621"/>
      <c r="I2930" s="622"/>
      <c r="J2930" s="622"/>
      <c r="K2930" s="623"/>
      <c r="L2930" s="623"/>
      <c r="M2930" s="622"/>
      <c r="N2930" s="623"/>
      <c r="O2930" s="622"/>
      <c r="P2930" s="479"/>
      <c r="Q2930" s="479"/>
      <c r="R2930" s="623"/>
      <c r="S2930" s="478"/>
      <c r="T2930" s="478"/>
      <c r="U2930" s="624"/>
      <c r="V2930" s="624"/>
      <c r="W2930" s="624"/>
      <c r="BB2930" s="478"/>
      <c r="BC2930" s="478"/>
      <c r="BD2930" s="478"/>
      <c r="BE2930" s="478"/>
      <c r="BF2930" s="478"/>
      <c r="BG2930" s="478"/>
    </row>
    <row r="2931" spans="2:59" x14ac:dyDescent="0.2">
      <c r="B2931" s="478"/>
      <c r="C2931" s="478"/>
      <c r="D2931" s="620"/>
      <c r="E2931" s="620"/>
      <c r="F2931" s="620"/>
      <c r="G2931" s="479"/>
      <c r="H2931" s="621"/>
      <c r="I2931" s="622"/>
      <c r="J2931" s="622"/>
      <c r="K2931" s="623"/>
      <c r="L2931" s="623"/>
      <c r="M2931" s="622"/>
      <c r="N2931" s="623"/>
      <c r="O2931" s="622"/>
      <c r="P2931" s="479"/>
      <c r="Q2931" s="479"/>
      <c r="R2931" s="623"/>
      <c r="S2931" s="478"/>
      <c r="T2931" s="478"/>
      <c r="U2931" s="624"/>
      <c r="V2931" s="624"/>
      <c r="W2931" s="624"/>
      <c r="BB2931" s="478"/>
      <c r="BC2931" s="478"/>
      <c r="BD2931" s="478"/>
      <c r="BE2931" s="478"/>
      <c r="BF2931" s="478"/>
      <c r="BG2931" s="478"/>
    </row>
    <row r="2932" spans="2:59" x14ac:dyDescent="0.2">
      <c r="B2932" s="478"/>
      <c r="C2932" s="478"/>
      <c r="D2932" s="620"/>
      <c r="E2932" s="620"/>
      <c r="F2932" s="620"/>
      <c r="G2932" s="479"/>
      <c r="H2932" s="621"/>
      <c r="I2932" s="622"/>
      <c r="J2932" s="622"/>
      <c r="K2932" s="623"/>
      <c r="L2932" s="623"/>
      <c r="M2932" s="622"/>
      <c r="N2932" s="623"/>
      <c r="O2932" s="622"/>
      <c r="P2932" s="479"/>
      <c r="Q2932" s="479"/>
      <c r="R2932" s="623"/>
      <c r="S2932" s="478"/>
      <c r="T2932" s="478"/>
      <c r="U2932" s="624"/>
      <c r="V2932" s="624"/>
      <c r="W2932" s="624"/>
      <c r="BB2932" s="478"/>
      <c r="BC2932" s="478"/>
      <c r="BD2932" s="478"/>
      <c r="BE2932" s="478"/>
      <c r="BF2932" s="478"/>
      <c r="BG2932" s="478"/>
    </row>
    <row r="2933" spans="2:59" x14ac:dyDescent="0.2">
      <c r="B2933" s="478"/>
      <c r="C2933" s="478"/>
      <c r="D2933" s="620"/>
      <c r="E2933" s="620"/>
      <c r="F2933" s="620"/>
      <c r="G2933" s="479"/>
      <c r="H2933" s="621"/>
      <c r="I2933" s="622"/>
      <c r="J2933" s="622"/>
      <c r="K2933" s="623"/>
      <c r="L2933" s="623"/>
      <c r="M2933" s="622"/>
      <c r="N2933" s="623"/>
      <c r="O2933" s="622"/>
      <c r="P2933" s="479"/>
      <c r="Q2933" s="479"/>
      <c r="R2933" s="623"/>
      <c r="S2933" s="478"/>
      <c r="T2933" s="478"/>
      <c r="U2933" s="624"/>
      <c r="V2933" s="624"/>
      <c r="W2933" s="624"/>
      <c r="BB2933" s="478"/>
      <c r="BC2933" s="478"/>
      <c r="BD2933" s="478"/>
      <c r="BE2933" s="478"/>
      <c r="BF2933" s="478"/>
      <c r="BG2933" s="478"/>
    </row>
    <row r="2934" spans="2:59" x14ac:dyDescent="0.2">
      <c r="B2934" s="478"/>
      <c r="C2934" s="478"/>
      <c r="D2934" s="620"/>
      <c r="E2934" s="620"/>
      <c r="F2934" s="620"/>
      <c r="G2934" s="479"/>
      <c r="H2934" s="621"/>
      <c r="I2934" s="622"/>
      <c r="J2934" s="622"/>
      <c r="K2934" s="623"/>
      <c r="L2934" s="623"/>
      <c r="M2934" s="622"/>
      <c r="N2934" s="623"/>
      <c r="O2934" s="622"/>
      <c r="P2934" s="479"/>
      <c r="Q2934" s="479"/>
      <c r="R2934" s="623"/>
      <c r="S2934" s="478"/>
      <c r="T2934" s="478"/>
      <c r="U2934" s="624"/>
      <c r="V2934" s="624"/>
      <c r="W2934" s="624"/>
      <c r="BB2934" s="478"/>
      <c r="BC2934" s="478"/>
      <c r="BD2934" s="478"/>
      <c r="BE2934" s="478"/>
      <c r="BF2934" s="478"/>
      <c r="BG2934" s="478"/>
    </row>
    <row r="2935" spans="2:59" x14ac:dyDescent="0.2">
      <c r="B2935" s="478"/>
      <c r="C2935" s="478"/>
      <c r="D2935" s="620"/>
      <c r="E2935" s="620"/>
      <c r="F2935" s="620"/>
      <c r="G2935" s="479"/>
      <c r="H2935" s="621"/>
      <c r="I2935" s="622"/>
      <c r="J2935" s="622"/>
      <c r="K2935" s="623"/>
      <c r="L2935" s="623"/>
      <c r="M2935" s="622"/>
      <c r="N2935" s="623"/>
      <c r="O2935" s="622"/>
      <c r="P2935" s="479"/>
      <c r="Q2935" s="479"/>
      <c r="R2935" s="623"/>
      <c r="S2935" s="478"/>
      <c r="T2935" s="478"/>
      <c r="U2935" s="624"/>
      <c r="V2935" s="624"/>
      <c r="W2935" s="624"/>
      <c r="BB2935" s="478"/>
      <c r="BC2935" s="478"/>
      <c r="BD2935" s="478"/>
      <c r="BE2935" s="478"/>
      <c r="BF2935" s="478"/>
      <c r="BG2935" s="478"/>
    </row>
    <row r="2936" spans="2:59" x14ac:dyDescent="0.2">
      <c r="B2936" s="478"/>
      <c r="C2936" s="478"/>
      <c r="D2936" s="620"/>
      <c r="E2936" s="620"/>
      <c r="F2936" s="620"/>
      <c r="G2936" s="479"/>
      <c r="H2936" s="621"/>
      <c r="I2936" s="622"/>
      <c r="J2936" s="622"/>
      <c r="K2936" s="623"/>
      <c r="L2936" s="623"/>
      <c r="M2936" s="622"/>
      <c r="N2936" s="623"/>
      <c r="O2936" s="622"/>
      <c r="P2936" s="479"/>
      <c r="Q2936" s="479"/>
      <c r="R2936" s="623"/>
      <c r="S2936" s="478"/>
      <c r="T2936" s="478"/>
      <c r="U2936" s="624"/>
      <c r="V2936" s="624"/>
      <c r="W2936" s="624"/>
      <c r="BB2936" s="478"/>
      <c r="BC2936" s="478"/>
      <c r="BD2936" s="478"/>
      <c r="BE2936" s="478"/>
      <c r="BF2936" s="478"/>
      <c r="BG2936" s="478"/>
    </row>
    <row r="2937" spans="2:59" x14ac:dyDescent="0.2">
      <c r="B2937" s="478"/>
      <c r="C2937" s="478"/>
      <c r="D2937" s="620"/>
      <c r="E2937" s="620"/>
      <c r="F2937" s="620"/>
      <c r="G2937" s="479"/>
      <c r="H2937" s="621"/>
      <c r="I2937" s="622"/>
      <c r="J2937" s="622"/>
      <c r="K2937" s="623"/>
      <c r="L2937" s="623"/>
      <c r="M2937" s="622"/>
      <c r="N2937" s="623"/>
      <c r="O2937" s="622"/>
      <c r="P2937" s="479"/>
      <c r="Q2937" s="479"/>
      <c r="R2937" s="623"/>
      <c r="S2937" s="478"/>
      <c r="T2937" s="478"/>
      <c r="U2937" s="624"/>
      <c r="V2937" s="624"/>
      <c r="W2937" s="624"/>
      <c r="BB2937" s="478"/>
      <c r="BC2937" s="478"/>
      <c r="BD2937" s="478"/>
      <c r="BE2937" s="478"/>
      <c r="BF2937" s="478"/>
      <c r="BG2937" s="478"/>
    </row>
    <row r="2938" spans="2:59" x14ac:dyDescent="0.2">
      <c r="B2938" s="478"/>
      <c r="C2938" s="478"/>
      <c r="D2938" s="620"/>
      <c r="E2938" s="620"/>
      <c r="F2938" s="620"/>
      <c r="G2938" s="479"/>
      <c r="H2938" s="621"/>
      <c r="I2938" s="622"/>
      <c r="J2938" s="622"/>
      <c r="K2938" s="623"/>
      <c r="L2938" s="623"/>
      <c r="M2938" s="622"/>
      <c r="N2938" s="623"/>
      <c r="O2938" s="622"/>
      <c r="P2938" s="479"/>
      <c r="Q2938" s="479"/>
      <c r="R2938" s="623"/>
      <c r="S2938" s="478"/>
      <c r="T2938" s="478"/>
      <c r="U2938" s="624"/>
      <c r="V2938" s="624"/>
      <c r="W2938" s="624"/>
      <c r="BB2938" s="478"/>
      <c r="BC2938" s="478"/>
      <c r="BD2938" s="478"/>
      <c r="BE2938" s="478"/>
      <c r="BF2938" s="478"/>
      <c r="BG2938" s="478"/>
    </row>
    <row r="2939" spans="2:59" x14ac:dyDescent="0.2">
      <c r="B2939" s="478"/>
      <c r="C2939" s="478"/>
      <c r="D2939" s="620"/>
      <c r="E2939" s="620"/>
      <c r="F2939" s="620"/>
      <c r="G2939" s="479"/>
      <c r="H2939" s="621"/>
      <c r="I2939" s="622"/>
      <c r="J2939" s="622"/>
      <c r="K2939" s="623"/>
      <c r="L2939" s="623"/>
      <c r="M2939" s="622"/>
      <c r="N2939" s="623"/>
      <c r="O2939" s="622"/>
      <c r="P2939" s="479"/>
      <c r="Q2939" s="479"/>
      <c r="R2939" s="623"/>
      <c r="S2939" s="478"/>
      <c r="T2939" s="478"/>
      <c r="U2939" s="624"/>
      <c r="V2939" s="624"/>
      <c r="W2939" s="624"/>
      <c r="BB2939" s="478"/>
      <c r="BC2939" s="478"/>
      <c r="BD2939" s="478"/>
      <c r="BE2939" s="478"/>
      <c r="BF2939" s="478"/>
      <c r="BG2939" s="478"/>
    </row>
    <row r="2940" spans="2:59" x14ac:dyDescent="0.2">
      <c r="B2940" s="478"/>
      <c r="C2940" s="478"/>
      <c r="D2940" s="620"/>
      <c r="E2940" s="620"/>
      <c r="F2940" s="620"/>
      <c r="G2940" s="479"/>
      <c r="H2940" s="621"/>
      <c r="I2940" s="622"/>
      <c r="J2940" s="622"/>
      <c r="K2940" s="623"/>
      <c r="L2940" s="623"/>
      <c r="M2940" s="622"/>
      <c r="N2940" s="623"/>
      <c r="O2940" s="622"/>
      <c r="P2940" s="479"/>
      <c r="Q2940" s="479"/>
      <c r="R2940" s="623"/>
      <c r="S2940" s="478"/>
      <c r="T2940" s="478"/>
      <c r="U2940" s="624"/>
      <c r="V2940" s="624"/>
      <c r="W2940" s="624"/>
      <c r="BB2940" s="478"/>
      <c r="BC2940" s="478"/>
      <c r="BD2940" s="478"/>
      <c r="BE2940" s="478"/>
      <c r="BF2940" s="478"/>
      <c r="BG2940" s="478"/>
    </row>
    <row r="2941" spans="2:59" x14ac:dyDescent="0.2">
      <c r="B2941" s="478"/>
      <c r="C2941" s="478"/>
      <c r="D2941" s="620"/>
      <c r="E2941" s="620"/>
      <c r="F2941" s="620"/>
      <c r="G2941" s="479"/>
      <c r="H2941" s="621"/>
      <c r="I2941" s="622"/>
      <c r="J2941" s="622"/>
      <c r="K2941" s="623"/>
      <c r="L2941" s="623"/>
      <c r="M2941" s="622"/>
      <c r="N2941" s="623"/>
      <c r="O2941" s="622"/>
      <c r="P2941" s="479"/>
      <c r="Q2941" s="479"/>
      <c r="R2941" s="623"/>
      <c r="S2941" s="478"/>
      <c r="T2941" s="478"/>
      <c r="U2941" s="624"/>
      <c r="V2941" s="624"/>
      <c r="W2941" s="624"/>
      <c r="BB2941" s="478"/>
      <c r="BC2941" s="478"/>
      <c r="BD2941" s="478"/>
      <c r="BE2941" s="478"/>
      <c r="BF2941" s="478"/>
      <c r="BG2941" s="478"/>
    </row>
    <row r="2942" spans="2:59" x14ac:dyDescent="0.2">
      <c r="B2942" s="478"/>
      <c r="C2942" s="478"/>
      <c r="D2942" s="620"/>
      <c r="E2942" s="620"/>
      <c r="F2942" s="620"/>
      <c r="G2942" s="479"/>
      <c r="H2942" s="621"/>
      <c r="I2942" s="622"/>
      <c r="J2942" s="622"/>
      <c r="K2942" s="623"/>
      <c r="L2942" s="623"/>
      <c r="M2942" s="622"/>
      <c r="N2942" s="623"/>
      <c r="O2942" s="622"/>
      <c r="P2942" s="479"/>
      <c r="Q2942" s="479"/>
      <c r="R2942" s="623"/>
      <c r="S2942" s="478"/>
      <c r="T2942" s="478"/>
      <c r="U2942" s="624"/>
      <c r="V2942" s="624"/>
      <c r="W2942" s="624"/>
      <c r="BB2942" s="478"/>
      <c r="BC2942" s="478"/>
      <c r="BD2942" s="478"/>
      <c r="BE2942" s="478"/>
      <c r="BF2942" s="478"/>
      <c r="BG2942" s="478"/>
    </row>
    <row r="2943" spans="2:59" x14ac:dyDescent="0.2">
      <c r="B2943" s="478"/>
      <c r="C2943" s="478"/>
      <c r="D2943" s="620"/>
      <c r="E2943" s="620"/>
      <c r="F2943" s="620"/>
      <c r="G2943" s="479"/>
      <c r="H2943" s="621"/>
      <c r="I2943" s="622"/>
      <c r="J2943" s="622"/>
      <c r="K2943" s="623"/>
      <c r="L2943" s="623"/>
      <c r="M2943" s="622"/>
      <c r="N2943" s="623"/>
      <c r="O2943" s="622"/>
      <c r="P2943" s="479"/>
      <c r="Q2943" s="479"/>
      <c r="R2943" s="623"/>
      <c r="S2943" s="478"/>
      <c r="T2943" s="478"/>
      <c r="U2943" s="624"/>
      <c r="V2943" s="624"/>
      <c r="W2943" s="624"/>
      <c r="BB2943" s="478"/>
      <c r="BC2943" s="478"/>
      <c r="BD2943" s="478"/>
      <c r="BE2943" s="478"/>
      <c r="BF2943" s="478"/>
      <c r="BG2943" s="478"/>
    </row>
    <row r="2944" spans="2:59" x14ac:dyDescent="0.2">
      <c r="B2944" s="478"/>
      <c r="C2944" s="478"/>
      <c r="D2944" s="620"/>
      <c r="E2944" s="620"/>
      <c r="F2944" s="620"/>
      <c r="G2944" s="479"/>
      <c r="H2944" s="621"/>
      <c r="I2944" s="622"/>
      <c r="J2944" s="622"/>
      <c r="K2944" s="623"/>
      <c r="L2944" s="623"/>
      <c r="M2944" s="622"/>
      <c r="N2944" s="623"/>
      <c r="O2944" s="622"/>
      <c r="P2944" s="479"/>
      <c r="Q2944" s="479"/>
      <c r="R2944" s="623"/>
      <c r="S2944" s="478"/>
      <c r="T2944" s="478"/>
      <c r="U2944" s="624"/>
      <c r="V2944" s="624"/>
      <c r="W2944" s="624"/>
      <c r="BB2944" s="478"/>
      <c r="BC2944" s="478"/>
      <c r="BD2944" s="478"/>
      <c r="BE2944" s="478"/>
      <c r="BF2944" s="478"/>
      <c r="BG2944" s="478"/>
    </row>
    <row r="2945" spans="2:59" x14ac:dyDescent="0.2">
      <c r="B2945" s="478"/>
      <c r="C2945" s="478"/>
      <c r="D2945" s="620"/>
      <c r="E2945" s="620"/>
      <c r="F2945" s="620"/>
      <c r="G2945" s="479"/>
      <c r="H2945" s="621"/>
      <c r="I2945" s="622"/>
      <c r="J2945" s="622"/>
      <c r="K2945" s="623"/>
      <c r="L2945" s="623"/>
      <c r="M2945" s="622"/>
      <c r="N2945" s="623"/>
      <c r="O2945" s="622"/>
      <c r="P2945" s="479"/>
      <c r="Q2945" s="479"/>
      <c r="R2945" s="623"/>
      <c r="S2945" s="478"/>
      <c r="T2945" s="478"/>
      <c r="U2945" s="624"/>
      <c r="V2945" s="624"/>
      <c r="W2945" s="624"/>
      <c r="BB2945" s="478"/>
      <c r="BC2945" s="478"/>
      <c r="BD2945" s="478"/>
      <c r="BE2945" s="478"/>
      <c r="BF2945" s="478"/>
      <c r="BG2945" s="478"/>
    </row>
    <row r="2946" spans="2:59" x14ac:dyDescent="0.2">
      <c r="B2946" s="478"/>
      <c r="C2946" s="478"/>
      <c r="D2946" s="620"/>
      <c r="E2946" s="620"/>
      <c r="F2946" s="620"/>
      <c r="G2946" s="479"/>
      <c r="H2946" s="621"/>
      <c r="I2946" s="622"/>
      <c r="J2946" s="622"/>
      <c r="K2946" s="623"/>
      <c r="L2946" s="623"/>
      <c r="M2946" s="622"/>
      <c r="N2946" s="623"/>
      <c r="O2946" s="622"/>
      <c r="P2946" s="479"/>
      <c r="Q2946" s="479"/>
      <c r="R2946" s="623"/>
      <c r="S2946" s="478"/>
      <c r="T2946" s="478"/>
      <c r="U2946" s="624"/>
      <c r="V2946" s="624"/>
      <c r="W2946" s="624"/>
      <c r="BB2946" s="478"/>
      <c r="BC2946" s="478"/>
      <c r="BD2946" s="478"/>
      <c r="BE2946" s="478"/>
      <c r="BF2946" s="478"/>
      <c r="BG2946" s="478"/>
    </row>
    <row r="2947" spans="2:59" x14ac:dyDescent="0.2">
      <c r="B2947" s="478"/>
      <c r="C2947" s="478"/>
      <c r="D2947" s="620"/>
      <c r="E2947" s="620"/>
      <c r="F2947" s="620"/>
      <c r="G2947" s="479"/>
      <c r="H2947" s="621"/>
      <c r="I2947" s="622"/>
      <c r="J2947" s="622"/>
      <c r="K2947" s="623"/>
      <c r="L2947" s="623"/>
      <c r="M2947" s="622"/>
      <c r="N2947" s="623"/>
      <c r="O2947" s="622"/>
      <c r="P2947" s="479"/>
      <c r="Q2947" s="479"/>
      <c r="R2947" s="623"/>
      <c r="S2947" s="478"/>
      <c r="T2947" s="478"/>
      <c r="U2947" s="624"/>
      <c r="V2947" s="624"/>
      <c r="W2947" s="624"/>
      <c r="BB2947" s="478"/>
      <c r="BC2947" s="478"/>
      <c r="BD2947" s="478"/>
      <c r="BE2947" s="478"/>
      <c r="BF2947" s="478"/>
      <c r="BG2947" s="478"/>
    </row>
    <row r="2948" spans="2:59" x14ac:dyDescent="0.2">
      <c r="B2948" s="478"/>
      <c r="C2948" s="478"/>
      <c r="D2948" s="620"/>
      <c r="E2948" s="620"/>
      <c r="F2948" s="620"/>
      <c r="G2948" s="479"/>
      <c r="H2948" s="621"/>
      <c r="I2948" s="622"/>
      <c r="J2948" s="622"/>
      <c r="K2948" s="623"/>
      <c r="L2948" s="623"/>
      <c r="M2948" s="622"/>
      <c r="N2948" s="623"/>
      <c r="O2948" s="622"/>
      <c r="P2948" s="479"/>
      <c r="Q2948" s="479"/>
      <c r="R2948" s="623"/>
      <c r="S2948" s="478"/>
      <c r="T2948" s="478"/>
      <c r="U2948" s="624"/>
      <c r="V2948" s="624"/>
      <c r="W2948" s="624"/>
      <c r="BB2948" s="478"/>
      <c r="BC2948" s="478"/>
      <c r="BD2948" s="478"/>
      <c r="BE2948" s="478"/>
      <c r="BF2948" s="478"/>
      <c r="BG2948" s="478"/>
    </row>
    <row r="2949" spans="2:59" x14ac:dyDescent="0.2">
      <c r="B2949" s="478"/>
      <c r="C2949" s="478"/>
      <c r="D2949" s="620"/>
      <c r="E2949" s="620"/>
      <c r="F2949" s="620"/>
      <c r="G2949" s="479"/>
      <c r="H2949" s="621"/>
      <c r="I2949" s="622"/>
      <c r="J2949" s="622"/>
      <c r="K2949" s="623"/>
      <c r="L2949" s="623"/>
      <c r="M2949" s="622"/>
      <c r="N2949" s="623"/>
      <c r="O2949" s="622"/>
      <c r="P2949" s="479"/>
      <c r="Q2949" s="479"/>
      <c r="R2949" s="623"/>
      <c r="S2949" s="478"/>
      <c r="T2949" s="478"/>
      <c r="U2949" s="624"/>
      <c r="V2949" s="624"/>
      <c r="W2949" s="624"/>
      <c r="BB2949" s="478"/>
      <c r="BC2949" s="478"/>
      <c r="BD2949" s="478"/>
      <c r="BE2949" s="478"/>
      <c r="BF2949" s="478"/>
      <c r="BG2949" s="478"/>
    </row>
    <row r="2950" spans="2:59" x14ac:dyDescent="0.2">
      <c r="B2950" s="478"/>
      <c r="C2950" s="478"/>
      <c r="D2950" s="620"/>
      <c r="E2950" s="620"/>
      <c r="F2950" s="620"/>
      <c r="G2950" s="479"/>
      <c r="H2950" s="621"/>
      <c r="I2950" s="622"/>
      <c r="J2950" s="622"/>
      <c r="K2950" s="623"/>
      <c r="L2950" s="623"/>
      <c r="M2950" s="622"/>
      <c r="N2950" s="623"/>
      <c r="O2950" s="622"/>
      <c r="P2950" s="479"/>
      <c r="Q2950" s="479"/>
      <c r="R2950" s="623"/>
      <c r="S2950" s="478"/>
      <c r="T2950" s="478"/>
      <c r="U2950" s="624"/>
      <c r="V2950" s="624"/>
      <c r="W2950" s="624"/>
      <c r="BB2950" s="478"/>
      <c r="BC2950" s="478"/>
      <c r="BD2950" s="478"/>
      <c r="BE2950" s="478"/>
      <c r="BF2950" s="478"/>
      <c r="BG2950" s="478"/>
    </row>
    <row r="2951" spans="2:59" x14ac:dyDescent="0.2">
      <c r="B2951" s="478"/>
      <c r="C2951" s="478"/>
      <c r="D2951" s="620"/>
      <c r="E2951" s="620"/>
      <c r="F2951" s="620"/>
      <c r="G2951" s="479"/>
      <c r="H2951" s="621"/>
      <c r="I2951" s="622"/>
      <c r="J2951" s="622"/>
      <c r="K2951" s="623"/>
      <c r="L2951" s="623"/>
      <c r="M2951" s="622"/>
      <c r="N2951" s="623"/>
      <c r="O2951" s="622"/>
      <c r="P2951" s="479"/>
      <c r="Q2951" s="479"/>
      <c r="R2951" s="623"/>
      <c r="S2951" s="478"/>
      <c r="T2951" s="478"/>
      <c r="U2951" s="624"/>
      <c r="V2951" s="624"/>
      <c r="W2951" s="624"/>
      <c r="BB2951" s="478"/>
      <c r="BC2951" s="478"/>
      <c r="BD2951" s="478"/>
      <c r="BE2951" s="478"/>
      <c r="BF2951" s="478"/>
      <c r="BG2951" s="478"/>
    </row>
    <row r="2952" spans="2:59" x14ac:dyDescent="0.2">
      <c r="B2952" s="478"/>
      <c r="C2952" s="478"/>
      <c r="D2952" s="620"/>
      <c r="E2952" s="620"/>
      <c r="F2952" s="620"/>
      <c r="G2952" s="479"/>
      <c r="H2952" s="621"/>
      <c r="I2952" s="622"/>
      <c r="J2952" s="622"/>
      <c r="K2952" s="623"/>
      <c r="L2952" s="623"/>
      <c r="M2952" s="622"/>
      <c r="N2952" s="623"/>
      <c r="O2952" s="622"/>
      <c r="P2952" s="479"/>
      <c r="Q2952" s="479"/>
      <c r="R2952" s="623"/>
      <c r="S2952" s="478"/>
      <c r="T2952" s="478"/>
      <c r="U2952" s="624"/>
      <c r="V2952" s="624"/>
      <c r="W2952" s="624"/>
      <c r="BB2952" s="478"/>
      <c r="BC2952" s="478"/>
      <c r="BD2952" s="478"/>
      <c r="BE2952" s="478"/>
      <c r="BF2952" s="478"/>
      <c r="BG2952" s="478"/>
    </row>
    <row r="2953" spans="2:59" x14ac:dyDescent="0.2">
      <c r="B2953" s="478"/>
      <c r="C2953" s="478"/>
      <c r="D2953" s="620"/>
      <c r="E2953" s="620"/>
      <c r="F2953" s="620"/>
      <c r="G2953" s="479"/>
      <c r="H2953" s="621"/>
      <c r="I2953" s="622"/>
      <c r="J2953" s="622"/>
      <c r="K2953" s="623"/>
      <c r="L2953" s="623"/>
      <c r="M2953" s="622"/>
      <c r="N2953" s="623"/>
      <c r="O2953" s="622"/>
      <c r="P2953" s="479"/>
      <c r="Q2953" s="479"/>
      <c r="R2953" s="623"/>
      <c r="S2953" s="478"/>
      <c r="T2953" s="478"/>
      <c r="U2953" s="624"/>
      <c r="V2953" s="624"/>
      <c r="W2953" s="624"/>
      <c r="BB2953" s="478"/>
      <c r="BC2953" s="478"/>
      <c r="BD2953" s="478"/>
      <c r="BE2953" s="478"/>
      <c r="BF2953" s="478"/>
      <c r="BG2953" s="478"/>
    </row>
    <row r="2954" spans="2:59" x14ac:dyDescent="0.2">
      <c r="B2954" s="478"/>
      <c r="C2954" s="478"/>
      <c r="D2954" s="620"/>
      <c r="E2954" s="620"/>
      <c r="F2954" s="620"/>
      <c r="G2954" s="479"/>
      <c r="H2954" s="621"/>
      <c r="I2954" s="622"/>
      <c r="J2954" s="622"/>
      <c r="K2954" s="623"/>
      <c r="L2954" s="623"/>
      <c r="M2954" s="622"/>
      <c r="N2954" s="623"/>
      <c r="O2954" s="622"/>
      <c r="P2954" s="479"/>
      <c r="Q2954" s="479"/>
      <c r="R2954" s="623"/>
      <c r="S2954" s="478"/>
      <c r="T2954" s="478"/>
      <c r="U2954" s="624"/>
      <c r="V2954" s="624"/>
      <c r="W2954" s="624"/>
      <c r="BB2954" s="478"/>
      <c r="BC2954" s="478"/>
      <c r="BD2954" s="478"/>
      <c r="BE2954" s="478"/>
      <c r="BF2954" s="478"/>
      <c r="BG2954" s="478"/>
    </row>
    <row r="2955" spans="2:59" x14ac:dyDescent="0.2">
      <c r="B2955" s="478"/>
      <c r="C2955" s="478"/>
      <c r="D2955" s="620"/>
      <c r="E2955" s="620"/>
      <c r="F2955" s="620"/>
      <c r="G2955" s="479"/>
      <c r="H2955" s="621"/>
      <c r="I2955" s="622"/>
      <c r="J2955" s="622"/>
      <c r="K2955" s="623"/>
      <c r="L2955" s="623"/>
      <c r="M2955" s="622"/>
      <c r="N2955" s="623"/>
      <c r="O2955" s="622"/>
      <c r="P2955" s="479"/>
      <c r="Q2955" s="479"/>
      <c r="R2955" s="623"/>
      <c r="S2955" s="478"/>
      <c r="T2955" s="478"/>
      <c r="U2955" s="624"/>
      <c r="V2955" s="624"/>
      <c r="W2955" s="624"/>
      <c r="BB2955" s="478"/>
      <c r="BC2955" s="478"/>
      <c r="BD2955" s="478"/>
      <c r="BE2955" s="478"/>
      <c r="BF2955" s="478"/>
      <c r="BG2955" s="478"/>
    </row>
    <row r="2956" spans="2:59" x14ac:dyDescent="0.2">
      <c r="B2956" s="478"/>
      <c r="C2956" s="478"/>
      <c r="D2956" s="620"/>
      <c r="E2956" s="620"/>
      <c r="F2956" s="620"/>
      <c r="G2956" s="479"/>
      <c r="H2956" s="621"/>
      <c r="I2956" s="622"/>
      <c r="J2956" s="622"/>
      <c r="K2956" s="623"/>
      <c r="L2956" s="623"/>
      <c r="M2956" s="622"/>
      <c r="N2956" s="623"/>
      <c r="O2956" s="622"/>
      <c r="P2956" s="479"/>
      <c r="Q2956" s="479"/>
      <c r="R2956" s="623"/>
      <c r="S2956" s="478"/>
      <c r="T2956" s="478"/>
      <c r="U2956" s="624"/>
      <c r="V2956" s="624"/>
      <c r="W2956" s="624"/>
      <c r="BB2956" s="478"/>
      <c r="BC2956" s="478"/>
      <c r="BD2956" s="478"/>
      <c r="BE2956" s="478"/>
      <c r="BF2956" s="478"/>
      <c r="BG2956" s="478"/>
    </row>
    <row r="2957" spans="2:59" x14ac:dyDescent="0.2">
      <c r="B2957" s="478"/>
      <c r="C2957" s="478"/>
      <c r="D2957" s="620"/>
      <c r="E2957" s="620"/>
      <c r="F2957" s="620"/>
      <c r="G2957" s="479"/>
      <c r="H2957" s="621"/>
      <c r="I2957" s="622"/>
      <c r="J2957" s="622"/>
      <c r="K2957" s="623"/>
      <c r="L2957" s="623"/>
      <c r="M2957" s="622"/>
      <c r="N2957" s="623"/>
      <c r="O2957" s="622"/>
      <c r="P2957" s="479"/>
      <c r="Q2957" s="479"/>
      <c r="R2957" s="623"/>
      <c r="S2957" s="478"/>
      <c r="T2957" s="478"/>
      <c r="U2957" s="624"/>
      <c r="V2957" s="624"/>
      <c r="W2957" s="624"/>
      <c r="BB2957" s="478"/>
      <c r="BC2957" s="478"/>
      <c r="BD2957" s="478"/>
      <c r="BE2957" s="478"/>
      <c r="BF2957" s="478"/>
      <c r="BG2957" s="478"/>
    </row>
    <row r="2958" spans="2:59" x14ac:dyDescent="0.2">
      <c r="B2958" s="478"/>
      <c r="C2958" s="478"/>
      <c r="D2958" s="620"/>
      <c r="E2958" s="620"/>
      <c r="F2958" s="620"/>
      <c r="G2958" s="479"/>
      <c r="H2958" s="621"/>
      <c r="I2958" s="622"/>
      <c r="J2958" s="622"/>
      <c r="K2958" s="623"/>
      <c r="L2958" s="623"/>
      <c r="M2958" s="622"/>
      <c r="N2958" s="623"/>
      <c r="O2958" s="622"/>
      <c r="P2958" s="479"/>
      <c r="Q2958" s="479"/>
      <c r="R2958" s="623"/>
      <c r="S2958" s="478"/>
      <c r="T2958" s="478"/>
      <c r="U2958" s="624"/>
      <c r="V2958" s="624"/>
      <c r="W2958" s="624"/>
      <c r="BB2958" s="478"/>
      <c r="BC2958" s="478"/>
      <c r="BD2958" s="478"/>
      <c r="BE2958" s="478"/>
      <c r="BF2958" s="478"/>
      <c r="BG2958" s="478"/>
    </row>
    <row r="2959" spans="2:59" x14ac:dyDescent="0.2">
      <c r="B2959" s="478"/>
      <c r="C2959" s="478"/>
      <c r="D2959" s="620"/>
      <c r="E2959" s="620"/>
      <c r="F2959" s="620"/>
      <c r="G2959" s="479"/>
      <c r="H2959" s="621"/>
      <c r="I2959" s="622"/>
      <c r="J2959" s="622"/>
      <c r="K2959" s="623"/>
      <c r="L2959" s="623"/>
      <c r="M2959" s="622"/>
      <c r="N2959" s="623"/>
      <c r="O2959" s="622"/>
      <c r="P2959" s="479"/>
      <c r="Q2959" s="479"/>
      <c r="R2959" s="623"/>
      <c r="S2959" s="478"/>
      <c r="T2959" s="478"/>
      <c r="U2959" s="624"/>
      <c r="V2959" s="624"/>
      <c r="W2959" s="624"/>
      <c r="BB2959" s="478"/>
      <c r="BC2959" s="478"/>
      <c r="BD2959" s="478"/>
      <c r="BE2959" s="478"/>
      <c r="BF2959" s="478"/>
      <c r="BG2959" s="478"/>
    </row>
    <row r="2960" spans="2:59" x14ac:dyDescent="0.2">
      <c r="B2960" s="478"/>
      <c r="C2960" s="478"/>
      <c r="D2960" s="620"/>
      <c r="E2960" s="620"/>
      <c r="F2960" s="620"/>
      <c r="G2960" s="479"/>
      <c r="H2960" s="621"/>
      <c r="I2960" s="622"/>
      <c r="J2960" s="622"/>
      <c r="K2960" s="623"/>
      <c r="L2960" s="623"/>
      <c r="M2960" s="622"/>
      <c r="N2960" s="623"/>
      <c r="O2960" s="622"/>
      <c r="P2960" s="479"/>
      <c r="Q2960" s="479"/>
      <c r="R2960" s="623"/>
      <c r="S2960" s="478"/>
      <c r="T2960" s="478"/>
      <c r="U2960" s="624"/>
      <c r="V2960" s="624"/>
      <c r="W2960" s="624"/>
      <c r="BB2960" s="478"/>
      <c r="BC2960" s="478"/>
      <c r="BD2960" s="478"/>
      <c r="BE2960" s="478"/>
      <c r="BF2960" s="478"/>
      <c r="BG2960" s="478"/>
    </row>
    <row r="2961" spans="2:59" x14ac:dyDescent="0.2">
      <c r="B2961" s="478"/>
      <c r="C2961" s="478"/>
      <c r="D2961" s="620"/>
      <c r="E2961" s="620"/>
      <c r="F2961" s="620"/>
      <c r="G2961" s="479"/>
      <c r="H2961" s="621"/>
      <c r="I2961" s="622"/>
      <c r="J2961" s="622"/>
      <c r="K2961" s="623"/>
      <c r="L2961" s="623"/>
      <c r="M2961" s="622"/>
      <c r="N2961" s="623"/>
      <c r="O2961" s="622"/>
      <c r="P2961" s="479"/>
      <c r="Q2961" s="479"/>
      <c r="R2961" s="623"/>
      <c r="S2961" s="478"/>
      <c r="T2961" s="478"/>
      <c r="U2961" s="624"/>
      <c r="V2961" s="624"/>
      <c r="W2961" s="624"/>
      <c r="BB2961" s="478"/>
      <c r="BC2961" s="478"/>
      <c r="BD2961" s="478"/>
      <c r="BE2961" s="478"/>
      <c r="BF2961" s="478"/>
      <c r="BG2961" s="478"/>
    </row>
    <row r="2962" spans="2:59" x14ac:dyDescent="0.2">
      <c r="B2962" s="478"/>
      <c r="C2962" s="478"/>
      <c r="D2962" s="620"/>
      <c r="E2962" s="620"/>
      <c r="F2962" s="620"/>
      <c r="G2962" s="479"/>
      <c r="H2962" s="621"/>
      <c r="I2962" s="622"/>
      <c r="J2962" s="622"/>
      <c r="K2962" s="623"/>
      <c r="L2962" s="623"/>
      <c r="M2962" s="622"/>
      <c r="N2962" s="623"/>
      <c r="O2962" s="622"/>
      <c r="P2962" s="479"/>
      <c r="Q2962" s="479"/>
      <c r="R2962" s="623"/>
      <c r="S2962" s="478"/>
      <c r="T2962" s="478"/>
      <c r="U2962" s="624"/>
      <c r="V2962" s="624"/>
      <c r="W2962" s="624"/>
      <c r="BB2962" s="478"/>
      <c r="BC2962" s="478"/>
      <c r="BD2962" s="478"/>
      <c r="BE2962" s="478"/>
      <c r="BF2962" s="478"/>
      <c r="BG2962" s="478"/>
    </row>
    <row r="2963" spans="2:59" x14ac:dyDescent="0.2">
      <c r="B2963" s="478"/>
      <c r="C2963" s="478"/>
      <c r="D2963" s="620"/>
      <c r="E2963" s="620"/>
      <c r="F2963" s="620"/>
      <c r="G2963" s="479"/>
      <c r="H2963" s="621"/>
      <c r="I2963" s="622"/>
      <c r="J2963" s="622"/>
      <c r="K2963" s="623"/>
      <c r="L2963" s="623"/>
      <c r="M2963" s="622"/>
      <c r="N2963" s="623"/>
      <c r="O2963" s="622"/>
      <c r="P2963" s="479"/>
      <c r="Q2963" s="479"/>
      <c r="R2963" s="623"/>
      <c r="S2963" s="478"/>
      <c r="T2963" s="478"/>
      <c r="U2963" s="624"/>
      <c r="V2963" s="624"/>
      <c r="W2963" s="624"/>
      <c r="BB2963" s="478"/>
      <c r="BC2963" s="478"/>
      <c r="BD2963" s="478"/>
      <c r="BE2963" s="478"/>
      <c r="BF2963" s="478"/>
      <c r="BG2963" s="478"/>
    </row>
    <row r="2964" spans="2:59" x14ac:dyDescent="0.2">
      <c r="B2964" s="478"/>
      <c r="C2964" s="478"/>
      <c r="D2964" s="620"/>
      <c r="E2964" s="620"/>
      <c r="F2964" s="620"/>
      <c r="G2964" s="479"/>
      <c r="H2964" s="621"/>
      <c r="I2964" s="622"/>
      <c r="J2964" s="622"/>
      <c r="K2964" s="623"/>
      <c r="L2964" s="623"/>
      <c r="M2964" s="622"/>
      <c r="N2964" s="623"/>
      <c r="O2964" s="622"/>
      <c r="P2964" s="479"/>
      <c r="Q2964" s="479"/>
      <c r="R2964" s="623"/>
      <c r="S2964" s="478"/>
      <c r="T2964" s="478"/>
      <c r="U2964" s="624"/>
      <c r="V2964" s="624"/>
      <c r="W2964" s="624"/>
      <c r="BB2964" s="478"/>
      <c r="BC2964" s="478"/>
      <c r="BD2964" s="478"/>
      <c r="BE2964" s="478"/>
      <c r="BF2964" s="478"/>
      <c r="BG2964" s="478"/>
    </row>
    <row r="2965" spans="2:59" x14ac:dyDescent="0.2">
      <c r="B2965" s="478"/>
      <c r="C2965" s="478"/>
      <c r="D2965" s="620"/>
      <c r="E2965" s="620"/>
      <c r="F2965" s="620"/>
      <c r="G2965" s="479"/>
      <c r="H2965" s="621"/>
      <c r="I2965" s="622"/>
      <c r="J2965" s="622"/>
      <c r="K2965" s="623"/>
      <c r="L2965" s="623"/>
      <c r="M2965" s="622"/>
      <c r="N2965" s="623"/>
      <c r="O2965" s="622"/>
      <c r="P2965" s="479"/>
      <c r="Q2965" s="479"/>
      <c r="R2965" s="623"/>
      <c r="S2965" s="478"/>
      <c r="T2965" s="478"/>
      <c r="U2965" s="624"/>
      <c r="V2965" s="624"/>
      <c r="W2965" s="624"/>
      <c r="BB2965" s="478"/>
      <c r="BC2965" s="478"/>
      <c r="BD2965" s="478"/>
      <c r="BE2965" s="478"/>
      <c r="BF2965" s="478"/>
      <c r="BG2965" s="478"/>
    </row>
    <row r="2966" spans="2:59" x14ac:dyDescent="0.2">
      <c r="B2966" s="478"/>
      <c r="C2966" s="478"/>
      <c r="D2966" s="620"/>
      <c r="E2966" s="620"/>
      <c r="F2966" s="620"/>
      <c r="G2966" s="479"/>
      <c r="H2966" s="621"/>
      <c r="I2966" s="622"/>
      <c r="J2966" s="622"/>
      <c r="K2966" s="623"/>
      <c r="L2966" s="623"/>
      <c r="M2966" s="622"/>
      <c r="N2966" s="623"/>
      <c r="O2966" s="622"/>
      <c r="P2966" s="479"/>
      <c r="Q2966" s="479"/>
      <c r="R2966" s="623"/>
      <c r="S2966" s="478"/>
      <c r="T2966" s="478"/>
      <c r="U2966" s="624"/>
      <c r="V2966" s="624"/>
      <c r="W2966" s="624"/>
      <c r="BB2966" s="478"/>
      <c r="BC2966" s="478"/>
      <c r="BD2966" s="478"/>
      <c r="BE2966" s="478"/>
      <c r="BF2966" s="478"/>
      <c r="BG2966" s="478"/>
    </row>
    <row r="2967" spans="2:59" x14ac:dyDescent="0.2">
      <c r="B2967" s="478"/>
      <c r="C2967" s="478"/>
      <c r="D2967" s="620"/>
      <c r="E2967" s="620"/>
      <c r="F2967" s="620"/>
      <c r="G2967" s="479"/>
      <c r="H2967" s="621"/>
      <c r="I2967" s="622"/>
      <c r="J2967" s="622"/>
      <c r="K2967" s="623"/>
      <c r="L2967" s="623"/>
      <c r="M2967" s="622"/>
      <c r="N2967" s="623"/>
      <c r="O2967" s="622"/>
      <c r="P2967" s="479"/>
      <c r="Q2967" s="479"/>
      <c r="R2967" s="623"/>
      <c r="S2967" s="478"/>
      <c r="T2967" s="478"/>
      <c r="U2967" s="624"/>
      <c r="V2967" s="624"/>
      <c r="W2967" s="624"/>
      <c r="BB2967" s="478"/>
      <c r="BC2967" s="478"/>
      <c r="BD2967" s="478"/>
      <c r="BE2967" s="478"/>
      <c r="BF2967" s="478"/>
      <c r="BG2967" s="478"/>
    </row>
    <row r="2968" spans="2:59" x14ac:dyDescent="0.2">
      <c r="B2968" s="478"/>
      <c r="C2968" s="478"/>
      <c r="D2968" s="620"/>
      <c r="E2968" s="620"/>
      <c r="F2968" s="620"/>
      <c r="G2968" s="479"/>
      <c r="H2968" s="621"/>
      <c r="I2968" s="622"/>
      <c r="J2968" s="622"/>
      <c r="K2968" s="623"/>
      <c r="L2968" s="623"/>
      <c r="M2968" s="622"/>
      <c r="N2968" s="623"/>
      <c r="O2968" s="622"/>
      <c r="P2968" s="479"/>
      <c r="Q2968" s="479"/>
      <c r="R2968" s="623"/>
      <c r="S2968" s="478"/>
      <c r="T2968" s="478"/>
      <c r="U2968" s="624"/>
      <c r="V2968" s="624"/>
      <c r="W2968" s="624"/>
      <c r="BB2968" s="478"/>
      <c r="BC2968" s="478"/>
      <c r="BD2968" s="478"/>
      <c r="BE2968" s="478"/>
      <c r="BF2968" s="478"/>
      <c r="BG2968" s="478"/>
    </row>
    <row r="2969" spans="2:59" x14ac:dyDescent="0.2">
      <c r="B2969" s="478"/>
      <c r="C2969" s="478"/>
      <c r="D2969" s="620"/>
      <c r="E2969" s="620"/>
      <c r="F2969" s="620"/>
      <c r="G2969" s="479"/>
      <c r="H2969" s="621"/>
      <c r="I2969" s="622"/>
      <c r="J2969" s="622"/>
      <c r="K2969" s="623"/>
      <c r="L2969" s="623"/>
      <c r="M2969" s="622"/>
      <c r="N2969" s="623"/>
      <c r="O2969" s="622"/>
      <c r="P2969" s="479"/>
      <c r="Q2969" s="479"/>
      <c r="R2969" s="623"/>
      <c r="S2969" s="478"/>
      <c r="T2969" s="478"/>
      <c r="U2969" s="624"/>
      <c r="V2969" s="624"/>
      <c r="W2969" s="624"/>
      <c r="BB2969" s="478"/>
      <c r="BC2969" s="478"/>
      <c r="BD2969" s="478"/>
      <c r="BE2969" s="478"/>
      <c r="BF2969" s="478"/>
      <c r="BG2969" s="478"/>
    </row>
    <row r="2970" spans="2:59" x14ac:dyDescent="0.2">
      <c r="B2970" s="478"/>
      <c r="C2970" s="478"/>
      <c r="D2970" s="620"/>
      <c r="E2970" s="620"/>
      <c r="F2970" s="620"/>
      <c r="G2970" s="479"/>
      <c r="H2970" s="621"/>
      <c r="I2970" s="622"/>
      <c r="J2970" s="622"/>
      <c r="K2970" s="623"/>
      <c r="L2970" s="623"/>
      <c r="M2970" s="622"/>
      <c r="N2970" s="623"/>
      <c r="O2970" s="622"/>
      <c r="P2970" s="479"/>
      <c r="Q2970" s="479"/>
      <c r="R2970" s="623"/>
      <c r="S2970" s="478"/>
      <c r="T2970" s="478"/>
      <c r="U2970" s="624"/>
      <c r="V2970" s="624"/>
      <c r="W2970" s="624"/>
      <c r="BB2970" s="478"/>
      <c r="BC2970" s="478"/>
      <c r="BD2970" s="478"/>
      <c r="BE2970" s="478"/>
      <c r="BF2970" s="478"/>
      <c r="BG2970" s="478"/>
    </row>
    <row r="2971" spans="2:59" x14ac:dyDescent="0.2">
      <c r="B2971" s="478"/>
      <c r="C2971" s="478"/>
      <c r="D2971" s="620"/>
      <c r="E2971" s="620"/>
      <c r="F2971" s="620"/>
      <c r="G2971" s="479"/>
      <c r="H2971" s="621"/>
      <c r="I2971" s="622"/>
      <c r="J2971" s="622"/>
      <c r="K2971" s="623"/>
      <c r="L2971" s="623"/>
      <c r="M2971" s="622"/>
      <c r="N2971" s="623"/>
      <c r="O2971" s="622"/>
      <c r="P2971" s="479"/>
      <c r="Q2971" s="479"/>
      <c r="R2971" s="623"/>
      <c r="S2971" s="478"/>
      <c r="T2971" s="478"/>
      <c r="U2971" s="624"/>
      <c r="V2971" s="624"/>
      <c r="W2971" s="624"/>
      <c r="BB2971" s="478"/>
      <c r="BC2971" s="478"/>
      <c r="BD2971" s="478"/>
      <c r="BE2971" s="478"/>
      <c r="BF2971" s="478"/>
      <c r="BG2971" s="478"/>
    </row>
    <row r="2972" spans="2:59" x14ac:dyDescent="0.2">
      <c r="B2972" s="478"/>
      <c r="C2972" s="478"/>
      <c r="D2972" s="620"/>
      <c r="E2972" s="620"/>
      <c r="F2972" s="620"/>
      <c r="G2972" s="479"/>
      <c r="H2972" s="621"/>
      <c r="I2972" s="622"/>
      <c r="J2972" s="622"/>
      <c r="K2972" s="623"/>
      <c r="L2972" s="623"/>
      <c r="M2972" s="622"/>
      <c r="N2972" s="623"/>
      <c r="O2972" s="622"/>
      <c r="P2972" s="479"/>
      <c r="Q2972" s="479"/>
      <c r="R2972" s="623"/>
      <c r="S2972" s="478"/>
      <c r="T2972" s="478"/>
      <c r="U2972" s="624"/>
      <c r="V2972" s="624"/>
      <c r="W2972" s="624"/>
      <c r="BB2972" s="478"/>
      <c r="BC2972" s="478"/>
      <c r="BD2972" s="478"/>
      <c r="BE2972" s="478"/>
      <c r="BF2972" s="478"/>
      <c r="BG2972" s="478"/>
    </row>
    <row r="2973" spans="2:59" x14ac:dyDescent="0.2">
      <c r="B2973" s="478"/>
      <c r="C2973" s="478"/>
      <c r="D2973" s="620"/>
      <c r="E2973" s="620"/>
      <c r="F2973" s="620"/>
      <c r="G2973" s="479"/>
      <c r="H2973" s="621"/>
      <c r="I2973" s="622"/>
      <c r="J2973" s="622"/>
      <c r="K2973" s="623"/>
      <c r="L2973" s="623"/>
      <c r="M2973" s="622"/>
      <c r="N2973" s="623"/>
      <c r="O2973" s="622"/>
      <c r="P2973" s="479"/>
      <c r="Q2973" s="479"/>
      <c r="R2973" s="623"/>
      <c r="S2973" s="478"/>
      <c r="T2973" s="478"/>
      <c r="U2973" s="624"/>
      <c r="V2973" s="624"/>
      <c r="W2973" s="624"/>
      <c r="BB2973" s="478"/>
      <c r="BC2973" s="478"/>
      <c r="BD2973" s="478"/>
      <c r="BE2973" s="478"/>
      <c r="BF2973" s="478"/>
      <c r="BG2973" s="478"/>
    </row>
    <row r="2974" spans="2:59" x14ac:dyDescent="0.2">
      <c r="B2974" s="478"/>
      <c r="C2974" s="478"/>
      <c r="D2974" s="620"/>
      <c r="E2974" s="620"/>
      <c r="F2974" s="620"/>
      <c r="G2974" s="479"/>
      <c r="H2974" s="621"/>
      <c r="I2974" s="622"/>
      <c r="J2974" s="622"/>
      <c r="K2974" s="623"/>
      <c r="L2974" s="623"/>
      <c r="M2974" s="622"/>
      <c r="N2974" s="623"/>
      <c r="O2974" s="622"/>
      <c r="P2974" s="479"/>
      <c r="Q2974" s="479"/>
      <c r="R2974" s="623"/>
      <c r="S2974" s="478"/>
      <c r="T2974" s="478"/>
      <c r="U2974" s="624"/>
      <c r="V2974" s="624"/>
      <c r="W2974" s="624"/>
      <c r="BB2974" s="478"/>
      <c r="BC2974" s="478"/>
      <c r="BD2974" s="478"/>
      <c r="BE2974" s="478"/>
      <c r="BF2974" s="478"/>
      <c r="BG2974" s="478"/>
    </row>
    <row r="2975" spans="2:59" x14ac:dyDescent="0.2">
      <c r="B2975" s="478"/>
      <c r="C2975" s="478"/>
      <c r="D2975" s="620"/>
      <c r="E2975" s="620"/>
      <c r="F2975" s="620"/>
      <c r="G2975" s="479"/>
      <c r="H2975" s="621"/>
      <c r="I2975" s="622"/>
      <c r="J2975" s="622"/>
      <c r="K2975" s="623"/>
      <c r="L2975" s="623"/>
      <c r="M2975" s="622"/>
      <c r="N2975" s="623"/>
      <c r="O2975" s="622"/>
      <c r="P2975" s="479"/>
      <c r="Q2975" s="479"/>
      <c r="R2975" s="623"/>
      <c r="S2975" s="478"/>
      <c r="T2975" s="478"/>
      <c r="U2975" s="624"/>
      <c r="V2975" s="624"/>
      <c r="W2975" s="624"/>
      <c r="BB2975" s="478"/>
      <c r="BC2975" s="478"/>
      <c r="BD2975" s="478"/>
      <c r="BE2975" s="478"/>
      <c r="BF2975" s="478"/>
      <c r="BG2975" s="478"/>
    </row>
    <row r="2976" spans="2:59" x14ac:dyDescent="0.2">
      <c r="B2976" s="478"/>
      <c r="C2976" s="478"/>
      <c r="D2976" s="620"/>
      <c r="E2976" s="620"/>
      <c r="F2976" s="620"/>
      <c r="G2976" s="479"/>
      <c r="H2976" s="621"/>
      <c r="I2976" s="622"/>
      <c r="J2976" s="622"/>
      <c r="K2976" s="623"/>
      <c r="L2976" s="623"/>
      <c r="M2976" s="622"/>
      <c r="N2976" s="623"/>
      <c r="O2976" s="622"/>
      <c r="P2976" s="479"/>
      <c r="Q2976" s="479"/>
      <c r="R2976" s="623"/>
      <c r="S2976" s="478"/>
      <c r="T2976" s="478"/>
      <c r="U2976" s="624"/>
      <c r="V2976" s="624"/>
      <c r="W2976" s="624"/>
      <c r="BB2976" s="478"/>
      <c r="BC2976" s="478"/>
      <c r="BD2976" s="478"/>
      <c r="BE2976" s="478"/>
      <c r="BF2976" s="478"/>
      <c r="BG2976" s="478"/>
    </row>
    <row r="2977" spans="2:59" x14ac:dyDescent="0.2">
      <c r="B2977" s="478"/>
      <c r="C2977" s="478"/>
      <c r="D2977" s="620"/>
      <c r="E2977" s="620"/>
      <c r="F2977" s="620"/>
      <c r="G2977" s="479"/>
      <c r="H2977" s="621"/>
      <c r="I2977" s="622"/>
      <c r="J2977" s="622"/>
      <c r="K2977" s="623"/>
      <c r="L2977" s="623"/>
      <c r="M2977" s="622"/>
      <c r="N2977" s="623"/>
      <c r="O2977" s="622"/>
      <c r="P2977" s="479"/>
      <c r="Q2977" s="479"/>
      <c r="R2977" s="623"/>
      <c r="S2977" s="478"/>
      <c r="T2977" s="478"/>
      <c r="U2977" s="624"/>
      <c r="V2977" s="624"/>
      <c r="W2977" s="624"/>
      <c r="BB2977" s="478"/>
      <c r="BC2977" s="478"/>
      <c r="BD2977" s="478"/>
      <c r="BE2977" s="478"/>
      <c r="BF2977" s="478"/>
      <c r="BG2977" s="478"/>
    </row>
    <row r="2978" spans="2:59" x14ac:dyDescent="0.2">
      <c r="B2978" s="478"/>
      <c r="C2978" s="478"/>
      <c r="D2978" s="620"/>
      <c r="E2978" s="620"/>
      <c r="F2978" s="620"/>
      <c r="G2978" s="479"/>
      <c r="H2978" s="621"/>
      <c r="I2978" s="622"/>
      <c r="J2978" s="622"/>
      <c r="K2978" s="623"/>
      <c r="L2978" s="623"/>
      <c r="M2978" s="622"/>
      <c r="N2978" s="623"/>
      <c r="O2978" s="622"/>
      <c r="P2978" s="479"/>
      <c r="Q2978" s="479"/>
      <c r="R2978" s="623"/>
      <c r="S2978" s="478"/>
      <c r="T2978" s="478"/>
      <c r="U2978" s="624"/>
      <c r="V2978" s="624"/>
      <c r="W2978" s="624"/>
      <c r="BB2978" s="478"/>
      <c r="BC2978" s="478"/>
      <c r="BD2978" s="478"/>
      <c r="BE2978" s="478"/>
      <c r="BF2978" s="478"/>
      <c r="BG2978" s="478"/>
    </row>
    <row r="2979" spans="2:59" x14ac:dyDescent="0.2">
      <c r="B2979" s="478"/>
      <c r="C2979" s="478"/>
      <c r="D2979" s="620"/>
      <c r="E2979" s="620"/>
      <c r="F2979" s="620"/>
      <c r="G2979" s="479"/>
      <c r="H2979" s="621"/>
      <c r="I2979" s="622"/>
      <c r="J2979" s="622"/>
      <c r="K2979" s="623"/>
      <c r="L2979" s="623"/>
      <c r="M2979" s="622"/>
      <c r="N2979" s="623"/>
      <c r="O2979" s="622"/>
      <c r="P2979" s="479"/>
      <c r="Q2979" s="479"/>
      <c r="R2979" s="623"/>
      <c r="S2979" s="478"/>
      <c r="T2979" s="478"/>
      <c r="U2979" s="624"/>
      <c r="V2979" s="624"/>
      <c r="W2979" s="624"/>
      <c r="BB2979" s="478"/>
      <c r="BC2979" s="478"/>
      <c r="BD2979" s="478"/>
      <c r="BE2979" s="478"/>
      <c r="BF2979" s="478"/>
      <c r="BG2979" s="478"/>
    </row>
    <row r="2980" spans="2:59" x14ac:dyDescent="0.2">
      <c r="B2980" s="478"/>
      <c r="C2980" s="478"/>
      <c r="D2980" s="620"/>
      <c r="E2980" s="620"/>
      <c r="F2980" s="620"/>
      <c r="G2980" s="479"/>
      <c r="H2980" s="621"/>
      <c r="I2980" s="622"/>
      <c r="J2980" s="622"/>
      <c r="K2980" s="623"/>
      <c r="L2980" s="623"/>
      <c r="M2980" s="622"/>
      <c r="N2980" s="623"/>
      <c r="O2980" s="622"/>
      <c r="P2980" s="479"/>
      <c r="Q2980" s="479"/>
      <c r="R2980" s="623"/>
      <c r="S2980" s="478"/>
      <c r="T2980" s="478"/>
      <c r="U2980" s="624"/>
      <c r="V2980" s="624"/>
      <c r="W2980" s="624"/>
      <c r="BB2980" s="478"/>
      <c r="BC2980" s="478"/>
      <c r="BD2980" s="478"/>
      <c r="BE2980" s="478"/>
      <c r="BF2980" s="478"/>
      <c r="BG2980" s="478"/>
    </row>
    <row r="2981" spans="2:59" x14ac:dyDescent="0.2">
      <c r="B2981" s="478"/>
      <c r="C2981" s="478"/>
      <c r="D2981" s="620"/>
      <c r="E2981" s="620"/>
      <c r="F2981" s="620"/>
      <c r="G2981" s="479"/>
      <c r="H2981" s="621"/>
      <c r="I2981" s="622"/>
      <c r="J2981" s="622"/>
      <c r="K2981" s="623"/>
      <c r="L2981" s="623"/>
      <c r="M2981" s="622"/>
      <c r="N2981" s="623"/>
      <c r="O2981" s="622"/>
      <c r="P2981" s="479"/>
      <c r="Q2981" s="479"/>
      <c r="R2981" s="623"/>
      <c r="S2981" s="478"/>
      <c r="T2981" s="478"/>
      <c r="U2981" s="624"/>
      <c r="V2981" s="624"/>
      <c r="W2981" s="624"/>
      <c r="BB2981" s="478"/>
      <c r="BC2981" s="478"/>
      <c r="BD2981" s="478"/>
      <c r="BE2981" s="478"/>
      <c r="BF2981" s="478"/>
      <c r="BG2981" s="478"/>
    </row>
    <row r="2982" spans="2:59" x14ac:dyDescent="0.2">
      <c r="B2982" s="478"/>
      <c r="C2982" s="478"/>
      <c r="D2982" s="620"/>
      <c r="E2982" s="620"/>
      <c r="F2982" s="620"/>
      <c r="G2982" s="479"/>
      <c r="H2982" s="621"/>
      <c r="I2982" s="622"/>
      <c r="J2982" s="622"/>
      <c r="K2982" s="623"/>
      <c r="L2982" s="623"/>
      <c r="M2982" s="622"/>
      <c r="N2982" s="623"/>
      <c r="O2982" s="622"/>
      <c r="P2982" s="479"/>
      <c r="Q2982" s="479"/>
      <c r="R2982" s="623"/>
      <c r="S2982" s="478"/>
      <c r="T2982" s="478"/>
      <c r="U2982" s="624"/>
      <c r="V2982" s="624"/>
      <c r="W2982" s="624"/>
      <c r="BB2982" s="478"/>
      <c r="BC2982" s="478"/>
      <c r="BD2982" s="478"/>
      <c r="BE2982" s="478"/>
      <c r="BF2982" s="478"/>
      <c r="BG2982" s="478"/>
    </row>
    <row r="2983" spans="2:59" x14ac:dyDescent="0.2">
      <c r="B2983" s="478"/>
      <c r="C2983" s="478"/>
      <c r="D2983" s="620"/>
      <c r="E2983" s="620"/>
      <c r="F2983" s="620"/>
      <c r="G2983" s="479"/>
      <c r="H2983" s="621"/>
      <c r="I2983" s="622"/>
      <c r="J2983" s="622"/>
      <c r="K2983" s="623"/>
      <c r="L2983" s="623"/>
      <c r="M2983" s="622"/>
      <c r="N2983" s="623"/>
      <c r="O2983" s="622"/>
      <c r="P2983" s="479"/>
      <c r="Q2983" s="479"/>
      <c r="R2983" s="623"/>
      <c r="S2983" s="478"/>
      <c r="T2983" s="478"/>
      <c r="U2983" s="624"/>
      <c r="V2983" s="624"/>
      <c r="W2983" s="624"/>
      <c r="BB2983" s="478"/>
      <c r="BC2983" s="478"/>
      <c r="BD2983" s="478"/>
      <c r="BE2983" s="478"/>
      <c r="BF2983" s="478"/>
      <c r="BG2983" s="478"/>
    </row>
    <row r="2984" spans="2:59" x14ac:dyDescent="0.2">
      <c r="B2984" s="478"/>
      <c r="C2984" s="478"/>
      <c r="D2984" s="620"/>
      <c r="E2984" s="620"/>
      <c r="F2984" s="620"/>
      <c r="G2984" s="479"/>
      <c r="H2984" s="621"/>
      <c r="I2984" s="622"/>
      <c r="J2984" s="622"/>
      <c r="K2984" s="623"/>
      <c r="L2984" s="623"/>
      <c r="M2984" s="622"/>
      <c r="N2984" s="623"/>
      <c r="O2984" s="622"/>
      <c r="P2984" s="479"/>
      <c r="Q2984" s="479"/>
      <c r="R2984" s="623"/>
      <c r="S2984" s="478"/>
      <c r="T2984" s="478"/>
      <c r="U2984" s="624"/>
      <c r="V2984" s="624"/>
      <c r="W2984" s="624"/>
      <c r="BB2984" s="478"/>
      <c r="BC2984" s="478"/>
      <c r="BD2984" s="478"/>
      <c r="BE2984" s="478"/>
      <c r="BF2984" s="478"/>
      <c r="BG2984" s="478"/>
    </row>
    <row r="2985" spans="2:59" x14ac:dyDescent="0.2">
      <c r="B2985" s="478"/>
      <c r="C2985" s="478"/>
      <c r="D2985" s="620"/>
      <c r="E2985" s="620"/>
      <c r="F2985" s="620"/>
      <c r="G2985" s="479"/>
      <c r="H2985" s="621"/>
      <c r="I2985" s="622"/>
      <c r="J2985" s="622"/>
      <c r="K2985" s="623"/>
      <c r="L2985" s="623"/>
      <c r="M2985" s="622"/>
      <c r="N2985" s="623"/>
      <c r="O2985" s="622"/>
      <c r="P2985" s="479"/>
      <c r="Q2985" s="479"/>
      <c r="R2985" s="623"/>
      <c r="S2985" s="478"/>
      <c r="T2985" s="478"/>
      <c r="U2985" s="624"/>
      <c r="V2985" s="624"/>
      <c r="W2985" s="624"/>
      <c r="BB2985" s="478"/>
      <c r="BC2985" s="478"/>
      <c r="BD2985" s="478"/>
      <c r="BE2985" s="478"/>
      <c r="BF2985" s="478"/>
      <c r="BG2985" s="478"/>
    </row>
    <row r="2986" spans="2:59" x14ac:dyDescent="0.2">
      <c r="B2986" s="478"/>
      <c r="C2986" s="478"/>
      <c r="D2986" s="620"/>
      <c r="E2986" s="620"/>
      <c r="F2986" s="620"/>
      <c r="G2986" s="479"/>
      <c r="H2986" s="621"/>
      <c r="I2986" s="622"/>
      <c r="J2986" s="622"/>
      <c r="K2986" s="623"/>
      <c r="L2986" s="623"/>
      <c r="M2986" s="622"/>
      <c r="N2986" s="623"/>
      <c r="O2986" s="622"/>
      <c r="P2986" s="479"/>
      <c r="Q2986" s="479"/>
      <c r="R2986" s="623"/>
      <c r="S2986" s="478"/>
      <c r="T2986" s="478"/>
      <c r="U2986" s="624"/>
      <c r="V2986" s="624"/>
      <c r="W2986" s="624"/>
      <c r="BB2986" s="478"/>
      <c r="BC2986" s="478"/>
      <c r="BD2986" s="478"/>
      <c r="BE2986" s="478"/>
      <c r="BF2986" s="478"/>
      <c r="BG2986" s="478"/>
    </row>
    <row r="2987" spans="2:59" x14ac:dyDescent="0.2">
      <c r="B2987" s="478"/>
      <c r="C2987" s="478"/>
      <c r="D2987" s="620"/>
      <c r="E2987" s="620"/>
      <c r="F2987" s="620"/>
      <c r="G2987" s="479"/>
      <c r="H2987" s="621"/>
      <c r="I2987" s="622"/>
      <c r="J2987" s="622"/>
      <c r="K2987" s="623"/>
      <c r="L2987" s="623"/>
      <c r="M2987" s="622"/>
      <c r="N2987" s="623"/>
      <c r="O2987" s="622"/>
      <c r="P2987" s="479"/>
      <c r="Q2987" s="479"/>
      <c r="R2987" s="623"/>
      <c r="S2987" s="478"/>
      <c r="T2987" s="478"/>
      <c r="U2987" s="624"/>
      <c r="V2987" s="624"/>
      <c r="W2987" s="624"/>
      <c r="BB2987" s="478"/>
      <c r="BC2987" s="478"/>
      <c r="BD2987" s="478"/>
      <c r="BE2987" s="478"/>
      <c r="BF2987" s="478"/>
      <c r="BG2987" s="478"/>
    </row>
    <row r="2988" spans="2:59" x14ac:dyDescent="0.2">
      <c r="B2988" s="478"/>
      <c r="C2988" s="478"/>
      <c r="D2988" s="620"/>
      <c r="E2988" s="620"/>
      <c r="F2988" s="620"/>
      <c r="G2988" s="479"/>
      <c r="H2988" s="621"/>
      <c r="I2988" s="622"/>
      <c r="J2988" s="622"/>
      <c r="K2988" s="623"/>
      <c r="L2988" s="623"/>
      <c r="M2988" s="622"/>
      <c r="N2988" s="623"/>
      <c r="O2988" s="622"/>
      <c r="P2988" s="479"/>
      <c r="Q2988" s="479"/>
      <c r="R2988" s="623"/>
      <c r="S2988" s="478"/>
      <c r="T2988" s="478"/>
      <c r="U2988" s="624"/>
      <c r="V2988" s="624"/>
      <c r="W2988" s="624"/>
      <c r="BB2988" s="478"/>
      <c r="BC2988" s="478"/>
      <c r="BD2988" s="478"/>
      <c r="BE2988" s="478"/>
      <c r="BF2988" s="478"/>
      <c r="BG2988" s="478"/>
    </row>
    <row r="2989" spans="2:59" x14ac:dyDescent="0.2">
      <c r="B2989" s="478"/>
      <c r="C2989" s="478"/>
      <c r="D2989" s="620"/>
      <c r="E2989" s="620"/>
      <c r="F2989" s="620"/>
      <c r="G2989" s="479"/>
      <c r="H2989" s="621"/>
      <c r="I2989" s="622"/>
      <c r="J2989" s="622"/>
      <c r="K2989" s="623"/>
      <c r="L2989" s="623"/>
      <c r="M2989" s="622"/>
      <c r="N2989" s="623"/>
      <c r="O2989" s="622"/>
      <c r="P2989" s="479"/>
      <c r="Q2989" s="479"/>
      <c r="R2989" s="623"/>
      <c r="S2989" s="478"/>
      <c r="T2989" s="478"/>
      <c r="U2989" s="624"/>
      <c r="V2989" s="624"/>
      <c r="W2989" s="624"/>
      <c r="BB2989" s="478"/>
      <c r="BC2989" s="478"/>
      <c r="BD2989" s="478"/>
      <c r="BE2989" s="478"/>
      <c r="BF2989" s="478"/>
      <c r="BG2989" s="478"/>
    </row>
    <row r="2990" spans="2:59" x14ac:dyDescent="0.2">
      <c r="B2990" s="478"/>
      <c r="C2990" s="478"/>
      <c r="D2990" s="620"/>
      <c r="E2990" s="620"/>
      <c r="F2990" s="620"/>
      <c r="G2990" s="479"/>
      <c r="H2990" s="621"/>
      <c r="I2990" s="622"/>
      <c r="J2990" s="622"/>
      <c r="K2990" s="623"/>
      <c r="L2990" s="623"/>
      <c r="M2990" s="622"/>
      <c r="N2990" s="623"/>
      <c r="O2990" s="622"/>
      <c r="P2990" s="479"/>
      <c r="Q2990" s="479"/>
      <c r="R2990" s="623"/>
      <c r="S2990" s="478"/>
      <c r="T2990" s="478"/>
      <c r="U2990" s="624"/>
      <c r="V2990" s="624"/>
      <c r="W2990" s="624"/>
      <c r="BB2990" s="478"/>
      <c r="BC2990" s="478"/>
      <c r="BD2990" s="478"/>
      <c r="BE2990" s="478"/>
      <c r="BF2990" s="478"/>
      <c r="BG2990" s="478"/>
    </row>
    <row r="2991" spans="2:59" x14ac:dyDescent="0.2">
      <c r="B2991" s="478"/>
      <c r="C2991" s="478"/>
      <c r="D2991" s="620"/>
      <c r="E2991" s="620"/>
      <c r="F2991" s="620"/>
      <c r="G2991" s="479"/>
      <c r="H2991" s="621"/>
      <c r="I2991" s="622"/>
      <c r="J2991" s="622"/>
      <c r="K2991" s="623"/>
      <c r="L2991" s="623"/>
      <c r="M2991" s="622"/>
      <c r="N2991" s="623"/>
      <c r="O2991" s="622"/>
      <c r="P2991" s="479"/>
      <c r="Q2991" s="479"/>
      <c r="R2991" s="623"/>
      <c r="S2991" s="478"/>
      <c r="T2991" s="478"/>
      <c r="U2991" s="624"/>
      <c r="V2991" s="624"/>
      <c r="W2991" s="624"/>
      <c r="BB2991" s="478"/>
      <c r="BC2991" s="478"/>
      <c r="BD2991" s="478"/>
      <c r="BE2991" s="478"/>
      <c r="BF2991" s="478"/>
      <c r="BG2991" s="478"/>
    </row>
    <row r="2992" spans="2:59" x14ac:dyDescent="0.2">
      <c r="B2992" s="478"/>
      <c r="C2992" s="478"/>
      <c r="D2992" s="620"/>
      <c r="E2992" s="620"/>
      <c r="F2992" s="620"/>
      <c r="G2992" s="479"/>
      <c r="H2992" s="621"/>
      <c r="I2992" s="622"/>
      <c r="J2992" s="622"/>
      <c r="K2992" s="623"/>
      <c r="L2992" s="623"/>
      <c r="M2992" s="622"/>
      <c r="N2992" s="623"/>
      <c r="O2992" s="622"/>
      <c r="P2992" s="479"/>
      <c r="Q2992" s="479"/>
      <c r="R2992" s="623"/>
      <c r="S2992" s="478"/>
      <c r="T2992" s="478"/>
      <c r="U2992" s="624"/>
      <c r="V2992" s="624"/>
      <c r="W2992" s="624"/>
      <c r="BB2992" s="478"/>
      <c r="BC2992" s="478"/>
      <c r="BD2992" s="478"/>
      <c r="BE2992" s="478"/>
      <c r="BF2992" s="478"/>
      <c r="BG2992" s="478"/>
    </row>
    <row r="2993" spans="2:59" x14ac:dyDescent="0.2">
      <c r="B2993" s="478"/>
      <c r="C2993" s="478"/>
      <c r="D2993" s="620"/>
      <c r="E2993" s="620"/>
      <c r="F2993" s="620"/>
      <c r="G2993" s="479"/>
      <c r="H2993" s="621"/>
      <c r="I2993" s="622"/>
      <c r="J2993" s="622"/>
      <c r="K2993" s="623"/>
      <c r="L2993" s="623"/>
      <c r="M2993" s="622"/>
      <c r="N2993" s="623"/>
      <c r="O2993" s="622"/>
      <c r="P2993" s="479"/>
      <c r="Q2993" s="479"/>
      <c r="R2993" s="623"/>
      <c r="S2993" s="478"/>
      <c r="T2993" s="478"/>
      <c r="U2993" s="624"/>
      <c r="V2993" s="624"/>
      <c r="W2993" s="624"/>
      <c r="BB2993" s="478"/>
      <c r="BC2993" s="478"/>
      <c r="BD2993" s="478"/>
      <c r="BE2993" s="478"/>
      <c r="BF2993" s="478"/>
      <c r="BG2993" s="478"/>
    </row>
    <row r="2994" spans="2:59" x14ac:dyDescent="0.2">
      <c r="B2994" s="478"/>
      <c r="C2994" s="478"/>
      <c r="D2994" s="620"/>
      <c r="E2994" s="620"/>
      <c r="F2994" s="620"/>
      <c r="G2994" s="479"/>
      <c r="H2994" s="621"/>
      <c r="I2994" s="622"/>
      <c r="J2994" s="622"/>
      <c r="K2994" s="623"/>
      <c r="L2994" s="623"/>
      <c r="M2994" s="622"/>
      <c r="N2994" s="623"/>
      <c r="O2994" s="622"/>
      <c r="P2994" s="479"/>
      <c r="Q2994" s="479"/>
      <c r="R2994" s="623"/>
      <c r="S2994" s="478"/>
      <c r="T2994" s="478"/>
      <c r="U2994" s="624"/>
      <c r="V2994" s="624"/>
      <c r="W2994" s="624"/>
      <c r="BB2994" s="478"/>
      <c r="BC2994" s="478"/>
      <c r="BD2994" s="478"/>
      <c r="BE2994" s="478"/>
      <c r="BF2994" s="478"/>
      <c r="BG2994" s="478"/>
    </row>
    <row r="2995" spans="2:59" x14ac:dyDescent="0.2">
      <c r="B2995" s="478"/>
      <c r="C2995" s="478"/>
      <c r="D2995" s="620"/>
      <c r="E2995" s="620"/>
      <c r="F2995" s="620"/>
      <c r="G2995" s="479"/>
      <c r="H2995" s="621"/>
      <c r="I2995" s="622"/>
      <c r="J2995" s="622"/>
      <c r="K2995" s="623"/>
      <c r="L2995" s="623"/>
      <c r="M2995" s="622"/>
      <c r="N2995" s="623"/>
      <c r="O2995" s="622"/>
      <c r="P2995" s="479"/>
      <c r="Q2995" s="479"/>
      <c r="R2995" s="623"/>
      <c r="S2995" s="478"/>
      <c r="T2995" s="478"/>
      <c r="U2995" s="624"/>
      <c r="V2995" s="624"/>
      <c r="W2995" s="624"/>
      <c r="BB2995" s="478"/>
      <c r="BC2995" s="478"/>
      <c r="BD2995" s="478"/>
      <c r="BE2995" s="478"/>
      <c r="BF2995" s="478"/>
      <c r="BG2995" s="478"/>
    </row>
    <row r="2996" spans="2:59" x14ac:dyDescent="0.2">
      <c r="B2996" s="478"/>
      <c r="C2996" s="478"/>
      <c r="D2996" s="620"/>
      <c r="E2996" s="620"/>
      <c r="F2996" s="620"/>
      <c r="G2996" s="479"/>
      <c r="H2996" s="621"/>
      <c r="I2996" s="622"/>
      <c r="J2996" s="622"/>
      <c r="K2996" s="623"/>
      <c r="L2996" s="623"/>
      <c r="M2996" s="622"/>
      <c r="N2996" s="623"/>
      <c r="O2996" s="622"/>
      <c r="P2996" s="479"/>
      <c r="Q2996" s="479"/>
      <c r="R2996" s="623"/>
      <c r="S2996" s="478"/>
      <c r="T2996" s="478"/>
      <c r="U2996" s="624"/>
      <c r="V2996" s="624"/>
      <c r="W2996" s="624"/>
      <c r="BB2996" s="478"/>
      <c r="BC2996" s="478"/>
      <c r="BD2996" s="478"/>
      <c r="BE2996" s="478"/>
      <c r="BF2996" s="478"/>
      <c r="BG2996" s="478"/>
    </row>
    <row r="2997" spans="2:59" x14ac:dyDescent="0.2">
      <c r="B2997" s="478"/>
      <c r="C2997" s="478"/>
      <c r="D2997" s="620"/>
      <c r="E2997" s="620"/>
      <c r="F2997" s="620"/>
      <c r="G2997" s="479"/>
      <c r="H2997" s="621"/>
      <c r="I2997" s="622"/>
      <c r="J2997" s="622"/>
      <c r="K2997" s="623"/>
      <c r="L2997" s="623"/>
      <c r="M2997" s="622"/>
      <c r="N2997" s="623"/>
      <c r="O2997" s="622"/>
      <c r="P2997" s="479"/>
      <c r="Q2997" s="479"/>
      <c r="R2997" s="623"/>
      <c r="S2997" s="478"/>
      <c r="T2997" s="478"/>
      <c r="U2997" s="624"/>
      <c r="V2997" s="624"/>
      <c r="W2997" s="624"/>
      <c r="BB2997" s="478"/>
      <c r="BC2997" s="478"/>
      <c r="BD2997" s="478"/>
      <c r="BE2997" s="478"/>
      <c r="BF2997" s="478"/>
      <c r="BG2997" s="478"/>
    </row>
    <row r="2998" spans="2:59" x14ac:dyDescent="0.2">
      <c r="B2998" s="478"/>
      <c r="C2998" s="478"/>
      <c r="D2998" s="620"/>
      <c r="E2998" s="620"/>
      <c r="F2998" s="620"/>
      <c r="G2998" s="479"/>
      <c r="H2998" s="621"/>
      <c r="I2998" s="622"/>
      <c r="J2998" s="622"/>
      <c r="K2998" s="623"/>
      <c r="L2998" s="623"/>
      <c r="M2998" s="622"/>
      <c r="N2998" s="623"/>
      <c r="O2998" s="622"/>
      <c r="P2998" s="479"/>
      <c r="Q2998" s="479"/>
      <c r="R2998" s="623"/>
      <c r="S2998" s="478"/>
      <c r="T2998" s="478"/>
      <c r="U2998" s="624"/>
      <c r="V2998" s="624"/>
      <c r="W2998" s="624"/>
      <c r="BB2998" s="478"/>
      <c r="BC2998" s="478"/>
      <c r="BD2998" s="478"/>
      <c r="BE2998" s="478"/>
      <c r="BF2998" s="478"/>
      <c r="BG2998" s="478"/>
    </row>
    <row r="2999" spans="2:59" x14ac:dyDescent="0.2">
      <c r="B2999" s="478"/>
      <c r="C2999" s="478"/>
      <c r="D2999" s="620"/>
      <c r="E2999" s="620"/>
      <c r="F2999" s="620"/>
      <c r="G2999" s="479"/>
      <c r="H2999" s="621"/>
      <c r="I2999" s="622"/>
      <c r="J2999" s="622"/>
      <c r="K2999" s="623"/>
      <c r="L2999" s="623"/>
      <c r="M2999" s="622"/>
      <c r="N2999" s="623"/>
      <c r="O2999" s="622"/>
      <c r="P2999" s="479"/>
      <c r="Q2999" s="479"/>
      <c r="R2999" s="623"/>
      <c r="S2999" s="478"/>
      <c r="T2999" s="478"/>
      <c r="U2999" s="624"/>
      <c r="V2999" s="624"/>
      <c r="W2999" s="624"/>
      <c r="BB2999" s="478"/>
      <c r="BC2999" s="478"/>
      <c r="BD2999" s="478"/>
      <c r="BE2999" s="478"/>
      <c r="BF2999" s="478"/>
      <c r="BG2999" s="478"/>
    </row>
    <row r="3000" spans="2:59" x14ac:dyDescent="0.2">
      <c r="B3000" s="478"/>
      <c r="C3000" s="478"/>
      <c r="D3000" s="620"/>
      <c r="E3000" s="620"/>
      <c r="F3000" s="620"/>
      <c r="G3000" s="479"/>
      <c r="H3000" s="621"/>
      <c r="I3000" s="622"/>
      <c r="J3000" s="622"/>
      <c r="K3000" s="623"/>
      <c r="L3000" s="623"/>
      <c r="M3000" s="622"/>
      <c r="N3000" s="623"/>
      <c r="O3000" s="622"/>
      <c r="P3000" s="479"/>
      <c r="Q3000" s="479"/>
      <c r="R3000" s="623"/>
      <c r="S3000" s="478"/>
      <c r="T3000" s="478"/>
      <c r="U3000" s="624"/>
      <c r="V3000" s="624"/>
      <c r="W3000" s="624"/>
      <c r="BB3000" s="478"/>
      <c r="BC3000" s="478"/>
      <c r="BD3000" s="478"/>
      <c r="BE3000" s="478"/>
      <c r="BF3000" s="478"/>
      <c r="BG3000" s="478"/>
    </row>
    <row r="3001" spans="2:59" x14ac:dyDescent="0.2">
      <c r="B3001" s="478"/>
      <c r="C3001" s="478"/>
      <c r="D3001" s="620"/>
      <c r="E3001" s="620"/>
      <c r="F3001" s="620"/>
      <c r="G3001" s="479"/>
      <c r="H3001" s="621"/>
      <c r="I3001" s="622"/>
      <c r="J3001" s="622"/>
      <c r="K3001" s="623"/>
      <c r="L3001" s="623"/>
      <c r="M3001" s="622"/>
      <c r="N3001" s="623"/>
      <c r="O3001" s="622"/>
      <c r="P3001" s="479"/>
      <c r="Q3001" s="479"/>
      <c r="R3001" s="623"/>
      <c r="S3001" s="478"/>
      <c r="T3001" s="478"/>
      <c r="U3001" s="624"/>
      <c r="V3001" s="624"/>
      <c r="W3001" s="624"/>
      <c r="BB3001" s="478"/>
      <c r="BC3001" s="478"/>
      <c r="BD3001" s="478"/>
      <c r="BE3001" s="478"/>
      <c r="BF3001" s="478"/>
      <c r="BG3001" s="478"/>
    </row>
    <row r="3002" spans="2:59" x14ac:dyDescent="0.2">
      <c r="B3002" s="478"/>
      <c r="C3002" s="478"/>
      <c r="D3002" s="620"/>
      <c r="E3002" s="620"/>
      <c r="F3002" s="620"/>
      <c r="G3002" s="479"/>
      <c r="H3002" s="621"/>
      <c r="I3002" s="622"/>
      <c r="J3002" s="622"/>
      <c r="K3002" s="623"/>
      <c r="L3002" s="623"/>
      <c r="M3002" s="622"/>
      <c r="N3002" s="623"/>
      <c r="O3002" s="622"/>
      <c r="P3002" s="479"/>
      <c r="Q3002" s="479"/>
      <c r="R3002" s="623"/>
      <c r="S3002" s="478"/>
      <c r="T3002" s="478"/>
      <c r="U3002" s="624"/>
      <c r="V3002" s="624"/>
      <c r="W3002" s="624"/>
      <c r="BB3002" s="478"/>
      <c r="BC3002" s="478"/>
      <c r="BD3002" s="478"/>
      <c r="BE3002" s="478"/>
      <c r="BF3002" s="478"/>
      <c r="BG3002" s="478"/>
    </row>
    <row r="3003" spans="2:59" x14ac:dyDescent="0.2">
      <c r="B3003" s="478"/>
      <c r="C3003" s="478"/>
      <c r="D3003" s="620"/>
      <c r="E3003" s="620"/>
      <c r="F3003" s="620"/>
      <c r="G3003" s="479"/>
      <c r="H3003" s="621"/>
      <c r="I3003" s="622"/>
      <c r="J3003" s="622"/>
      <c r="K3003" s="623"/>
      <c r="L3003" s="623"/>
      <c r="M3003" s="622"/>
      <c r="N3003" s="623"/>
      <c r="O3003" s="622"/>
      <c r="P3003" s="479"/>
      <c r="Q3003" s="479"/>
      <c r="R3003" s="623"/>
      <c r="S3003" s="478"/>
      <c r="T3003" s="478"/>
      <c r="U3003" s="624"/>
      <c r="V3003" s="624"/>
      <c r="W3003" s="624"/>
      <c r="BB3003" s="478"/>
      <c r="BC3003" s="478"/>
      <c r="BD3003" s="478"/>
      <c r="BE3003" s="478"/>
      <c r="BF3003" s="478"/>
      <c r="BG3003" s="478"/>
    </row>
    <row r="3004" spans="2:59" x14ac:dyDescent="0.2">
      <c r="B3004" s="478"/>
      <c r="C3004" s="478"/>
      <c r="D3004" s="620"/>
      <c r="E3004" s="620"/>
      <c r="F3004" s="620"/>
      <c r="G3004" s="479"/>
      <c r="H3004" s="621"/>
      <c r="I3004" s="622"/>
      <c r="J3004" s="622"/>
      <c r="K3004" s="623"/>
      <c r="L3004" s="623"/>
      <c r="M3004" s="622"/>
      <c r="N3004" s="623"/>
      <c r="O3004" s="622"/>
      <c r="P3004" s="479"/>
      <c r="Q3004" s="479"/>
      <c r="R3004" s="623"/>
      <c r="S3004" s="478"/>
      <c r="T3004" s="478"/>
      <c r="U3004" s="624"/>
      <c r="V3004" s="624"/>
      <c r="W3004" s="624"/>
      <c r="BB3004" s="478"/>
      <c r="BC3004" s="478"/>
      <c r="BD3004" s="478"/>
      <c r="BE3004" s="478"/>
      <c r="BF3004" s="478"/>
      <c r="BG3004" s="478"/>
    </row>
    <row r="3005" spans="2:59" x14ac:dyDescent="0.2">
      <c r="B3005" s="478"/>
      <c r="C3005" s="478"/>
      <c r="D3005" s="620"/>
      <c r="E3005" s="620"/>
      <c r="F3005" s="620"/>
      <c r="G3005" s="479"/>
      <c r="H3005" s="621"/>
      <c r="I3005" s="622"/>
      <c r="J3005" s="622"/>
      <c r="K3005" s="623"/>
      <c r="L3005" s="623"/>
      <c r="M3005" s="622"/>
      <c r="N3005" s="623"/>
      <c r="O3005" s="622"/>
      <c r="P3005" s="479"/>
      <c r="Q3005" s="479"/>
      <c r="R3005" s="623"/>
      <c r="S3005" s="478"/>
      <c r="T3005" s="478"/>
      <c r="U3005" s="624"/>
      <c r="V3005" s="624"/>
      <c r="W3005" s="624"/>
      <c r="BB3005" s="478"/>
      <c r="BC3005" s="478"/>
      <c r="BD3005" s="478"/>
      <c r="BE3005" s="478"/>
      <c r="BF3005" s="478"/>
      <c r="BG3005" s="478"/>
    </row>
    <row r="3006" spans="2:59" x14ac:dyDescent="0.2">
      <c r="B3006" s="478"/>
      <c r="C3006" s="478"/>
      <c r="D3006" s="620"/>
      <c r="E3006" s="620"/>
      <c r="F3006" s="620"/>
      <c r="G3006" s="479"/>
      <c r="H3006" s="621"/>
      <c r="I3006" s="622"/>
      <c r="J3006" s="622"/>
      <c r="K3006" s="623"/>
      <c r="L3006" s="623"/>
      <c r="M3006" s="622"/>
      <c r="N3006" s="623"/>
      <c r="O3006" s="622"/>
      <c r="P3006" s="479"/>
      <c r="Q3006" s="479"/>
      <c r="R3006" s="623"/>
      <c r="S3006" s="478"/>
      <c r="T3006" s="478"/>
      <c r="U3006" s="624"/>
      <c r="V3006" s="624"/>
      <c r="W3006" s="624"/>
      <c r="BB3006" s="478"/>
      <c r="BC3006" s="478"/>
      <c r="BD3006" s="478"/>
      <c r="BE3006" s="478"/>
      <c r="BF3006" s="478"/>
      <c r="BG3006" s="478"/>
    </row>
    <row r="3007" spans="2:59" x14ac:dyDescent="0.2">
      <c r="B3007" s="478"/>
      <c r="C3007" s="478"/>
      <c r="D3007" s="620"/>
      <c r="E3007" s="620"/>
      <c r="F3007" s="620"/>
      <c r="G3007" s="479"/>
      <c r="H3007" s="621"/>
      <c r="I3007" s="622"/>
      <c r="J3007" s="622"/>
      <c r="K3007" s="623"/>
      <c r="L3007" s="623"/>
      <c r="M3007" s="622"/>
      <c r="N3007" s="623"/>
      <c r="O3007" s="622"/>
      <c r="P3007" s="479"/>
      <c r="Q3007" s="479"/>
      <c r="R3007" s="623"/>
      <c r="S3007" s="478"/>
      <c r="T3007" s="478"/>
      <c r="U3007" s="624"/>
      <c r="V3007" s="624"/>
      <c r="W3007" s="624"/>
      <c r="BB3007" s="478"/>
      <c r="BC3007" s="478"/>
      <c r="BD3007" s="478"/>
      <c r="BE3007" s="478"/>
      <c r="BF3007" s="478"/>
      <c r="BG3007" s="478"/>
    </row>
    <row r="3008" spans="2:59" x14ac:dyDescent="0.2">
      <c r="B3008" s="478"/>
      <c r="C3008" s="478"/>
      <c r="D3008" s="620"/>
      <c r="E3008" s="620"/>
      <c r="F3008" s="620"/>
      <c r="G3008" s="479"/>
      <c r="H3008" s="621"/>
      <c r="I3008" s="622"/>
      <c r="J3008" s="622"/>
      <c r="K3008" s="623"/>
      <c r="L3008" s="623"/>
      <c r="M3008" s="622"/>
      <c r="N3008" s="623"/>
      <c r="O3008" s="622"/>
      <c r="P3008" s="479"/>
      <c r="Q3008" s="479"/>
      <c r="R3008" s="623"/>
      <c r="S3008" s="478"/>
      <c r="T3008" s="478"/>
      <c r="U3008" s="624"/>
      <c r="V3008" s="624"/>
      <c r="W3008" s="624"/>
      <c r="BB3008" s="478"/>
      <c r="BC3008" s="478"/>
      <c r="BD3008" s="478"/>
      <c r="BE3008" s="478"/>
      <c r="BF3008" s="478"/>
      <c r="BG3008" s="478"/>
    </row>
    <row r="3009" spans="2:59" x14ac:dyDescent="0.2">
      <c r="B3009" s="478"/>
      <c r="C3009" s="478"/>
      <c r="D3009" s="620"/>
      <c r="E3009" s="620"/>
      <c r="F3009" s="620"/>
      <c r="G3009" s="479"/>
      <c r="H3009" s="621"/>
      <c r="I3009" s="622"/>
      <c r="J3009" s="622"/>
      <c r="K3009" s="623"/>
      <c r="L3009" s="623"/>
      <c r="M3009" s="622"/>
      <c r="N3009" s="623"/>
      <c r="O3009" s="622"/>
      <c r="P3009" s="479"/>
      <c r="Q3009" s="479"/>
      <c r="R3009" s="623"/>
      <c r="S3009" s="478"/>
      <c r="T3009" s="478"/>
      <c r="U3009" s="624"/>
      <c r="V3009" s="624"/>
      <c r="W3009" s="624"/>
      <c r="BB3009" s="478"/>
      <c r="BC3009" s="478"/>
      <c r="BD3009" s="478"/>
      <c r="BE3009" s="478"/>
      <c r="BF3009" s="478"/>
      <c r="BG3009" s="478"/>
    </row>
    <row r="3010" spans="2:59" x14ac:dyDescent="0.2">
      <c r="B3010" s="478"/>
      <c r="C3010" s="478"/>
      <c r="D3010" s="620"/>
      <c r="E3010" s="620"/>
      <c r="F3010" s="620"/>
      <c r="G3010" s="479"/>
      <c r="H3010" s="621"/>
      <c r="I3010" s="622"/>
      <c r="J3010" s="622"/>
      <c r="K3010" s="623"/>
      <c r="L3010" s="623"/>
      <c r="M3010" s="622"/>
      <c r="N3010" s="623"/>
      <c r="O3010" s="622"/>
      <c r="P3010" s="479"/>
      <c r="Q3010" s="479"/>
      <c r="R3010" s="623"/>
      <c r="S3010" s="478"/>
      <c r="T3010" s="478"/>
      <c r="U3010" s="624"/>
      <c r="V3010" s="624"/>
      <c r="W3010" s="624"/>
      <c r="BB3010" s="478"/>
      <c r="BC3010" s="478"/>
      <c r="BD3010" s="478"/>
      <c r="BE3010" s="478"/>
      <c r="BF3010" s="478"/>
      <c r="BG3010" s="478"/>
    </row>
    <row r="3011" spans="2:59" x14ac:dyDescent="0.2">
      <c r="B3011" s="478"/>
      <c r="C3011" s="478"/>
      <c r="D3011" s="620"/>
      <c r="E3011" s="620"/>
      <c r="F3011" s="620"/>
      <c r="G3011" s="479"/>
      <c r="H3011" s="621"/>
      <c r="I3011" s="622"/>
      <c r="J3011" s="622"/>
      <c r="K3011" s="623"/>
      <c r="L3011" s="623"/>
      <c r="M3011" s="622"/>
      <c r="N3011" s="623"/>
      <c r="O3011" s="622"/>
      <c r="P3011" s="479"/>
      <c r="Q3011" s="479"/>
      <c r="R3011" s="623"/>
      <c r="S3011" s="478"/>
      <c r="T3011" s="478"/>
      <c r="U3011" s="624"/>
      <c r="V3011" s="624"/>
      <c r="W3011" s="624"/>
      <c r="BB3011" s="478"/>
      <c r="BC3011" s="478"/>
      <c r="BD3011" s="478"/>
      <c r="BE3011" s="478"/>
      <c r="BF3011" s="478"/>
      <c r="BG3011" s="478"/>
    </row>
    <row r="3012" spans="2:59" x14ac:dyDescent="0.2">
      <c r="B3012" s="478"/>
      <c r="C3012" s="478"/>
      <c r="D3012" s="620"/>
      <c r="E3012" s="620"/>
      <c r="F3012" s="620"/>
      <c r="G3012" s="479"/>
      <c r="H3012" s="621"/>
      <c r="I3012" s="622"/>
      <c r="J3012" s="622"/>
      <c r="K3012" s="623"/>
      <c r="L3012" s="623"/>
      <c r="M3012" s="622"/>
      <c r="N3012" s="623"/>
      <c r="O3012" s="622"/>
      <c r="P3012" s="479"/>
      <c r="Q3012" s="479"/>
      <c r="R3012" s="623"/>
      <c r="S3012" s="478"/>
      <c r="T3012" s="478"/>
      <c r="U3012" s="624"/>
      <c r="V3012" s="624"/>
      <c r="W3012" s="624"/>
      <c r="BB3012" s="478"/>
      <c r="BC3012" s="478"/>
      <c r="BD3012" s="478"/>
      <c r="BE3012" s="478"/>
      <c r="BF3012" s="478"/>
      <c r="BG3012" s="478"/>
    </row>
    <row r="3013" spans="2:59" x14ac:dyDescent="0.2">
      <c r="B3013" s="478"/>
      <c r="C3013" s="478"/>
      <c r="D3013" s="620"/>
      <c r="E3013" s="620"/>
      <c r="F3013" s="620"/>
      <c r="G3013" s="479"/>
      <c r="H3013" s="621"/>
      <c r="I3013" s="622"/>
      <c r="J3013" s="622"/>
      <c r="K3013" s="623"/>
      <c r="L3013" s="623"/>
      <c r="M3013" s="622"/>
      <c r="N3013" s="623"/>
      <c r="O3013" s="622"/>
      <c r="P3013" s="479"/>
      <c r="Q3013" s="479"/>
      <c r="R3013" s="623"/>
      <c r="S3013" s="478"/>
      <c r="T3013" s="478"/>
      <c r="U3013" s="624"/>
      <c r="V3013" s="624"/>
      <c r="W3013" s="624"/>
      <c r="BB3013" s="478"/>
      <c r="BC3013" s="478"/>
      <c r="BD3013" s="478"/>
      <c r="BE3013" s="478"/>
      <c r="BF3013" s="478"/>
      <c r="BG3013" s="478"/>
    </row>
    <row r="3014" spans="2:59" x14ac:dyDescent="0.2">
      <c r="B3014" s="478"/>
      <c r="C3014" s="478"/>
      <c r="D3014" s="620"/>
      <c r="E3014" s="620"/>
      <c r="F3014" s="620"/>
      <c r="G3014" s="479"/>
      <c r="H3014" s="621"/>
      <c r="I3014" s="622"/>
      <c r="J3014" s="622"/>
      <c r="K3014" s="623"/>
      <c r="L3014" s="623"/>
      <c r="M3014" s="622"/>
      <c r="N3014" s="623"/>
      <c r="O3014" s="622"/>
      <c r="P3014" s="479"/>
      <c r="Q3014" s="479"/>
      <c r="R3014" s="623"/>
      <c r="S3014" s="478"/>
      <c r="T3014" s="478"/>
      <c r="U3014" s="624"/>
      <c r="V3014" s="624"/>
      <c r="W3014" s="624"/>
      <c r="BB3014" s="478"/>
      <c r="BC3014" s="478"/>
      <c r="BD3014" s="478"/>
      <c r="BE3014" s="478"/>
      <c r="BF3014" s="478"/>
      <c r="BG3014" s="478"/>
    </row>
    <row r="3015" spans="2:59" x14ac:dyDescent="0.2">
      <c r="B3015" s="478"/>
      <c r="C3015" s="478"/>
      <c r="D3015" s="620"/>
      <c r="E3015" s="620"/>
      <c r="F3015" s="620"/>
      <c r="G3015" s="479"/>
      <c r="H3015" s="621"/>
      <c r="I3015" s="622"/>
      <c r="J3015" s="622"/>
      <c r="K3015" s="623"/>
      <c r="L3015" s="623"/>
      <c r="M3015" s="622"/>
      <c r="N3015" s="623"/>
      <c r="O3015" s="622"/>
      <c r="P3015" s="479"/>
      <c r="Q3015" s="479"/>
      <c r="R3015" s="623"/>
      <c r="S3015" s="478"/>
      <c r="T3015" s="478"/>
      <c r="U3015" s="624"/>
      <c r="V3015" s="624"/>
      <c r="W3015" s="624"/>
      <c r="BB3015" s="478"/>
      <c r="BC3015" s="478"/>
      <c r="BD3015" s="478"/>
      <c r="BE3015" s="478"/>
      <c r="BF3015" s="478"/>
      <c r="BG3015" s="478"/>
    </row>
    <row r="3016" spans="2:59" x14ac:dyDescent="0.2">
      <c r="B3016" s="478"/>
      <c r="C3016" s="478"/>
      <c r="D3016" s="620"/>
      <c r="E3016" s="620"/>
      <c r="F3016" s="620"/>
      <c r="G3016" s="479"/>
      <c r="H3016" s="621"/>
      <c r="I3016" s="622"/>
      <c r="J3016" s="622"/>
      <c r="K3016" s="623"/>
      <c r="L3016" s="623"/>
      <c r="M3016" s="622"/>
      <c r="N3016" s="623"/>
      <c r="O3016" s="622"/>
      <c r="P3016" s="479"/>
      <c r="Q3016" s="479"/>
      <c r="R3016" s="623"/>
      <c r="S3016" s="478"/>
      <c r="T3016" s="478"/>
      <c r="U3016" s="624"/>
      <c r="V3016" s="624"/>
      <c r="W3016" s="624"/>
      <c r="BB3016" s="478"/>
      <c r="BC3016" s="478"/>
      <c r="BD3016" s="478"/>
      <c r="BE3016" s="478"/>
      <c r="BF3016" s="478"/>
      <c r="BG3016" s="478"/>
    </row>
    <row r="3017" spans="2:59" x14ac:dyDescent="0.2">
      <c r="B3017" s="478"/>
      <c r="C3017" s="478"/>
      <c r="D3017" s="620"/>
      <c r="E3017" s="620"/>
      <c r="F3017" s="620"/>
      <c r="G3017" s="479"/>
      <c r="H3017" s="621"/>
      <c r="I3017" s="622"/>
      <c r="J3017" s="622"/>
      <c r="K3017" s="623"/>
      <c r="L3017" s="623"/>
      <c r="M3017" s="622"/>
      <c r="N3017" s="623"/>
      <c r="O3017" s="622"/>
      <c r="P3017" s="479"/>
      <c r="Q3017" s="479"/>
      <c r="R3017" s="623"/>
      <c r="S3017" s="478"/>
      <c r="T3017" s="478"/>
      <c r="U3017" s="624"/>
      <c r="V3017" s="624"/>
      <c r="W3017" s="624"/>
      <c r="BB3017" s="478"/>
      <c r="BC3017" s="478"/>
      <c r="BD3017" s="478"/>
      <c r="BE3017" s="478"/>
      <c r="BF3017" s="478"/>
      <c r="BG3017" s="478"/>
    </row>
    <row r="3018" spans="2:59" x14ac:dyDescent="0.2">
      <c r="B3018" s="478"/>
      <c r="C3018" s="478"/>
      <c r="D3018" s="620"/>
      <c r="E3018" s="620"/>
      <c r="F3018" s="620"/>
      <c r="G3018" s="479"/>
      <c r="H3018" s="621"/>
      <c r="I3018" s="622"/>
      <c r="J3018" s="622"/>
      <c r="K3018" s="623"/>
      <c r="L3018" s="623"/>
      <c r="M3018" s="622"/>
      <c r="N3018" s="623"/>
      <c r="O3018" s="622"/>
      <c r="P3018" s="479"/>
      <c r="Q3018" s="479"/>
      <c r="R3018" s="623"/>
      <c r="S3018" s="478"/>
      <c r="T3018" s="478"/>
      <c r="U3018" s="624"/>
      <c r="V3018" s="624"/>
      <c r="W3018" s="624"/>
      <c r="BB3018" s="478"/>
      <c r="BC3018" s="478"/>
      <c r="BD3018" s="478"/>
      <c r="BE3018" s="478"/>
      <c r="BF3018" s="478"/>
      <c r="BG3018" s="478"/>
    </row>
    <row r="3019" spans="2:59" x14ac:dyDescent="0.2">
      <c r="B3019" s="478"/>
      <c r="C3019" s="478"/>
      <c r="D3019" s="620"/>
      <c r="E3019" s="620"/>
      <c r="F3019" s="620"/>
      <c r="G3019" s="479"/>
      <c r="H3019" s="621"/>
      <c r="I3019" s="622"/>
      <c r="J3019" s="622"/>
      <c r="K3019" s="623"/>
      <c r="L3019" s="623"/>
      <c r="M3019" s="622"/>
      <c r="N3019" s="623"/>
      <c r="O3019" s="622"/>
      <c r="P3019" s="479"/>
      <c r="Q3019" s="479"/>
      <c r="R3019" s="623"/>
      <c r="S3019" s="478"/>
      <c r="T3019" s="478"/>
      <c r="U3019" s="624"/>
      <c r="V3019" s="624"/>
      <c r="W3019" s="624"/>
      <c r="BB3019" s="478"/>
      <c r="BC3019" s="478"/>
      <c r="BD3019" s="478"/>
      <c r="BE3019" s="478"/>
      <c r="BF3019" s="478"/>
      <c r="BG3019" s="478"/>
    </row>
    <row r="3020" spans="2:59" x14ac:dyDescent="0.2">
      <c r="B3020" s="478"/>
      <c r="C3020" s="478"/>
      <c r="D3020" s="620"/>
      <c r="E3020" s="620"/>
      <c r="F3020" s="620"/>
      <c r="G3020" s="479"/>
      <c r="H3020" s="621"/>
      <c r="I3020" s="622"/>
      <c r="J3020" s="622"/>
      <c r="K3020" s="623"/>
      <c r="L3020" s="623"/>
      <c r="M3020" s="622"/>
      <c r="N3020" s="623"/>
      <c r="O3020" s="622"/>
      <c r="P3020" s="479"/>
      <c r="Q3020" s="479"/>
      <c r="R3020" s="623"/>
      <c r="S3020" s="478"/>
      <c r="T3020" s="478"/>
      <c r="U3020" s="624"/>
      <c r="V3020" s="624"/>
      <c r="W3020" s="624"/>
      <c r="BB3020" s="478"/>
      <c r="BC3020" s="478"/>
      <c r="BD3020" s="478"/>
      <c r="BE3020" s="478"/>
      <c r="BF3020" s="478"/>
      <c r="BG3020" s="478"/>
    </row>
    <row r="3021" spans="2:59" x14ac:dyDescent="0.2">
      <c r="B3021" s="478"/>
      <c r="C3021" s="478"/>
      <c r="D3021" s="620"/>
      <c r="E3021" s="620"/>
      <c r="F3021" s="620"/>
      <c r="G3021" s="479"/>
      <c r="H3021" s="621"/>
      <c r="I3021" s="622"/>
      <c r="J3021" s="622"/>
      <c r="K3021" s="623"/>
      <c r="L3021" s="623"/>
      <c r="M3021" s="622"/>
      <c r="N3021" s="623"/>
      <c r="O3021" s="622"/>
      <c r="P3021" s="479"/>
      <c r="Q3021" s="479"/>
      <c r="R3021" s="623"/>
      <c r="S3021" s="478"/>
      <c r="T3021" s="478"/>
      <c r="U3021" s="624"/>
      <c r="V3021" s="624"/>
      <c r="W3021" s="624"/>
      <c r="BB3021" s="478"/>
      <c r="BC3021" s="478"/>
      <c r="BD3021" s="478"/>
      <c r="BE3021" s="478"/>
      <c r="BF3021" s="478"/>
      <c r="BG3021" s="478"/>
    </row>
    <row r="3022" spans="2:59" x14ac:dyDescent="0.2">
      <c r="B3022" s="478"/>
      <c r="C3022" s="478"/>
      <c r="D3022" s="620"/>
      <c r="E3022" s="620"/>
      <c r="F3022" s="620"/>
      <c r="G3022" s="479"/>
      <c r="H3022" s="621"/>
      <c r="I3022" s="622"/>
      <c r="J3022" s="622"/>
      <c r="K3022" s="623"/>
      <c r="L3022" s="623"/>
      <c r="M3022" s="622"/>
      <c r="N3022" s="623"/>
      <c r="O3022" s="622"/>
      <c r="P3022" s="479"/>
      <c r="Q3022" s="479"/>
      <c r="R3022" s="623"/>
      <c r="S3022" s="478"/>
      <c r="T3022" s="478"/>
      <c r="U3022" s="624"/>
      <c r="V3022" s="624"/>
      <c r="W3022" s="624"/>
      <c r="BB3022" s="478"/>
      <c r="BC3022" s="478"/>
      <c r="BD3022" s="478"/>
      <c r="BE3022" s="478"/>
      <c r="BF3022" s="478"/>
      <c r="BG3022" s="478"/>
    </row>
    <row r="3023" spans="2:59" x14ac:dyDescent="0.2">
      <c r="B3023" s="478"/>
      <c r="C3023" s="478"/>
      <c r="D3023" s="620"/>
      <c r="E3023" s="620"/>
      <c r="F3023" s="620"/>
      <c r="G3023" s="479"/>
      <c r="H3023" s="621"/>
      <c r="I3023" s="622"/>
      <c r="J3023" s="622"/>
      <c r="K3023" s="623"/>
      <c r="L3023" s="623"/>
      <c r="M3023" s="622"/>
      <c r="N3023" s="623"/>
      <c r="O3023" s="622"/>
      <c r="P3023" s="479"/>
      <c r="Q3023" s="479"/>
      <c r="R3023" s="623"/>
      <c r="S3023" s="478"/>
      <c r="T3023" s="478"/>
      <c r="U3023" s="624"/>
      <c r="V3023" s="624"/>
      <c r="W3023" s="624"/>
      <c r="BB3023" s="478"/>
      <c r="BC3023" s="478"/>
      <c r="BD3023" s="478"/>
      <c r="BE3023" s="478"/>
      <c r="BF3023" s="478"/>
      <c r="BG3023" s="478"/>
    </row>
    <row r="3024" spans="2:59" x14ac:dyDescent="0.2">
      <c r="B3024" s="478"/>
      <c r="C3024" s="478"/>
      <c r="D3024" s="620"/>
      <c r="E3024" s="620"/>
      <c r="F3024" s="620"/>
      <c r="G3024" s="479"/>
      <c r="H3024" s="621"/>
      <c r="I3024" s="622"/>
      <c r="J3024" s="622"/>
      <c r="K3024" s="623"/>
      <c r="L3024" s="623"/>
      <c r="M3024" s="622"/>
      <c r="N3024" s="623"/>
      <c r="O3024" s="622"/>
      <c r="P3024" s="479"/>
      <c r="Q3024" s="479"/>
      <c r="R3024" s="623"/>
      <c r="S3024" s="478"/>
      <c r="T3024" s="478"/>
      <c r="U3024" s="624"/>
      <c r="V3024" s="624"/>
      <c r="W3024" s="624"/>
      <c r="BB3024" s="478"/>
      <c r="BC3024" s="478"/>
      <c r="BD3024" s="478"/>
      <c r="BE3024" s="478"/>
      <c r="BF3024" s="478"/>
      <c r="BG3024" s="478"/>
    </row>
    <row r="3025" spans="2:59" x14ac:dyDescent="0.2">
      <c r="B3025" s="478"/>
      <c r="C3025" s="478"/>
      <c r="D3025" s="620"/>
      <c r="E3025" s="620"/>
      <c r="F3025" s="620"/>
      <c r="G3025" s="479"/>
      <c r="H3025" s="621"/>
      <c r="I3025" s="622"/>
      <c r="J3025" s="622"/>
      <c r="K3025" s="623"/>
      <c r="L3025" s="623"/>
      <c r="M3025" s="622"/>
      <c r="N3025" s="623"/>
      <c r="O3025" s="622"/>
      <c r="P3025" s="479"/>
      <c r="Q3025" s="479"/>
      <c r="R3025" s="623"/>
      <c r="S3025" s="478"/>
      <c r="T3025" s="478"/>
      <c r="U3025" s="624"/>
      <c r="V3025" s="624"/>
      <c r="W3025" s="624"/>
      <c r="BB3025" s="478"/>
      <c r="BC3025" s="478"/>
      <c r="BD3025" s="478"/>
      <c r="BE3025" s="478"/>
      <c r="BF3025" s="478"/>
      <c r="BG3025" s="478"/>
    </row>
    <row r="3026" spans="2:59" x14ac:dyDescent="0.2">
      <c r="B3026" s="478"/>
      <c r="C3026" s="478"/>
      <c r="D3026" s="620"/>
      <c r="E3026" s="620"/>
      <c r="F3026" s="620"/>
      <c r="G3026" s="479"/>
      <c r="H3026" s="621"/>
      <c r="I3026" s="622"/>
      <c r="J3026" s="622"/>
      <c r="K3026" s="623"/>
      <c r="L3026" s="623"/>
      <c r="M3026" s="622"/>
      <c r="N3026" s="623"/>
      <c r="O3026" s="622"/>
      <c r="P3026" s="479"/>
      <c r="Q3026" s="479"/>
      <c r="R3026" s="623"/>
      <c r="S3026" s="478"/>
      <c r="T3026" s="478"/>
      <c r="U3026" s="624"/>
      <c r="V3026" s="624"/>
      <c r="W3026" s="624"/>
      <c r="BB3026" s="478"/>
      <c r="BC3026" s="478"/>
      <c r="BD3026" s="478"/>
      <c r="BE3026" s="478"/>
      <c r="BF3026" s="478"/>
      <c r="BG3026" s="478"/>
    </row>
    <row r="3027" spans="2:59" x14ac:dyDescent="0.2">
      <c r="B3027" s="478"/>
      <c r="C3027" s="478"/>
      <c r="D3027" s="620"/>
      <c r="E3027" s="620"/>
      <c r="F3027" s="620"/>
      <c r="G3027" s="479"/>
      <c r="H3027" s="621"/>
      <c r="I3027" s="622"/>
      <c r="J3027" s="622"/>
      <c r="K3027" s="623"/>
      <c r="L3027" s="623"/>
      <c r="M3027" s="622"/>
      <c r="N3027" s="623"/>
      <c r="O3027" s="622"/>
      <c r="P3027" s="479"/>
      <c r="Q3027" s="479"/>
      <c r="R3027" s="623"/>
      <c r="S3027" s="478"/>
      <c r="T3027" s="478"/>
      <c r="U3027" s="624"/>
      <c r="V3027" s="624"/>
      <c r="W3027" s="624"/>
      <c r="BB3027" s="478"/>
      <c r="BC3027" s="478"/>
      <c r="BD3027" s="478"/>
      <c r="BE3027" s="478"/>
      <c r="BF3027" s="478"/>
      <c r="BG3027" s="478"/>
    </row>
    <row r="3028" spans="2:59" x14ac:dyDescent="0.2">
      <c r="B3028" s="478"/>
      <c r="C3028" s="478"/>
      <c r="D3028" s="620"/>
      <c r="E3028" s="620"/>
      <c r="F3028" s="620"/>
      <c r="G3028" s="479"/>
      <c r="H3028" s="621"/>
      <c r="I3028" s="622"/>
      <c r="J3028" s="622"/>
      <c r="K3028" s="623"/>
      <c r="L3028" s="623"/>
      <c r="M3028" s="622"/>
      <c r="N3028" s="623"/>
      <c r="O3028" s="622"/>
      <c r="P3028" s="479"/>
      <c r="Q3028" s="479"/>
      <c r="R3028" s="623"/>
      <c r="S3028" s="478"/>
      <c r="T3028" s="478"/>
      <c r="U3028" s="624"/>
      <c r="V3028" s="624"/>
      <c r="W3028" s="624"/>
      <c r="BB3028" s="478"/>
      <c r="BC3028" s="478"/>
      <c r="BD3028" s="478"/>
      <c r="BE3028" s="478"/>
      <c r="BF3028" s="478"/>
      <c r="BG3028" s="478"/>
    </row>
    <row r="3029" spans="2:59" x14ac:dyDescent="0.2">
      <c r="B3029" s="478"/>
      <c r="C3029" s="478"/>
      <c r="D3029" s="620"/>
      <c r="E3029" s="620"/>
      <c r="F3029" s="620"/>
      <c r="G3029" s="479"/>
      <c r="H3029" s="621"/>
      <c r="I3029" s="622"/>
      <c r="J3029" s="622"/>
      <c r="K3029" s="623"/>
      <c r="L3029" s="623"/>
      <c r="M3029" s="622"/>
      <c r="N3029" s="623"/>
      <c r="O3029" s="622"/>
      <c r="P3029" s="479"/>
      <c r="Q3029" s="479"/>
      <c r="R3029" s="623"/>
      <c r="S3029" s="478"/>
      <c r="T3029" s="478"/>
      <c r="U3029" s="624"/>
      <c r="V3029" s="624"/>
      <c r="W3029" s="624"/>
      <c r="BB3029" s="478"/>
      <c r="BC3029" s="478"/>
      <c r="BD3029" s="478"/>
      <c r="BE3029" s="478"/>
      <c r="BF3029" s="478"/>
      <c r="BG3029" s="478"/>
    </row>
    <row r="3030" spans="2:59" x14ac:dyDescent="0.2">
      <c r="B3030" s="478"/>
      <c r="C3030" s="478"/>
      <c r="D3030" s="620"/>
      <c r="E3030" s="620"/>
      <c r="F3030" s="620"/>
      <c r="G3030" s="479"/>
      <c r="H3030" s="621"/>
      <c r="I3030" s="622"/>
      <c r="J3030" s="622"/>
      <c r="K3030" s="623"/>
      <c r="L3030" s="623"/>
      <c r="M3030" s="622"/>
      <c r="N3030" s="623"/>
      <c r="O3030" s="622"/>
      <c r="P3030" s="479"/>
      <c r="Q3030" s="479"/>
      <c r="R3030" s="623"/>
      <c r="S3030" s="478"/>
      <c r="T3030" s="478"/>
      <c r="U3030" s="624"/>
      <c r="V3030" s="624"/>
      <c r="W3030" s="624"/>
      <c r="BB3030" s="478"/>
      <c r="BC3030" s="478"/>
      <c r="BD3030" s="478"/>
      <c r="BE3030" s="478"/>
      <c r="BF3030" s="478"/>
      <c r="BG3030" s="478"/>
    </row>
    <row r="3031" spans="2:59" x14ac:dyDescent="0.2">
      <c r="B3031" s="478"/>
      <c r="C3031" s="478"/>
      <c r="D3031" s="620"/>
      <c r="E3031" s="620"/>
      <c r="F3031" s="620"/>
      <c r="G3031" s="479"/>
      <c r="H3031" s="621"/>
      <c r="I3031" s="622"/>
      <c r="J3031" s="622"/>
      <c r="K3031" s="623"/>
      <c r="L3031" s="623"/>
      <c r="M3031" s="622"/>
      <c r="N3031" s="623"/>
      <c r="O3031" s="622"/>
      <c r="P3031" s="479"/>
      <c r="Q3031" s="479"/>
      <c r="R3031" s="623"/>
      <c r="S3031" s="478"/>
      <c r="T3031" s="478"/>
      <c r="U3031" s="624"/>
      <c r="V3031" s="624"/>
      <c r="W3031" s="624"/>
      <c r="BB3031" s="478"/>
      <c r="BC3031" s="478"/>
      <c r="BD3031" s="478"/>
      <c r="BE3031" s="478"/>
      <c r="BF3031" s="478"/>
      <c r="BG3031" s="478"/>
    </row>
    <row r="3032" spans="2:59" x14ac:dyDescent="0.2">
      <c r="B3032" s="478"/>
      <c r="C3032" s="478"/>
      <c r="D3032" s="620"/>
      <c r="E3032" s="620"/>
      <c r="F3032" s="620"/>
      <c r="G3032" s="479"/>
      <c r="H3032" s="621"/>
      <c r="I3032" s="622"/>
      <c r="J3032" s="622"/>
      <c r="K3032" s="623"/>
      <c r="L3032" s="623"/>
      <c r="M3032" s="622"/>
      <c r="N3032" s="623"/>
      <c r="O3032" s="622"/>
      <c r="P3032" s="479"/>
      <c r="Q3032" s="479"/>
      <c r="R3032" s="623"/>
      <c r="S3032" s="478"/>
      <c r="T3032" s="478"/>
      <c r="U3032" s="624"/>
      <c r="V3032" s="624"/>
      <c r="W3032" s="624"/>
      <c r="BB3032" s="478"/>
      <c r="BC3032" s="478"/>
      <c r="BD3032" s="478"/>
      <c r="BE3032" s="478"/>
      <c r="BF3032" s="478"/>
      <c r="BG3032" s="478"/>
    </row>
    <row r="3033" spans="2:59" x14ac:dyDescent="0.2">
      <c r="B3033" s="478"/>
      <c r="C3033" s="478"/>
      <c r="D3033" s="620"/>
      <c r="E3033" s="620"/>
      <c r="F3033" s="620"/>
      <c r="G3033" s="479"/>
      <c r="H3033" s="621"/>
      <c r="I3033" s="622"/>
      <c r="J3033" s="622"/>
      <c r="K3033" s="623"/>
      <c r="L3033" s="623"/>
      <c r="M3033" s="622"/>
      <c r="N3033" s="623"/>
      <c r="O3033" s="622"/>
      <c r="P3033" s="479"/>
      <c r="Q3033" s="479"/>
      <c r="R3033" s="623"/>
      <c r="S3033" s="478"/>
      <c r="T3033" s="478"/>
      <c r="U3033" s="624"/>
      <c r="V3033" s="624"/>
      <c r="W3033" s="624"/>
      <c r="BB3033" s="478"/>
      <c r="BC3033" s="478"/>
      <c r="BD3033" s="478"/>
      <c r="BE3033" s="478"/>
      <c r="BF3033" s="478"/>
      <c r="BG3033" s="478"/>
    </row>
    <row r="3034" spans="2:59" x14ac:dyDescent="0.2">
      <c r="B3034" s="478"/>
      <c r="C3034" s="478"/>
      <c r="D3034" s="620"/>
      <c r="E3034" s="620"/>
      <c r="F3034" s="620"/>
      <c r="G3034" s="479"/>
      <c r="H3034" s="621"/>
      <c r="I3034" s="622"/>
      <c r="J3034" s="622"/>
      <c r="K3034" s="623"/>
      <c r="L3034" s="623"/>
      <c r="M3034" s="622"/>
      <c r="N3034" s="623"/>
      <c r="O3034" s="622"/>
      <c r="P3034" s="479"/>
      <c r="Q3034" s="479"/>
      <c r="R3034" s="623"/>
      <c r="S3034" s="478"/>
      <c r="T3034" s="478"/>
      <c r="U3034" s="624"/>
      <c r="V3034" s="624"/>
      <c r="W3034" s="624"/>
      <c r="BB3034" s="478"/>
      <c r="BC3034" s="478"/>
      <c r="BD3034" s="478"/>
      <c r="BE3034" s="478"/>
      <c r="BF3034" s="478"/>
      <c r="BG3034" s="478"/>
    </row>
    <row r="3035" spans="2:59" x14ac:dyDescent="0.2">
      <c r="B3035" s="478"/>
      <c r="C3035" s="478"/>
      <c r="D3035" s="620"/>
      <c r="E3035" s="620"/>
      <c r="F3035" s="620"/>
      <c r="G3035" s="479"/>
      <c r="H3035" s="621"/>
      <c r="I3035" s="622"/>
      <c r="J3035" s="622"/>
      <c r="K3035" s="623"/>
      <c r="L3035" s="623"/>
      <c r="M3035" s="622"/>
      <c r="N3035" s="623"/>
      <c r="O3035" s="622"/>
      <c r="P3035" s="479"/>
      <c r="Q3035" s="479"/>
      <c r="R3035" s="623"/>
      <c r="S3035" s="478"/>
      <c r="T3035" s="478"/>
      <c r="U3035" s="624"/>
      <c r="V3035" s="624"/>
      <c r="W3035" s="624"/>
      <c r="BB3035" s="478"/>
      <c r="BC3035" s="478"/>
      <c r="BD3035" s="478"/>
      <c r="BE3035" s="478"/>
      <c r="BF3035" s="478"/>
      <c r="BG3035" s="478"/>
    </row>
    <row r="3036" spans="2:59" x14ac:dyDescent="0.2">
      <c r="B3036" s="478"/>
      <c r="C3036" s="478"/>
      <c r="D3036" s="620"/>
      <c r="E3036" s="620"/>
      <c r="F3036" s="620"/>
      <c r="G3036" s="479"/>
      <c r="H3036" s="621"/>
      <c r="I3036" s="622"/>
      <c r="J3036" s="622"/>
      <c r="K3036" s="623"/>
      <c r="L3036" s="623"/>
      <c r="M3036" s="622"/>
      <c r="N3036" s="623"/>
      <c r="O3036" s="622"/>
      <c r="P3036" s="479"/>
      <c r="Q3036" s="479"/>
      <c r="R3036" s="623"/>
      <c r="S3036" s="478"/>
      <c r="T3036" s="478"/>
      <c r="U3036" s="624"/>
      <c r="V3036" s="624"/>
      <c r="W3036" s="624"/>
      <c r="BB3036" s="478"/>
      <c r="BC3036" s="478"/>
      <c r="BD3036" s="478"/>
      <c r="BE3036" s="478"/>
      <c r="BF3036" s="478"/>
      <c r="BG3036" s="478"/>
    </row>
    <row r="3037" spans="2:59" x14ac:dyDescent="0.2">
      <c r="B3037" s="478"/>
      <c r="C3037" s="478"/>
      <c r="D3037" s="620"/>
      <c r="E3037" s="620"/>
      <c r="F3037" s="620"/>
      <c r="G3037" s="479"/>
      <c r="H3037" s="621"/>
      <c r="I3037" s="622"/>
      <c r="J3037" s="622"/>
      <c r="K3037" s="623"/>
      <c r="L3037" s="623"/>
      <c r="M3037" s="622"/>
      <c r="N3037" s="623"/>
      <c r="O3037" s="622"/>
      <c r="P3037" s="479"/>
      <c r="Q3037" s="479"/>
      <c r="R3037" s="623"/>
      <c r="S3037" s="478"/>
      <c r="T3037" s="478"/>
      <c r="U3037" s="624"/>
      <c r="V3037" s="624"/>
      <c r="W3037" s="624"/>
      <c r="BB3037" s="478"/>
      <c r="BC3037" s="478"/>
      <c r="BD3037" s="478"/>
      <c r="BE3037" s="478"/>
      <c r="BF3037" s="478"/>
      <c r="BG3037" s="478"/>
    </row>
    <row r="3038" spans="2:59" x14ac:dyDescent="0.2">
      <c r="B3038" s="478"/>
      <c r="C3038" s="478"/>
      <c r="D3038" s="620"/>
      <c r="E3038" s="620"/>
      <c r="F3038" s="620"/>
      <c r="G3038" s="479"/>
      <c r="H3038" s="621"/>
      <c r="I3038" s="622"/>
      <c r="J3038" s="622"/>
      <c r="K3038" s="623"/>
      <c r="L3038" s="623"/>
      <c r="M3038" s="622"/>
      <c r="N3038" s="623"/>
      <c r="O3038" s="622"/>
      <c r="P3038" s="479"/>
      <c r="Q3038" s="479"/>
      <c r="R3038" s="623"/>
      <c r="S3038" s="478"/>
      <c r="T3038" s="478"/>
      <c r="U3038" s="624"/>
      <c r="V3038" s="624"/>
      <c r="W3038" s="624"/>
      <c r="BB3038" s="478"/>
      <c r="BC3038" s="478"/>
      <c r="BD3038" s="478"/>
      <c r="BE3038" s="478"/>
      <c r="BF3038" s="478"/>
      <c r="BG3038" s="478"/>
    </row>
    <row r="3039" spans="2:59" x14ac:dyDescent="0.2">
      <c r="B3039" s="478"/>
      <c r="C3039" s="478"/>
      <c r="D3039" s="620"/>
      <c r="E3039" s="620"/>
      <c r="F3039" s="620"/>
      <c r="G3039" s="479"/>
      <c r="H3039" s="621"/>
      <c r="I3039" s="622"/>
      <c r="J3039" s="622"/>
      <c r="K3039" s="623"/>
      <c r="L3039" s="623"/>
      <c r="M3039" s="622"/>
      <c r="N3039" s="623"/>
      <c r="O3039" s="622"/>
      <c r="P3039" s="479"/>
      <c r="Q3039" s="479"/>
      <c r="R3039" s="623"/>
      <c r="S3039" s="478"/>
      <c r="T3039" s="478"/>
      <c r="U3039" s="624"/>
      <c r="V3039" s="624"/>
      <c r="W3039" s="624"/>
      <c r="BB3039" s="478"/>
      <c r="BC3039" s="478"/>
      <c r="BD3039" s="478"/>
      <c r="BE3039" s="478"/>
      <c r="BF3039" s="478"/>
      <c r="BG3039" s="478"/>
    </row>
    <row r="3040" spans="2:59" x14ac:dyDescent="0.2">
      <c r="B3040" s="478"/>
      <c r="C3040" s="478"/>
      <c r="D3040" s="620"/>
      <c r="E3040" s="620"/>
      <c r="F3040" s="620"/>
      <c r="G3040" s="479"/>
      <c r="H3040" s="621"/>
      <c r="I3040" s="622"/>
      <c r="J3040" s="622"/>
      <c r="K3040" s="623"/>
      <c r="L3040" s="623"/>
      <c r="M3040" s="622"/>
      <c r="N3040" s="623"/>
      <c r="O3040" s="622"/>
      <c r="P3040" s="479"/>
      <c r="Q3040" s="479"/>
      <c r="R3040" s="623"/>
      <c r="S3040" s="478"/>
      <c r="T3040" s="478"/>
      <c r="U3040" s="624"/>
      <c r="V3040" s="624"/>
      <c r="W3040" s="624"/>
      <c r="BB3040" s="478"/>
      <c r="BC3040" s="478"/>
      <c r="BD3040" s="478"/>
      <c r="BE3040" s="478"/>
      <c r="BF3040" s="478"/>
      <c r="BG3040" s="478"/>
    </row>
    <row r="3041" spans="2:59" x14ac:dyDescent="0.2">
      <c r="B3041" s="478"/>
      <c r="C3041" s="478"/>
      <c r="D3041" s="620"/>
      <c r="E3041" s="620"/>
      <c r="F3041" s="620"/>
      <c r="G3041" s="479"/>
      <c r="H3041" s="621"/>
      <c r="I3041" s="622"/>
      <c r="J3041" s="622"/>
      <c r="K3041" s="623"/>
      <c r="L3041" s="623"/>
      <c r="M3041" s="622"/>
      <c r="N3041" s="623"/>
      <c r="O3041" s="622"/>
      <c r="P3041" s="479"/>
      <c r="Q3041" s="479"/>
      <c r="R3041" s="623"/>
      <c r="S3041" s="478"/>
      <c r="T3041" s="478"/>
      <c r="U3041" s="624"/>
      <c r="V3041" s="624"/>
      <c r="W3041" s="624"/>
      <c r="BB3041" s="478"/>
      <c r="BC3041" s="478"/>
      <c r="BD3041" s="478"/>
      <c r="BE3041" s="478"/>
      <c r="BF3041" s="478"/>
      <c r="BG3041" s="478"/>
    </row>
    <row r="3042" spans="2:59" x14ac:dyDescent="0.2">
      <c r="B3042" s="478"/>
      <c r="C3042" s="478"/>
      <c r="D3042" s="620"/>
      <c r="E3042" s="620"/>
      <c r="F3042" s="620"/>
      <c r="G3042" s="479"/>
      <c r="H3042" s="621"/>
      <c r="I3042" s="622"/>
      <c r="J3042" s="622"/>
      <c r="K3042" s="623"/>
      <c r="L3042" s="623"/>
      <c r="M3042" s="622"/>
      <c r="N3042" s="623"/>
      <c r="O3042" s="622"/>
      <c r="P3042" s="479"/>
      <c r="Q3042" s="479"/>
      <c r="R3042" s="623"/>
      <c r="S3042" s="478"/>
      <c r="T3042" s="478"/>
      <c r="U3042" s="624"/>
      <c r="V3042" s="624"/>
      <c r="W3042" s="624"/>
      <c r="BB3042" s="478"/>
      <c r="BC3042" s="478"/>
      <c r="BD3042" s="478"/>
      <c r="BE3042" s="478"/>
      <c r="BF3042" s="478"/>
      <c r="BG3042" s="478"/>
    </row>
    <row r="3043" spans="2:59" x14ac:dyDescent="0.2">
      <c r="B3043" s="478"/>
      <c r="C3043" s="478"/>
      <c r="D3043" s="620"/>
      <c r="E3043" s="620"/>
      <c r="F3043" s="620"/>
      <c r="G3043" s="479"/>
      <c r="H3043" s="621"/>
      <c r="I3043" s="622"/>
      <c r="J3043" s="622"/>
      <c r="K3043" s="623"/>
      <c r="L3043" s="623"/>
      <c r="M3043" s="622"/>
      <c r="N3043" s="623"/>
      <c r="O3043" s="622"/>
      <c r="P3043" s="479"/>
      <c r="Q3043" s="479"/>
      <c r="R3043" s="623"/>
      <c r="S3043" s="478"/>
      <c r="T3043" s="478"/>
      <c r="U3043" s="624"/>
      <c r="V3043" s="624"/>
      <c r="W3043" s="624"/>
      <c r="BB3043" s="478"/>
      <c r="BC3043" s="478"/>
      <c r="BD3043" s="478"/>
      <c r="BE3043" s="478"/>
      <c r="BF3043" s="478"/>
      <c r="BG3043" s="478"/>
    </row>
    <row r="3044" spans="2:59" x14ac:dyDescent="0.2">
      <c r="B3044" s="478"/>
      <c r="C3044" s="478"/>
      <c r="D3044" s="620"/>
      <c r="E3044" s="620"/>
      <c r="F3044" s="620"/>
      <c r="G3044" s="479"/>
      <c r="H3044" s="621"/>
      <c r="I3044" s="622"/>
      <c r="J3044" s="622"/>
      <c r="K3044" s="623"/>
      <c r="L3044" s="623"/>
      <c r="M3044" s="622"/>
      <c r="N3044" s="623"/>
      <c r="O3044" s="622"/>
      <c r="P3044" s="479"/>
      <c r="Q3044" s="479"/>
      <c r="R3044" s="623"/>
      <c r="S3044" s="478"/>
      <c r="T3044" s="478"/>
      <c r="U3044" s="624"/>
      <c r="V3044" s="624"/>
      <c r="W3044" s="624"/>
      <c r="BB3044" s="478"/>
      <c r="BC3044" s="478"/>
      <c r="BD3044" s="478"/>
      <c r="BE3044" s="478"/>
      <c r="BF3044" s="478"/>
      <c r="BG3044" s="478"/>
    </row>
    <row r="3045" spans="2:59" x14ac:dyDescent="0.2">
      <c r="B3045" s="478"/>
      <c r="C3045" s="478"/>
      <c r="D3045" s="620"/>
      <c r="E3045" s="620"/>
      <c r="F3045" s="620"/>
      <c r="G3045" s="479"/>
      <c r="H3045" s="621"/>
      <c r="I3045" s="622"/>
      <c r="J3045" s="622"/>
      <c r="K3045" s="623"/>
      <c r="L3045" s="623"/>
      <c r="M3045" s="622"/>
      <c r="N3045" s="623"/>
      <c r="O3045" s="622"/>
      <c r="P3045" s="479"/>
      <c r="Q3045" s="479"/>
      <c r="R3045" s="623"/>
      <c r="S3045" s="478"/>
      <c r="T3045" s="478"/>
      <c r="U3045" s="624"/>
      <c r="V3045" s="624"/>
      <c r="W3045" s="624"/>
      <c r="BB3045" s="478"/>
      <c r="BC3045" s="478"/>
      <c r="BD3045" s="478"/>
      <c r="BE3045" s="478"/>
      <c r="BF3045" s="478"/>
      <c r="BG3045" s="478"/>
    </row>
    <row r="3046" spans="2:59" x14ac:dyDescent="0.2">
      <c r="B3046" s="478"/>
      <c r="C3046" s="478"/>
      <c r="D3046" s="620"/>
      <c r="E3046" s="620"/>
      <c r="F3046" s="620"/>
      <c r="G3046" s="479"/>
      <c r="H3046" s="621"/>
      <c r="I3046" s="622"/>
      <c r="J3046" s="622"/>
      <c r="K3046" s="623"/>
      <c r="L3046" s="623"/>
      <c r="M3046" s="622"/>
      <c r="N3046" s="623"/>
      <c r="O3046" s="622"/>
      <c r="P3046" s="479"/>
      <c r="Q3046" s="479"/>
      <c r="R3046" s="623"/>
      <c r="S3046" s="478"/>
      <c r="T3046" s="478"/>
      <c r="U3046" s="624"/>
      <c r="V3046" s="624"/>
      <c r="W3046" s="624"/>
      <c r="BB3046" s="478"/>
      <c r="BC3046" s="478"/>
      <c r="BD3046" s="478"/>
      <c r="BE3046" s="478"/>
      <c r="BF3046" s="478"/>
      <c r="BG3046" s="478"/>
    </row>
    <row r="3047" spans="2:59" x14ac:dyDescent="0.2">
      <c r="B3047" s="478"/>
      <c r="C3047" s="478"/>
      <c r="D3047" s="620"/>
      <c r="E3047" s="620"/>
      <c r="F3047" s="620"/>
      <c r="G3047" s="479"/>
      <c r="H3047" s="621"/>
      <c r="I3047" s="622"/>
      <c r="J3047" s="622"/>
      <c r="K3047" s="623"/>
      <c r="L3047" s="623"/>
      <c r="M3047" s="622"/>
      <c r="N3047" s="623"/>
      <c r="O3047" s="622"/>
      <c r="P3047" s="479"/>
      <c r="Q3047" s="479"/>
      <c r="R3047" s="623"/>
      <c r="S3047" s="478"/>
      <c r="T3047" s="478"/>
      <c r="U3047" s="624"/>
      <c r="V3047" s="624"/>
      <c r="W3047" s="624"/>
      <c r="BB3047" s="478"/>
      <c r="BC3047" s="478"/>
      <c r="BD3047" s="478"/>
      <c r="BE3047" s="478"/>
      <c r="BF3047" s="478"/>
      <c r="BG3047" s="478"/>
    </row>
    <row r="3048" spans="2:59" x14ac:dyDescent="0.2">
      <c r="B3048" s="478"/>
      <c r="C3048" s="478"/>
      <c r="D3048" s="620"/>
      <c r="E3048" s="620"/>
      <c r="F3048" s="620"/>
      <c r="G3048" s="479"/>
      <c r="H3048" s="621"/>
      <c r="I3048" s="622"/>
      <c r="J3048" s="622"/>
      <c r="K3048" s="623"/>
      <c r="L3048" s="623"/>
      <c r="M3048" s="622"/>
      <c r="N3048" s="623"/>
      <c r="O3048" s="622"/>
      <c r="P3048" s="479"/>
      <c r="Q3048" s="479"/>
      <c r="R3048" s="623"/>
      <c r="S3048" s="478"/>
      <c r="T3048" s="478"/>
      <c r="U3048" s="624"/>
      <c r="V3048" s="624"/>
      <c r="W3048" s="624"/>
      <c r="BB3048" s="478"/>
      <c r="BC3048" s="478"/>
      <c r="BD3048" s="478"/>
      <c r="BE3048" s="478"/>
      <c r="BF3048" s="478"/>
      <c r="BG3048" s="478"/>
    </row>
    <row r="3049" spans="2:59" x14ac:dyDescent="0.2">
      <c r="B3049" s="478"/>
      <c r="C3049" s="478"/>
      <c r="D3049" s="620"/>
      <c r="E3049" s="620"/>
      <c r="F3049" s="620"/>
      <c r="G3049" s="479"/>
      <c r="H3049" s="621"/>
      <c r="I3049" s="622"/>
      <c r="J3049" s="622"/>
      <c r="K3049" s="623"/>
      <c r="L3049" s="623"/>
      <c r="M3049" s="622"/>
      <c r="N3049" s="623"/>
      <c r="O3049" s="622"/>
      <c r="P3049" s="479"/>
      <c r="Q3049" s="479"/>
      <c r="R3049" s="623"/>
      <c r="S3049" s="478"/>
      <c r="T3049" s="478"/>
      <c r="U3049" s="624"/>
      <c r="V3049" s="624"/>
      <c r="W3049" s="624"/>
      <c r="BB3049" s="478"/>
      <c r="BC3049" s="478"/>
      <c r="BD3049" s="478"/>
      <c r="BE3049" s="478"/>
      <c r="BF3049" s="478"/>
      <c r="BG3049" s="478"/>
    </row>
    <row r="3050" spans="2:59" x14ac:dyDescent="0.2">
      <c r="B3050" s="478"/>
      <c r="C3050" s="478"/>
      <c r="D3050" s="620"/>
      <c r="E3050" s="620"/>
      <c r="F3050" s="620"/>
      <c r="G3050" s="479"/>
      <c r="H3050" s="621"/>
      <c r="I3050" s="622"/>
      <c r="J3050" s="622"/>
      <c r="K3050" s="623"/>
      <c r="L3050" s="623"/>
      <c r="M3050" s="622"/>
      <c r="N3050" s="623"/>
      <c r="O3050" s="622"/>
      <c r="P3050" s="479"/>
      <c r="Q3050" s="479"/>
      <c r="R3050" s="623"/>
      <c r="S3050" s="478"/>
      <c r="T3050" s="478"/>
      <c r="U3050" s="624"/>
      <c r="V3050" s="624"/>
      <c r="W3050" s="624"/>
      <c r="BB3050" s="478"/>
      <c r="BC3050" s="478"/>
      <c r="BD3050" s="478"/>
      <c r="BE3050" s="478"/>
      <c r="BF3050" s="478"/>
      <c r="BG3050" s="478"/>
    </row>
    <row r="3051" spans="2:59" x14ac:dyDescent="0.2">
      <c r="B3051" s="478"/>
      <c r="C3051" s="478"/>
      <c r="D3051" s="620"/>
      <c r="E3051" s="620"/>
      <c r="F3051" s="620"/>
      <c r="G3051" s="479"/>
      <c r="H3051" s="621"/>
      <c r="I3051" s="622"/>
      <c r="J3051" s="622"/>
      <c r="K3051" s="623"/>
      <c r="L3051" s="623"/>
      <c r="M3051" s="622"/>
      <c r="N3051" s="623"/>
      <c r="O3051" s="622"/>
      <c r="P3051" s="479"/>
      <c r="Q3051" s="479"/>
      <c r="R3051" s="623"/>
      <c r="S3051" s="478"/>
      <c r="T3051" s="478"/>
      <c r="U3051" s="624"/>
      <c r="V3051" s="624"/>
      <c r="W3051" s="624"/>
      <c r="BB3051" s="478"/>
      <c r="BC3051" s="478"/>
      <c r="BD3051" s="478"/>
      <c r="BE3051" s="478"/>
      <c r="BF3051" s="478"/>
      <c r="BG3051" s="478"/>
    </row>
    <row r="3052" spans="2:59" x14ac:dyDescent="0.2">
      <c r="B3052" s="478"/>
      <c r="C3052" s="478"/>
      <c r="D3052" s="620"/>
      <c r="E3052" s="620"/>
      <c r="F3052" s="620"/>
      <c r="G3052" s="479"/>
      <c r="H3052" s="621"/>
      <c r="I3052" s="622"/>
      <c r="J3052" s="622"/>
      <c r="K3052" s="623"/>
      <c r="L3052" s="623"/>
      <c r="M3052" s="622"/>
      <c r="N3052" s="623"/>
      <c r="O3052" s="622"/>
      <c r="P3052" s="479"/>
      <c r="Q3052" s="479"/>
      <c r="R3052" s="623"/>
      <c r="S3052" s="478"/>
      <c r="T3052" s="478"/>
      <c r="U3052" s="624"/>
      <c r="V3052" s="624"/>
      <c r="W3052" s="624"/>
      <c r="BB3052" s="478"/>
      <c r="BC3052" s="478"/>
      <c r="BD3052" s="478"/>
      <c r="BE3052" s="478"/>
      <c r="BF3052" s="478"/>
      <c r="BG3052" s="478"/>
    </row>
    <row r="3053" spans="2:59" x14ac:dyDescent="0.2">
      <c r="B3053" s="478"/>
      <c r="C3053" s="478"/>
      <c r="D3053" s="620"/>
      <c r="E3053" s="620"/>
      <c r="F3053" s="620"/>
      <c r="G3053" s="479"/>
      <c r="H3053" s="621"/>
      <c r="I3053" s="622"/>
      <c r="J3053" s="622"/>
      <c r="K3053" s="623"/>
      <c r="L3053" s="623"/>
      <c r="M3053" s="622"/>
      <c r="N3053" s="623"/>
      <c r="O3053" s="622"/>
      <c r="P3053" s="479"/>
      <c r="Q3053" s="479"/>
      <c r="R3053" s="623"/>
      <c r="S3053" s="478"/>
      <c r="T3053" s="478"/>
      <c r="U3053" s="624"/>
      <c r="V3053" s="624"/>
      <c r="W3053" s="624"/>
      <c r="BB3053" s="478"/>
      <c r="BC3053" s="478"/>
      <c r="BD3053" s="478"/>
      <c r="BE3053" s="478"/>
      <c r="BF3053" s="478"/>
      <c r="BG3053" s="478"/>
    </row>
    <row r="3054" spans="2:59" x14ac:dyDescent="0.2">
      <c r="B3054" s="478"/>
      <c r="C3054" s="478"/>
      <c r="D3054" s="620"/>
      <c r="E3054" s="620"/>
      <c r="F3054" s="620"/>
      <c r="G3054" s="479"/>
      <c r="H3054" s="621"/>
      <c r="I3054" s="622"/>
      <c r="J3054" s="622"/>
      <c r="K3054" s="623"/>
      <c r="L3054" s="623"/>
      <c r="M3054" s="622"/>
      <c r="N3054" s="623"/>
      <c r="O3054" s="622"/>
      <c r="P3054" s="479"/>
      <c r="Q3054" s="479"/>
      <c r="R3054" s="623"/>
      <c r="S3054" s="478"/>
      <c r="T3054" s="478"/>
      <c r="U3054" s="624"/>
      <c r="V3054" s="624"/>
      <c r="W3054" s="624"/>
      <c r="BB3054" s="478"/>
      <c r="BC3054" s="478"/>
      <c r="BD3054" s="478"/>
      <c r="BE3054" s="478"/>
      <c r="BF3054" s="478"/>
      <c r="BG3054" s="478"/>
    </row>
    <row r="3055" spans="2:59" x14ac:dyDescent="0.2">
      <c r="B3055" s="478"/>
      <c r="C3055" s="478"/>
      <c r="D3055" s="620"/>
      <c r="E3055" s="620"/>
      <c r="F3055" s="620"/>
      <c r="G3055" s="479"/>
      <c r="H3055" s="621"/>
      <c r="I3055" s="622"/>
      <c r="J3055" s="622"/>
      <c r="K3055" s="623"/>
      <c r="L3055" s="623"/>
      <c r="M3055" s="622"/>
      <c r="N3055" s="623"/>
      <c r="O3055" s="622"/>
      <c r="P3055" s="479"/>
      <c r="Q3055" s="479"/>
      <c r="R3055" s="623"/>
      <c r="S3055" s="478"/>
      <c r="T3055" s="478"/>
      <c r="U3055" s="624"/>
      <c r="V3055" s="624"/>
      <c r="W3055" s="624"/>
      <c r="BB3055" s="478"/>
      <c r="BC3055" s="478"/>
      <c r="BD3055" s="478"/>
      <c r="BE3055" s="478"/>
      <c r="BF3055" s="478"/>
      <c r="BG3055" s="478"/>
    </row>
    <row r="3056" spans="2:59" x14ac:dyDescent="0.2">
      <c r="B3056" s="478"/>
      <c r="C3056" s="478"/>
      <c r="D3056" s="620"/>
      <c r="E3056" s="620"/>
      <c r="F3056" s="620"/>
      <c r="G3056" s="479"/>
      <c r="H3056" s="621"/>
      <c r="I3056" s="622"/>
      <c r="J3056" s="622"/>
      <c r="K3056" s="623"/>
      <c r="L3056" s="623"/>
      <c r="M3056" s="622"/>
      <c r="N3056" s="623"/>
      <c r="O3056" s="622"/>
      <c r="P3056" s="479"/>
      <c r="Q3056" s="479"/>
      <c r="R3056" s="623"/>
      <c r="S3056" s="478"/>
      <c r="T3056" s="478"/>
      <c r="U3056" s="624"/>
      <c r="V3056" s="624"/>
      <c r="W3056" s="624"/>
      <c r="BB3056" s="478"/>
      <c r="BC3056" s="478"/>
      <c r="BD3056" s="478"/>
      <c r="BE3056" s="478"/>
      <c r="BF3056" s="478"/>
      <c r="BG3056" s="478"/>
    </row>
    <row r="3057" spans="2:59" x14ac:dyDescent="0.2">
      <c r="B3057" s="478"/>
      <c r="C3057" s="478"/>
      <c r="D3057" s="620"/>
      <c r="E3057" s="620"/>
      <c r="F3057" s="620"/>
      <c r="G3057" s="479"/>
      <c r="H3057" s="621"/>
      <c r="I3057" s="622"/>
      <c r="J3057" s="622"/>
      <c r="K3057" s="623"/>
      <c r="L3057" s="623"/>
      <c r="M3057" s="622"/>
      <c r="N3057" s="623"/>
      <c r="O3057" s="622"/>
      <c r="P3057" s="479"/>
      <c r="Q3057" s="479"/>
      <c r="R3057" s="623"/>
      <c r="S3057" s="478"/>
      <c r="T3057" s="478"/>
      <c r="U3057" s="624"/>
      <c r="V3057" s="624"/>
      <c r="W3057" s="624"/>
      <c r="BB3057" s="478"/>
      <c r="BC3057" s="478"/>
      <c r="BD3057" s="478"/>
      <c r="BE3057" s="478"/>
      <c r="BF3057" s="478"/>
      <c r="BG3057" s="478"/>
    </row>
    <row r="3058" spans="2:59" x14ac:dyDescent="0.2">
      <c r="B3058" s="478"/>
      <c r="C3058" s="478"/>
      <c r="D3058" s="620"/>
      <c r="E3058" s="620"/>
      <c r="F3058" s="620"/>
      <c r="G3058" s="479"/>
      <c r="H3058" s="621"/>
      <c r="I3058" s="622"/>
      <c r="J3058" s="622"/>
      <c r="K3058" s="623"/>
      <c r="L3058" s="623"/>
      <c r="M3058" s="622"/>
      <c r="N3058" s="623"/>
      <c r="O3058" s="622"/>
      <c r="P3058" s="479"/>
      <c r="Q3058" s="479"/>
      <c r="R3058" s="623"/>
      <c r="S3058" s="478"/>
      <c r="T3058" s="478"/>
      <c r="U3058" s="624"/>
      <c r="V3058" s="624"/>
      <c r="W3058" s="624"/>
      <c r="BB3058" s="478"/>
      <c r="BC3058" s="478"/>
      <c r="BD3058" s="478"/>
      <c r="BE3058" s="478"/>
      <c r="BF3058" s="478"/>
      <c r="BG3058" s="478"/>
    </row>
    <row r="3059" spans="2:59" x14ac:dyDescent="0.2">
      <c r="B3059" s="478"/>
      <c r="C3059" s="478"/>
      <c r="D3059" s="620"/>
      <c r="E3059" s="620"/>
      <c r="F3059" s="620"/>
      <c r="G3059" s="479"/>
      <c r="H3059" s="621"/>
      <c r="I3059" s="622"/>
      <c r="J3059" s="622"/>
      <c r="K3059" s="623"/>
      <c r="L3059" s="623"/>
      <c r="M3059" s="622"/>
      <c r="N3059" s="623"/>
      <c r="O3059" s="622"/>
      <c r="P3059" s="479"/>
      <c r="Q3059" s="479"/>
      <c r="R3059" s="623"/>
      <c r="S3059" s="478"/>
      <c r="T3059" s="478"/>
      <c r="U3059" s="624"/>
      <c r="V3059" s="624"/>
      <c r="W3059" s="624"/>
      <c r="BB3059" s="478"/>
      <c r="BC3059" s="478"/>
      <c r="BD3059" s="478"/>
      <c r="BE3059" s="478"/>
      <c r="BF3059" s="478"/>
      <c r="BG3059" s="478"/>
    </row>
    <row r="3060" spans="2:59" x14ac:dyDescent="0.2">
      <c r="B3060" s="478"/>
      <c r="C3060" s="478"/>
      <c r="D3060" s="620"/>
      <c r="E3060" s="620"/>
      <c r="F3060" s="620"/>
      <c r="G3060" s="479"/>
      <c r="H3060" s="621"/>
      <c r="I3060" s="622"/>
      <c r="J3060" s="622"/>
      <c r="K3060" s="623"/>
      <c r="L3060" s="623"/>
      <c r="M3060" s="622"/>
      <c r="N3060" s="623"/>
      <c r="O3060" s="622"/>
      <c r="P3060" s="479"/>
      <c r="Q3060" s="479"/>
      <c r="R3060" s="623"/>
      <c r="S3060" s="478"/>
      <c r="T3060" s="478"/>
      <c r="U3060" s="624"/>
      <c r="V3060" s="624"/>
      <c r="W3060" s="624"/>
      <c r="BB3060" s="478"/>
      <c r="BC3060" s="478"/>
      <c r="BD3060" s="478"/>
      <c r="BE3060" s="478"/>
      <c r="BF3060" s="478"/>
      <c r="BG3060" s="478"/>
    </row>
    <row r="3061" spans="2:59" x14ac:dyDescent="0.2">
      <c r="B3061" s="478"/>
      <c r="C3061" s="478"/>
      <c r="D3061" s="620"/>
      <c r="E3061" s="620"/>
      <c r="F3061" s="620"/>
      <c r="G3061" s="479"/>
      <c r="H3061" s="621"/>
      <c r="I3061" s="622"/>
      <c r="J3061" s="622"/>
      <c r="K3061" s="623"/>
      <c r="L3061" s="623"/>
      <c r="M3061" s="622"/>
      <c r="N3061" s="623"/>
      <c r="O3061" s="622"/>
      <c r="P3061" s="479"/>
      <c r="Q3061" s="479"/>
      <c r="R3061" s="623"/>
      <c r="S3061" s="478"/>
      <c r="T3061" s="478"/>
      <c r="U3061" s="624"/>
      <c r="V3061" s="624"/>
      <c r="W3061" s="624"/>
      <c r="BB3061" s="478"/>
      <c r="BC3061" s="478"/>
      <c r="BD3061" s="478"/>
      <c r="BE3061" s="478"/>
      <c r="BF3061" s="478"/>
      <c r="BG3061" s="478"/>
    </row>
    <row r="3062" spans="2:59" x14ac:dyDescent="0.2">
      <c r="B3062" s="478"/>
      <c r="C3062" s="478"/>
      <c r="D3062" s="620"/>
      <c r="E3062" s="620"/>
      <c r="F3062" s="620"/>
      <c r="G3062" s="479"/>
      <c r="H3062" s="621"/>
      <c r="I3062" s="622"/>
      <c r="J3062" s="622"/>
      <c r="K3062" s="623"/>
      <c r="L3062" s="623"/>
      <c r="M3062" s="622"/>
      <c r="N3062" s="623"/>
      <c r="O3062" s="622"/>
      <c r="P3062" s="479"/>
      <c r="Q3062" s="479"/>
      <c r="R3062" s="623"/>
      <c r="S3062" s="478"/>
      <c r="T3062" s="478"/>
      <c r="U3062" s="624"/>
      <c r="V3062" s="624"/>
      <c r="W3062" s="624"/>
      <c r="BB3062" s="478"/>
      <c r="BC3062" s="478"/>
      <c r="BD3062" s="478"/>
      <c r="BE3062" s="478"/>
      <c r="BF3062" s="478"/>
      <c r="BG3062" s="478"/>
    </row>
    <row r="3063" spans="2:59" x14ac:dyDescent="0.2">
      <c r="B3063" s="478"/>
      <c r="C3063" s="478"/>
      <c r="D3063" s="620"/>
      <c r="E3063" s="620"/>
      <c r="F3063" s="620"/>
      <c r="G3063" s="479"/>
      <c r="H3063" s="621"/>
      <c r="I3063" s="622"/>
      <c r="J3063" s="622"/>
      <c r="K3063" s="623"/>
      <c r="L3063" s="623"/>
      <c r="M3063" s="622"/>
      <c r="N3063" s="623"/>
      <c r="O3063" s="622"/>
      <c r="P3063" s="479"/>
      <c r="Q3063" s="479"/>
      <c r="R3063" s="623"/>
      <c r="S3063" s="478"/>
      <c r="T3063" s="478"/>
      <c r="U3063" s="624"/>
      <c r="V3063" s="624"/>
      <c r="W3063" s="624"/>
      <c r="BB3063" s="478"/>
      <c r="BC3063" s="478"/>
      <c r="BD3063" s="478"/>
      <c r="BE3063" s="478"/>
      <c r="BF3063" s="478"/>
      <c r="BG3063" s="478"/>
    </row>
    <row r="3064" spans="2:59" x14ac:dyDescent="0.2">
      <c r="B3064" s="478"/>
      <c r="C3064" s="478"/>
      <c r="D3064" s="620"/>
      <c r="E3064" s="620"/>
      <c r="F3064" s="620"/>
      <c r="G3064" s="479"/>
      <c r="H3064" s="621"/>
      <c r="I3064" s="622"/>
      <c r="J3064" s="622"/>
      <c r="K3064" s="623"/>
      <c r="L3064" s="623"/>
      <c r="M3064" s="622"/>
      <c r="N3064" s="623"/>
      <c r="O3064" s="622"/>
      <c r="P3064" s="479"/>
      <c r="Q3064" s="479"/>
      <c r="R3064" s="623"/>
      <c r="S3064" s="478"/>
      <c r="T3064" s="478"/>
      <c r="U3064" s="624"/>
      <c r="V3064" s="624"/>
      <c r="W3064" s="624"/>
      <c r="BB3064" s="478"/>
      <c r="BC3064" s="478"/>
      <c r="BD3064" s="478"/>
      <c r="BE3064" s="478"/>
      <c r="BF3064" s="478"/>
      <c r="BG3064" s="478"/>
    </row>
    <row r="3065" spans="2:59" x14ac:dyDescent="0.2">
      <c r="B3065" s="478"/>
      <c r="C3065" s="478"/>
      <c r="D3065" s="620"/>
      <c r="E3065" s="620"/>
      <c r="F3065" s="620"/>
      <c r="G3065" s="479"/>
      <c r="H3065" s="621"/>
      <c r="I3065" s="622"/>
      <c r="J3065" s="622"/>
      <c r="K3065" s="623"/>
      <c r="L3065" s="623"/>
      <c r="M3065" s="622"/>
      <c r="N3065" s="623"/>
      <c r="O3065" s="622"/>
      <c r="P3065" s="479"/>
      <c r="Q3065" s="479"/>
      <c r="R3065" s="623"/>
      <c r="S3065" s="478"/>
      <c r="T3065" s="478"/>
      <c r="U3065" s="624"/>
      <c r="V3065" s="624"/>
      <c r="W3065" s="624"/>
      <c r="BB3065" s="478"/>
      <c r="BC3065" s="478"/>
      <c r="BD3065" s="478"/>
      <c r="BE3065" s="478"/>
      <c r="BF3065" s="478"/>
      <c r="BG3065" s="478"/>
    </row>
    <row r="3066" spans="2:59" x14ac:dyDescent="0.2">
      <c r="B3066" s="478"/>
      <c r="C3066" s="478"/>
      <c r="D3066" s="620"/>
      <c r="E3066" s="620"/>
      <c r="F3066" s="620"/>
      <c r="G3066" s="479"/>
      <c r="H3066" s="621"/>
      <c r="I3066" s="622"/>
      <c r="J3066" s="622"/>
      <c r="K3066" s="623"/>
      <c r="L3066" s="623"/>
      <c r="M3066" s="622"/>
      <c r="N3066" s="623"/>
      <c r="O3066" s="622"/>
      <c r="P3066" s="479"/>
      <c r="Q3066" s="479"/>
      <c r="R3066" s="623"/>
      <c r="S3066" s="478"/>
      <c r="T3066" s="478"/>
      <c r="U3066" s="624"/>
      <c r="V3066" s="624"/>
      <c r="W3066" s="624"/>
      <c r="BB3066" s="478"/>
      <c r="BC3066" s="478"/>
      <c r="BD3066" s="478"/>
      <c r="BE3066" s="478"/>
      <c r="BF3066" s="478"/>
      <c r="BG3066" s="478"/>
    </row>
    <row r="3067" spans="2:59" x14ac:dyDescent="0.2">
      <c r="B3067" s="478"/>
      <c r="C3067" s="478"/>
      <c r="D3067" s="620"/>
      <c r="E3067" s="620"/>
      <c r="F3067" s="620"/>
      <c r="G3067" s="479"/>
      <c r="H3067" s="621"/>
      <c r="I3067" s="622"/>
      <c r="J3067" s="622"/>
      <c r="K3067" s="623"/>
      <c r="L3067" s="623"/>
      <c r="M3067" s="622"/>
      <c r="N3067" s="623"/>
      <c r="O3067" s="622"/>
      <c r="P3067" s="479"/>
      <c r="Q3067" s="479"/>
      <c r="R3067" s="623"/>
      <c r="S3067" s="478"/>
      <c r="T3067" s="478"/>
      <c r="U3067" s="624"/>
      <c r="V3067" s="624"/>
      <c r="W3067" s="624"/>
      <c r="BB3067" s="478"/>
      <c r="BC3067" s="478"/>
      <c r="BD3067" s="478"/>
      <c r="BE3067" s="478"/>
      <c r="BF3067" s="478"/>
      <c r="BG3067" s="478"/>
    </row>
    <row r="3068" spans="2:59" x14ac:dyDescent="0.2">
      <c r="B3068" s="478"/>
      <c r="C3068" s="478"/>
      <c r="D3068" s="620"/>
      <c r="E3068" s="620"/>
      <c r="F3068" s="620"/>
      <c r="G3068" s="479"/>
      <c r="H3068" s="621"/>
      <c r="I3068" s="622"/>
      <c r="J3068" s="622"/>
      <c r="K3068" s="623"/>
      <c r="L3068" s="623"/>
      <c r="M3068" s="622"/>
      <c r="N3068" s="623"/>
      <c r="O3068" s="622"/>
      <c r="P3068" s="479"/>
      <c r="Q3068" s="479"/>
      <c r="R3068" s="623"/>
      <c r="S3068" s="478"/>
      <c r="T3068" s="478"/>
      <c r="U3068" s="624"/>
      <c r="V3068" s="624"/>
      <c r="W3068" s="624"/>
      <c r="BB3068" s="478"/>
      <c r="BC3068" s="478"/>
      <c r="BD3068" s="478"/>
      <c r="BE3068" s="478"/>
      <c r="BF3068" s="478"/>
      <c r="BG3068" s="478"/>
    </row>
    <row r="3069" spans="2:59" x14ac:dyDescent="0.2">
      <c r="B3069" s="478"/>
      <c r="C3069" s="478"/>
      <c r="D3069" s="620"/>
      <c r="E3069" s="620"/>
      <c r="F3069" s="620"/>
      <c r="G3069" s="479"/>
      <c r="H3069" s="621"/>
      <c r="I3069" s="622"/>
      <c r="J3069" s="622"/>
      <c r="K3069" s="623"/>
      <c r="L3069" s="623"/>
      <c r="M3069" s="622"/>
      <c r="N3069" s="623"/>
      <c r="O3069" s="622"/>
      <c r="P3069" s="479"/>
      <c r="Q3069" s="479"/>
      <c r="R3069" s="623"/>
      <c r="S3069" s="478"/>
      <c r="T3069" s="478"/>
      <c r="U3069" s="624"/>
      <c r="V3069" s="624"/>
      <c r="W3069" s="624"/>
      <c r="BB3069" s="478"/>
      <c r="BC3069" s="478"/>
      <c r="BD3069" s="478"/>
      <c r="BE3069" s="478"/>
      <c r="BF3069" s="478"/>
      <c r="BG3069" s="478"/>
    </row>
    <row r="3070" spans="2:59" x14ac:dyDescent="0.2">
      <c r="B3070" s="478"/>
      <c r="C3070" s="478"/>
      <c r="D3070" s="620"/>
      <c r="E3070" s="620"/>
      <c r="F3070" s="620"/>
      <c r="G3070" s="479"/>
      <c r="H3070" s="621"/>
      <c r="I3070" s="622"/>
      <c r="J3070" s="622"/>
      <c r="K3070" s="623"/>
      <c r="L3070" s="623"/>
      <c r="M3070" s="622"/>
      <c r="N3070" s="623"/>
      <c r="O3070" s="622"/>
      <c r="P3070" s="479"/>
      <c r="Q3070" s="479"/>
      <c r="R3070" s="623"/>
      <c r="S3070" s="478"/>
      <c r="T3070" s="478"/>
      <c r="U3070" s="624"/>
      <c r="V3070" s="624"/>
      <c r="W3070" s="624"/>
      <c r="BB3070" s="478"/>
      <c r="BC3070" s="478"/>
      <c r="BD3070" s="478"/>
      <c r="BE3070" s="478"/>
      <c r="BF3070" s="478"/>
      <c r="BG3070" s="478"/>
    </row>
    <row r="3071" spans="2:59" x14ac:dyDescent="0.2">
      <c r="B3071" s="478"/>
      <c r="C3071" s="478"/>
      <c r="D3071" s="620"/>
      <c r="E3071" s="620"/>
      <c r="F3071" s="620"/>
      <c r="G3071" s="479"/>
      <c r="H3071" s="621"/>
      <c r="I3071" s="622"/>
      <c r="J3071" s="622"/>
      <c r="K3071" s="623"/>
      <c r="L3071" s="623"/>
      <c r="M3071" s="622"/>
      <c r="N3071" s="623"/>
      <c r="O3071" s="622"/>
      <c r="P3071" s="479"/>
      <c r="Q3071" s="479"/>
      <c r="R3071" s="623"/>
      <c r="S3071" s="478"/>
      <c r="T3071" s="478"/>
      <c r="U3071" s="624"/>
      <c r="V3071" s="624"/>
      <c r="W3071" s="624"/>
      <c r="BB3071" s="478"/>
      <c r="BC3071" s="478"/>
      <c r="BD3071" s="478"/>
      <c r="BE3071" s="478"/>
      <c r="BF3071" s="478"/>
      <c r="BG3071" s="478"/>
    </row>
    <row r="3072" spans="2:59" x14ac:dyDescent="0.2">
      <c r="B3072" s="478"/>
      <c r="C3072" s="478"/>
      <c r="D3072" s="620"/>
      <c r="E3072" s="620"/>
      <c r="F3072" s="620"/>
      <c r="G3072" s="479"/>
      <c r="H3072" s="621"/>
      <c r="I3072" s="622"/>
      <c r="J3072" s="622"/>
      <c r="K3072" s="623"/>
      <c r="L3072" s="623"/>
      <c r="M3072" s="622"/>
      <c r="N3072" s="623"/>
      <c r="O3072" s="622"/>
      <c r="P3072" s="479"/>
      <c r="Q3072" s="479"/>
      <c r="R3072" s="623"/>
      <c r="S3072" s="478"/>
      <c r="T3072" s="478"/>
      <c r="U3072" s="624"/>
      <c r="V3072" s="624"/>
      <c r="W3072" s="624"/>
      <c r="BB3072" s="478"/>
      <c r="BC3072" s="478"/>
      <c r="BD3072" s="478"/>
      <c r="BE3072" s="478"/>
      <c r="BF3072" s="478"/>
      <c r="BG3072" s="478"/>
    </row>
    <row r="3073" spans="2:59" x14ac:dyDescent="0.2">
      <c r="B3073" s="478"/>
      <c r="C3073" s="478"/>
      <c r="D3073" s="620"/>
      <c r="E3073" s="620"/>
      <c r="F3073" s="620"/>
      <c r="G3073" s="479"/>
      <c r="H3073" s="621"/>
      <c r="I3073" s="622"/>
      <c r="J3073" s="622"/>
      <c r="K3073" s="623"/>
      <c r="L3073" s="623"/>
      <c r="M3073" s="622"/>
      <c r="N3073" s="623"/>
      <c r="O3073" s="622"/>
      <c r="P3073" s="479"/>
      <c r="Q3073" s="479"/>
      <c r="R3073" s="623"/>
      <c r="S3073" s="478"/>
      <c r="T3073" s="478"/>
      <c r="U3073" s="624"/>
      <c r="V3073" s="624"/>
      <c r="W3073" s="624"/>
      <c r="BB3073" s="478"/>
      <c r="BC3073" s="478"/>
      <c r="BD3073" s="478"/>
      <c r="BE3073" s="478"/>
      <c r="BF3073" s="478"/>
      <c r="BG3073" s="478"/>
    </row>
    <row r="3074" spans="2:59" x14ac:dyDescent="0.2">
      <c r="B3074" s="478"/>
      <c r="C3074" s="478"/>
      <c r="D3074" s="620"/>
      <c r="E3074" s="620"/>
      <c r="F3074" s="620"/>
      <c r="G3074" s="479"/>
      <c r="H3074" s="621"/>
      <c r="I3074" s="622"/>
      <c r="J3074" s="622"/>
      <c r="K3074" s="623"/>
      <c r="L3074" s="623"/>
      <c r="M3074" s="622"/>
      <c r="N3074" s="623"/>
      <c r="O3074" s="622"/>
      <c r="P3074" s="479"/>
      <c r="Q3074" s="479"/>
      <c r="R3074" s="623"/>
      <c r="S3074" s="478"/>
      <c r="T3074" s="478"/>
      <c r="U3074" s="624"/>
      <c r="V3074" s="624"/>
      <c r="W3074" s="624"/>
      <c r="BB3074" s="478"/>
      <c r="BC3074" s="478"/>
      <c r="BD3074" s="478"/>
      <c r="BE3074" s="478"/>
      <c r="BF3074" s="478"/>
      <c r="BG3074" s="478"/>
    </row>
    <row r="3075" spans="2:59" x14ac:dyDescent="0.2">
      <c r="B3075" s="478"/>
      <c r="C3075" s="478"/>
      <c r="D3075" s="620"/>
      <c r="E3075" s="620"/>
      <c r="F3075" s="620"/>
      <c r="G3075" s="479"/>
      <c r="H3075" s="621"/>
      <c r="I3075" s="622"/>
      <c r="J3075" s="622"/>
      <c r="K3075" s="623"/>
      <c r="L3075" s="623"/>
      <c r="M3075" s="622"/>
      <c r="N3075" s="623"/>
      <c r="O3075" s="622"/>
      <c r="P3075" s="479"/>
      <c r="Q3075" s="479"/>
      <c r="R3075" s="623"/>
      <c r="S3075" s="478"/>
      <c r="T3075" s="478"/>
      <c r="U3075" s="624"/>
      <c r="V3075" s="624"/>
      <c r="W3075" s="624"/>
      <c r="BB3075" s="478"/>
      <c r="BC3075" s="478"/>
      <c r="BD3075" s="478"/>
      <c r="BE3075" s="478"/>
      <c r="BF3075" s="478"/>
      <c r="BG3075" s="478"/>
    </row>
    <row r="3076" spans="2:59" x14ac:dyDescent="0.2">
      <c r="B3076" s="478"/>
      <c r="C3076" s="478"/>
      <c r="D3076" s="620"/>
      <c r="E3076" s="620"/>
      <c r="F3076" s="620"/>
      <c r="G3076" s="479"/>
      <c r="H3076" s="621"/>
      <c r="I3076" s="622"/>
      <c r="J3076" s="622"/>
      <c r="K3076" s="623"/>
      <c r="L3076" s="623"/>
      <c r="M3076" s="622"/>
      <c r="N3076" s="623"/>
      <c r="O3076" s="622"/>
      <c r="P3076" s="479"/>
      <c r="Q3076" s="479"/>
      <c r="R3076" s="623"/>
      <c r="S3076" s="478"/>
      <c r="T3076" s="478"/>
      <c r="U3076" s="624"/>
      <c r="V3076" s="624"/>
      <c r="W3076" s="624"/>
      <c r="BB3076" s="478"/>
      <c r="BC3076" s="478"/>
      <c r="BD3076" s="478"/>
      <c r="BE3076" s="478"/>
      <c r="BF3076" s="478"/>
      <c r="BG3076" s="478"/>
    </row>
    <row r="3077" spans="2:59" x14ac:dyDescent="0.2">
      <c r="B3077" s="478"/>
      <c r="C3077" s="478"/>
      <c r="D3077" s="620"/>
      <c r="E3077" s="620"/>
      <c r="F3077" s="620"/>
      <c r="G3077" s="479"/>
      <c r="H3077" s="621"/>
      <c r="I3077" s="622"/>
      <c r="J3077" s="622"/>
      <c r="K3077" s="623"/>
      <c r="L3077" s="623"/>
      <c r="M3077" s="622"/>
      <c r="N3077" s="623"/>
      <c r="O3077" s="622"/>
      <c r="P3077" s="479"/>
      <c r="Q3077" s="479"/>
      <c r="R3077" s="623"/>
      <c r="S3077" s="478"/>
      <c r="T3077" s="478"/>
      <c r="U3077" s="624"/>
      <c r="V3077" s="624"/>
      <c r="W3077" s="624"/>
      <c r="BB3077" s="478"/>
      <c r="BC3077" s="478"/>
      <c r="BD3077" s="478"/>
      <c r="BE3077" s="478"/>
      <c r="BF3077" s="478"/>
      <c r="BG3077" s="478"/>
    </row>
    <row r="3078" spans="2:59" x14ac:dyDescent="0.2">
      <c r="B3078" s="478"/>
      <c r="C3078" s="478"/>
      <c r="D3078" s="620"/>
      <c r="E3078" s="620"/>
      <c r="F3078" s="620"/>
      <c r="G3078" s="479"/>
      <c r="H3078" s="621"/>
      <c r="I3078" s="622"/>
      <c r="J3078" s="622"/>
      <c r="K3078" s="623"/>
      <c r="L3078" s="623"/>
      <c r="M3078" s="622"/>
      <c r="N3078" s="623"/>
      <c r="O3078" s="622"/>
      <c r="P3078" s="479"/>
      <c r="Q3078" s="479"/>
      <c r="R3078" s="623"/>
      <c r="S3078" s="478"/>
      <c r="T3078" s="478"/>
      <c r="U3078" s="624"/>
      <c r="V3078" s="624"/>
      <c r="W3078" s="624"/>
      <c r="BB3078" s="478"/>
      <c r="BC3078" s="478"/>
      <c r="BD3078" s="478"/>
      <c r="BE3078" s="478"/>
      <c r="BF3078" s="478"/>
      <c r="BG3078" s="478"/>
    </row>
    <row r="3079" spans="2:59" x14ac:dyDescent="0.2">
      <c r="B3079" s="478"/>
      <c r="C3079" s="478"/>
      <c r="D3079" s="620"/>
      <c r="E3079" s="620"/>
      <c r="F3079" s="620"/>
      <c r="G3079" s="479"/>
      <c r="H3079" s="621"/>
      <c r="I3079" s="622"/>
      <c r="J3079" s="622"/>
      <c r="K3079" s="623"/>
      <c r="L3079" s="623"/>
      <c r="M3079" s="622"/>
      <c r="N3079" s="623"/>
      <c r="O3079" s="622"/>
      <c r="P3079" s="479"/>
      <c r="Q3079" s="479"/>
      <c r="R3079" s="623"/>
      <c r="S3079" s="478"/>
      <c r="T3079" s="478"/>
      <c r="U3079" s="624"/>
      <c r="V3079" s="624"/>
      <c r="W3079" s="624"/>
      <c r="BB3079" s="478"/>
      <c r="BC3079" s="478"/>
      <c r="BD3079" s="478"/>
      <c r="BE3079" s="478"/>
      <c r="BF3079" s="478"/>
      <c r="BG3079" s="478"/>
    </row>
    <row r="3080" spans="2:59" x14ac:dyDescent="0.2">
      <c r="B3080" s="478"/>
      <c r="C3080" s="478"/>
      <c r="D3080" s="620"/>
      <c r="E3080" s="620"/>
      <c r="F3080" s="620"/>
      <c r="G3080" s="479"/>
      <c r="H3080" s="621"/>
      <c r="I3080" s="622"/>
      <c r="J3080" s="622"/>
      <c r="K3080" s="623"/>
      <c r="L3080" s="623"/>
      <c r="M3080" s="622"/>
      <c r="N3080" s="623"/>
      <c r="O3080" s="622"/>
      <c r="P3080" s="479"/>
      <c r="Q3080" s="479"/>
      <c r="R3080" s="623"/>
      <c r="S3080" s="478"/>
      <c r="T3080" s="478"/>
      <c r="U3080" s="624"/>
      <c r="V3080" s="624"/>
      <c r="W3080" s="624"/>
      <c r="BB3080" s="478"/>
      <c r="BC3080" s="478"/>
      <c r="BD3080" s="478"/>
      <c r="BE3080" s="478"/>
      <c r="BF3080" s="478"/>
      <c r="BG3080" s="478"/>
    </row>
    <row r="3081" spans="2:59" x14ac:dyDescent="0.2">
      <c r="B3081" s="478"/>
      <c r="C3081" s="478"/>
      <c r="D3081" s="620"/>
      <c r="E3081" s="620"/>
      <c r="F3081" s="620"/>
      <c r="G3081" s="479"/>
      <c r="H3081" s="621"/>
      <c r="I3081" s="622"/>
      <c r="J3081" s="622"/>
      <c r="K3081" s="623"/>
      <c r="L3081" s="623"/>
      <c r="M3081" s="622"/>
      <c r="N3081" s="623"/>
      <c r="O3081" s="622"/>
      <c r="P3081" s="479"/>
      <c r="Q3081" s="479"/>
      <c r="R3081" s="623"/>
      <c r="S3081" s="478"/>
      <c r="T3081" s="478"/>
      <c r="U3081" s="624"/>
      <c r="V3081" s="624"/>
      <c r="W3081" s="624"/>
      <c r="BB3081" s="478"/>
      <c r="BC3081" s="478"/>
      <c r="BD3081" s="478"/>
      <c r="BE3081" s="478"/>
      <c r="BF3081" s="478"/>
      <c r="BG3081" s="478"/>
    </row>
    <row r="3082" spans="2:59" x14ac:dyDescent="0.2">
      <c r="B3082" s="478"/>
      <c r="C3082" s="478"/>
      <c r="D3082" s="620"/>
      <c r="E3082" s="620"/>
      <c r="F3082" s="620"/>
      <c r="G3082" s="479"/>
      <c r="H3082" s="621"/>
      <c r="I3082" s="622"/>
      <c r="J3082" s="622"/>
      <c r="K3082" s="623"/>
      <c r="L3082" s="623"/>
      <c r="M3082" s="622"/>
      <c r="N3082" s="623"/>
      <c r="O3082" s="622"/>
      <c r="P3082" s="479"/>
      <c r="Q3082" s="479"/>
      <c r="R3082" s="623"/>
      <c r="S3082" s="478"/>
      <c r="T3082" s="478"/>
      <c r="U3082" s="624"/>
      <c r="V3082" s="624"/>
      <c r="W3082" s="624"/>
      <c r="BB3082" s="478"/>
      <c r="BC3082" s="478"/>
      <c r="BD3082" s="478"/>
      <c r="BE3082" s="478"/>
      <c r="BF3082" s="478"/>
      <c r="BG3082" s="478"/>
    </row>
    <row r="3083" spans="2:59" x14ac:dyDescent="0.2">
      <c r="B3083" s="478"/>
      <c r="C3083" s="478"/>
      <c r="D3083" s="620"/>
      <c r="E3083" s="620"/>
      <c r="F3083" s="620"/>
      <c r="G3083" s="479"/>
      <c r="H3083" s="621"/>
      <c r="I3083" s="622"/>
      <c r="J3083" s="622"/>
      <c r="K3083" s="623"/>
      <c r="L3083" s="623"/>
      <c r="M3083" s="622"/>
      <c r="N3083" s="623"/>
      <c r="O3083" s="622"/>
      <c r="P3083" s="479"/>
      <c r="Q3083" s="479"/>
      <c r="R3083" s="623"/>
      <c r="S3083" s="478"/>
      <c r="T3083" s="478"/>
      <c r="U3083" s="624"/>
      <c r="V3083" s="624"/>
      <c r="W3083" s="624"/>
      <c r="BB3083" s="478"/>
      <c r="BC3083" s="478"/>
      <c r="BD3083" s="478"/>
      <c r="BE3083" s="478"/>
      <c r="BF3083" s="478"/>
      <c r="BG3083" s="478"/>
    </row>
    <row r="3084" spans="2:59" x14ac:dyDescent="0.2">
      <c r="B3084" s="478"/>
      <c r="C3084" s="478"/>
      <c r="D3084" s="620"/>
      <c r="E3084" s="620"/>
      <c r="F3084" s="620"/>
      <c r="G3084" s="479"/>
      <c r="H3084" s="621"/>
      <c r="I3084" s="622"/>
      <c r="J3084" s="622"/>
      <c r="K3084" s="623"/>
      <c r="L3084" s="623"/>
      <c r="M3084" s="622"/>
      <c r="N3084" s="623"/>
      <c r="O3084" s="622"/>
      <c r="P3084" s="479"/>
      <c r="Q3084" s="479"/>
      <c r="R3084" s="623"/>
      <c r="S3084" s="478"/>
      <c r="T3084" s="478"/>
      <c r="U3084" s="624"/>
      <c r="V3084" s="624"/>
      <c r="W3084" s="624"/>
      <c r="BB3084" s="478"/>
      <c r="BC3084" s="478"/>
      <c r="BD3084" s="478"/>
      <c r="BE3084" s="478"/>
      <c r="BF3084" s="478"/>
      <c r="BG3084" s="478"/>
    </row>
    <row r="3085" spans="2:59" x14ac:dyDescent="0.2">
      <c r="B3085" s="478"/>
      <c r="C3085" s="478"/>
      <c r="D3085" s="620"/>
      <c r="E3085" s="620"/>
      <c r="F3085" s="620"/>
      <c r="G3085" s="479"/>
      <c r="H3085" s="621"/>
      <c r="I3085" s="622"/>
      <c r="J3085" s="622"/>
      <c r="K3085" s="623"/>
      <c r="L3085" s="623"/>
      <c r="M3085" s="622"/>
      <c r="N3085" s="623"/>
      <c r="O3085" s="622"/>
      <c r="P3085" s="479"/>
      <c r="Q3085" s="479"/>
      <c r="R3085" s="623"/>
      <c r="S3085" s="478"/>
      <c r="T3085" s="478"/>
      <c r="U3085" s="624"/>
      <c r="V3085" s="624"/>
      <c r="W3085" s="624"/>
      <c r="BB3085" s="478"/>
      <c r="BC3085" s="478"/>
      <c r="BD3085" s="478"/>
      <c r="BE3085" s="478"/>
      <c r="BF3085" s="478"/>
      <c r="BG3085" s="478"/>
    </row>
    <row r="3086" spans="2:59" x14ac:dyDescent="0.2">
      <c r="B3086" s="478"/>
      <c r="C3086" s="478"/>
      <c r="D3086" s="620"/>
      <c r="E3086" s="620"/>
      <c r="F3086" s="620"/>
      <c r="G3086" s="479"/>
      <c r="H3086" s="621"/>
      <c r="I3086" s="622"/>
      <c r="J3086" s="622"/>
      <c r="K3086" s="623"/>
      <c r="L3086" s="623"/>
      <c r="M3086" s="622"/>
      <c r="N3086" s="623"/>
      <c r="O3086" s="622"/>
      <c r="P3086" s="479"/>
      <c r="Q3086" s="479"/>
      <c r="R3086" s="623"/>
      <c r="S3086" s="478"/>
      <c r="T3086" s="478"/>
      <c r="U3086" s="624"/>
      <c r="V3086" s="624"/>
      <c r="W3086" s="624"/>
      <c r="BB3086" s="478"/>
      <c r="BC3086" s="478"/>
      <c r="BD3086" s="478"/>
      <c r="BE3086" s="478"/>
      <c r="BF3086" s="478"/>
      <c r="BG3086" s="478"/>
    </row>
    <row r="3087" spans="2:59" x14ac:dyDescent="0.2">
      <c r="B3087" s="478"/>
      <c r="C3087" s="478"/>
      <c r="D3087" s="620"/>
      <c r="E3087" s="620"/>
      <c r="F3087" s="620"/>
      <c r="G3087" s="479"/>
      <c r="H3087" s="621"/>
      <c r="I3087" s="622"/>
      <c r="J3087" s="622"/>
      <c r="K3087" s="623"/>
      <c r="L3087" s="623"/>
      <c r="M3087" s="622"/>
      <c r="N3087" s="623"/>
      <c r="O3087" s="622"/>
      <c r="P3087" s="479"/>
      <c r="Q3087" s="479"/>
      <c r="R3087" s="623"/>
      <c r="S3087" s="478"/>
      <c r="T3087" s="478"/>
      <c r="U3087" s="624"/>
      <c r="V3087" s="624"/>
      <c r="W3087" s="624"/>
      <c r="BB3087" s="478"/>
      <c r="BC3087" s="478"/>
      <c r="BD3087" s="478"/>
      <c r="BE3087" s="478"/>
      <c r="BF3087" s="478"/>
      <c r="BG3087" s="478"/>
    </row>
    <row r="3088" spans="2:59" x14ac:dyDescent="0.2">
      <c r="B3088" s="478"/>
      <c r="C3088" s="478"/>
      <c r="D3088" s="620"/>
      <c r="E3088" s="620"/>
      <c r="F3088" s="620"/>
      <c r="G3088" s="479"/>
      <c r="H3088" s="621"/>
      <c r="I3088" s="622"/>
      <c r="J3088" s="622"/>
      <c r="K3088" s="623"/>
      <c r="L3088" s="623"/>
      <c r="M3088" s="622"/>
      <c r="N3088" s="623"/>
      <c r="O3088" s="622"/>
      <c r="P3088" s="479"/>
      <c r="Q3088" s="479"/>
      <c r="R3088" s="623"/>
      <c r="S3088" s="478"/>
      <c r="T3088" s="478"/>
      <c r="U3088" s="624"/>
      <c r="V3088" s="624"/>
      <c r="W3088" s="624"/>
      <c r="BB3088" s="478"/>
      <c r="BC3088" s="478"/>
      <c r="BD3088" s="478"/>
      <c r="BE3088" s="478"/>
      <c r="BF3088" s="478"/>
      <c r="BG3088" s="478"/>
    </row>
    <row r="3089" spans="2:59" x14ac:dyDescent="0.2">
      <c r="B3089" s="478"/>
      <c r="C3089" s="478"/>
      <c r="D3089" s="620"/>
      <c r="E3089" s="620"/>
      <c r="F3089" s="620"/>
      <c r="G3089" s="479"/>
      <c r="H3089" s="621"/>
      <c r="I3089" s="622"/>
      <c r="J3089" s="622"/>
      <c r="K3089" s="623"/>
      <c r="L3089" s="623"/>
      <c r="M3089" s="622"/>
      <c r="N3089" s="623"/>
      <c r="O3089" s="622"/>
      <c r="P3089" s="479"/>
      <c r="Q3089" s="479"/>
      <c r="R3089" s="623"/>
      <c r="S3089" s="478"/>
      <c r="T3089" s="478"/>
      <c r="U3089" s="624"/>
      <c r="V3089" s="624"/>
      <c r="W3089" s="624"/>
      <c r="BB3089" s="478"/>
      <c r="BC3089" s="478"/>
      <c r="BD3089" s="478"/>
      <c r="BE3089" s="478"/>
      <c r="BF3089" s="478"/>
      <c r="BG3089" s="478"/>
    </row>
    <row r="3090" spans="2:59" x14ac:dyDescent="0.2">
      <c r="B3090" s="478"/>
      <c r="C3090" s="478"/>
      <c r="D3090" s="620"/>
      <c r="E3090" s="620"/>
      <c r="F3090" s="620"/>
      <c r="G3090" s="479"/>
      <c r="H3090" s="621"/>
      <c r="I3090" s="622"/>
      <c r="J3090" s="622"/>
      <c r="K3090" s="623"/>
      <c r="L3090" s="623"/>
      <c r="M3090" s="622"/>
      <c r="N3090" s="623"/>
      <c r="O3090" s="622"/>
      <c r="P3090" s="479"/>
      <c r="Q3090" s="479"/>
      <c r="R3090" s="623"/>
      <c r="S3090" s="478"/>
      <c r="T3090" s="478"/>
      <c r="U3090" s="624"/>
      <c r="V3090" s="624"/>
      <c r="W3090" s="624"/>
      <c r="BB3090" s="478"/>
      <c r="BC3090" s="478"/>
      <c r="BD3090" s="478"/>
      <c r="BE3090" s="478"/>
      <c r="BF3090" s="478"/>
      <c r="BG3090" s="478"/>
    </row>
    <row r="3091" spans="2:59" x14ac:dyDescent="0.2">
      <c r="B3091" s="478"/>
      <c r="C3091" s="478"/>
      <c r="D3091" s="620"/>
      <c r="E3091" s="620"/>
      <c r="F3091" s="620"/>
      <c r="G3091" s="479"/>
      <c r="H3091" s="621"/>
      <c r="I3091" s="622"/>
      <c r="J3091" s="622"/>
      <c r="K3091" s="623"/>
      <c r="L3091" s="623"/>
      <c r="M3091" s="622"/>
      <c r="N3091" s="623"/>
      <c r="O3091" s="622"/>
      <c r="P3091" s="479"/>
      <c r="Q3091" s="479"/>
      <c r="R3091" s="623"/>
      <c r="S3091" s="478"/>
      <c r="T3091" s="478"/>
      <c r="U3091" s="624"/>
      <c r="V3091" s="624"/>
      <c r="W3091" s="624"/>
      <c r="BB3091" s="478"/>
      <c r="BC3091" s="478"/>
      <c r="BD3091" s="478"/>
      <c r="BE3091" s="478"/>
      <c r="BF3091" s="478"/>
      <c r="BG3091" s="478"/>
    </row>
    <row r="3092" spans="2:59" x14ac:dyDescent="0.2">
      <c r="B3092" s="478"/>
      <c r="C3092" s="478"/>
      <c r="D3092" s="620"/>
      <c r="E3092" s="620"/>
      <c r="F3092" s="620"/>
      <c r="G3092" s="479"/>
      <c r="H3092" s="621"/>
      <c r="I3092" s="622"/>
      <c r="J3092" s="622"/>
      <c r="K3092" s="623"/>
      <c r="L3092" s="623"/>
      <c r="M3092" s="622"/>
      <c r="N3092" s="623"/>
      <c r="O3092" s="622"/>
      <c r="P3092" s="479"/>
      <c r="Q3092" s="479"/>
      <c r="R3092" s="623"/>
      <c r="S3092" s="478"/>
      <c r="T3092" s="478"/>
      <c r="U3092" s="624"/>
      <c r="V3092" s="624"/>
      <c r="W3092" s="624"/>
      <c r="BB3092" s="478"/>
      <c r="BC3092" s="478"/>
      <c r="BD3092" s="478"/>
      <c r="BE3092" s="478"/>
      <c r="BF3092" s="478"/>
      <c r="BG3092" s="478"/>
    </row>
    <row r="3093" spans="2:59" x14ac:dyDescent="0.2">
      <c r="B3093" s="478"/>
      <c r="C3093" s="478"/>
      <c r="D3093" s="620"/>
      <c r="E3093" s="620"/>
      <c r="F3093" s="620"/>
      <c r="G3093" s="479"/>
      <c r="H3093" s="621"/>
      <c r="I3093" s="622"/>
      <c r="J3093" s="622"/>
      <c r="K3093" s="623"/>
      <c r="L3093" s="623"/>
      <c r="M3093" s="622"/>
      <c r="N3093" s="623"/>
      <c r="O3093" s="622"/>
      <c r="P3093" s="479"/>
      <c r="Q3093" s="479"/>
      <c r="R3093" s="623"/>
      <c r="S3093" s="478"/>
      <c r="T3093" s="478"/>
      <c r="U3093" s="624"/>
      <c r="V3093" s="624"/>
      <c r="W3093" s="624"/>
      <c r="BB3093" s="478"/>
      <c r="BC3093" s="478"/>
      <c r="BD3093" s="478"/>
      <c r="BE3093" s="478"/>
      <c r="BF3093" s="478"/>
      <c r="BG3093" s="478"/>
    </row>
    <row r="3094" spans="2:59" x14ac:dyDescent="0.2">
      <c r="B3094" s="478"/>
      <c r="C3094" s="478"/>
      <c r="D3094" s="620"/>
      <c r="E3094" s="620"/>
      <c r="F3094" s="620"/>
      <c r="G3094" s="479"/>
      <c r="H3094" s="621"/>
      <c r="I3094" s="622"/>
      <c r="J3094" s="622"/>
      <c r="K3094" s="623"/>
      <c r="L3094" s="623"/>
      <c r="M3094" s="622"/>
      <c r="N3094" s="623"/>
      <c r="O3094" s="622"/>
      <c r="P3094" s="479"/>
      <c r="Q3094" s="479"/>
      <c r="R3094" s="623"/>
      <c r="S3094" s="478"/>
      <c r="T3094" s="478"/>
      <c r="U3094" s="624"/>
      <c r="V3094" s="624"/>
      <c r="W3094" s="624"/>
      <c r="BB3094" s="478"/>
      <c r="BC3094" s="478"/>
      <c r="BD3094" s="478"/>
      <c r="BE3094" s="478"/>
      <c r="BF3094" s="478"/>
      <c r="BG3094" s="478"/>
    </row>
    <row r="3095" spans="2:59" x14ac:dyDescent="0.2">
      <c r="B3095" s="478"/>
      <c r="C3095" s="478"/>
      <c r="D3095" s="620"/>
      <c r="E3095" s="620"/>
      <c r="F3095" s="620"/>
      <c r="G3095" s="479"/>
      <c r="H3095" s="621"/>
      <c r="I3095" s="622"/>
      <c r="J3095" s="622"/>
      <c r="K3095" s="623"/>
      <c r="L3095" s="623"/>
      <c r="M3095" s="622"/>
      <c r="N3095" s="623"/>
      <c r="O3095" s="622"/>
      <c r="P3095" s="479"/>
      <c r="Q3095" s="479"/>
      <c r="R3095" s="623"/>
      <c r="S3095" s="478"/>
      <c r="T3095" s="478"/>
      <c r="U3095" s="624"/>
      <c r="V3095" s="624"/>
      <c r="W3095" s="624"/>
      <c r="BB3095" s="478"/>
      <c r="BC3095" s="478"/>
      <c r="BD3095" s="478"/>
      <c r="BE3095" s="478"/>
      <c r="BF3095" s="478"/>
      <c r="BG3095" s="478"/>
    </row>
    <row r="3096" spans="2:59" x14ac:dyDescent="0.2">
      <c r="B3096" s="478"/>
      <c r="C3096" s="478"/>
      <c r="D3096" s="620"/>
      <c r="E3096" s="620"/>
      <c r="F3096" s="620"/>
      <c r="G3096" s="479"/>
      <c r="H3096" s="621"/>
      <c r="I3096" s="622"/>
      <c r="J3096" s="622"/>
      <c r="K3096" s="623"/>
      <c r="L3096" s="623"/>
      <c r="M3096" s="622"/>
      <c r="N3096" s="623"/>
      <c r="O3096" s="622"/>
      <c r="P3096" s="479"/>
      <c r="Q3096" s="479"/>
      <c r="R3096" s="623"/>
      <c r="S3096" s="478"/>
      <c r="T3096" s="478"/>
      <c r="U3096" s="624"/>
      <c r="V3096" s="624"/>
      <c r="W3096" s="624"/>
      <c r="BB3096" s="478"/>
      <c r="BC3096" s="478"/>
      <c r="BD3096" s="478"/>
      <c r="BE3096" s="478"/>
      <c r="BF3096" s="478"/>
      <c r="BG3096" s="478"/>
    </row>
    <row r="3097" spans="2:59" x14ac:dyDescent="0.2">
      <c r="B3097" s="478"/>
      <c r="C3097" s="478"/>
      <c r="D3097" s="620"/>
      <c r="E3097" s="620"/>
      <c r="F3097" s="620"/>
      <c r="G3097" s="479"/>
      <c r="H3097" s="621"/>
      <c r="I3097" s="622"/>
      <c r="J3097" s="622"/>
      <c r="K3097" s="623"/>
      <c r="L3097" s="623"/>
      <c r="M3097" s="622"/>
      <c r="N3097" s="623"/>
      <c r="O3097" s="622"/>
      <c r="P3097" s="479"/>
      <c r="Q3097" s="479"/>
      <c r="R3097" s="623"/>
      <c r="S3097" s="478"/>
      <c r="T3097" s="478"/>
      <c r="U3097" s="624"/>
      <c r="V3097" s="624"/>
      <c r="W3097" s="624"/>
      <c r="BB3097" s="478"/>
      <c r="BC3097" s="478"/>
      <c r="BD3097" s="478"/>
      <c r="BE3097" s="478"/>
      <c r="BF3097" s="478"/>
      <c r="BG3097" s="478"/>
    </row>
    <row r="3098" spans="2:59" x14ac:dyDescent="0.2">
      <c r="B3098" s="478"/>
      <c r="C3098" s="478"/>
      <c r="D3098" s="620"/>
      <c r="E3098" s="620"/>
      <c r="F3098" s="620"/>
      <c r="G3098" s="479"/>
      <c r="H3098" s="621"/>
      <c r="I3098" s="622"/>
      <c r="J3098" s="622"/>
      <c r="K3098" s="623"/>
      <c r="L3098" s="623"/>
      <c r="M3098" s="622"/>
      <c r="N3098" s="623"/>
      <c r="O3098" s="622"/>
      <c r="P3098" s="479"/>
      <c r="Q3098" s="479"/>
      <c r="R3098" s="623"/>
      <c r="S3098" s="478"/>
      <c r="T3098" s="478"/>
      <c r="U3098" s="624"/>
      <c r="V3098" s="624"/>
      <c r="W3098" s="624"/>
      <c r="BB3098" s="478"/>
      <c r="BC3098" s="478"/>
      <c r="BD3098" s="478"/>
      <c r="BE3098" s="478"/>
      <c r="BF3098" s="478"/>
      <c r="BG3098" s="478"/>
    </row>
    <row r="3099" spans="2:59" x14ac:dyDescent="0.2">
      <c r="B3099" s="478"/>
      <c r="C3099" s="478"/>
      <c r="D3099" s="620"/>
      <c r="E3099" s="620"/>
      <c r="F3099" s="620"/>
      <c r="G3099" s="479"/>
      <c r="H3099" s="621"/>
      <c r="I3099" s="622"/>
      <c r="J3099" s="622"/>
      <c r="K3099" s="623"/>
      <c r="L3099" s="623"/>
      <c r="M3099" s="622"/>
      <c r="N3099" s="623"/>
      <c r="O3099" s="622"/>
      <c r="P3099" s="479"/>
      <c r="Q3099" s="479"/>
      <c r="R3099" s="623"/>
      <c r="S3099" s="478"/>
      <c r="T3099" s="478"/>
      <c r="U3099" s="624"/>
      <c r="V3099" s="624"/>
      <c r="W3099" s="624"/>
      <c r="BB3099" s="478"/>
      <c r="BC3099" s="478"/>
      <c r="BD3099" s="478"/>
      <c r="BE3099" s="478"/>
      <c r="BF3099" s="478"/>
      <c r="BG3099" s="478"/>
    </row>
    <row r="3100" spans="2:59" x14ac:dyDescent="0.2">
      <c r="B3100" s="478"/>
      <c r="C3100" s="478"/>
      <c r="D3100" s="620"/>
      <c r="E3100" s="620"/>
      <c r="F3100" s="620"/>
      <c r="G3100" s="479"/>
      <c r="H3100" s="621"/>
      <c r="I3100" s="622"/>
      <c r="J3100" s="622"/>
      <c r="K3100" s="623"/>
      <c r="L3100" s="623"/>
      <c r="M3100" s="622"/>
      <c r="N3100" s="623"/>
      <c r="O3100" s="622"/>
      <c r="P3100" s="479"/>
      <c r="Q3100" s="479"/>
      <c r="R3100" s="623"/>
      <c r="S3100" s="478"/>
      <c r="T3100" s="478"/>
      <c r="U3100" s="624"/>
      <c r="V3100" s="624"/>
      <c r="W3100" s="624"/>
      <c r="BB3100" s="478"/>
      <c r="BC3100" s="478"/>
      <c r="BD3100" s="478"/>
      <c r="BE3100" s="478"/>
      <c r="BF3100" s="478"/>
      <c r="BG3100" s="478"/>
    </row>
    <row r="3101" spans="2:59" x14ac:dyDescent="0.2">
      <c r="B3101" s="478"/>
      <c r="C3101" s="478"/>
      <c r="D3101" s="620"/>
      <c r="E3101" s="620"/>
      <c r="F3101" s="620"/>
      <c r="G3101" s="479"/>
      <c r="H3101" s="621"/>
      <c r="I3101" s="622"/>
      <c r="J3101" s="622"/>
      <c r="K3101" s="623"/>
      <c r="L3101" s="623"/>
      <c r="M3101" s="622"/>
      <c r="N3101" s="623"/>
      <c r="O3101" s="622"/>
      <c r="P3101" s="479"/>
      <c r="Q3101" s="479"/>
      <c r="R3101" s="623"/>
      <c r="S3101" s="478"/>
      <c r="T3101" s="478"/>
      <c r="U3101" s="624"/>
      <c r="V3101" s="624"/>
      <c r="W3101" s="624"/>
      <c r="BB3101" s="478"/>
      <c r="BC3101" s="478"/>
      <c r="BD3101" s="478"/>
      <c r="BE3101" s="478"/>
      <c r="BF3101" s="478"/>
      <c r="BG3101" s="478"/>
    </row>
    <row r="3102" spans="2:59" x14ac:dyDescent="0.2">
      <c r="B3102" s="478"/>
      <c r="C3102" s="478"/>
      <c r="D3102" s="620"/>
      <c r="E3102" s="620"/>
      <c r="F3102" s="620"/>
      <c r="G3102" s="479"/>
      <c r="H3102" s="621"/>
      <c r="I3102" s="622"/>
      <c r="J3102" s="622"/>
      <c r="K3102" s="623"/>
      <c r="L3102" s="623"/>
      <c r="M3102" s="622"/>
      <c r="N3102" s="623"/>
      <c r="O3102" s="622"/>
      <c r="P3102" s="479"/>
      <c r="Q3102" s="479"/>
      <c r="R3102" s="623"/>
      <c r="S3102" s="478"/>
      <c r="T3102" s="478"/>
      <c r="U3102" s="624"/>
      <c r="V3102" s="624"/>
      <c r="W3102" s="624"/>
      <c r="BB3102" s="478"/>
      <c r="BC3102" s="478"/>
      <c r="BD3102" s="478"/>
      <c r="BE3102" s="478"/>
      <c r="BF3102" s="478"/>
      <c r="BG3102" s="478"/>
    </row>
    <row r="3103" spans="2:59" x14ac:dyDescent="0.2">
      <c r="B3103" s="478"/>
      <c r="C3103" s="478"/>
      <c r="D3103" s="620"/>
      <c r="E3103" s="620"/>
      <c r="F3103" s="620"/>
      <c r="G3103" s="479"/>
      <c r="H3103" s="621"/>
      <c r="I3103" s="622"/>
      <c r="J3103" s="622"/>
      <c r="K3103" s="623"/>
      <c r="L3103" s="623"/>
      <c r="M3103" s="622"/>
      <c r="N3103" s="623"/>
      <c r="O3103" s="622"/>
      <c r="P3103" s="479"/>
      <c r="Q3103" s="479"/>
      <c r="R3103" s="623"/>
      <c r="S3103" s="478"/>
      <c r="T3103" s="478"/>
      <c r="U3103" s="624"/>
      <c r="V3103" s="624"/>
      <c r="W3103" s="624"/>
      <c r="BB3103" s="478"/>
      <c r="BC3103" s="478"/>
      <c r="BD3103" s="478"/>
      <c r="BE3103" s="478"/>
      <c r="BF3103" s="478"/>
      <c r="BG3103" s="478"/>
    </row>
    <row r="3104" spans="2:59" x14ac:dyDescent="0.2">
      <c r="B3104" s="478"/>
      <c r="C3104" s="478"/>
      <c r="D3104" s="620"/>
      <c r="E3104" s="620"/>
      <c r="F3104" s="620"/>
      <c r="G3104" s="479"/>
      <c r="H3104" s="621"/>
      <c r="I3104" s="622"/>
      <c r="J3104" s="622"/>
      <c r="K3104" s="623"/>
      <c r="L3104" s="623"/>
      <c r="M3104" s="622"/>
      <c r="N3104" s="623"/>
      <c r="O3104" s="622"/>
      <c r="P3104" s="479"/>
      <c r="Q3104" s="479"/>
      <c r="R3104" s="623"/>
      <c r="S3104" s="478"/>
      <c r="T3104" s="478"/>
      <c r="U3104" s="624"/>
      <c r="V3104" s="624"/>
      <c r="W3104" s="624"/>
      <c r="BB3104" s="478"/>
      <c r="BC3104" s="478"/>
      <c r="BD3104" s="478"/>
      <c r="BE3104" s="478"/>
      <c r="BF3104" s="478"/>
      <c r="BG3104" s="478"/>
    </row>
    <row r="3105" spans="2:59" x14ac:dyDescent="0.2">
      <c r="B3105" s="478"/>
      <c r="C3105" s="478"/>
      <c r="D3105" s="620"/>
      <c r="E3105" s="620"/>
      <c r="F3105" s="620"/>
      <c r="G3105" s="479"/>
      <c r="H3105" s="621"/>
      <c r="I3105" s="622"/>
      <c r="J3105" s="622"/>
      <c r="K3105" s="623"/>
      <c r="L3105" s="623"/>
      <c r="M3105" s="622"/>
      <c r="N3105" s="623"/>
      <c r="O3105" s="622"/>
      <c r="P3105" s="479"/>
      <c r="Q3105" s="479"/>
      <c r="R3105" s="623"/>
      <c r="S3105" s="478"/>
      <c r="T3105" s="478"/>
      <c r="U3105" s="624"/>
      <c r="V3105" s="624"/>
      <c r="W3105" s="624"/>
      <c r="BB3105" s="478"/>
      <c r="BC3105" s="478"/>
      <c r="BD3105" s="478"/>
      <c r="BE3105" s="478"/>
      <c r="BF3105" s="478"/>
      <c r="BG3105" s="478"/>
    </row>
    <row r="3106" spans="2:59" x14ac:dyDescent="0.2">
      <c r="B3106" s="478"/>
      <c r="C3106" s="478"/>
      <c r="D3106" s="620"/>
      <c r="E3106" s="620"/>
      <c r="F3106" s="620"/>
      <c r="G3106" s="479"/>
      <c r="H3106" s="621"/>
      <c r="I3106" s="622"/>
      <c r="J3106" s="622"/>
      <c r="K3106" s="623"/>
      <c r="L3106" s="623"/>
      <c r="M3106" s="622"/>
      <c r="N3106" s="623"/>
      <c r="O3106" s="622"/>
      <c r="P3106" s="479"/>
      <c r="Q3106" s="479"/>
      <c r="R3106" s="623"/>
      <c r="S3106" s="478"/>
      <c r="T3106" s="478"/>
      <c r="U3106" s="624"/>
      <c r="V3106" s="624"/>
      <c r="W3106" s="624"/>
      <c r="BB3106" s="478"/>
      <c r="BC3106" s="478"/>
      <c r="BD3106" s="478"/>
      <c r="BE3106" s="478"/>
      <c r="BF3106" s="478"/>
      <c r="BG3106" s="478"/>
    </row>
    <row r="3107" spans="2:59" x14ac:dyDescent="0.2">
      <c r="B3107" s="478"/>
      <c r="C3107" s="478"/>
      <c r="D3107" s="620"/>
      <c r="E3107" s="620"/>
      <c r="F3107" s="620"/>
      <c r="G3107" s="479"/>
      <c r="H3107" s="621"/>
      <c r="I3107" s="622"/>
      <c r="J3107" s="622"/>
      <c r="K3107" s="623"/>
      <c r="L3107" s="623"/>
      <c r="M3107" s="622"/>
      <c r="N3107" s="623"/>
      <c r="O3107" s="622"/>
      <c r="P3107" s="479"/>
      <c r="Q3107" s="479"/>
      <c r="R3107" s="623"/>
      <c r="S3107" s="478"/>
      <c r="T3107" s="478"/>
      <c r="U3107" s="624"/>
      <c r="V3107" s="624"/>
      <c r="W3107" s="624"/>
      <c r="BB3107" s="478"/>
      <c r="BC3107" s="478"/>
      <c r="BD3107" s="478"/>
      <c r="BE3107" s="478"/>
      <c r="BF3107" s="478"/>
      <c r="BG3107" s="478"/>
    </row>
    <row r="3108" spans="2:59" x14ac:dyDescent="0.2">
      <c r="B3108" s="478"/>
      <c r="C3108" s="478"/>
      <c r="D3108" s="620"/>
      <c r="E3108" s="620"/>
      <c r="F3108" s="620"/>
      <c r="G3108" s="479"/>
      <c r="H3108" s="621"/>
      <c r="I3108" s="622"/>
      <c r="J3108" s="622"/>
      <c r="K3108" s="623"/>
      <c r="L3108" s="623"/>
      <c r="M3108" s="622"/>
      <c r="N3108" s="623"/>
      <c r="O3108" s="622"/>
      <c r="P3108" s="479"/>
      <c r="Q3108" s="479"/>
      <c r="R3108" s="623"/>
      <c r="S3108" s="478"/>
      <c r="T3108" s="478"/>
      <c r="U3108" s="624"/>
      <c r="V3108" s="624"/>
      <c r="W3108" s="624"/>
      <c r="BB3108" s="478"/>
      <c r="BC3108" s="478"/>
      <c r="BD3108" s="478"/>
      <c r="BE3108" s="478"/>
      <c r="BF3108" s="478"/>
      <c r="BG3108" s="478"/>
    </row>
    <row r="3109" spans="2:59" x14ac:dyDescent="0.2">
      <c r="B3109" s="478"/>
      <c r="C3109" s="478"/>
      <c r="D3109" s="620"/>
      <c r="E3109" s="620"/>
      <c r="F3109" s="620"/>
      <c r="G3109" s="479"/>
      <c r="H3109" s="621"/>
      <c r="I3109" s="622"/>
      <c r="J3109" s="622"/>
      <c r="K3109" s="623"/>
      <c r="L3109" s="623"/>
      <c r="M3109" s="622"/>
      <c r="N3109" s="623"/>
      <c r="O3109" s="622"/>
      <c r="P3109" s="479"/>
      <c r="Q3109" s="479"/>
      <c r="R3109" s="623"/>
      <c r="S3109" s="478"/>
      <c r="T3109" s="478"/>
      <c r="U3109" s="624"/>
      <c r="V3109" s="624"/>
      <c r="W3109" s="624"/>
      <c r="BB3109" s="478"/>
      <c r="BC3109" s="478"/>
      <c r="BD3109" s="478"/>
      <c r="BE3109" s="478"/>
      <c r="BF3109" s="478"/>
      <c r="BG3109" s="478"/>
    </row>
    <row r="3110" spans="2:59" x14ac:dyDescent="0.2">
      <c r="B3110" s="478"/>
      <c r="C3110" s="478"/>
      <c r="D3110" s="620"/>
      <c r="E3110" s="620"/>
      <c r="F3110" s="620"/>
      <c r="G3110" s="479"/>
      <c r="H3110" s="621"/>
      <c r="I3110" s="622"/>
      <c r="J3110" s="622"/>
      <c r="K3110" s="623"/>
      <c r="L3110" s="623"/>
      <c r="M3110" s="622"/>
      <c r="N3110" s="623"/>
      <c r="O3110" s="622"/>
      <c r="P3110" s="479"/>
      <c r="Q3110" s="479"/>
      <c r="R3110" s="623"/>
      <c r="S3110" s="478"/>
      <c r="T3110" s="478"/>
      <c r="U3110" s="624"/>
      <c r="V3110" s="624"/>
      <c r="W3110" s="624"/>
      <c r="BB3110" s="478"/>
      <c r="BC3110" s="478"/>
      <c r="BD3110" s="478"/>
      <c r="BE3110" s="478"/>
      <c r="BF3110" s="478"/>
      <c r="BG3110" s="478"/>
    </row>
    <row r="3111" spans="2:59" x14ac:dyDescent="0.2">
      <c r="B3111" s="478"/>
      <c r="C3111" s="478"/>
      <c r="D3111" s="620"/>
      <c r="E3111" s="620"/>
      <c r="F3111" s="620"/>
      <c r="G3111" s="479"/>
      <c r="H3111" s="621"/>
      <c r="I3111" s="622"/>
      <c r="J3111" s="622"/>
      <c r="K3111" s="623"/>
      <c r="L3111" s="623"/>
      <c r="M3111" s="622"/>
      <c r="N3111" s="623"/>
      <c r="O3111" s="622"/>
      <c r="P3111" s="479"/>
      <c r="Q3111" s="479"/>
      <c r="R3111" s="623"/>
      <c r="S3111" s="478"/>
      <c r="T3111" s="478"/>
      <c r="U3111" s="624"/>
      <c r="V3111" s="624"/>
      <c r="W3111" s="624"/>
      <c r="BB3111" s="478"/>
      <c r="BC3111" s="478"/>
      <c r="BD3111" s="478"/>
      <c r="BE3111" s="478"/>
      <c r="BF3111" s="478"/>
      <c r="BG3111" s="478"/>
    </row>
    <row r="3112" spans="2:59" x14ac:dyDescent="0.2">
      <c r="B3112" s="478"/>
      <c r="C3112" s="478"/>
      <c r="D3112" s="620"/>
      <c r="E3112" s="620"/>
      <c r="F3112" s="620"/>
      <c r="G3112" s="479"/>
      <c r="H3112" s="621"/>
      <c r="I3112" s="622"/>
      <c r="J3112" s="622"/>
      <c r="K3112" s="623"/>
      <c r="L3112" s="623"/>
      <c r="M3112" s="622"/>
      <c r="N3112" s="623"/>
      <c r="O3112" s="622"/>
      <c r="P3112" s="479"/>
      <c r="Q3112" s="479"/>
      <c r="R3112" s="623"/>
      <c r="S3112" s="478"/>
      <c r="T3112" s="478"/>
      <c r="U3112" s="624"/>
      <c r="V3112" s="624"/>
      <c r="W3112" s="624"/>
      <c r="BB3112" s="478"/>
      <c r="BC3112" s="478"/>
      <c r="BD3112" s="478"/>
      <c r="BE3112" s="478"/>
      <c r="BF3112" s="478"/>
      <c r="BG3112" s="478"/>
    </row>
    <row r="3113" spans="2:59" x14ac:dyDescent="0.2">
      <c r="B3113" s="478"/>
      <c r="C3113" s="478"/>
      <c r="D3113" s="620"/>
      <c r="E3113" s="620"/>
      <c r="F3113" s="620"/>
      <c r="G3113" s="479"/>
      <c r="H3113" s="621"/>
      <c r="I3113" s="622"/>
      <c r="J3113" s="622"/>
      <c r="K3113" s="623"/>
      <c r="L3113" s="623"/>
      <c r="M3113" s="622"/>
      <c r="N3113" s="623"/>
      <c r="O3113" s="622"/>
      <c r="P3113" s="479"/>
      <c r="Q3113" s="479"/>
      <c r="R3113" s="623"/>
      <c r="S3113" s="478"/>
      <c r="T3113" s="478"/>
      <c r="U3113" s="624"/>
      <c r="V3113" s="624"/>
      <c r="W3113" s="624"/>
      <c r="BB3113" s="478"/>
      <c r="BC3113" s="478"/>
      <c r="BD3113" s="478"/>
      <c r="BE3113" s="478"/>
      <c r="BF3113" s="478"/>
      <c r="BG3113" s="478"/>
    </row>
    <row r="3114" spans="2:59" x14ac:dyDescent="0.2">
      <c r="B3114" s="478"/>
      <c r="C3114" s="478"/>
      <c r="D3114" s="620"/>
      <c r="E3114" s="620"/>
      <c r="F3114" s="620"/>
      <c r="G3114" s="479"/>
      <c r="H3114" s="621"/>
      <c r="I3114" s="622"/>
      <c r="J3114" s="622"/>
      <c r="K3114" s="623"/>
      <c r="L3114" s="623"/>
      <c r="M3114" s="622"/>
      <c r="N3114" s="623"/>
      <c r="O3114" s="622"/>
      <c r="P3114" s="479"/>
      <c r="Q3114" s="479"/>
      <c r="R3114" s="623"/>
      <c r="S3114" s="478"/>
      <c r="T3114" s="478"/>
      <c r="U3114" s="624"/>
      <c r="V3114" s="624"/>
      <c r="W3114" s="624"/>
      <c r="BB3114" s="478"/>
      <c r="BC3114" s="478"/>
      <c r="BD3114" s="478"/>
      <c r="BE3114" s="478"/>
      <c r="BF3114" s="478"/>
      <c r="BG3114" s="478"/>
    </row>
    <row r="3115" spans="2:59" x14ac:dyDescent="0.2">
      <c r="B3115" s="478"/>
      <c r="C3115" s="478"/>
      <c r="D3115" s="620"/>
      <c r="E3115" s="620"/>
      <c r="F3115" s="620"/>
      <c r="G3115" s="479"/>
      <c r="H3115" s="621"/>
      <c r="I3115" s="622"/>
      <c r="J3115" s="622"/>
      <c r="K3115" s="623"/>
      <c r="L3115" s="623"/>
      <c r="M3115" s="622"/>
      <c r="N3115" s="623"/>
      <c r="O3115" s="622"/>
      <c r="P3115" s="479"/>
      <c r="Q3115" s="479"/>
      <c r="R3115" s="623"/>
      <c r="S3115" s="478"/>
      <c r="T3115" s="478"/>
      <c r="U3115" s="624"/>
      <c r="V3115" s="624"/>
      <c r="W3115" s="624"/>
      <c r="BB3115" s="478"/>
      <c r="BC3115" s="478"/>
      <c r="BD3115" s="478"/>
      <c r="BE3115" s="478"/>
      <c r="BF3115" s="478"/>
      <c r="BG3115" s="478"/>
    </row>
    <row r="3116" spans="2:59" x14ac:dyDescent="0.2">
      <c r="B3116" s="478"/>
      <c r="C3116" s="478"/>
      <c r="D3116" s="620"/>
      <c r="E3116" s="620"/>
      <c r="F3116" s="620"/>
      <c r="G3116" s="479"/>
      <c r="H3116" s="621"/>
      <c r="I3116" s="622"/>
      <c r="J3116" s="622"/>
      <c r="K3116" s="623"/>
      <c r="L3116" s="623"/>
      <c r="M3116" s="622"/>
      <c r="N3116" s="623"/>
      <c r="O3116" s="622"/>
      <c r="P3116" s="479"/>
      <c r="Q3116" s="479"/>
      <c r="R3116" s="623"/>
      <c r="S3116" s="478"/>
      <c r="T3116" s="478"/>
      <c r="U3116" s="624"/>
      <c r="V3116" s="624"/>
      <c r="W3116" s="624"/>
      <c r="BB3116" s="478"/>
      <c r="BC3116" s="478"/>
      <c r="BD3116" s="478"/>
      <c r="BE3116" s="478"/>
      <c r="BF3116" s="478"/>
      <c r="BG3116" s="478"/>
    </row>
    <row r="3117" spans="2:59" x14ac:dyDescent="0.2">
      <c r="B3117" s="478"/>
      <c r="C3117" s="478"/>
      <c r="D3117" s="620"/>
      <c r="E3117" s="620"/>
      <c r="F3117" s="620"/>
      <c r="G3117" s="479"/>
      <c r="H3117" s="621"/>
      <c r="I3117" s="622"/>
      <c r="J3117" s="622"/>
      <c r="K3117" s="623"/>
      <c r="L3117" s="623"/>
      <c r="M3117" s="622"/>
      <c r="N3117" s="623"/>
      <c r="O3117" s="622"/>
      <c r="P3117" s="479"/>
      <c r="Q3117" s="479"/>
      <c r="R3117" s="623"/>
      <c r="S3117" s="478"/>
      <c r="T3117" s="478"/>
      <c r="U3117" s="624"/>
      <c r="V3117" s="624"/>
      <c r="W3117" s="624"/>
      <c r="BB3117" s="478"/>
      <c r="BC3117" s="478"/>
      <c r="BD3117" s="478"/>
      <c r="BE3117" s="478"/>
      <c r="BF3117" s="478"/>
      <c r="BG3117" s="478"/>
    </row>
    <row r="3118" spans="2:59" x14ac:dyDescent="0.2">
      <c r="B3118" s="478"/>
      <c r="C3118" s="478"/>
      <c r="D3118" s="620"/>
      <c r="E3118" s="620"/>
      <c r="F3118" s="620"/>
      <c r="G3118" s="479"/>
      <c r="H3118" s="621"/>
      <c r="I3118" s="622"/>
      <c r="J3118" s="622"/>
      <c r="K3118" s="623"/>
      <c r="L3118" s="623"/>
      <c r="M3118" s="622"/>
      <c r="N3118" s="623"/>
      <c r="O3118" s="622"/>
      <c r="P3118" s="479"/>
      <c r="Q3118" s="479"/>
      <c r="R3118" s="623"/>
      <c r="S3118" s="478"/>
      <c r="T3118" s="478"/>
      <c r="U3118" s="624"/>
      <c r="V3118" s="624"/>
      <c r="W3118" s="624"/>
      <c r="BB3118" s="478"/>
      <c r="BC3118" s="478"/>
      <c r="BD3118" s="478"/>
      <c r="BE3118" s="478"/>
      <c r="BF3118" s="478"/>
      <c r="BG3118" s="478"/>
    </row>
    <row r="3119" spans="2:59" x14ac:dyDescent="0.2">
      <c r="B3119" s="478"/>
      <c r="C3119" s="478"/>
      <c r="D3119" s="620"/>
      <c r="E3119" s="620"/>
      <c r="F3119" s="620"/>
      <c r="G3119" s="479"/>
      <c r="H3119" s="621"/>
      <c r="I3119" s="622"/>
      <c r="J3119" s="622"/>
      <c r="K3119" s="623"/>
      <c r="L3119" s="623"/>
      <c r="M3119" s="622"/>
      <c r="N3119" s="623"/>
      <c r="O3119" s="622"/>
      <c r="P3119" s="479"/>
      <c r="Q3119" s="479"/>
      <c r="R3119" s="623"/>
      <c r="S3119" s="478"/>
      <c r="T3119" s="478"/>
      <c r="U3119" s="624"/>
      <c r="V3119" s="624"/>
      <c r="W3119" s="624"/>
      <c r="BB3119" s="478"/>
      <c r="BC3119" s="478"/>
      <c r="BD3119" s="478"/>
      <c r="BE3119" s="478"/>
      <c r="BF3119" s="478"/>
      <c r="BG3119" s="478"/>
    </row>
    <row r="3120" spans="2:59" x14ac:dyDescent="0.2">
      <c r="B3120" s="478"/>
      <c r="C3120" s="478"/>
      <c r="D3120" s="620"/>
      <c r="E3120" s="620"/>
      <c r="F3120" s="620"/>
      <c r="G3120" s="479"/>
      <c r="H3120" s="621"/>
      <c r="I3120" s="622"/>
      <c r="J3120" s="622"/>
      <c r="K3120" s="623"/>
      <c r="L3120" s="623"/>
      <c r="M3120" s="622"/>
      <c r="N3120" s="623"/>
      <c r="O3120" s="622"/>
      <c r="P3120" s="479"/>
      <c r="Q3120" s="479"/>
      <c r="R3120" s="623"/>
      <c r="S3120" s="478"/>
      <c r="T3120" s="478"/>
      <c r="U3120" s="624"/>
      <c r="V3120" s="624"/>
      <c r="W3120" s="624"/>
      <c r="BB3120" s="478"/>
      <c r="BC3120" s="478"/>
      <c r="BD3120" s="478"/>
      <c r="BE3120" s="478"/>
      <c r="BF3120" s="478"/>
      <c r="BG3120" s="478"/>
    </row>
    <row r="3121" spans="2:59" x14ac:dyDescent="0.2">
      <c r="B3121" s="478"/>
      <c r="C3121" s="478"/>
      <c r="D3121" s="620"/>
      <c r="E3121" s="620"/>
      <c r="F3121" s="620"/>
      <c r="G3121" s="479"/>
      <c r="H3121" s="621"/>
      <c r="I3121" s="622"/>
      <c r="J3121" s="622"/>
      <c r="K3121" s="623"/>
      <c r="L3121" s="623"/>
      <c r="M3121" s="622"/>
      <c r="N3121" s="623"/>
      <c r="O3121" s="622"/>
      <c r="P3121" s="479"/>
      <c r="Q3121" s="479"/>
      <c r="R3121" s="623"/>
      <c r="S3121" s="478"/>
      <c r="T3121" s="478"/>
      <c r="U3121" s="624"/>
      <c r="V3121" s="624"/>
      <c r="W3121" s="624"/>
      <c r="BB3121" s="478"/>
      <c r="BC3121" s="478"/>
      <c r="BD3121" s="478"/>
      <c r="BE3121" s="478"/>
      <c r="BF3121" s="478"/>
      <c r="BG3121" s="478"/>
    </row>
    <row r="3122" spans="2:59" x14ac:dyDescent="0.2">
      <c r="B3122" s="478"/>
      <c r="C3122" s="478"/>
      <c r="D3122" s="620"/>
      <c r="E3122" s="620"/>
      <c r="F3122" s="620"/>
      <c r="G3122" s="479"/>
      <c r="H3122" s="621"/>
      <c r="I3122" s="622"/>
      <c r="J3122" s="622"/>
      <c r="K3122" s="623"/>
      <c r="L3122" s="623"/>
      <c r="M3122" s="622"/>
      <c r="N3122" s="623"/>
      <c r="O3122" s="622"/>
      <c r="P3122" s="479"/>
      <c r="Q3122" s="479"/>
      <c r="R3122" s="623"/>
      <c r="S3122" s="478"/>
      <c r="T3122" s="478"/>
      <c r="U3122" s="624"/>
      <c r="V3122" s="624"/>
      <c r="W3122" s="624"/>
      <c r="BB3122" s="478"/>
      <c r="BC3122" s="478"/>
      <c r="BD3122" s="478"/>
      <c r="BE3122" s="478"/>
      <c r="BF3122" s="478"/>
      <c r="BG3122" s="478"/>
    </row>
    <row r="3123" spans="2:59" x14ac:dyDescent="0.2">
      <c r="B3123" s="478"/>
      <c r="C3123" s="478"/>
      <c r="D3123" s="620"/>
      <c r="E3123" s="620"/>
      <c r="F3123" s="620"/>
      <c r="G3123" s="479"/>
      <c r="H3123" s="621"/>
      <c r="I3123" s="622"/>
      <c r="J3123" s="622"/>
      <c r="K3123" s="623"/>
      <c r="L3123" s="623"/>
      <c r="M3123" s="622"/>
      <c r="N3123" s="623"/>
      <c r="O3123" s="622"/>
      <c r="P3123" s="479"/>
      <c r="Q3123" s="479"/>
      <c r="R3123" s="623"/>
      <c r="S3123" s="478"/>
      <c r="T3123" s="478"/>
      <c r="U3123" s="624"/>
      <c r="V3123" s="624"/>
      <c r="W3123" s="624"/>
      <c r="BB3123" s="478"/>
      <c r="BC3123" s="478"/>
      <c r="BD3123" s="478"/>
      <c r="BE3123" s="478"/>
      <c r="BF3123" s="478"/>
      <c r="BG3123" s="478"/>
    </row>
    <row r="3124" spans="2:59" x14ac:dyDescent="0.2">
      <c r="B3124" s="478"/>
      <c r="C3124" s="478"/>
      <c r="D3124" s="620"/>
      <c r="E3124" s="620"/>
      <c r="F3124" s="620"/>
      <c r="G3124" s="479"/>
      <c r="H3124" s="621"/>
      <c r="I3124" s="622"/>
      <c r="J3124" s="622"/>
      <c r="K3124" s="623"/>
      <c r="L3124" s="623"/>
      <c r="M3124" s="622"/>
      <c r="N3124" s="623"/>
      <c r="O3124" s="622"/>
      <c r="P3124" s="479"/>
      <c r="Q3124" s="479"/>
      <c r="R3124" s="623"/>
      <c r="S3124" s="478"/>
      <c r="T3124" s="478"/>
      <c r="U3124" s="624"/>
      <c r="V3124" s="624"/>
      <c r="W3124" s="624"/>
      <c r="BB3124" s="478"/>
      <c r="BC3124" s="478"/>
      <c r="BD3124" s="478"/>
      <c r="BE3124" s="478"/>
      <c r="BF3124" s="478"/>
      <c r="BG3124" s="478"/>
    </row>
    <row r="3125" spans="2:59" x14ac:dyDescent="0.2">
      <c r="B3125" s="478"/>
      <c r="C3125" s="478"/>
      <c r="D3125" s="620"/>
      <c r="E3125" s="620"/>
      <c r="F3125" s="620"/>
      <c r="G3125" s="479"/>
      <c r="H3125" s="621"/>
      <c r="I3125" s="622"/>
      <c r="J3125" s="622"/>
      <c r="K3125" s="623"/>
      <c r="L3125" s="623"/>
      <c r="M3125" s="622"/>
      <c r="N3125" s="623"/>
      <c r="O3125" s="622"/>
      <c r="P3125" s="479"/>
      <c r="Q3125" s="479"/>
      <c r="R3125" s="623"/>
      <c r="S3125" s="478"/>
      <c r="T3125" s="478"/>
      <c r="U3125" s="624"/>
      <c r="V3125" s="624"/>
      <c r="W3125" s="624"/>
      <c r="BB3125" s="478"/>
      <c r="BC3125" s="478"/>
      <c r="BD3125" s="478"/>
      <c r="BE3125" s="478"/>
      <c r="BF3125" s="478"/>
      <c r="BG3125" s="478"/>
    </row>
    <row r="3126" spans="2:59" x14ac:dyDescent="0.2">
      <c r="B3126" s="478"/>
      <c r="C3126" s="478"/>
      <c r="D3126" s="620"/>
      <c r="E3126" s="620"/>
      <c r="F3126" s="620"/>
      <c r="G3126" s="479"/>
      <c r="H3126" s="621"/>
      <c r="I3126" s="622"/>
      <c r="J3126" s="622"/>
      <c r="K3126" s="623"/>
      <c r="L3126" s="623"/>
      <c r="M3126" s="622"/>
      <c r="N3126" s="623"/>
      <c r="O3126" s="622"/>
      <c r="P3126" s="479"/>
      <c r="Q3126" s="479"/>
      <c r="R3126" s="623"/>
      <c r="S3126" s="478"/>
      <c r="T3126" s="478"/>
      <c r="U3126" s="624"/>
      <c r="V3126" s="624"/>
      <c r="W3126" s="624"/>
      <c r="BB3126" s="478"/>
      <c r="BC3126" s="478"/>
      <c r="BD3126" s="478"/>
      <c r="BE3126" s="478"/>
      <c r="BF3126" s="478"/>
      <c r="BG3126" s="478"/>
    </row>
    <row r="3127" spans="2:59" x14ac:dyDescent="0.2">
      <c r="B3127" s="478"/>
      <c r="C3127" s="478"/>
      <c r="D3127" s="620"/>
      <c r="E3127" s="620"/>
      <c r="F3127" s="620"/>
      <c r="G3127" s="479"/>
      <c r="H3127" s="621"/>
      <c r="I3127" s="622"/>
      <c r="J3127" s="622"/>
      <c r="K3127" s="623"/>
      <c r="L3127" s="623"/>
      <c r="M3127" s="622"/>
      <c r="N3127" s="623"/>
      <c r="O3127" s="622"/>
      <c r="P3127" s="479"/>
      <c r="Q3127" s="479"/>
      <c r="R3127" s="623"/>
      <c r="S3127" s="478"/>
      <c r="T3127" s="478"/>
      <c r="U3127" s="624"/>
      <c r="V3127" s="624"/>
      <c r="W3127" s="624"/>
      <c r="BB3127" s="478"/>
      <c r="BC3127" s="478"/>
      <c r="BD3127" s="478"/>
      <c r="BE3127" s="478"/>
      <c r="BF3127" s="478"/>
      <c r="BG3127" s="478"/>
    </row>
    <row r="3128" spans="2:59" x14ac:dyDescent="0.2">
      <c r="B3128" s="478"/>
      <c r="C3128" s="478"/>
      <c r="D3128" s="620"/>
      <c r="E3128" s="620"/>
      <c r="F3128" s="620"/>
      <c r="G3128" s="479"/>
      <c r="H3128" s="621"/>
      <c r="I3128" s="622"/>
      <c r="J3128" s="622"/>
      <c r="K3128" s="623"/>
      <c r="L3128" s="623"/>
      <c r="M3128" s="622"/>
      <c r="N3128" s="623"/>
      <c r="O3128" s="622"/>
      <c r="P3128" s="479"/>
      <c r="Q3128" s="479"/>
      <c r="R3128" s="623"/>
      <c r="S3128" s="478"/>
      <c r="T3128" s="478"/>
      <c r="U3128" s="624"/>
      <c r="V3128" s="624"/>
      <c r="W3128" s="624"/>
      <c r="BB3128" s="478"/>
      <c r="BC3128" s="478"/>
      <c r="BD3128" s="478"/>
      <c r="BE3128" s="478"/>
      <c r="BF3128" s="478"/>
      <c r="BG3128" s="478"/>
    </row>
    <row r="3129" spans="2:59" x14ac:dyDescent="0.2">
      <c r="B3129" s="478"/>
      <c r="C3129" s="478"/>
      <c r="D3129" s="620"/>
      <c r="E3129" s="620"/>
      <c r="F3129" s="620"/>
      <c r="G3129" s="479"/>
      <c r="H3129" s="621"/>
      <c r="I3129" s="622"/>
      <c r="J3129" s="622"/>
      <c r="K3129" s="623"/>
      <c r="L3129" s="623"/>
      <c r="M3129" s="622"/>
      <c r="N3129" s="623"/>
      <c r="O3129" s="622"/>
      <c r="P3129" s="479"/>
      <c r="Q3129" s="479"/>
      <c r="R3129" s="623"/>
      <c r="S3129" s="478"/>
      <c r="T3129" s="478"/>
      <c r="U3129" s="624"/>
      <c r="V3129" s="624"/>
      <c r="W3129" s="624"/>
      <c r="BB3129" s="478"/>
      <c r="BC3129" s="478"/>
      <c r="BD3129" s="478"/>
      <c r="BE3129" s="478"/>
      <c r="BF3129" s="478"/>
      <c r="BG3129" s="478"/>
    </row>
    <row r="3130" spans="2:59" x14ac:dyDescent="0.2">
      <c r="B3130" s="478"/>
      <c r="C3130" s="478"/>
      <c r="D3130" s="620"/>
      <c r="E3130" s="620"/>
      <c r="F3130" s="620"/>
      <c r="G3130" s="479"/>
      <c r="H3130" s="621"/>
      <c r="I3130" s="622"/>
      <c r="J3130" s="622"/>
      <c r="K3130" s="623"/>
      <c r="L3130" s="623"/>
      <c r="M3130" s="622"/>
      <c r="N3130" s="623"/>
      <c r="O3130" s="622"/>
      <c r="P3130" s="479"/>
      <c r="Q3130" s="479"/>
      <c r="R3130" s="623"/>
      <c r="S3130" s="478"/>
      <c r="T3130" s="478"/>
      <c r="U3130" s="624"/>
      <c r="V3130" s="624"/>
      <c r="W3130" s="624"/>
      <c r="BB3130" s="478"/>
      <c r="BC3130" s="478"/>
      <c r="BD3130" s="478"/>
      <c r="BE3130" s="478"/>
      <c r="BF3130" s="478"/>
      <c r="BG3130" s="478"/>
    </row>
    <row r="3131" spans="2:59" x14ac:dyDescent="0.2">
      <c r="B3131" s="478"/>
      <c r="C3131" s="478"/>
      <c r="D3131" s="620"/>
      <c r="E3131" s="620"/>
      <c r="F3131" s="620"/>
      <c r="G3131" s="479"/>
      <c r="H3131" s="621"/>
      <c r="I3131" s="622"/>
      <c r="J3131" s="622"/>
      <c r="K3131" s="623"/>
      <c r="L3131" s="623"/>
      <c r="M3131" s="622"/>
      <c r="N3131" s="623"/>
      <c r="O3131" s="622"/>
      <c r="P3131" s="479"/>
      <c r="Q3131" s="479"/>
      <c r="R3131" s="623"/>
      <c r="S3131" s="478"/>
      <c r="T3131" s="478"/>
      <c r="U3131" s="624"/>
      <c r="V3131" s="624"/>
      <c r="W3131" s="624"/>
      <c r="BB3131" s="478"/>
      <c r="BC3131" s="478"/>
      <c r="BD3131" s="478"/>
      <c r="BE3131" s="478"/>
      <c r="BF3131" s="478"/>
      <c r="BG3131" s="478"/>
    </row>
    <row r="3132" spans="2:59" x14ac:dyDescent="0.2">
      <c r="B3132" s="478"/>
      <c r="C3132" s="478"/>
      <c r="D3132" s="620"/>
      <c r="E3132" s="620"/>
      <c r="F3132" s="620"/>
      <c r="G3132" s="479"/>
      <c r="H3132" s="621"/>
      <c r="I3132" s="622"/>
      <c r="J3132" s="622"/>
      <c r="K3132" s="623"/>
      <c r="L3132" s="623"/>
      <c r="M3132" s="622"/>
      <c r="N3132" s="623"/>
      <c r="O3132" s="622"/>
      <c r="P3132" s="479"/>
      <c r="Q3132" s="479"/>
      <c r="R3132" s="623"/>
      <c r="S3132" s="478"/>
      <c r="T3132" s="478"/>
      <c r="U3132" s="624"/>
      <c r="V3132" s="624"/>
      <c r="W3132" s="624"/>
      <c r="BB3132" s="478"/>
      <c r="BC3132" s="478"/>
      <c r="BD3132" s="478"/>
      <c r="BE3132" s="478"/>
      <c r="BF3132" s="478"/>
      <c r="BG3132" s="478"/>
    </row>
    <row r="3133" spans="2:59" x14ac:dyDescent="0.2">
      <c r="B3133" s="478"/>
      <c r="C3133" s="478"/>
      <c r="D3133" s="620"/>
      <c r="E3133" s="620"/>
      <c r="F3133" s="620"/>
      <c r="G3133" s="479"/>
      <c r="H3133" s="621"/>
      <c r="I3133" s="622"/>
      <c r="J3133" s="622"/>
      <c r="K3133" s="623"/>
      <c r="L3133" s="623"/>
      <c r="M3133" s="622"/>
      <c r="N3133" s="623"/>
      <c r="O3133" s="622"/>
      <c r="P3133" s="479"/>
      <c r="Q3133" s="479"/>
      <c r="R3133" s="623"/>
      <c r="S3133" s="478"/>
      <c r="T3133" s="478"/>
      <c r="U3133" s="624"/>
      <c r="V3133" s="624"/>
      <c r="W3133" s="624"/>
      <c r="BB3133" s="478"/>
      <c r="BC3133" s="478"/>
      <c r="BD3133" s="478"/>
      <c r="BE3133" s="478"/>
      <c r="BF3133" s="478"/>
      <c r="BG3133" s="478"/>
    </row>
    <row r="3134" spans="2:59" x14ac:dyDescent="0.2">
      <c r="B3134" s="478"/>
      <c r="C3134" s="478"/>
      <c r="D3134" s="620"/>
      <c r="E3134" s="620"/>
      <c r="F3134" s="620"/>
      <c r="G3134" s="479"/>
      <c r="H3134" s="621"/>
      <c r="I3134" s="622"/>
      <c r="J3134" s="622"/>
      <c r="K3134" s="623"/>
      <c r="L3134" s="623"/>
      <c r="M3134" s="622"/>
      <c r="N3134" s="623"/>
      <c r="O3134" s="622"/>
      <c r="P3134" s="479"/>
      <c r="Q3134" s="479"/>
      <c r="R3134" s="623"/>
      <c r="S3134" s="478"/>
      <c r="T3134" s="478"/>
      <c r="U3134" s="624"/>
      <c r="V3134" s="624"/>
      <c r="W3134" s="624"/>
      <c r="BB3134" s="478"/>
      <c r="BC3134" s="478"/>
      <c r="BD3134" s="478"/>
      <c r="BE3134" s="478"/>
      <c r="BF3134" s="478"/>
      <c r="BG3134" s="478"/>
    </row>
    <row r="3135" spans="2:59" x14ac:dyDescent="0.2">
      <c r="B3135" s="478"/>
      <c r="C3135" s="478"/>
      <c r="D3135" s="620"/>
      <c r="E3135" s="620"/>
      <c r="F3135" s="620"/>
      <c r="G3135" s="479"/>
      <c r="H3135" s="621"/>
      <c r="I3135" s="622"/>
      <c r="J3135" s="622"/>
      <c r="K3135" s="623"/>
      <c r="L3135" s="623"/>
      <c r="M3135" s="622"/>
      <c r="N3135" s="623"/>
      <c r="O3135" s="622"/>
      <c r="P3135" s="479"/>
      <c r="Q3135" s="479"/>
      <c r="R3135" s="623"/>
      <c r="S3135" s="478"/>
      <c r="T3135" s="478"/>
      <c r="U3135" s="624"/>
      <c r="V3135" s="624"/>
      <c r="W3135" s="624"/>
      <c r="BB3135" s="478"/>
      <c r="BC3135" s="478"/>
      <c r="BD3135" s="478"/>
      <c r="BE3135" s="478"/>
      <c r="BF3135" s="478"/>
      <c r="BG3135" s="478"/>
    </row>
    <row r="3136" spans="2:59" x14ac:dyDescent="0.2">
      <c r="B3136" s="478"/>
      <c r="C3136" s="478"/>
      <c r="D3136" s="620"/>
      <c r="E3136" s="620"/>
      <c r="F3136" s="620"/>
      <c r="G3136" s="479"/>
      <c r="H3136" s="621"/>
      <c r="I3136" s="622"/>
      <c r="J3136" s="622"/>
      <c r="K3136" s="623"/>
      <c r="L3136" s="623"/>
      <c r="M3136" s="622"/>
      <c r="N3136" s="623"/>
      <c r="O3136" s="622"/>
      <c r="P3136" s="479"/>
      <c r="Q3136" s="479"/>
      <c r="R3136" s="623"/>
      <c r="S3136" s="478"/>
      <c r="T3136" s="478"/>
      <c r="U3136" s="624"/>
      <c r="V3136" s="624"/>
      <c r="W3136" s="624"/>
      <c r="BB3136" s="478"/>
      <c r="BC3136" s="478"/>
      <c r="BD3136" s="478"/>
      <c r="BE3136" s="478"/>
      <c r="BF3136" s="478"/>
      <c r="BG3136" s="478"/>
    </row>
    <row r="3137" spans="2:59" x14ac:dyDescent="0.2">
      <c r="B3137" s="478"/>
      <c r="C3137" s="478"/>
      <c r="D3137" s="620"/>
      <c r="E3137" s="620"/>
      <c r="F3137" s="620"/>
      <c r="G3137" s="479"/>
      <c r="H3137" s="621"/>
      <c r="I3137" s="622"/>
      <c r="J3137" s="622"/>
      <c r="K3137" s="623"/>
      <c r="L3137" s="623"/>
      <c r="M3137" s="622"/>
      <c r="N3137" s="623"/>
      <c r="O3137" s="622"/>
      <c r="P3137" s="479"/>
      <c r="Q3137" s="479"/>
      <c r="R3137" s="623"/>
      <c r="S3137" s="478"/>
      <c r="T3137" s="478"/>
      <c r="U3137" s="624"/>
      <c r="V3137" s="624"/>
      <c r="W3137" s="624"/>
      <c r="BB3137" s="478"/>
      <c r="BC3137" s="478"/>
      <c r="BD3137" s="478"/>
      <c r="BE3137" s="478"/>
      <c r="BF3137" s="478"/>
      <c r="BG3137" s="478"/>
    </row>
    <row r="3138" spans="2:59" x14ac:dyDescent="0.2">
      <c r="B3138" s="478"/>
      <c r="C3138" s="478"/>
      <c r="D3138" s="620"/>
      <c r="E3138" s="620"/>
      <c r="F3138" s="620"/>
      <c r="G3138" s="479"/>
      <c r="H3138" s="621"/>
      <c r="I3138" s="622"/>
      <c r="J3138" s="622"/>
      <c r="K3138" s="623"/>
      <c r="L3138" s="623"/>
      <c r="M3138" s="622"/>
      <c r="N3138" s="623"/>
      <c r="O3138" s="622"/>
      <c r="P3138" s="479"/>
      <c r="Q3138" s="479"/>
      <c r="R3138" s="623"/>
      <c r="S3138" s="478"/>
      <c r="T3138" s="478"/>
      <c r="U3138" s="624"/>
      <c r="V3138" s="624"/>
      <c r="W3138" s="624"/>
      <c r="BB3138" s="478"/>
      <c r="BC3138" s="478"/>
      <c r="BD3138" s="478"/>
      <c r="BE3138" s="478"/>
      <c r="BF3138" s="478"/>
      <c r="BG3138" s="478"/>
    </row>
    <row r="3139" spans="2:59" x14ac:dyDescent="0.2">
      <c r="B3139" s="478"/>
      <c r="C3139" s="478"/>
      <c r="D3139" s="620"/>
      <c r="E3139" s="620"/>
      <c r="F3139" s="620"/>
      <c r="G3139" s="479"/>
      <c r="H3139" s="621"/>
      <c r="I3139" s="622"/>
      <c r="J3139" s="622"/>
      <c r="K3139" s="623"/>
      <c r="L3139" s="623"/>
      <c r="M3139" s="622"/>
      <c r="N3139" s="623"/>
      <c r="O3139" s="622"/>
      <c r="P3139" s="479"/>
      <c r="Q3139" s="479"/>
      <c r="R3139" s="623"/>
      <c r="S3139" s="478"/>
      <c r="T3139" s="478"/>
      <c r="U3139" s="624"/>
      <c r="V3139" s="624"/>
      <c r="W3139" s="624"/>
      <c r="BB3139" s="478"/>
      <c r="BC3139" s="478"/>
      <c r="BD3139" s="478"/>
      <c r="BE3139" s="478"/>
      <c r="BF3139" s="478"/>
      <c r="BG3139" s="478"/>
    </row>
    <row r="3140" spans="2:59" x14ac:dyDescent="0.2">
      <c r="B3140" s="478"/>
      <c r="C3140" s="478"/>
      <c r="D3140" s="620"/>
      <c r="E3140" s="620"/>
      <c r="F3140" s="620"/>
      <c r="G3140" s="479"/>
      <c r="H3140" s="621"/>
      <c r="I3140" s="622"/>
      <c r="J3140" s="622"/>
      <c r="K3140" s="623"/>
      <c r="L3140" s="623"/>
      <c r="M3140" s="622"/>
      <c r="N3140" s="623"/>
      <c r="O3140" s="622"/>
      <c r="P3140" s="479"/>
      <c r="Q3140" s="479"/>
      <c r="R3140" s="623"/>
      <c r="S3140" s="478"/>
      <c r="T3140" s="478"/>
      <c r="U3140" s="624"/>
      <c r="V3140" s="624"/>
      <c r="W3140" s="624"/>
      <c r="BB3140" s="478"/>
      <c r="BC3140" s="478"/>
      <c r="BD3140" s="478"/>
      <c r="BE3140" s="478"/>
      <c r="BF3140" s="478"/>
      <c r="BG3140" s="478"/>
    </row>
    <row r="3141" spans="2:59" x14ac:dyDescent="0.2">
      <c r="B3141" s="478"/>
      <c r="C3141" s="478"/>
      <c r="D3141" s="620"/>
      <c r="E3141" s="620"/>
      <c r="F3141" s="620"/>
      <c r="G3141" s="479"/>
      <c r="H3141" s="621"/>
      <c r="I3141" s="622"/>
      <c r="J3141" s="622"/>
      <c r="K3141" s="623"/>
      <c r="L3141" s="623"/>
      <c r="M3141" s="622"/>
      <c r="N3141" s="623"/>
      <c r="O3141" s="622"/>
      <c r="P3141" s="479"/>
      <c r="Q3141" s="479"/>
      <c r="R3141" s="623"/>
      <c r="S3141" s="478"/>
      <c r="T3141" s="478"/>
      <c r="U3141" s="624"/>
      <c r="V3141" s="624"/>
      <c r="W3141" s="624"/>
      <c r="BB3141" s="478"/>
      <c r="BC3141" s="478"/>
      <c r="BD3141" s="478"/>
      <c r="BE3141" s="478"/>
      <c r="BF3141" s="478"/>
      <c r="BG3141" s="478"/>
    </row>
    <row r="3142" spans="2:59" x14ac:dyDescent="0.2">
      <c r="B3142" s="478"/>
      <c r="C3142" s="478"/>
      <c r="D3142" s="620"/>
      <c r="E3142" s="620"/>
      <c r="F3142" s="620"/>
      <c r="G3142" s="479"/>
      <c r="H3142" s="621"/>
      <c r="I3142" s="622"/>
      <c r="J3142" s="622"/>
      <c r="K3142" s="623"/>
      <c r="L3142" s="623"/>
      <c r="M3142" s="622"/>
      <c r="N3142" s="623"/>
      <c r="O3142" s="622"/>
      <c r="P3142" s="479"/>
      <c r="Q3142" s="479"/>
      <c r="R3142" s="623"/>
      <c r="S3142" s="478"/>
      <c r="T3142" s="478"/>
      <c r="U3142" s="624"/>
      <c r="V3142" s="624"/>
      <c r="W3142" s="624"/>
      <c r="BB3142" s="478"/>
      <c r="BC3142" s="478"/>
      <c r="BD3142" s="478"/>
      <c r="BE3142" s="478"/>
      <c r="BF3142" s="478"/>
      <c r="BG3142" s="478"/>
    </row>
    <row r="3143" spans="2:59" x14ac:dyDescent="0.2">
      <c r="B3143" s="478"/>
      <c r="C3143" s="478"/>
      <c r="D3143" s="620"/>
      <c r="E3143" s="620"/>
      <c r="F3143" s="620"/>
      <c r="G3143" s="479"/>
      <c r="H3143" s="621"/>
      <c r="I3143" s="622"/>
      <c r="J3143" s="622"/>
      <c r="K3143" s="623"/>
      <c r="L3143" s="623"/>
      <c r="M3143" s="622"/>
      <c r="N3143" s="623"/>
      <c r="O3143" s="622"/>
      <c r="P3143" s="479"/>
      <c r="Q3143" s="479"/>
      <c r="R3143" s="623"/>
      <c r="S3143" s="478"/>
      <c r="T3143" s="478"/>
      <c r="U3143" s="624"/>
      <c r="V3143" s="624"/>
      <c r="W3143" s="624"/>
      <c r="BB3143" s="478"/>
      <c r="BC3143" s="478"/>
      <c r="BD3143" s="478"/>
      <c r="BE3143" s="478"/>
      <c r="BF3143" s="478"/>
      <c r="BG3143" s="478"/>
    </row>
    <row r="3144" spans="2:59" x14ac:dyDescent="0.2">
      <c r="B3144" s="478"/>
      <c r="C3144" s="478"/>
      <c r="D3144" s="620"/>
      <c r="E3144" s="620"/>
      <c r="F3144" s="620"/>
      <c r="G3144" s="479"/>
      <c r="H3144" s="621"/>
      <c r="I3144" s="622"/>
      <c r="J3144" s="622"/>
      <c r="K3144" s="623"/>
      <c r="L3144" s="623"/>
      <c r="M3144" s="622"/>
      <c r="N3144" s="623"/>
      <c r="O3144" s="622"/>
      <c r="P3144" s="479"/>
      <c r="Q3144" s="479"/>
      <c r="R3144" s="623"/>
      <c r="S3144" s="478"/>
      <c r="T3144" s="478"/>
      <c r="U3144" s="624"/>
      <c r="V3144" s="624"/>
      <c r="W3144" s="624"/>
      <c r="BB3144" s="478"/>
      <c r="BC3144" s="478"/>
      <c r="BD3144" s="478"/>
      <c r="BE3144" s="478"/>
      <c r="BF3144" s="478"/>
      <c r="BG3144" s="478"/>
    </row>
    <row r="3145" spans="2:59" x14ac:dyDescent="0.2">
      <c r="B3145" s="478"/>
      <c r="C3145" s="478"/>
      <c r="D3145" s="620"/>
      <c r="E3145" s="620"/>
      <c r="F3145" s="620"/>
      <c r="G3145" s="479"/>
      <c r="H3145" s="621"/>
      <c r="I3145" s="622"/>
      <c r="J3145" s="622"/>
      <c r="K3145" s="623"/>
      <c r="L3145" s="623"/>
      <c r="M3145" s="622"/>
      <c r="N3145" s="623"/>
      <c r="O3145" s="622"/>
      <c r="P3145" s="479"/>
      <c r="Q3145" s="479"/>
      <c r="R3145" s="623"/>
      <c r="S3145" s="478"/>
      <c r="T3145" s="478"/>
      <c r="U3145" s="624"/>
      <c r="V3145" s="624"/>
      <c r="W3145" s="624"/>
      <c r="BB3145" s="478"/>
      <c r="BC3145" s="478"/>
      <c r="BD3145" s="478"/>
      <c r="BE3145" s="478"/>
      <c r="BF3145" s="478"/>
      <c r="BG3145" s="478"/>
    </row>
    <row r="3146" spans="2:59" x14ac:dyDescent="0.2">
      <c r="B3146" s="478"/>
      <c r="C3146" s="478"/>
      <c r="D3146" s="620"/>
      <c r="E3146" s="620"/>
      <c r="F3146" s="620"/>
      <c r="G3146" s="479"/>
      <c r="H3146" s="621"/>
      <c r="I3146" s="622"/>
      <c r="J3146" s="622"/>
      <c r="K3146" s="623"/>
      <c r="L3146" s="623"/>
      <c r="M3146" s="622"/>
      <c r="N3146" s="623"/>
      <c r="O3146" s="622"/>
      <c r="P3146" s="479"/>
      <c r="Q3146" s="479"/>
      <c r="R3146" s="623"/>
      <c r="S3146" s="478"/>
      <c r="T3146" s="478"/>
      <c r="U3146" s="624"/>
      <c r="V3146" s="624"/>
      <c r="W3146" s="624"/>
      <c r="BB3146" s="478"/>
      <c r="BC3146" s="478"/>
      <c r="BD3146" s="478"/>
      <c r="BE3146" s="478"/>
      <c r="BF3146" s="478"/>
      <c r="BG3146" s="478"/>
    </row>
    <row r="3147" spans="2:59" x14ac:dyDescent="0.2">
      <c r="B3147" s="478"/>
      <c r="C3147" s="478"/>
      <c r="D3147" s="620"/>
      <c r="E3147" s="620"/>
      <c r="F3147" s="620"/>
      <c r="G3147" s="479"/>
      <c r="H3147" s="621"/>
      <c r="I3147" s="622"/>
      <c r="J3147" s="622"/>
      <c r="K3147" s="623"/>
      <c r="L3147" s="623"/>
      <c r="M3147" s="622"/>
      <c r="N3147" s="623"/>
      <c r="O3147" s="622"/>
      <c r="P3147" s="479"/>
      <c r="Q3147" s="479"/>
      <c r="R3147" s="623"/>
      <c r="S3147" s="478"/>
      <c r="T3147" s="478"/>
      <c r="U3147" s="624"/>
      <c r="V3147" s="624"/>
      <c r="W3147" s="624"/>
      <c r="BB3147" s="478"/>
      <c r="BC3147" s="478"/>
      <c r="BD3147" s="478"/>
      <c r="BE3147" s="478"/>
      <c r="BF3147" s="478"/>
      <c r="BG3147" s="478"/>
    </row>
    <row r="3148" spans="2:59" x14ac:dyDescent="0.2">
      <c r="B3148" s="478"/>
      <c r="C3148" s="478"/>
      <c r="D3148" s="620"/>
      <c r="E3148" s="620"/>
      <c r="F3148" s="620"/>
      <c r="G3148" s="479"/>
      <c r="H3148" s="621"/>
      <c r="I3148" s="622"/>
      <c r="J3148" s="622"/>
      <c r="K3148" s="623"/>
      <c r="L3148" s="623"/>
      <c r="M3148" s="622"/>
      <c r="N3148" s="623"/>
      <c r="O3148" s="622"/>
      <c r="P3148" s="479"/>
      <c r="Q3148" s="479"/>
      <c r="R3148" s="623"/>
      <c r="S3148" s="478"/>
      <c r="T3148" s="478"/>
      <c r="U3148" s="624"/>
      <c r="V3148" s="624"/>
      <c r="W3148" s="624"/>
      <c r="BB3148" s="478"/>
      <c r="BC3148" s="478"/>
      <c r="BD3148" s="478"/>
      <c r="BE3148" s="478"/>
      <c r="BF3148" s="478"/>
      <c r="BG3148" s="478"/>
    </row>
    <row r="3149" spans="2:59" x14ac:dyDescent="0.2">
      <c r="B3149" s="478"/>
      <c r="C3149" s="478"/>
      <c r="D3149" s="620"/>
      <c r="E3149" s="620"/>
      <c r="F3149" s="620"/>
      <c r="G3149" s="479"/>
      <c r="H3149" s="621"/>
      <c r="I3149" s="622"/>
      <c r="J3149" s="622"/>
      <c r="K3149" s="623"/>
      <c r="L3149" s="623"/>
      <c r="M3149" s="622"/>
      <c r="N3149" s="623"/>
      <c r="O3149" s="622"/>
      <c r="P3149" s="479"/>
      <c r="Q3149" s="479"/>
      <c r="R3149" s="623"/>
      <c r="S3149" s="478"/>
      <c r="T3149" s="478"/>
      <c r="U3149" s="624"/>
      <c r="V3149" s="624"/>
      <c r="W3149" s="624"/>
      <c r="BB3149" s="478"/>
      <c r="BC3149" s="478"/>
      <c r="BD3149" s="478"/>
      <c r="BE3149" s="478"/>
      <c r="BF3149" s="478"/>
      <c r="BG3149" s="478"/>
    </row>
    <row r="3150" spans="2:59" x14ac:dyDescent="0.2">
      <c r="B3150" s="478"/>
      <c r="C3150" s="478"/>
      <c r="D3150" s="620"/>
      <c r="E3150" s="620"/>
      <c r="F3150" s="620"/>
      <c r="G3150" s="479"/>
      <c r="H3150" s="621"/>
      <c r="I3150" s="622"/>
      <c r="J3150" s="622"/>
      <c r="K3150" s="623"/>
      <c r="L3150" s="623"/>
      <c r="M3150" s="622"/>
      <c r="N3150" s="623"/>
      <c r="O3150" s="622"/>
      <c r="P3150" s="479"/>
      <c r="Q3150" s="479"/>
      <c r="R3150" s="623"/>
      <c r="S3150" s="478"/>
      <c r="T3150" s="478"/>
      <c r="U3150" s="624"/>
      <c r="V3150" s="624"/>
      <c r="W3150" s="624"/>
      <c r="BB3150" s="478"/>
      <c r="BC3150" s="478"/>
      <c r="BD3150" s="478"/>
      <c r="BE3150" s="478"/>
      <c r="BF3150" s="478"/>
      <c r="BG3150" s="478"/>
    </row>
    <row r="3151" spans="2:59" x14ac:dyDescent="0.2">
      <c r="B3151" s="478"/>
      <c r="C3151" s="478"/>
      <c r="D3151" s="620"/>
      <c r="E3151" s="620"/>
      <c r="F3151" s="620"/>
      <c r="G3151" s="479"/>
      <c r="H3151" s="621"/>
      <c r="I3151" s="622"/>
      <c r="J3151" s="622"/>
      <c r="K3151" s="623"/>
      <c r="L3151" s="623"/>
      <c r="M3151" s="622"/>
      <c r="N3151" s="623"/>
      <c r="O3151" s="622"/>
      <c r="P3151" s="479"/>
      <c r="Q3151" s="479"/>
      <c r="R3151" s="623"/>
      <c r="S3151" s="478"/>
      <c r="T3151" s="478"/>
      <c r="U3151" s="624"/>
      <c r="V3151" s="624"/>
      <c r="W3151" s="624"/>
      <c r="BB3151" s="478"/>
      <c r="BC3151" s="478"/>
      <c r="BD3151" s="478"/>
      <c r="BE3151" s="478"/>
      <c r="BF3151" s="478"/>
      <c r="BG3151" s="478"/>
    </row>
    <row r="3152" spans="2:59" x14ac:dyDescent="0.2">
      <c r="B3152" s="478"/>
      <c r="C3152" s="478"/>
      <c r="D3152" s="620"/>
      <c r="E3152" s="620"/>
      <c r="F3152" s="620"/>
      <c r="G3152" s="479"/>
      <c r="H3152" s="621"/>
      <c r="I3152" s="622"/>
      <c r="J3152" s="622"/>
      <c r="K3152" s="623"/>
      <c r="L3152" s="623"/>
      <c r="M3152" s="622"/>
      <c r="N3152" s="623"/>
      <c r="O3152" s="622"/>
      <c r="P3152" s="479"/>
      <c r="Q3152" s="479"/>
      <c r="R3152" s="623"/>
      <c r="S3152" s="478"/>
      <c r="T3152" s="478"/>
      <c r="U3152" s="624"/>
      <c r="V3152" s="624"/>
      <c r="W3152" s="624"/>
      <c r="BB3152" s="478"/>
      <c r="BC3152" s="478"/>
      <c r="BD3152" s="478"/>
      <c r="BE3152" s="478"/>
      <c r="BF3152" s="478"/>
      <c r="BG3152" s="478"/>
    </row>
    <row r="3153" spans="2:59" x14ac:dyDescent="0.2">
      <c r="B3153" s="478"/>
      <c r="C3153" s="478"/>
      <c r="D3153" s="620"/>
      <c r="E3153" s="620"/>
      <c r="F3153" s="620"/>
      <c r="G3153" s="479"/>
      <c r="H3153" s="621"/>
      <c r="I3153" s="622"/>
      <c r="J3153" s="622"/>
      <c r="K3153" s="623"/>
      <c r="L3153" s="623"/>
      <c r="M3153" s="622"/>
      <c r="N3153" s="623"/>
      <c r="O3153" s="622"/>
      <c r="P3153" s="479"/>
      <c r="Q3153" s="479"/>
      <c r="R3153" s="623"/>
      <c r="S3153" s="478"/>
      <c r="T3153" s="478"/>
      <c r="U3153" s="624"/>
      <c r="V3153" s="624"/>
      <c r="W3153" s="624"/>
      <c r="BB3153" s="478"/>
      <c r="BC3153" s="478"/>
      <c r="BD3153" s="478"/>
      <c r="BE3153" s="478"/>
      <c r="BF3153" s="478"/>
      <c r="BG3153" s="478"/>
    </row>
    <row r="3154" spans="2:59" x14ac:dyDescent="0.2">
      <c r="B3154" s="478"/>
      <c r="C3154" s="478"/>
      <c r="D3154" s="620"/>
      <c r="E3154" s="620"/>
      <c r="F3154" s="620"/>
      <c r="G3154" s="479"/>
      <c r="H3154" s="621"/>
      <c r="I3154" s="622"/>
      <c r="J3154" s="622"/>
      <c r="K3154" s="623"/>
      <c r="L3154" s="623"/>
      <c r="M3154" s="622"/>
      <c r="N3154" s="623"/>
      <c r="O3154" s="622"/>
      <c r="P3154" s="479"/>
      <c r="Q3154" s="479"/>
      <c r="R3154" s="623"/>
      <c r="S3154" s="478"/>
      <c r="T3154" s="478"/>
      <c r="U3154" s="624"/>
      <c r="V3154" s="624"/>
      <c r="W3154" s="624"/>
      <c r="BB3154" s="478"/>
      <c r="BC3154" s="478"/>
      <c r="BD3154" s="478"/>
      <c r="BE3154" s="478"/>
      <c r="BF3154" s="478"/>
      <c r="BG3154" s="478"/>
    </row>
    <row r="3155" spans="2:59" x14ac:dyDescent="0.2">
      <c r="B3155" s="478"/>
      <c r="C3155" s="478"/>
      <c r="D3155" s="620"/>
      <c r="E3155" s="620"/>
      <c r="F3155" s="620"/>
      <c r="G3155" s="479"/>
      <c r="H3155" s="621"/>
      <c r="I3155" s="622"/>
      <c r="J3155" s="622"/>
      <c r="K3155" s="623"/>
      <c r="L3155" s="623"/>
      <c r="M3155" s="622"/>
      <c r="N3155" s="623"/>
      <c r="O3155" s="622"/>
      <c r="P3155" s="479"/>
      <c r="Q3155" s="479"/>
      <c r="R3155" s="623"/>
      <c r="S3155" s="478"/>
      <c r="T3155" s="478"/>
      <c r="U3155" s="624"/>
      <c r="V3155" s="624"/>
      <c r="W3155" s="624"/>
      <c r="BB3155" s="478"/>
      <c r="BC3155" s="478"/>
      <c r="BD3155" s="478"/>
      <c r="BE3155" s="478"/>
      <c r="BF3155" s="478"/>
      <c r="BG3155" s="478"/>
    </row>
    <row r="3156" spans="2:59" x14ac:dyDescent="0.2">
      <c r="B3156" s="478"/>
      <c r="C3156" s="478"/>
      <c r="D3156" s="620"/>
      <c r="E3156" s="620"/>
      <c r="F3156" s="620"/>
      <c r="G3156" s="479"/>
      <c r="H3156" s="621"/>
      <c r="I3156" s="622"/>
      <c r="J3156" s="622"/>
      <c r="K3156" s="623"/>
      <c r="L3156" s="623"/>
      <c r="M3156" s="622"/>
      <c r="N3156" s="623"/>
      <c r="O3156" s="622"/>
      <c r="P3156" s="479"/>
      <c r="Q3156" s="479"/>
      <c r="R3156" s="623"/>
      <c r="S3156" s="478"/>
      <c r="T3156" s="478"/>
      <c r="U3156" s="624"/>
      <c r="V3156" s="624"/>
      <c r="W3156" s="624"/>
      <c r="BB3156" s="478"/>
      <c r="BC3156" s="478"/>
      <c r="BD3156" s="478"/>
      <c r="BE3156" s="478"/>
      <c r="BF3156" s="478"/>
      <c r="BG3156" s="478"/>
    </row>
    <row r="3157" spans="2:59" x14ac:dyDescent="0.2">
      <c r="B3157" s="478"/>
      <c r="C3157" s="478"/>
      <c r="D3157" s="620"/>
      <c r="E3157" s="620"/>
      <c r="F3157" s="620"/>
      <c r="G3157" s="479"/>
      <c r="H3157" s="621"/>
      <c r="I3157" s="622"/>
      <c r="J3157" s="622"/>
      <c r="K3157" s="623"/>
      <c r="L3157" s="623"/>
      <c r="M3157" s="622"/>
      <c r="N3157" s="623"/>
      <c r="O3157" s="622"/>
      <c r="P3157" s="479"/>
      <c r="Q3157" s="479"/>
      <c r="R3157" s="623"/>
      <c r="S3157" s="478"/>
      <c r="T3157" s="478"/>
      <c r="U3157" s="624"/>
      <c r="V3157" s="624"/>
      <c r="W3157" s="624"/>
      <c r="BB3157" s="478"/>
      <c r="BC3157" s="478"/>
      <c r="BD3157" s="478"/>
      <c r="BE3157" s="478"/>
      <c r="BF3157" s="478"/>
      <c r="BG3157" s="478"/>
    </row>
    <row r="3158" spans="2:59" x14ac:dyDescent="0.2">
      <c r="B3158" s="478"/>
      <c r="C3158" s="478"/>
      <c r="D3158" s="620"/>
      <c r="E3158" s="620"/>
      <c r="F3158" s="620"/>
      <c r="G3158" s="479"/>
      <c r="H3158" s="621"/>
      <c r="I3158" s="622"/>
      <c r="J3158" s="622"/>
      <c r="K3158" s="623"/>
      <c r="L3158" s="623"/>
      <c r="M3158" s="622"/>
      <c r="N3158" s="623"/>
      <c r="O3158" s="622"/>
      <c r="P3158" s="479"/>
      <c r="Q3158" s="479"/>
      <c r="R3158" s="623"/>
      <c r="S3158" s="478"/>
      <c r="T3158" s="478"/>
      <c r="U3158" s="624"/>
      <c r="V3158" s="624"/>
      <c r="W3158" s="624"/>
      <c r="BB3158" s="478"/>
      <c r="BC3158" s="478"/>
      <c r="BD3158" s="478"/>
      <c r="BE3158" s="478"/>
      <c r="BF3158" s="478"/>
      <c r="BG3158" s="478"/>
    </row>
    <row r="3159" spans="2:59" x14ac:dyDescent="0.2">
      <c r="B3159" s="478"/>
      <c r="C3159" s="478"/>
      <c r="D3159" s="620"/>
      <c r="E3159" s="620"/>
      <c r="F3159" s="620"/>
      <c r="G3159" s="479"/>
      <c r="H3159" s="621"/>
      <c r="I3159" s="622"/>
      <c r="J3159" s="622"/>
      <c r="K3159" s="623"/>
      <c r="L3159" s="623"/>
      <c r="M3159" s="622"/>
      <c r="N3159" s="623"/>
      <c r="O3159" s="622"/>
      <c r="P3159" s="479"/>
      <c r="Q3159" s="479"/>
      <c r="R3159" s="623"/>
      <c r="S3159" s="478"/>
      <c r="T3159" s="478"/>
      <c r="U3159" s="624"/>
      <c r="V3159" s="624"/>
      <c r="W3159" s="624"/>
      <c r="BB3159" s="478"/>
      <c r="BC3159" s="478"/>
      <c r="BD3159" s="478"/>
      <c r="BE3159" s="478"/>
      <c r="BF3159" s="478"/>
      <c r="BG3159" s="478"/>
    </row>
    <row r="3160" spans="2:59" x14ac:dyDescent="0.2">
      <c r="B3160" s="478"/>
      <c r="C3160" s="478"/>
      <c r="D3160" s="620"/>
      <c r="E3160" s="620"/>
      <c r="F3160" s="620"/>
      <c r="G3160" s="479"/>
      <c r="H3160" s="621"/>
      <c r="I3160" s="622"/>
      <c r="J3160" s="622"/>
      <c r="K3160" s="623"/>
      <c r="L3160" s="623"/>
      <c r="M3160" s="622"/>
      <c r="N3160" s="623"/>
      <c r="O3160" s="622"/>
      <c r="P3160" s="479"/>
      <c r="Q3160" s="479"/>
      <c r="R3160" s="623"/>
      <c r="S3160" s="478"/>
      <c r="T3160" s="478"/>
      <c r="U3160" s="624"/>
      <c r="V3160" s="624"/>
      <c r="W3160" s="624"/>
      <c r="BB3160" s="478"/>
      <c r="BC3160" s="478"/>
      <c r="BD3160" s="478"/>
      <c r="BE3160" s="478"/>
      <c r="BF3160" s="478"/>
      <c r="BG3160" s="478"/>
    </row>
    <row r="3161" spans="2:59" x14ac:dyDescent="0.2">
      <c r="B3161" s="478"/>
      <c r="C3161" s="478"/>
      <c r="D3161" s="620"/>
      <c r="E3161" s="620"/>
      <c r="F3161" s="620"/>
      <c r="G3161" s="479"/>
      <c r="H3161" s="621"/>
      <c r="I3161" s="622"/>
      <c r="J3161" s="622"/>
      <c r="K3161" s="623"/>
      <c r="L3161" s="623"/>
      <c r="M3161" s="622"/>
      <c r="N3161" s="623"/>
      <c r="O3161" s="622"/>
      <c r="P3161" s="479"/>
      <c r="Q3161" s="479"/>
      <c r="R3161" s="623"/>
      <c r="S3161" s="478"/>
      <c r="T3161" s="478"/>
      <c r="U3161" s="624"/>
      <c r="V3161" s="624"/>
      <c r="W3161" s="624"/>
      <c r="BB3161" s="478"/>
      <c r="BC3161" s="478"/>
      <c r="BD3161" s="478"/>
      <c r="BE3161" s="478"/>
      <c r="BF3161" s="478"/>
      <c r="BG3161" s="478"/>
    </row>
    <row r="3162" spans="2:59" x14ac:dyDescent="0.2">
      <c r="B3162" s="478"/>
      <c r="C3162" s="478"/>
      <c r="D3162" s="620"/>
      <c r="E3162" s="620"/>
      <c r="F3162" s="620"/>
      <c r="G3162" s="479"/>
      <c r="H3162" s="621"/>
      <c r="I3162" s="622"/>
      <c r="J3162" s="622"/>
      <c r="K3162" s="623"/>
      <c r="L3162" s="623"/>
      <c r="M3162" s="622"/>
      <c r="N3162" s="623"/>
      <c r="O3162" s="622"/>
      <c r="P3162" s="479"/>
      <c r="Q3162" s="479"/>
      <c r="R3162" s="623"/>
      <c r="S3162" s="478"/>
      <c r="T3162" s="478"/>
      <c r="U3162" s="624"/>
      <c r="V3162" s="624"/>
      <c r="W3162" s="624"/>
      <c r="BB3162" s="478"/>
      <c r="BC3162" s="478"/>
      <c r="BD3162" s="478"/>
      <c r="BE3162" s="478"/>
      <c r="BF3162" s="478"/>
      <c r="BG3162" s="478"/>
    </row>
    <row r="3163" spans="2:59" x14ac:dyDescent="0.2">
      <c r="B3163" s="478"/>
      <c r="C3163" s="478"/>
      <c r="D3163" s="620"/>
      <c r="E3163" s="620"/>
      <c r="F3163" s="620"/>
      <c r="G3163" s="479"/>
      <c r="H3163" s="621"/>
      <c r="I3163" s="622"/>
      <c r="J3163" s="622"/>
      <c r="K3163" s="623"/>
      <c r="L3163" s="623"/>
      <c r="M3163" s="622"/>
      <c r="N3163" s="623"/>
      <c r="O3163" s="622"/>
      <c r="P3163" s="479"/>
      <c r="Q3163" s="479"/>
      <c r="R3163" s="623"/>
      <c r="S3163" s="478"/>
      <c r="T3163" s="478"/>
      <c r="U3163" s="624"/>
      <c r="V3163" s="624"/>
      <c r="W3163" s="624"/>
      <c r="BB3163" s="478"/>
      <c r="BC3163" s="478"/>
      <c r="BD3163" s="478"/>
      <c r="BE3163" s="478"/>
      <c r="BF3163" s="478"/>
      <c r="BG3163" s="478"/>
    </row>
    <row r="3164" spans="2:59" x14ac:dyDescent="0.2">
      <c r="B3164" s="478"/>
      <c r="C3164" s="478"/>
      <c r="D3164" s="620"/>
      <c r="E3164" s="620"/>
      <c r="F3164" s="620"/>
      <c r="G3164" s="479"/>
      <c r="H3164" s="621"/>
      <c r="I3164" s="622"/>
      <c r="J3164" s="622"/>
      <c r="K3164" s="623"/>
      <c r="L3164" s="623"/>
      <c r="M3164" s="622"/>
      <c r="N3164" s="623"/>
      <c r="O3164" s="622"/>
      <c r="P3164" s="479"/>
      <c r="Q3164" s="479"/>
      <c r="R3164" s="623"/>
      <c r="S3164" s="478"/>
      <c r="T3164" s="478"/>
      <c r="U3164" s="624"/>
      <c r="V3164" s="624"/>
      <c r="W3164" s="624"/>
      <c r="BB3164" s="478"/>
      <c r="BC3164" s="478"/>
      <c r="BD3164" s="478"/>
      <c r="BE3164" s="478"/>
      <c r="BF3164" s="478"/>
      <c r="BG3164" s="478"/>
    </row>
    <row r="3165" spans="2:59" x14ac:dyDescent="0.2">
      <c r="B3165" s="478"/>
      <c r="C3165" s="478"/>
      <c r="D3165" s="620"/>
      <c r="E3165" s="620"/>
      <c r="F3165" s="620"/>
      <c r="G3165" s="479"/>
      <c r="H3165" s="621"/>
      <c r="I3165" s="622"/>
      <c r="J3165" s="622"/>
      <c r="K3165" s="623"/>
      <c r="L3165" s="623"/>
      <c r="M3165" s="622"/>
      <c r="N3165" s="623"/>
      <c r="O3165" s="622"/>
      <c r="P3165" s="479"/>
      <c r="Q3165" s="479"/>
      <c r="R3165" s="623"/>
      <c r="S3165" s="478"/>
      <c r="T3165" s="478"/>
      <c r="U3165" s="624"/>
      <c r="V3165" s="624"/>
      <c r="W3165" s="624"/>
      <c r="BB3165" s="478"/>
      <c r="BC3165" s="478"/>
      <c r="BD3165" s="478"/>
      <c r="BE3165" s="478"/>
      <c r="BF3165" s="478"/>
      <c r="BG3165" s="478"/>
    </row>
    <row r="3166" spans="2:59" x14ac:dyDescent="0.2">
      <c r="B3166" s="478"/>
      <c r="C3166" s="478"/>
      <c r="D3166" s="620"/>
      <c r="E3166" s="620"/>
      <c r="F3166" s="620"/>
      <c r="G3166" s="479"/>
      <c r="H3166" s="621"/>
      <c r="I3166" s="622"/>
      <c r="J3166" s="622"/>
      <c r="K3166" s="623"/>
      <c r="L3166" s="623"/>
      <c r="M3166" s="622"/>
      <c r="N3166" s="623"/>
      <c r="O3166" s="622"/>
      <c r="P3166" s="479"/>
      <c r="Q3166" s="479"/>
      <c r="R3166" s="623"/>
      <c r="S3166" s="478"/>
      <c r="T3166" s="478"/>
      <c r="U3166" s="624"/>
      <c r="V3166" s="624"/>
      <c r="W3166" s="624"/>
      <c r="BB3166" s="478"/>
      <c r="BC3166" s="478"/>
      <c r="BD3166" s="478"/>
      <c r="BE3166" s="478"/>
      <c r="BF3166" s="478"/>
      <c r="BG3166" s="478"/>
    </row>
    <row r="3167" spans="2:59" x14ac:dyDescent="0.2">
      <c r="B3167" s="478"/>
      <c r="C3167" s="478"/>
      <c r="D3167" s="620"/>
      <c r="E3167" s="620"/>
      <c r="F3167" s="620"/>
      <c r="G3167" s="479"/>
      <c r="H3167" s="621"/>
      <c r="I3167" s="622"/>
      <c r="J3167" s="622"/>
      <c r="K3167" s="623"/>
      <c r="L3167" s="623"/>
      <c r="M3167" s="622"/>
      <c r="N3167" s="623"/>
      <c r="O3167" s="622"/>
      <c r="P3167" s="479"/>
      <c r="Q3167" s="479"/>
      <c r="R3167" s="623"/>
      <c r="S3167" s="478"/>
      <c r="T3167" s="478"/>
      <c r="U3167" s="624"/>
      <c r="V3167" s="624"/>
      <c r="W3167" s="624"/>
      <c r="BB3167" s="478"/>
      <c r="BC3167" s="478"/>
      <c r="BD3167" s="478"/>
      <c r="BE3167" s="478"/>
      <c r="BF3167" s="478"/>
      <c r="BG3167" s="478"/>
    </row>
    <row r="3168" spans="2:59" x14ac:dyDescent="0.2">
      <c r="B3168" s="478"/>
      <c r="C3168" s="478"/>
      <c r="D3168" s="620"/>
      <c r="E3168" s="620"/>
      <c r="F3168" s="620"/>
      <c r="G3168" s="479"/>
      <c r="H3168" s="621"/>
      <c r="I3168" s="622"/>
      <c r="J3168" s="622"/>
      <c r="K3168" s="623"/>
      <c r="L3168" s="623"/>
      <c r="M3168" s="622"/>
      <c r="N3168" s="623"/>
      <c r="O3168" s="622"/>
      <c r="P3168" s="479"/>
      <c r="Q3168" s="479"/>
      <c r="R3168" s="623"/>
      <c r="S3168" s="478"/>
      <c r="T3168" s="478"/>
      <c r="U3168" s="624"/>
      <c r="V3168" s="624"/>
      <c r="W3168" s="624"/>
      <c r="BB3168" s="478"/>
      <c r="BC3168" s="478"/>
      <c r="BD3168" s="478"/>
      <c r="BE3168" s="478"/>
      <c r="BF3168" s="478"/>
      <c r="BG3168" s="478"/>
    </row>
    <row r="3169" spans="2:59" x14ac:dyDescent="0.2">
      <c r="B3169" s="478"/>
      <c r="C3169" s="478"/>
      <c r="D3169" s="620"/>
      <c r="E3169" s="620"/>
      <c r="F3169" s="620"/>
      <c r="G3169" s="479"/>
      <c r="H3169" s="621"/>
      <c r="I3169" s="622"/>
      <c r="J3169" s="622"/>
      <c r="K3169" s="623"/>
      <c r="L3169" s="623"/>
      <c r="M3169" s="622"/>
      <c r="N3169" s="623"/>
      <c r="O3169" s="622"/>
      <c r="P3169" s="479"/>
      <c r="Q3169" s="479"/>
      <c r="R3169" s="623"/>
      <c r="S3169" s="478"/>
      <c r="T3169" s="478"/>
      <c r="U3169" s="624"/>
      <c r="V3169" s="624"/>
      <c r="W3169" s="624"/>
      <c r="BB3169" s="478"/>
      <c r="BC3169" s="478"/>
      <c r="BD3169" s="478"/>
      <c r="BE3169" s="478"/>
      <c r="BF3169" s="478"/>
      <c r="BG3169" s="478"/>
    </row>
    <row r="3170" spans="2:59" x14ac:dyDescent="0.2">
      <c r="B3170" s="478"/>
      <c r="C3170" s="478"/>
      <c r="D3170" s="620"/>
      <c r="E3170" s="620"/>
      <c r="F3170" s="620"/>
      <c r="G3170" s="479"/>
      <c r="H3170" s="621"/>
      <c r="I3170" s="622"/>
      <c r="J3170" s="622"/>
      <c r="K3170" s="623"/>
      <c r="L3170" s="623"/>
      <c r="M3170" s="622"/>
      <c r="N3170" s="623"/>
      <c r="O3170" s="622"/>
      <c r="P3170" s="479"/>
      <c r="Q3170" s="479"/>
      <c r="R3170" s="623"/>
      <c r="S3170" s="478"/>
      <c r="T3170" s="478"/>
      <c r="U3170" s="624"/>
      <c r="V3170" s="624"/>
      <c r="W3170" s="624"/>
      <c r="BB3170" s="478"/>
      <c r="BC3170" s="478"/>
      <c r="BD3170" s="478"/>
      <c r="BE3170" s="478"/>
      <c r="BF3170" s="478"/>
      <c r="BG3170" s="478"/>
    </row>
    <row r="3171" spans="2:59" x14ac:dyDescent="0.2">
      <c r="B3171" s="478"/>
      <c r="C3171" s="478"/>
      <c r="D3171" s="620"/>
      <c r="E3171" s="620"/>
      <c r="F3171" s="620"/>
      <c r="G3171" s="479"/>
      <c r="H3171" s="621"/>
      <c r="I3171" s="622"/>
      <c r="J3171" s="622"/>
      <c r="K3171" s="623"/>
      <c r="L3171" s="623"/>
      <c r="M3171" s="622"/>
      <c r="N3171" s="623"/>
      <c r="O3171" s="622"/>
      <c r="P3171" s="479"/>
      <c r="Q3171" s="479"/>
      <c r="R3171" s="623"/>
      <c r="S3171" s="478"/>
      <c r="T3171" s="478"/>
      <c r="U3171" s="624"/>
      <c r="V3171" s="624"/>
      <c r="W3171" s="624"/>
      <c r="BB3171" s="478"/>
      <c r="BC3171" s="478"/>
      <c r="BD3171" s="478"/>
      <c r="BE3171" s="478"/>
      <c r="BF3171" s="478"/>
      <c r="BG3171" s="478"/>
    </row>
    <row r="3172" spans="2:59" x14ac:dyDescent="0.2">
      <c r="B3172" s="478"/>
      <c r="C3172" s="478"/>
      <c r="D3172" s="620"/>
      <c r="E3172" s="620"/>
      <c r="F3172" s="620"/>
      <c r="G3172" s="479"/>
      <c r="H3172" s="621"/>
      <c r="I3172" s="622"/>
      <c r="J3172" s="622"/>
      <c r="K3172" s="623"/>
      <c r="L3172" s="623"/>
      <c r="M3172" s="622"/>
      <c r="N3172" s="623"/>
      <c r="O3172" s="622"/>
      <c r="P3172" s="479"/>
      <c r="Q3172" s="479"/>
      <c r="R3172" s="623"/>
      <c r="S3172" s="478"/>
      <c r="T3172" s="478"/>
      <c r="U3172" s="624"/>
      <c r="V3172" s="624"/>
      <c r="W3172" s="624"/>
      <c r="BB3172" s="478"/>
      <c r="BC3172" s="478"/>
      <c r="BD3172" s="478"/>
      <c r="BE3172" s="478"/>
      <c r="BF3172" s="478"/>
      <c r="BG3172" s="478"/>
    </row>
    <row r="3173" spans="2:59" x14ac:dyDescent="0.2">
      <c r="B3173" s="478"/>
      <c r="C3173" s="478"/>
      <c r="D3173" s="620"/>
      <c r="E3173" s="620"/>
      <c r="F3173" s="620"/>
      <c r="G3173" s="479"/>
      <c r="H3173" s="621"/>
      <c r="I3173" s="622"/>
      <c r="J3173" s="622"/>
      <c r="K3173" s="623"/>
      <c r="L3173" s="623"/>
      <c r="M3173" s="622"/>
      <c r="N3173" s="623"/>
      <c r="O3173" s="622"/>
      <c r="P3173" s="479"/>
      <c r="Q3173" s="479"/>
      <c r="R3173" s="623"/>
      <c r="S3173" s="478"/>
      <c r="T3173" s="478"/>
      <c r="U3173" s="624"/>
      <c r="V3173" s="624"/>
      <c r="W3173" s="624"/>
      <c r="BB3173" s="478"/>
      <c r="BC3173" s="478"/>
      <c r="BD3173" s="478"/>
      <c r="BE3173" s="478"/>
      <c r="BF3173" s="478"/>
      <c r="BG3173" s="478"/>
    </row>
    <row r="3174" spans="2:59" x14ac:dyDescent="0.2">
      <c r="B3174" s="478"/>
      <c r="C3174" s="478"/>
      <c r="D3174" s="620"/>
      <c r="E3174" s="620"/>
      <c r="F3174" s="620"/>
      <c r="G3174" s="479"/>
      <c r="H3174" s="621"/>
      <c r="I3174" s="622"/>
      <c r="J3174" s="622"/>
      <c r="K3174" s="623"/>
      <c r="L3174" s="623"/>
      <c r="M3174" s="622"/>
      <c r="N3174" s="623"/>
      <c r="O3174" s="622"/>
      <c r="P3174" s="479"/>
      <c r="Q3174" s="479"/>
      <c r="R3174" s="623"/>
      <c r="S3174" s="478"/>
      <c r="T3174" s="478"/>
      <c r="U3174" s="624"/>
      <c r="V3174" s="624"/>
      <c r="W3174" s="624"/>
      <c r="BB3174" s="478"/>
      <c r="BC3174" s="478"/>
      <c r="BD3174" s="478"/>
      <c r="BE3174" s="478"/>
      <c r="BF3174" s="478"/>
      <c r="BG3174" s="478"/>
    </row>
    <row r="3175" spans="2:59" x14ac:dyDescent="0.2">
      <c r="B3175" s="478"/>
      <c r="C3175" s="478"/>
      <c r="D3175" s="620"/>
      <c r="E3175" s="620"/>
      <c r="F3175" s="620"/>
      <c r="G3175" s="479"/>
      <c r="H3175" s="621"/>
      <c r="I3175" s="622"/>
      <c r="J3175" s="622"/>
      <c r="K3175" s="623"/>
      <c r="L3175" s="623"/>
      <c r="M3175" s="622"/>
      <c r="N3175" s="623"/>
      <c r="O3175" s="622"/>
      <c r="P3175" s="479"/>
      <c r="Q3175" s="479"/>
      <c r="R3175" s="623"/>
      <c r="S3175" s="478"/>
      <c r="T3175" s="478"/>
      <c r="U3175" s="624"/>
      <c r="V3175" s="624"/>
      <c r="W3175" s="624"/>
      <c r="BB3175" s="478"/>
      <c r="BC3175" s="478"/>
      <c r="BD3175" s="478"/>
      <c r="BE3175" s="478"/>
      <c r="BF3175" s="478"/>
      <c r="BG3175" s="478"/>
    </row>
    <row r="3176" spans="2:59" x14ac:dyDescent="0.2">
      <c r="B3176" s="478"/>
      <c r="C3176" s="478"/>
      <c r="D3176" s="620"/>
      <c r="E3176" s="620"/>
      <c r="F3176" s="620"/>
      <c r="G3176" s="479"/>
      <c r="H3176" s="621"/>
      <c r="I3176" s="622"/>
      <c r="J3176" s="622"/>
      <c r="K3176" s="623"/>
      <c r="L3176" s="623"/>
      <c r="M3176" s="622"/>
      <c r="N3176" s="623"/>
      <c r="O3176" s="622"/>
      <c r="P3176" s="479"/>
      <c r="Q3176" s="479"/>
      <c r="R3176" s="623"/>
      <c r="S3176" s="478"/>
      <c r="T3176" s="478"/>
      <c r="U3176" s="624"/>
      <c r="V3176" s="624"/>
      <c r="W3176" s="624"/>
      <c r="BB3176" s="478"/>
      <c r="BC3176" s="478"/>
      <c r="BD3176" s="478"/>
      <c r="BE3176" s="478"/>
      <c r="BF3176" s="478"/>
      <c r="BG3176" s="478"/>
    </row>
    <row r="3177" spans="2:59" x14ac:dyDescent="0.2">
      <c r="B3177" s="478"/>
      <c r="C3177" s="478"/>
      <c r="D3177" s="620"/>
      <c r="E3177" s="620"/>
      <c r="F3177" s="620"/>
      <c r="G3177" s="479"/>
      <c r="H3177" s="621"/>
      <c r="I3177" s="622"/>
      <c r="J3177" s="622"/>
      <c r="K3177" s="623"/>
      <c r="L3177" s="623"/>
      <c r="M3177" s="622"/>
      <c r="N3177" s="623"/>
      <c r="O3177" s="622"/>
      <c r="P3177" s="479"/>
      <c r="Q3177" s="479"/>
      <c r="R3177" s="623"/>
      <c r="S3177" s="478"/>
      <c r="T3177" s="478"/>
      <c r="U3177" s="624"/>
      <c r="V3177" s="624"/>
      <c r="W3177" s="624"/>
      <c r="BB3177" s="478"/>
      <c r="BC3177" s="478"/>
      <c r="BD3177" s="478"/>
      <c r="BE3177" s="478"/>
      <c r="BF3177" s="478"/>
      <c r="BG3177" s="478"/>
    </row>
    <row r="3178" spans="2:59" x14ac:dyDescent="0.2">
      <c r="B3178" s="478"/>
      <c r="C3178" s="478"/>
      <c r="D3178" s="620"/>
      <c r="E3178" s="620"/>
      <c r="F3178" s="620"/>
      <c r="G3178" s="479"/>
      <c r="H3178" s="621"/>
      <c r="I3178" s="622"/>
      <c r="J3178" s="622"/>
      <c r="K3178" s="623"/>
      <c r="L3178" s="623"/>
      <c r="M3178" s="622"/>
      <c r="N3178" s="623"/>
      <c r="O3178" s="622"/>
      <c r="P3178" s="479"/>
      <c r="Q3178" s="479"/>
      <c r="R3178" s="623"/>
      <c r="S3178" s="478"/>
      <c r="T3178" s="478"/>
      <c r="U3178" s="624"/>
      <c r="V3178" s="624"/>
      <c r="W3178" s="624"/>
      <c r="BB3178" s="478"/>
      <c r="BC3178" s="478"/>
      <c r="BD3178" s="478"/>
      <c r="BE3178" s="478"/>
      <c r="BF3178" s="478"/>
      <c r="BG3178" s="478"/>
    </row>
    <row r="3179" spans="2:59" x14ac:dyDescent="0.2">
      <c r="B3179" s="478"/>
      <c r="C3179" s="478"/>
      <c r="D3179" s="620"/>
      <c r="E3179" s="620"/>
      <c r="F3179" s="620"/>
      <c r="G3179" s="479"/>
      <c r="H3179" s="621"/>
      <c r="I3179" s="622"/>
      <c r="J3179" s="622"/>
      <c r="K3179" s="623"/>
      <c r="L3179" s="623"/>
      <c r="M3179" s="622"/>
      <c r="N3179" s="623"/>
      <c r="O3179" s="622"/>
      <c r="P3179" s="479"/>
      <c r="Q3179" s="479"/>
      <c r="R3179" s="623"/>
      <c r="S3179" s="478"/>
      <c r="T3179" s="478"/>
      <c r="U3179" s="624"/>
      <c r="V3179" s="624"/>
      <c r="W3179" s="624"/>
      <c r="BB3179" s="478"/>
      <c r="BC3179" s="478"/>
      <c r="BD3179" s="478"/>
      <c r="BE3179" s="478"/>
      <c r="BF3179" s="478"/>
      <c r="BG3179" s="478"/>
    </row>
    <row r="3180" spans="2:59" x14ac:dyDescent="0.2">
      <c r="B3180" s="478"/>
      <c r="C3180" s="478"/>
      <c r="D3180" s="620"/>
      <c r="E3180" s="620"/>
      <c r="F3180" s="620"/>
      <c r="G3180" s="479"/>
      <c r="H3180" s="621"/>
      <c r="I3180" s="622"/>
      <c r="J3180" s="622"/>
      <c r="K3180" s="623"/>
      <c r="L3180" s="623"/>
      <c r="M3180" s="622"/>
      <c r="N3180" s="623"/>
      <c r="O3180" s="622"/>
      <c r="P3180" s="479"/>
      <c r="Q3180" s="479"/>
      <c r="R3180" s="623"/>
      <c r="S3180" s="478"/>
      <c r="T3180" s="478"/>
      <c r="U3180" s="624"/>
      <c r="V3180" s="624"/>
      <c r="W3180" s="624"/>
      <c r="BB3180" s="478"/>
      <c r="BC3180" s="478"/>
      <c r="BD3180" s="478"/>
      <c r="BE3180" s="478"/>
      <c r="BF3180" s="478"/>
      <c r="BG3180" s="478"/>
    </row>
    <row r="3181" spans="2:59" x14ac:dyDescent="0.2">
      <c r="B3181" s="478"/>
      <c r="C3181" s="478"/>
      <c r="D3181" s="620"/>
      <c r="E3181" s="620"/>
      <c r="F3181" s="620"/>
      <c r="G3181" s="479"/>
      <c r="H3181" s="621"/>
      <c r="I3181" s="622"/>
      <c r="J3181" s="622"/>
      <c r="K3181" s="623"/>
      <c r="L3181" s="623"/>
      <c r="M3181" s="622"/>
      <c r="N3181" s="623"/>
      <c r="O3181" s="622"/>
      <c r="P3181" s="479"/>
      <c r="Q3181" s="479"/>
      <c r="R3181" s="623"/>
      <c r="S3181" s="478"/>
      <c r="T3181" s="478"/>
      <c r="U3181" s="624"/>
      <c r="V3181" s="624"/>
      <c r="W3181" s="624"/>
      <c r="BB3181" s="478"/>
      <c r="BC3181" s="478"/>
      <c r="BD3181" s="478"/>
      <c r="BE3181" s="478"/>
      <c r="BF3181" s="478"/>
      <c r="BG3181" s="478"/>
    </row>
    <row r="3182" spans="2:59" x14ac:dyDescent="0.2">
      <c r="B3182" s="478"/>
      <c r="C3182" s="478"/>
      <c r="D3182" s="620"/>
      <c r="E3182" s="620"/>
      <c r="F3182" s="620"/>
      <c r="G3182" s="479"/>
      <c r="H3182" s="621"/>
      <c r="I3182" s="622"/>
      <c r="J3182" s="622"/>
      <c r="K3182" s="623"/>
      <c r="L3182" s="623"/>
      <c r="M3182" s="622"/>
      <c r="N3182" s="623"/>
      <c r="O3182" s="622"/>
      <c r="P3182" s="479"/>
      <c r="Q3182" s="479"/>
      <c r="R3182" s="623"/>
      <c r="S3182" s="478"/>
      <c r="T3182" s="478"/>
      <c r="U3182" s="624"/>
      <c r="V3182" s="624"/>
      <c r="W3182" s="624"/>
      <c r="BB3182" s="478"/>
      <c r="BC3182" s="478"/>
      <c r="BD3182" s="478"/>
      <c r="BE3182" s="478"/>
      <c r="BF3182" s="478"/>
      <c r="BG3182" s="478"/>
    </row>
    <row r="3183" spans="2:59" x14ac:dyDescent="0.2">
      <c r="B3183" s="478"/>
      <c r="C3183" s="478"/>
      <c r="D3183" s="620"/>
      <c r="E3183" s="620"/>
      <c r="F3183" s="620"/>
      <c r="G3183" s="479"/>
      <c r="H3183" s="621"/>
      <c r="I3183" s="622"/>
      <c r="J3183" s="622"/>
      <c r="K3183" s="623"/>
      <c r="L3183" s="623"/>
      <c r="M3183" s="622"/>
      <c r="N3183" s="623"/>
      <c r="O3183" s="622"/>
      <c r="P3183" s="479"/>
      <c r="Q3183" s="479"/>
      <c r="R3183" s="623"/>
      <c r="S3183" s="478"/>
      <c r="T3183" s="478"/>
      <c r="U3183" s="624"/>
      <c r="V3183" s="624"/>
      <c r="W3183" s="624"/>
      <c r="BB3183" s="478"/>
      <c r="BC3183" s="478"/>
      <c r="BD3183" s="478"/>
      <c r="BE3183" s="478"/>
      <c r="BF3183" s="478"/>
      <c r="BG3183" s="478"/>
    </row>
    <row r="3184" spans="2:59" x14ac:dyDescent="0.2">
      <c r="B3184" s="478"/>
      <c r="C3184" s="478"/>
      <c r="D3184" s="620"/>
      <c r="E3184" s="620"/>
      <c r="F3184" s="620"/>
      <c r="G3184" s="479"/>
      <c r="H3184" s="621"/>
      <c r="I3184" s="622"/>
      <c r="J3184" s="622"/>
      <c r="K3184" s="623"/>
      <c r="L3184" s="623"/>
      <c r="M3184" s="622"/>
      <c r="N3184" s="623"/>
      <c r="O3184" s="622"/>
      <c r="P3184" s="479"/>
      <c r="Q3184" s="479"/>
      <c r="R3184" s="623"/>
      <c r="S3184" s="478"/>
      <c r="T3184" s="478"/>
      <c r="U3184" s="624"/>
      <c r="V3184" s="624"/>
      <c r="W3184" s="624"/>
      <c r="BB3184" s="478"/>
      <c r="BC3184" s="478"/>
      <c r="BD3184" s="478"/>
      <c r="BE3184" s="478"/>
      <c r="BF3184" s="478"/>
      <c r="BG3184" s="478"/>
    </row>
    <row r="3185" spans="2:59" x14ac:dyDescent="0.2">
      <c r="B3185" s="478"/>
      <c r="C3185" s="478"/>
      <c r="D3185" s="620"/>
      <c r="E3185" s="620"/>
      <c r="F3185" s="620"/>
      <c r="G3185" s="479"/>
      <c r="H3185" s="621"/>
      <c r="I3185" s="622"/>
      <c r="J3185" s="622"/>
      <c r="K3185" s="623"/>
      <c r="L3185" s="623"/>
      <c r="M3185" s="622"/>
      <c r="N3185" s="623"/>
      <c r="O3185" s="622"/>
      <c r="P3185" s="479"/>
      <c r="Q3185" s="479"/>
      <c r="R3185" s="623"/>
      <c r="S3185" s="478"/>
      <c r="T3185" s="478"/>
      <c r="U3185" s="624"/>
      <c r="V3185" s="624"/>
      <c r="W3185" s="624"/>
      <c r="BB3185" s="478"/>
      <c r="BC3185" s="478"/>
      <c r="BD3185" s="478"/>
      <c r="BE3185" s="478"/>
      <c r="BF3185" s="478"/>
      <c r="BG3185" s="478"/>
    </row>
    <row r="3186" spans="2:59" x14ac:dyDescent="0.2">
      <c r="B3186" s="478"/>
      <c r="C3186" s="478"/>
      <c r="D3186" s="620"/>
      <c r="E3186" s="620"/>
      <c r="F3186" s="620"/>
      <c r="G3186" s="479"/>
      <c r="H3186" s="621"/>
      <c r="I3186" s="622"/>
      <c r="J3186" s="622"/>
      <c r="K3186" s="623"/>
      <c r="L3186" s="623"/>
      <c r="M3186" s="622"/>
      <c r="N3186" s="623"/>
      <c r="O3186" s="622"/>
      <c r="P3186" s="479"/>
      <c r="Q3186" s="479"/>
      <c r="R3186" s="623"/>
      <c r="S3186" s="478"/>
      <c r="T3186" s="478"/>
      <c r="U3186" s="624"/>
      <c r="V3186" s="624"/>
      <c r="W3186" s="624"/>
      <c r="BB3186" s="478"/>
      <c r="BC3186" s="478"/>
      <c r="BD3186" s="478"/>
      <c r="BE3186" s="478"/>
      <c r="BF3186" s="478"/>
      <c r="BG3186" s="478"/>
    </row>
    <row r="3187" spans="2:59" x14ac:dyDescent="0.2">
      <c r="B3187" s="478"/>
      <c r="C3187" s="478"/>
      <c r="D3187" s="620"/>
      <c r="E3187" s="620"/>
      <c r="F3187" s="620"/>
      <c r="G3187" s="479"/>
      <c r="H3187" s="621"/>
      <c r="I3187" s="622"/>
      <c r="J3187" s="622"/>
      <c r="K3187" s="623"/>
      <c r="L3187" s="623"/>
      <c r="M3187" s="622"/>
      <c r="N3187" s="623"/>
      <c r="O3187" s="622"/>
      <c r="P3187" s="479"/>
      <c r="Q3187" s="479"/>
      <c r="R3187" s="623"/>
      <c r="S3187" s="478"/>
      <c r="T3187" s="478"/>
      <c r="U3187" s="624"/>
      <c r="V3187" s="624"/>
      <c r="W3187" s="624"/>
      <c r="BB3187" s="478"/>
      <c r="BC3187" s="478"/>
      <c r="BD3187" s="478"/>
      <c r="BE3187" s="478"/>
      <c r="BF3187" s="478"/>
      <c r="BG3187" s="478"/>
    </row>
    <row r="3188" spans="2:59" x14ac:dyDescent="0.2">
      <c r="B3188" s="478"/>
      <c r="C3188" s="478"/>
      <c r="D3188" s="620"/>
      <c r="E3188" s="620"/>
      <c r="F3188" s="620"/>
      <c r="G3188" s="479"/>
      <c r="H3188" s="621"/>
      <c r="I3188" s="622"/>
      <c r="J3188" s="622"/>
      <c r="K3188" s="623"/>
      <c r="L3188" s="623"/>
      <c r="M3188" s="622"/>
      <c r="N3188" s="623"/>
      <c r="O3188" s="622"/>
      <c r="P3188" s="479"/>
      <c r="Q3188" s="479"/>
      <c r="R3188" s="623"/>
      <c r="S3188" s="478"/>
      <c r="T3188" s="478"/>
      <c r="U3188" s="624"/>
      <c r="V3188" s="624"/>
      <c r="W3188" s="624"/>
      <c r="BB3188" s="478"/>
      <c r="BC3188" s="478"/>
      <c r="BD3188" s="478"/>
      <c r="BE3188" s="478"/>
      <c r="BF3188" s="478"/>
      <c r="BG3188" s="478"/>
    </row>
    <row r="3189" spans="2:59" x14ac:dyDescent="0.2">
      <c r="B3189" s="478"/>
      <c r="C3189" s="478"/>
      <c r="D3189" s="620"/>
      <c r="E3189" s="620"/>
      <c r="F3189" s="620"/>
      <c r="G3189" s="479"/>
      <c r="H3189" s="621"/>
      <c r="I3189" s="622"/>
      <c r="J3189" s="622"/>
      <c r="K3189" s="623"/>
      <c r="L3189" s="623"/>
      <c r="M3189" s="622"/>
      <c r="N3189" s="623"/>
      <c r="O3189" s="622"/>
      <c r="P3189" s="479"/>
      <c r="Q3189" s="479"/>
      <c r="R3189" s="623"/>
      <c r="S3189" s="478"/>
      <c r="T3189" s="478"/>
      <c r="U3189" s="624"/>
      <c r="V3189" s="624"/>
      <c r="W3189" s="624"/>
      <c r="BB3189" s="478"/>
      <c r="BC3189" s="478"/>
      <c r="BD3189" s="478"/>
      <c r="BE3189" s="478"/>
      <c r="BF3189" s="478"/>
      <c r="BG3189" s="478"/>
    </row>
    <row r="3190" spans="2:59" x14ac:dyDescent="0.2">
      <c r="B3190" s="478"/>
      <c r="C3190" s="478"/>
      <c r="D3190" s="620"/>
      <c r="E3190" s="620"/>
      <c r="F3190" s="620"/>
      <c r="G3190" s="479"/>
      <c r="H3190" s="621"/>
      <c r="I3190" s="622"/>
      <c r="J3190" s="622"/>
      <c r="K3190" s="623"/>
      <c r="L3190" s="623"/>
      <c r="M3190" s="622"/>
      <c r="N3190" s="623"/>
      <c r="O3190" s="622"/>
      <c r="P3190" s="479"/>
      <c r="Q3190" s="479"/>
      <c r="R3190" s="623"/>
      <c r="S3190" s="478"/>
      <c r="T3190" s="478"/>
      <c r="U3190" s="624"/>
      <c r="V3190" s="624"/>
      <c r="W3190" s="624"/>
      <c r="BB3190" s="478"/>
      <c r="BC3190" s="478"/>
      <c r="BD3190" s="478"/>
      <c r="BE3190" s="478"/>
      <c r="BF3190" s="478"/>
      <c r="BG3190" s="478"/>
    </row>
    <row r="3191" spans="2:59" x14ac:dyDescent="0.2">
      <c r="B3191" s="478"/>
      <c r="C3191" s="478"/>
      <c r="D3191" s="620"/>
      <c r="E3191" s="620"/>
      <c r="F3191" s="620"/>
      <c r="G3191" s="479"/>
      <c r="H3191" s="621"/>
      <c r="I3191" s="622"/>
      <c r="J3191" s="622"/>
      <c r="K3191" s="623"/>
      <c r="L3191" s="623"/>
      <c r="M3191" s="622"/>
      <c r="N3191" s="623"/>
      <c r="O3191" s="622"/>
      <c r="P3191" s="479"/>
      <c r="Q3191" s="479"/>
      <c r="R3191" s="623"/>
      <c r="S3191" s="478"/>
      <c r="T3191" s="478"/>
      <c r="U3191" s="624"/>
      <c r="V3191" s="624"/>
      <c r="W3191" s="624"/>
      <c r="BB3191" s="478"/>
      <c r="BC3191" s="478"/>
      <c r="BD3191" s="478"/>
      <c r="BE3191" s="478"/>
      <c r="BF3191" s="478"/>
      <c r="BG3191" s="478"/>
    </row>
    <row r="3192" spans="2:59" x14ac:dyDescent="0.2">
      <c r="B3192" s="478"/>
      <c r="C3192" s="478"/>
      <c r="D3192" s="620"/>
      <c r="E3192" s="620"/>
      <c r="F3192" s="620"/>
      <c r="G3192" s="479"/>
      <c r="H3192" s="621"/>
      <c r="I3192" s="622"/>
      <c r="J3192" s="622"/>
      <c r="K3192" s="623"/>
      <c r="L3192" s="623"/>
      <c r="M3192" s="622"/>
      <c r="N3192" s="623"/>
      <c r="O3192" s="622"/>
      <c r="P3192" s="479"/>
      <c r="Q3192" s="479"/>
      <c r="R3192" s="623"/>
      <c r="S3192" s="478"/>
      <c r="T3192" s="478"/>
      <c r="U3192" s="624"/>
      <c r="V3192" s="624"/>
      <c r="W3192" s="624"/>
      <c r="BB3192" s="478"/>
      <c r="BC3192" s="478"/>
      <c r="BD3192" s="478"/>
      <c r="BE3192" s="478"/>
      <c r="BF3192" s="478"/>
      <c r="BG3192" s="478"/>
    </row>
    <row r="3193" spans="2:59" x14ac:dyDescent="0.2">
      <c r="B3193" s="478"/>
      <c r="C3193" s="478"/>
      <c r="D3193" s="620"/>
      <c r="E3193" s="620"/>
      <c r="F3193" s="620"/>
      <c r="G3193" s="479"/>
      <c r="H3193" s="621"/>
      <c r="I3193" s="622"/>
      <c r="J3193" s="622"/>
      <c r="K3193" s="623"/>
      <c r="L3193" s="623"/>
      <c r="M3193" s="622"/>
      <c r="N3193" s="623"/>
      <c r="O3193" s="622"/>
      <c r="P3193" s="479"/>
      <c r="Q3193" s="479"/>
      <c r="R3193" s="623"/>
      <c r="S3193" s="478"/>
      <c r="T3193" s="478"/>
      <c r="U3193" s="624"/>
      <c r="V3193" s="624"/>
      <c r="W3193" s="624"/>
      <c r="BB3193" s="478"/>
      <c r="BC3193" s="478"/>
      <c r="BD3193" s="478"/>
      <c r="BE3193" s="478"/>
      <c r="BF3193" s="478"/>
      <c r="BG3193" s="478"/>
    </row>
    <row r="3194" spans="2:59" x14ac:dyDescent="0.2">
      <c r="B3194" s="478"/>
      <c r="C3194" s="478"/>
      <c r="D3194" s="620"/>
      <c r="E3194" s="620"/>
      <c r="F3194" s="620"/>
      <c r="G3194" s="479"/>
      <c r="H3194" s="621"/>
      <c r="I3194" s="622"/>
      <c r="J3194" s="622"/>
      <c r="K3194" s="623"/>
      <c r="L3194" s="623"/>
      <c r="M3194" s="622"/>
      <c r="N3194" s="623"/>
      <c r="O3194" s="622"/>
      <c r="P3194" s="479"/>
      <c r="Q3194" s="479"/>
      <c r="R3194" s="623"/>
      <c r="S3194" s="478"/>
      <c r="T3194" s="478"/>
      <c r="U3194" s="624"/>
      <c r="V3194" s="624"/>
      <c r="W3194" s="624"/>
      <c r="BB3194" s="478"/>
      <c r="BC3194" s="478"/>
      <c r="BD3194" s="478"/>
      <c r="BE3194" s="478"/>
      <c r="BF3194" s="478"/>
      <c r="BG3194" s="478"/>
    </row>
    <row r="3195" spans="2:59" x14ac:dyDescent="0.2">
      <c r="B3195" s="478"/>
      <c r="C3195" s="478"/>
      <c r="D3195" s="620"/>
      <c r="E3195" s="620"/>
      <c r="F3195" s="620"/>
      <c r="G3195" s="479"/>
      <c r="H3195" s="621"/>
      <c r="I3195" s="622"/>
      <c r="J3195" s="622"/>
      <c r="K3195" s="623"/>
      <c r="L3195" s="623"/>
      <c r="M3195" s="622"/>
      <c r="N3195" s="623"/>
      <c r="O3195" s="622"/>
      <c r="P3195" s="479"/>
      <c r="Q3195" s="479"/>
      <c r="R3195" s="623"/>
      <c r="S3195" s="478"/>
      <c r="T3195" s="478"/>
      <c r="U3195" s="624"/>
      <c r="V3195" s="624"/>
      <c r="W3195" s="624"/>
      <c r="BB3195" s="478"/>
      <c r="BC3195" s="478"/>
      <c r="BD3195" s="478"/>
      <c r="BE3195" s="478"/>
      <c r="BF3195" s="478"/>
      <c r="BG3195" s="478"/>
    </row>
    <row r="3196" spans="2:59" x14ac:dyDescent="0.2">
      <c r="B3196" s="478"/>
      <c r="C3196" s="478"/>
      <c r="D3196" s="620"/>
      <c r="E3196" s="620"/>
      <c r="F3196" s="620"/>
      <c r="G3196" s="479"/>
      <c r="H3196" s="621"/>
      <c r="I3196" s="622"/>
      <c r="J3196" s="622"/>
      <c r="K3196" s="623"/>
      <c r="L3196" s="623"/>
      <c r="M3196" s="622"/>
      <c r="N3196" s="623"/>
      <c r="O3196" s="622"/>
      <c r="P3196" s="479"/>
      <c r="Q3196" s="479"/>
      <c r="R3196" s="623"/>
      <c r="S3196" s="478"/>
      <c r="T3196" s="478"/>
      <c r="U3196" s="624"/>
      <c r="V3196" s="624"/>
      <c r="W3196" s="624"/>
      <c r="BB3196" s="478"/>
      <c r="BC3196" s="478"/>
      <c r="BD3196" s="478"/>
      <c r="BE3196" s="478"/>
      <c r="BF3196" s="478"/>
      <c r="BG3196" s="478"/>
    </row>
    <row r="3197" spans="2:59" x14ac:dyDescent="0.2">
      <c r="B3197" s="478"/>
      <c r="C3197" s="478"/>
      <c r="D3197" s="620"/>
      <c r="E3197" s="620"/>
      <c r="F3197" s="620"/>
      <c r="G3197" s="479"/>
      <c r="H3197" s="621"/>
      <c r="I3197" s="622"/>
      <c r="J3197" s="622"/>
      <c r="K3197" s="623"/>
      <c r="L3197" s="623"/>
      <c r="M3197" s="622"/>
      <c r="N3197" s="623"/>
      <c r="O3197" s="622"/>
      <c r="P3197" s="479"/>
      <c r="Q3197" s="479"/>
      <c r="R3197" s="623"/>
      <c r="S3197" s="478"/>
      <c r="T3197" s="478"/>
      <c r="U3197" s="624"/>
      <c r="V3197" s="624"/>
      <c r="W3197" s="624"/>
      <c r="BB3197" s="478"/>
      <c r="BC3197" s="478"/>
      <c r="BD3197" s="478"/>
      <c r="BE3197" s="478"/>
      <c r="BF3197" s="478"/>
      <c r="BG3197" s="478"/>
    </row>
    <row r="3198" spans="2:59" x14ac:dyDescent="0.2">
      <c r="B3198" s="478"/>
      <c r="C3198" s="478"/>
      <c r="D3198" s="620"/>
      <c r="E3198" s="620"/>
      <c r="F3198" s="620"/>
      <c r="G3198" s="479"/>
      <c r="H3198" s="621"/>
      <c r="I3198" s="622"/>
      <c r="J3198" s="622"/>
      <c r="K3198" s="623"/>
      <c r="L3198" s="623"/>
      <c r="M3198" s="622"/>
      <c r="N3198" s="623"/>
      <c r="O3198" s="622"/>
      <c r="P3198" s="479"/>
      <c r="Q3198" s="479"/>
      <c r="R3198" s="623"/>
      <c r="S3198" s="478"/>
      <c r="T3198" s="478"/>
      <c r="U3198" s="624"/>
      <c r="V3198" s="624"/>
      <c r="W3198" s="624"/>
      <c r="BB3198" s="478"/>
      <c r="BC3198" s="478"/>
      <c r="BD3198" s="478"/>
      <c r="BE3198" s="478"/>
      <c r="BF3198" s="478"/>
      <c r="BG3198" s="478"/>
    </row>
    <row r="3199" spans="2:59" x14ac:dyDescent="0.2">
      <c r="B3199" s="478"/>
      <c r="C3199" s="478"/>
      <c r="D3199" s="620"/>
      <c r="E3199" s="620"/>
      <c r="F3199" s="620"/>
      <c r="G3199" s="479"/>
      <c r="H3199" s="621"/>
      <c r="I3199" s="622"/>
      <c r="J3199" s="622"/>
      <c r="K3199" s="623"/>
      <c r="L3199" s="623"/>
      <c r="M3199" s="622"/>
      <c r="N3199" s="623"/>
      <c r="O3199" s="622"/>
      <c r="P3199" s="479"/>
      <c r="Q3199" s="479"/>
      <c r="R3199" s="623"/>
      <c r="S3199" s="478"/>
      <c r="T3199" s="478"/>
      <c r="U3199" s="624"/>
      <c r="V3199" s="624"/>
      <c r="W3199" s="624"/>
      <c r="BB3199" s="478"/>
      <c r="BC3199" s="478"/>
      <c r="BD3199" s="478"/>
      <c r="BE3199" s="478"/>
      <c r="BF3199" s="478"/>
      <c r="BG3199" s="478"/>
    </row>
    <row r="3200" spans="2:59" x14ac:dyDescent="0.2">
      <c r="B3200" s="478"/>
      <c r="C3200" s="478"/>
      <c r="D3200" s="620"/>
      <c r="E3200" s="620"/>
      <c r="F3200" s="620"/>
      <c r="G3200" s="479"/>
      <c r="H3200" s="621"/>
      <c r="I3200" s="622"/>
      <c r="J3200" s="622"/>
      <c r="K3200" s="623"/>
      <c r="L3200" s="623"/>
      <c r="M3200" s="622"/>
      <c r="N3200" s="623"/>
      <c r="O3200" s="622"/>
      <c r="P3200" s="479"/>
      <c r="Q3200" s="479"/>
      <c r="R3200" s="623"/>
      <c r="S3200" s="478"/>
      <c r="T3200" s="478"/>
      <c r="U3200" s="624"/>
      <c r="V3200" s="624"/>
      <c r="W3200" s="624"/>
      <c r="BB3200" s="478"/>
      <c r="BC3200" s="478"/>
      <c r="BD3200" s="478"/>
      <c r="BE3200" s="478"/>
      <c r="BF3200" s="478"/>
      <c r="BG3200" s="478"/>
    </row>
    <row r="3201" spans="2:59" x14ac:dyDescent="0.2">
      <c r="B3201" s="478"/>
      <c r="C3201" s="478"/>
      <c r="D3201" s="620"/>
      <c r="E3201" s="620"/>
      <c r="F3201" s="620"/>
      <c r="G3201" s="479"/>
      <c r="H3201" s="621"/>
      <c r="I3201" s="622"/>
      <c r="J3201" s="622"/>
      <c r="K3201" s="623"/>
      <c r="L3201" s="623"/>
      <c r="M3201" s="622"/>
      <c r="N3201" s="623"/>
      <c r="O3201" s="622"/>
      <c r="P3201" s="479"/>
      <c r="Q3201" s="479"/>
      <c r="R3201" s="623"/>
      <c r="S3201" s="478"/>
      <c r="T3201" s="478"/>
      <c r="U3201" s="624"/>
      <c r="V3201" s="624"/>
      <c r="W3201" s="624"/>
      <c r="BB3201" s="478"/>
      <c r="BC3201" s="478"/>
      <c r="BD3201" s="478"/>
      <c r="BE3201" s="478"/>
      <c r="BF3201" s="478"/>
      <c r="BG3201" s="478"/>
    </row>
    <row r="3202" spans="2:59" x14ac:dyDescent="0.2">
      <c r="B3202" s="478"/>
      <c r="C3202" s="478"/>
      <c r="D3202" s="620"/>
      <c r="E3202" s="620"/>
      <c r="F3202" s="620"/>
      <c r="G3202" s="479"/>
      <c r="H3202" s="621"/>
      <c r="I3202" s="622"/>
      <c r="J3202" s="622"/>
      <c r="K3202" s="623"/>
      <c r="L3202" s="623"/>
      <c r="M3202" s="622"/>
      <c r="N3202" s="623"/>
      <c r="O3202" s="622"/>
      <c r="P3202" s="479"/>
      <c r="Q3202" s="479"/>
      <c r="R3202" s="623"/>
      <c r="S3202" s="478"/>
      <c r="T3202" s="478"/>
      <c r="U3202" s="624"/>
      <c r="V3202" s="624"/>
      <c r="W3202" s="624"/>
      <c r="BB3202" s="478"/>
      <c r="BC3202" s="478"/>
      <c r="BD3202" s="478"/>
      <c r="BE3202" s="478"/>
      <c r="BF3202" s="478"/>
      <c r="BG3202" s="478"/>
    </row>
    <row r="3203" spans="2:59" x14ac:dyDescent="0.2">
      <c r="B3203" s="478"/>
      <c r="C3203" s="478"/>
      <c r="D3203" s="620"/>
      <c r="E3203" s="620"/>
      <c r="F3203" s="620"/>
      <c r="G3203" s="479"/>
      <c r="H3203" s="621"/>
      <c r="I3203" s="622"/>
      <c r="J3203" s="622"/>
      <c r="K3203" s="623"/>
      <c r="L3203" s="623"/>
      <c r="M3203" s="622"/>
      <c r="N3203" s="623"/>
      <c r="O3203" s="622"/>
      <c r="P3203" s="479"/>
      <c r="Q3203" s="479"/>
      <c r="R3203" s="623"/>
      <c r="S3203" s="478"/>
      <c r="T3203" s="478"/>
      <c r="U3203" s="624"/>
      <c r="V3203" s="624"/>
      <c r="W3203" s="624"/>
      <c r="BB3203" s="478"/>
      <c r="BC3203" s="478"/>
      <c r="BD3203" s="478"/>
      <c r="BE3203" s="478"/>
      <c r="BF3203" s="478"/>
      <c r="BG3203" s="478"/>
    </row>
    <row r="3204" spans="2:59" x14ac:dyDescent="0.2">
      <c r="B3204" s="478"/>
      <c r="C3204" s="478"/>
      <c r="D3204" s="620"/>
      <c r="E3204" s="620"/>
      <c r="F3204" s="620"/>
      <c r="G3204" s="479"/>
      <c r="H3204" s="621"/>
      <c r="I3204" s="622"/>
      <c r="J3204" s="622"/>
      <c r="K3204" s="623"/>
      <c r="L3204" s="623"/>
      <c r="M3204" s="622"/>
      <c r="N3204" s="623"/>
      <c r="O3204" s="622"/>
      <c r="P3204" s="479"/>
      <c r="Q3204" s="479"/>
      <c r="R3204" s="623"/>
      <c r="S3204" s="478"/>
      <c r="T3204" s="478"/>
      <c r="U3204" s="624"/>
      <c r="V3204" s="624"/>
      <c r="W3204" s="624"/>
      <c r="BB3204" s="478"/>
      <c r="BC3204" s="478"/>
      <c r="BD3204" s="478"/>
      <c r="BE3204" s="478"/>
      <c r="BF3204" s="478"/>
      <c r="BG3204" s="478"/>
    </row>
    <row r="3205" spans="2:59" x14ac:dyDescent="0.2">
      <c r="B3205" s="478"/>
      <c r="C3205" s="478"/>
      <c r="D3205" s="620"/>
      <c r="E3205" s="620"/>
      <c r="F3205" s="620"/>
      <c r="G3205" s="479"/>
      <c r="H3205" s="621"/>
      <c r="I3205" s="622"/>
      <c r="J3205" s="622"/>
      <c r="K3205" s="623"/>
      <c r="L3205" s="623"/>
      <c r="M3205" s="622"/>
      <c r="N3205" s="623"/>
      <c r="O3205" s="622"/>
      <c r="P3205" s="479"/>
      <c r="Q3205" s="479"/>
      <c r="R3205" s="623"/>
      <c r="S3205" s="478"/>
      <c r="T3205" s="478"/>
      <c r="U3205" s="624"/>
      <c r="V3205" s="624"/>
      <c r="W3205" s="624"/>
      <c r="BB3205" s="478"/>
      <c r="BC3205" s="478"/>
      <c r="BD3205" s="478"/>
      <c r="BE3205" s="478"/>
      <c r="BF3205" s="478"/>
      <c r="BG3205" s="478"/>
    </row>
    <row r="3206" spans="2:59" x14ac:dyDescent="0.2">
      <c r="B3206" s="478"/>
      <c r="C3206" s="478"/>
      <c r="D3206" s="620"/>
      <c r="E3206" s="620"/>
      <c r="F3206" s="620"/>
      <c r="G3206" s="479"/>
      <c r="H3206" s="621"/>
      <c r="I3206" s="622"/>
      <c r="J3206" s="622"/>
      <c r="K3206" s="623"/>
      <c r="L3206" s="623"/>
      <c r="M3206" s="622"/>
      <c r="N3206" s="623"/>
      <c r="O3206" s="622"/>
      <c r="P3206" s="479"/>
      <c r="Q3206" s="479"/>
      <c r="R3206" s="623"/>
      <c r="S3206" s="478"/>
      <c r="T3206" s="478"/>
      <c r="U3206" s="624"/>
      <c r="V3206" s="624"/>
      <c r="W3206" s="624"/>
      <c r="BB3206" s="478"/>
      <c r="BC3206" s="478"/>
      <c r="BD3206" s="478"/>
      <c r="BE3206" s="478"/>
      <c r="BF3206" s="478"/>
      <c r="BG3206" s="478"/>
    </row>
    <row r="3207" spans="2:59" x14ac:dyDescent="0.2">
      <c r="B3207" s="478"/>
      <c r="C3207" s="478"/>
      <c r="D3207" s="620"/>
      <c r="E3207" s="620"/>
      <c r="F3207" s="620"/>
      <c r="G3207" s="479"/>
      <c r="H3207" s="621"/>
      <c r="I3207" s="622"/>
      <c r="J3207" s="622"/>
      <c r="K3207" s="623"/>
      <c r="L3207" s="623"/>
      <c r="M3207" s="622"/>
      <c r="N3207" s="623"/>
      <c r="O3207" s="622"/>
      <c r="P3207" s="479"/>
      <c r="Q3207" s="479"/>
      <c r="R3207" s="623"/>
      <c r="S3207" s="478"/>
      <c r="T3207" s="478"/>
      <c r="U3207" s="624"/>
      <c r="V3207" s="624"/>
      <c r="W3207" s="624"/>
      <c r="BB3207" s="478"/>
      <c r="BC3207" s="478"/>
      <c r="BD3207" s="478"/>
      <c r="BE3207" s="478"/>
      <c r="BF3207" s="478"/>
      <c r="BG3207" s="478"/>
    </row>
    <row r="3208" spans="2:59" x14ac:dyDescent="0.2">
      <c r="B3208" s="478"/>
      <c r="C3208" s="478"/>
      <c r="D3208" s="620"/>
      <c r="E3208" s="620"/>
      <c r="F3208" s="620"/>
      <c r="G3208" s="479"/>
      <c r="H3208" s="621"/>
      <c r="I3208" s="622"/>
      <c r="J3208" s="622"/>
      <c r="K3208" s="623"/>
      <c r="L3208" s="623"/>
      <c r="M3208" s="622"/>
      <c r="N3208" s="623"/>
      <c r="O3208" s="622"/>
      <c r="P3208" s="479"/>
      <c r="Q3208" s="479"/>
      <c r="R3208" s="623"/>
      <c r="S3208" s="478"/>
      <c r="T3208" s="478"/>
      <c r="U3208" s="624"/>
      <c r="V3208" s="624"/>
      <c r="W3208" s="624"/>
      <c r="BB3208" s="478"/>
      <c r="BC3208" s="478"/>
      <c r="BD3208" s="478"/>
      <c r="BE3208" s="478"/>
      <c r="BF3208" s="478"/>
      <c r="BG3208" s="478"/>
    </row>
    <row r="3209" spans="2:59" x14ac:dyDescent="0.2">
      <c r="B3209" s="478"/>
      <c r="C3209" s="478"/>
      <c r="D3209" s="620"/>
      <c r="E3209" s="620"/>
      <c r="F3209" s="620"/>
      <c r="G3209" s="479"/>
      <c r="H3209" s="621"/>
      <c r="I3209" s="622"/>
      <c r="J3209" s="622"/>
      <c r="K3209" s="623"/>
      <c r="L3209" s="623"/>
      <c r="M3209" s="622"/>
      <c r="N3209" s="623"/>
      <c r="O3209" s="622"/>
      <c r="P3209" s="479"/>
      <c r="Q3209" s="479"/>
      <c r="R3209" s="623"/>
      <c r="S3209" s="478"/>
      <c r="T3209" s="478"/>
      <c r="U3209" s="624"/>
      <c r="V3209" s="624"/>
      <c r="W3209" s="624"/>
      <c r="BB3209" s="478"/>
      <c r="BC3209" s="478"/>
      <c r="BD3209" s="478"/>
      <c r="BE3209" s="478"/>
      <c r="BF3209" s="478"/>
      <c r="BG3209" s="478"/>
    </row>
    <row r="3210" spans="2:59" x14ac:dyDescent="0.2">
      <c r="B3210" s="478"/>
      <c r="C3210" s="478"/>
      <c r="D3210" s="620"/>
      <c r="E3210" s="620"/>
      <c r="F3210" s="620"/>
      <c r="G3210" s="479"/>
      <c r="H3210" s="621"/>
      <c r="I3210" s="622"/>
      <c r="J3210" s="622"/>
      <c r="K3210" s="623"/>
      <c r="L3210" s="623"/>
      <c r="M3210" s="622"/>
      <c r="N3210" s="623"/>
      <c r="O3210" s="622"/>
      <c r="P3210" s="479"/>
      <c r="Q3210" s="479"/>
      <c r="R3210" s="623"/>
      <c r="S3210" s="478"/>
      <c r="T3210" s="478"/>
      <c r="U3210" s="624"/>
      <c r="V3210" s="624"/>
      <c r="W3210" s="624"/>
      <c r="BB3210" s="478"/>
      <c r="BC3210" s="478"/>
      <c r="BD3210" s="478"/>
      <c r="BE3210" s="478"/>
      <c r="BF3210" s="478"/>
      <c r="BG3210" s="478"/>
    </row>
    <row r="3211" spans="2:59" x14ac:dyDescent="0.2">
      <c r="B3211" s="478"/>
      <c r="C3211" s="478"/>
      <c r="D3211" s="620"/>
      <c r="E3211" s="620"/>
      <c r="F3211" s="620"/>
      <c r="G3211" s="479"/>
      <c r="H3211" s="621"/>
      <c r="I3211" s="622"/>
      <c r="J3211" s="622"/>
      <c r="K3211" s="623"/>
      <c r="L3211" s="623"/>
      <c r="M3211" s="622"/>
      <c r="N3211" s="623"/>
      <c r="O3211" s="622"/>
      <c r="P3211" s="479"/>
      <c r="Q3211" s="479"/>
      <c r="R3211" s="623"/>
      <c r="S3211" s="478"/>
      <c r="T3211" s="478"/>
      <c r="U3211" s="624"/>
      <c r="V3211" s="624"/>
      <c r="W3211" s="624"/>
      <c r="BB3211" s="478"/>
      <c r="BC3211" s="478"/>
      <c r="BD3211" s="478"/>
      <c r="BE3211" s="478"/>
      <c r="BF3211" s="478"/>
      <c r="BG3211" s="478"/>
    </row>
    <row r="3212" spans="2:59" x14ac:dyDescent="0.2">
      <c r="B3212" s="478"/>
      <c r="C3212" s="478"/>
      <c r="D3212" s="620"/>
      <c r="E3212" s="620"/>
      <c r="F3212" s="620"/>
      <c r="G3212" s="479"/>
      <c r="H3212" s="621"/>
      <c r="I3212" s="622"/>
      <c r="J3212" s="622"/>
      <c r="K3212" s="623"/>
      <c r="L3212" s="623"/>
      <c r="M3212" s="622"/>
      <c r="N3212" s="623"/>
      <c r="O3212" s="622"/>
      <c r="P3212" s="479"/>
      <c r="Q3212" s="479"/>
      <c r="R3212" s="623"/>
      <c r="S3212" s="478"/>
      <c r="T3212" s="478"/>
      <c r="U3212" s="624"/>
      <c r="V3212" s="624"/>
      <c r="W3212" s="624"/>
      <c r="BB3212" s="478"/>
      <c r="BC3212" s="478"/>
      <c r="BD3212" s="478"/>
      <c r="BE3212" s="478"/>
      <c r="BF3212" s="478"/>
      <c r="BG3212" s="478"/>
    </row>
    <row r="3213" spans="2:59" x14ac:dyDescent="0.2">
      <c r="B3213" s="478"/>
      <c r="C3213" s="478"/>
      <c r="D3213" s="620"/>
      <c r="E3213" s="620"/>
      <c r="F3213" s="620"/>
      <c r="G3213" s="479"/>
      <c r="H3213" s="621"/>
      <c r="I3213" s="622"/>
      <c r="J3213" s="622"/>
      <c r="K3213" s="623"/>
      <c r="L3213" s="623"/>
      <c r="M3213" s="622"/>
      <c r="N3213" s="623"/>
      <c r="O3213" s="622"/>
      <c r="P3213" s="479"/>
      <c r="Q3213" s="479"/>
      <c r="R3213" s="623"/>
      <c r="S3213" s="478"/>
      <c r="T3213" s="478"/>
      <c r="U3213" s="624"/>
      <c r="V3213" s="624"/>
      <c r="W3213" s="624"/>
      <c r="BB3213" s="478"/>
      <c r="BC3213" s="478"/>
      <c r="BD3213" s="478"/>
      <c r="BE3213" s="478"/>
      <c r="BF3213" s="478"/>
      <c r="BG3213" s="478"/>
    </row>
    <row r="3214" spans="2:59" x14ac:dyDescent="0.2">
      <c r="B3214" s="478"/>
      <c r="C3214" s="478"/>
      <c r="D3214" s="620"/>
      <c r="E3214" s="620"/>
      <c r="F3214" s="620"/>
      <c r="G3214" s="479"/>
      <c r="H3214" s="621"/>
      <c r="I3214" s="622"/>
      <c r="J3214" s="622"/>
      <c r="K3214" s="623"/>
      <c r="L3214" s="623"/>
      <c r="M3214" s="622"/>
      <c r="N3214" s="623"/>
      <c r="O3214" s="622"/>
      <c r="P3214" s="479"/>
      <c r="Q3214" s="479"/>
      <c r="R3214" s="623"/>
      <c r="S3214" s="478"/>
      <c r="T3214" s="478"/>
      <c r="U3214" s="624"/>
      <c r="V3214" s="624"/>
      <c r="W3214" s="624"/>
      <c r="BB3214" s="478"/>
      <c r="BC3214" s="478"/>
      <c r="BD3214" s="478"/>
      <c r="BE3214" s="478"/>
      <c r="BF3214" s="478"/>
      <c r="BG3214" s="478"/>
    </row>
    <row r="3215" spans="2:59" x14ac:dyDescent="0.2">
      <c r="B3215" s="478"/>
      <c r="C3215" s="478"/>
      <c r="D3215" s="620"/>
      <c r="E3215" s="620"/>
      <c r="F3215" s="620"/>
      <c r="G3215" s="479"/>
      <c r="H3215" s="621"/>
      <c r="I3215" s="622"/>
      <c r="J3215" s="622"/>
      <c r="K3215" s="623"/>
      <c r="L3215" s="623"/>
      <c r="M3215" s="622"/>
      <c r="N3215" s="623"/>
      <c r="O3215" s="622"/>
      <c r="P3215" s="479"/>
      <c r="Q3215" s="479"/>
      <c r="R3215" s="623"/>
      <c r="S3215" s="478"/>
      <c r="T3215" s="478"/>
      <c r="U3215" s="624"/>
      <c r="V3215" s="624"/>
      <c r="W3215" s="624"/>
      <c r="BB3215" s="478"/>
      <c r="BC3215" s="478"/>
      <c r="BD3215" s="478"/>
      <c r="BE3215" s="478"/>
      <c r="BF3215" s="478"/>
      <c r="BG3215" s="478"/>
    </row>
    <row r="3216" spans="2:59" x14ac:dyDescent="0.2">
      <c r="B3216" s="478"/>
      <c r="C3216" s="478"/>
      <c r="D3216" s="620"/>
      <c r="E3216" s="620"/>
      <c r="F3216" s="620"/>
      <c r="G3216" s="479"/>
      <c r="H3216" s="621"/>
      <c r="I3216" s="622"/>
      <c r="J3216" s="622"/>
      <c r="K3216" s="623"/>
      <c r="L3216" s="623"/>
      <c r="M3216" s="622"/>
      <c r="N3216" s="623"/>
      <c r="O3216" s="622"/>
      <c r="P3216" s="479"/>
      <c r="Q3216" s="479"/>
      <c r="R3216" s="623"/>
      <c r="S3216" s="478"/>
      <c r="T3216" s="478"/>
      <c r="U3216" s="624"/>
      <c r="V3216" s="624"/>
      <c r="W3216" s="624"/>
      <c r="BB3216" s="478"/>
      <c r="BC3216" s="478"/>
      <c r="BD3216" s="478"/>
      <c r="BE3216" s="478"/>
      <c r="BF3216" s="478"/>
      <c r="BG3216" s="478"/>
    </row>
    <row r="3217" spans="2:59" x14ac:dyDescent="0.2">
      <c r="B3217" s="478"/>
      <c r="C3217" s="478"/>
      <c r="D3217" s="620"/>
      <c r="E3217" s="620"/>
      <c r="F3217" s="620"/>
      <c r="G3217" s="479"/>
      <c r="H3217" s="621"/>
      <c r="I3217" s="622"/>
      <c r="J3217" s="622"/>
      <c r="K3217" s="623"/>
      <c r="L3217" s="623"/>
      <c r="M3217" s="622"/>
      <c r="N3217" s="623"/>
      <c r="O3217" s="622"/>
      <c r="P3217" s="479"/>
      <c r="Q3217" s="479"/>
      <c r="R3217" s="623"/>
      <c r="S3217" s="478"/>
      <c r="T3217" s="478"/>
      <c r="U3217" s="624"/>
      <c r="V3217" s="624"/>
      <c r="W3217" s="624"/>
      <c r="BB3217" s="478"/>
      <c r="BC3217" s="478"/>
      <c r="BD3217" s="478"/>
      <c r="BE3217" s="478"/>
      <c r="BF3217" s="478"/>
      <c r="BG3217" s="478"/>
    </row>
    <row r="3218" spans="2:59" x14ac:dyDescent="0.2">
      <c r="B3218" s="478"/>
      <c r="C3218" s="478"/>
      <c r="D3218" s="620"/>
      <c r="E3218" s="620"/>
      <c r="F3218" s="620"/>
      <c r="G3218" s="479"/>
      <c r="H3218" s="621"/>
      <c r="I3218" s="622"/>
      <c r="J3218" s="622"/>
      <c r="K3218" s="623"/>
      <c r="L3218" s="623"/>
      <c r="M3218" s="622"/>
      <c r="N3218" s="623"/>
      <c r="O3218" s="622"/>
      <c r="P3218" s="479"/>
      <c r="Q3218" s="479"/>
      <c r="R3218" s="623"/>
      <c r="S3218" s="478"/>
      <c r="T3218" s="478"/>
      <c r="U3218" s="624"/>
      <c r="V3218" s="624"/>
      <c r="W3218" s="624"/>
      <c r="BB3218" s="478"/>
      <c r="BC3218" s="478"/>
      <c r="BD3218" s="478"/>
      <c r="BE3218" s="478"/>
      <c r="BF3218" s="478"/>
      <c r="BG3218" s="478"/>
    </row>
    <row r="3219" spans="2:59" x14ac:dyDescent="0.2">
      <c r="B3219" s="478"/>
      <c r="C3219" s="478"/>
      <c r="D3219" s="620"/>
      <c r="E3219" s="620"/>
      <c r="F3219" s="620"/>
      <c r="G3219" s="479"/>
      <c r="H3219" s="621"/>
      <c r="I3219" s="622"/>
      <c r="J3219" s="622"/>
      <c r="K3219" s="623"/>
      <c r="L3219" s="623"/>
      <c r="M3219" s="622"/>
      <c r="N3219" s="623"/>
      <c r="O3219" s="622"/>
      <c r="P3219" s="479"/>
      <c r="Q3219" s="479"/>
      <c r="R3219" s="623"/>
      <c r="S3219" s="478"/>
      <c r="T3219" s="478"/>
      <c r="U3219" s="624"/>
      <c r="V3219" s="624"/>
      <c r="W3219" s="624"/>
      <c r="BB3219" s="478"/>
      <c r="BC3219" s="478"/>
      <c r="BD3219" s="478"/>
      <c r="BE3219" s="478"/>
      <c r="BF3219" s="478"/>
      <c r="BG3219" s="478"/>
    </row>
    <row r="3220" spans="2:59" x14ac:dyDescent="0.2">
      <c r="B3220" s="478"/>
      <c r="C3220" s="478"/>
      <c r="D3220" s="620"/>
      <c r="E3220" s="620"/>
      <c r="F3220" s="620"/>
      <c r="G3220" s="479"/>
      <c r="H3220" s="621"/>
      <c r="I3220" s="622"/>
      <c r="J3220" s="622"/>
      <c r="K3220" s="623"/>
      <c r="L3220" s="623"/>
      <c r="M3220" s="622"/>
      <c r="N3220" s="623"/>
      <c r="O3220" s="622"/>
      <c r="P3220" s="479"/>
      <c r="Q3220" s="479"/>
      <c r="R3220" s="623"/>
      <c r="S3220" s="478"/>
      <c r="T3220" s="478"/>
      <c r="U3220" s="624"/>
      <c r="V3220" s="624"/>
      <c r="W3220" s="624"/>
      <c r="BB3220" s="478"/>
      <c r="BC3220" s="478"/>
      <c r="BD3220" s="478"/>
      <c r="BE3220" s="478"/>
      <c r="BF3220" s="478"/>
      <c r="BG3220" s="478"/>
    </row>
    <row r="3221" spans="2:59" x14ac:dyDescent="0.2">
      <c r="B3221" s="478"/>
      <c r="C3221" s="478"/>
      <c r="D3221" s="620"/>
      <c r="E3221" s="620"/>
      <c r="F3221" s="620"/>
      <c r="G3221" s="479"/>
      <c r="H3221" s="621"/>
      <c r="I3221" s="622"/>
      <c r="J3221" s="622"/>
      <c r="K3221" s="623"/>
      <c r="L3221" s="623"/>
      <c r="M3221" s="622"/>
      <c r="N3221" s="623"/>
      <c r="O3221" s="622"/>
      <c r="P3221" s="479"/>
      <c r="Q3221" s="479"/>
      <c r="R3221" s="623"/>
      <c r="S3221" s="478"/>
      <c r="T3221" s="478"/>
      <c r="U3221" s="624"/>
      <c r="V3221" s="624"/>
      <c r="W3221" s="624"/>
      <c r="BB3221" s="478"/>
      <c r="BC3221" s="478"/>
      <c r="BD3221" s="478"/>
      <c r="BE3221" s="478"/>
      <c r="BF3221" s="478"/>
      <c r="BG3221" s="478"/>
    </row>
    <row r="3222" spans="2:59" x14ac:dyDescent="0.2">
      <c r="B3222" s="478"/>
      <c r="C3222" s="478"/>
      <c r="D3222" s="620"/>
      <c r="E3222" s="620"/>
      <c r="F3222" s="620"/>
      <c r="G3222" s="479"/>
      <c r="H3222" s="621"/>
      <c r="I3222" s="622"/>
      <c r="J3222" s="622"/>
      <c r="K3222" s="623"/>
      <c r="L3222" s="623"/>
      <c r="M3222" s="622"/>
      <c r="N3222" s="623"/>
      <c r="O3222" s="622"/>
      <c r="P3222" s="479"/>
      <c r="Q3222" s="479"/>
      <c r="R3222" s="623"/>
      <c r="S3222" s="478"/>
      <c r="T3222" s="478"/>
      <c r="U3222" s="624"/>
      <c r="V3222" s="624"/>
      <c r="W3222" s="624"/>
      <c r="BB3222" s="478"/>
      <c r="BC3222" s="478"/>
      <c r="BD3222" s="478"/>
      <c r="BE3222" s="478"/>
      <c r="BF3222" s="478"/>
      <c r="BG3222" s="478"/>
    </row>
    <row r="3223" spans="2:59" x14ac:dyDescent="0.2">
      <c r="B3223" s="478"/>
      <c r="C3223" s="478"/>
      <c r="D3223" s="620"/>
      <c r="E3223" s="620"/>
      <c r="F3223" s="620"/>
      <c r="G3223" s="479"/>
      <c r="H3223" s="621"/>
      <c r="I3223" s="622"/>
      <c r="J3223" s="622"/>
      <c r="K3223" s="623"/>
      <c r="L3223" s="623"/>
      <c r="M3223" s="622"/>
      <c r="N3223" s="623"/>
      <c r="O3223" s="622"/>
      <c r="P3223" s="479"/>
      <c r="Q3223" s="479"/>
      <c r="R3223" s="623"/>
      <c r="S3223" s="478"/>
      <c r="T3223" s="478"/>
      <c r="U3223" s="624"/>
      <c r="V3223" s="624"/>
      <c r="W3223" s="624"/>
      <c r="BB3223" s="478"/>
      <c r="BC3223" s="478"/>
      <c r="BD3223" s="478"/>
      <c r="BE3223" s="478"/>
      <c r="BF3223" s="478"/>
      <c r="BG3223" s="478"/>
    </row>
    <row r="3224" spans="2:59" x14ac:dyDescent="0.2">
      <c r="B3224" s="478"/>
      <c r="C3224" s="478"/>
      <c r="D3224" s="620"/>
      <c r="E3224" s="620"/>
      <c r="F3224" s="620"/>
      <c r="G3224" s="479"/>
      <c r="H3224" s="621"/>
      <c r="I3224" s="622"/>
      <c r="J3224" s="622"/>
      <c r="K3224" s="623"/>
      <c r="L3224" s="623"/>
      <c r="M3224" s="622"/>
      <c r="N3224" s="623"/>
      <c r="O3224" s="622"/>
      <c r="P3224" s="479"/>
      <c r="Q3224" s="479"/>
      <c r="R3224" s="623"/>
      <c r="S3224" s="478"/>
      <c r="T3224" s="478"/>
      <c r="U3224" s="624"/>
      <c r="V3224" s="624"/>
      <c r="W3224" s="624"/>
      <c r="BB3224" s="478"/>
      <c r="BC3224" s="478"/>
      <c r="BD3224" s="478"/>
      <c r="BE3224" s="478"/>
      <c r="BF3224" s="478"/>
      <c r="BG3224" s="478"/>
    </row>
    <row r="3225" spans="2:59" x14ac:dyDescent="0.2">
      <c r="B3225" s="478"/>
      <c r="C3225" s="478"/>
      <c r="D3225" s="620"/>
      <c r="E3225" s="620"/>
      <c r="F3225" s="620"/>
      <c r="G3225" s="479"/>
      <c r="H3225" s="621"/>
      <c r="I3225" s="622"/>
      <c r="J3225" s="622"/>
      <c r="K3225" s="623"/>
      <c r="L3225" s="623"/>
      <c r="M3225" s="622"/>
      <c r="N3225" s="623"/>
      <c r="O3225" s="622"/>
      <c r="P3225" s="479"/>
      <c r="Q3225" s="479"/>
      <c r="R3225" s="623"/>
      <c r="S3225" s="478"/>
      <c r="T3225" s="478"/>
      <c r="U3225" s="624"/>
      <c r="V3225" s="624"/>
      <c r="W3225" s="624"/>
      <c r="BB3225" s="478"/>
      <c r="BC3225" s="478"/>
      <c r="BD3225" s="478"/>
      <c r="BE3225" s="478"/>
      <c r="BF3225" s="478"/>
      <c r="BG3225" s="478"/>
    </row>
    <row r="3226" spans="2:59" x14ac:dyDescent="0.2">
      <c r="B3226" s="478"/>
      <c r="C3226" s="478"/>
      <c r="D3226" s="620"/>
      <c r="E3226" s="620"/>
      <c r="F3226" s="620"/>
      <c r="G3226" s="479"/>
      <c r="H3226" s="621"/>
      <c r="I3226" s="622"/>
      <c r="J3226" s="622"/>
      <c r="K3226" s="623"/>
      <c r="L3226" s="623"/>
      <c r="M3226" s="622"/>
      <c r="N3226" s="623"/>
      <c r="O3226" s="622"/>
      <c r="P3226" s="479"/>
      <c r="Q3226" s="479"/>
      <c r="R3226" s="623"/>
      <c r="S3226" s="478"/>
      <c r="T3226" s="478"/>
      <c r="U3226" s="624"/>
      <c r="V3226" s="624"/>
      <c r="W3226" s="624"/>
      <c r="BB3226" s="478"/>
      <c r="BC3226" s="478"/>
      <c r="BD3226" s="478"/>
      <c r="BE3226" s="478"/>
      <c r="BF3226" s="478"/>
      <c r="BG3226" s="478"/>
    </row>
    <row r="3227" spans="2:59" x14ac:dyDescent="0.2">
      <c r="B3227" s="478"/>
      <c r="C3227" s="478"/>
      <c r="D3227" s="620"/>
      <c r="E3227" s="620"/>
      <c r="F3227" s="620"/>
      <c r="G3227" s="479"/>
      <c r="H3227" s="621"/>
      <c r="I3227" s="622"/>
      <c r="J3227" s="622"/>
      <c r="K3227" s="623"/>
      <c r="L3227" s="623"/>
      <c r="M3227" s="622"/>
      <c r="N3227" s="623"/>
      <c r="O3227" s="622"/>
      <c r="P3227" s="479"/>
      <c r="Q3227" s="479"/>
      <c r="R3227" s="623"/>
      <c r="S3227" s="478"/>
      <c r="T3227" s="478"/>
      <c r="U3227" s="624"/>
      <c r="V3227" s="624"/>
      <c r="W3227" s="624"/>
      <c r="BB3227" s="478"/>
      <c r="BC3227" s="478"/>
      <c r="BD3227" s="478"/>
      <c r="BE3227" s="478"/>
      <c r="BF3227" s="478"/>
      <c r="BG3227" s="478"/>
    </row>
    <row r="3228" spans="2:59" x14ac:dyDescent="0.2">
      <c r="B3228" s="478"/>
      <c r="C3228" s="478"/>
      <c r="D3228" s="620"/>
      <c r="E3228" s="620"/>
      <c r="F3228" s="620"/>
      <c r="G3228" s="479"/>
      <c r="H3228" s="621"/>
      <c r="I3228" s="622"/>
      <c r="J3228" s="622"/>
      <c r="K3228" s="623"/>
      <c r="L3228" s="623"/>
      <c r="M3228" s="622"/>
      <c r="N3228" s="623"/>
      <c r="O3228" s="622"/>
      <c r="P3228" s="479"/>
      <c r="Q3228" s="479"/>
      <c r="R3228" s="623"/>
      <c r="S3228" s="478"/>
      <c r="T3228" s="478"/>
      <c r="U3228" s="624"/>
      <c r="V3228" s="624"/>
      <c r="W3228" s="624"/>
      <c r="BB3228" s="478"/>
      <c r="BC3228" s="478"/>
      <c r="BD3228" s="478"/>
      <c r="BE3228" s="478"/>
      <c r="BF3228" s="478"/>
      <c r="BG3228" s="478"/>
    </row>
    <row r="3229" spans="2:59" x14ac:dyDescent="0.2">
      <c r="B3229" s="478"/>
      <c r="C3229" s="478"/>
      <c r="D3229" s="620"/>
      <c r="E3229" s="620"/>
      <c r="F3229" s="620"/>
      <c r="G3229" s="479"/>
      <c r="H3229" s="621"/>
      <c r="I3229" s="622"/>
      <c r="J3229" s="622"/>
      <c r="K3229" s="623"/>
      <c r="L3229" s="623"/>
      <c r="M3229" s="622"/>
      <c r="N3229" s="623"/>
      <c r="O3229" s="622"/>
      <c r="P3229" s="479"/>
      <c r="Q3229" s="479"/>
      <c r="R3229" s="623"/>
      <c r="S3229" s="478"/>
      <c r="T3229" s="478"/>
      <c r="U3229" s="624"/>
      <c r="V3229" s="624"/>
      <c r="W3229" s="624"/>
      <c r="BB3229" s="478"/>
      <c r="BC3229" s="478"/>
      <c r="BD3229" s="478"/>
      <c r="BE3229" s="478"/>
      <c r="BF3229" s="478"/>
      <c r="BG3229" s="478"/>
    </row>
    <row r="3230" spans="2:59" x14ac:dyDescent="0.2">
      <c r="B3230" s="478"/>
      <c r="C3230" s="478"/>
      <c r="D3230" s="620"/>
      <c r="E3230" s="620"/>
      <c r="F3230" s="620"/>
      <c r="G3230" s="479"/>
      <c r="H3230" s="621"/>
      <c r="I3230" s="622"/>
      <c r="J3230" s="622"/>
      <c r="K3230" s="623"/>
      <c r="L3230" s="623"/>
      <c r="M3230" s="622"/>
      <c r="N3230" s="623"/>
      <c r="O3230" s="622"/>
      <c r="P3230" s="479"/>
      <c r="Q3230" s="479"/>
      <c r="R3230" s="623"/>
      <c r="S3230" s="478"/>
      <c r="T3230" s="478"/>
      <c r="U3230" s="624"/>
      <c r="V3230" s="624"/>
      <c r="W3230" s="624"/>
      <c r="BB3230" s="478"/>
      <c r="BC3230" s="478"/>
      <c r="BD3230" s="478"/>
      <c r="BE3230" s="478"/>
      <c r="BF3230" s="478"/>
      <c r="BG3230" s="478"/>
    </row>
    <row r="3231" spans="2:59" x14ac:dyDescent="0.2">
      <c r="B3231" s="478"/>
      <c r="C3231" s="478"/>
      <c r="D3231" s="620"/>
      <c r="E3231" s="620"/>
      <c r="F3231" s="620"/>
      <c r="G3231" s="479"/>
      <c r="H3231" s="621"/>
      <c r="I3231" s="622"/>
      <c r="J3231" s="622"/>
      <c r="K3231" s="623"/>
      <c r="L3231" s="623"/>
      <c r="M3231" s="622"/>
      <c r="N3231" s="623"/>
      <c r="O3231" s="622"/>
      <c r="P3231" s="479"/>
      <c r="Q3231" s="479"/>
      <c r="R3231" s="623"/>
      <c r="S3231" s="478"/>
      <c r="T3231" s="478"/>
      <c r="U3231" s="624"/>
      <c r="V3231" s="624"/>
      <c r="W3231" s="624"/>
      <c r="BB3231" s="478"/>
      <c r="BC3231" s="478"/>
      <c r="BD3231" s="478"/>
      <c r="BE3231" s="478"/>
      <c r="BF3231" s="478"/>
      <c r="BG3231" s="478"/>
    </row>
    <row r="3232" spans="2:59" x14ac:dyDescent="0.2">
      <c r="B3232" s="478"/>
      <c r="C3232" s="478"/>
      <c r="D3232" s="620"/>
      <c r="E3232" s="620"/>
      <c r="F3232" s="620"/>
      <c r="G3232" s="479"/>
      <c r="H3232" s="621"/>
      <c r="I3232" s="622"/>
      <c r="J3232" s="622"/>
      <c r="K3232" s="623"/>
      <c r="L3232" s="623"/>
      <c r="M3232" s="622"/>
      <c r="N3232" s="623"/>
      <c r="O3232" s="622"/>
      <c r="P3232" s="479"/>
      <c r="Q3232" s="479"/>
      <c r="R3232" s="623"/>
      <c r="S3232" s="478"/>
      <c r="T3232" s="478"/>
      <c r="U3232" s="624"/>
      <c r="V3232" s="624"/>
      <c r="W3232" s="624"/>
      <c r="BB3232" s="478"/>
      <c r="BC3232" s="478"/>
      <c r="BD3232" s="478"/>
      <c r="BE3232" s="478"/>
      <c r="BF3232" s="478"/>
      <c r="BG3232" s="478"/>
    </row>
    <row r="3233" spans="2:59" x14ac:dyDescent="0.2">
      <c r="B3233" s="478"/>
      <c r="C3233" s="478"/>
      <c r="D3233" s="620"/>
      <c r="E3233" s="620"/>
      <c r="F3233" s="620"/>
      <c r="G3233" s="479"/>
      <c r="H3233" s="621"/>
      <c r="I3233" s="622"/>
      <c r="J3233" s="622"/>
      <c r="K3233" s="623"/>
      <c r="L3233" s="623"/>
      <c r="M3233" s="622"/>
      <c r="N3233" s="623"/>
      <c r="O3233" s="622"/>
      <c r="P3233" s="479"/>
      <c r="Q3233" s="479"/>
      <c r="R3233" s="623"/>
      <c r="S3233" s="478"/>
      <c r="T3233" s="478"/>
      <c r="U3233" s="624"/>
      <c r="V3233" s="624"/>
      <c r="W3233" s="624"/>
      <c r="BB3233" s="478"/>
      <c r="BC3233" s="478"/>
      <c r="BD3233" s="478"/>
      <c r="BE3233" s="478"/>
      <c r="BF3233" s="478"/>
      <c r="BG3233" s="478"/>
    </row>
    <row r="3234" spans="2:59" x14ac:dyDescent="0.2">
      <c r="B3234" s="478"/>
      <c r="C3234" s="478"/>
      <c r="D3234" s="620"/>
      <c r="E3234" s="620"/>
      <c r="F3234" s="620"/>
      <c r="G3234" s="479"/>
      <c r="H3234" s="621"/>
      <c r="I3234" s="622"/>
      <c r="J3234" s="622"/>
      <c r="K3234" s="623"/>
      <c r="L3234" s="623"/>
      <c r="M3234" s="622"/>
      <c r="N3234" s="623"/>
      <c r="O3234" s="622"/>
      <c r="P3234" s="479"/>
      <c r="Q3234" s="479"/>
      <c r="R3234" s="623"/>
      <c r="S3234" s="478"/>
      <c r="T3234" s="478"/>
      <c r="U3234" s="624"/>
      <c r="V3234" s="624"/>
      <c r="W3234" s="624"/>
      <c r="BB3234" s="478"/>
      <c r="BC3234" s="478"/>
      <c r="BD3234" s="478"/>
      <c r="BE3234" s="478"/>
      <c r="BF3234" s="478"/>
      <c r="BG3234" s="478"/>
    </row>
    <row r="3235" spans="2:59" x14ac:dyDescent="0.2">
      <c r="B3235" s="478"/>
      <c r="C3235" s="478"/>
      <c r="D3235" s="620"/>
      <c r="E3235" s="620"/>
      <c r="F3235" s="620"/>
      <c r="G3235" s="479"/>
      <c r="H3235" s="621"/>
      <c r="I3235" s="622"/>
      <c r="J3235" s="622"/>
      <c r="K3235" s="623"/>
      <c r="L3235" s="623"/>
      <c r="M3235" s="622"/>
      <c r="N3235" s="623"/>
      <c r="O3235" s="622"/>
      <c r="P3235" s="479"/>
      <c r="Q3235" s="479"/>
      <c r="R3235" s="623"/>
      <c r="S3235" s="478"/>
      <c r="T3235" s="478"/>
      <c r="U3235" s="624"/>
      <c r="V3235" s="624"/>
      <c r="W3235" s="624"/>
      <c r="BB3235" s="478"/>
      <c r="BC3235" s="478"/>
      <c r="BD3235" s="478"/>
      <c r="BE3235" s="478"/>
      <c r="BF3235" s="478"/>
      <c r="BG3235" s="478"/>
    </row>
    <row r="3236" spans="2:59" x14ac:dyDescent="0.2">
      <c r="B3236" s="478"/>
      <c r="C3236" s="478"/>
      <c r="D3236" s="620"/>
      <c r="E3236" s="620"/>
      <c r="F3236" s="620"/>
      <c r="G3236" s="479"/>
      <c r="H3236" s="621"/>
      <c r="I3236" s="622"/>
      <c r="J3236" s="622"/>
      <c r="K3236" s="623"/>
      <c r="L3236" s="623"/>
      <c r="M3236" s="622"/>
      <c r="N3236" s="623"/>
      <c r="O3236" s="622"/>
      <c r="P3236" s="479"/>
      <c r="Q3236" s="479"/>
      <c r="R3236" s="623"/>
      <c r="S3236" s="478"/>
      <c r="T3236" s="478"/>
      <c r="U3236" s="624"/>
      <c r="V3236" s="624"/>
      <c r="W3236" s="624"/>
      <c r="BB3236" s="478"/>
      <c r="BC3236" s="478"/>
      <c r="BD3236" s="478"/>
      <c r="BE3236" s="478"/>
      <c r="BF3236" s="478"/>
      <c r="BG3236" s="478"/>
    </row>
    <row r="3237" spans="2:59" x14ac:dyDescent="0.2">
      <c r="B3237" s="478"/>
      <c r="C3237" s="478"/>
      <c r="D3237" s="620"/>
      <c r="E3237" s="620"/>
      <c r="F3237" s="620"/>
      <c r="G3237" s="479"/>
      <c r="H3237" s="621"/>
      <c r="I3237" s="622"/>
      <c r="J3237" s="622"/>
      <c r="K3237" s="623"/>
      <c r="L3237" s="623"/>
      <c r="M3237" s="622"/>
      <c r="N3237" s="623"/>
      <c r="O3237" s="622"/>
      <c r="P3237" s="479"/>
      <c r="Q3237" s="479"/>
      <c r="R3237" s="623"/>
      <c r="S3237" s="478"/>
      <c r="T3237" s="478"/>
      <c r="U3237" s="624"/>
      <c r="V3237" s="624"/>
      <c r="W3237" s="624"/>
      <c r="BB3237" s="478"/>
      <c r="BC3237" s="478"/>
      <c r="BD3237" s="478"/>
      <c r="BE3237" s="478"/>
      <c r="BF3237" s="478"/>
      <c r="BG3237" s="478"/>
    </row>
    <row r="3238" spans="2:59" x14ac:dyDescent="0.2">
      <c r="B3238" s="478"/>
      <c r="C3238" s="478"/>
      <c r="D3238" s="620"/>
      <c r="E3238" s="620"/>
      <c r="F3238" s="620"/>
      <c r="G3238" s="479"/>
      <c r="H3238" s="621"/>
      <c r="I3238" s="622"/>
      <c r="J3238" s="622"/>
      <c r="K3238" s="623"/>
      <c r="L3238" s="623"/>
      <c r="M3238" s="622"/>
      <c r="N3238" s="623"/>
      <c r="O3238" s="622"/>
      <c r="P3238" s="479"/>
      <c r="Q3238" s="479"/>
      <c r="R3238" s="623"/>
      <c r="S3238" s="478"/>
      <c r="T3238" s="478"/>
      <c r="U3238" s="624"/>
      <c r="V3238" s="624"/>
      <c r="W3238" s="624"/>
      <c r="BB3238" s="478"/>
      <c r="BC3238" s="478"/>
      <c r="BD3238" s="478"/>
      <c r="BE3238" s="478"/>
      <c r="BF3238" s="478"/>
      <c r="BG3238" s="478"/>
    </row>
    <row r="3239" spans="2:59" x14ac:dyDescent="0.2">
      <c r="B3239" s="478"/>
      <c r="C3239" s="478"/>
      <c r="D3239" s="620"/>
      <c r="E3239" s="620"/>
      <c r="F3239" s="620"/>
      <c r="G3239" s="479"/>
      <c r="H3239" s="621"/>
      <c r="I3239" s="622"/>
      <c r="J3239" s="622"/>
      <c r="K3239" s="623"/>
      <c r="L3239" s="623"/>
      <c r="M3239" s="622"/>
      <c r="N3239" s="623"/>
      <c r="O3239" s="622"/>
      <c r="P3239" s="479"/>
      <c r="Q3239" s="479"/>
      <c r="R3239" s="623"/>
      <c r="S3239" s="478"/>
      <c r="T3239" s="478"/>
      <c r="U3239" s="624"/>
      <c r="V3239" s="624"/>
      <c r="W3239" s="624"/>
      <c r="BB3239" s="478"/>
      <c r="BC3239" s="478"/>
      <c r="BD3239" s="478"/>
      <c r="BE3239" s="478"/>
      <c r="BF3239" s="478"/>
      <c r="BG3239" s="478"/>
    </row>
    <row r="3240" spans="2:59" x14ac:dyDescent="0.2">
      <c r="B3240" s="478"/>
      <c r="C3240" s="478"/>
      <c r="D3240" s="620"/>
      <c r="E3240" s="620"/>
      <c r="F3240" s="620"/>
      <c r="G3240" s="479"/>
      <c r="H3240" s="621"/>
      <c r="I3240" s="622"/>
      <c r="J3240" s="622"/>
      <c r="K3240" s="623"/>
      <c r="L3240" s="623"/>
      <c r="M3240" s="622"/>
      <c r="N3240" s="623"/>
      <c r="O3240" s="622"/>
      <c r="P3240" s="479"/>
      <c r="Q3240" s="479"/>
      <c r="R3240" s="623"/>
      <c r="S3240" s="478"/>
      <c r="T3240" s="478"/>
      <c r="U3240" s="624"/>
      <c r="V3240" s="624"/>
      <c r="W3240" s="624"/>
      <c r="BB3240" s="478"/>
      <c r="BC3240" s="478"/>
      <c r="BD3240" s="478"/>
      <c r="BE3240" s="478"/>
      <c r="BF3240" s="478"/>
      <c r="BG3240" s="478"/>
    </row>
    <row r="3241" spans="2:59" x14ac:dyDescent="0.2">
      <c r="B3241" s="478"/>
      <c r="C3241" s="478"/>
      <c r="D3241" s="620"/>
      <c r="E3241" s="620"/>
      <c r="F3241" s="620"/>
      <c r="G3241" s="479"/>
      <c r="H3241" s="621"/>
      <c r="I3241" s="622"/>
      <c r="J3241" s="622"/>
      <c r="K3241" s="623"/>
      <c r="L3241" s="623"/>
      <c r="M3241" s="622"/>
      <c r="N3241" s="623"/>
      <c r="O3241" s="622"/>
      <c r="P3241" s="479"/>
      <c r="Q3241" s="479"/>
      <c r="R3241" s="623"/>
      <c r="S3241" s="478"/>
      <c r="T3241" s="478"/>
      <c r="U3241" s="624"/>
      <c r="V3241" s="624"/>
      <c r="W3241" s="624"/>
      <c r="BB3241" s="478"/>
      <c r="BC3241" s="478"/>
      <c r="BD3241" s="478"/>
      <c r="BE3241" s="478"/>
      <c r="BF3241" s="478"/>
      <c r="BG3241" s="478"/>
    </row>
    <row r="3242" spans="2:59" x14ac:dyDescent="0.2">
      <c r="B3242" s="478"/>
      <c r="C3242" s="478"/>
      <c r="D3242" s="620"/>
      <c r="E3242" s="620"/>
      <c r="F3242" s="620"/>
      <c r="G3242" s="479"/>
      <c r="H3242" s="621"/>
      <c r="I3242" s="622"/>
      <c r="J3242" s="622"/>
      <c r="K3242" s="623"/>
      <c r="L3242" s="623"/>
      <c r="M3242" s="622"/>
      <c r="N3242" s="623"/>
      <c r="O3242" s="622"/>
      <c r="P3242" s="479"/>
      <c r="Q3242" s="479"/>
      <c r="R3242" s="623"/>
      <c r="S3242" s="478"/>
      <c r="T3242" s="478"/>
      <c r="U3242" s="624"/>
      <c r="V3242" s="624"/>
      <c r="W3242" s="624"/>
      <c r="BB3242" s="478"/>
      <c r="BC3242" s="478"/>
      <c r="BD3242" s="478"/>
      <c r="BE3242" s="478"/>
      <c r="BF3242" s="478"/>
      <c r="BG3242" s="478"/>
    </row>
    <row r="3243" spans="2:59" x14ac:dyDescent="0.2">
      <c r="B3243" s="478"/>
      <c r="C3243" s="478"/>
      <c r="D3243" s="620"/>
      <c r="E3243" s="620"/>
      <c r="F3243" s="620"/>
      <c r="G3243" s="479"/>
      <c r="H3243" s="621"/>
      <c r="I3243" s="622"/>
      <c r="J3243" s="622"/>
      <c r="K3243" s="623"/>
      <c r="L3243" s="623"/>
      <c r="M3243" s="622"/>
      <c r="N3243" s="623"/>
      <c r="O3243" s="622"/>
      <c r="P3243" s="479"/>
      <c r="Q3243" s="479"/>
      <c r="R3243" s="623"/>
      <c r="S3243" s="478"/>
      <c r="T3243" s="478"/>
      <c r="U3243" s="624"/>
      <c r="V3243" s="624"/>
      <c r="W3243" s="624"/>
      <c r="BB3243" s="478"/>
      <c r="BC3243" s="478"/>
      <c r="BD3243" s="478"/>
      <c r="BE3243" s="478"/>
      <c r="BF3243" s="478"/>
      <c r="BG3243" s="478"/>
    </row>
    <row r="3244" spans="2:59" x14ac:dyDescent="0.2">
      <c r="B3244" s="478"/>
      <c r="C3244" s="478"/>
      <c r="D3244" s="620"/>
      <c r="E3244" s="620"/>
      <c r="F3244" s="620"/>
      <c r="G3244" s="479"/>
      <c r="H3244" s="621"/>
      <c r="I3244" s="622"/>
      <c r="J3244" s="622"/>
      <c r="K3244" s="623"/>
      <c r="L3244" s="623"/>
      <c r="M3244" s="622"/>
      <c r="N3244" s="623"/>
      <c r="O3244" s="622"/>
      <c r="P3244" s="479"/>
      <c r="Q3244" s="479"/>
      <c r="R3244" s="623"/>
      <c r="S3244" s="478"/>
      <c r="T3244" s="478"/>
      <c r="U3244" s="624"/>
      <c r="V3244" s="624"/>
      <c r="W3244" s="624"/>
      <c r="BB3244" s="478"/>
      <c r="BC3244" s="478"/>
      <c r="BD3244" s="478"/>
      <c r="BE3244" s="478"/>
      <c r="BF3244" s="478"/>
      <c r="BG3244" s="478"/>
    </row>
    <row r="3245" spans="2:59" x14ac:dyDescent="0.2">
      <c r="B3245" s="478"/>
      <c r="C3245" s="478"/>
      <c r="D3245" s="620"/>
      <c r="E3245" s="620"/>
      <c r="F3245" s="620"/>
      <c r="G3245" s="479"/>
      <c r="H3245" s="621"/>
      <c r="I3245" s="622"/>
      <c r="J3245" s="622"/>
      <c r="K3245" s="623"/>
      <c r="L3245" s="623"/>
      <c r="M3245" s="622"/>
      <c r="N3245" s="623"/>
      <c r="O3245" s="622"/>
      <c r="P3245" s="479"/>
      <c r="Q3245" s="479"/>
      <c r="R3245" s="623"/>
      <c r="S3245" s="478"/>
      <c r="T3245" s="478"/>
      <c r="U3245" s="624"/>
      <c r="V3245" s="624"/>
      <c r="W3245" s="624"/>
      <c r="BB3245" s="478"/>
      <c r="BC3245" s="478"/>
      <c r="BD3245" s="478"/>
      <c r="BE3245" s="478"/>
      <c r="BF3245" s="478"/>
      <c r="BG3245" s="478"/>
    </row>
    <row r="3246" spans="2:59" x14ac:dyDescent="0.2">
      <c r="B3246" s="478"/>
      <c r="C3246" s="478"/>
      <c r="D3246" s="620"/>
      <c r="E3246" s="620"/>
      <c r="F3246" s="620"/>
      <c r="G3246" s="479"/>
      <c r="H3246" s="621"/>
      <c r="I3246" s="622"/>
      <c r="J3246" s="622"/>
      <c r="K3246" s="623"/>
      <c r="L3246" s="623"/>
      <c r="M3246" s="622"/>
      <c r="N3246" s="623"/>
      <c r="O3246" s="622"/>
      <c r="P3246" s="479"/>
      <c r="Q3246" s="479"/>
      <c r="R3246" s="623"/>
      <c r="S3246" s="478"/>
      <c r="T3246" s="478"/>
      <c r="U3246" s="624"/>
      <c r="V3246" s="624"/>
      <c r="W3246" s="624"/>
      <c r="BB3246" s="478"/>
      <c r="BC3246" s="478"/>
      <c r="BD3246" s="478"/>
      <c r="BE3246" s="478"/>
      <c r="BF3246" s="478"/>
      <c r="BG3246" s="478"/>
    </row>
    <row r="3247" spans="2:59" x14ac:dyDescent="0.2">
      <c r="B3247" s="478"/>
      <c r="C3247" s="478"/>
      <c r="D3247" s="620"/>
      <c r="E3247" s="620"/>
      <c r="F3247" s="620"/>
      <c r="G3247" s="479"/>
      <c r="H3247" s="621"/>
      <c r="I3247" s="622"/>
      <c r="J3247" s="622"/>
      <c r="K3247" s="623"/>
      <c r="L3247" s="623"/>
      <c r="M3247" s="622"/>
      <c r="N3247" s="623"/>
      <c r="O3247" s="622"/>
      <c r="P3247" s="479"/>
      <c r="Q3247" s="479"/>
      <c r="R3247" s="623"/>
      <c r="S3247" s="478"/>
      <c r="T3247" s="478"/>
      <c r="U3247" s="624"/>
      <c r="V3247" s="624"/>
      <c r="W3247" s="624"/>
      <c r="BB3247" s="478"/>
      <c r="BC3247" s="478"/>
      <c r="BD3247" s="478"/>
      <c r="BE3247" s="478"/>
      <c r="BF3247" s="478"/>
      <c r="BG3247" s="478"/>
    </row>
    <row r="3248" spans="2:59" x14ac:dyDescent="0.2">
      <c r="B3248" s="478"/>
      <c r="C3248" s="478"/>
      <c r="D3248" s="620"/>
      <c r="E3248" s="620"/>
      <c r="F3248" s="620"/>
      <c r="G3248" s="479"/>
      <c r="H3248" s="621"/>
      <c r="I3248" s="622"/>
      <c r="J3248" s="622"/>
      <c r="K3248" s="623"/>
      <c r="L3248" s="623"/>
      <c r="M3248" s="622"/>
      <c r="N3248" s="623"/>
      <c r="O3248" s="622"/>
      <c r="P3248" s="479"/>
      <c r="Q3248" s="479"/>
      <c r="R3248" s="623"/>
      <c r="S3248" s="478"/>
      <c r="T3248" s="478"/>
      <c r="U3248" s="624"/>
      <c r="V3248" s="624"/>
      <c r="W3248" s="624"/>
      <c r="BB3248" s="478"/>
      <c r="BC3248" s="478"/>
      <c r="BD3248" s="478"/>
      <c r="BE3248" s="478"/>
      <c r="BF3248" s="478"/>
      <c r="BG3248" s="478"/>
    </row>
    <row r="3249" spans="2:59" x14ac:dyDescent="0.2">
      <c r="B3249" s="478"/>
      <c r="C3249" s="478"/>
      <c r="D3249" s="620"/>
      <c r="E3249" s="620"/>
      <c r="F3249" s="620"/>
      <c r="G3249" s="479"/>
      <c r="H3249" s="621"/>
      <c r="I3249" s="622"/>
      <c r="J3249" s="622"/>
      <c r="K3249" s="623"/>
      <c r="L3249" s="623"/>
      <c r="M3249" s="622"/>
      <c r="N3249" s="623"/>
      <c r="O3249" s="622"/>
      <c r="P3249" s="479"/>
      <c r="Q3249" s="479"/>
      <c r="R3249" s="623"/>
      <c r="S3249" s="478"/>
      <c r="T3249" s="478"/>
      <c r="U3249" s="624"/>
      <c r="V3249" s="624"/>
      <c r="W3249" s="624"/>
      <c r="BB3249" s="478"/>
      <c r="BC3249" s="478"/>
      <c r="BD3249" s="478"/>
      <c r="BE3249" s="478"/>
      <c r="BF3249" s="478"/>
      <c r="BG3249" s="478"/>
    </row>
    <row r="3250" spans="2:59" x14ac:dyDescent="0.2">
      <c r="B3250" s="478"/>
      <c r="C3250" s="478"/>
      <c r="D3250" s="620"/>
      <c r="E3250" s="620"/>
      <c r="F3250" s="620"/>
      <c r="G3250" s="479"/>
      <c r="H3250" s="621"/>
      <c r="I3250" s="622"/>
      <c r="J3250" s="622"/>
      <c r="K3250" s="623"/>
      <c r="L3250" s="623"/>
      <c r="M3250" s="622"/>
      <c r="N3250" s="623"/>
      <c r="O3250" s="622"/>
      <c r="P3250" s="479"/>
      <c r="Q3250" s="479"/>
      <c r="R3250" s="623"/>
      <c r="S3250" s="478"/>
      <c r="T3250" s="478"/>
      <c r="U3250" s="624"/>
      <c r="V3250" s="624"/>
      <c r="W3250" s="624"/>
      <c r="BB3250" s="478"/>
      <c r="BC3250" s="478"/>
      <c r="BD3250" s="478"/>
      <c r="BE3250" s="478"/>
      <c r="BF3250" s="478"/>
      <c r="BG3250" s="478"/>
    </row>
    <row r="3251" spans="2:59" x14ac:dyDescent="0.2">
      <c r="B3251" s="478"/>
      <c r="C3251" s="478"/>
      <c r="D3251" s="620"/>
      <c r="E3251" s="620"/>
      <c r="F3251" s="620"/>
      <c r="G3251" s="479"/>
      <c r="H3251" s="621"/>
      <c r="I3251" s="622"/>
      <c r="J3251" s="622"/>
      <c r="K3251" s="623"/>
      <c r="L3251" s="623"/>
      <c r="M3251" s="622"/>
      <c r="N3251" s="623"/>
      <c r="O3251" s="622"/>
      <c r="P3251" s="479"/>
      <c r="Q3251" s="479"/>
      <c r="R3251" s="623"/>
      <c r="S3251" s="478"/>
      <c r="T3251" s="478"/>
      <c r="U3251" s="624"/>
      <c r="V3251" s="624"/>
      <c r="W3251" s="624"/>
      <c r="BB3251" s="478"/>
      <c r="BC3251" s="478"/>
      <c r="BD3251" s="478"/>
      <c r="BE3251" s="478"/>
      <c r="BF3251" s="478"/>
      <c r="BG3251" s="478"/>
    </row>
    <row r="3252" spans="2:59" x14ac:dyDescent="0.2">
      <c r="B3252" s="478"/>
      <c r="C3252" s="478"/>
      <c r="D3252" s="620"/>
      <c r="E3252" s="620"/>
      <c r="F3252" s="620"/>
      <c r="G3252" s="479"/>
      <c r="H3252" s="621"/>
      <c r="I3252" s="622"/>
      <c r="J3252" s="622"/>
      <c r="K3252" s="623"/>
      <c r="L3252" s="623"/>
      <c r="M3252" s="622"/>
      <c r="N3252" s="623"/>
      <c r="O3252" s="622"/>
      <c r="P3252" s="479"/>
      <c r="Q3252" s="479"/>
      <c r="R3252" s="623"/>
      <c r="S3252" s="478"/>
      <c r="T3252" s="478"/>
      <c r="U3252" s="624"/>
      <c r="V3252" s="624"/>
      <c r="W3252" s="624"/>
      <c r="BB3252" s="478"/>
      <c r="BC3252" s="478"/>
      <c r="BD3252" s="478"/>
      <c r="BE3252" s="478"/>
      <c r="BF3252" s="478"/>
      <c r="BG3252" s="478"/>
    </row>
    <row r="3253" spans="2:59" x14ac:dyDescent="0.2">
      <c r="B3253" s="478"/>
      <c r="C3253" s="478"/>
      <c r="D3253" s="620"/>
      <c r="E3253" s="620"/>
      <c r="F3253" s="620"/>
      <c r="G3253" s="479"/>
      <c r="H3253" s="621"/>
      <c r="I3253" s="622"/>
      <c r="J3253" s="622"/>
      <c r="K3253" s="623"/>
      <c r="L3253" s="623"/>
      <c r="M3253" s="622"/>
      <c r="N3253" s="623"/>
      <c r="O3253" s="622"/>
      <c r="P3253" s="479"/>
      <c r="Q3253" s="479"/>
      <c r="R3253" s="623"/>
      <c r="S3253" s="478"/>
      <c r="T3253" s="478"/>
      <c r="U3253" s="624"/>
      <c r="V3253" s="624"/>
      <c r="W3253" s="624"/>
      <c r="BB3253" s="478"/>
      <c r="BC3253" s="478"/>
      <c r="BD3253" s="478"/>
      <c r="BE3253" s="478"/>
      <c r="BF3253" s="478"/>
      <c r="BG3253" s="478"/>
    </row>
    <row r="3254" spans="2:59" x14ac:dyDescent="0.2">
      <c r="B3254" s="478"/>
      <c r="C3254" s="478"/>
      <c r="D3254" s="620"/>
      <c r="E3254" s="620"/>
      <c r="F3254" s="620"/>
      <c r="G3254" s="479"/>
      <c r="H3254" s="621"/>
      <c r="I3254" s="622"/>
      <c r="J3254" s="622"/>
      <c r="K3254" s="623"/>
      <c r="L3254" s="623"/>
      <c r="M3254" s="622"/>
      <c r="N3254" s="623"/>
      <c r="O3254" s="622"/>
      <c r="P3254" s="479"/>
      <c r="Q3254" s="479"/>
      <c r="R3254" s="623"/>
      <c r="S3254" s="478"/>
      <c r="T3254" s="478"/>
      <c r="U3254" s="624"/>
      <c r="V3254" s="624"/>
      <c r="W3254" s="624"/>
      <c r="BB3254" s="478"/>
      <c r="BC3254" s="478"/>
      <c r="BD3254" s="478"/>
      <c r="BE3254" s="478"/>
      <c r="BF3254" s="478"/>
      <c r="BG3254" s="478"/>
    </row>
    <row r="3255" spans="2:59" x14ac:dyDescent="0.2">
      <c r="B3255" s="478"/>
      <c r="C3255" s="478"/>
      <c r="D3255" s="620"/>
      <c r="E3255" s="620"/>
      <c r="F3255" s="620"/>
      <c r="G3255" s="479"/>
      <c r="H3255" s="621"/>
      <c r="I3255" s="622"/>
      <c r="J3255" s="622"/>
      <c r="K3255" s="623"/>
      <c r="L3255" s="623"/>
      <c r="M3255" s="622"/>
      <c r="N3255" s="623"/>
      <c r="O3255" s="622"/>
      <c r="P3255" s="479"/>
      <c r="Q3255" s="479"/>
      <c r="R3255" s="623"/>
      <c r="S3255" s="478"/>
      <c r="T3255" s="478"/>
      <c r="U3255" s="624"/>
      <c r="V3255" s="624"/>
      <c r="W3255" s="624"/>
      <c r="BB3255" s="478"/>
      <c r="BC3255" s="478"/>
      <c r="BD3255" s="478"/>
      <c r="BE3255" s="478"/>
      <c r="BF3255" s="478"/>
      <c r="BG3255" s="478"/>
    </row>
    <row r="3256" spans="2:59" x14ac:dyDescent="0.2">
      <c r="B3256" s="478"/>
      <c r="C3256" s="478"/>
      <c r="D3256" s="620"/>
      <c r="E3256" s="620"/>
      <c r="F3256" s="620"/>
      <c r="G3256" s="479"/>
      <c r="H3256" s="621"/>
      <c r="I3256" s="622"/>
      <c r="J3256" s="622"/>
      <c r="K3256" s="623"/>
      <c r="L3256" s="623"/>
      <c r="M3256" s="622"/>
      <c r="N3256" s="623"/>
      <c r="O3256" s="622"/>
      <c r="P3256" s="479"/>
      <c r="Q3256" s="479"/>
      <c r="R3256" s="623"/>
      <c r="S3256" s="478"/>
      <c r="T3256" s="478"/>
      <c r="U3256" s="624"/>
      <c r="V3256" s="624"/>
      <c r="W3256" s="624"/>
      <c r="BB3256" s="478"/>
      <c r="BC3256" s="478"/>
      <c r="BD3256" s="478"/>
      <c r="BE3256" s="478"/>
      <c r="BF3256" s="478"/>
      <c r="BG3256" s="478"/>
    </row>
    <row r="3257" spans="2:59" x14ac:dyDescent="0.2">
      <c r="B3257" s="478"/>
      <c r="C3257" s="478"/>
      <c r="D3257" s="620"/>
      <c r="E3257" s="620"/>
      <c r="F3257" s="620"/>
      <c r="G3257" s="479"/>
      <c r="H3257" s="621"/>
      <c r="I3257" s="622"/>
      <c r="J3257" s="622"/>
      <c r="K3257" s="623"/>
      <c r="L3257" s="623"/>
      <c r="M3257" s="622"/>
      <c r="N3257" s="623"/>
      <c r="O3257" s="622"/>
      <c r="P3257" s="479"/>
      <c r="Q3257" s="479"/>
      <c r="R3257" s="623"/>
      <c r="S3257" s="478"/>
      <c r="T3257" s="478"/>
      <c r="U3257" s="624"/>
      <c r="V3257" s="624"/>
      <c r="W3257" s="624"/>
      <c r="BB3257" s="478"/>
      <c r="BC3257" s="478"/>
      <c r="BD3257" s="478"/>
      <c r="BE3257" s="478"/>
      <c r="BF3257" s="478"/>
      <c r="BG3257" s="478"/>
    </row>
    <row r="3258" spans="2:59" x14ac:dyDescent="0.2">
      <c r="B3258" s="478"/>
      <c r="C3258" s="478"/>
      <c r="D3258" s="620"/>
      <c r="E3258" s="620"/>
      <c r="F3258" s="620"/>
      <c r="G3258" s="479"/>
      <c r="H3258" s="621"/>
      <c r="I3258" s="622"/>
      <c r="J3258" s="622"/>
      <c r="K3258" s="623"/>
      <c r="L3258" s="623"/>
      <c r="M3258" s="622"/>
      <c r="N3258" s="623"/>
      <c r="O3258" s="622"/>
      <c r="P3258" s="479"/>
      <c r="Q3258" s="479"/>
      <c r="R3258" s="623"/>
      <c r="S3258" s="478"/>
      <c r="T3258" s="478"/>
      <c r="U3258" s="624"/>
      <c r="V3258" s="624"/>
      <c r="W3258" s="624"/>
      <c r="BB3258" s="478"/>
      <c r="BC3258" s="478"/>
      <c r="BD3258" s="478"/>
      <c r="BE3258" s="478"/>
      <c r="BF3258" s="478"/>
      <c r="BG3258" s="478"/>
    </row>
    <row r="3259" spans="2:59" x14ac:dyDescent="0.2">
      <c r="B3259" s="478"/>
      <c r="C3259" s="478"/>
      <c r="D3259" s="620"/>
      <c r="E3259" s="620"/>
      <c r="F3259" s="620"/>
      <c r="G3259" s="479"/>
      <c r="H3259" s="621"/>
      <c r="I3259" s="622"/>
      <c r="J3259" s="622"/>
      <c r="K3259" s="623"/>
      <c r="L3259" s="623"/>
      <c r="M3259" s="622"/>
      <c r="N3259" s="623"/>
      <c r="O3259" s="622"/>
      <c r="P3259" s="479"/>
      <c r="Q3259" s="479"/>
      <c r="R3259" s="623"/>
      <c r="S3259" s="478"/>
      <c r="T3259" s="478"/>
      <c r="U3259" s="624"/>
      <c r="V3259" s="624"/>
      <c r="W3259" s="624"/>
      <c r="BB3259" s="478"/>
      <c r="BC3259" s="478"/>
      <c r="BD3259" s="478"/>
      <c r="BE3259" s="478"/>
      <c r="BF3259" s="478"/>
      <c r="BG3259" s="478"/>
    </row>
    <row r="3260" spans="2:59" x14ac:dyDescent="0.2">
      <c r="B3260" s="478"/>
      <c r="C3260" s="478"/>
      <c r="D3260" s="620"/>
      <c r="E3260" s="620"/>
      <c r="F3260" s="620"/>
      <c r="G3260" s="479"/>
      <c r="H3260" s="621"/>
      <c r="I3260" s="622"/>
      <c r="J3260" s="622"/>
      <c r="K3260" s="623"/>
      <c r="L3260" s="623"/>
      <c r="M3260" s="622"/>
      <c r="N3260" s="623"/>
      <c r="O3260" s="622"/>
      <c r="P3260" s="479"/>
      <c r="Q3260" s="479"/>
      <c r="R3260" s="623"/>
      <c r="S3260" s="478"/>
      <c r="T3260" s="478"/>
      <c r="U3260" s="624"/>
      <c r="V3260" s="624"/>
      <c r="W3260" s="624"/>
      <c r="BB3260" s="478"/>
      <c r="BC3260" s="478"/>
      <c r="BD3260" s="478"/>
      <c r="BE3260" s="478"/>
      <c r="BF3260" s="478"/>
      <c r="BG3260" s="478"/>
    </row>
    <row r="3261" spans="2:59" x14ac:dyDescent="0.2">
      <c r="B3261" s="478"/>
      <c r="C3261" s="478"/>
      <c r="D3261" s="620"/>
      <c r="E3261" s="620"/>
      <c r="F3261" s="620"/>
      <c r="G3261" s="479"/>
      <c r="H3261" s="621"/>
      <c r="I3261" s="622"/>
      <c r="J3261" s="622"/>
      <c r="K3261" s="623"/>
      <c r="L3261" s="623"/>
      <c r="M3261" s="622"/>
      <c r="N3261" s="623"/>
      <c r="O3261" s="622"/>
      <c r="P3261" s="479"/>
      <c r="Q3261" s="479"/>
      <c r="R3261" s="623"/>
      <c r="S3261" s="478"/>
      <c r="T3261" s="478"/>
      <c r="U3261" s="624"/>
      <c r="V3261" s="624"/>
      <c r="W3261" s="624"/>
      <c r="BB3261" s="478"/>
      <c r="BC3261" s="478"/>
      <c r="BD3261" s="478"/>
      <c r="BE3261" s="478"/>
      <c r="BF3261" s="478"/>
      <c r="BG3261" s="478"/>
    </row>
    <row r="3262" spans="2:59" x14ac:dyDescent="0.2">
      <c r="B3262" s="478"/>
      <c r="C3262" s="478"/>
      <c r="D3262" s="620"/>
      <c r="E3262" s="620"/>
      <c r="F3262" s="620"/>
      <c r="G3262" s="479"/>
      <c r="H3262" s="621"/>
      <c r="I3262" s="622"/>
      <c r="J3262" s="622"/>
      <c r="K3262" s="623"/>
      <c r="L3262" s="623"/>
      <c r="M3262" s="622"/>
      <c r="N3262" s="623"/>
      <c r="O3262" s="622"/>
      <c r="P3262" s="479"/>
      <c r="Q3262" s="479"/>
      <c r="R3262" s="623"/>
      <c r="S3262" s="478"/>
      <c r="T3262" s="478"/>
      <c r="U3262" s="624"/>
      <c r="V3262" s="624"/>
      <c r="W3262" s="624"/>
      <c r="BB3262" s="478"/>
      <c r="BC3262" s="478"/>
      <c r="BD3262" s="478"/>
      <c r="BE3262" s="478"/>
      <c r="BF3262" s="478"/>
      <c r="BG3262" s="478"/>
    </row>
    <row r="3263" spans="2:59" x14ac:dyDescent="0.2">
      <c r="B3263" s="478"/>
      <c r="C3263" s="478"/>
      <c r="D3263" s="620"/>
      <c r="E3263" s="620"/>
      <c r="F3263" s="620"/>
      <c r="G3263" s="479"/>
      <c r="H3263" s="621"/>
      <c r="I3263" s="622"/>
      <c r="J3263" s="622"/>
      <c r="K3263" s="623"/>
      <c r="L3263" s="623"/>
      <c r="M3263" s="622"/>
      <c r="N3263" s="623"/>
      <c r="O3263" s="622"/>
      <c r="P3263" s="479"/>
      <c r="Q3263" s="479"/>
      <c r="R3263" s="623"/>
      <c r="S3263" s="478"/>
      <c r="T3263" s="478"/>
      <c r="U3263" s="624"/>
      <c r="V3263" s="624"/>
      <c r="W3263" s="624"/>
      <c r="BB3263" s="478"/>
      <c r="BC3263" s="478"/>
      <c r="BD3263" s="478"/>
      <c r="BE3263" s="478"/>
      <c r="BF3263" s="478"/>
      <c r="BG3263" s="478"/>
    </row>
    <row r="3264" spans="2:59" x14ac:dyDescent="0.2">
      <c r="B3264" s="478"/>
      <c r="C3264" s="478"/>
      <c r="D3264" s="620"/>
      <c r="E3264" s="620"/>
      <c r="F3264" s="620"/>
      <c r="G3264" s="479"/>
      <c r="H3264" s="621"/>
      <c r="I3264" s="622"/>
      <c r="J3264" s="622"/>
      <c r="K3264" s="623"/>
      <c r="L3264" s="623"/>
      <c r="M3264" s="622"/>
      <c r="N3264" s="623"/>
      <c r="O3264" s="622"/>
      <c r="P3264" s="479"/>
      <c r="Q3264" s="479"/>
      <c r="R3264" s="623"/>
      <c r="S3264" s="478"/>
      <c r="T3264" s="478"/>
      <c r="U3264" s="624"/>
      <c r="V3264" s="624"/>
      <c r="W3264" s="624"/>
      <c r="BB3264" s="478"/>
      <c r="BC3264" s="478"/>
      <c r="BD3264" s="478"/>
      <c r="BE3264" s="478"/>
      <c r="BF3264" s="478"/>
      <c r="BG3264" s="478"/>
    </row>
    <row r="3265" spans="2:59" x14ac:dyDescent="0.2">
      <c r="B3265" s="478"/>
      <c r="C3265" s="478"/>
      <c r="D3265" s="620"/>
      <c r="E3265" s="620"/>
      <c r="F3265" s="620"/>
      <c r="G3265" s="479"/>
      <c r="H3265" s="621"/>
      <c r="I3265" s="622"/>
      <c r="J3265" s="622"/>
      <c r="K3265" s="623"/>
      <c r="L3265" s="623"/>
      <c r="M3265" s="622"/>
      <c r="N3265" s="623"/>
      <c r="O3265" s="622"/>
      <c r="P3265" s="479"/>
      <c r="Q3265" s="479"/>
      <c r="R3265" s="623"/>
      <c r="S3265" s="478"/>
      <c r="T3265" s="478"/>
      <c r="U3265" s="624"/>
      <c r="V3265" s="624"/>
      <c r="W3265" s="624"/>
      <c r="BB3265" s="478"/>
      <c r="BC3265" s="478"/>
      <c r="BD3265" s="478"/>
      <c r="BE3265" s="478"/>
      <c r="BF3265" s="478"/>
      <c r="BG3265" s="478"/>
    </row>
    <row r="3266" spans="2:59" x14ac:dyDescent="0.2">
      <c r="B3266" s="478"/>
      <c r="C3266" s="478"/>
      <c r="D3266" s="620"/>
      <c r="E3266" s="620"/>
      <c r="F3266" s="620"/>
      <c r="G3266" s="479"/>
      <c r="H3266" s="621"/>
      <c r="I3266" s="622"/>
      <c r="J3266" s="622"/>
      <c r="K3266" s="623"/>
      <c r="L3266" s="623"/>
      <c r="M3266" s="622"/>
      <c r="N3266" s="623"/>
      <c r="O3266" s="622"/>
      <c r="P3266" s="479"/>
      <c r="Q3266" s="479"/>
      <c r="R3266" s="623"/>
      <c r="S3266" s="478"/>
      <c r="T3266" s="478"/>
      <c r="U3266" s="624"/>
      <c r="V3266" s="624"/>
      <c r="W3266" s="624"/>
      <c r="BB3266" s="478"/>
      <c r="BC3266" s="478"/>
      <c r="BD3266" s="478"/>
      <c r="BE3266" s="478"/>
      <c r="BF3266" s="478"/>
      <c r="BG3266" s="478"/>
    </row>
    <row r="3267" spans="2:59" x14ac:dyDescent="0.2">
      <c r="B3267" s="478"/>
      <c r="C3267" s="478"/>
      <c r="D3267" s="620"/>
      <c r="E3267" s="620"/>
      <c r="F3267" s="620"/>
      <c r="G3267" s="479"/>
      <c r="H3267" s="621"/>
      <c r="I3267" s="622"/>
      <c r="J3267" s="622"/>
      <c r="K3267" s="623"/>
      <c r="L3267" s="623"/>
      <c r="M3267" s="622"/>
      <c r="N3267" s="623"/>
      <c r="O3267" s="622"/>
      <c r="P3267" s="479"/>
      <c r="Q3267" s="479"/>
      <c r="R3267" s="623"/>
      <c r="S3267" s="478"/>
      <c r="T3267" s="478"/>
      <c r="U3267" s="624"/>
      <c r="V3267" s="624"/>
      <c r="W3267" s="624"/>
      <c r="BB3267" s="478"/>
      <c r="BC3267" s="478"/>
      <c r="BD3267" s="478"/>
      <c r="BE3267" s="478"/>
      <c r="BF3267" s="478"/>
      <c r="BG3267" s="478"/>
    </row>
    <row r="3268" spans="2:59" x14ac:dyDescent="0.2">
      <c r="B3268" s="478"/>
      <c r="C3268" s="478"/>
      <c r="D3268" s="620"/>
      <c r="E3268" s="620"/>
      <c r="F3268" s="620"/>
      <c r="G3268" s="479"/>
      <c r="H3268" s="621"/>
      <c r="I3268" s="622"/>
      <c r="J3268" s="622"/>
      <c r="K3268" s="623"/>
      <c r="L3268" s="623"/>
      <c r="M3268" s="622"/>
      <c r="N3268" s="623"/>
      <c r="O3268" s="622"/>
      <c r="P3268" s="479"/>
      <c r="Q3268" s="479"/>
      <c r="R3268" s="623"/>
      <c r="S3268" s="478"/>
      <c r="T3268" s="478"/>
      <c r="U3268" s="624"/>
      <c r="V3268" s="624"/>
      <c r="W3268" s="624"/>
      <c r="BB3268" s="478"/>
      <c r="BC3268" s="478"/>
      <c r="BD3268" s="478"/>
      <c r="BE3268" s="478"/>
      <c r="BF3268" s="478"/>
      <c r="BG3268" s="478"/>
    </row>
    <row r="3269" spans="2:59" x14ac:dyDescent="0.2">
      <c r="B3269" s="478"/>
      <c r="C3269" s="478"/>
      <c r="D3269" s="620"/>
      <c r="E3269" s="620"/>
      <c r="F3269" s="620"/>
      <c r="G3269" s="479"/>
      <c r="H3269" s="621"/>
      <c r="I3269" s="622"/>
      <c r="J3269" s="622"/>
      <c r="K3269" s="623"/>
      <c r="L3269" s="623"/>
      <c r="M3269" s="622"/>
      <c r="N3269" s="623"/>
      <c r="O3269" s="622"/>
      <c r="P3269" s="479"/>
      <c r="Q3269" s="479"/>
      <c r="R3269" s="623"/>
      <c r="S3269" s="478"/>
      <c r="T3269" s="478"/>
      <c r="U3269" s="624"/>
      <c r="V3269" s="624"/>
      <c r="W3269" s="624"/>
      <c r="BB3269" s="478"/>
      <c r="BC3269" s="478"/>
      <c r="BD3269" s="478"/>
      <c r="BE3269" s="478"/>
      <c r="BF3269" s="478"/>
      <c r="BG3269" s="478"/>
    </row>
    <row r="3270" spans="2:59" x14ac:dyDescent="0.2">
      <c r="B3270" s="478"/>
      <c r="C3270" s="478"/>
      <c r="D3270" s="620"/>
      <c r="E3270" s="620"/>
      <c r="F3270" s="620"/>
      <c r="G3270" s="479"/>
      <c r="H3270" s="621"/>
      <c r="I3270" s="622"/>
      <c r="J3270" s="622"/>
      <c r="K3270" s="623"/>
      <c r="L3270" s="623"/>
      <c r="M3270" s="622"/>
      <c r="N3270" s="623"/>
      <c r="O3270" s="622"/>
      <c r="P3270" s="479"/>
      <c r="Q3270" s="479"/>
      <c r="R3270" s="623"/>
      <c r="S3270" s="478"/>
      <c r="T3270" s="478"/>
      <c r="U3270" s="624"/>
      <c r="V3270" s="624"/>
      <c r="W3270" s="624"/>
      <c r="BB3270" s="478"/>
      <c r="BC3270" s="478"/>
      <c r="BD3270" s="478"/>
      <c r="BE3270" s="478"/>
      <c r="BF3270" s="478"/>
      <c r="BG3270" s="478"/>
    </row>
    <row r="3271" spans="2:59" x14ac:dyDescent="0.2">
      <c r="B3271" s="478"/>
      <c r="C3271" s="478"/>
      <c r="D3271" s="620"/>
      <c r="E3271" s="620"/>
      <c r="F3271" s="620"/>
      <c r="G3271" s="479"/>
      <c r="H3271" s="621"/>
      <c r="I3271" s="622"/>
      <c r="J3271" s="622"/>
      <c r="K3271" s="623"/>
      <c r="L3271" s="623"/>
      <c r="M3271" s="622"/>
      <c r="N3271" s="623"/>
      <c r="O3271" s="622"/>
      <c r="P3271" s="479"/>
      <c r="Q3271" s="479"/>
      <c r="R3271" s="623"/>
      <c r="S3271" s="478"/>
      <c r="T3271" s="478"/>
      <c r="U3271" s="624"/>
      <c r="V3271" s="624"/>
      <c r="W3271" s="624"/>
      <c r="BB3271" s="478"/>
      <c r="BC3271" s="478"/>
      <c r="BD3271" s="478"/>
      <c r="BE3271" s="478"/>
      <c r="BF3271" s="478"/>
      <c r="BG3271" s="478"/>
    </row>
    <row r="3272" spans="2:59" x14ac:dyDescent="0.2">
      <c r="B3272" s="478"/>
      <c r="C3272" s="478"/>
      <c r="D3272" s="620"/>
      <c r="E3272" s="620"/>
      <c r="F3272" s="620"/>
      <c r="G3272" s="479"/>
      <c r="H3272" s="621"/>
      <c r="I3272" s="622"/>
      <c r="J3272" s="622"/>
      <c r="K3272" s="623"/>
      <c r="L3272" s="623"/>
      <c r="M3272" s="622"/>
      <c r="N3272" s="623"/>
      <c r="O3272" s="622"/>
      <c r="P3272" s="479"/>
      <c r="Q3272" s="479"/>
      <c r="R3272" s="623"/>
      <c r="S3272" s="478"/>
      <c r="T3272" s="478"/>
      <c r="U3272" s="624"/>
      <c r="V3272" s="624"/>
      <c r="W3272" s="624"/>
      <c r="BB3272" s="478"/>
      <c r="BC3272" s="478"/>
      <c r="BD3272" s="478"/>
      <c r="BE3272" s="478"/>
      <c r="BF3272" s="478"/>
      <c r="BG3272" s="478"/>
    </row>
    <row r="3273" spans="2:59" x14ac:dyDescent="0.2">
      <c r="B3273" s="478"/>
      <c r="C3273" s="478"/>
      <c r="D3273" s="620"/>
      <c r="E3273" s="620"/>
      <c r="F3273" s="620"/>
      <c r="G3273" s="479"/>
      <c r="H3273" s="621"/>
      <c r="I3273" s="622"/>
      <c r="J3273" s="622"/>
      <c r="K3273" s="623"/>
      <c r="L3273" s="623"/>
      <c r="M3273" s="622"/>
      <c r="N3273" s="623"/>
      <c r="O3273" s="622"/>
      <c r="P3273" s="479"/>
      <c r="Q3273" s="479"/>
      <c r="R3273" s="623"/>
      <c r="S3273" s="478"/>
      <c r="T3273" s="478"/>
      <c r="U3273" s="624"/>
      <c r="V3273" s="624"/>
      <c r="W3273" s="624"/>
      <c r="BB3273" s="478"/>
      <c r="BC3273" s="478"/>
      <c r="BD3273" s="478"/>
      <c r="BE3273" s="478"/>
      <c r="BF3273" s="478"/>
      <c r="BG3273" s="478"/>
    </row>
    <row r="3274" spans="2:59" x14ac:dyDescent="0.2">
      <c r="B3274" s="478"/>
      <c r="C3274" s="478"/>
      <c r="D3274" s="620"/>
      <c r="E3274" s="620"/>
      <c r="F3274" s="620"/>
      <c r="G3274" s="479"/>
      <c r="H3274" s="621"/>
      <c r="I3274" s="622"/>
      <c r="J3274" s="622"/>
      <c r="K3274" s="623"/>
      <c r="L3274" s="623"/>
      <c r="M3274" s="622"/>
      <c r="N3274" s="623"/>
      <c r="O3274" s="622"/>
      <c r="P3274" s="479"/>
      <c r="Q3274" s="479"/>
      <c r="R3274" s="623"/>
      <c r="S3274" s="478"/>
      <c r="T3274" s="478"/>
      <c r="U3274" s="624"/>
      <c r="V3274" s="624"/>
      <c r="W3274" s="624"/>
      <c r="BB3274" s="478"/>
      <c r="BC3274" s="478"/>
      <c r="BD3274" s="478"/>
      <c r="BE3274" s="478"/>
      <c r="BF3274" s="478"/>
      <c r="BG3274" s="478"/>
    </row>
    <row r="3275" spans="2:59" x14ac:dyDescent="0.2">
      <c r="B3275" s="478"/>
      <c r="C3275" s="478"/>
      <c r="D3275" s="620"/>
      <c r="E3275" s="620"/>
      <c r="F3275" s="620"/>
      <c r="G3275" s="479"/>
      <c r="H3275" s="621"/>
      <c r="I3275" s="622"/>
      <c r="J3275" s="622"/>
      <c r="K3275" s="623"/>
      <c r="L3275" s="623"/>
      <c r="M3275" s="622"/>
      <c r="N3275" s="623"/>
      <c r="O3275" s="622"/>
      <c r="P3275" s="479"/>
      <c r="Q3275" s="479"/>
      <c r="R3275" s="623"/>
      <c r="S3275" s="478"/>
      <c r="T3275" s="478"/>
      <c r="U3275" s="624"/>
      <c r="V3275" s="624"/>
      <c r="W3275" s="624"/>
      <c r="BB3275" s="478"/>
      <c r="BC3275" s="478"/>
      <c r="BD3275" s="478"/>
      <c r="BE3275" s="478"/>
      <c r="BF3275" s="478"/>
      <c r="BG3275" s="478"/>
    </row>
    <row r="3276" spans="2:59" x14ac:dyDescent="0.2">
      <c r="B3276" s="478"/>
      <c r="C3276" s="478"/>
      <c r="D3276" s="620"/>
      <c r="E3276" s="620"/>
      <c r="F3276" s="620"/>
      <c r="G3276" s="479"/>
      <c r="H3276" s="621"/>
      <c r="I3276" s="622"/>
      <c r="J3276" s="622"/>
      <c r="K3276" s="623"/>
      <c r="L3276" s="623"/>
      <c r="M3276" s="622"/>
      <c r="N3276" s="623"/>
      <c r="O3276" s="622"/>
      <c r="P3276" s="479"/>
      <c r="Q3276" s="479"/>
      <c r="R3276" s="623"/>
      <c r="S3276" s="478"/>
      <c r="T3276" s="478"/>
      <c r="U3276" s="624"/>
      <c r="V3276" s="624"/>
      <c r="W3276" s="624"/>
      <c r="BB3276" s="478"/>
      <c r="BC3276" s="478"/>
      <c r="BD3276" s="478"/>
      <c r="BE3276" s="478"/>
      <c r="BF3276" s="478"/>
      <c r="BG3276" s="478"/>
    </row>
    <row r="3277" spans="2:59" x14ac:dyDescent="0.2">
      <c r="B3277" s="478"/>
      <c r="C3277" s="478"/>
      <c r="D3277" s="620"/>
      <c r="E3277" s="620"/>
      <c r="F3277" s="620"/>
      <c r="G3277" s="479"/>
      <c r="H3277" s="621"/>
      <c r="I3277" s="622"/>
      <c r="J3277" s="622"/>
      <c r="K3277" s="623"/>
      <c r="L3277" s="623"/>
      <c r="M3277" s="622"/>
      <c r="N3277" s="623"/>
      <c r="O3277" s="622"/>
      <c r="P3277" s="479"/>
      <c r="Q3277" s="479"/>
      <c r="R3277" s="623"/>
      <c r="S3277" s="478"/>
      <c r="T3277" s="478"/>
      <c r="U3277" s="624"/>
      <c r="V3277" s="624"/>
      <c r="W3277" s="624"/>
      <c r="BB3277" s="478"/>
      <c r="BC3277" s="478"/>
      <c r="BD3277" s="478"/>
      <c r="BE3277" s="478"/>
      <c r="BF3277" s="478"/>
      <c r="BG3277" s="478"/>
    </row>
    <row r="3278" spans="2:59" x14ac:dyDescent="0.2">
      <c r="B3278" s="478"/>
      <c r="C3278" s="478"/>
      <c r="D3278" s="620"/>
      <c r="E3278" s="620"/>
      <c r="F3278" s="620"/>
      <c r="G3278" s="479"/>
      <c r="H3278" s="621"/>
      <c r="I3278" s="622"/>
      <c r="J3278" s="622"/>
      <c r="K3278" s="623"/>
      <c r="L3278" s="623"/>
      <c r="M3278" s="622"/>
      <c r="N3278" s="623"/>
      <c r="O3278" s="622"/>
      <c r="P3278" s="479"/>
      <c r="Q3278" s="479"/>
      <c r="R3278" s="623"/>
      <c r="S3278" s="478"/>
      <c r="T3278" s="478"/>
      <c r="U3278" s="624"/>
      <c r="V3278" s="624"/>
      <c r="W3278" s="624"/>
      <c r="BB3278" s="478"/>
      <c r="BC3278" s="478"/>
      <c r="BD3278" s="478"/>
      <c r="BE3278" s="478"/>
      <c r="BF3278" s="478"/>
      <c r="BG3278" s="478"/>
    </row>
    <row r="3279" spans="2:59" x14ac:dyDescent="0.2">
      <c r="B3279" s="478"/>
      <c r="C3279" s="478"/>
      <c r="D3279" s="620"/>
      <c r="E3279" s="620"/>
      <c r="F3279" s="620"/>
      <c r="G3279" s="479"/>
      <c r="H3279" s="621"/>
      <c r="I3279" s="622"/>
      <c r="J3279" s="622"/>
      <c r="K3279" s="623"/>
      <c r="L3279" s="623"/>
      <c r="M3279" s="622"/>
      <c r="N3279" s="623"/>
      <c r="O3279" s="622"/>
      <c r="P3279" s="479"/>
      <c r="Q3279" s="479"/>
      <c r="R3279" s="623"/>
      <c r="S3279" s="478"/>
      <c r="T3279" s="478"/>
      <c r="U3279" s="624"/>
      <c r="V3279" s="624"/>
      <c r="W3279" s="624"/>
      <c r="BB3279" s="478"/>
      <c r="BC3279" s="478"/>
      <c r="BD3279" s="478"/>
      <c r="BE3279" s="478"/>
      <c r="BF3279" s="478"/>
      <c r="BG3279" s="478"/>
    </row>
    <row r="3280" spans="2:59" x14ac:dyDescent="0.2">
      <c r="B3280" s="478"/>
      <c r="C3280" s="478"/>
      <c r="D3280" s="620"/>
      <c r="E3280" s="620"/>
      <c r="F3280" s="620"/>
      <c r="G3280" s="479"/>
      <c r="H3280" s="621"/>
      <c r="I3280" s="622"/>
      <c r="J3280" s="622"/>
      <c r="K3280" s="623"/>
      <c r="L3280" s="623"/>
      <c r="M3280" s="622"/>
      <c r="N3280" s="623"/>
      <c r="O3280" s="622"/>
      <c r="P3280" s="479"/>
      <c r="Q3280" s="479"/>
      <c r="R3280" s="623"/>
      <c r="S3280" s="478"/>
      <c r="T3280" s="478"/>
      <c r="U3280" s="624"/>
      <c r="V3280" s="624"/>
      <c r="W3280" s="624"/>
      <c r="BB3280" s="478"/>
      <c r="BC3280" s="478"/>
      <c r="BD3280" s="478"/>
      <c r="BE3280" s="478"/>
      <c r="BF3280" s="478"/>
      <c r="BG3280" s="478"/>
    </row>
    <row r="3281" spans="2:59" x14ac:dyDescent="0.2">
      <c r="B3281" s="478"/>
      <c r="C3281" s="478"/>
      <c r="D3281" s="620"/>
      <c r="E3281" s="620"/>
      <c r="F3281" s="620"/>
      <c r="G3281" s="479"/>
      <c r="H3281" s="621"/>
      <c r="I3281" s="622"/>
      <c r="J3281" s="622"/>
      <c r="K3281" s="623"/>
      <c r="L3281" s="623"/>
      <c r="M3281" s="622"/>
      <c r="N3281" s="623"/>
      <c r="O3281" s="622"/>
      <c r="P3281" s="479"/>
      <c r="Q3281" s="479"/>
      <c r="R3281" s="623"/>
      <c r="S3281" s="478"/>
      <c r="T3281" s="478"/>
      <c r="U3281" s="624"/>
      <c r="V3281" s="624"/>
      <c r="W3281" s="624"/>
      <c r="BB3281" s="478"/>
      <c r="BC3281" s="478"/>
      <c r="BD3281" s="478"/>
      <c r="BE3281" s="478"/>
      <c r="BF3281" s="478"/>
      <c r="BG3281" s="478"/>
    </row>
    <row r="3282" spans="2:59" x14ac:dyDescent="0.2">
      <c r="B3282" s="478"/>
      <c r="C3282" s="478"/>
      <c r="D3282" s="620"/>
      <c r="E3282" s="620"/>
      <c r="F3282" s="620"/>
      <c r="G3282" s="479"/>
      <c r="H3282" s="621"/>
      <c r="I3282" s="622"/>
      <c r="J3282" s="622"/>
      <c r="K3282" s="623"/>
      <c r="L3282" s="623"/>
      <c r="M3282" s="622"/>
      <c r="N3282" s="623"/>
      <c r="O3282" s="622"/>
      <c r="P3282" s="479"/>
      <c r="Q3282" s="479"/>
      <c r="R3282" s="623"/>
      <c r="S3282" s="478"/>
      <c r="T3282" s="478"/>
      <c r="U3282" s="624"/>
      <c r="V3282" s="624"/>
      <c r="W3282" s="624"/>
      <c r="BB3282" s="478"/>
      <c r="BC3282" s="478"/>
      <c r="BD3282" s="478"/>
      <c r="BE3282" s="478"/>
      <c r="BF3282" s="478"/>
      <c r="BG3282" s="478"/>
    </row>
    <row r="3283" spans="2:59" x14ac:dyDescent="0.2">
      <c r="B3283" s="478"/>
      <c r="C3283" s="478"/>
      <c r="D3283" s="620"/>
      <c r="E3283" s="620"/>
      <c r="F3283" s="620"/>
      <c r="G3283" s="479"/>
      <c r="H3283" s="621"/>
      <c r="I3283" s="622"/>
      <c r="J3283" s="622"/>
      <c r="K3283" s="623"/>
      <c r="L3283" s="623"/>
      <c r="M3283" s="622"/>
      <c r="N3283" s="623"/>
      <c r="O3283" s="622"/>
      <c r="P3283" s="479"/>
      <c r="Q3283" s="479"/>
      <c r="R3283" s="623"/>
      <c r="S3283" s="478"/>
      <c r="T3283" s="478"/>
      <c r="U3283" s="624"/>
      <c r="V3283" s="624"/>
      <c r="W3283" s="624"/>
      <c r="BB3283" s="478"/>
      <c r="BC3283" s="478"/>
      <c r="BD3283" s="478"/>
      <c r="BE3283" s="478"/>
      <c r="BF3283" s="478"/>
      <c r="BG3283" s="478"/>
    </row>
    <row r="3284" spans="2:59" x14ac:dyDescent="0.2">
      <c r="B3284" s="478"/>
      <c r="C3284" s="478"/>
      <c r="D3284" s="620"/>
      <c r="E3284" s="620"/>
      <c r="F3284" s="620"/>
      <c r="G3284" s="479"/>
      <c r="H3284" s="621"/>
      <c r="I3284" s="622"/>
      <c r="J3284" s="622"/>
      <c r="K3284" s="623"/>
      <c r="L3284" s="623"/>
      <c r="M3284" s="622"/>
      <c r="N3284" s="623"/>
      <c r="O3284" s="622"/>
      <c r="P3284" s="479"/>
      <c r="Q3284" s="479"/>
      <c r="R3284" s="623"/>
      <c r="S3284" s="478"/>
      <c r="T3284" s="478"/>
      <c r="U3284" s="624"/>
      <c r="V3284" s="624"/>
      <c r="W3284" s="624"/>
      <c r="BB3284" s="478"/>
      <c r="BC3284" s="478"/>
      <c r="BD3284" s="478"/>
      <c r="BE3284" s="478"/>
      <c r="BF3284" s="478"/>
      <c r="BG3284" s="478"/>
    </row>
    <row r="3285" spans="2:59" x14ac:dyDescent="0.2">
      <c r="B3285" s="478"/>
      <c r="C3285" s="478"/>
      <c r="D3285" s="620"/>
      <c r="E3285" s="620"/>
      <c r="F3285" s="620"/>
      <c r="G3285" s="479"/>
      <c r="H3285" s="621"/>
      <c r="I3285" s="622"/>
      <c r="J3285" s="622"/>
      <c r="K3285" s="623"/>
      <c r="L3285" s="623"/>
      <c r="M3285" s="622"/>
      <c r="N3285" s="623"/>
      <c r="O3285" s="622"/>
      <c r="P3285" s="479"/>
      <c r="Q3285" s="479"/>
      <c r="R3285" s="623"/>
      <c r="S3285" s="478"/>
      <c r="T3285" s="478"/>
      <c r="U3285" s="624"/>
      <c r="V3285" s="624"/>
      <c r="W3285" s="624"/>
      <c r="BB3285" s="478"/>
      <c r="BC3285" s="478"/>
      <c r="BD3285" s="478"/>
      <c r="BE3285" s="478"/>
      <c r="BF3285" s="478"/>
      <c r="BG3285" s="478"/>
    </row>
    <row r="3286" spans="2:59" x14ac:dyDescent="0.2">
      <c r="B3286" s="478"/>
      <c r="C3286" s="478"/>
      <c r="D3286" s="620"/>
      <c r="E3286" s="620"/>
      <c r="F3286" s="620"/>
      <c r="G3286" s="479"/>
      <c r="H3286" s="621"/>
      <c r="I3286" s="622"/>
      <c r="J3286" s="622"/>
      <c r="K3286" s="623"/>
      <c r="L3286" s="623"/>
      <c r="M3286" s="622"/>
      <c r="N3286" s="623"/>
      <c r="O3286" s="622"/>
      <c r="P3286" s="479"/>
      <c r="Q3286" s="479"/>
      <c r="R3286" s="623"/>
      <c r="S3286" s="478"/>
      <c r="T3286" s="478"/>
      <c r="U3286" s="624"/>
      <c r="V3286" s="624"/>
      <c r="W3286" s="624"/>
      <c r="BB3286" s="478"/>
      <c r="BC3286" s="478"/>
      <c r="BD3286" s="478"/>
      <c r="BE3286" s="478"/>
      <c r="BF3286" s="478"/>
      <c r="BG3286" s="478"/>
    </row>
    <row r="3287" spans="2:59" x14ac:dyDescent="0.2">
      <c r="B3287" s="478"/>
      <c r="C3287" s="478"/>
      <c r="D3287" s="620"/>
      <c r="E3287" s="620"/>
      <c r="F3287" s="620"/>
      <c r="G3287" s="479"/>
      <c r="H3287" s="621"/>
      <c r="I3287" s="622"/>
      <c r="J3287" s="622"/>
      <c r="K3287" s="623"/>
      <c r="L3287" s="623"/>
      <c r="M3287" s="622"/>
      <c r="N3287" s="623"/>
      <c r="O3287" s="622"/>
      <c r="P3287" s="479"/>
      <c r="Q3287" s="479"/>
      <c r="R3287" s="623"/>
      <c r="S3287" s="478"/>
      <c r="T3287" s="478"/>
      <c r="U3287" s="624"/>
      <c r="V3287" s="624"/>
      <c r="W3287" s="624"/>
      <c r="BB3287" s="478"/>
      <c r="BC3287" s="478"/>
      <c r="BD3287" s="478"/>
      <c r="BE3287" s="478"/>
      <c r="BF3287" s="478"/>
      <c r="BG3287" s="478"/>
    </row>
    <row r="3288" spans="2:59" x14ac:dyDescent="0.2">
      <c r="B3288" s="478"/>
      <c r="C3288" s="478"/>
      <c r="D3288" s="620"/>
      <c r="E3288" s="620"/>
      <c r="F3288" s="620"/>
      <c r="G3288" s="479"/>
      <c r="H3288" s="621"/>
      <c r="I3288" s="622"/>
      <c r="J3288" s="622"/>
      <c r="K3288" s="623"/>
      <c r="L3288" s="623"/>
      <c r="M3288" s="622"/>
      <c r="N3288" s="623"/>
      <c r="O3288" s="622"/>
      <c r="P3288" s="479"/>
      <c r="Q3288" s="479"/>
      <c r="R3288" s="623"/>
      <c r="S3288" s="478"/>
      <c r="T3288" s="478"/>
      <c r="U3288" s="624"/>
      <c r="V3288" s="624"/>
      <c r="W3288" s="624"/>
      <c r="BB3288" s="478"/>
      <c r="BC3288" s="478"/>
      <c r="BD3288" s="478"/>
      <c r="BE3288" s="478"/>
      <c r="BF3288" s="478"/>
      <c r="BG3288" s="478"/>
    </row>
    <row r="3289" spans="2:59" x14ac:dyDescent="0.2">
      <c r="B3289" s="478"/>
      <c r="C3289" s="478"/>
      <c r="D3289" s="620"/>
      <c r="E3289" s="620"/>
      <c r="F3289" s="620"/>
      <c r="G3289" s="479"/>
      <c r="H3289" s="621"/>
      <c r="I3289" s="622"/>
      <c r="J3289" s="622"/>
      <c r="K3289" s="623"/>
      <c r="L3289" s="623"/>
      <c r="M3289" s="622"/>
      <c r="N3289" s="623"/>
      <c r="O3289" s="622"/>
      <c r="P3289" s="479"/>
      <c r="Q3289" s="479"/>
      <c r="R3289" s="623"/>
      <c r="S3289" s="478"/>
      <c r="T3289" s="478"/>
      <c r="U3289" s="624"/>
      <c r="V3289" s="624"/>
      <c r="W3289" s="624"/>
      <c r="BB3289" s="478"/>
      <c r="BC3289" s="478"/>
      <c r="BD3289" s="478"/>
      <c r="BE3289" s="478"/>
      <c r="BF3289" s="478"/>
      <c r="BG3289" s="478"/>
    </row>
    <row r="3290" spans="2:59" x14ac:dyDescent="0.2">
      <c r="B3290" s="478"/>
      <c r="C3290" s="478"/>
      <c r="D3290" s="620"/>
      <c r="E3290" s="620"/>
      <c r="F3290" s="620"/>
      <c r="G3290" s="479"/>
      <c r="H3290" s="621"/>
      <c r="I3290" s="622"/>
      <c r="J3290" s="622"/>
      <c r="K3290" s="623"/>
      <c r="L3290" s="623"/>
      <c r="M3290" s="622"/>
      <c r="N3290" s="623"/>
      <c r="O3290" s="622"/>
      <c r="P3290" s="479"/>
      <c r="Q3290" s="479"/>
      <c r="R3290" s="623"/>
      <c r="S3290" s="478"/>
      <c r="T3290" s="478"/>
      <c r="U3290" s="624"/>
      <c r="V3290" s="624"/>
      <c r="W3290" s="624"/>
      <c r="BB3290" s="478"/>
      <c r="BC3290" s="478"/>
      <c r="BD3290" s="478"/>
      <c r="BE3290" s="478"/>
      <c r="BF3290" s="478"/>
      <c r="BG3290" s="478"/>
    </row>
    <row r="3291" spans="2:59" x14ac:dyDescent="0.2">
      <c r="B3291" s="478"/>
      <c r="C3291" s="478"/>
      <c r="D3291" s="620"/>
      <c r="E3291" s="620"/>
      <c r="F3291" s="620"/>
      <c r="G3291" s="479"/>
      <c r="H3291" s="621"/>
      <c r="I3291" s="622"/>
      <c r="J3291" s="622"/>
      <c r="K3291" s="623"/>
      <c r="L3291" s="623"/>
      <c r="M3291" s="622"/>
      <c r="N3291" s="623"/>
      <c r="O3291" s="622"/>
      <c r="P3291" s="479"/>
      <c r="Q3291" s="479"/>
      <c r="R3291" s="623"/>
      <c r="S3291" s="478"/>
      <c r="T3291" s="478"/>
      <c r="U3291" s="624"/>
      <c r="V3291" s="624"/>
      <c r="W3291" s="624"/>
      <c r="BB3291" s="478"/>
      <c r="BC3291" s="478"/>
      <c r="BD3291" s="478"/>
      <c r="BE3291" s="478"/>
      <c r="BF3291" s="478"/>
      <c r="BG3291" s="478"/>
    </row>
    <row r="3292" spans="2:59" x14ac:dyDescent="0.2">
      <c r="B3292" s="478"/>
      <c r="C3292" s="478"/>
      <c r="D3292" s="620"/>
      <c r="E3292" s="620"/>
      <c r="F3292" s="620"/>
      <c r="G3292" s="479"/>
      <c r="H3292" s="621"/>
      <c r="I3292" s="622"/>
      <c r="J3292" s="622"/>
      <c r="K3292" s="623"/>
      <c r="L3292" s="623"/>
      <c r="M3292" s="622"/>
      <c r="N3292" s="623"/>
      <c r="O3292" s="622"/>
      <c r="P3292" s="479"/>
      <c r="Q3292" s="479"/>
      <c r="R3292" s="623"/>
      <c r="S3292" s="478"/>
      <c r="T3292" s="478"/>
      <c r="U3292" s="624"/>
      <c r="V3292" s="624"/>
      <c r="W3292" s="624"/>
      <c r="BB3292" s="478"/>
      <c r="BC3292" s="478"/>
      <c r="BD3292" s="478"/>
      <c r="BE3292" s="478"/>
      <c r="BF3292" s="478"/>
      <c r="BG3292" s="478"/>
    </row>
    <row r="3293" spans="2:59" x14ac:dyDescent="0.2">
      <c r="B3293" s="478"/>
      <c r="C3293" s="478"/>
      <c r="D3293" s="620"/>
      <c r="E3293" s="620"/>
      <c r="F3293" s="620"/>
      <c r="G3293" s="479"/>
      <c r="H3293" s="621"/>
      <c r="I3293" s="622"/>
      <c r="J3293" s="622"/>
      <c r="K3293" s="623"/>
      <c r="L3293" s="623"/>
      <c r="M3293" s="622"/>
      <c r="N3293" s="623"/>
      <c r="O3293" s="622"/>
      <c r="P3293" s="479"/>
      <c r="Q3293" s="479"/>
      <c r="R3293" s="623"/>
      <c r="S3293" s="478"/>
      <c r="T3293" s="478"/>
      <c r="U3293" s="624"/>
      <c r="V3293" s="624"/>
      <c r="W3293" s="624"/>
      <c r="BB3293" s="478"/>
      <c r="BC3293" s="478"/>
      <c r="BD3293" s="478"/>
      <c r="BE3293" s="478"/>
      <c r="BF3293" s="478"/>
      <c r="BG3293" s="478"/>
    </row>
    <row r="3294" spans="2:59" x14ac:dyDescent="0.2">
      <c r="B3294" s="478"/>
      <c r="C3294" s="478"/>
      <c r="D3294" s="620"/>
      <c r="E3294" s="620"/>
      <c r="F3294" s="620"/>
      <c r="G3294" s="479"/>
      <c r="H3294" s="621"/>
      <c r="I3294" s="622"/>
      <c r="J3294" s="622"/>
      <c r="K3294" s="623"/>
      <c r="L3294" s="623"/>
      <c r="M3294" s="622"/>
      <c r="N3294" s="623"/>
      <c r="O3294" s="622"/>
      <c r="P3294" s="479"/>
      <c r="Q3294" s="479"/>
      <c r="R3294" s="623"/>
      <c r="S3294" s="478"/>
      <c r="T3294" s="478"/>
      <c r="U3294" s="624"/>
      <c r="V3294" s="624"/>
      <c r="W3294" s="624"/>
      <c r="BB3294" s="478"/>
      <c r="BC3294" s="478"/>
      <c r="BD3294" s="478"/>
      <c r="BE3294" s="478"/>
      <c r="BF3294" s="478"/>
      <c r="BG3294" s="478"/>
    </row>
    <row r="3295" spans="2:59" x14ac:dyDescent="0.2">
      <c r="B3295" s="478"/>
      <c r="C3295" s="478"/>
      <c r="D3295" s="620"/>
      <c r="E3295" s="620"/>
      <c r="F3295" s="620"/>
      <c r="G3295" s="479"/>
      <c r="H3295" s="621"/>
      <c r="I3295" s="622"/>
      <c r="J3295" s="622"/>
      <c r="K3295" s="623"/>
      <c r="L3295" s="623"/>
      <c r="M3295" s="622"/>
      <c r="N3295" s="623"/>
      <c r="O3295" s="622"/>
      <c r="P3295" s="479"/>
      <c r="Q3295" s="479"/>
      <c r="R3295" s="623"/>
      <c r="S3295" s="478"/>
      <c r="T3295" s="478"/>
      <c r="U3295" s="624"/>
      <c r="V3295" s="624"/>
      <c r="W3295" s="624"/>
      <c r="BB3295" s="478"/>
      <c r="BC3295" s="478"/>
      <c r="BD3295" s="478"/>
      <c r="BE3295" s="478"/>
      <c r="BF3295" s="478"/>
      <c r="BG3295" s="478"/>
    </row>
    <row r="3296" spans="2:59" x14ac:dyDescent="0.2">
      <c r="B3296" s="478"/>
      <c r="C3296" s="478"/>
      <c r="D3296" s="620"/>
      <c r="E3296" s="620"/>
      <c r="F3296" s="620"/>
      <c r="G3296" s="479"/>
      <c r="H3296" s="621"/>
      <c r="I3296" s="622"/>
      <c r="J3296" s="622"/>
      <c r="K3296" s="623"/>
      <c r="L3296" s="623"/>
      <c r="M3296" s="622"/>
      <c r="N3296" s="623"/>
      <c r="O3296" s="622"/>
      <c r="P3296" s="479"/>
      <c r="Q3296" s="479"/>
      <c r="R3296" s="623"/>
      <c r="S3296" s="478"/>
      <c r="T3296" s="478"/>
      <c r="U3296" s="624"/>
      <c r="V3296" s="624"/>
      <c r="W3296" s="624"/>
      <c r="BB3296" s="478"/>
      <c r="BC3296" s="478"/>
      <c r="BD3296" s="478"/>
      <c r="BE3296" s="478"/>
      <c r="BF3296" s="478"/>
      <c r="BG3296" s="478"/>
    </row>
    <row r="3297" spans="2:59" x14ac:dyDescent="0.2">
      <c r="B3297" s="478"/>
      <c r="C3297" s="478"/>
      <c r="D3297" s="620"/>
      <c r="E3297" s="620"/>
      <c r="F3297" s="620"/>
      <c r="G3297" s="479"/>
      <c r="H3297" s="621"/>
      <c r="I3297" s="622"/>
      <c r="J3297" s="622"/>
      <c r="K3297" s="623"/>
      <c r="L3297" s="623"/>
      <c r="M3297" s="622"/>
      <c r="N3297" s="623"/>
      <c r="O3297" s="622"/>
      <c r="P3297" s="479"/>
      <c r="Q3297" s="479"/>
      <c r="R3297" s="623"/>
      <c r="S3297" s="478"/>
      <c r="T3297" s="478"/>
      <c r="U3297" s="624"/>
      <c r="V3297" s="624"/>
      <c r="W3297" s="624"/>
      <c r="BB3297" s="478"/>
      <c r="BC3297" s="478"/>
      <c r="BD3297" s="478"/>
      <c r="BE3297" s="478"/>
      <c r="BF3297" s="478"/>
      <c r="BG3297" s="478"/>
    </row>
    <row r="3298" spans="2:59" x14ac:dyDescent="0.2">
      <c r="B3298" s="478"/>
      <c r="C3298" s="478"/>
      <c r="D3298" s="620"/>
      <c r="E3298" s="620"/>
      <c r="F3298" s="620"/>
      <c r="G3298" s="479"/>
      <c r="H3298" s="621"/>
      <c r="I3298" s="622"/>
      <c r="J3298" s="622"/>
      <c r="K3298" s="623"/>
      <c r="L3298" s="623"/>
      <c r="M3298" s="622"/>
      <c r="N3298" s="623"/>
      <c r="O3298" s="622"/>
      <c r="P3298" s="479"/>
      <c r="Q3298" s="479"/>
      <c r="R3298" s="623"/>
      <c r="S3298" s="478"/>
      <c r="T3298" s="478"/>
      <c r="U3298" s="624"/>
      <c r="V3298" s="624"/>
      <c r="W3298" s="624"/>
      <c r="BB3298" s="478"/>
      <c r="BC3298" s="478"/>
      <c r="BD3298" s="478"/>
      <c r="BE3298" s="478"/>
      <c r="BF3298" s="478"/>
      <c r="BG3298" s="478"/>
    </row>
    <row r="3299" spans="2:59" x14ac:dyDescent="0.2">
      <c r="B3299" s="478"/>
      <c r="C3299" s="478"/>
      <c r="D3299" s="620"/>
      <c r="E3299" s="620"/>
      <c r="F3299" s="620"/>
      <c r="G3299" s="479"/>
      <c r="H3299" s="621"/>
      <c r="I3299" s="622"/>
      <c r="J3299" s="622"/>
      <c r="K3299" s="623"/>
      <c r="L3299" s="623"/>
      <c r="M3299" s="622"/>
      <c r="N3299" s="623"/>
      <c r="O3299" s="622"/>
      <c r="P3299" s="479"/>
      <c r="Q3299" s="479"/>
      <c r="R3299" s="623"/>
      <c r="S3299" s="478"/>
      <c r="T3299" s="478"/>
      <c r="U3299" s="624"/>
      <c r="V3299" s="624"/>
      <c r="W3299" s="624"/>
      <c r="BB3299" s="478"/>
      <c r="BC3299" s="478"/>
      <c r="BD3299" s="478"/>
      <c r="BE3299" s="478"/>
      <c r="BF3299" s="478"/>
      <c r="BG3299" s="478"/>
    </row>
    <row r="3300" spans="2:59" x14ac:dyDescent="0.2">
      <c r="B3300" s="478"/>
      <c r="C3300" s="478"/>
      <c r="D3300" s="620"/>
      <c r="E3300" s="620"/>
      <c r="F3300" s="620"/>
      <c r="G3300" s="479"/>
      <c r="H3300" s="621"/>
      <c r="I3300" s="622"/>
      <c r="J3300" s="622"/>
      <c r="K3300" s="623"/>
      <c r="L3300" s="623"/>
      <c r="M3300" s="622"/>
      <c r="N3300" s="623"/>
      <c r="O3300" s="622"/>
      <c r="P3300" s="479"/>
      <c r="Q3300" s="479"/>
      <c r="R3300" s="623"/>
      <c r="S3300" s="478"/>
      <c r="T3300" s="478"/>
      <c r="U3300" s="624"/>
      <c r="V3300" s="624"/>
      <c r="W3300" s="624"/>
      <c r="BB3300" s="478"/>
      <c r="BC3300" s="478"/>
      <c r="BD3300" s="478"/>
      <c r="BE3300" s="478"/>
      <c r="BF3300" s="478"/>
      <c r="BG3300" s="478"/>
    </row>
    <row r="3301" spans="2:59" x14ac:dyDescent="0.2">
      <c r="B3301" s="478"/>
      <c r="C3301" s="478"/>
      <c r="D3301" s="620"/>
      <c r="E3301" s="620"/>
      <c r="F3301" s="620"/>
      <c r="G3301" s="479"/>
      <c r="H3301" s="621"/>
      <c r="I3301" s="622"/>
      <c r="J3301" s="622"/>
      <c r="K3301" s="623"/>
      <c r="L3301" s="623"/>
      <c r="M3301" s="622"/>
      <c r="N3301" s="623"/>
      <c r="O3301" s="622"/>
      <c r="P3301" s="479"/>
      <c r="Q3301" s="479"/>
      <c r="R3301" s="623"/>
      <c r="S3301" s="478"/>
      <c r="T3301" s="478"/>
      <c r="U3301" s="624"/>
      <c r="V3301" s="624"/>
      <c r="W3301" s="624"/>
      <c r="BB3301" s="478"/>
      <c r="BC3301" s="478"/>
      <c r="BD3301" s="478"/>
      <c r="BE3301" s="478"/>
      <c r="BF3301" s="478"/>
      <c r="BG3301" s="478"/>
    </row>
    <row r="3302" spans="2:59" x14ac:dyDescent="0.2">
      <c r="B3302" s="478"/>
      <c r="C3302" s="478"/>
      <c r="D3302" s="620"/>
      <c r="E3302" s="620"/>
      <c r="F3302" s="620"/>
      <c r="G3302" s="479"/>
      <c r="H3302" s="621"/>
      <c r="I3302" s="622"/>
      <c r="J3302" s="622"/>
      <c r="K3302" s="623"/>
      <c r="L3302" s="623"/>
      <c r="M3302" s="622"/>
      <c r="N3302" s="623"/>
      <c r="O3302" s="622"/>
      <c r="P3302" s="479"/>
      <c r="Q3302" s="479"/>
      <c r="R3302" s="623"/>
      <c r="S3302" s="478"/>
      <c r="T3302" s="478"/>
      <c r="U3302" s="624"/>
      <c r="V3302" s="624"/>
      <c r="W3302" s="624"/>
      <c r="BB3302" s="478"/>
      <c r="BC3302" s="478"/>
      <c r="BD3302" s="478"/>
      <c r="BE3302" s="478"/>
      <c r="BF3302" s="478"/>
      <c r="BG3302" s="478"/>
    </row>
    <row r="3303" spans="2:59" x14ac:dyDescent="0.2">
      <c r="B3303" s="478"/>
      <c r="C3303" s="478"/>
      <c r="D3303" s="620"/>
      <c r="E3303" s="620"/>
      <c r="F3303" s="620"/>
      <c r="G3303" s="479"/>
      <c r="H3303" s="621"/>
      <c r="I3303" s="622"/>
      <c r="J3303" s="622"/>
      <c r="K3303" s="623"/>
      <c r="L3303" s="623"/>
      <c r="M3303" s="622"/>
      <c r="N3303" s="623"/>
      <c r="O3303" s="622"/>
      <c r="P3303" s="479"/>
      <c r="Q3303" s="479"/>
      <c r="R3303" s="623"/>
      <c r="S3303" s="478"/>
      <c r="T3303" s="478"/>
      <c r="U3303" s="624"/>
      <c r="V3303" s="624"/>
      <c r="W3303" s="624"/>
      <c r="BB3303" s="478"/>
      <c r="BC3303" s="478"/>
      <c r="BD3303" s="478"/>
      <c r="BE3303" s="478"/>
      <c r="BF3303" s="478"/>
      <c r="BG3303" s="478"/>
    </row>
    <row r="3304" spans="2:59" x14ac:dyDescent="0.2">
      <c r="B3304" s="478"/>
      <c r="C3304" s="478"/>
      <c r="D3304" s="620"/>
      <c r="E3304" s="620"/>
      <c r="F3304" s="620"/>
      <c r="G3304" s="479"/>
      <c r="H3304" s="621"/>
      <c r="I3304" s="622"/>
      <c r="J3304" s="622"/>
      <c r="K3304" s="623"/>
      <c r="L3304" s="623"/>
      <c r="M3304" s="622"/>
      <c r="N3304" s="623"/>
      <c r="O3304" s="622"/>
      <c r="P3304" s="479"/>
      <c r="Q3304" s="479"/>
      <c r="R3304" s="623"/>
      <c r="S3304" s="478"/>
      <c r="T3304" s="478"/>
      <c r="U3304" s="624"/>
      <c r="V3304" s="624"/>
      <c r="W3304" s="624"/>
      <c r="BB3304" s="478"/>
      <c r="BC3304" s="478"/>
      <c r="BD3304" s="478"/>
      <c r="BE3304" s="478"/>
      <c r="BF3304" s="478"/>
      <c r="BG3304" s="478"/>
    </row>
    <row r="3305" spans="2:59" x14ac:dyDescent="0.2">
      <c r="B3305" s="478"/>
      <c r="C3305" s="478"/>
      <c r="D3305" s="620"/>
      <c r="E3305" s="620"/>
      <c r="F3305" s="620"/>
      <c r="G3305" s="479"/>
      <c r="H3305" s="621"/>
      <c r="I3305" s="622"/>
      <c r="J3305" s="622"/>
      <c r="K3305" s="623"/>
      <c r="L3305" s="623"/>
      <c r="M3305" s="622"/>
      <c r="N3305" s="623"/>
      <c r="O3305" s="622"/>
      <c r="P3305" s="479"/>
      <c r="Q3305" s="479"/>
      <c r="R3305" s="623"/>
      <c r="S3305" s="478"/>
      <c r="T3305" s="478"/>
      <c r="U3305" s="624"/>
      <c r="V3305" s="624"/>
      <c r="W3305" s="624"/>
      <c r="BB3305" s="478"/>
      <c r="BC3305" s="478"/>
      <c r="BD3305" s="478"/>
      <c r="BE3305" s="478"/>
      <c r="BF3305" s="478"/>
      <c r="BG3305" s="478"/>
    </row>
    <row r="3306" spans="2:59" x14ac:dyDescent="0.2">
      <c r="B3306" s="478"/>
      <c r="C3306" s="478"/>
      <c r="D3306" s="620"/>
      <c r="E3306" s="620"/>
      <c r="F3306" s="620"/>
      <c r="G3306" s="479"/>
      <c r="H3306" s="621"/>
      <c r="I3306" s="622"/>
      <c r="J3306" s="622"/>
      <c r="K3306" s="623"/>
      <c r="L3306" s="623"/>
      <c r="M3306" s="622"/>
      <c r="N3306" s="623"/>
      <c r="O3306" s="622"/>
      <c r="P3306" s="479"/>
      <c r="Q3306" s="479"/>
      <c r="R3306" s="623"/>
      <c r="S3306" s="478"/>
      <c r="T3306" s="478"/>
      <c r="U3306" s="624"/>
      <c r="V3306" s="624"/>
      <c r="W3306" s="624"/>
      <c r="BB3306" s="478"/>
      <c r="BC3306" s="478"/>
      <c r="BD3306" s="478"/>
      <c r="BE3306" s="478"/>
      <c r="BF3306" s="478"/>
      <c r="BG3306" s="478"/>
    </row>
    <row r="3307" spans="2:59" x14ac:dyDescent="0.2">
      <c r="B3307" s="478"/>
      <c r="C3307" s="478"/>
      <c r="D3307" s="620"/>
      <c r="E3307" s="620"/>
      <c r="F3307" s="620"/>
      <c r="G3307" s="479"/>
      <c r="H3307" s="621"/>
      <c r="I3307" s="622"/>
      <c r="J3307" s="622"/>
      <c r="K3307" s="623"/>
      <c r="L3307" s="623"/>
      <c r="M3307" s="622"/>
      <c r="N3307" s="623"/>
      <c r="O3307" s="622"/>
      <c r="P3307" s="479"/>
      <c r="Q3307" s="479"/>
      <c r="R3307" s="623"/>
      <c r="S3307" s="478"/>
      <c r="T3307" s="478"/>
      <c r="U3307" s="624"/>
      <c r="V3307" s="624"/>
      <c r="W3307" s="624"/>
      <c r="BB3307" s="478"/>
      <c r="BC3307" s="478"/>
      <c r="BD3307" s="478"/>
      <c r="BE3307" s="478"/>
      <c r="BF3307" s="478"/>
      <c r="BG3307" s="478"/>
    </row>
    <row r="3308" spans="2:59" x14ac:dyDescent="0.2">
      <c r="B3308" s="478"/>
      <c r="C3308" s="478"/>
      <c r="D3308" s="620"/>
      <c r="E3308" s="620"/>
      <c r="F3308" s="620"/>
      <c r="G3308" s="479"/>
      <c r="H3308" s="621"/>
      <c r="I3308" s="622"/>
      <c r="J3308" s="622"/>
      <c r="K3308" s="623"/>
      <c r="L3308" s="623"/>
      <c r="M3308" s="622"/>
      <c r="N3308" s="623"/>
      <c r="O3308" s="622"/>
      <c r="P3308" s="479"/>
      <c r="Q3308" s="479"/>
      <c r="R3308" s="623"/>
      <c r="S3308" s="478"/>
      <c r="T3308" s="478"/>
      <c r="U3308" s="624"/>
      <c r="V3308" s="624"/>
      <c r="W3308" s="624"/>
      <c r="BB3308" s="478"/>
      <c r="BC3308" s="478"/>
      <c r="BD3308" s="478"/>
      <c r="BE3308" s="478"/>
      <c r="BF3308" s="478"/>
      <c r="BG3308" s="478"/>
    </row>
    <row r="3309" spans="2:59" x14ac:dyDescent="0.2">
      <c r="B3309" s="478"/>
      <c r="C3309" s="478"/>
      <c r="D3309" s="620"/>
      <c r="E3309" s="620"/>
      <c r="F3309" s="620"/>
      <c r="G3309" s="479"/>
      <c r="H3309" s="621"/>
      <c r="I3309" s="622"/>
      <c r="J3309" s="622"/>
      <c r="K3309" s="623"/>
      <c r="L3309" s="623"/>
      <c r="M3309" s="622"/>
      <c r="N3309" s="623"/>
      <c r="O3309" s="622"/>
      <c r="P3309" s="479"/>
      <c r="Q3309" s="479"/>
      <c r="R3309" s="623"/>
      <c r="S3309" s="478"/>
      <c r="T3309" s="478"/>
      <c r="U3309" s="624"/>
      <c r="V3309" s="624"/>
      <c r="W3309" s="624"/>
      <c r="BB3309" s="478"/>
      <c r="BC3309" s="478"/>
      <c r="BD3309" s="478"/>
      <c r="BE3309" s="478"/>
      <c r="BF3309" s="478"/>
      <c r="BG3309" s="478"/>
    </row>
    <row r="3310" spans="2:59" x14ac:dyDescent="0.2">
      <c r="B3310" s="478"/>
      <c r="C3310" s="478"/>
      <c r="D3310" s="620"/>
      <c r="E3310" s="620"/>
      <c r="F3310" s="620"/>
      <c r="G3310" s="479"/>
      <c r="H3310" s="621"/>
      <c r="I3310" s="622"/>
      <c r="J3310" s="622"/>
      <c r="K3310" s="623"/>
      <c r="L3310" s="623"/>
      <c r="M3310" s="622"/>
      <c r="N3310" s="623"/>
      <c r="O3310" s="622"/>
      <c r="P3310" s="479"/>
      <c r="Q3310" s="479"/>
      <c r="R3310" s="623"/>
      <c r="S3310" s="478"/>
      <c r="T3310" s="478"/>
      <c r="U3310" s="624"/>
      <c r="V3310" s="624"/>
      <c r="W3310" s="624"/>
      <c r="BB3310" s="478"/>
      <c r="BC3310" s="478"/>
      <c r="BD3310" s="478"/>
      <c r="BE3310" s="478"/>
      <c r="BF3310" s="478"/>
      <c r="BG3310" s="478"/>
    </row>
    <row r="3311" spans="2:59" x14ac:dyDescent="0.2">
      <c r="B3311" s="478"/>
      <c r="C3311" s="478"/>
      <c r="D3311" s="620"/>
      <c r="E3311" s="620"/>
      <c r="F3311" s="620"/>
      <c r="G3311" s="479"/>
      <c r="H3311" s="621"/>
      <c r="I3311" s="622"/>
      <c r="J3311" s="622"/>
      <c r="K3311" s="623"/>
      <c r="L3311" s="623"/>
      <c r="M3311" s="622"/>
      <c r="N3311" s="623"/>
      <c r="O3311" s="622"/>
      <c r="P3311" s="479"/>
      <c r="Q3311" s="479"/>
      <c r="R3311" s="623"/>
      <c r="S3311" s="478"/>
      <c r="T3311" s="478"/>
      <c r="U3311" s="624"/>
      <c r="V3311" s="624"/>
      <c r="W3311" s="624"/>
      <c r="BB3311" s="478"/>
      <c r="BC3311" s="478"/>
      <c r="BD3311" s="478"/>
      <c r="BE3311" s="478"/>
      <c r="BF3311" s="478"/>
      <c r="BG3311" s="478"/>
    </row>
    <row r="3312" spans="2:59" x14ac:dyDescent="0.2">
      <c r="B3312" s="478"/>
      <c r="C3312" s="478"/>
      <c r="D3312" s="620"/>
      <c r="E3312" s="620"/>
      <c r="F3312" s="620"/>
      <c r="G3312" s="479"/>
      <c r="H3312" s="621"/>
      <c r="I3312" s="622"/>
      <c r="J3312" s="622"/>
      <c r="K3312" s="623"/>
      <c r="L3312" s="623"/>
      <c r="M3312" s="622"/>
      <c r="N3312" s="623"/>
      <c r="O3312" s="622"/>
      <c r="P3312" s="479"/>
      <c r="Q3312" s="479"/>
      <c r="R3312" s="623"/>
      <c r="S3312" s="478"/>
      <c r="T3312" s="478"/>
      <c r="U3312" s="624"/>
      <c r="V3312" s="624"/>
      <c r="W3312" s="624"/>
      <c r="BB3312" s="478"/>
      <c r="BC3312" s="478"/>
      <c r="BD3312" s="478"/>
      <c r="BE3312" s="478"/>
      <c r="BF3312" s="478"/>
      <c r="BG3312" s="478"/>
    </row>
    <row r="3313" spans="2:59" x14ac:dyDescent="0.2">
      <c r="B3313" s="478"/>
      <c r="C3313" s="478"/>
      <c r="D3313" s="620"/>
      <c r="E3313" s="620"/>
      <c r="F3313" s="620"/>
      <c r="G3313" s="479"/>
      <c r="H3313" s="621"/>
      <c r="I3313" s="622"/>
      <c r="J3313" s="622"/>
      <c r="K3313" s="623"/>
      <c r="L3313" s="623"/>
      <c r="M3313" s="622"/>
      <c r="N3313" s="623"/>
      <c r="O3313" s="622"/>
      <c r="P3313" s="479"/>
      <c r="Q3313" s="479"/>
      <c r="R3313" s="623"/>
      <c r="S3313" s="478"/>
      <c r="T3313" s="478"/>
      <c r="U3313" s="624"/>
      <c r="V3313" s="624"/>
      <c r="W3313" s="624"/>
      <c r="BB3313" s="478"/>
      <c r="BC3313" s="478"/>
      <c r="BD3313" s="478"/>
      <c r="BE3313" s="478"/>
      <c r="BF3313" s="478"/>
      <c r="BG3313" s="478"/>
    </row>
    <row r="3314" spans="2:59" x14ac:dyDescent="0.2">
      <c r="B3314" s="478"/>
      <c r="C3314" s="478"/>
      <c r="D3314" s="620"/>
      <c r="E3314" s="620"/>
      <c r="F3314" s="620"/>
      <c r="G3314" s="479"/>
      <c r="H3314" s="621"/>
      <c r="I3314" s="622"/>
      <c r="J3314" s="622"/>
      <c r="K3314" s="623"/>
      <c r="L3314" s="623"/>
      <c r="M3314" s="622"/>
      <c r="N3314" s="623"/>
      <c r="O3314" s="622"/>
      <c r="P3314" s="479"/>
      <c r="Q3314" s="479"/>
      <c r="R3314" s="623"/>
      <c r="S3314" s="478"/>
      <c r="T3314" s="478"/>
      <c r="U3314" s="624"/>
      <c r="V3314" s="624"/>
      <c r="W3314" s="624"/>
      <c r="BB3314" s="478"/>
      <c r="BC3314" s="478"/>
      <c r="BD3314" s="478"/>
      <c r="BE3314" s="478"/>
      <c r="BF3314" s="478"/>
      <c r="BG3314" s="478"/>
    </row>
    <row r="3315" spans="2:59" x14ac:dyDescent="0.2">
      <c r="B3315" s="478"/>
      <c r="C3315" s="478"/>
      <c r="D3315" s="620"/>
      <c r="E3315" s="620"/>
      <c r="F3315" s="620"/>
      <c r="G3315" s="479"/>
      <c r="H3315" s="621"/>
      <c r="I3315" s="622"/>
      <c r="J3315" s="622"/>
      <c r="K3315" s="623"/>
      <c r="L3315" s="623"/>
      <c r="M3315" s="622"/>
      <c r="N3315" s="623"/>
      <c r="O3315" s="622"/>
      <c r="P3315" s="479"/>
      <c r="Q3315" s="479"/>
      <c r="R3315" s="623"/>
      <c r="S3315" s="478"/>
      <c r="T3315" s="478"/>
      <c r="U3315" s="624"/>
      <c r="V3315" s="624"/>
      <c r="W3315" s="624"/>
      <c r="BB3315" s="478"/>
      <c r="BC3315" s="478"/>
      <c r="BD3315" s="478"/>
      <c r="BE3315" s="478"/>
      <c r="BF3315" s="478"/>
      <c r="BG3315" s="478"/>
    </row>
    <row r="3316" spans="2:59" x14ac:dyDescent="0.2">
      <c r="B3316" s="478"/>
      <c r="C3316" s="478"/>
      <c r="D3316" s="620"/>
      <c r="E3316" s="620"/>
      <c r="F3316" s="620"/>
      <c r="G3316" s="479"/>
      <c r="H3316" s="621"/>
      <c r="I3316" s="622"/>
      <c r="J3316" s="622"/>
      <c r="K3316" s="623"/>
      <c r="L3316" s="623"/>
      <c r="M3316" s="622"/>
      <c r="N3316" s="623"/>
      <c r="O3316" s="622"/>
      <c r="P3316" s="479"/>
      <c r="Q3316" s="479"/>
      <c r="R3316" s="623"/>
      <c r="S3316" s="478"/>
      <c r="T3316" s="478"/>
      <c r="U3316" s="624"/>
      <c r="V3316" s="624"/>
      <c r="W3316" s="624"/>
      <c r="BB3316" s="478"/>
      <c r="BC3316" s="478"/>
      <c r="BD3316" s="478"/>
      <c r="BE3316" s="478"/>
      <c r="BF3316" s="478"/>
      <c r="BG3316" s="478"/>
    </row>
    <row r="3317" spans="2:59" x14ac:dyDescent="0.2">
      <c r="B3317" s="478"/>
      <c r="C3317" s="478"/>
      <c r="D3317" s="620"/>
      <c r="E3317" s="620"/>
      <c r="F3317" s="620"/>
      <c r="G3317" s="479"/>
      <c r="H3317" s="621"/>
      <c r="I3317" s="622"/>
      <c r="J3317" s="622"/>
      <c r="K3317" s="623"/>
      <c r="L3317" s="623"/>
      <c r="M3317" s="622"/>
      <c r="N3317" s="623"/>
      <c r="O3317" s="622"/>
      <c r="P3317" s="479"/>
      <c r="Q3317" s="479"/>
      <c r="R3317" s="623"/>
      <c r="S3317" s="478"/>
      <c r="T3317" s="478"/>
      <c r="U3317" s="624"/>
      <c r="V3317" s="624"/>
      <c r="W3317" s="624"/>
      <c r="BB3317" s="478"/>
      <c r="BC3317" s="478"/>
      <c r="BD3317" s="478"/>
      <c r="BE3317" s="478"/>
      <c r="BF3317" s="478"/>
      <c r="BG3317" s="478"/>
    </row>
    <row r="3318" spans="2:59" x14ac:dyDescent="0.2">
      <c r="B3318" s="478"/>
      <c r="C3318" s="478"/>
      <c r="D3318" s="620"/>
      <c r="E3318" s="620"/>
      <c r="F3318" s="620"/>
      <c r="G3318" s="479"/>
      <c r="H3318" s="621"/>
      <c r="I3318" s="622"/>
      <c r="J3318" s="622"/>
      <c r="K3318" s="623"/>
      <c r="L3318" s="623"/>
      <c r="M3318" s="622"/>
      <c r="N3318" s="623"/>
      <c r="O3318" s="622"/>
      <c r="P3318" s="479"/>
      <c r="Q3318" s="479"/>
      <c r="R3318" s="623"/>
      <c r="S3318" s="478"/>
      <c r="T3318" s="478"/>
      <c r="U3318" s="624"/>
      <c r="V3318" s="624"/>
      <c r="W3318" s="624"/>
      <c r="BB3318" s="478"/>
      <c r="BC3318" s="478"/>
      <c r="BD3318" s="478"/>
      <c r="BE3318" s="478"/>
      <c r="BF3318" s="478"/>
      <c r="BG3318" s="478"/>
    </row>
    <row r="3319" spans="2:59" x14ac:dyDescent="0.2">
      <c r="B3319" s="478"/>
      <c r="C3319" s="478"/>
      <c r="D3319" s="620"/>
      <c r="E3319" s="620"/>
      <c r="F3319" s="620"/>
      <c r="G3319" s="479"/>
      <c r="H3319" s="621"/>
      <c r="I3319" s="622"/>
      <c r="J3319" s="622"/>
      <c r="K3319" s="623"/>
      <c r="L3319" s="623"/>
      <c r="M3319" s="622"/>
      <c r="N3319" s="623"/>
      <c r="O3319" s="622"/>
      <c r="P3319" s="479"/>
      <c r="Q3319" s="479"/>
      <c r="R3319" s="623"/>
      <c r="S3319" s="478"/>
      <c r="T3319" s="478"/>
      <c r="U3319" s="624"/>
      <c r="V3319" s="624"/>
      <c r="W3319" s="624"/>
      <c r="BB3319" s="478"/>
      <c r="BC3319" s="478"/>
      <c r="BD3319" s="478"/>
      <c r="BE3319" s="478"/>
      <c r="BF3319" s="478"/>
      <c r="BG3319" s="478"/>
    </row>
    <row r="3320" spans="2:59" x14ac:dyDescent="0.2">
      <c r="B3320" s="478"/>
      <c r="C3320" s="478"/>
      <c r="D3320" s="620"/>
      <c r="E3320" s="620"/>
      <c r="F3320" s="620"/>
      <c r="G3320" s="479"/>
      <c r="H3320" s="621"/>
      <c r="I3320" s="622"/>
      <c r="J3320" s="622"/>
      <c r="K3320" s="623"/>
      <c r="L3320" s="623"/>
      <c r="M3320" s="622"/>
      <c r="N3320" s="623"/>
      <c r="O3320" s="622"/>
      <c r="P3320" s="479"/>
      <c r="Q3320" s="479"/>
      <c r="R3320" s="623"/>
      <c r="S3320" s="478"/>
      <c r="T3320" s="478"/>
      <c r="U3320" s="624"/>
      <c r="V3320" s="624"/>
      <c r="W3320" s="624"/>
      <c r="BB3320" s="478"/>
      <c r="BC3320" s="478"/>
      <c r="BD3320" s="478"/>
      <c r="BE3320" s="478"/>
      <c r="BF3320" s="478"/>
      <c r="BG3320" s="478"/>
    </row>
    <row r="3321" spans="2:59" x14ac:dyDescent="0.2">
      <c r="B3321" s="478"/>
      <c r="C3321" s="478"/>
      <c r="D3321" s="620"/>
      <c r="E3321" s="620"/>
      <c r="F3321" s="620"/>
      <c r="G3321" s="479"/>
      <c r="H3321" s="621"/>
      <c r="I3321" s="622"/>
      <c r="J3321" s="622"/>
      <c r="K3321" s="623"/>
      <c r="L3321" s="623"/>
      <c r="M3321" s="622"/>
      <c r="N3321" s="623"/>
      <c r="O3321" s="622"/>
      <c r="P3321" s="479"/>
      <c r="Q3321" s="479"/>
      <c r="R3321" s="623"/>
      <c r="S3321" s="478"/>
      <c r="T3321" s="478"/>
      <c r="U3321" s="624"/>
      <c r="V3321" s="624"/>
      <c r="W3321" s="624"/>
      <c r="BB3321" s="478"/>
      <c r="BC3321" s="478"/>
      <c r="BD3321" s="478"/>
      <c r="BE3321" s="478"/>
      <c r="BF3321" s="478"/>
      <c r="BG3321" s="478"/>
    </row>
    <row r="3322" spans="2:59" x14ac:dyDescent="0.2">
      <c r="B3322" s="478"/>
      <c r="C3322" s="478"/>
      <c r="D3322" s="620"/>
      <c r="E3322" s="620"/>
      <c r="F3322" s="620"/>
      <c r="G3322" s="479"/>
      <c r="H3322" s="621"/>
      <c r="I3322" s="622"/>
      <c r="J3322" s="622"/>
      <c r="K3322" s="623"/>
      <c r="L3322" s="623"/>
      <c r="M3322" s="622"/>
      <c r="N3322" s="623"/>
      <c r="O3322" s="622"/>
      <c r="P3322" s="479"/>
      <c r="Q3322" s="479"/>
      <c r="R3322" s="623"/>
      <c r="S3322" s="478"/>
      <c r="T3322" s="478"/>
      <c r="U3322" s="624"/>
      <c r="V3322" s="624"/>
      <c r="W3322" s="624"/>
      <c r="BB3322" s="478"/>
      <c r="BC3322" s="478"/>
      <c r="BD3322" s="478"/>
      <c r="BE3322" s="478"/>
      <c r="BF3322" s="478"/>
      <c r="BG3322" s="478"/>
    </row>
    <row r="3323" spans="2:59" x14ac:dyDescent="0.2">
      <c r="B3323" s="478"/>
      <c r="C3323" s="478"/>
      <c r="D3323" s="620"/>
      <c r="E3323" s="620"/>
      <c r="F3323" s="620"/>
      <c r="G3323" s="479"/>
      <c r="H3323" s="621"/>
      <c r="I3323" s="622"/>
      <c r="J3323" s="622"/>
      <c r="K3323" s="623"/>
      <c r="L3323" s="623"/>
      <c r="M3323" s="622"/>
      <c r="N3323" s="623"/>
      <c r="O3323" s="622"/>
      <c r="P3323" s="479"/>
      <c r="Q3323" s="479"/>
      <c r="R3323" s="623"/>
      <c r="S3323" s="478"/>
      <c r="T3323" s="478"/>
      <c r="U3323" s="624"/>
      <c r="V3323" s="624"/>
      <c r="W3323" s="624"/>
      <c r="BB3323" s="478"/>
      <c r="BC3323" s="478"/>
      <c r="BD3323" s="478"/>
      <c r="BE3323" s="478"/>
      <c r="BF3323" s="478"/>
      <c r="BG3323" s="478"/>
    </row>
    <row r="3324" spans="2:59" x14ac:dyDescent="0.2">
      <c r="B3324" s="478"/>
      <c r="C3324" s="478"/>
      <c r="D3324" s="620"/>
      <c r="E3324" s="620"/>
      <c r="F3324" s="620"/>
      <c r="G3324" s="479"/>
      <c r="H3324" s="621"/>
      <c r="I3324" s="622"/>
      <c r="J3324" s="622"/>
      <c r="K3324" s="623"/>
      <c r="L3324" s="623"/>
      <c r="M3324" s="622"/>
      <c r="N3324" s="623"/>
      <c r="O3324" s="622"/>
      <c r="P3324" s="479"/>
      <c r="Q3324" s="479"/>
      <c r="R3324" s="623"/>
      <c r="S3324" s="478"/>
      <c r="T3324" s="478"/>
      <c r="U3324" s="624"/>
      <c r="V3324" s="624"/>
      <c r="W3324" s="624"/>
      <c r="BB3324" s="478"/>
      <c r="BC3324" s="478"/>
      <c r="BD3324" s="478"/>
      <c r="BE3324" s="478"/>
      <c r="BF3324" s="478"/>
      <c r="BG3324" s="478"/>
    </row>
    <row r="3325" spans="2:59" x14ac:dyDescent="0.2">
      <c r="B3325" s="478"/>
      <c r="C3325" s="478"/>
      <c r="D3325" s="620"/>
      <c r="E3325" s="620"/>
      <c r="F3325" s="620"/>
      <c r="G3325" s="479"/>
      <c r="H3325" s="621"/>
      <c r="I3325" s="622"/>
      <c r="J3325" s="622"/>
      <c r="K3325" s="623"/>
      <c r="L3325" s="623"/>
      <c r="M3325" s="622"/>
      <c r="N3325" s="623"/>
      <c r="O3325" s="622"/>
      <c r="P3325" s="479"/>
      <c r="Q3325" s="479"/>
      <c r="R3325" s="623"/>
      <c r="S3325" s="478"/>
      <c r="T3325" s="478"/>
      <c r="U3325" s="624"/>
      <c r="V3325" s="624"/>
      <c r="W3325" s="624"/>
      <c r="BB3325" s="478"/>
      <c r="BC3325" s="478"/>
      <c r="BD3325" s="478"/>
      <c r="BE3325" s="478"/>
      <c r="BF3325" s="478"/>
      <c r="BG3325" s="478"/>
    </row>
    <row r="3326" spans="2:59" x14ac:dyDescent="0.2">
      <c r="B3326" s="478"/>
      <c r="C3326" s="478"/>
      <c r="D3326" s="620"/>
      <c r="E3326" s="620"/>
      <c r="F3326" s="620"/>
      <c r="G3326" s="479"/>
      <c r="H3326" s="621"/>
      <c r="I3326" s="622"/>
      <c r="J3326" s="622"/>
      <c r="K3326" s="623"/>
      <c r="L3326" s="623"/>
      <c r="M3326" s="622"/>
      <c r="N3326" s="623"/>
      <c r="O3326" s="622"/>
      <c r="P3326" s="479"/>
      <c r="Q3326" s="479"/>
      <c r="R3326" s="623"/>
      <c r="S3326" s="478"/>
      <c r="T3326" s="478"/>
      <c r="U3326" s="624"/>
      <c r="V3326" s="624"/>
      <c r="W3326" s="624"/>
      <c r="BB3326" s="478"/>
      <c r="BC3326" s="478"/>
      <c r="BD3326" s="478"/>
      <c r="BE3326" s="478"/>
      <c r="BF3326" s="478"/>
      <c r="BG3326" s="478"/>
    </row>
    <row r="3327" spans="2:59" x14ac:dyDescent="0.2">
      <c r="B3327" s="478"/>
      <c r="C3327" s="478"/>
      <c r="D3327" s="620"/>
      <c r="E3327" s="620"/>
      <c r="F3327" s="620"/>
      <c r="G3327" s="479"/>
      <c r="H3327" s="621"/>
      <c r="I3327" s="622"/>
      <c r="J3327" s="622"/>
      <c r="K3327" s="623"/>
      <c r="L3327" s="623"/>
      <c r="M3327" s="622"/>
      <c r="N3327" s="623"/>
      <c r="O3327" s="622"/>
      <c r="P3327" s="479"/>
      <c r="Q3327" s="479"/>
      <c r="R3327" s="623"/>
      <c r="S3327" s="478"/>
      <c r="T3327" s="478"/>
      <c r="U3327" s="624"/>
      <c r="V3327" s="624"/>
      <c r="W3327" s="624"/>
      <c r="BB3327" s="478"/>
      <c r="BC3327" s="478"/>
      <c r="BD3327" s="478"/>
      <c r="BE3327" s="478"/>
      <c r="BF3327" s="478"/>
      <c r="BG3327" s="478"/>
    </row>
    <row r="3328" spans="2:59" x14ac:dyDescent="0.2">
      <c r="B3328" s="478"/>
      <c r="C3328" s="478"/>
      <c r="D3328" s="620"/>
      <c r="E3328" s="620"/>
      <c r="F3328" s="620"/>
      <c r="G3328" s="479"/>
      <c r="H3328" s="621"/>
      <c r="I3328" s="622"/>
      <c r="J3328" s="622"/>
      <c r="K3328" s="623"/>
      <c r="L3328" s="623"/>
      <c r="M3328" s="622"/>
      <c r="N3328" s="623"/>
      <c r="O3328" s="622"/>
      <c r="P3328" s="479"/>
      <c r="Q3328" s="479"/>
      <c r="R3328" s="623"/>
      <c r="S3328" s="478"/>
      <c r="T3328" s="478"/>
      <c r="U3328" s="624"/>
      <c r="V3328" s="624"/>
      <c r="W3328" s="624"/>
      <c r="BB3328" s="478"/>
      <c r="BC3328" s="478"/>
      <c r="BD3328" s="478"/>
      <c r="BE3328" s="478"/>
      <c r="BF3328" s="478"/>
      <c r="BG3328" s="478"/>
    </row>
    <row r="3329" spans="2:59" x14ac:dyDescent="0.2">
      <c r="B3329" s="478"/>
      <c r="C3329" s="478"/>
      <c r="D3329" s="620"/>
      <c r="E3329" s="620"/>
      <c r="F3329" s="620"/>
      <c r="G3329" s="479"/>
      <c r="H3329" s="621"/>
      <c r="I3329" s="622"/>
      <c r="J3329" s="622"/>
      <c r="K3329" s="623"/>
      <c r="L3329" s="623"/>
      <c r="M3329" s="622"/>
      <c r="N3329" s="623"/>
      <c r="O3329" s="622"/>
      <c r="P3329" s="479"/>
      <c r="Q3329" s="479"/>
      <c r="R3329" s="623"/>
      <c r="S3329" s="478"/>
      <c r="T3329" s="478"/>
      <c r="U3329" s="624"/>
      <c r="V3329" s="624"/>
      <c r="W3329" s="624"/>
      <c r="BB3329" s="478"/>
      <c r="BC3329" s="478"/>
      <c r="BD3329" s="478"/>
      <c r="BE3329" s="478"/>
      <c r="BF3329" s="478"/>
      <c r="BG3329" s="478"/>
    </row>
    <row r="3330" spans="2:59" x14ac:dyDescent="0.2">
      <c r="B3330" s="478"/>
      <c r="C3330" s="478"/>
      <c r="D3330" s="620"/>
      <c r="E3330" s="620"/>
      <c r="F3330" s="620"/>
      <c r="G3330" s="479"/>
      <c r="H3330" s="621"/>
      <c r="I3330" s="622"/>
      <c r="J3330" s="622"/>
      <c r="K3330" s="623"/>
      <c r="L3330" s="623"/>
      <c r="M3330" s="622"/>
      <c r="N3330" s="623"/>
      <c r="O3330" s="622"/>
      <c r="P3330" s="479"/>
      <c r="Q3330" s="479"/>
      <c r="R3330" s="623"/>
      <c r="S3330" s="478"/>
      <c r="T3330" s="478"/>
      <c r="U3330" s="624"/>
      <c r="V3330" s="624"/>
      <c r="W3330" s="624"/>
      <c r="BB3330" s="478"/>
      <c r="BC3330" s="478"/>
      <c r="BD3330" s="478"/>
      <c r="BE3330" s="478"/>
      <c r="BF3330" s="478"/>
      <c r="BG3330" s="478"/>
    </row>
    <row r="3331" spans="2:59" x14ac:dyDescent="0.2">
      <c r="B3331" s="478"/>
      <c r="C3331" s="478"/>
      <c r="D3331" s="620"/>
      <c r="E3331" s="620"/>
      <c r="F3331" s="620"/>
      <c r="G3331" s="479"/>
      <c r="H3331" s="621"/>
      <c r="I3331" s="622"/>
      <c r="J3331" s="622"/>
      <c r="K3331" s="623"/>
      <c r="L3331" s="623"/>
      <c r="M3331" s="622"/>
      <c r="N3331" s="623"/>
      <c r="O3331" s="622"/>
      <c r="P3331" s="479"/>
      <c r="Q3331" s="479"/>
      <c r="R3331" s="623"/>
      <c r="S3331" s="478"/>
      <c r="T3331" s="478"/>
      <c r="U3331" s="624"/>
      <c r="V3331" s="624"/>
      <c r="W3331" s="624"/>
      <c r="BB3331" s="478"/>
      <c r="BC3331" s="478"/>
      <c r="BD3331" s="478"/>
      <c r="BE3331" s="478"/>
      <c r="BF3331" s="478"/>
      <c r="BG3331" s="478"/>
    </row>
    <row r="3332" spans="2:59" x14ac:dyDescent="0.2">
      <c r="B3332" s="478"/>
      <c r="C3332" s="478"/>
      <c r="D3332" s="620"/>
      <c r="E3332" s="620"/>
      <c r="F3332" s="620"/>
      <c r="G3332" s="479"/>
      <c r="H3332" s="621"/>
      <c r="I3332" s="622"/>
      <c r="J3332" s="622"/>
      <c r="K3332" s="623"/>
      <c r="L3332" s="623"/>
      <c r="M3332" s="622"/>
      <c r="N3332" s="623"/>
      <c r="O3332" s="622"/>
      <c r="P3332" s="479"/>
      <c r="Q3332" s="479"/>
      <c r="R3332" s="623"/>
      <c r="S3332" s="478"/>
      <c r="T3332" s="478"/>
      <c r="U3332" s="624"/>
      <c r="V3332" s="624"/>
      <c r="W3332" s="624"/>
      <c r="BB3332" s="478"/>
      <c r="BC3332" s="478"/>
      <c r="BD3332" s="478"/>
      <c r="BE3332" s="478"/>
      <c r="BF3332" s="478"/>
      <c r="BG3332" s="478"/>
    </row>
    <row r="3333" spans="2:59" x14ac:dyDescent="0.2">
      <c r="B3333" s="478"/>
      <c r="C3333" s="478"/>
      <c r="D3333" s="620"/>
      <c r="E3333" s="620"/>
      <c r="F3333" s="620"/>
      <c r="G3333" s="479"/>
      <c r="H3333" s="621"/>
      <c r="I3333" s="622"/>
      <c r="J3333" s="622"/>
      <c r="K3333" s="623"/>
      <c r="L3333" s="623"/>
      <c r="M3333" s="622"/>
      <c r="N3333" s="623"/>
      <c r="O3333" s="622"/>
      <c r="P3333" s="479"/>
      <c r="Q3333" s="479"/>
      <c r="R3333" s="623"/>
      <c r="S3333" s="478"/>
      <c r="T3333" s="478"/>
      <c r="U3333" s="624"/>
      <c r="V3333" s="624"/>
      <c r="W3333" s="624"/>
      <c r="BB3333" s="478"/>
      <c r="BC3333" s="478"/>
      <c r="BD3333" s="478"/>
      <c r="BE3333" s="478"/>
      <c r="BF3333" s="478"/>
      <c r="BG3333" s="478"/>
    </row>
    <row r="3334" spans="2:59" x14ac:dyDescent="0.2">
      <c r="B3334" s="478"/>
      <c r="C3334" s="478"/>
      <c r="D3334" s="620"/>
      <c r="E3334" s="620"/>
      <c r="F3334" s="620"/>
      <c r="G3334" s="479"/>
      <c r="H3334" s="621"/>
      <c r="I3334" s="622"/>
      <c r="J3334" s="622"/>
      <c r="K3334" s="623"/>
      <c r="L3334" s="623"/>
      <c r="M3334" s="622"/>
      <c r="N3334" s="623"/>
      <c r="O3334" s="622"/>
      <c r="P3334" s="479"/>
      <c r="Q3334" s="479"/>
      <c r="R3334" s="623"/>
      <c r="S3334" s="478"/>
      <c r="T3334" s="478"/>
      <c r="U3334" s="624"/>
      <c r="V3334" s="624"/>
      <c r="W3334" s="624"/>
      <c r="BB3334" s="478"/>
      <c r="BC3334" s="478"/>
      <c r="BD3334" s="478"/>
      <c r="BE3334" s="478"/>
      <c r="BF3334" s="478"/>
      <c r="BG3334" s="478"/>
    </row>
    <row r="3335" spans="2:59" x14ac:dyDescent="0.2">
      <c r="B3335" s="478"/>
      <c r="C3335" s="478"/>
      <c r="D3335" s="620"/>
      <c r="E3335" s="620"/>
      <c r="F3335" s="620"/>
      <c r="G3335" s="479"/>
      <c r="H3335" s="621"/>
      <c r="I3335" s="622"/>
      <c r="J3335" s="622"/>
      <c r="K3335" s="623"/>
      <c r="L3335" s="623"/>
      <c r="M3335" s="622"/>
      <c r="N3335" s="623"/>
      <c r="O3335" s="622"/>
      <c r="P3335" s="479"/>
      <c r="Q3335" s="479"/>
      <c r="R3335" s="623"/>
      <c r="S3335" s="478"/>
      <c r="T3335" s="478"/>
      <c r="U3335" s="624"/>
      <c r="V3335" s="624"/>
      <c r="W3335" s="624"/>
      <c r="BB3335" s="478"/>
      <c r="BC3335" s="478"/>
      <c r="BD3335" s="478"/>
      <c r="BE3335" s="478"/>
      <c r="BF3335" s="478"/>
      <c r="BG3335" s="478"/>
    </row>
    <row r="3336" spans="2:59" x14ac:dyDescent="0.2">
      <c r="B3336" s="478"/>
      <c r="C3336" s="478"/>
      <c r="D3336" s="620"/>
      <c r="E3336" s="620"/>
      <c r="F3336" s="620"/>
      <c r="G3336" s="479"/>
      <c r="H3336" s="621"/>
      <c r="I3336" s="622"/>
      <c r="J3336" s="622"/>
      <c r="K3336" s="623"/>
      <c r="L3336" s="623"/>
      <c r="M3336" s="622"/>
      <c r="N3336" s="623"/>
      <c r="O3336" s="622"/>
      <c r="P3336" s="479"/>
      <c r="Q3336" s="479"/>
      <c r="R3336" s="623"/>
      <c r="S3336" s="478"/>
      <c r="T3336" s="478"/>
      <c r="U3336" s="624"/>
      <c r="V3336" s="624"/>
      <c r="W3336" s="624"/>
      <c r="BB3336" s="478"/>
      <c r="BC3336" s="478"/>
      <c r="BD3336" s="478"/>
      <c r="BE3336" s="478"/>
      <c r="BF3336" s="478"/>
      <c r="BG3336" s="478"/>
    </row>
    <row r="3337" spans="2:59" x14ac:dyDescent="0.2">
      <c r="B3337" s="478"/>
      <c r="C3337" s="478"/>
      <c r="D3337" s="620"/>
      <c r="E3337" s="620"/>
      <c r="F3337" s="620"/>
      <c r="G3337" s="479"/>
      <c r="H3337" s="621"/>
      <c r="I3337" s="622"/>
      <c r="J3337" s="622"/>
      <c r="K3337" s="623"/>
      <c r="L3337" s="623"/>
      <c r="M3337" s="622"/>
      <c r="N3337" s="623"/>
      <c r="O3337" s="622"/>
      <c r="P3337" s="479"/>
      <c r="Q3337" s="479"/>
      <c r="R3337" s="623"/>
      <c r="S3337" s="478"/>
      <c r="T3337" s="478"/>
      <c r="U3337" s="624"/>
      <c r="V3337" s="624"/>
      <c r="W3337" s="624"/>
      <c r="BB3337" s="478"/>
      <c r="BC3337" s="478"/>
      <c r="BD3337" s="478"/>
      <c r="BE3337" s="478"/>
      <c r="BF3337" s="478"/>
      <c r="BG3337" s="478"/>
    </row>
    <row r="3338" spans="2:59" x14ac:dyDescent="0.2">
      <c r="B3338" s="478"/>
      <c r="C3338" s="478"/>
      <c r="D3338" s="620"/>
      <c r="E3338" s="620"/>
      <c r="F3338" s="620"/>
      <c r="G3338" s="479"/>
      <c r="H3338" s="621"/>
      <c r="I3338" s="622"/>
      <c r="J3338" s="622"/>
      <c r="K3338" s="623"/>
      <c r="L3338" s="623"/>
      <c r="M3338" s="622"/>
      <c r="N3338" s="623"/>
      <c r="O3338" s="622"/>
      <c r="P3338" s="479"/>
      <c r="Q3338" s="479"/>
      <c r="R3338" s="623"/>
      <c r="S3338" s="478"/>
      <c r="T3338" s="478"/>
      <c r="U3338" s="624"/>
      <c r="V3338" s="624"/>
      <c r="W3338" s="624"/>
      <c r="BB3338" s="478"/>
      <c r="BC3338" s="478"/>
      <c r="BD3338" s="478"/>
      <c r="BE3338" s="478"/>
      <c r="BF3338" s="478"/>
      <c r="BG3338" s="478"/>
    </row>
    <row r="3339" spans="2:59" x14ac:dyDescent="0.2">
      <c r="B3339" s="478"/>
      <c r="C3339" s="478"/>
      <c r="D3339" s="620"/>
      <c r="E3339" s="620"/>
      <c r="F3339" s="620"/>
      <c r="G3339" s="479"/>
      <c r="H3339" s="621"/>
      <c r="I3339" s="622"/>
      <c r="J3339" s="622"/>
      <c r="K3339" s="623"/>
      <c r="L3339" s="623"/>
      <c r="M3339" s="622"/>
      <c r="N3339" s="623"/>
      <c r="O3339" s="622"/>
      <c r="P3339" s="479"/>
      <c r="Q3339" s="479"/>
      <c r="R3339" s="623"/>
      <c r="S3339" s="478"/>
      <c r="T3339" s="478"/>
      <c r="U3339" s="624"/>
      <c r="V3339" s="624"/>
      <c r="W3339" s="624"/>
      <c r="BB3339" s="478"/>
      <c r="BC3339" s="478"/>
      <c r="BD3339" s="478"/>
      <c r="BE3339" s="478"/>
      <c r="BF3339" s="478"/>
      <c r="BG3339" s="478"/>
    </row>
    <row r="3340" spans="2:59" x14ac:dyDescent="0.2">
      <c r="B3340" s="478"/>
      <c r="C3340" s="478"/>
      <c r="D3340" s="620"/>
      <c r="E3340" s="620"/>
      <c r="F3340" s="620"/>
      <c r="G3340" s="479"/>
      <c r="H3340" s="621"/>
      <c r="I3340" s="622"/>
      <c r="J3340" s="622"/>
      <c r="K3340" s="623"/>
      <c r="L3340" s="623"/>
      <c r="M3340" s="622"/>
      <c r="N3340" s="623"/>
      <c r="O3340" s="622"/>
      <c r="P3340" s="479"/>
      <c r="Q3340" s="479"/>
      <c r="R3340" s="623"/>
      <c r="S3340" s="478"/>
      <c r="T3340" s="478"/>
      <c r="U3340" s="624"/>
      <c r="V3340" s="624"/>
      <c r="W3340" s="624"/>
      <c r="BB3340" s="478"/>
      <c r="BC3340" s="478"/>
      <c r="BD3340" s="478"/>
      <c r="BE3340" s="478"/>
      <c r="BF3340" s="478"/>
      <c r="BG3340" s="478"/>
    </row>
    <row r="3341" spans="2:59" x14ac:dyDescent="0.2">
      <c r="B3341" s="478"/>
      <c r="C3341" s="478"/>
      <c r="D3341" s="620"/>
      <c r="E3341" s="620"/>
      <c r="F3341" s="620"/>
      <c r="G3341" s="479"/>
      <c r="H3341" s="621"/>
      <c r="I3341" s="622"/>
      <c r="J3341" s="622"/>
      <c r="K3341" s="623"/>
      <c r="L3341" s="623"/>
      <c r="M3341" s="622"/>
      <c r="N3341" s="623"/>
      <c r="O3341" s="622"/>
      <c r="P3341" s="479"/>
      <c r="Q3341" s="479"/>
      <c r="R3341" s="623"/>
      <c r="S3341" s="478"/>
      <c r="T3341" s="478"/>
      <c r="U3341" s="624"/>
      <c r="V3341" s="624"/>
      <c r="W3341" s="624"/>
      <c r="BB3341" s="478"/>
      <c r="BC3341" s="478"/>
      <c r="BD3341" s="478"/>
      <c r="BE3341" s="478"/>
      <c r="BF3341" s="478"/>
      <c r="BG3341" s="478"/>
    </row>
    <row r="3342" spans="2:59" x14ac:dyDescent="0.2">
      <c r="B3342" s="478"/>
      <c r="C3342" s="478"/>
      <c r="D3342" s="620"/>
      <c r="E3342" s="620"/>
      <c r="F3342" s="620"/>
      <c r="G3342" s="479"/>
      <c r="H3342" s="621"/>
      <c r="I3342" s="622"/>
      <c r="J3342" s="622"/>
      <c r="K3342" s="623"/>
      <c r="L3342" s="623"/>
      <c r="M3342" s="622"/>
      <c r="N3342" s="623"/>
      <c r="O3342" s="622"/>
      <c r="P3342" s="479"/>
      <c r="Q3342" s="479"/>
      <c r="R3342" s="623"/>
      <c r="S3342" s="478"/>
      <c r="T3342" s="478"/>
      <c r="U3342" s="624"/>
      <c r="V3342" s="624"/>
      <c r="W3342" s="624"/>
      <c r="BB3342" s="478"/>
      <c r="BC3342" s="478"/>
      <c r="BD3342" s="478"/>
      <c r="BE3342" s="478"/>
      <c r="BF3342" s="478"/>
      <c r="BG3342" s="478"/>
    </row>
    <row r="3343" spans="2:59" x14ac:dyDescent="0.2">
      <c r="B3343" s="478"/>
      <c r="C3343" s="478"/>
      <c r="D3343" s="620"/>
      <c r="E3343" s="620"/>
      <c r="F3343" s="620"/>
      <c r="G3343" s="479"/>
      <c r="H3343" s="621"/>
      <c r="I3343" s="622"/>
      <c r="J3343" s="622"/>
      <c r="K3343" s="623"/>
      <c r="L3343" s="623"/>
      <c r="M3343" s="622"/>
      <c r="N3343" s="623"/>
      <c r="O3343" s="622"/>
      <c r="P3343" s="479"/>
      <c r="Q3343" s="479"/>
      <c r="R3343" s="623"/>
      <c r="S3343" s="478"/>
      <c r="T3343" s="478"/>
      <c r="U3343" s="624"/>
      <c r="V3343" s="624"/>
      <c r="W3343" s="624"/>
      <c r="BB3343" s="478"/>
      <c r="BC3343" s="478"/>
      <c r="BD3343" s="478"/>
      <c r="BE3343" s="478"/>
      <c r="BF3343" s="478"/>
      <c r="BG3343" s="478"/>
    </row>
    <row r="3344" spans="2:59" x14ac:dyDescent="0.2">
      <c r="B3344" s="478"/>
      <c r="C3344" s="478"/>
      <c r="D3344" s="620"/>
      <c r="E3344" s="620"/>
      <c r="F3344" s="620"/>
      <c r="G3344" s="479"/>
      <c r="H3344" s="621"/>
      <c r="I3344" s="622"/>
      <c r="J3344" s="622"/>
      <c r="K3344" s="623"/>
      <c r="L3344" s="623"/>
      <c r="M3344" s="622"/>
      <c r="N3344" s="623"/>
      <c r="O3344" s="622"/>
      <c r="P3344" s="479"/>
      <c r="Q3344" s="479"/>
      <c r="R3344" s="623"/>
      <c r="S3344" s="478"/>
      <c r="T3344" s="478"/>
      <c r="U3344" s="624"/>
      <c r="V3344" s="624"/>
      <c r="W3344" s="624"/>
      <c r="BB3344" s="478"/>
      <c r="BC3344" s="478"/>
      <c r="BD3344" s="478"/>
      <c r="BE3344" s="478"/>
      <c r="BF3344" s="478"/>
      <c r="BG3344" s="478"/>
    </row>
    <row r="3345" spans="2:59" x14ac:dyDescent="0.2">
      <c r="B3345" s="478"/>
      <c r="C3345" s="478"/>
      <c r="D3345" s="620"/>
      <c r="E3345" s="620"/>
      <c r="F3345" s="620"/>
      <c r="G3345" s="479"/>
      <c r="H3345" s="621"/>
      <c r="I3345" s="622"/>
      <c r="J3345" s="622"/>
      <c r="K3345" s="623"/>
      <c r="L3345" s="623"/>
      <c r="M3345" s="622"/>
      <c r="N3345" s="623"/>
      <c r="O3345" s="622"/>
      <c r="P3345" s="479"/>
      <c r="Q3345" s="479"/>
      <c r="R3345" s="623"/>
      <c r="S3345" s="478"/>
      <c r="T3345" s="478"/>
      <c r="U3345" s="624"/>
      <c r="V3345" s="624"/>
      <c r="W3345" s="624"/>
      <c r="BB3345" s="478"/>
      <c r="BC3345" s="478"/>
      <c r="BD3345" s="478"/>
      <c r="BE3345" s="478"/>
      <c r="BF3345" s="478"/>
      <c r="BG3345" s="478"/>
    </row>
    <row r="3346" spans="2:59" x14ac:dyDescent="0.2">
      <c r="B3346" s="478"/>
      <c r="C3346" s="478"/>
      <c r="D3346" s="620"/>
      <c r="E3346" s="620"/>
      <c r="F3346" s="620"/>
      <c r="G3346" s="479"/>
      <c r="H3346" s="621"/>
      <c r="I3346" s="622"/>
      <c r="J3346" s="622"/>
      <c r="K3346" s="623"/>
      <c r="L3346" s="623"/>
      <c r="M3346" s="622"/>
      <c r="N3346" s="623"/>
      <c r="O3346" s="622"/>
      <c r="P3346" s="479"/>
      <c r="Q3346" s="479"/>
      <c r="R3346" s="623"/>
      <c r="S3346" s="478"/>
      <c r="T3346" s="478"/>
      <c r="U3346" s="624"/>
      <c r="V3346" s="624"/>
      <c r="W3346" s="624"/>
      <c r="BB3346" s="478"/>
      <c r="BC3346" s="478"/>
      <c r="BD3346" s="478"/>
      <c r="BE3346" s="478"/>
      <c r="BF3346" s="478"/>
      <c r="BG3346" s="478"/>
    </row>
    <row r="3347" spans="2:59" x14ac:dyDescent="0.2">
      <c r="B3347" s="478"/>
      <c r="C3347" s="478"/>
      <c r="D3347" s="620"/>
      <c r="E3347" s="620"/>
      <c r="F3347" s="620"/>
      <c r="G3347" s="479"/>
      <c r="H3347" s="621"/>
      <c r="I3347" s="622"/>
      <c r="J3347" s="622"/>
      <c r="K3347" s="623"/>
      <c r="L3347" s="623"/>
      <c r="M3347" s="622"/>
      <c r="N3347" s="623"/>
      <c r="O3347" s="622"/>
      <c r="P3347" s="479"/>
      <c r="Q3347" s="479"/>
      <c r="R3347" s="623"/>
      <c r="S3347" s="478"/>
      <c r="T3347" s="478"/>
      <c r="U3347" s="624"/>
      <c r="V3347" s="624"/>
      <c r="W3347" s="624"/>
      <c r="BB3347" s="478"/>
      <c r="BC3347" s="478"/>
      <c r="BD3347" s="478"/>
      <c r="BE3347" s="478"/>
      <c r="BF3347" s="478"/>
      <c r="BG3347" s="478"/>
    </row>
    <row r="3348" spans="2:59" x14ac:dyDescent="0.2">
      <c r="B3348" s="478"/>
      <c r="C3348" s="478"/>
      <c r="D3348" s="620"/>
      <c r="E3348" s="620"/>
      <c r="F3348" s="620"/>
      <c r="G3348" s="479"/>
      <c r="H3348" s="621"/>
      <c r="I3348" s="622"/>
      <c r="J3348" s="622"/>
      <c r="K3348" s="623"/>
      <c r="L3348" s="623"/>
      <c r="M3348" s="622"/>
      <c r="N3348" s="623"/>
      <c r="O3348" s="622"/>
      <c r="P3348" s="479"/>
      <c r="Q3348" s="479"/>
      <c r="R3348" s="623"/>
      <c r="S3348" s="478"/>
      <c r="T3348" s="478"/>
      <c r="U3348" s="624"/>
      <c r="V3348" s="624"/>
      <c r="W3348" s="624"/>
      <c r="BB3348" s="478"/>
      <c r="BC3348" s="478"/>
      <c r="BD3348" s="478"/>
      <c r="BE3348" s="478"/>
      <c r="BF3348" s="478"/>
      <c r="BG3348" s="478"/>
    </row>
    <row r="3349" spans="2:59" x14ac:dyDescent="0.2">
      <c r="B3349" s="478"/>
      <c r="C3349" s="478"/>
      <c r="D3349" s="620"/>
      <c r="E3349" s="620"/>
      <c r="F3349" s="620"/>
      <c r="G3349" s="479"/>
      <c r="H3349" s="621"/>
      <c r="I3349" s="622"/>
      <c r="J3349" s="622"/>
      <c r="K3349" s="623"/>
      <c r="L3349" s="623"/>
      <c r="M3349" s="622"/>
      <c r="N3349" s="623"/>
      <c r="O3349" s="622"/>
      <c r="P3349" s="479"/>
      <c r="Q3349" s="479"/>
      <c r="R3349" s="623"/>
      <c r="S3349" s="478"/>
      <c r="T3349" s="478"/>
      <c r="U3349" s="624"/>
      <c r="V3349" s="624"/>
      <c r="W3349" s="624"/>
      <c r="BB3349" s="478"/>
      <c r="BC3349" s="478"/>
      <c r="BD3349" s="478"/>
      <c r="BE3349" s="478"/>
      <c r="BF3349" s="478"/>
      <c r="BG3349" s="478"/>
    </row>
    <row r="3350" spans="2:59" x14ac:dyDescent="0.2">
      <c r="B3350" s="478"/>
      <c r="C3350" s="478"/>
      <c r="D3350" s="620"/>
      <c r="E3350" s="620"/>
      <c r="F3350" s="620"/>
      <c r="G3350" s="479"/>
      <c r="H3350" s="621"/>
      <c r="I3350" s="622"/>
      <c r="J3350" s="622"/>
      <c r="K3350" s="623"/>
      <c r="L3350" s="623"/>
      <c r="M3350" s="622"/>
      <c r="N3350" s="623"/>
      <c r="O3350" s="622"/>
      <c r="P3350" s="479"/>
      <c r="Q3350" s="479"/>
      <c r="R3350" s="623"/>
      <c r="S3350" s="478"/>
      <c r="T3350" s="478"/>
      <c r="U3350" s="624"/>
      <c r="V3350" s="624"/>
      <c r="W3350" s="624"/>
      <c r="BB3350" s="478"/>
      <c r="BC3350" s="478"/>
      <c r="BD3350" s="478"/>
      <c r="BE3350" s="478"/>
      <c r="BF3350" s="478"/>
      <c r="BG3350" s="478"/>
    </row>
    <row r="3351" spans="2:59" x14ac:dyDescent="0.2">
      <c r="B3351" s="478"/>
      <c r="C3351" s="478"/>
      <c r="D3351" s="620"/>
      <c r="E3351" s="620"/>
      <c r="F3351" s="620"/>
      <c r="G3351" s="479"/>
      <c r="H3351" s="621"/>
      <c r="I3351" s="622"/>
      <c r="J3351" s="622"/>
      <c r="K3351" s="623"/>
      <c r="L3351" s="623"/>
      <c r="M3351" s="622"/>
      <c r="N3351" s="623"/>
      <c r="O3351" s="622"/>
      <c r="P3351" s="479"/>
      <c r="Q3351" s="479"/>
      <c r="R3351" s="623"/>
      <c r="S3351" s="478"/>
      <c r="T3351" s="478"/>
      <c r="U3351" s="624"/>
      <c r="V3351" s="624"/>
      <c r="W3351" s="624"/>
      <c r="BB3351" s="478"/>
      <c r="BC3351" s="478"/>
      <c r="BD3351" s="478"/>
      <c r="BE3351" s="478"/>
      <c r="BF3351" s="478"/>
      <c r="BG3351" s="478"/>
    </row>
    <row r="3352" spans="2:59" x14ac:dyDescent="0.2">
      <c r="B3352" s="478"/>
      <c r="C3352" s="478"/>
      <c r="D3352" s="620"/>
      <c r="E3352" s="620"/>
      <c r="F3352" s="620"/>
      <c r="G3352" s="479"/>
      <c r="H3352" s="621"/>
      <c r="I3352" s="622"/>
      <c r="J3352" s="622"/>
      <c r="K3352" s="623"/>
      <c r="L3352" s="623"/>
      <c r="M3352" s="622"/>
      <c r="N3352" s="623"/>
      <c r="O3352" s="622"/>
      <c r="P3352" s="479"/>
      <c r="Q3352" s="479"/>
      <c r="R3352" s="623"/>
      <c r="S3352" s="478"/>
      <c r="T3352" s="478"/>
      <c r="U3352" s="624"/>
      <c r="V3352" s="624"/>
      <c r="W3352" s="624"/>
      <c r="BB3352" s="478"/>
      <c r="BC3352" s="478"/>
      <c r="BD3352" s="478"/>
      <c r="BE3352" s="478"/>
      <c r="BF3352" s="478"/>
      <c r="BG3352" s="478"/>
    </row>
    <row r="3353" spans="2:59" x14ac:dyDescent="0.2">
      <c r="B3353" s="478"/>
      <c r="C3353" s="478"/>
      <c r="D3353" s="620"/>
      <c r="E3353" s="620"/>
      <c r="F3353" s="620"/>
      <c r="G3353" s="479"/>
      <c r="H3353" s="621"/>
      <c r="I3353" s="622"/>
      <c r="J3353" s="622"/>
      <c r="K3353" s="623"/>
      <c r="L3353" s="623"/>
      <c r="M3353" s="622"/>
      <c r="N3353" s="623"/>
      <c r="O3353" s="622"/>
      <c r="P3353" s="479"/>
      <c r="Q3353" s="479"/>
      <c r="R3353" s="623"/>
      <c r="S3353" s="478"/>
      <c r="T3353" s="478"/>
      <c r="U3353" s="624"/>
      <c r="V3353" s="624"/>
      <c r="W3353" s="624"/>
      <c r="BB3353" s="478"/>
      <c r="BC3353" s="478"/>
      <c r="BD3353" s="478"/>
      <c r="BE3353" s="478"/>
      <c r="BF3353" s="478"/>
      <c r="BG3353" s="478"/>
    </row>
    <row r="3354" spans="2:59" x14ac:dyDescent="0.2">
      <c r="B3354" s="478"/>
      <c r="C3354" s="478"/>
      <c r="D3354" s="620"/>
      <c r="E3354" s="620"/>
      <c r="F3354" s="620"/>
      <c r="G3354" s="479"/>
      <c r="H3354" s="621"/>
      <c r="I3354" s="622"/>
      <c r="J3354" s="622"/>
      <c r="K3354" s="623"/>
      <c r="L3354" s="623"/>
      <c r="M3354" s="622"/>
      <c r="N3354" s="623"/>
      <c r="O3354" s="622"/>
      <c r="P3354" s="479"/>
      <c r="Q3354" s="479"/>
      <c r="R3354" s="623"/>
      <c r="S3354" s="478"/>
      <c r="T3354" s="478"/>
      <c r="U3354" s="624"/>
      <c r="V3354" s="624"/>
      <c r="W3354" s="624"/>
      <c r="BB3354" s="478"/>
      <c r="BC3354" s="478"/>
      <c r="BD3354" s="478"/>
      <c r="BE3354" s="478"/>
      <c r="BF3354" s="478"/>
      <c r="BG3354" s="478"/>
    </row>
    <row r="3355" spans="2:59" x14ac:dyDescent="0.2">
      <c r="B3355" s="478"/>
      <c r="C3355" s="478"/>
      <c r="D3355" s="620"/>
      <c r="E3355" s="620"/>
      <c r="F3355" s="620"/>
      <c r="G3355" s="479"/>
      <c r="H3355" s="621"/>
      <c r="I3355" s="622"/>
      <c r="J3355" s="622"/>
      <c r="K3355" s="623"/>
      <c r="L3355" s="623"/>
      <c r="M3355" s="622"/>
      <c r="N3355" s="623"/>
      <c r="O3355" s="622"/>
      <c r="P3355" s="479"/>
      <c r="Q3355" s="479"/>
      <c r="R3355" s="623"/>
      <c r="S3355" s="478"/>
      <c r="T3355" s="478"/>
      <c r="U3355" s="624"/>
      <c r="V3355" s="624"/>
      <c r="W3355" s="624"/>
      <c r="BB3355" s="478"/>
      <c r="BC3355" s="478"/>
      <c r="BD3355" s="478"/>
      <c r="BE3355" s="478"/>
      <c r="BF3355" s="478"/>
      <c r="BG3355" s="478"/>
    </row>
    <row r="3356" spans="2:59" x14ac:dyDescent="0.2">
      <c r="B3356" s="478"/>
      <c r="C3356" s="478"/>
      <c r="D3356" s="620"/>
      <c r="E3356" s="620"/>
      <c r="F3356" s="620"/>
      <c r="G3356" s="479"/>
      <c r="H3356" s="621"/>
      <c r="I3356" s="622"/>
      <c r="J3356" s="622"/>
      <c r="K3356" s="623"/>
      <c r="L3356" s="623"/>
      <c r="M3356" s="622"/>
      <c r="N3356" s="623"/>
      <c r="O3356" s="622"/>
      <c r="P3356" s="479"/>
      <c r="Q3356" s="479"/>
      <c r="R3356" s="623"/>
      <c r="S3356" s="478"/>
      <c r="T3356" s="478"/>
      <c r="U3356" s="624"/>
      <c r="V3356" s="624"/>
      <c r="W3356" s="624"/>
      <c r="BB3356" s="478"/>
      <c r="BC3356" s="478"/>
      <c r="BD3356" s="478"/>
      <c r="BE3356" s="478"/>
      <c r="BF3356" s="478"/>
      <c r="BG3356" s="478"/>
    </row>
    <row r="3357" spans="2:59" x14ac:dyDescent="0.2">
      <c r="B3357" s="478"/>
      <c r="C3357" s="478"/>
      <c r="D3357" s="620"/>
      <c r="E3357" s="620"/>
      <c r="F3357" s="620"/>
      <c r="G3357" s="479"/>
      <c r="H3357" s="621"/>
      <c r="I3357" s="622"/>
      <c r="J3357" s="622"/>
      <c r="K3357" s="623"/>
      <c r="L3357" s="623"/>
      <c r="M3357" s="622"/>
      <c r="N3357" s="623"/>
      <c r="O3357" s="622"/>
      <c r="P3357" s="479"/>
      <c r="Q3357" s="479"/>
      <c r="R3357" s="623"/>
      <c r="S3357" s="478"/>
      <c r="T3357" s="478"/>
      <c r="U3357" s="624"/>
      <c r="V3357" s="624"/>
      <c r="W3357" s="624"/>
      <c r="BB3357" s="478"/>
      <c r="BC3357" s="478"/>
      <c r="BD3357" s="478"/>
      <c r="BE3357" s="478"/>
      <c r="BF3357" s="478"/>
      <c r="BG3357" s="478"/>
    </row>
    <row r="3358" spans="2:59" x14ac:dyDescent="0.2">
      <c r="B3358" s="478"/>
      <c r="C3358" s="478"/>
      <c r="D3358" s="620"/>
      <c r="E3358" s="620"/>
      <c r="F3358" s="620"/>
      <c r="G3358" s="479"/>
      <c r="H3358" s="621"/>
      <c r="I3358" s="622"/>
      <c r="J3358" s="622"/>
      <c r="K3358" s="623"/>
      <c r="L3358" s="623"/>
      <c r="M3358" s="622"/>
      <c r="N3358" s="623"/>
      <c r="O3358" s="622"/>
      <c r="P3358" s="479"/>
      <c r="Q3358" s="479"/>
      <c r="R3358" s="623"/>
      <c r="S3358" s="478"/>
      <c r="T3358" s="478"/>
      <c r="U3358" s="624"/>
      <c r="V3358" s="624"/>
      <c r="W3358" s="624"/>
      <c r="BB3358" s="478"/>
      <c r="BC3358" s="478"/>
      <c r="BD3358" s="478"/>
      <c r="BE3358" s="478"/>
      <c r="BF3358" s="478"/>
      <c r="BG3358" s="478"/>
    </row>
    <row r="3359" spans="2:59" x14ac:dyDescent="0.2">
      <c r="B3359" s="478"/>
      <c r="C3359" s="478"/>
      <c r="D3359" s="620"/>
      <c r="E3359" s="620"/>
      <c r="F3359" s="620"/>
      <c r="G3359" s="479"/>
      <c r="H3359" s="621"/>
      <c r="I3359" s="622"/>
      <c r="J3359" s="622"/>
      <c r="K3359" s="623"/>
      <c r="L3359" s="623"/>
      <c r="M3359" s="622"/>
      <c r="N3359" s="623"/>
      <c r="O3359" s="622"/>
      <c r="P3359" s="479"/>
      <c r="Q3359" s="479"/>
      <c r="R3359" s="623"/>
      <c r="S3359" s="478"/>
      <c r="T3359" s="478"/>
      <c r="U3359" s="624"/>
      <c r="V3359" s="624"/>
      <c r="W3359" s="624"/>
      <c r="BB3359" s="478"/>
      <c r="BC3359" s="478"/>
      <c r="BD3359" s="478"/>
      <c r="BE3359" s="478"/>
      <c r="BF3359" s="478"/>
      <c r="BG3359" s="478"/>
    </row>
    <row r="3360" spans="2:59" x14ac:dyDescent="0.2">
      <c r="B3360" s="478"/>
      <c r="C3360" s="478"/>
      <c r="D3360" s="620"/>
      <c r="E3360" s="620"/>
      <c r="F3360" s="620"/>
      <c r="G3360" s="479"/>
      <c r="H3360" s="621"/>
      <c r="I3360" s="622"/>
      <c r="J3360" s="622"/>
      <c r="K3360" s="623"/>
      <c r="L3360" s="623"/>
      <c r="M3360" s="622"/>
      <c r="N3360" s="623"/>
      <c r="O3360" s="622"/>
      <c r="P3360" s="479"/>
      <c r="Q3360" s="479"/>
      <c r="R3360" s="623"/>
      <c r="S3360" s="478"/>
      <c r="T3360" s="478"/>
      <c r="U3360" s="624"/>
      <c r="V3360" s="624"/>
      <c r="W3360" s="624"/>
      <c r="BB3360" s="478"/>
      <c r="BC3360" s="478"/>
      <c r="BD3360" s="478"/>
      <c r="BE3360" s="478"/>
      <c r="BF3360" s="478"/>
      <c r="BG3360" s="478"/>
    </row>
    <row r="3361" spans="2:59" x14ac:dyDescent="0.2">
      <c r="B3361" s="478"/>
      <c r="C3361" s="478"/>
      <c r="D3361" s="620"/>
      <c r="E3361" s="620"/>
      <c r="F3361" s="620"/>
      <c r="G3361" s="479"/>
      <c r="H3361" s="621"/>
      <c r="I3361" s="622"/>
      <c r="J3361" s="622"/>
      <c r="K3361" s="623"/>
      <c r="L3361" s="623"/>
      <c r="M3361" s="622"/>
      <c r="N3361" s="623"/>
      <c r="O3361" s="622"/>
      <c r="P3361" s="479"/>
      <c r="Q3361" s="479"/>
      <c r="R3361" s="623"/>
      <c r="S3361" s="478"/>
      <c r="T3361" s="478"/>
      <c r="U3361" s="624"/>
      <c r="V3361" s="624"/>
      <c r="W3361" s="624"/>
      <c r="BB3361" s="478"/>
      <c r="BC3361" s="478"/>
      <c r="BD3361" s="478"/>
      <c r="BE3361" s="478"/>
      <c r="BF3361" s="478"/>
      <c r="BG3361" s="478"/>
    </row>
    <row r="3362" spans="2:59" x14ac:dyDescent="0.2">
      <c r="B3362" s="478"/>
      <c r="C3362" s="478"/>
      <c r="D3362" s="620"/>
      <c r="E3362" s="620"/>
      <c r="F3362" s="620"/>
      <c r="G3362" s="479"/>
      <c r="H3362" s="621"/>
      <c r="I3362" s="622"/>
      <c r="J3362" s="622"/>
      <c r="K3362" s="623"/>
      <c r="L3362" s="623"/>
      <c r="M3362" s="622"/>
      <c r="N3362" s="623"/>
      <c r="O3362" s="622"/>
      <c r="P3362" s="479"/>
      <c r="Q3362" s="479"/>
      <c r="R3362" s="623"/>
      <c r="S3362" s="478"/>
      <c r="T3362" s="478"/>
      <c r="U3362" s="624"/>
      <c r="V3362" s="624"/>
      <c r="W3362" s="624"/>
      <c r="BB3362" s="478"/>
      <c r="BC3362" s="478"/>
      <c r="BD3362" s="478"/>
      <c r="BE3362" s="478"/>
      <c r="BF3362" s="478"/>
      <c r="BG3362" s="478"/>
    </row>
    <row r="3363" spans="2:59" x14ac:dyDescent="0.2">
      <c r="B3363" s="478"/>
      <c r="C3363" s="478"/>
      <c r="D3363" s="620"/>
      <c r="E3363" s="620"/>
      <c r="F3363" s="620"/>
      <c r="G3363" s="479"/>
      <c r="H3363" s="621"/>
      <c r="I3363" s="622"/>
      <c r="J3363" s="622"/>
      <c r="K3363" s="623"/>
      <c r="L3363" s="623"/>
      <c r="M3363" s="622"/>
      <c r="N3363" s="623"/>
      <c r="O3363" s="622"/>
      <c r="P3363" s="479"/>
      <c r="Q3363" s="479"/>
      <c r="R3363" s="623"/>
      <c r="S3363" s="478"/>
      <c r="T3363" s="478"/>
      <c r="U3363" s="624"/>
      <c r="V3363" s="624"/>
      <c r="W3363" s="624"/>
      <c r="BB3363" s="478"/>
      <c r="BC3363" s="478"/>
      <c r="BD3363" s="478"/>
      <c r="BE3363" s="478"/>
      <c r="BF3363" s="478"/>
      <c r="BG3363" s="478"/>
    </row>
    <row r="3364" spans="2:59" x14ac:dyDescent="0.2">
      <c r="B3364" s="478"/>
      <c r="C3364" s="478"/>
      <c r="D3364" s="620"/>
      <c r="E3364" s="620"/>
      <c r="F3364" s="620"/>
      <c r="G3364" s="479"/>
      <c r="H3364" s="621"/>
      <c r="I3364" s="622"/>
      <c r="J3364" s="622"/>
      <c r="K3364" s="623"/>
      <c r="L3364" s="623"/>
      <c r="M3364" s="622"/>
      <c r="N3364" s="623"/>
      <c r="O3364" s="622"/>
      <c r="P3364" s="479"/>
      <c r="Q3364" s="479"/>
      <c r="R3364" s="623"/>
      <c r="S3364" s="478"/>
      <c r="T3364" s="478"/>
      <c r="U3364" s="624"/>
      <c r="V3364" s="624"/>
      <c r="W3364" s="624"/>
      <c r="BB3364" s="478"/>
      <c r="BC3364" s="478"/>
      <c r="BD3364" s="478"/>
      <c r="BE3364" s="478"/>
      <c r="BF3364" s="478"/>
      <c r="BG3364" s="478"/>
    </row>
    <row r="3365" spans="2:59" x14ac:dyDescent="0.2">
      <c r="B3365" s="478"/>
      <c r="C3365" s="478"/>
      <c r="D3365" s="620"/>
      <c r="E3365" s="620"/>
      <c r="F3365" s="620"/>
      <c r="G3365" s="479"/>
      <c r="H3365" s="621"/>
      <c r="I3365" s="622"/>
      <c r="J3365" s="622"/>
      <c r="K3365" s="623"/>
      <c r="L3365" s="623"/>
      <c r="M3365" s="622"/>
      <c r="N3365" s="623"/>
      <c r="O3365" s="622"/>
      <c r="P3365" s="479"/>
      <c r="Q3365" s="479"/>
      <c r="R3365" s="623"/>
      <c r="S3365" s="478"/>
      <c r="T3365" s="478"/>
      <c r="U3365" s="624"/>
      <c r="V3365" s="624"/>
      <c r="W3365" s="624"/>
      <c r="BB3365" s="478"/>
      <c r="BC3365" s="478"/>
      <c r="BD3365" s="478"/>
      <c r="BE3365" s="478"/>
      <c r="BF3365" s="478"/>
      <c r="BG3365" s="478"/>
    </row>
    <row r="3366" spans="2:59" x14ac:dyDescent="0.2">
      <c r="B3366" s="478"/>
      <c r="C3366" s="478"/>
      <c r="D3366" s="620"/>
      <c r="E3366" s="620"/>
      <c r="F3366" s="620"/>
      <c r="G3366" s="479"/>
      <c r="H3366" s="621"/>
      <c r="I3366" s="622"/>
      <c r="J3366" s="622"/>
      <c r="K3366" s="623"/>
      <c r="L3366" s="623"/>
      <c r="M3366" s="622"/>
      <c r="N3366" s="623"/>
      <c r="O3366" s="622"/>
      <c r="P3366" s="479"/>
      <c r="Q3366" s="479"/>
      <c r="R3366" s="623"/>
      <c r="S3366" s="478"/>
      <c r="T3366" s="478"/>
      <c r="U3366" s="624"/>
      <c r="V3366" s="624"/>
      <c r="W3366" s="624"/>
      <c r="BB3366" s="478"/>
      <c r="BC3366" s="478"/>
      <c r="BD3366" s="478"/>
      <c r="BE3366" s="478"/>
      <c r="BF3366" s="478"/>
      <c r="BG3366" s="478"/>
    </row>
    <row r="3367" spans="2:59" x14ac:dyDescent="0.2">
      <c r="B3367" s="478"/>
      <c r="C3367" s="478"/>
      <c r="D3367" s="620"/>
      <c r="E3367" s="620"/>
      <c r="F3367" s="620"/>
      <c r="G3367" s="479"/>
      <c r="H3367" s="621"/>
      <c r="I3367" s="622"/>
      <c r="J3367" s="622"/>
      <c r="K3367" s="623"/>
      <c r="L3367" s="623"/>
      <c r="M3367" s="622"/>
      <c r="N3367" s="623"/>
      <c r="O3367" s="622"/>
      <c r="P3367" s="479"/>
      <c r="Q3367" s="479"/>
      <c r="R3367" s="623"/>
      <c r="S3367" s="478"/>
      <c r="T3367" s="478"/>
      <c r="U3367" s="624"/>
      <c r="V3367" s="624"/>
      <c r="W3367" s="624"/>
      <c r="BB3367" s="478"/>
      <c r="BC3367" s="478"/>
      <c r="BD3367" s="478"/>
      <c r="BE3367" s="478"/>
      <c r="BF3367" s="478"/>
      <c r="BG3367" s="478"/>
    </row>
    <row r="3368" spans="2:59" x14ac:dyDescent="0.2">
      <c r="B3368" s="478"/>
      <c r="C3368" s="478"/>
      <c r="D3368" s="620"/>
      <c r="E3368" s="620"/>
      <c r="F3368" s="620"/>
      <c r="G3368" s="479"/>
      <c r="H3368" s="621"/>
      <c r="I3368" s="622"/>
      <c r="J3368" s="622"/>
      <c r="K3368" s="623"/>
      <c r="L3368" s="623"/>
      <c r="M3368" s="622"/>
      <c r="N3368" s="623"/>
      <c r="O3368" s="622"/>
      <c r="P3368" s="479"/>
      <c r="Q3368" s="479"/>
      <c r="R3368" s="623"/>
      <c r="S3368" s="478"/>
      <c r="T3368" s="478"/>
      <c r="U3368" s="624"/>
      <c r="V3368" s="624"/>
      <c r="W3368" s="624"/>
      <c r="BB3368" s="478"/>
      <c r="BC3368" s="478"/>
      <c r="BD3368" s="478"/>
      <c r="BE3368" s="478"/>
      <c r="BF3368" s="478"/>
      <c r="BG3368" s="478"/>
    </row>
    <row r="3369" spans="2:59" x14ac:dyDescent="0.2">
      <c r="B3369" s="478"/>
      <c r="C3369" s="478"/>
      <c r="D3369" s="620"/>
      <c r="E3369" s="620"/>
      <c r="F3369" s="620"/>
      <c r="G3369" s="479"/>
      <c r="H3369" s="621"/>
      <c r="I3369" s="622"/>
      <c r="J3369" s="622"/>
      <c r="K3369" s="623"/>
      <c r="L3369" s="623"/>
      <c r="M3369" s="622"/>
      <c r="N3369" s="623"/>
      <c r="O3369" s="622"/>
      <c r="P3369" s="479"/>
      <c r="Q3369" s="479"/>
      <c r="R3369" s="623"/>
      <c r="S3369" s="478"/>
      <c r="T3369" s="478"/>
      <c r="U3369" s="624"/>
      <c r="V3369" s="624"/>
      <c r="W3369" s="624"/>
      <c r="BB3369" s="478"/>
      <c r="BC3369" s="478"/>
      <c r="BD3369" s="478"/>
      <c r="BE3369" s="478"/>
      <c r="BF3369" s="478"/>
      <c r="BG3369" s="478"/>
    </row>
    <row r="3370" spans="2:59" x14ac:dyDescent="0.2">
      <c r="B3370" s="478"/>
      <c r="C3370" s="478"/>
      <c r="D3370" s="620"/>
      <c r="E3370" s="620"/>
      <c r="F3370" s="620"/>
      <c r="G3370" s="479"/>
      <c r="H3370" s="621"/>
      <c r="I3370" s="622"/>
      <c r="J3370" s="622"/>
      <c r="K3370" s="623"/>
      <c r="L3370" s="623"/>
      <c r="M3370" s="622"/>
      <c r="N3370" s="623"/>
      <c r="O3370" s="622"/>
      <c r="P3370" s="479"/>
      <c r="Q3370" s="479"/>
      <c r="R3370" s="623"/>
      <c r="S3370" s="478"/>
      <c r="T3370" s="478"/>
      <c r="U3370" s="624"/>
      <c r="V3370" s="624"/>
      <c r="W3370" s="624"/>
      <c r="BB3370" s="478"/>
      <c r="BC3370" s="478"/>
      <c r="BD3370" s="478"/>
      <c r="BE3370" s="478"/>
      <c r="BF3370" s="478"/>
      <c r="BG3370" s="478"/>
    </row>
    <row r="3371" spans="2:59" x14ac:dyDescent="0.2">
      <c r="B3371" s="478"/>
      <c r="C3371" s="478"/>
      <c r="D3371" s="620"/>
      <c r="E3371" s="620"/>
      <c r="F3371" s="620"/>
      <c r="G3371" s="479"/>
      <c r="H3371" s="621"/>
      <c r="I3371" s="622"/>
      <c r="J3371" s="622"/>
      <c r="K3371" s="623"/>
      <c r="L3371" s="623"/>
      <c r="M3371" s="622"/>
      <c r="N3371" s="623"/>
      <c r="O3371" s="622"/>
      <c r="P3371" s="479"/>
      <c r="Q3371" s="479"/>
      <c r="R3371" s="623"/>
      <c r="S3371" s="478"/>
      <c r="T3371" s="478"/>
      <c r="U3371" s="624"/>
      <c r="V3371" s="624"/>
      <c r="W3371" s="624"/>
      <c r="BB3371" s="478"/>
      <c r="BC3371" s="478"/>
      <c r="BD3371" s="478"/>
      <c r="BE3371" s="478"/>
      <c r="BF3371" s="478"/>
      <c r="BG3371" s="478"/>
    </row>
    <row r="3372" spans="2:59" x14ac:dyDescent="0.2">
      <c r="B3372" s="478"/>
      <c r="C3372" s="478"/>
      <c r="D3372" s="620"/>
      <c r="E3372" s="620"/>
      <c r="F3372" s="620"/>
      <c r="G3372" s="479"/>
      <c r="H3372" s="621"/>
      <c r="I3372" s="622"/>
      <c r="J3372" s="622"/>
      <c r="K3372" s="623"/>
      <c r="L3372" s="623"/>
      <c r="M3372" s="622"/>
      <c r="N3372" s="623"/>
      <c r="O3372" s="622"/>
      <c r="P3372" s="479"/>
      <c r="Q3372" s="479"/>
      <c r="R3372" s="623"/>
      <c r="S3372" s="478"/>
      <c r="T3372" s="478"/>
      <c r="U3372" s="624"/>
      <c r="V3372" s="624"/>
      <c r="W3372" s="624"/>
      <c r="BB3372" s="478"/>
      <c r="BC3372" s="478"/>
      <c r="BD3372" s="478"/>
      <c r="BE3372" s="478"/>
      <c r="BF3372" s="478"/>
      <c r="BG3372" s="478"/>
    </row>
    <row r="3373" spans="2:59" x14ac:dyDescent="0.2">
      <c r="B3373" s="478"/>
      <c r="C3373" s="478"/>
      <c r="D3373" s="620"/>
      <c r="E3373" s="620"/>
      <c r="F3373" s="620"/>
      <c r="G3373" s="479"/>
      <c r="H3373" s="621"/>
      <c r="I3373" s="622"/>
      <c r="J3373" s="622"/>
      <c r="K3373" s="623"/>
      <c r="L3373" s="623"/>
      <c r="M3373" s="622"/>
      <c r="N3373" s="623"/>
      <c r="O3373" s="622"/>
      <c r="P3373" s="479"/>
      <c r="Q3373" s="479"/>
      <c r="R3373" s="623"/>
      <c r="S3373" s="478"/>
      <c r="T3373" s="478"/>
      <c r="U3373" s="624"/>
      <c r="V3373" s="624"/>
      <c r="W3373" s="624"/>
      <c r="BB3373" s="478"/>
      <c r="BC3373" s="478"/>
      <c r="BD3373" s="478"/>
      <c r="BE3373" s="478"/>
      <c r="BF3373" s="478"/>
      <c r="BG3373" s="478"/>
    </row>
    <row r="3374" spans="2:59" x14ac:dyDescent="0.2">
      <c r="B3374" s="478"/>
      <c r="C3374" s="478"/>
      <c r="D3374" s="620"/>
      <c r="E3374" s="620"/>
      <c r="F3374" s="620"/>
      <c r="G3374" s="479"/>
      <c r="H3374" s="621"/>
      <c r="I3374" s="622"/>
      <c r="J3374" s="622"/>
      <c r="K3374" s="623"/>
      <c r="L3374" s="623"/>
      <c r="M3374" s="622"/>
      <c r="N3374" s="623"/>
      <c r="O3374" s="622"/>
      <c r="P3374" s="479"/>
      <c r="Q3374" s="479"/>
      <c r="R3374" s="623"/>
      <c r="S3374" s="478"/>
      <c r="T3374" s="478"/>
      <c r="U3374" s="624"/>
      <c r="V3374" s="624"/>
      <c r="W3374" s="624"/>
      <c r="BB3374" s="478"/>
      <c r="BC3374" s="478"/>
      <c r="BD3374" s="478"/>
      <c r="BE3374" s="478"/>
      <c r="BF3374" s="478"/>
      <c r="BG3374" s="478"/>
    </row>
    <row r="3375" spans="2:59" x14ac:dyDescent="0.2">
      <c r="B3375" s="478"/>
      <c r="C3375" s="478"/>
      <c r="D3375" s="620"/>
      <c r="E3375" s="620"/>
      <c r="F3375" s="620"/>
      <c r="G3375" s="479"/>
      <c r="H3375" s="621"/>
      <c r="I3375" s="622"/>
      <c r="J3375" s="622"/>
      <c r="K3375" s="623"/>
      <c r="L3375" s="623"/>
      <c r="M3375" s="622"/>
      <c r="N3375" s="623"/>
      <c r="O3375" s="622"/>
      <c r="P3375" s="479"/>
      <c r="Q3375" s="479"/>
      <c r="R3375" s="623"/>
      <c r="S3375" s="478"/>
      <c r="T3375" s="478"/>
      <c r="U3375" s="624"/>
      <c r="V3375" s="624"/>
      <c r="W3375" s="624"/>
      <c r="BB3375" s="478"/>
      <c r="BC3375" s="478"/>
      <c r="BD3375" s="478"/>
      <c r="BE3375" s="478"/>
      <c r="BF3375" s="478"/>
      <c r="BG3375" s="478"/>
    </row>
    <row r="3376" spans="2:59" x14ac:dyDescent="0.2">
      <c r="B3376" s="478"/>
      <c r="C3376" s="478"/>
      <c r="D3376" s="620"/>
      <c r="E3376" s="620"/>
      <c r="F3376" s="620"/>
      <c r="G3376" s="479"/>
      <c r="H3376" s="621"/>
      <c r="I3376" s="622"/>
      <c r="J3376" s="622"/>
      <c r="K3376" s="623"/>
      <c r="L3376" s="623"/>
      <c r="M3376" s="622"/>
      <c r="N3376" s="623"/>
      <c r="O3376" s="622"/>
      <c r="P3376" s="479"/>
      <c r="Q3376" s="479"/>
      <c r="R3376" s="623"/>
      <c r="S3376" s="478"/>
      <c r="T3376" s="478"/>
      <c r="U3376" s="624"/>
      <c r="V3376" s="624"/>
      <c r="W3376" s="624"/>
      <c r="BB3376" s="478"/>
      <c r="BC3376" s="478"/>
      <c r="BD3376" s="478"/>
      <c r="BE3376" s="478"/>
      <c r="BF3376" s="478"/>
      <c r="BG3376" s="478"/>
    </row>
    <row r="3377" spans="2:59" x14ac:dyDescent="0.2">
      <c r="B3377" s="478"/>
      <c r="C3377" s="478"/>
      <c r="D3377" s="620"/>
      <c r="E3377" s="620"/>
      <c r="F3377" s="620"/>
      <c r="G3377" s="479"/>
      <c r="H3377" s="621"/>
      <c r="I3377" s="622"/>
      <c r="J3377" s="622"/>
      <c r="K3377" s="623"/>
      <c r="L3377" s="623"/>
      <c r="M3377" s="622"/>
      <c r="N3377" s="623"/>
      <c r="O3377" s="622"/>
      <c r="P3377" s="479"/>
      <c r="Q3377" s="479"/>
      <c r="R3377" s="623"/>
      <c r="S3377" s="478"/>
      <c r="T3377" s="478"/>
      <c r="U3377" s="624"/>
      <c r="V3377" s="624"/>
      <c r="W3377" s="624"/>
      <c r="BB3377" s="478"/>
      <c r="BC3377" s="478"/>
      <c r="BD3377" s="478"/>
      <c r="BE3377" s="478"/>
      <c r="BF3377" s="478"/>
      <c r="BG3377" s="478"/>
    </row>
    <row r="3378" spans="2:59" x14ac:dyDescent="0.2">
      <c r="B3378" s="478"/>
      <c r="C3378" s="478"/>
      <c r="D3378" s="620"/>
      <c r="E3378" s="620"/>
      <c r="F3378" s="620"/>
      <c r="G3378" s="479"/>
      <c r="H3378" s="621"/>
      <c r="I3378" s="622"/>
      <c r="J3378" s="622"/>
      <c r="K3378" s="623"/>
      <c r="L3378" s="623"/>
      <c r="M3378" s="622"/>
      <c r="N3378" s="623"/>
      <c r="O3378" s="622"/>
      <c r="P3378" s="479"/>
      <c r="Q3378" s="479"/>
      <c r="R3378" s="623"/>
      <c r="S3378" s="478"/>
      <c r="T3378" s="478"/>
      <c r="U3378" s="624"/>
      <c r="V3378" s="624"/>
      <c r="W3378" s="624"/>
      <c r="BB3378" s="478"/>
      <c r="BC3378" s="478"/>
      <c r="BD3378" s="478"/>
      <c r="BE3378" s="478"/>
      <c r="BF3378" s="478"/>
      <c r="BG3378" s="478"/>
    </row>
    <row r="3379" spans="2:59" x14ac:dyDescent="0.2">
      <c r="B3379" s="478"/>
      <c r="C3379" s="478"/>
      <c r="D3379" s="620"/>
      <c r="E3379" s="620"/>
      <c r="F3379" s="620"/>
      <c r="G3379" s="479"/>
      <c r="H3379" s="621"/>
      <c r="I3379" s="622"/>
      <c r="J3379" s="622"/>
      <c r="K3379" s="623"/>
      <c r="L3379" s="623"/>
      <c r="M3379" s="622"/>
      <c r="N3379" s="623"/>
      <c r="O3379" s="622"/>
      <c r="P3379" s="479"/>
      <c r="Q3379" s="479"/>
      <c r="R3379" s="623"/>
      <c r="S3379" s="478"/>
      <c r="T3379" s="478"/>
      <c r="U3379" s="624"/>
      <c r="V3379" s="624"/>
      <c r="W3379" s="624"/>
      <c r="BB3379" s="478"/>
      <c r="BC3379" s="478"/>
      <c r="BD3379" s="478"/>
      <c r="BE3379" s="478"/>
      <c r="BF3379" s="478"/>
      <c r="BG3379" s="478"/>
    </row>
    <row r="3380" spans="2:59" x14ac:dyDescent="0.2">
      <c r="B3380" s="478"/>
      <c r="C3380" s="478"/>
      <c r="D3380" s="620"/>
      <c r="E3380" s="620"/>
      <c r="F3380" s="620"/>
      <c r="G3380" s="479"/>
      <c r="H3380" s="621"/>
      <c r="I3380" s="622"/>
      <c r="J3380" s="622"/>
      <c r="K3380" s="623"/>
      <c r="L3380" s="623"/>
      <c r="M3380" s="622"/>
      <c r="N3380" s="623"/>
      <c r="O3380" s="622"/>
      <c r="P3380" s="479"/>
      <c r="Q3380" s="479"/>
      <c r="R3380" s="623"/>
      <c r="S3380" s="478"/>
      <c r="T3380" s="478"/>
      <c r="U3380" s="624"/>
      <c r="V3380" s="624"/>
      <c r="W3380" s="624"/>
      <c r="BB3380" s="478"/>
      <c r="BC3380" s="478"/>
      <c r="BD3380" s="478"/>
      <c r="BE3380" s="478"/>
      <c r="BF3380" s="478"/>
      <c r="BG3380" s="478"/>
    </row>
    <row r="3381" spans="2:59" x14ac:dyDescent="0.2">
      <c r="B3381" s="478"/>
      <c r="C3381" s="478"/>
      <c r="D3381" s="620"/>
      <c r="E3381" s="620"/>
      <c r="F3381" s="620"/>
      <c r="G3381" s="479"/>
      <c r="H3381" s="621"/>
      <c r="I3381" s="622"/>
      <c r="J3381" s="622"/>
      <c r="K3381" s="623"/>
      <c r="L3381" s="623"/>
      <c r="M3381" s="622"/>
      <c r="N3381" s="623"/>
      <c r="O3381" s="622"/>
      <c r="P3381" s="479"/>
      <c r="Q3381" s="479"/>
      <c r="R3381" s="623"/>
      <c r="S3381" s="478"/>
      <c r="T3381" s="478"/>
      <c r="U3381" s="624"/>
      <c r="V3381" s="624"/>
      <c r="W3381" s="624"/>
      <c r="BB3381" s="478"/>
      <c r="BC3381" s="478"/>
      <c r="BD3381" s="478"/>
      <c r="BE3381" s="478"/>
      <c r="BF3381" s="478"/>
      <c r="BG3381" s="478"/>
    </row>
    <row r="3382" spans="2:59" x14ac:dyDescent="0.2">
      <c r="B3382" s="478"/>
      <c r="C3382" s="478"/>
      <c r="D3382" s="620"/>
      <c r="E3382" s="620"/>
      <c r="F3382" s="620"/>
      <c r="G3382" s="479"/>
      <c r="H3382" s="621"/>
      <c r="I3382" s="622"/>
      <c r="J3382" s="622"/>
      <c r="K3382" s="623"/>
      <c r="L3382" s="623"/>
      <c r="M3382" s="622"/>
      <c r="N3382" s="623"/>
      <c r="O3382" s="622"/>
      <c r="P3382" s="479"/>
      <c r="Q3382" s="479"/>
      <c r="R3382" s="623"/>
      <c r="S3382" s="478"/>
      <c r="T3382" s="478"/>
      <c r="U3382" s="624"/>
      <c r="V3382" s="624"/>
      <c r="W3382" s="624"/>
      <c r="BB3382" s="478"/>
      <c r="BC3382" s="478"/>
      <c r="BD3382" s="478"/>
      <c r="BE3382" s="478"/>
      <c r="BF3382" s="478"/>
      <c r="BG3382" s="478"/>
    </row>
    <row r="3383" spans="2:59" x14ac:dyDescent="0.2">
      <c r="B3383" s="478"/>
      <c r="C3383" s="478"/>
      <c r="D3383" s="620"/>
      <c r="E3383" s="620"/>
      <c r="F3383" s="620"/>
      <c r="G3383" s="479"/>
      <c r="H3383" s="621"/>
      <c r="I3383" s="622"/>
      <c r="J3383" s="622"/>
      <c r="K3383" s="623"/>
      <c r="L3383" s="623"/>
      <c r="M3383" s="622"/>
      <c r="N3383" s="623"/>
      <c r="O3383" s="622"/>
      <c r="P3383" s="479"/>
      <c r="Q3383" s="479"/>
      <c r="R3383" s="623"/>
      <c r="S3383" s="478"/>
      <c r="T3383" s="478"/>
      <c r="U3383" s="624"/>
      <c r="V3383" s="624"/>
      <c r="W3383" s="624"/>
      <c r="BB3383" s="478"/>
      <c r="BC3383" s="478"/>
      <c r="BD3383" s="478"/>
      <c r="BE3383" s="478"/>
      <c r="BF3383" s="478"/>
      <c r="BG3383" s="478"/>
    </row>
    <row r="3384" spans="2:59" x14ac:dyDescent="0.2">
      <c r="B3384" s="478"/>
      <c r="C3384" s="478"/>
      <c r="D3384" s="620"/>
      <c r="E3384" s="620"/>
      <c r="F3384" s="620"/>
      <c r="G3384" s="479"/>
      <c r="H3384" s="621"/>
      <c r="I3384" s="622"/>
      <c r="J3384" s="622"/>
      <c r="K3384" s="623"/>
      <c r="L3384" s="623"/>
      <c r="M3384" s="622"/>
      <c r="N3384" s="623"/>
      <c r="O3384" s="622"/>
      <c r="P3384" s="479"/>
      <c r="Q3384" s="479"/>
      <c r="R3384" s="623"/>
      <c r="S3384" s="478"/>
      <c r="T3384" s="478"/>
      <c r="U3384" s="624"/>
      <c r="V3384" s="624"/>
      <c r="W3384" s="624"/>
      <c r="BB3384" s="478"/>
      <c r="BC3384" s="478"/>
      <c r="BD3384" s="478"/>
      <c r="BE3384" s="478"/>
      <c r="BF3384" s="478"/>
      <c r="BG3384" s="478"/>
    </row>
    <row r="3385" spans="2:59" x14ac:dyDescent="0.2">
      <c r="B3385" s="478"/>
      <c r="C3385" s="478"/>
      <c r="D3385" s="620"/>
      <c r="E3385" s="620"/>
      <c r="F3385" s="620"/>
      <c r="G3385" s="479"/>
      <c r="H3385" s="621"/>
      <c r="I3385" s="622"/>
      <c r="J3385" s="622"/>
      <c r="K3385" s="623"/>
      <c r="L3385" s="623"/>
      <c r="M3385" s="622"/>
      <c r="N3385" s="623"/>
      <c r="O3385" s="622"/>
      <c r="P3385" s="479"/>
      <c r="Q3385" s="479"/>
      <c r="R3385" s="623"/>
      <c r="S3385" s="478"/>
      <c r="T3385" s="478"/>
      <c r="U3385" s="624"/>
      <c r="V3385" s="624"/>
      <c r="W3385" s="624"/>
      <c r="BB3385" s="478"/>
      <c r="BC3385" s="478"/>
      <c r="BD3385" s="478"/>
      <c r="BE3385" s="478"/>
      <c r="BF3385" s="478"/>
      <c r="BG3385" s="478"/>
    </row>
    <row r="3386" spans="2:59" x14ac:dyDescent="0.2">
      <c r="B3386" s="478"/>
      <c r="C3386" s="478"/>
      <c r="D3386" s="620"/>
      <c r="E3386" s="620"/>
      <c r="F3386" s="620"/>
      <c r="G3386" s="479"/>
      <c r="H3386" s="621"/>
      <c r="I3386" s="622"/>
      <c r="J3386" s="622"/>
      <c r="K3386" s="623"/>
      <c r="L3386" s="623"/>
      <c r="M3386" s="622"/>
      <c r="N3386" s="623"/>
      <c r="O3386" s="622"/>
      <c r="P3386" s="479"/>
      <c r="Q3386" s="479"/>
      <c r="R3386" s="623"/>
      <c r="S3386" s="478"/>
      <c r="T3386" s="478"/>
      <c r="U3386" s="624"/>
      <c r="V3386" s="624"/>
      <c r="W3386" s="624"/>
      <c r="BB3386" s="478"/>
      <c r="BC3386" s="478"/>
      <c r="BD3386" s="478"/>
      <c r="BE3386" s="478"/>
      <c r="BF3386" s="478"/>
      <c r="BG3386" s="478"/>
    </row>
    <row r="3387" spans="2:59" x14ac:dyDescent="0.2">
      <c r="B3387" s="478"/>
      <c r="C3387" s="478"/>
      <c r="D3387" s="620"/>
      <c r="E3387" s="620"/>
      <c r="F3387" s="620"/>
      <c r="G3387" s="479"/>
      <c r="H3387" s="621"/>
      <c r="I3387" s="622"/>
      <c r="J3387" s="622"/>
      <c r="K3387" s="623"/>
      <c r="L3387" s="623"/>
      <c r="M3387" s="622"/>
      <c r="N3387" s="623"/>
      <c r="O3387" s="622"/>
      <c r="P3387" s="479"/>
      <c r="Q3387" s="479"/>
      <c r="R3387" s="623"/>
      <c r="S3387" s="478"/>
      <c r="T3387" s="478"/>
      <c r="U3387" s="624"/>
      <c r="V3387" s="624"/>
      <c r="W3387" s="624"/>
      <c r="BB3387" s="478"/>
      <c r="BC3387" s="478"/>
      <c r="BD3387" s="478"/>
      <c r="BE3387" s="478"/>
      <c r="BF3387" s="478"/>
      <c r="BG3387" s="478"/>
    </row>
    <row r="3388" spans="2:59" x14ac:dyDescent="0.2">
      <c r="B3388" s="478"/>
      <c r="C3388" s="478"/>
      <c r="D3388" s="620"/>
      <c r="E3388" s="620"/>
      <c r="F3388" s="620"/>
      <c r="G3388" s="479"/>
      <c r="H3388" s="621"/>
      <c r="I3388" s="622"/>
      <c r="J3388" s="622"/>
      <c r="K3388" s="623"/>
      <c r="L3388" s="623"/>
      <c r="M3388" s="622"/>
      <c r="N3388" s="623"/>
      <c r="O3388" s="622"/>
      <c r="P3388" s="479"/>
      <c r="Q3388" s="479"/>
      <c r="R3388" s="623"/>
      <c r="S3388" s="478"/>
      <c r="T3388" s="478"/>
      <c r="U3388" s="624"/>
      <c r="V3388" s="624"/>
      <c r="W3388" s="624"/>
      <c r="BB3388" s="478"/>
      <c r="BC3388" s="478"/>
      <c r="BD3388" s="478"/>
      <c r="BE3388" s="478"/>
      <c r="BF3388" s="478"/>
      <c r="BG3388" s="478"/>
    </row>
    <row r="3389" spans="2:59" x14ac:dyDescent="0.2">
      <c r="B3389" s="478"/>
      <c r="C3389" s="478"/>
      <c r="D3389" s="620"/>
      <c r="E3389" s="620"/>
      <c r="F3389" s="620"/>
      <c r="G3389" s="479"/>
      <c r="H3389" s="621"/>
      <c r="I3389" s="622"/>
      <c r="J3389" s="622"/>
      <c r="K3389" s="623"/>
      <c r="L3389" s="623"/>
      <c r="M3389" s="622"/>
      <c r="N3389" s="623"/>
      <c r="O3389" s="622"/>
      <c r="P3389" s="479"/>
      <c r="Q3389" s="479"/>
      <c r="R3389" s="623"/>
      <c r="S3389" s="478"/>
      <c r="T3389" s="478"/>
      <c r="U3389" s="624"/>
      <c r="V3389" s="624"/>
      <c r="W3389" s="624"/>
      <c r="BB3389" s="478"/>
      <c r="BC3389" s="478"/>
      <c r="BD3389" s="478"/>
      <c r="BE3389" s="478"/>
      <c r="BF3389" s="478"/>
      <c r="BG3389" s="478"/>
    </row>
    <row r="3390" spans="2:59" x14ac:dyDescent="0.2">
      <c r="B3390" s="478"/>
      <c r="C3390" s="478"/>
      <c r="D3390" s="620"/>
      <c r="E3390" s="620"/>
      <c r="F3390" s="620"/>
      <c r="G3390" s="479"/>
      <c r="H3390" s="621"/>
      <c r="I3390" s="622"/>
      <c r="J3390" s="622"/>
      <c r="K3390" s="623"/>
      <c r="L3390" s="623"/>
      <c r="M3390" s="622"/>
      <c r="N3390" s="623"/>
      <c r="O3390" s="622"/>
      <c r="P3390" s="479"/>
      <c r="Q3390" s="479"/>
      <c r="R3390" s="623"/>
      <c r="S3390" s="478"/>
      <c r="T3390" s="478"/>
      <c r="U3390" s="624"/>
      <c r="V3390" s="624"/>
      <c r="W3390" s="624"/>
      <c r="BB3390" s="478"/>
      <c r="BC3390" s="478"/>
      <c r="BD3390" s="478"/>
      <c r="BE3390" s="478"/>
      <c r="BF3390" s="478"/>
      <c r="BG3390" s="478"/>
    </row>
    <row r="3391" spans="2:59" x14ac:dyDescent="0.2">
      <c r="B3391" s="478"/>
      <c r="C3391" s="478"/>
      <c r="D3391" s="620"/>
      <c r="E3391" s="620"/>
      <c r="F3391" s="620"/>
      <c r="G3391" s="479"/>
      <c r="H3391" s="621"/>
      <c r="I3391" s="622"/>
      <c r="J3391" s="622"/>
      <c r="K3391" s="623"/>
      <c r="L3391" s="623"/>
      <c r="M3391" s="622"/>
      <c r="N3391" s="623"/>
      <c r="O3391" s="622"/>
      <c r="P3391" s="479"/>
      <c r="Q3391" s="479"/>
      <c r="R3391" s="623"/>
      <c r="S3391" s="478"/>
      <c r="T3391" s="478"/>
      <c r="U3391" s="624"/>
      <c r="V3391" s="624"/>
      <c r="W3391" s="624"/>
      <c r="BB3391" s="478"/>
      <c r="BC3391" s="478"/>
      <c r="BD3391" s="478"/>
      <c r="BE3391" s="478"/>
      <c r="BF3391" s="478"/>
      <c r="BG3391" s="478"/>
    </row>
    <row r="3392" spans="2:59" x14ac:dyDescent="0.2">
      <c r="B3392" s="478"/>
      <c r="C3392" s="478"/>
      <c r="D3392" s="620"/>
      <c r="E3392" s="620"/>
      <c r="F3392" s="620"/>
      <c r="G3392" s="479"/>
      <c r="H3392" s="621"/>
      <c r="I3392" s="622"/>
      <c r="J3392" s="622"/>
      <c r="K3392" s="623"/>
      <c r="L3392" s="623"/>
      <c r="M3392" s="622"/>
      <c r="N3392" s="623"/>
      <c r="O3392" s="622"/>
      <c r="P3392" s="479"/>
      <c r="Q3392" s="479"/>
      <c r="R3392" s="623"/>
      <c r="S3392" s="478"/>
      <c r="T3392" s="478"/>
      <c r="U3392" s="624"/>
      <c r="V3392" s="624"/>
      <c r="W3392" s="624"/>
      <c r="BB3392" s="478"/>
      <c r="BC3392" s="478"/>
      <c r="BD3392" s="478"/>
      <c r="BE3392" s="478"/>
      <c r="BF3392" s="478"/>
      <c r="BG3392" s="478"/>
    </row>
    <row r="3393" spans="2:59" x14ac:dyDescent="0.2">
      <c r="B3393" s="478"/>
      <c r="C3393" s="478"/>
      <c r="D3393" s="620"/>
      <c r="E3393" s="620"/>
      <c r="F3393" s="620"/>
      <c r="G3393" s="479"/>
      <c r="H3393" s="621"/>
      <c r="I3393" s="622"/>
      <c r="J3393" s="622"/>
      <c r="K3393" s="623"/>
      <c r="L3393" s="623"/>
      <c r="M3393" s="622"/>
      <c r="N3393" s="623"/>
      <c r="O3393" s="622"/>
      <c r="P3393" s="479"/>
      <c r="Q3393" s="479"/>
      <c r="R3393" s="623"/>
      <c r="S3393" s="478"/>
      <c r="T3393" s="478"/>
      <c r="U3393" s="624"/>
      <c r="V3393" s="624"/>
      <c r="W3393" s="624"/>
      <c r="BB3393" s="478"/>
      <c r="BC3393" s="478"/>
      <c r="BD3393" s="478"/>
      <c r="BE3393" s="478"/>
      <c r="BF3393" s="478"/>
      <c r="BG3393" s="478"/>
    </row>
    <row r="3394" spans="2:59" x14ac:dyDescent="0.2">
      <c r="B3394" s="478"/>
      <c r="C3394" s="478"/>
      <c r="D3394" s="620"/>
      <c r="E3394" s="620"/>
      <c r="F3394" s="620"/>
      <c r="G3394" s="479"/>
      <c r="H3394" s="621"/>
      <c r="I3394" s="622"/>
      <c r="J3394" s="622"/>
      <c r="K3394" s="623"/>
      <c r="L3394" s="623"/>
      <c r="M3394" s="622"/>
      <c r="N3394" s="623"/>
      <c r="O3394" s="622"/>
      <c r="P3394" s="479"/>
      <c r="Q3394" s="479"/>
      <c r="R3394" s="623"/>
      <c r="S3394" s="478"/>
      <c r="T3394" s="478"/>
      <c r="U3394" s="624"/>
      <c r="V3394" s="624"/>
      <c r="W3394" s="624"/>
      <c r="BB3394" s="478"/>
      <c r="BC3394" s="478"/>
      <c r="BD3394" s="478"/>
      <c r="BE3394" s="478"/>
      <c r="BF3394" s="478"/>
      <c r="BG3394" s="478"/>
    </row>
    <row r="3395" spans="2:59" x14ac:dyDescent="0.2">
      <c r="B3395" s="478"/>
      <c r="C3395" s="478"/>
      <c r="D3395" s="620"/>
      <c r="E3395" s="620"/>
      <c r="F3395" s="620"/>
      <c r="G3395" s="479"/>
      <c r="H3395" s="621"/>
      <c r="I3395" s="622"/>
      <c r="J3395" s="622"/>
      <c r="K3395" s="623"/>
      <c r="L3395" s="623"/>
      <c r="M3395" s="622"/>
      <c r="N3395" s="623"/>
      <c r="O3395" s="622"/>
      <c r="P3395" s="479"/>
      <c r="Q3395" s="479"/>
      <c r="R3395" s="623"/>
      <c r="S3395" s="478"/>
      <c r="T3395" s="478"/>
      <c r="U3395" s="624"/>
      <c r="V3395" s="624"/>
      <c r="W3395" s="624"/>
      <c r="BB3395" s="478"/>
      <c r="BC3395" s="478"/>
      <c r="BD3395" s="478"/>
      <c r="BE3395" s="478"/>
      <c r="BF3395" s="478"/>
      <c r="BG3395" s="478"/>
    </row>
    <row r="3396" spans="2:59" x14ac:dyDescent="0.2">
      <c r="B3396" s="478"/>
      <c r="C3396" s="478"/>
      <c r="D3396" s="620"/>
      <c r="E3396" s="620"/>
      <c r="F3396" s="620"/>
      <c r="G3396" s="479"/>
      <c r="H3396" s="621"/>
      <c r="I3396" s="622"/>
      <c r="J3396" s="622"/>
      <c r="K3396" s="623"/>
      <c r="L3396" s="623"/>
      <c r="M3396" s="622"/>
      <c r="N3396" s="623"/>
      <c r="O3396" s="622"/>
      <c r="P3396" s="479"/>
      <c r="Q3396" s="479"/>
      <c r="R3396" s="623"/>
      <c r="S3396" s="478"/>
      <c r="T3396" s="478"/>
      <c r="U3396" s="624"/>
      <c r="V3396" s="624"/>
      <c r="W3396" s="624"/>
      <c r="BB3396" s="478"/>
      <c r="BC3396" s="478"/>
      <c r="BD3396" s="478"/>
      <c r="BE3396" s="478"/>
      <c r="BF3396" s="478"/>
      <c r="BG3396" s="478"/>
    </row>
    <row r="3397" spans="2:59" x14ac:dyDescent="0.2">
      <c r="B3397" s="478"/>
      <c r="C3397" s="478"/>
      <c r="D3397" s="620"/>
      <c r="E3397" s="620"/>
      <c r="F3397" s="620"/>
      <c r="G3397" s="479"/>
      <c r="H3397" s="621"/>
      <c r="I3397" s="622"/>
      <c r="J3397" s="622"/>
      <c r="K3397" s="623"/>
      <c r="L3397" s="623"/>
      <c r="M3397" s="622"/>
      <c r="N3397" s="623"/>
      <c r="O3397" s="622"/>
      <c r="P3397" s="479"/>
      <c r="Q3397" s="479"/>
      <c r="R3397" s="623"/>
      <c r="S3397" s="478"/>
      <c r="T3397" s="478"/>
      <c r="U3397" s="624"/>
      <c r="V3397" s="624"/>
      <c r="W3397" s="624"/>
      <c r="BB3397" s="478"/>
      <c r="BC3397" s="478"/>
      <c r="BD3397" s="478"/>
      <c r="BE3397" s="478"/>
      <c r="BF3397" s="478"/>
      <c r="BG3397" s="478"/>
    </row>
    <row r="3398" spans="2:59" x14ac:dyDescent="0.2">
      <c r="B3398" s="478"/>
      <c r="C3398" s="478"/>
      <c r="D3398" s="620"/>
      <c r="E3398" s="620"/>
      <c r="F3398" s="620"/>
      <c r="G3398" s="479"/>
      <c r="H3398" s="621"/>
      <c r="I3398" s="622"/>
      <c r="J3398" s="622"/>
      <c r="K3398" s="623"/>
      <c r="L3398" s="623"/>
      <c r="M3398" s="622"/>
      <c r="N3398" s="623"/>
      <c r="O3398" s="622"/>
      <c r="P3398" s="479"/>
      <c r="Q3398" s="479"/>
      <c r="R3398" s="623"/>
      <c r="S3398" s="478"/>
      <c r="T3398" s="478"/>
      <c r="U3398" s="624"/>
      <c r="V3398" s="624"/>
      <c r="W3398" s="624"/>
      <c r="BB3398" s="478"/>
      <c r="BC3398" s="478"/>
      <c r="BD3398" s="478"/>
      <c r="BE3398" s="478"/>
      <c r="BF3398" s="478"/>
      <c r="BG3398" s="478"/>
    </row>
    <row r="3399" spans="2:59" x14ac:dyDescent="0.2">
      <c r="B3399" s="478"/>
      <c r="C3399" s="478"/>
      <c r="D3399" s="620"/>
      <c r="E3399" s="620"/>
      <c r="F3399" s="620"/>
      <c r="G3399" s="479"/>
      <c r="H3399" s="621"/>
      <c r="I3399" s="622"/>
      <c r="J3399" s="622"/>
      <c r="K3399" s="623"/>
      <c r="L3399" s="623"/>
      <c r="M3399" s="622"/>
      <c r="N3399" s="623"/>
      <c r="O3399" s="622"/>
      <c r="P3399" s="479"/>
      <c r="Q3399" s="479"/>
      <c r="R3399" s="623"/>
      <c r="S3399" s="478"/>
      <c r="T3399" s="478"/>
      <c r="U3399" s="624"/>
      <c r="V3399" s="624"/>
      <c r="W3399" s="624"/>
      <c r="BB3399" s="478"/>
      <c r="BC3399" s="478"/>
      <c r="BD3399" s="478"/>
      <c r="BE3399" s="478"/>
      <c r="BF3399" s="478"/>
      <c r="BG3399" s="478"/>
    </row>
    <row r="3400" spans="2:59" x14ac:dyDescent="0.2">
      <c r="B3400" s="478"/>
      <c r="C3400" s="478"/>
      <c r="D3400" s="620"/>
      <c r="E3400" s="620"/>
      <c r="F3400" s="620"/>
      <c r="G3400" s="479"/>
      <c r="H3400" s="621"/>
      <c r="I3400" s="622"/>
      <c r="J3400" s="622"/>
      <c r="K3400" s="623"/>
      <c r="L3400" s="623"/>
      <c r="M3400" s="622"/>
      <c r="N3400" s="623"/>
      <c r="O3400" s="622"/>
      <c r="P3400" s="479"/>
      <c r="Q3400" s="479"/>
      <c r="R3400" s="623"/>
      <c r="S3400" s="478"/>
      <c r="T3400" s="478"/>
      <c r="U3400" s="624"/>
      <c r="V3400" s="624"/>
      <c r="W3400" s="624"/>
      <c r="BB3400" s="478"/>
      <c r="BC3400" s="478"/>
      <c r="BD3400" s="478"/>
      <c r="BE3400" s="478"/>
      <c r="BF3400" s="478"/>
      <c r="BG3400" s="478"/>
    </row>
    <row r="3401" spans="2:59" x14ac:dyDescent="0.2">
      <c r="B3401" s="478"/>
      <c r="C3401" s="478"/>
      <c r="D3401" s="620"/>
      <c r="E3401" s="620"/>
      <c r="F3401" s="620"/>
      <c r="G3401" s="479"/>
      <c r="H3401" s="621"/>
      <c r="I3401" s="622"/>
      <c r="J3401" s="622"/>
      <c r="K3401" s="623"/>
      <c r="L3401" s="623"/>
      <c r="M3401" s="622"/>
      <c r="N3401" s="623"/>
      <c r="O3401" s="622"/>
      <c r="P3401" s="479"/>
      <c r="Q3401" s="479"/>
      <c r="R3401" s="623"/>
      <c r="S3401" s="478"/>
      <c r="T3401" s="478"/>
      <c r="U3401" s="624"/>
      <c r="V3401" s="624"/>
      <c r="W3401" s="624"/>
      <c r="BB3401" s="478"/>
      <c r="BC3401" s="478"/>
      <c r="BD3401" s="478"/>
      <c r="BE3401" s="478"/>
      <c r="BF3401" s="478"/>
      <c r="BG3401" s="478"/>
    </row>
    <row r="3402" spans="2:59" x14ac:dyDescent="0.2">
      <c r="B3402" s="478"/>
      <c r="C3402" s="478"/>
      <c r="D3402" s="620"/>
      <c r="E3402" s="620"/>
      <c r="F3402" s="620"/>
      <c r="G3402" s="479"/>
      <c r="H3402" s="621"/>
      <c r="I3402" s="622"/>
      <c r="J3402" s="622"/>
      <c r="K3402" s="623"/>
      <c r="L3402" s="623"/>
      <c r="M3402" s="622"/>
      <c r="N3402" s="623"/>
      <c r="O3402" s="622"/>
      <c r="P3402" s="479"/>
      <c r="Q3402" s="479"/>
      <c r="R3402" s="623"/>
      <c r="S3402" s="478"/>
      <c r="T3402" s="478"/>
      <c r="U3402" s="624"/>
      <c r="V3402" s="624"/>
      <c r="W3402" s="624"/>
      <c r="BB3402" s="478"/>
      <c r="BC3402" s="478"/>
      <c r="BD3402" s="478"/>
      <c r="BE3402" s="478"/>
      <c r="BF3402" s="478"/>
      <c r="BG3402" s="478"/>
    </row>
    <row r="3403" spans="2:59" x14ac:dyDescent="0.2">
      <c r="B3403" s="478"/>
      <c r="C3403" s="478"/>
      <c r="D3403" s="620"/>
      <c r="E3403" s="620"/>
      <c r="F3403" s="620"/>
      <c r="G3403" s="479"/>
      <c r="H3403" s="621"/>
      <c r="I3403" s="622"/>
      <c r="J3403" s="622"/>
      <c r="K3403" s="623"/>
      <c r="L3403" s="623"/>
      <c r="M3403" s="622"/>
      <c r="N3403" s="623"/>
      <c r="O3403" s="622"/>
      <c r="P3403" s="479"/>
      <c r="Q3403" s="479"/>
      <c r="R3403" s="623"/>
      <c r="S3403" s="478"/>
      <c r="T3403" s="478"/>
      <c r="U3403" s="624"/>
      <c r="V3403" s="624"/>
      <c r="W3403" s="624"/>
      <c r="BB3403" s="478"/>
      <c r="BC3403" s="478"/>
      <c r="BD3403" s="478"/>
      <c r="BE3403" s="478"/>
      <c r="BF3403" s="478"/>
      <c r="BG3403" s="478"/>
    </row>
    <row r="3404" spans="2:59" x14ac:dyDescent="0.2">
      <c r="B3404" s="478"/>
      <c r="C3404" s="478"/>
      <c r="D3404" s="620"/>
      <c r="E3404" s="620"/>
      <c r="F3404" s="620"/>
      <c r="G3404" s="479"/>
      <c r="H3404" s="621"/>
      <c r="I3404" s="622"/>
      <c r="J3404" s="622"/>
      <c r="K3404" s="623"/>
      <c r="L3404" s="623"/>
      <c r="M3404" s="622"/>
      <c r="N3404" s="623"/>
      <c r="O3404" s="622"/>
      <c r="P3404" s="479"/>
      <c r="Q3404" s="479"/>
      <c r="R3404" s="623"/>
      <c r="S3404" s="478"/>
      <c r="T3404" s="478"/>
      <c r="U3404" s="624"/>
      <c r="V3404" s="624"/>
      <c r="W3404" s="624"/>
      <c r="BB3404" s="478"/>
      <c r="BC3404" s="478"/>
      <c r="BD3404" s="478"/>
      <c r="BE3404" s="478"/>
      <c r="BF3404" s="478"/>
      <c r="BG3404" s="478"/>
    </row>
    <row r="3405" spans="2:59" x14ac:dyDescent="0.2">
      <c r="B3405" s="478"/>
      <c r="C3405" s="478"/>
      <c r="D3405" s="620"/>
      <c r="E3405" s="620"/>
      <c r="F3405" s="620"/>
      <c r="G3405" s="479"/>
      <c r="H3405" s="621"/>
      <c r="I3405" s="622"/>
      <c r="J3405" s="622"/>
      <c r="K3405" s="623"/>
      <c r="L3405" s="623"/>
      <c r="M3405" s="622"/>
      <c r="N3405" s="623"/>
      <c r="O3405" s="622"/>
      <c r="P3405" s="479"/>
      <c r="Q3405" s="479"/>
      <c r="R3405" s="623"/>
      <c r="S3405" s="478"/>
      <c r="T3405" s="478"/>
      <c r="U3405" s="624"/>
      <c r="V3405" s="624"/>
      <c r="W3405" s="624"/>
      <c r="BB3405" s="478"/>
      <c r="BC3405" s="478"/>
      <c r="BD3405" s="478"/>
      <c r="BE3405" s="478"/>
      <c r="BF3405" s="478"/>
      <c r="BG3405" s="478"/>
    </row>
    <row r="3406" spans="2:59" x14ac:dyDescent="0.2">
      <c r="B3406" s="478"/>
      <c r="C3406" s="478"/>
      <c r="D3406" s="620"/>
      <c r="E3406" s="620"/>
      <c r="F3406" s="620"/>
      <c r="G3406" s="479"/>
      <c r="H3406" s="621"/>
      <c r="I3406" s="622"/>
      <c r="J3406" s="622"/>
      <c r="K3406" s="623"/>
      <c r="L3406" s="623"/>
      <c r="M3406" s="622"/>
      <c r="N3406" s="623"/>
      <c r="O3406" s="622"/>
      <c r="P3406" s="479"/>
      <c r="Q3406" s="479"/>
      <c r="R3406" s="623"/>
      <c r="S3406" s="478"/>
      <c r="T3406" s="478"/>
      <c r="U3406" s="624"/>
      <c r="V3406" s="624"/>
      <c r="W3406" s="624"/>
      <c r="BB3406" s="478"/>
      <c r="BC3406" s="478"/>
      <c r="BD3406" s="478"/>
      <c r="BE3406" s="478"/>
      <c r="BF3406" s="478"/>
      <c r="BG3406" s="478"/>
    </row>
    <row r="3407" spans="2:59" x14ac:dyDescent="0.2">
      <c r="B3407" s="478"/>
      <c r="C3407" s="478"/>
      <c r="D3407" s="620"/>
      <c r="E3407" s="620"/>
      <c r="F3407" s="620"/>
      <c r="G3407" s="479"/>
      <c r="H3407" s="621"/>
      <c r="I3407" s="622"/>
      <c r="J3407" s="622"/>
      <c r="K3407" s="623"/>
      <c r="L3407" s="623"/>
      <c r="M3407" s="622"/>
      <c r="N3407" s="623"/>
      <c r="O3407" s="622"/>
      <c r="P3407" s="479"/>
      <c r="Q3407" s="479"/>
      <c r="R3407" s="623"/>
      <c r="S3407" s="478"/>
      <c r="T3407" s="478"/>
      <c r="U3407" s="624"/>
      <c r="V3407" s="624"/>
      <c r="W3407" s="624"/>
      <c r="BB3407" s="478"/>
      <c r="BC3407" s="478"/>
      <c r="BD3407" s="478"/>
      <c r="BE3407" s="478"/>
      <c r="BF3407" s="478"/>
      <c r="BG3407" s="478"/>
    </row>
    <row r="3408" spans="2:59" x14ac:dyDescent="0.2">
      <c r="B3408" s="478"/>
      <c r="C3408" s="478"/>
      <c r="D3408" s="620"/>
      <c r="E3408" s="620"/>
      <c r="F3408" s="620"/>
      <c r="G3408" s="479"/>
      <c r="H3408" s="621"/>
      <c r="I3408" s="622"/>
      <c r="J3408" s="622"/>
      <c r="K3408" s="623"/>
      <c r="L3408" s="623"/>
      <c r="M3408" s="622"/>
      <c r="N3408" s="623"/>
      <c r="O3408" s="622"/>
      <c r="P3408" s="479"/>
      <c r="Q3408" s="479"/>
      <c r="R3408" s="623"/>
      <c r="S3408" s="478"/>
      <c r="T3408" s="478"/>
      <c r="U3408" s="624"/>
      <c r="V3408" s="624"/>
      <c r="W3408" s="624"/>
      <c r="BB3408" s="478"/>
      <c r="BC3408" s="478"/>
      <c r="BD3408" s="478"/>
      <c r="BE3408" s="478"/>
      <c r="BF3408" s="478"/>
      <c r="BG3408" s="478"/>
    </row>
    <row r="3409" spans="2:59" x14ac:dyDescent="0.2">
      <c r="B3409" s="478"/>
      <c r="C3409" s="478"/>
      <c r="D3409" s="620"/>
      <c r="E3409" s="620"/>
      <c r="F3409" s="620"/>
      <c r="G3409" s="479"/>
      <c r="H3409" s="621"/>
      <c r="I3409" s="622"/>
      <c r="J3409" s="622"/>
      <c r="K3409" s="623"/>
      <c r="L3409" s="623"/>
      <c r="M3409" s="622"/>
      <c r="N3409" s="623"/>
      <c r="O3409" s="622"/>
      <c r="P3409" s="479"/>
      <c r="Q3409" s="479"/>
      <c r="R3409" s="623"/>
      <c r="S3409" s="478"/>
      <c r="T3409" s="478"/>
      <c r="U3409" s="624"/>
      <c r="V3409" s="624"/>
      <c r="W3409" s="624"/>
      <c r="BB3409" s="478"/>
      <c r="BC3409" s="478"/>
      <c r="BD3409" s="478"/>
      <c r="BE3409" s="478"/>
      <c r="BF3409" s="478"/>
      <c r="BG3409" s="478"/>
    </row>
    <row r="3410" spans="2:59" x14ac:dyDescent="0.2">
      <c r="B3410" s="478"/>
      <c r="C3410" s="478"/>
      <c r="D3410" s="620"/>
      <c r="E3410" s="620"/>
      <c r="F3410" s="620"/>
      <c r="G3410" s="479"/>
      <c r="H3410" s="621"/>
      <c r="I3410" s="622"/>
      <c r="J3410" s="622"/>
      <c r="K3410" s="623"/>
      <c r="L3410" s="623"/>
      <c r="M3410" s="622"/>
      <c r="N3410" s="623"/>
      <c r="O3410" s="622"/>
      <c r="P3410" s="479"/>
      <c r="Q3410" s="479"/>
      <c r="R3410" s="623"/>
      <c r="S3410" s="478"/>
      <c r="T3410" s="478"/>
      <c r="U3410" s="624"/>
      <c r="V3410" s="624"/>
      <c r="W3410" s="624"/>
      <c r="BB3410" s="478"/>
      <c r="BC3410" s="478"/>
      <c r="BD3410" s="478"/>
      <c r="BE3410" s="478"/>
      <c r="BF3410" s="478"/>
      <c r="BG3410" s="478"/>
    </row>
    <row r="3411" spans="2:59" x14ac:dyDescent="0.2">
      <c r="B3411" s="478"/>
      <c r="C3411" s="478"/>
      <c r="D3411" s="620"/>
      <c r="E3411" s="620"/>
      <c r="F3411" s="620"/>
      <c r="G3411" s="479"/>
      <c r="H3411" s="621"/>
      <c r="I3411" s="622"/>
      <c r="J3411" s="622"/>
      <c r="K3411" s="623"/>
      <c r="L3411" s="623"/>
      <c r="M3411" s="622"/>
      <c r="N3411" s="623"/>
      <c r="O3411" s="622"/>
      <c r="P3411" s="479"/>
      <c r="Q3411" s="479"/>
      <c r="R3411" s="623"/>
      <c r="S3411" s="478"/>
      <c r="T3411" s="478"/>
      <c r="U3411" s="624"/>
      <c r="V3411" s="624"/>
      <c r="W3411" s="624"/>
      <c r="BB3411" s="478"/>
      <c r="BC3411" s="478"/>
      <c r="BD3411" s="478"/>
      <c r="BE3411" s="478"/>
      <c r="BF3411" s="478"/>
      <c r="BG3411" s="478"/>
    </row>
    <row r="3412" spans="2:59" x14ac:dyDescent="0.2">
      <c r="B3412" s="478"/>
      <c r="C3412" s="478"/>
      <c r="D3412" s="620"/>
      <c r="E3412" s="620"/>
      <c r="F3412" s="620"/>
      <c r="G3412" s="479"/>
      <c r="H3412" s="621"/>
      <c r="I3412" s="622"/>
      <c r="J3412" s="622"/>
      <c r="K3412" s="623"/>
      <c r="L3412" s="623"/>
      <c r="M3412" s="622"/>
      <c r="N3412" s="623"/>
      <c r="O3412" s="622"/>
      <c r="P3412" s="479"/>
      <c r="Q3412" s="479"/>
      <c r="R3412" s="623"/>
      <c r="S3412" s="478"/>
      <c r="T3412" s="478"/>
      <c r="U3412" s="624"/>
      <c r="V3412" s="624"/>
      <c r="W3412" s="624"/>
      <c r="BB3412" s="478"/>
      <c r="BC3412" s="478"/>
      <c r="BD3412" s="478"/>
      <c r="BE3412" s="478"/>
      <c r="BF3412" s="478"/>
      <c r="BG3412" s="478"/>
    </row>
    <row r="3413" spans="2:59" x14ac:dyDescent="0.2">
      <c r="B3413" s="478"/>
      <c r="C3413" s="478"/>
      <c r="D3413" s="620"/>
      <c r="E3413" s="620"/>
      <c r="F3413" s="620"/>
      <c r="G3413" s="479"/>
      <c r="H3413" s="621"/>
      <c r="I3413" s="622"/>
      <c r="J3413" s="622"/>
      <c r="K3413" s="623"/>
      <c r="L3413" s="623"/>
      <c r="M3413" s="622"/>
      <c r="N3413" s="623"/>
      <c r="O3413" s="622"/>
      <c r="P3413" s="479"/>
      <c r="Q3413" s="479"/>
      <c r="R3413" s="623"/>
      <c r="S3413" s="478"/>
      <c r="T3413" s="478"/>
      <c r="U3413" s="624"/>
      <c r="V3413" s="624"/>
      <c r="W3413" s="624"/>
      <c r="BB3413" s="478"/>
      <c r="BC3413" s="478"/>
      <c r="BD3413" s="478"/>
      <c r="BE3413" s="478"/>
      <c r="BF3413" s="478"/>
      <c r="BG3413" s="478"/>
    </row>
    <row r="3414" spans="2:59" x14ac:dyDescent="0.2">
      <c r="B3414" s="478"/>
      <c r="C3414" s="478"/>
      <c r="D3414" s="620"/>
      <c r="E3414" s="620"/>
      <c r="F3414" s="620"/>
      <c r="G3414" s="479"/>
      <c r="H3414" s="621"/>
      <c r="I3414" s="622"/>
      <c r="J3414" s="622"/>
      <c r="K3414" s="623"/>
      <c r="L3414" s="623"/>
      <c r="M3414" s="622"/>
      <c r="N3414" s="623"/>
      <c r="O3414" s="622"/>
      <c r="P3414" s="479"/>
      <c r="Q3414" s="479"/>
      <c r="R3414" s="623"/>
      <c r="S3414" s="478"/>
      <c r="T3414" s="478"/>
      <c r="U3414" s="624"/>
      <c r="V3414" s="624"/>
      <c r="W3414" s="624"/>
      <c r="BB3414" s="478"/>
      <c r="BC3414" s="478"/>
      <c r="BD3414" s="478"/>
      <c r="BE3414" s="478"/>
      <c r="BF3414" s="478"/>
      <c r="BG3414" s="478"/>
    </row>
    <row r="3415" spans="2:59" x14ac:dyDescent="0.2">
      <c r="B3415" s="478"/>
      <c r="C3415" s="478"/>
      <c r="D3415" s="620"/>
      <c r="E3415" s="620"/>
      <c r="F3415" s="620"/>
      <c r="G3415" s="479"/>
      <c r="H3415" s="621"/>
      <c r="I3415" s="622"/>
      <c r="J3415" s="622"/>
      <c r="K3415" s="623"/>
      <c r="L3415" s="623"/>
      <c r="M3415" s="622"/>
      <c r="N3415" s="623"/>
      <c r="O3415" s="622"/>
      <c r="P3415" s="479"/>
      <c r="Q3415" s="479"/>
      <c r="R3415" s="623"/>
      <c r="S3415" s="478"/>
      <c r="T3415" s="478"/>
      <c r="U3415" s="624"/>
      <c r="V3415" s="624"/>
      <c r="W3415" s="624"/>
      <c r="BB3415" s="478"/>
      <c r="BC3415" s="478"/>
      <c r="BD3415" s="478"/>
      <c r="BE3415" s="478"/>
      <c r="BF3415" s="478"/>
      <c r="BG3415" s="478"/>
    </row>
    <row r="3416" spans="2:59" x14ac:dyDescent="0.2">
      <c r="B3416" s="478"/>
      <c r="C3416" s="478"/>
      <c r="D3416" s="620"/>
      <c r="E3416" s="620"/>
      <c r="F3416" s="620"/>
      <c r="G3416" s="479"/>
      <c r="H3416" s="621"/>
      <c r="I3416" s="622"/>
      <c r="J3416" s="622"/>
      <c r="K3416" s="623"/>
      <c r="L3416" s="623"/>
      <c r="M3416" s="622"/>
      <c r="N3416" s="623"/>
      <c r="O3416" s="622"/>
      <c r="P3416" s="479"/>
      <c r="Q3416" s="479"/>
      <c r="R3416" s="623"/>
      <c r="S3416" s="478"/>
      <c r="T3416" s="478"/>
      <c r="U3416" s="624"/>
      <c r="V3416" s="624"/>
      <c r="W3416" s="624"/>
      <c r="BB3416" s="478"/>
      <c r="BC3416" s="478"/>
      <c r="BD3416" s="478"/>
      <c r="BE3416" s="478"/>
      <c r="BF3416" s="478"/>
      <c r="BG3416" s="478"/>
    </row>
    <row r="3417" spans="2:59" x14ac:dyDescent="0.2">
      <c r="B3417" s="478"/>
      <c r="C3417" s="478"/>
      <c r="D3417" s="620"/>
      <c r="E3417" s="620"/>
      <c r="F3417" s="620"/>
      <c r="G3417" s="479"/>
      <c r="H3417" s="621"/>
      <c r="I3417" s="622"/>
      <c r="J3417" s="622"/>
      <c r="K3417" s="623"/>
      <c r="L3417" s="623"/>
      <c r="M3417" s="622"/>
      <c r="N3417" s="623"/>
      <c r="O3417" s="622"/>
      <c r="P3417" s="479"/>
      <c r="Q3417" s="479"/>
      <c r="R3417" s="623"/>
      <c r="S3417" s="478"/>
      <c r="T3417" s="478"/>
      <c r="U3417" s="624"/>
      <c r="V3417" s="624"/>
      <c r="W3417" s="624"/>
      <c r="BB3417" s="478"/>
      <c r="BC3417" s="478"/>
      <c r="BD3417" s="478"/>
      <c r="BE3417" s="478"/>
      <c r="BF3417" s="478"/>
      <c r="BG3417" s="478"/>
    </row>
    <row r="3418" spans="2:59" x14ac:dyDescent="0.2">
      <c r="B3418" s="478"/>
      <c r="C3418" s="478"/>
      <c r="D3418" s="620"/>
      <c r="E3418" s="620"/>
      <c r="F3418" s="620"/>
      <c r="G3418" s="479"/>
      <c r="H3418" s="621"/>
      <c r="I3418" s="622"/>
      <c r="J3418" s="622"/>
      <c r="K3418" s="623"/>
      <c r="L3418" s="623"/>
      <c r="M3418" s="622"/>
      <c r="N3418" s="623"/>
      <c r="O3418" s="622"/>
      <c r="P3418" s="479"/>
      <c r="Q3418" s="479"/>
      <c r="R3418" s="623"/>
      <c r="S3418" s="478"/>
      <c r="T3418" s="478"/>
      <c r="U3418" s="624"/>
      <c r="V3418" s="624"/>
      <c r="W3418" s="624"/>
      <c r="BB3418" s="478"/>
      <c r="BC3418" s="478"/>
      <c r="BD3418" s="478"/>
      <c r="BE3418" s="478"/>
      <c r="BF3418" s="478"/>
      <c r="BG3418" s="478"/>
    </row>
    <row r="3419" spans="2:59" x14ac:dyDescent="0.2">
      <c r="B3419" s="478"/>
      <c r="C3419" s="478"/>
      <c r="D3419" s="620"/>
      <c r="E3419" s="620"/>
      <c r="F3419" s="620"/>
      <c r="G3419" s="479"/>
      <c r="H3419" s="621"/>
      <c r="I3419" s="622"/>
      <c r="J3419" s="622"/>
      <c r="K3419" s="623"/>
      <c r="L3419" s="623"/>
      <c r="M3419" s="622"/>
      <c r="N3419" s="623"/>
      <c r="O3419" s="622"/>
      <c r="P3419" s="479"/>
      <c r="Q3419" s="479"/>
      <c r="R3419" s="623"/>
      <c r="S3419" s="478"/>
      <c r="T3419" s="478"/>
      <c r="U3419" s="624"/>
      <c r="V3419" s="624"/>
      <c r="W3419" s="624"/>
      <c r="BB3419" s="478"/>
      <c r="BC3419" s="478"/>
      <c r="BD3419" s="478"/>
      <c r="BE3419" s="478"/>
      <c r="BF3419" s="478"/>
      <c r="BG3419" s="478"/>
    </row>
    <row r="3420" spans="2:59" x14ac:dyDescent="0.2">
      <c r="B3420" s="478"/>
      <c r="C3420" s="478"/>
      <c r="D3420" s="620"/>
      <c r="E3420" s="620"/>
      <c r="F3420" s="620"/>
      <c r="G3420" s="479"/>
      <c r="H3420" s="621"/>
      <c r="I3420" s="622"/>
      <c r="J3420" s="622"/>
      <c r="K3420" s="623"/>
      <c r="L3420" s="623"/>
      <c r="M3420" s="622"/>
      <c r="N3420" s="623"/>
      <c r="O3420" s="622"/>
      <c r="P3420" s="479"/>
      <c r="Q3420" s="479"/>
      <c r="R3420" s="623"/>
      <c r="S3420" s="478"/>
      <c r="T3420" s="478"/>
      <c r="U3420" s="624"/>
      <c r="V3420" s="624"/>
      <c r="W3420" s="624"/>
      <c r="BB3420" s="478"/>
      <c r="BC3420" s="478"/>
      <c r="BD3420" s="478"/>
      <c r="BE3420" s="478"/>
      <c r="BF3420" s="478"/>
      <c r="BG3420" s="478"/>
    </row>
    <row r="3421" spans="2:59" x14ac:dyDescent="0.2">
      <c r="B3421" s="478"/>
      <c r="C3421" s="478"/>
      <c r="D3421" s="620"/>
      <c r="E3421" s="620"/>
      <c r="F3421" s="620"/>
      <c r="G3421" s="479"/>
      <c r="H3421" s="621"/>
      <c r="I3421" s="622"/>
      <c r="J3421" s="622"/>
      <c r="K3421" s="623"/>
      <c r="L3421" s="623"/>
      <c r="M3421" s="622"/>
      <c r="N3421" s="623"/>
      <c r="O3421" s="622"/>
      <c r="P3421" s="479"/>
      <c r="Q3421" s="479"/>
      <c r="R3421" s="623"/>
      <c r="S3421" s="478"/>
      <c r="T3421" s="478"/>
      <c r="U3421" s="624"/>
      <c r="V3421" s="624"/>
      <c r="W3421" s="624"/>
      <c r="BB3421" s="478"/>
      <c r="BC3421" s="478"/>
      <c r="BD3421" s="478"/>
      <c r="BE3421" s="478"/>
      <c r="BF3421" s="478"/>
      <c r="BG3421" s="478"/>
    </row>
    <row r="3422" spans="2:59" x14ac:dyDescent="0.2">
      <c r="B3422" s="478"/>
      <c r="C3422" s="478"/>
      <c r="D3422" s="620"/>
      <c r="E3422" s="620"/>
      <c r="F3422" s="620"/>
      <c r="G3422" s="479"/>
      <c r="H3422" s="621"/>
      <c r="I3422" s="622"/>
      <c r="J3422" s="622"/>
      <c r="K3422" s="623"/>
      <c r="L3422" s="623"/>
      <c r="M3422" s="622"/>
      <c r="N3422" s="623"/>
      <c r="O3422" s="622"/>
      <c r="P3422" s="479"/>
      <c r="Q3422" s="479"/>
      <c r="R3422" s="623"/>
      <c r="S3422" s="478"/>
      <c r="T3422" s="478"/>
      <c r="U3422" s="624"/>
      <c r="V3422" s="624"/>
      <c r="W3422" s="624"/>
      <c r="BB3422" s="478"/>
      <c r="BC3422" s="478"/>
      <c r="BD3422" s="478"/>
      <c r="BE3422" s="478"/>
      <c r="BF3422" s="478"/>
      <c r="BG3422" s="478"/>
    </row>
    <row r="3423" spans="2:59" x14ac:dyDescent="0.2">
      <c r="B3423" s="478"/>
      <c r="C3423" s="478"/>
      <c r="D3423" s="620"/>
      <c r="E3423" s="620"/>
      <c r="F3423" s="620"/>
      <c r="G3423" s="479"/>
      <c r="H3423" s="621"/>
      <c r="I3423" s="622"/>
      <c r="J3423" s="622"/>
      <c r="K3423" s="623"/>
      <c r="L3423" s="623"/>
      <c r="M3423" s="622"/>
      <c r="N3423" s="623"/>
      <c r="O3423" s="622"/>
      <c r="P3423" s="479"/>
      <c r="Q3423" s="479"/>
      <c r="R3423" s="623"/>
      <c r="S3423" s="478"/>
      <c r="T3423" s="478"/>
      <c r="U3423" s="624"/>
      <c r="V3423" s="624"/>
      <c r="W3423" s="624"/>
      <c r="BB3423" s="478"/>
      <c r="BC3423" s="478"/>
      <c r="BD3423" s="478"/>
      <c r="BE3423" s="478"/>
      <c r="BF3423" s="478"/>
      <c r="BG3423" s="478"/>
    </row>
    <row r="3424" spans="2:59" x14ac:dyDescent="0.2">
      <c r="B3424" s="478"/>
      <c r="C3424" s="478"/>
      <c r="D3424" s="620"/>
      <c r="E3424" s="620"/>
      <c r="F3424" s="620"/>
      <c r="G3424" s="479"/>
      <c r="H3424" s="621"/>
      <c r="I3424" s="622"/>
      <c r="J3424" s="622"/>
      <c r="K3424" s="623"/>
      <c r="L3424" s="623"/>
      <c r="M3424" s="622"/>
      <c r="N3424" s="623"/>
      <c r="O3424" s="622"/>
      <c r="P3424" s="479"/>
      <c r="Q3424" s="479"/>
      <c r="R3424" s="623"/>
      <c r="S3424" s="478"/>
      <c r="T3424" s="478"/>
      <c r="U3424" s="624"/>
      <c r="V3424" s="624"/>
      <c r="W3424" s="624"/>
      <c r="BB3424" s="478"/>
      <c r="BC3424" s="478"/>
      <c r="BD3424" s="478"/>
      <c r="BE3424" s="478"/>
      <c r="BF3424" s="478"/>
      <c r="BG3424" s="478"/>
    </row>
    <row r="3425" spans="2:59" x14ac:dyDescent="0.2">
      <c r="B3425" s="478"/>
      <c r="C3425" s="478"/>
      <c r="D3425" s="620"/>
      <c r="E3425" s="620"/>
      <c r="F3425" s="620"/>
      <c r="G3425" s="479"/>
      <c r="H3425" s="621"/>
      <c r="I3425" s="622"/>
      <c r="J3425" s="622"/>
      <c r="K3425" s="623"/>
      <c r="L3425" s="623"/>
      <c r="M3425" s="622"/>
      <c r="N3425" s="623"/>
      <c r="O3425" s="622"/>
      <c r="P3425" s="479"/>
      <c r="Q3425" s="479"/>
      <c r="R3425" s="623"/>
      <c r="S3425" s="478"/>
      <c r="T3425" s="478"/>
      <c r="U3425" s="624"/>
      <c r="V3425" s="624"/>
      <c r="W3425" s="624"/>
      <c r="BB3425" s="478"/>
      <c r="BC3425" s="478"/>
      <c r="BD3425" s="478"/>
      <c r="BE3425" s="478"/>
      <c r="BF3425" s="478"/>
      <c r="BG3425" s="478"/>
    </row>
    <row r="3426" spans="2:59" x14ac:dyDescent="0.2">
      <c r="B3426" s="478"/>
      <c r="C3426" s="478"/>
      <c r="D3426" s="620"/>
      <c r="E3426" s="620"/>
      <c r="F3426" s="620"/>
      <c r="G3426" s="479"/>
      <c r="H3426" s="621"/>
      <c r="I3426" s="622"/>
      <c r="J3426" s="622"/>
      <c r="K3426" s="623"/>
      <c r="L3426" s="623"/>
      <c r="M3426" s="622"/>
      <c r="N3426" s="623"/>
      <c r="O3426" s="622"/>
      <c r="P3426" s="479"/>
      <c r="Q3426" s="479"/>
      <c r="R3426" s="623"/>
      <c r="S3426" s="478"/>
      <c r="T3426" s="478"/>
      <c r="U3426" s="624"/>
      <c r="V3426" s="624"/>
      <c r="W3426" s="624"/>
      <c r="BB3426" s="478"/>
      <c r="BC3426" s="478"/>
      <c r="BD3426" s="478"/>
      <c r="BE3426" s="478"/>
      <c r="BF3426" s="478"/>
      <c r="BG3426" s="478"/>
    </row>
    <row r="3427" spans="2:59" x14ac:dyDescent="0.2">
      <c r="B3427" s="478"/>
      <c r="C3427" s="478"/>
      <c r="D3427" s="620"/>
      <c r="E3427" s="620"/>
      <c r="F3427" s="620"/>
      <c r="G3427" s="479"/>
      <c r="H3427" s="621"/>
      <c r="I3427" s="622"/>
      <c r="J3427" s="622"/>
      <c r="K3427" s="623"/>
      <c r="L3427" s="623"/>
      <c r="M3427" s="622"/>
      <c r="N3427" s="623"/>
      <c r="O3427" s="622"/>
      <c r="P3427" s="479"/>
      <c r="Q3427" s="479"/>
      <c r="R3427" s="623"/>
      <c r="S3427" s="478"/>
      <c r="T3427" s="478"/>
      <c r="U3427" s="624"/>
      <c r="V3427" s="624"/>
      <c r="W3427" s="624"/>
      <c r="BB3427" s="478"/>
      <c r="BC3427" s="478"/>
      <c r="BD3427" s="478"/>
      <c r="BE3427" s="478"/>
      <c r="BF3427" s="478"/>
      <c r="BG3427" s="478"/>
    </row>
    <row r="3428" spans="2:59" x14ac:dyDescent="0.2">
      <c r="B3428" s="478"/>
      <c r="C3428" s="478"/>
      <c r="D3428" s="620"/>
      <c r="E3428" s="620"/>
      <c r="F3428" s="620"/>
      <c r="G3428" s="479"/>
      <c r="H3428" s="621"/>
      <c r="I3428" s="622"/>
      <c r="J3428" s="622"/>
      <c r="K3428" s="623"/>
      <c r="L3428" s="623"/>
      <c r="M3428" s="622"/>
      <c r="N3428" s="623"/>
      <c r="O3428" s="622"/>
      <c r="P3428" s="479"/>
      <c r="Q3428" s="479"/>
      <c r="R3428" s="623"/>
      <c r="S3428" s="478"/>
      <c r="T3428" s="478"/>
      <c r="U3428" s="624"/>
      <c r="V3428" s="624"/>
      <c r="W3428" s="624"/>
      <c r="BB3428" s="478"/>
      <c r="BC3428" s="478"/>
      <c r="BD3428" s="478"/>
      <c r="BE3428" s="478"/>
      <c r="BF3428" s="478"/>
      <c r="BG3428" s="478"/>
    </row>
    <row r="3429" spans="2:59" x14ac:dyDescent="0.2">
      <c r="B3429" s="478"/>
      <c r="C3429" s="478"/>
      <c r="D3429" s="620"/>
      <c r="E3429" s="620"/>
      <c r="F3429" s="620"/>
      <c r="G3429" s="479"/>
      <c r="H3429" s="621"/>
      <c r="I3429" s="622"/>
      <c r="J3429" s="622"/>
      <c r="K3429" s="623"/>
      <c r="L3429" s="623"/>
      <c r="M3429" s="622"/>
      <c r="N3429" s="623"/>
      <c r="O3429" s="622"/>
      <c r="P3429" s="479"/>
      <c r="Q3429" s="479"/>
      <c r="R3429" s="623"/>
      <c r="S3429" s="478"/>
      <c r="T3429" s="478"/>
      <c r="U3429" s="624"/>
      <c r="V3429" s="624"/>
      <c r="W3429" s="624"/>
      <c r="BB3429" s="478"/>
      <c r="BC3429" s="478"/>
      <c r="BD3429" s="478"/>
      <c r="BE3429" s="478"/>
      <c r="BF3429" s="478"/>
      <c r="BG3429" s="478"/>
    </row>
    <row r="3430" spans="2:59" x14ac:dyDescent="0.2">
      <c r="B3430" s="478"/>
      <c r="C3430" s="478"/>
      <c r="D3430" s="620"/>
      <c r="E3430" s="620"/>
      <c r="F3430" s="620"/>
      <c r="G3430" s="479"/>
      <c r="H3430" s="621"/>
      <c r="I3430" s="622"/>
      <c r="J3430" s="622"/>
      <c r="K3430" s="623"/>
      <c r="L3430" s="623"/>
      <c r="M3430" s="622"/>
      <c r="N3430" s="623"/>
      <c r="O3430" s="622"/>
      <c r="P3430" s="479"/>
      <c r="Q3430" s="479"/>
      <c r="R3430" s="623"/>
      <c r="S3430" s="478"/>
      <c r="T3430" s="478"/>
      <c r="U3430" s="624"/>
      <c r="V3430" s="624"/>
      <c r="W3430" s="624"/>
      <c r="BB3430" s="478"/>
      <c r="BC3430" s="478"/>
      <c r="BD3430" s="478"/>
      <c r="BE3430" s="478"/>
      <c r="BF3430" s="478"/>
      <c r="BG3430" s="478"/>
    </row>
    <row r="3431" spans="2:59" x14ac:dyDescent="0.2">
      <c r="B3431" s="478"/>
      <c r="C3431" s="478"/>
      <c r="D3431" s="620"/>
      <c r="E3431" s="620"/>
      <c r="F3431" s="620"/>
      <c r="G3431" s="479"/>
      <c r="H3431" s="621"/>
      <c r="I3431" s="622"/>
      <c r="J3431" s="622"/>
      <c r="K3431" s="623"/>
      <c r="L3431" s="623"/>
      <c r="M3431" s="622"/>
      <c r="N3431" s="623"/>
      <c r="O3431" s="622"/>
      <c r="P3431" s="479"/>
      <c r="Q3431" s="479"/>
      <c r="R3431" s="623"/>
      <c r="S3431" s="478"/>
      <c r="T3431" s="478"/>
      <c r="U3431" s="624"/>
      <c r="V3431" s="624"/>
      <c r="W3431" s="624"/>
      <c r="BB3431" s="478"/>
      <c r="BC3431" s="478"/>
      <c r="BD3431" s="478"/>
      <c r="BE3431" s="478"/>
      <c r="BF3431" s="478"/>
      <c r="BG3431" s="478"/>
    </row>
    <row r="3432" spans="2:59" x14ac:dyDescent="0.2">
      <c r="B3432" s="478"/>
      <c r="C3432" s="478"/>
      <c r="D3432" s="620"/>
      <c r="E3432" s="620"/>
      <c r="F3432" s="620"/>
      <c r="G3432" s="479"/>
      <c r="H3432" s="621"/>
      <c r="I3432" s="622"/>
      <c r="J3432" s="622"/>
      <c r="K3432" s="623"/>
      <c r="L3432" s="623"/>
      <c r="M3432" s="622"/>
      <c r="N3432" s="623"/>
      <c r="O3432" s="622"/>
      <c r="P3432" s="479"/>
      <c r="Q3432" s="479"/>
      <c r="R3432" s="623"/>
      <c r="S3432" s="478"/>
      <c r="T3432" s="478"/>
      <c r="U3432" s="624"/>
      <c r="V3432" s="624"/>
      <c r="W3432" s="624"/>
      <c r="BB3432" s="478"/>
      <c r="BC3432" s="478"/>
      <c r="BD3432" s="478"/>
      <c r="BE3432" s="478"/>
      <c r="BF3432" s="478"/>
      <c r="BG3432" s="478"/>
    </row>
    <row r="3433" spans="2:59" x14ac:dyDescent="0.2">
      <c r="B3433" s="478"/>
      <c r="C3433" s="478"/>
      <c r="D3433" s="620"/>
      <c r="E3433" s="620"/>
      <c r="F3433" s="620"/>
      <c r="G3433" s="479"/>
      <c r="H3433" s="621"/>
      <c r="I3433" s="622"/>
      <c r="J3433" s="622"/>
      <c r="K3433" s="623"/>
      <c r="L3433" s="623"/>
      <c r="M3433" s="622"/>
      <c r="N3433" s="623"/>
      <c r="O3433" s="622"/>
      <c r="P3433" s="479"/>
      <c r="Q3433" s="479"/>
      <c r="R3433" s="623"/>
      <c r="S3433" s="478"/>
      <c r="T3433" s="478"/>
      <c r="U3433" s="624"/>
      <c r="V3433" s="624"/>
      <c r="W3433" s="624"/>
      <c r="BB3433" s="478"/>
      <c r="BC3433" s="478"/>
      <c r="BD3433" s="478"/>
      <c r="BE3433" s="478"/>
      <c r="BF3433" s="478"/>
      <c r="BG3433" s="478"/>
    </row>
    <row r="3434" spans="2:59" x14ac:dyDescent="0.2">
      <c r="B3434" s="478"/>
      <c r="C3434" s="478"/>
      <c r="D3434" s="620"/>
      <c r="E3434" s="620"/>
      <c r="F3434" s="620"/>
      <c r="G3434" s="479"/>
      <c r="H3434" s="621"/>
      <c r="I3434" s="622"/>
      <c r="J3434" s="622"/>
      <c r="K3434" s="623"/>
      <c r="L3434" s="623"/>
      <c r="M3434" s="622"/>
      <c r="N3434" s="623"/>
      <c r="O3434" s="622"/>
      <c r="P3434" s="479"/>
      <c r="Q3434" s="479"/>
      <c r="R3434" s="623"/>
      <c r="S3434" s="478"/>
      <c r="T3434" s="478"/>
      <c r="U3434" s="624"/>
      <c r="V3434" s="624"/>
      <c r="W3434" s="624"/>
      <c r="BB3434" s="478"/>
      <c r="BC3434" s="478"/>
      <c r="BD3434" s="478"/>
      <c r="BE3434" s="478"/>
      <c r="BF3434" s="478"/>
      <c r="BG3434" s="478"/>
    </row>
    <row r="3435" spans="2:59" x14ac:dyDescent="0.2">
      <c r="B3435" s="478"/>
      <c r="C3435" s="478"/>
      <c r="D3435" s="620"/>
      <c r="E3435" s="620"/>
      <c r="F3435" s="620"/>
      <c r="G3435" s="479"/>
      <c r="H3435" s="621"/>
      <c r="I3435" s="622"/>
      <c r="J3435" s="622"/>
      <c r="K3435" s="623"/>
      <c r="L3435" s="623"/>
      <c r="M3435" s="622"/>
      <c r="N3435" s="623"/>
      <c r="O3435" s="622"/>
      <c r="P3435" s="479"/>
      <c r="Q3435" s="479"/>
      <c r="R3435" s="623"/>
      <c r="S3435" s="478"/>
      <c r="T3435" s="478"/>
      <c r="U3435" s="624"/>
      <c r="V3435" s="624"/>
      <c r="W3435" s="624"/>
      <c r="BB3435" s="478"/>
      <c r="BC3435" s="478"/>
      <c r="BD3435" s="478"/>
      <c r="BE3435" s="478"/>
      <c r="BF3435" s="478"/>
      <c r="BG3435" s="478"/>
    </row>
    <row r="3436" spans="2:59" x14ac:dyDescent="0.2">
      <c r="B3436" s="478"/>
      <c r="C3436" s="478"/>
      <c r="D3436" s="620"/>
      <c r="E3436" s="620"/>
      <c r="F3436" s="620"/>
      <c r="G3436" s="479"/>
      <c r="H3436" s="621"/>
      <c r="I3436" s="622"/>
      <c r="J3436" s="622"/>
      <c r="K3436" s="623"/>
      <c r="L3436" s="623"/>
      <c r="M3436" s="622"/>
      <c r="N3436" s="623"/>
      <c r="O3436" s="622"/>
      <c r="P3436" s="479"/>
      <c r="Q3436" s="479"/>
      <c r="R3436" s="623"/>
      <c r="S3436" s="478"/>
      <c r="T3436" s="478"/>
      <c r="U3436" s="624"/>
      <c r="V3436" s="624"/>
      <c r="W3436" s="624"/>
      <c r="BB3436" s="478"/>
      <c r="BC3436" s="478"/>
      <c r="BD3436" s="478"/>
      <c r="BE3436" s="478"/>
      <c r="BF3436" s="478"/>
      <c r="BG3436" s="478"/>
    </row>
    <row r="3437" spans="2:59" x14ac:dyDescent="0.2">
      <c r="B3437" s="478"/>
      <c r="C3437" s="478"/>
      <c r="D3437" s="620"/>
      <c r="E3437" s="620"/>
      <c r="F3437" s="620"/>
      <c r="G3437" s="479"/>
      <c r="H3437" s="621"/>
      <c r="I3437" s="622"/>
      <c r="J3437" s="622"/>
      <c r="K3437" s="623"/>
      <c r="L3437" s="623"/>
      <c r="M3437" s="622"/>
      <c r="N3437" s="623"/>
      <c r="O3437" s="622"/>
      <c r="P3437" s="479"/>
      <c r="Q3437" s="479"/>
      <c r="R3437" s="623"/>
      <c r="S3437" s="478"/>
      <c r="T3437" s="478"/>
      <c r="U3437" s="624"/>
      <c r="V3437" s="624"/>
      <c r="W3437" s="624"/>
      <c r="BB3437" s="478"/>
      <c r="BC3437" s="478"/>
      <c r="BD3437" s="478"/>
      <c r="BE3437" s="478"/>
      <c r="BF3437" s="478"/>
      <c r="BG3437" s="478"/>
    </row>
    <row r="3438" spans="2:59" x14ac:dyDescent="0.2">
      <c r="B3438" s="478"/>
      <c r="C3438" s="478"/>
      <c r="D3438" s="620"/>
      <c r="E3438" s="620"/>
      <c r="F3438" s="620"/>
      <c r="G3438" s="479"/>
      <c r="H3438" s="621"/>
      <c r="I3438" s="622"/>
      <c r="J3438" s="622"/>
      <c r="K3438" s="623"/>
      <c r="L3438" s="623"/>
      <c r="M3438" s="622"/>
      <c r="N3438" s="623"/>
      <c r="O3438" s="622"/>
      <c r="P3438" s="479"/>
      <c r="Q3438" s="479"/>
      <c r="R3438" s="623"/>
      <c r="S3438" s="478"/>
      <c r="T3438" s="478"/>
      <c r="U3438" s="624"/>
      <c r="V3438" s="624"/>
      <c r="W3438" s="624"/>
      <c r="BB3438" s="478"/>
      <c r="BC3438" s="478"/>
      <c r="BD3438" s="478"/>
      <c r="BE3438" s="478"/>
      <c r="BF3438" s="478"/>
      <c r="BG3438" s="478"/>
    </row>
    <row r="3439" spans="2:59" x14ac:dyDescent="0.2">
      <c r="B3439" s="478"/>
      <c r="C3439" s="478"/>
      <c r="D3439" s="620"/>
      <c r="E3439" s="620"/>
      <c r="F3439" s="620"/>
      <c r="G3439" s="479"/>
      <c r="H3439" s="621"/>
      <c r="I3439" s="622"/>
      <c r="J3439" s="622"/>
      <c r="K3439" s="623"/>
      <c r="L3439" s="623"/>
      <c r="M3439" s="622"/>
      <c r="N3439" s="623"/>
      <c r="O3439" s="622"/>
      <c r="P3439" s="479"/>
      <c r="Q3439" s="479"/>
      <c r="R3439" s="623"/>
      <c r="S3439" s="478"/>
      <c r="T3439" s="478"/>
      <c r="U3439" s="624"/>
      <c r="V3439" s="624"/>
      <c r="W3439" s="624"/>
      <c r="BB3439" s="478"/>
      <c r="BC3439" s="478"/>
      <c r="BD3439" s="478"/>
      <c r="BE3439" s="478"/>
      <c r="BF3439" s="478"/>
      <c r="BG3439" s="478"/>
    </row>
    <row r="3440" spans="2:59" x14ac:dyDescent="0.2">
      <c r="B3440" s="478"/>
      <c r="C3440" s="478"/>
      <c r="D3440" s="620"/>
      <c r="E3440" s="620"/>
      <c r="F3440" s="620"/>
      <c r="G3440" s="479"/>
      <c r="H3440" s="621"/>
      <c r="I3440" s="622"/>
      <c r="J3440" s="622"/>
      <c r="K3440" s="623"/>
      <c r="L3440" s="623"/>
      <c r="M3440" s="622"/>
      <c r="N3440" s="623"/>
      <c r="O3440" s="622"/>
      <c r="P3440" s="479"/>
      <c r="Q3440" s="479"/>
      <c r="R3440" s="623"/>
      <c r="S3440" s="478"/>
      <c r="T3440" s="478"/>
      <c r="U3440" s="624"/>
      <c r="V3440" s="624"/>
      <c r="W3440" s="624"/>
      <c r="BB3440" s="478"/>
      <c r="BC3440" s="478"/>
      <c r="BD3440" s="478"/>
      <c r="BE3440" s="478"/>
      <c r="BF3440" s="478"/>
      <c r="BG3440" s="478"/>
    </row>
    <row r="3441" spans="2:59" x14ac:dyDescent="0.2">
      <c r="B3441" s="478"/>
      <c r="C3441" s="478"/>
      <c r="D3441" s="620"/>
      <c r="E3441" s="620"/>
      <c r="F3441" s="620"/>
      <c r="G3441" s="479"/>
      <c r="H3441" s="621"/>
      <c r="I3441" s="622"/>
      <c r="J3441" s="622"/>
      <c r="K3441" s="623"/>
      <c r="L3441" s="623"/>
      <c r="M3441" s="622"/>
      <c r="N3441" s="623"/>
      <c r="O3441" s="622"/>
      <c r="P3441" s="479"/>
      <c r="Q3441" s="479"/>
      <c r="R3441" s="623"/>
      <c r="S3441" s="478"/>
      <c r="T3441" s="478"/>
      <c r="U3441" s="624"/>
      <c r="V3441" s="624"/>
      <c r="W3441" s="624"/>
      <c r="BB3441" s="478"/>
      <c r="BC3441" s="478"/>
      <c r="BD3441" s="478"/>
      <c r="BE3441" s="478"/>
      <c r="BF3441" s="478"/>
      <c r="BG3441" s="478"/>
    </row>
    <row r="3442" spans="2:59" x14ac:dyDescent="0.2">
      <c r="B3442" s="478"/>
      <c r="C3442" s="478"/>
      <c r="D3442" s="620"/>
      <c r="E3442" s="620"/>
      <c r="F3442" s="620"/>
      <c r="G3442" s="479"/>
      <c r="H3442" s="621"/>
      <c r="I3442" s="622"/>
      <c r="J3442" s="622"/>
      <c r="K3442" s="623"/>
      <c r="L3442" s="623"/>
      <c r="M3442" s="622"/>
      <c r="N3442" s="623"/>
      <c r="O3442" s="622"/>
      <c r="P3442" s="479"/>
      <c r="Q3442" s="479"/>
      <c r="R3442" s="623"/>
      <c r="S3442" s="478"/>
      <c r="T3442" s="478"/>
      <c r="U3442" s="624"/>
      <c r="V3442" s="624"/>
      <c r="W3442" s="624"/>
      <c r="BB3442" s="478"/>
      <c r="BC3442" s="478"/>
      <c r="BD3442" s="478"/>
      <c r="BE3442" s="478"/>
      <c r="BF3442" s="478"/>
      <c r="BG3442" s="478"/>
    </row>
    <row r="3443" spans="2:59" x14ac:dyDescent="0.2">
      <c r="B3443" s="478"/>
      <c r="C3443" s="478"/>
      <c r="D3443" s="620"/>
      <c r="E3443" s="620"/>
      <c r="F3443" s="620"/>
      <c r="G3443" s="479"/>
      <c r="H3443" s="621"/>
      <c r="I3443" s="622"/>
      <c r="J3443" s="622"/>
      <c r="K3443" s="623"/>
      <c r="L3443" s="623"/>
      <c r="M3443" s="622"/>
      <c r="N3443" s="623"/>
      <c r="O3443" s="622"/>
      <c r="P3443" s="479"/>
      <c r="Q3443" s="479"/>
      <c r="R3443" s="623"/>
      <c r="S3443" s="478"/>
      <c r="T3443" s="478"/>
      <c r="U3443" s="624"/>
      <c r="V3443" s="624"/>
      <c r="W3443" s="624"/>
      <c r="BB3443" s="478"/>
      <c r="BC3443" s="478"/>
      <c r="BD3443" s="478"/>
      <c r="BE3443" s="478"/>
      <c r="BF3443" s="478"/>
      <c r="BG3443" s="478"/>
    </row>
    <row r="3444" spans="2:59" x14ac:dyDescent="0.2">
      <c r="B3444" s="478"/>
      <c r="C3444" s="478"/>
      <c r="D3444" s="620"/>
      <c r="E3444" s="620"/>
      <c r="F3444" s="620"/>
      <c r="G3444" s="479"/>
      <c r="H3444" s="621"/>
      <c r="I3444" s="622"/>
      <c r="J3444" s="622"/>
      <c r="K3444" s="623"/>
      <c r="L3444" s="623"/>
      <c r="M3444" s="622"/>
      <c r="N3444" s="623"/>
      <c r="O3444" s="622"/>
      <c r="P3444" s="479"/>
      <c r="Q3444" s="479"/>
      <c r="R3444" s="623"/>
      <c r="S3444" s="478"/>
      <c r="T3444" s="478"/>
      <c r="U3444" s="624"/>
      <c r="V3444" s="624"/>
      <c r="W3444" s="624"/>
      <c r="BB3444" s="478"/>
      <c r="BC3444" s="478"/>
      <c r="BD3444" s="478"/>
      <c r="BE3444" s="478"/>
      <c r="BF3444" s="478"/>
      <c r="BG3444" s="478"/>
    </row>
    <row r="3445" spans="2:59" x14ac:dyDescent="0.2">
      <c r="B3445" s="478"/>
      <c r="C3445" s="478"/>
      <c r="D3445" s="620"/>
      <c r="E3445" s="620"/>
      <c r="F3445" s="620"/>
      <c r="G3445" s="479"/>
      <c r="H3445" s="621"/>
      <c r="I3445" s="622"/>
      <c r="J3445" s="622"/>
      <c r="K3445" s="623"/>
      <c r="L3445" s="623"/>
      <c r="M3445" s="622"/>
      <c r="N3445" s="623"/>
      <c r="O3445" s="622"/>
      <c r="P3445" s="479"/>
      <c r="Q3445" s="479"/>
      <c r="R3445" s="623"/>
      <c r="S3445" s="478"/>
      <c r="T3445" s="478"/>
      <c r="U3445" s="624"/>
      <c r="V3445" s="624"/>
      <c r="W3445" s="624"/>
      <c r="BB3445" s="478"/>
      <c r="BC3445" s="478"/>
      <c r="BD3445" s="478"/>
      <c r="BE3445" s="478"/>
      <c r="BF3445" s="478"/>
      <c r="BG3445" s="478"/>
    </row>
    <row r="3446" spans="2:59" x14ac:dyDescent="0.2">
      <c r="B3446" s="478"/>
      <c r="C3446" s="478"/>
      <c r="D3446" s="620"/>
      <c r="E3446" s="620"/>
      <c r="F3446" s="620"/>
      <c r="G3446" s="479"/>
      <c r="H3446" s="621"/>
      <c r="I3446" s="622"/>
      <c r="J3446" s="622"/>
      <c r="K3446" s="623"/>
      <c r="L3446" s="623"/>
      <c r="M3446" s="622"/>
      <c r="N3446" s="623"/>
      <c r="O3446" s="622"/>
      <c r="P3446" s="479"/>
      <c r="Q3446" s="479"/>
      <c r="R3446" s="623"/>
      <c r="S3446" s="478"/>
      <c r="T3446" s="478"/>
      <c r="U3446" s="624"/>
      <c r="V3446" s="624"/>
      <c r="W3446" s="624"/>
      <c r="BB3446" s="478"/>
      <c r="BC3446" s="478"/>
      <c r="BD3446" s="478"/>
      <c r="BE3446" s="478"/>
      <c r="BF3446" s="478"/>
      <c r="BG3446" s="478"/>
    </row>
    <row r="3447" spans="2:59" x14ac:dyDescent="0.2">
      <c r="B3447" s="478"/>
      <c r="C3447" s="478"/>
      <c r="D3447" s="620"/>
      <c r="E3447" s="620"/>
      <c r="F3447" s="620"/>
      <c r="G3447" s="479"/>
      <c r="H3447" s="621"/>
      <c r="I3447" s="622"/>
      <c r="J3447" s="622"/>
      <c r="K3447" s="623"/>
      <c r="L3447" s="623"/>
      <c r="M3447" s="622"/>
      <c r="N3447" s="623"/>
      <c r="O3447" s="622"/>
      <c r="P3447" s="479"/>
      <c r="Q3447" s="479"/>
      <c r="R3447" s="623"/>
      <c r="S3447" s="478"/>
      <c r="T3447" s="478"/>
      <c r="U3447" s="624"/>
      <c r="V3447" s="624"/>
      <c r="W3447" s="624"/>
      <c r="BB3447" s="478"/>
      <c r="BC3447" s="478"/>
      <c r="BD3447" s="478"/>
      <c r="BE3447" s="478"/>
      <c r="BF3447" s="478"/>
      <c r="BG3447" s="478"/>
    </row>
    <row r="3448" spans="2:59" x14ac:dyDescent="0.2">
      <c r="B3448" s="478"/>
      <c r="C3448" s="478"/>
      <c r="D3448" s="620"/>
      <c r="E3448" s="620"/>
      <c r="F3448" s="620"/>
      <c r="G3448" s="479"/>
      <c r="H3448" s="621"/>
      <c r="I3448" s="622"/>
      <c r="J3448" s="622"/>
      <c r="K3448" s="623"/>
      <c r="L3448" s="623"/>
      <c r="M3448" s="622"/>
      <c r="N3448" s="623"/>
      <c r="O3448" s="622"/>
      <c r="P3448" s="479"/>
      <c r="Q3448" s="479"/>
      <c r="R3448" s="623"/>
      <c r="S3448" s="478"/>
      <c r="T3448" s="478"/>
      <c r="U3448" s="624"/>
      <c r="V3448" s="624"/>
      <c r="W3448" s="624"/>
      <c r="BB3448" s="478"/>
      <c r="BC3448" s="478"/>
      <c r="BD3448" s="478"/>
      <c r="BE3448" s="478"/>
      <c r="BF3448" s="478"/>
      <c r="BG3448" s="478"/>
    </row>
    <row r="3449" spans="2:59" x14ac:dyDescent="0.2">
      <c r="B3449" s="478"/>
      <c r="C3449" s="478"/>
      <c r="D3449" s="620"/>
      <c r="E3449" s="620"/>
      <c r="F3449" s="620"/>
      <c r="G3449" s="479"/>
      <c r="H3449" s="621"/>
      <c r="I3449" s="622"/>
      <c r="J3449" s="622"/>
      <c r="K3449" s="623"/>
      <c r="L3449" s="623"/>
      <c r="M3449" s="622"/>
      <c r="N3449" s="623"/>
      <c r="O3449" s="622"/>
      <c r="P3449" s="479"/>
      <c r="Q3449" s="479"/>
      <c r="R3449" s="623"/>
      <c r="S3449" s="478"/>
      <c r="T3449" s="478"/>
      <c r="U3449" s="624"/>
      <c r="V3449" s="624"/>
      <c r="W3449" s="624"/>
      <c r="BB3449" s="478"/>
      <c r="BC3449" s="478"/>
      <c r="BD3449" s="478"/>
      <c r="BE3449" s="478"/>
      <c r="BF3449" s="478"/>
      <c r="BG3449" s="478"/>
    </row>
    <row r="3450" spans="2:59" x14ac:dyDescent="0.2">
      <c r="B3450" s="478"/>
      <c r="C3450" s="478"/>
      <c r="D3450" s="620"/>
      <c r="E3450" s="620"/>
      <c r="F3450" s="620"/>
      <c r="G3450" s="479"/>
      <c r="H3450" s="621"/>
      <c r="I3450" s="622"/>
      <c r="J3450" s="622"/>
      <c r="K3450" s="623"/>
      <c r="L3450" s="623"/>
      <c r="M3450" s="622"/>
      <c r="N3450" s="623"/>
      <c r="O3450" s="622"/>
      <c r="P3450" s="479"/>
      <c r="Q3450" s="479"/>
      <c r="R3450" s="623"/>
      <c r="S3450" s="478"/>
      <c r="T3450" s="478"/>
      <c r="U3450" s="624"/>
      <c r="V3450" s="624"/>
      <c r="W3450" s="624"/>
      <c r="BB3450" s="478"/>
      <c r="BC3450" s="478"/>
      <c r="BD3450" s="478"/>
      <c r="BE3450" s="478"/>
      <c r="BF3450" s="478"/>
      <c r="BG3450" s="478"/>
    </row>
    <row r="3451" spans="2:59" x14ac:dyDescent="0.2">
      <c r="B3451" s="478"/>
      <c r="C3451" s="478"/>
      <c r="D3451" s="620"/>
      <c r="E3451" s="620"/>
      <c r="F3451" s="620"/>
      <c r="G3451" s="479"/>
      <c r="H3451" s="621"/>
      <c r="I3451" s="622"/>
      <c r="J3451" s="622"/>
      <c r="K3451" s="623"/>
      <c r="L3451" s="623"/>
      <c r="M3451" s="622"/>
      <c r="N3451" s="623"/>
      <c r="O3451" s="622"/>
      <c r="P3451" s="479"/>
      <c r="Q3451" s="479"/>
      <c r="R3451" s="623"/>
      <c r="S3451" s="478"/>
      <c r="T3451" s="478"/>
      <c r="U3451" s="624"/>
      <c r="V3451" s="624"/>
      <c r="W3451" s="624"/>
      <c r="BB3451" s="478"/>
      <c r="BC3451" s="478"/>
      <c r="BD3451" s="478"/>
      <c r="BE3451" s="478"/>
      <c r="BF3451" s="478"/>
      <c r="BG3451" s="478"/>
    </row>
    <row r="3452" spans="2:59" x14ac:dyDescent="0.2">
      <c r="B3452" s="478"/>
      <c r="C3452" s="478"/>
      <c r="D3452" s="620"/>
      <c r="E3452" s="620"/>
      <c r="F3452" s="620"/>
      <c r="G3452" s="479"/>
      <c r="H3452" s="621"/>
      <c r="I3452" s="622"/>
      <c r="J3452" s="622"/>
      <c r="K3452" s="623"/>
      <c r="L3452" s="623"/>
      <c r="M3452" s="622"/>
      <c r="N3452" s="623"/>
      <c r="O3452" s="622"/>
      <c r="P3452" s="479"/>
      <c r="Q3452" s="479"/>
      <c r="R3452" s="623"/>
      <c r="S3452" s="478"/>
      <c r="T3452" s="478"/>
      <c r="U3452" s="624"/>
      <c r="V3452" s="624"/>
      <c r="W3452" s="624"/>
      <c r="BB3452" s="478"/>
      <c r="BC3452" s="478"/>
      <c r="BD3452" s="478"/>
      <c r="BE3452" s="478"/>
      <c r="BF3452" s="478"/>
      <c r="BG3452" s="478"/>
    </row>
    <row r="3453" spans="2:59" x14ac:dyDescent="0.2">
      <c r="B3453" s="478"/>
      <c r="C3453" s="478"/>
      <c r="D3453" s="620"/>
      <c r="E3453" s="620"/>
      <c r="F3453" s="620"/>
      <c r="G3453" s="479"/>
      <c r="H3453" s="621"/>
      <c r="I3453" s="622"/>
      <c r="J3453" s="622"/>
      <c r="K3453" s="623"/>
      <c r="L3453" s="623"/>
      <c r="M3453" s="622"/>
      <c r="N3453" s="623"/>
      <c r="O3453" s="622"/>
      <c r="P3453" s="479"/>
      <c r="Q3453" s="479"/>
      <c r="R3453" s="623"/>
      <c r="S3453" s="478"/>
      <c r="T3453" s="478"/>
      <c r="U3453" s="624"/>
      <c r="V3453" s="624"/>
      <c r="W3453" s="624"/>
      <c r="BB3453" s="478"/>
      <c r="BC3453" s="478"/>
      <c r="BD3453" s="478"/>
      <c r="BE3453" s="478"/>
      <c r="BF3453" s="478"/>
      <c r="BG3453" s="478"/>
    </row>
    <row r="3454" spans="2:59" x14ac:dyDescent="0.2">
      <c r="B3454" s="478"/>
      <c r="C3454" s="478"/>
      <c r="D3454" s="620"/>
      <c r="E3454" s="620"/>
      <c r="F3454" s="620"/>
      <c r="G3454" s="479"/>
      <c r="H3454" s="621"/>
      <c r="I3454" s="622"/>
      <c r="J3454" s="622"/>
      <c r="K3454" s="623"/>
      <c r="L3454" s="623"/>
      <c r="M3454" s="622"/>
      <c r="N3454" s="623"/>
      <c r="O3454" s="622"/>
      <c r="P3454" s="479"/>
      <c r="Q3454" s="479"/>
      <c r="R3454" s="623"/>
      <c r="S3454" s="478"/>
      <c r="T3454" s="478"/>
      <c r="U3454" s="624"/>
      <c r="V3454" s="624"/>
      <c r="W3454" s="624"/>
      <c r="BB3454" s="478"/>
      <c r="BC3454" s="478"/>
      <c r="BD3454" s="478"/>
      <c r="BE3454" s="478"/>
      <c r="BF3454" s="478"/>
      <c r="BG3454" s="478"/>
    </row>
    <row r="3455" spans="2:59" x14ac:dyDescent="0.2">
      <c r="B3455" s="478"/>
      <c r="C3455" s="478"/>
      <c r="D3455" s="620"/>
      <c r="E3455" s="620"/>
      <c r="F3455" s="620"/>
      <c r="G3455" s="479"/>
      <c r="H3455" s="621"/>
      <c r="I3455" s="622"/>
      <c r="J3455" s="622"/>
      <c r="K3455" s="623"/>
      <c r="L3455" s="623"/>
      <c r="M3455" s="622"/>
      <c r="N3455" s="623"/>
      <c r="O3455" s="622"/>
      <c r="P3455" s="479"/>
      <c r="Q3455" s="479"/>
      <c r="R3455" s="623"/>
      <c r="S3455" s="478"/>
      <c r="T3455" s="478"/>
      <c r="U3455" s="624"/>
      <c r="V3455" s="624"/>
      <c r="W3455" s="624"/>
      <c r="BB3455" s="478"/>
      <c r="BC3455" s="478"/>
      <c r="BD3455" s="478"/>
      <c r="BE3455" s="478"/>
      <c r="BF3455" s="478"/>
      <c r="BG3455" s="478"/>
    </row>
    <row r="3456" spans="2:59" x14ac:dyDescent="0.2">
      <c r="B3456" s="478"/>
      <c r="C3456" s="478"/>
      <c r="D3456" s="620"/>
      <c r="E3456" s="620"/>
      <c r="F3456" s="620"/>
      <c r="G3456" s="479"/>
      <c r="H3456" s="621"/>
      <c r="I3456" s="622"/>
      <c r="J3456" s="622"/>
      <c r="K3456" s="623"/>
      <c r="L3456" s="623"/>
      <c r="M3456" s="622"/>
      <c r="N3456" s="623"/>
      <c r="O3456" s="622"/>
      <c r="P3456" s="479"/>
      <c r="Q3456" s="479"/>
      <c r="R3456" s="623"/>
      <c r="S3456" s="478"/>
      <c r="T3456" s="478"/>
      <c r="U3456" s="624"/>
      <c r="V3456" s="624"/>
      <c r="W3456" s="624"/>
      <c r="BB3456" s="478"/>
      <c r="BC3456" s="478"/>
      <c r="BD3456" s="478"/>
      <c r="BE3456" s="478"/>
      <c r="BF3456" s="478"/>
      <c r="BG3456" s="478"/>
    </row>
    <row r="3457" spans="2:59" x14ac:dyDescent="0.2">
      <c r="B3457" s="478"/>
      <c r="C3457" s="478"/>
      <c r="D3457" s="620"/>
      <c r="E3457" s="620"/>
      <c r="F3457" s="620"/>
      <c r="G3457" s="479"/>
      <c r="H3457" s="621"/>
      <c r="I3457" s="622"/>
      <c r="J3457" s="622"/>
      <c r="K3457" s="623"/>
      <c r="L3457" s="623"/>
      <c r="M3457" s="622"/>
      <c r="N3457" s="623"/>
      <c r="O3457" s="622"/>
      <c r="P3457" s="479"/>
      <c r="Q3457" s="479"/>
      <c r="R3457" s="623"/>
      <c r="S3457" s="478"/>
      <c r="T3457" s="478"/>
      <c r="U3457" s="624"/>
      <c r="V3457" s="624"/>
      <c r="W3457" s="624"/>
      <c r="BB3457" s="478"/>
      <c r="BC3457" s="478"/>
      <c r="BD3457" s="478"/>
      <c r="BE3457" s="478"/>
      <c r="BF3457" s="478"/>
      <c r="BG3457" s="478"/>
    </row>
    <row r="3458" spans="2:59" x14ac:dyDescent="0.2">
      <c r="B3458" s="478"/>
      <c r="C3458" s="478"/>
      <c r="D3458" s="620"/>
      <c r="E3458" s="620"/>
      <c r="F3458" s="620"/>
      <c r="G3458" s="479"/>
      <c r="H3458" s="621"/>
      <c r="I3458" s="622"/>
      <c r="J3458" s="622"/>
      <c r="K3458" s="623"/>
      <c r="L3458" s="623"/>
      <c r="M3458" s="622"/>
      <c r="N3458" s="623"/>
      <c r="O3458" s="622"/>
      <c r="P3458" s="479"/>
      <c r="Q3458" s="479"/>
      <c r="R3458" s="623"/>
      <c r="S3458" s="478"/>
      <c r="T3458" s="478"/>
      <c r="U3458" s="624"/>
      <c r="V3458" s="624"/>
      <c r="W3458" s="624"/>
      <c r="BB3458" s="478"/>
      <c r="BC3458" s="478"/>
      <c r="BD3458" s="478"/>
      <c r="BE3458" s="478"/>
      <c r="BF3458" s="478"/>
      <c r="BG3458" s="478"/>
    </row>
    <row r="3459" spans="2:59" x14ac:dyDescent="0.2">
      <c r="B3459" s="478"/>
      <c r="C3459" s="478"/>
      <c r="D3459" s="620"/>
      <c r="E3459" s="620"/>
      <c r="F3459" s="620"/>
      <c r="G3459" s="479"/>
      <c r="H3459" s="621"/>
      <c r="I3459" s="622"/>
      <c r="J3459" s="622"/>
      <c r="K3459" s="623"/>
      <c r="L3459" s="623"/>
      <c r="M3459" s="622"/>
      <c r="N3459" s="623"/>
      <c r="O3459" s="622"/>
      <c r="P3459" s="479"/>
      <c r="Q3459" s="479"/>
      <c r="R3459" s="623"/>
      <c r="S3459" s="478"/>
      <c r="T3459" s="478"/>
      <c r="U3459" s="624"/>
      <c r="V3459" s="624"/>
      <c r="W3459" s="624"/>
      <c r="BB3459" s="478"/>
      <c r="BC3459" s="478"/>
      <c r="BD3459" s="478"/>
      <c r="BE3459" s="478"/>
      <c r="BF3459" s="478"/>
      <c r="BG3459" s="478"/>
    </row>
    <row r="3460" spans="2:59" x14ac:dyDescent="0.2">
      <c r="B3460" s="478"/>
      <c r="C3460" s="478"/>
      <c r="D3460" s="620"/>
      <c r="E3460" s="620"/>
      <c r="F3460" s="620"/>
      <c r="G3460" s="479"/>
      <c r="H3460" s="621"/>
      <c r="I3460" s="622"/>
      <c r="J3460" s="622"/>
      <c r="K3460" s="623"/>
      <c r="L3460" s="623"/>
      <c r="M3460" s="622"/>
      <c r="N3460" s="623"/>
      <c r="O3460" s="622"/>
      <c r="P3460" s="479"/>
      <c r="Q3460" s="479"/>
      <c r="R3460" s="623"/>
      <c r="S3460" s="478"/>
      <c r="T3460" s="478"/>
      <c r="U3460" s="624"/>
      <c r="V3460" s="624"/>
      <c r="W3460" s="624"/>
      <c r="BB3460" s="478"/>
      <c r="BC3460" s="478"/>
      <c r="BD3460" s="478"/>
      <c r="BE3460" s="478"/>
      <c r="BF3460" s="478"/>
      <c r="BG3460" s="478"/>
    </row>
    <row r="3461" spans="2:59" x14ac:dyDescent="0.2">
      <c r="B3461" s="478"/>
      <c r="C3461" s="478"/>
      <c r="D3461" s="620"/>
      <c r="E3461" s="620"/>
      <c r="F3461" s="620"/>
      <c r="G3461" s="479"/>
      <c r="H3461" s="621"/>
      <c r="I3461" s="622"/>
      <c r="J3461" s="622"/>
      <c r="K3461" s="623"/>
      <c r="L3461" s="623"/>
      <c r="M3461" s="622"/>
      <c r="N3461" s="623"/>
      <c r="O3461" s="622"/>
      <c r="P3461" s="479"/>
      <c r="Q3461" s="479"/>
      <c r="R3461" s="623"/>
      <c r="S3461" s="478"/>
      <c r="T3461" s="478"/>
      <c r="U3461" s="624"/>
      <c r="V3461" s="624"/>
      <c r="W3461" s="624"/>
      <c r="BB3461" s="478"/>
      <c r="BC3461" s="478"/>
      <c r="BD3461" s="478"/>
      <c r="BE3461" s="478"/>
      <c r="BF3461" s="478"/>
      <c r="BG3461" s="478"/>
    </row>
    <row r="3462" spans="2:59" x14ac:dyDescent="0.2">
      <c r="B3462" s="478"/>
      <c r="C3462" s="478"/>
      <c r="D3462" s="620"/>
      <c r="E3462" s="620"/>
      <c r="F3462" s="620"/>
      <c r="G3462" s="479"/>
      <c r="H3462" s="621"/>
      <c r="I3462" s="622"/>
      <c r="J3462" s="622"/>
      <c r="K3462" s="623"/>
      <c r="L3462" s="623"/>
      <c r="M3462" s="622"/>
      <c r="N3462" s="623"/>
      <c r="O3462" s="622"/>
      <c r="P3462" s="479"/>
      <c r="Q3462" s="479"/>
      <c r="R3462" s="623"/>
      <c r="S3462" s="478"/>
      <c r="T3462" s="478"/>
      <c r="U3462" s="624"/>
      <c r="V3462" s="624"/>
      <c r="W3462" s="624"/>
      <c r="BB3462" s="478"/>
      <c r="BC3462" s="478"/>
      <c r="BD3462" s="478"/>
      <c r="BE3462" s="478"/>
      <c r="BF3462" s="478"/>
      <c r="BG3462" s="478"/>
    </row>
    <row r="3463" spans="2:59" x14ac:dyDescent="0.2">
      <c r="B3463" s="478"/>
      <c r="C3463" s="478"/>
      <c r="D3463" s="620"/>
      <c r="E3463" s="620"/>
      <c r="F3463" s="620"/>
      <c r="G3463" s="479"/>
      <c r="H3463" s="621"/>
      <c r="I3463" s="622"/>
      <c r="J3463" s="622"/>
      <c r="K3463" s="623"/>
      <c r="L3463" s="623"/>
      <c r="M3463" s="622"/>
      <c r="N3463" s="623"/>
      <c r="O3463" s="622"/>
      <c r="P3463" s="479"/>
      <c r="Q3463" s="479"/>
      <c r="R3463" s="623"/>
      <c r="S3463" s="478"/>
      <c r="T3463" s="478"/>
      <c r="U3463" s="624"/>
      <c r="V3463" s="624"/>
      <c r="W3463" s="624"/>
      <c r="BB3463" s="478"/>
      <c r="BC3463" s="478"/>
      <c r="BD3463" s="478"/>
      <c r="BE3463" s="478"/>
      <c r="BF3463" s="478"/>
      <c r="BG3463" s="478"/>
    </row>
    <row r="3464" spans="2:59" x14ac:dyDescent="0.2">
      <c r="B3464" s="478"/>
      <c r="C3464" s="478"/>
      <c r="D3464" s="620"/>
      <c r="E3464" s="620"/>
      <c r="F3464" s="620"/>
      <c r="G3464" s="479"/>
      <c r="H3464" s="621"/>
      <c r="I3464" s="622"/>
      <c r="J3464" s="622"/>
      <c r="K3464" s="623"/>
      <c r="L3464" s="623"/>
      <c r="M3464" s="622"/>
      <c r="N3464" s="623"/>
      <c r="O3464" s="622"/>
      <c r="P3464" s="479"/>
      <c r="Q3464" s="479"/>
      <c r="R3464" s="623"/>
      <c r="S3464" s="478"/>
      <c r="T3464" s="478"/>
      <c r="U3464" s="624"/>
      <c r="V3464" s="624"/>
      <c r="W3464" s="624"/>
      <c r="BB3464" s="478"/>
      <c r="BC3464" s="478"/>
      <c r="BD3464" s="478"/>
      <c r="BE3464" s="478"/>
      <c r="BF3464" s="478"/>
      <c r="BG3464" s="478"/>
    </row>
    <row r="3465" spans="2:59" x14ac:dyDescent="0.2">
      <c r="B3465" s="478"/>
      <c r="C3465" s="478"/>
      <c r="D3465" s="620"/>
      <c r="E3465" s="620"/>
      <c r="F3465" s="620"/>
      <c r="G3465" s="479"/>
      <c r="H3465" s="621"/>
      <c r="I3465" s="622"/>
      <c r="J3465" s="622"/>
      <c r="K3465" s="623"/>
      <c r="L3465" s="623"/>
      <c r="M3465" s="622"/>
      <c r="N3465" s="623"/>
      <c r="O3465" s="622"/>
      <c r="P3465" s="479"/>
      <c r="Q3465" s="479"/>
      <c r="R3465" s="623"/>
      <c r="S3465" s="478"/>
      <c r="T3465" s="478"/>
      <c r="U3465" s="624"/>
      <c r="V3465" s="624"/>
      <c r="W3465" s="624"/>
      <c r="BB3465" s="478"/>
      <c r="BC3465" s="478"/>
      <c r="BD3465" s="478"/>
      <c r="BE3465" s="478"/>
      <c r="BF3465" s="478"/>
      <c r="BG3465" s="478"/>
    </row>
    <row r="3466" spans="2:59" x14ac:dyDescent="0.2">
      <c r="B3466" s="478"/>
      <c r="C3466" s="478"/>
      <c r="D3466" s="620"/>
      <c r="E3466" s="620"/>
      <c r="F3466" s="620"/>
      <c r="G3466" s="479"/>
      <c r="H3466" s="621"/>
      <c r="I3466" s="622"/>
      <c r="J3466" s="622"/>
      <c r="K3466" s="623"/>
      <c r="L3466" s="623"/>
      <c r="M3466" s="622"/>
      <c r="N3466" s="623"/>
      <c r="O3466" s="622"/>
      <c r="P3466" s="479"/>
      <c r="Q3466" s="479"/>
      <c r="R3466" s="623"/>
      <c r="S3466" s="478"/>
      <c r="T3466" s="478"/>
      <c r="U3466" s="624"/>
      <c r="V3466" s="624"/>
      <c r="W3466" s="624"/>
      <c r="BB3466" s="478"/>
      <c r="BC3466" s="478"/>
      <c r="BD3466" s="478"/>
      <c r="BE3466" s="478"/>
      <c r="BF3466" s="478"/>
      <c r="BG3466" s="478"/>
    </row>
    <row r="3467" spans="2:59" x14ac:dyDescent="0.2">
      <c r="B3467" s="478"/>
      <c r="C3467" s="478"/>
      <c r="D3467" s="620"/>
      <c r="E3467" s="620"/>
      <c r="F3467" s="620"/>
      <c r="G3467" s="479"/>
      <c r="H3467" s="621"/>
      <c r="I3467" s="622"/>
      <c r="J3467" s="622"/>
      <c r="K3467" s="623"/>
      <c r="L3467" s="623"/>
      <c r="M3467" s="622"/>
      <c r="N3467" s="623"/>
      <c r="O3467" s="622"/>
      <c r="P3467" s="479"/>
      <c r="Q3467" s="479"/>
      <c r="R3467" s="623"/>
      <c r="S3467" s="478"/>
      <c r="T3467" s="478"/>
      <c r="U3467" s="624"/>
      <c r="V3467" s="624"/>
      <c r="W3467" s="624"/>
      <c r="BB3467" s="478"/>
      <c r="BC3467" s="478"/>
      <c r="BD3467" s="478"/>
      <c r="BE3467" s="478"/>
      <c r="BF3467" s="478"/>
      <c r="BG3467" s="478"/>
    </row>
    <row r="3468" spans="2:59" x14ac:dyDescent="0.2">
      <c r="B3468" s="478"/>
      <c r="C3468" s="478"/>
      <c r="D3468" s="620"/>
      <c r="E3468" s="620"/>
      <c r="F3468" s="620"/>
      <c r="G3468" s="479"/>
      <c r="H3468" s="621"/>
      <c r="I3468" s="622"/>
      <c r="J3468" s="622"/>
      <c r="K3468" s="623"/>
      <c r="L3468" s="623"/>
      <c r="M3468" s="622"/>
      <c r="N3468" s="623"/>
      <c r="O3468" s="622"/>
      <c r="P3468" s="479"/>
      <c r="Q3468" s="479"/>
      <c r="R3468" s="623"/>
      <c r="S3468" s="478"/>
      <c r="T3468" s="478"/>
      <c r="U3468" s="624"/>
      <c r="V3468" s="624"/>
      <c r="W3468" s="624"/>
      <c r="BB3468" s="478"/>
      <c r="BC3468" s="478"/>
      <c r="BD3468" s="478"/>
      <c r="BE3468" s="478"/>
      <c r="BF3468" s="478"/>
      <c r="BG3468" s="478"/>
    </row>
    <row r="3469" spans="2:59" x14ac:dyDescent="0.2">
      <c r="B3469" s="478"/>
      <c r="C3469" s="478"/>
      <c r="D3469" s="620"/>
      <c r="E3469" s="620"/>
      <c r="F3469" s="620"/>
      <c r="G3469" s="479"/>
      <c r="H3469" s="621"/>
      <c r="I3469" s="622"/>
      <c r="J3469" s="622"/>
      <c r="K3469" s="623"/>
      <c r="L3469" s="623"/>
      <c r="M3469" s="622"/>
      <c r="N3469" s="623"/>
      <c r="O3469" s="622"/>
      <c r="P3469" s="479"/>
      <c r="Q3469" s="479"/>
      <c r="R3469" s="623"/>
      <c r="S3469" s="478"/>
      <c r="T3469" s="478"/>
      <c r="U3469" s="624"/>
      <c r="V3469" s="624"/>
      <c r="W3469" s="624"/>
      <c r="BB3469" s="478"/>
      <c r="BC3469" s="478"/>
      <c r="BD3469" s="478"/>
      <c r="BE3469" s="478"/>
      <c r="BF3469" s="478"/>
      <c r="BG3469" s="478"/>
    </row>
    <row r="3470" spans="2:59" x14ac:dyDescent="0.2">
      <c r="B3470" s="478"/>
      <c r="C3470" s="478"/>
      <c r="D3470" s="620"/>
      <c r="E3470" s="620"/>
      <c r="F3470" s="620"/>
      <c r="G3470" s="479"/>
      <c r="H3470" s="621"/>
      <c r="I3470" s="622"/>
      <c r="J3470" s="622"/>
      <c r="K3470" s="623"/>
      <c r="L3470" s="623"/>
      <c r="M3470" s="622"/>
      <c r="N3470" s="623"/>
      <c r="O3470" s="622"/>
      <c r="P3470" s="479"/>
      <c r="Q3470" s="479"/>
      <c r="R3470" s="623"/>
      <c r="S3470" s="478"/>
      <c r="T3470" s="478"/>
      <c r="U3470" s="624"/>
      <c r="V3470" s="624"/>
      <c r="W3470" s="624"/>
      <c r="BB3470" s="478"/>
      <c r="BC3470" s="478"/>
      <c r="BD3470" s="478"/>
      <c r="BE3470" s="478"/>
      <c r="BF3470" s="478"/>
      <c r="BG3470" s="478"/>
    </row>
    <row r="3471" spans="2:59" x14ac:dyDescent="0.2">
      <c r="B3471" s="478"/>
      <c r="C3471" s="478"/>
      <c r="D3471" s="620"/>
      <c r="E3471" s="620"/>
      <c r="F3471" s="620"/>
      <c r="G3471" s="479"/>
      <c r="H3471" s="621"/>
      <c r="I3471" s="622"/>
      <c r="J3471" s="622"/>
      <c r="K3471" s="623"/>
      <c r="L3471" s="623"/>
      <c r="M3471" s="622"/>
      <c r="N3471" s="623"/>
      <c r="O3471" s="622"/>
      <c r="P3471" s="479"/>
      <c r="Q3471" s="479"/>
      <c r="R3471" s="623"/>
      <c r="S3471" s="478"/>
      <c r="T3471" s="478"/>
      <c r="U3471" s="624"/>
      <c r="V3471" s="624"/>
      <c r="W3471" s="624"/>
      <c r="BB3471" s="478"/>
      <c r="BC3471" s="478"/>
      <c r="BD3471" s="478"/>
      <c r="BE3471" s="478"/>
      <c r="BF3471" s="478"/>
      <c r="BG3471" s="478"/>
    </row>
    <row r="3472" spans="2:59" x14ac:dyDescent="0.2">
      <c r="B3472" s="478"/>
      <c r="C3472" s="478"/>
      <c r="D3472" s="620"/>
      <c r="E3472" s="620"/>
      <c r="F3472" s="620"/>
      <c r="G3472" s="479"/>
      <c r="H3472" s="621"/>
      <c r="I3472" s="622"/>
      <c r="J3472" s="622"/>
      <c r="K3472" s="623"/>
      <c r="L3472" s="623"/>
      <c r="M3472" s="622"/>
      <c r="N3472" s="623"/>
      <c r="O3472" s="622"/>
      <c r="P3472" s="479"/>
      <c r="Q3472" s="479"/>
      <c r="R3472" s="623"/>
      <c r="S3472" s="478"/>
      <c r="T3472" s="478"/>
      <c r="U3472" s="624"/>
      <c r="V3472" s="624"/>
      <c r="W3472" s="624"/>
      <c r="BB3472" s="478"/>
      <c r="BC3472" s="478"/>
      <c r="BD3472" s="478"/>
      <c r="BE3472" s="478"/>
      <c r="BF3472" s="478"/>
      <c r="BG3472" s="478"/>
    </row>
    <row r="3473" spans="2:59" x14ac:dyDescent="0.2">
      <c r="B3473" s="478"/>
      <c r="C3473" s="478"/>
      <c r="D3473" s="620"/>
      <c r="E3473" s="620"/>
      <c r="F3473" s="620"/>
      <c r="G3473" s="479"/>
      <c r="H3473" s="621"/>
      <c r="I3473" s="622"/>
      <c r="J3473" s="622"/>
      <c r="K3473" s="623"/>
      <c r="L3473" s="623"/>
      <c r="M3473" s="622"/>
      <c r="N3473" s="623"/>
      <c r="O3473" s="622"/>
      <c r="P3473" s="479"/>
      <c r="Q3473" s="479"/>
      <c r="R3473" s="623"/>
      <c r="S3473" s="478"/>
      <c r="T3473" s="478"/>
      <c r="U3473" s="624"/>
      <c r="V3473" s="624"/>
      <c r="W3473" s="624"/>
      <c r="BB3473" s="478"/>
      <c r="BC3473" s="478"/>
      <c r="BD3473" s="478"/>
      <c r="BE3473" s="478"/>
      <c r="BF3473" s="478"/>
      <c r="BG3473" s="478"/>
    </row>
    <row r="3474" spans="2:59" x14ac:dyDescent="0.2">
      <c r="B3474" s="478"/>
      <c r="C3474" s="478"/>
      <c r="D3474" s="620"/>
      <c r="E3474" s="620"/>
      <c r="F3474" s="620"/>
      <c r="G3474" s="479"/>
      <c r="H3474" s="621"/>
      <c r="I3474" s="622"/>
      <c r="J3474" s="622"/>
      <c r="K3474" s="623"/>
      <c r="L3474" s="623"/>
      <c r="M3474" s="622"/>
      <c r="N3474" s="623"/>
      <c r="O3474" s="622"/>
      <c r="P3474" s="479"/>
      <c r="Q3474" s="479"/>
      <c r="R3474" s="623"/>
      <c r="S3474" s="478"/>
      <c r="T3474" s="478"/>
      <c r="U3474" s="624"/>
      <c r="V3474" s="624"/>
      <c r="W3474" s="624"/>
      <c r="BB3474" s="478"/>
      <c r="BC3474" s="478"/>
      <c r="BD3474" s="478"/>
      <c r="BE3474" s="478"/>
      <c r="BF3474" s="478"/>
      <c r="BG3474" s="478"/>
    </row>
    <row r="3475" spans="2:59" x14ac:dyDescent="0.2">
      <c r="B3475" s="478"/>
      <c r="C3475" s="478"/>
      <c r="D3475" s="620"/>
      <c r="E3475" s="620"/>
      <c r="F3475" s="620"/>
      <c r="G3475" s="479"/>
      <c r="H3475" s="621"/>
      <c r="I3475" s="622"/>
      <c r="J3475" s="622"/>
      <c r="K3475" s="623"/>
      <c r="L3475" s="623"/>
      <c r="M3475" s="622"/>
      <c r="N3475" s="623"/>
      <c r="O3475" s="622"/>
      <c r="P3475" s="479"/>
      <c r="Q3475" s="479"/>
      <c r="R3475" s="623"/>
      <c r="S3475" s="478"/>
      <c r="T3475" s="478"/>
      <c r="U3475" s="624"/>
      <c r="V3475" s="624"/>
      <c r="W3475" s="624"/>
      <c r="BB3475" s="478"/>
      <c r="BC3475" s="478"/>
      <c r="BD3475" s="478"/>
      <c r="BE3475" s="478"/>
      <c r="BF3475" s="478"/>
      <c r="BG3475" s="478"/>
    </row>
    <row r="3476" spans="2:59" x14ac:dyDescent="0.2">
      <c r="B3476" s="478"/>
      <c r="C3476" s="478"/>
      <c r="D3476" s="620"/>
      <c r="E3476" s="620"/>
      <c r="F3476" s="620"/>
      <c r="G3476" s="479"/>
      <c r="H3476" s="621"/>
      <c r="I3476" s="622"/>
      <c r="J3476" s="622"/>
      <c r="K3476" s="623"/>
      <c r="L3476" s="623"/>
      <c r="M3476" s="622"/>
      <c r="N3476" s="623"/>
      <c r="O3476" s="622"/>
      <c r="P3476" s="479"/>
      <c r="Q3476" s="479"/>
      <c r="R3476" s="623"/>
      <c r="S3476" s="478"/>
      <c r="T3476" s="478"/>
      <c r="U3476" s="624"/>
      <c r="V3476" s="624"/>
      <c r="W3476" s="624"/>
      <c r="BB3476" s="478"/>
      <c r="BC3476" s="478"/>
      <c r="BD3476" s="478"/>
      <c r="BE3476" s="478"/>
      <c r="BF3476" s="478"/>
      <c r="BG3476" s="478"/>
    </row>
    <row r="3477" spans="2:59" x14ac:dyDescent="0.2">
      <c r="B3477" s="478"/>
      <c r="C3477" s="478"/>
      <c r="D3477" s="620"/>
      <c r="E3477" s="620"/>
      <c r="F3477" s="620"/>
      <c r="G3477" s="479"/>
      <c r="H3477" s="621"/>
      <c r="I3477" s="622"/>
      <c r="J3477" s="622"/>
      <c r="K3477" s="623"/>
      <c r="L3477" s="623"/>
      <c r="M3477" s="622"/>
      <c r="N3477" s="623"/>
      <c r="O3477" s="622"/>
      <c r="P3477" s="479"/>
      <c r="Q3477" s="479"/>
      <c r="R3477" s="623"/>
      <c r="S3477" s="478"/>
      <c r="T3477" s="478"/>
      <c r="U3477" s="624"/>
      <c r="V3477" s="624"/>
      <c r="W3477" s="624"/>
      <c r="BB3477" s="478"/>
      <c r="BC3477" s="478"/>
      <c r="BD3477" s="478"/>
      <c r="BE3477" s="478"/>
      <c r="BF3477" s="478"/>
      <c r="BG3477" s="478"/>
    </row>
    <row r="3478" spans="2:59" x14ac:dyDescent="0.2">
      <c r="B3478" s="478"/>
      <c r="C3478" s="478"/>
      <c r="D3478" s="620"/>
      <c r="E3478" s="620"/>
      <c r="F3478" s="620"/>
      <c r="G3478" s="479"/>
      <c r="H3478" s="621"/>
      <c r="I3478" s="622"/>
      <c r="J3478" s="622"/>
      <c r="K3478" s="623"/>
      <c r="L3478" s="623"/>
      <c r="M3478" s="622"/>
      <c r="N3478" s="623"/>
      <c r="O3478" s="622"/>
      <c r="P3478" s="479"/>
      <c r="Q3478" s="479"/>
      <c r="R3478" s="623"/>
      <c r="S3478" s="478"/>
      <c r="T3478" s="478"/>
      <c r="U3478" s="624"/>
      <c r="V3478" s="624"/>
      <c r="W3478" s="624"/>
      <c r="BB3478" s="478"/>
      <c r="BC3478" s="478"/>
      <c r="BD3478" s="478"/>
      <c r="BE3478" s="478"/>
      <c r="BF3478" s="478"/>
      <c r="BG3478" s="478"/>
    </row>
    <row r="3479" spans="2:59" x14ac:dyDescent="0.2">
      <c r="B3479" s="478"/>
      <c r="C3479" s="478"/>
      <c r="D3479" s="620"/>
      <c r="E3479" s="620"/>
      <c r="F3479" s="620"/>
      <c r="G3479" s="479"/>
      <c r="H3479" s="621"/>
      <c r="I3479" s="622"/>
      <c r="J3479" s="622"/>
      <c r="K3479" s="623"/>
      <c r="L3479" s="623"/>
      <c r="M3479" s="622"/>
      <c r="N3479" s="623"/>
      <c r="O3479" s="622"/>
      <c r="P3479" s="479"/>
      <c r="Q3479" s="479"/>
      <c r="R3479" s="623"/>
      <c r="S3479" s="478"/>
      <c r="T3479" s="478"/>
      <c r="U3479" s="624"/>
      <c r="V3479" s="624"/>
      <c r="W3479" s="624"/>
      <c r="BB3479" s="478"/>
      <c r="BC3479" s="478"/>
      <c r="BD3479" s="478"/>
      <c r="BE3479" s="478"/>
      <c r="BF3479" s="478"/>
      <c r="BG3479" s="478"/>
    </row>
    <row r="3480" spans="2:59" x14ac:dyDescent="0.2">
      <c r="B3480" s="478"/>
      <c r="C3480" s="478"/>
      <c r="D3480" s="620"/>
      <c r="E3480" s="620"/>
      <c r="F3480" s="620"/>
      <c r="G3480" s="479"/>
      <c r="H3480" s="621"/>
      <c r="I3480" s="622"/>
      <c r="J3480" s="622"/>
      <c r="K3480" s="623"/>
      <c r="L3480" s="623"/>
      <c r="M3480" s="622"/>
      <c r="N3480" s="623"/>
      <c r="O3480" s="622"/>
      <c r="P3480" s="479"/>
      <c r="Q3480" s="479"/>
      <c r="R3480" s="623"/>
      <c r="S3480" s="478"/>
      <c r="T3480" s="478"/>
      <c r="U3480" s="624"/>
      <c r="V3480" s="624"/>
      <c r="W3480" s="624"/>
      <c r="BB3480" s="478"/>
      <c r="BC3480" s="478"/>
      <c r="BD3480" s="478"/>
      <c r="BE3480" s="478"/>
      <c r="BF3480" s="478"/>
      <c r="BG3480" s="478"/>
    </row>
    <row r="3481" spans="2:59" x14ac:dyDescent="0.2">
      <c r="B3481" s="478"/>
      <c r="C3481" s="478"/>
      <c r="D3481" s="620"/>
      <c r="E3481" s="620"/>
      <c r="F3481" s="620"/>
      <c r="G3481" s="479"/>
      <c r="H3481" s="621"/>
      <c r="I3481" s="622"/>
      <c r="J3481" s="622"/>
      <c r="K3481" s="623"/>
      <c r="L3481" s="623"/>
      <c r="M3481" s="622"/>
      <c r="N3481" s="623"/>
      <c r="O3481" s="622"/>
      <c r="P3481" s="479"/>
      <c r="Q3481" s="479"/>
      <c r="R3481" s="623"/>
      <c r="S3481" s="478"/>
      <c r="T3481" s="478"/>
      <c r="U3481" s="624"/>
      <c r="V3481" s="624"/>
      <c r="W3481" s="624"/>
      <c r="BB3481" s="478"/>
      <c r="BC3481" s="478"/>
      <c r="BD3481" s="478"/>
      <c r="BE3481" s="478"/>
      <c r="BF3481" s="478"/>
      <c r="BG3481" s="478"/>
    </row>
    <row r="3482" spans="2:59" x14ac:dyDescent="0.2">
      <c r="B3482" s="478"/>
      <c r="C3482" s="478"/>
      <c r="D3482" s="620"/>
      <c r="E3482" s="620"/>
      <c r="F3482" s="620"/>
      <c r="G3482" s="479"/>
      <c r="H3482" s="621"/>
      <c r="I3482" s="622"/>
      <c r="J3482" s="622"/>
      <c r="K3482" s="623"/>
      <c r="L3482" s="623"/>
      <c r="M3482" s="622"/>
      <c r="N3482" s="623"/>
      <c r="O3482" s="622"/>
      <c r="P3482" s="479"/>
      <c r="Q3482" s="479"/>
      <c r="R3482" s="623"/>
      <c r="S3482" s="478"/>
      <c r="T3482" s="478"/>
      <c r="U3482" s="624"/>
      <c r="V3482" s="624"/>
      <c r="W3482" s="624"/>
      <c r="BB3482" s="478"/>
      <c r="BC3482" s="478"/>
      <c r="BD3482" s="478"/>
      <c r="BE3482" s="478"/>
      <c r="BF3482" s="478"/>
      <c r="BG3482" s="478"/>
    </row>
    <row r="3483" spans="2:59" x14ac:dyDescent="0.2">
      <c r="B3483" s="478"/>
      <c r="C3483" s="478"/>
      <c r="D3483" s="620"/>
      <c r="E3483" s="620"/>
      <c r="F3483" s="620"/>
      <c r="G3483" s="479"/>
      <c r="H3483" s="621"/>
      <c r="I3483" s="622"/>
      <c r="J3483" s="622"/>
      <c r="K3483" s="623"/>
      <c r="L3483" s="623"/>
      <c r="M3483" s="622"/>
      <c r="N3483" s="623"/>
      <c r="O3483" s="622"/>
      <c r="P3483" s="479"/>
      <c r="Q3483" s="479"/>
      <c r="R3483" s="623"/>
      <c r="S3483" s="478"/>
      <c r="T3483" s="478"/>
      <c r="U3483" s="624"/>
      <c r="V3483" s="624"/>
      <c r="W3483" s="624"/>
      <c r="BB3483" s="478"/>
      <c r="BC3483" s="478"/>
      <c r="BD3483" s="478"/>
      <c r="BE3483" s="478"/>
      <c r="BF3483" s="478"/>
      <c r="BG3483" s="478"/>
    </row>
    <row r="3484" spans="2:59" x14ac:dyDescent="0.2">
      <c r="B3484" s="478"/>
      <c r="C3484" s="478"/>
      <c r="D3484" s="620"/>
      <c r="E3484" s="620"/>
      <c r="F3484" s="620"/>
      <c r="G3484" s="479"/>
      <c r="H3484" s="621"/>
      <c r="I3484" s="622"/>
      <c r="J3484" s="622"/>
      <c r="K3484" s="623"/>
      <c r="L3484" s="623"/>
      <c r="M3484" s="622"/>
      <c r="N3484" s="623"/>
      <c r="O3484" s="622"/>
      <c r="P3484" s="479"/>
      <c r="Q3484" s="479"/>
      <c r="R3484" s="623"/>
      <c r="S3484" s="478"/>
      <c r="T3484" s="478"/>
      <c r="U3484" s="624"/>
      <c r="V3484" s="624"/>
      <c r="W3484" s="624"/>
      <c r="BB3484" s="478"/>
      <c r="BC3484" s="478"/>
      <c r="BD3484" s="478"/>
      <c r="BE3484" s="478"/>
      <c r="BF3484" s="478"/>
      <c r="BG3484" s="478"/>
    </row>
    <row r="3485" spans="2:59" x14ac:dyDescent="0.2">
      <c r="B3485" s="478"/>
      <c r="C3485" s="478"/>
      <c r="D3485" s="620"/>
      <c r="E3485" s="620"/>
      <c r="F3485" s="620"/>
      <c r="G3485" s="479"/>
      <c r="H3485" s="621"/>
      <c r="I3485" s="622"/>
      <c r="J3485" s="622"/>
      <c r="K3485" s="623"/>
      <c r="L3485" s="623"/>
      <c r="M3485" s="622"/>
      <c r="N3485" s="623"/>
      <c r="O3485" s="622"/>
      <c r="P3485" s="479"/>
      <c r="Q3485" s="479"/>
      <c r="R3485" s="623"/>
      <c r="S3485" s="478"/>
      <c r="T3485" s="478"/>
      <c r="U3485" s="624"/>
      <c r="V3485" s="624"/>
      <c r="W3485" s="624"/>
      <c r="BB3485" s="478"/>
      <c r="BC3485" s="478"/>
      <c r="BD3485" s="478"/>
      <c r="BE3485" s="478"/>
      <c r="BF3485" s="478"/>
      <c r="BG3485" s="478"/>
    </row>
    <row r="3486" spans="2:59" x14ac:dyDescent="0.2">
      <c r="B3486" s="478"/>
      <c r="C3486" s="478"/>
      <c r="D3486" s="620"/>
      <c r="E3486" s="620"/>
      <c r="F3486" s="620"/>
      <c r="G3486" s="479"/>
      <c r="H3486" s="621"/>
      <c r="I3486" s="622"/>
      <c r="J3486" s="622"/>
      <c r="K3486" s="623"/>
      <c r="L3486" s="623"/>
      <c r="M3486" s="622"/>
      <c r="N3486" s="623"/>
      <c r="O3486" s="622"/>
      <c r="P3486" s="479"/>
      <c r="Q3486" s="479"/>
      <c r="R3486" s="623"/>
      <c r="S3486" s="478"/>
      <c r="T3486" s="478"/>
      <c r="U3486" s="624"/>
      <c r="V3486" s="624"/>
      <c r="W3486" s="624"/>
      <c r="BB3486" s="478"/>
      <c r="BC3486" s="478"/>
      <c r="BD3486" s="478"/>
      <c r="BE3486" s="478"/>
      <c r="BF3486" s="478"/>
      <c r="BG3486" s="478"/>
    </row>
    <row r="3487" spans="2:59" x14ac:dyDescent="0.2">
      <c r="B3487" s="478"/>
      <c r="C3487" s="478"/>
      <c r="D3487" s="620"/>
      <c r="E3487" s="620"/>
      <c r="F3487" s="620"/>
      <c r="G3487" s="479"/>
      <c r="H3487" s="621"/>
      <c r="I3487" s="622"/>
      <c r="J3487" s="622"/>
      <c r="K3487" s="623"/>
      <c r="L3487" s="623"/>
      <c r="M3487" s="622"/>
      <c r="N3487" s="623"/>
      <c r="O3487" s="622"/>
      <c r="P3487" s="479"/>
      <c r="Q3487" s="479"/>
      <c r="R3487" s="623"/>
      <c r="S3487" s="478"/>
      <c r="T3487" s="478"/>
      <c r="U3487" s="624"/>
      <c r="V3487" s="624"/>
      <c r="W3487" s="624"/>
      <c r="BB3487" s="478"/>
      <c r="BC3487" s="478"/>
      <c r="BD3487" s="478"/>
      <c r="BE3487" s="478"/>
      <c r="BF3487" s="478"/>
      <c r="BG3487" s="478"/>
    </row>
    <row r="3488" spans="2:59" x14ac:dyDescent="0.2">
      <c r="B3488" s="478"/>
      <c r="C3488" s="478"/>
      <c r="D3488" s="620"/>
      <c r="E3488" s="620"/>
      <c r="F3488" s="620"/>
      <c r="G3488" s="479"/>
      <c r="H3488" s="621"/>
      <c r="I3488" s="622"/>
      <c r="J3488" s="622"/>
      <c r="K3488" s="623"/>
      <c r="L3488" s="623"/>
      <c r="M3488" s="622"/>
      <c r="N3488" s="623"/>
      <c r="O3488" s="622"/>
      <c r="P3488" s="479"/>
      <c r="Q3488" s="479"/>
      <c r="R3488" s="623"/>
      <c r="S3488" s="478"/>
      <c r="T3488" s="478"/>
      <c r="U3488" s="624"/>
      <c r="V3488" s="624"/>
      <c r="W3488" s="624"/>
      <c r="BB3488" s="478"/>
      <c r="BC3488" s="478"/>
      <c r="BD3488" s="478"/>
      <c r="BE3488" s="478"/>
      <c r="BF3488" s="478"/>
      <c r="BG3488" s="478"/>
    </row>
    <row r="3489" spans="2:59" x14ac:dyDescent="0.2">
      <c r="B3489" s="478"/>
      <c r="C3489" s="478"/>
      <c r="D3489" s="620"/>
      <c r="E3489" s="620"/>
      <c r="F3489" s="620"/>
      <c r="G3489" s="479"/>
      <c r="H3489" s="621"/>
      <c r="I3489" s="622"/>
      <c r="J3489" s="622"/>
      <c r="K3489" s="623"/>
      <c r="L3489" s="623"/>
      <c r="M3489" s="622"/>
      <c r="N3489" s="623"/>
      <c r="O3489" s="622"/>
      <c r="P3489" s="479"/>
      <c r="Q3489" s="479"/>
      <c r="R3489" s="623"/>
      <c r="S3489" s="478"/>
      <c r="T3489" s="478"/>
      <c r="U3489" s="624"/>
      <c r="V3489" s="624"/>
      <c r="W3489" s="624"/>
      <c r="BB3489" s="478"/>
      <c r="BC3489" s="478"/>
      <c r="BD3489" s="478"/>
      <c r="BE3489" s="478"/>
      <c r="BF3489" s="478"/>
      <c r="BG3489" s="478"/>
    </row>
    <row r="3490" spans="2:59" x14ac:dyDescent="0.2">
      <c r="B3490" s="478"/>
      <c r="C3490" s="478"/>
      <c r="D3490" s="620"/>
      <c r="E3490" s="620"/>
      <c r="F3490" s="620"/>
      <c r="G3490" s="479"/>
      <c r="H3490" s="621"/>
      <c r="I3490" s="622"/>
      <c r="J3490" s="622"/>
      <c r="K3490" s="623"/>
      <c r="L3490" s="623"/>
      <c r="M3490" s="622"/>
      <c r="N3490" s="623"/>
      <c r="O3490" s="622"/>
      <c r="P3490" s="479"/>
      <c r="Q3490" s="479"/>
      <c r="R3490" s="623"/>
      <c r="S3490" s="478"/>
      <c r="T3490" s="478"/>
      <c r="U3490" s="624"/>
      <c r="V3490" s="624"/>
      <c r="W3490" s="624"/>
      <c r="BB3490" s="478"/>
      <c r="BC3490" s="478"/>
      <c r="BD3490" s="478"/>
      <c r="BE3490" s="478"/>
      <c r="BF3490" s="478"/>
      <c r="BG3490" s="478"/>
    </row>
    <row r="3491" spans="2:59" x14ac:dyDescent="0.2">
      <c r="B3491" s="478"/>
      <c r="C3491" s="478"/>
      <c r="D3491" s="620"/>
      <c r="E3491" s="620"/>
      <c r="F3491" s="620"/>
      <c r="G3491" s="479"/>
      <c r="H3491" s="621"/>
      <c r="I3491" s="622"/>
      <c r="J3491" s="622"/>
      <c r="K3491" s="623"/>
      <c r="L3491" s="623"/>
      <c r="M3491" s="622"/>
      <c r="N3491" s="623"/>
      <c r="O3491" s="622"/>
      <c r="P3491" s="479"/>
      <c r="Q3491" s="479"/>
      <c r="R3491" s="623"/>
      <c r="S3491" s="478"/>
      <c r="T3491" s="478"/>
      <c r="U3491" s="624"/>
      <c r="V3491" s="624"/>
      <c r="W3491" s="624"/>
      <c r="BB3491" s="478"/>
      <c r="BC3491" s="478"/>
      <c r="BD3491" s="478"/>
      <c r="BE3491" s="478"/>
      <c r="BF3491" s="478"/>
      <c r="BG3491" s="478"/>
    </row>
    <row r="3492" spans="2:59" x14ac:dyDescent="0.2">
      <c r="B3492" s="478"/>
      <c r="C3492" s="478"/>
      <c r="D3492" s="620"/>
      <c r="E3492" s="620"/>
      <c r="F3492" s="620"/>
      <c r="G3492" s="479"/>
      <c r="H3492" s="621"/>
      <c r="I3492" s="622"/>
      <c r="J3492" s="622"/>
      <c r="K3492" s="623"/>
      <c r="L3492" s="623"/>
      <c r="M3492" s="622"/>
      <c r="N3492" s="623"/>
      <c r="O3492" s="622"/>
      <c r="P3492" s="479"/>
      <c r="Q3492" s="479"/>
      <c r="R3492" s="623"/>
      <c r="S3492" s="478"/>
      <c r="T3492" s="478"/>
      <c r="U3492" s="624"/>
      <c r="V3492" s="624"/>
      <c r="W3492" s="624"/>
      <c r="BB3492" s="478"/>
      <c r="BC3492" s="478"/>
      <c r="BD3492" s="478"/>
      <c r="BE3492" s="478"/>
      <c r="BF3492" s="478"/>
      <c r="BG3492" s="478"/>
    </row>
    <row r="3493" spans="2:59" x14ac:dyDescent="0.2">
      <c r="B3493" s="478"/>
      <c r="C3493" s="478"/>
      <c r="D3493" s="620"/>
      <c r="E3493" s="620"/>
      <c r="F3493" s="620"/>
      <c r="G3493" s="479"/>
      <c r="H3493" s="621"/>
      <c r="I3493" s="622"/>
      <c r="J3493" s="622"/>
      <c r="K3493" s="623"/>
      <c r="L3493" s="623"/>
      <c r="M3493" s="622"/>
      <c r="N3493" s="623"/>
      <c r="O3493" s="622"/>
      <c r="P3493" s="479"/>
      <c r="Q3493" s="479"/>
      <c r="R3493" s="623"/>
      <c r="S3493" s="478"/>
      <c r="T3493" s="478"/>
      <c r="U3493" s="624"/>
      <c r="V3493" s="624"/>
      <c r="W3493" s="624"/>
      <c r="BB3493" s="478"/>
      <c r="BC3493" s="478"/>
      <c r="BD3493" s="478"/>
      <c r="BE3493" s="478"/>
      <c r="BF3493" s="478"/>
      <c r="BG3493" s="478"/>
    </row>
    <row r="3494" spans="2:59" x14ac:dyDescent="0.2">
      <c r="B3494" s="478"/>
      <c r="C3494" s="478"/>
      <c r="D3494" s="620"/>
      <c r="E3494" s="620"/>
      <c r="F3494" s="620"/>
      <c r="G3494" s="479"/>
      <c r="H3494" s="621"/>
      <c r="I3494" s="622"/>
      <c r="J3494" s="622"/>
      <c r="K3494" s="623"/>
      <c r="L3494" s="623"/>
      <c r="M3494" s="622"/>
      <c r="N3494" s="623"/>
      <c r="O3494" s="622"/>
      <c r="P3494" s="479"/>
      <c r="Q3494" s="479"/>
      <c r="R3494" s="623"/>
      <c r="S3494" s="478"/>
      <c r="T3494" s="478"/>
      <c r="U3494" s="624"/>
      <c r="V3494" s="624"/>
      <c r="W3494" s="624"/>
      <c r="BB3494" s="478"/>
      <c r="BC3494" s="478"/>
      <c r="BD3494" s="478"/>
      <c r="BE3494" s="478"/>
      <c r="BF3494" s="478"/>
      <c r="BG3494" s="478"/>
    </row>
    <row r="3495" spans="2:59" x14ac:dyDescent="0.2">
      <c r="B3495" s="478"/>
      <c r="C3495" s="478"/>
      <c r="D3495" s="620"/>
      <c r="E3495" s="620"/>
      <c r="F3495" s="620"/>
      <c r="G3495" s="479"/>
      <c r="H3495" s="621"/>
      <c r="I3495" s="622"/>
      <c r="J3495" s="622"/>
      <c r="K3495" s="623"/>
      <c r="L3495" s="623"/>
      <c r="M3495" s="622"/>
      <c r="N3495" s="623"/>
      <c r="O3495" s="622"/>
      <c r="P3495" s="479"/>
      <c r="Q3495" s="479"/>
      <c r="R3495" s="623"/>
      <c r="S3495" s="478"/>
      <c r="T3495" s="478"/>
      <c r="U3495" s="624"/>
      <c r="V3495" s="624"/>
      <c r="W3495" s="624"/>
      <c r="BB3495" s="478"/>
      <c r="BC3495" s="478"/>
      <c r="BD3495" s="478"/>
      <c r="BE3495" s="478"/>
      <c r="BF3495" s="478"/>
      <c r="BG3495" s="478"/>
    </row>
    <row r="3496" spans="2:59" x14ac:dyDescent="0.2">
      <c r="B3496" s="478"/>
      <c r="C3496" s="478"/>
      <c r="D3496" s="620"/>
      <c r="E3496" s="620"/>
      <c r="F3496" s="620"/>
      <c r="G3496" s="479"/>
      <c r="H3496" s="621"/>
      <c r="I3496" s="622"/>
      <c r="J3496" s="622"/>
      <c r="K3496" s="623"/>
      <c r="L3496" s="623"/>
      <c r="M3496" s="622"/>
      <c r="N3496" s="623"/>
      <c r="O3496" s="622"/>
      <c r="P3496" s="479"/>
      <c r="Q3496" s="479"/>
      <c r="R3496" s="623"/>
      <c r="S3496" s="478"/>
      <c r="T3496" s="478"/>
      <c r="U3496" s="624"/>
      <c r="V3496" s="624"/>
      <c r="W3496" s="624"/>
      <c r="BB3496" s="478"/>
      <c r="BC3496" s="478"/>
      <c r="BD3496" s="478"/>
      <c r="BE3496" s="478"/>
      <c r="BF3496" s="478"/>
      <c r="BG3496" s="478"/>
    </row>
    <row r="3497" spans="2:59" x14ac:dyDescent="0.2">
      <c r="B3497" s="478"/>
      <c r="C3497" s="478"/>
      <c r="D3497" s="620"/>
      <c r="E3497" s="620"/>
      <c r="F3497" s="620"/>
      <c r="G3497" s="479"/>
      <c r="H3497" s="621"/>
      <c r="I3497" s="622"/>
      <c r="J3497" s="622"/>
      <c r="K3497" s="623"/>
      <c r="L3497" s="623"/>
      <c r="M3497" s="622"/>
      <c r="N3497" s="623"/>
      <c r="O3497" s="622"/>
      <c r="P3497" s="479"/>
      <c r="Q3497" s="479"/>
      <c r="R3497" s="623"/>
      <c r="S3497" s="478"/>
      <c r="T3497" s="478"/>
      <c r="U3497" s="624"/>
      <c r="V3497" s="624"/>
      <c r="W3497" s="624"/>
      <c r="BB3497" s="478"/>
      <c r="BC3497" s="478"/>
      <c r="BD3497" s="478"/>
      <c r="BE3497" s="478"/>
      <c r="BF3497" s="478"/>
      <c r="BG3497" s="478"/>
    </row>
    <row r="3498" spans="2:59" x14ac:dyDescent="0.2">
      <c r="B3498" s="478"/>
      <c r="C3498" s="478"/>
      <c r="D3498" s="620"/>
      <c r="E3498" s="620"/>
      <c r="F3498" s="620"/>
      <c r="G3498" s="479"/>
      <c r="H3498" s="621"/>
      <c r="I3498" s="622"/>
      <c r="J3498" s="622"/>
      <c r="K3498" s="623"/>
      <c r="L3498" s="623"/>
      <c r="M3498" s="622"/>
      <c r="N3498" s="623"/>
      <c r="O3498" s="622"/>
      <c r="P3498" s="479"/>
      <c r="Q3498" s="479"/>
      <c r="R3498" s="623"/>
      <c r="S3498" s="478"/>
      <c r="T3498" s="478"/>
      <c r="U3498" s="624"/>
      <c r="V3498" s="624"/>
      <c r="W3498" s="624"/>
      <c r="BB3498" s="478"/>
      <c r="BC3498" s="478"/>
      <c r="BD3498" s="478"/>
      <c r="BE3498" s="478"/>
      <c r="BF3498" s="478"/>
      <c r="BG3498" s="478"/>
    </row>
    <row r="3499" spans="2:59" x14ac:dyDescent="0.2">
      <c r="B3499" s="478"/>
      <c r="C3499" s="478"/>
      <c r="D3499" s="620"/>
      <c r="E3499" s="620"/>
      <c r="F3499" s="620"/>
      <c r="G3499" s="479"/>
      <c r="H3499" s="621"/>
      <c r="I3499" s="622"/>
      <c r="J3499" s="622"/>
      <c r="K3499" s="623"/>
      <c r="L3499" s="623"/>
      <c r="M3499" s="622"/>
      <c r="N3499" s="623"/>
      <c r="O3499" s="622"/>
      <c r="P3499" s="479"/>
      <c r="Q3499" s="479"/>
      <c r="R3499" s="623"/>
      <c r="S3499" s="478"/>
      <c r="T3499" s="478"/>
      <c r="U3499" s="624"/>
      <c r="V3499" s="624"/>
      <c r="W3499" s="624"/>
      <c r="BB3499" s="478"/>
      <c r="BC3499" s="478"/>
      <c r="BD3499" s="478"/>
      <c r="BE3499" s="478"/>
      <c r="BF3499" s="478"/>
      <c r="BG3499" s="478"/>
    </row>
    <row r="3500" spans="2:59" x14ac:dyDescent="0.2">
      <c r="B3500" s="478"/>
      <c r="C3500" s="478"/>
      <c r="D3500" s="620"/>
      <c r="E3500" s="620"/>
      <c r="F3500" s="620"/>
      <c r="G3500" s="479"/>
      <c r="H3500" s="621"/>
      <c r="I3500" s="622"/>
      <c r="J3500" s="622"/>
      <c r="K3500" s="623"/>
      <c r="L3500" s="623"/>
      <c r="M3500" s="622"/>
      <c r="N3500" s="623"/>
      <c r="O3500" s="622"/>
      <c r="P3500" s="479"/>
      <c r="Q3500" s="479"/>
      <c r="R3500" s="623"/>
      <c r="S3500" s="478"/>
      <c r="T3500" s="478"/>
      <c r="U3500" s="624"/>
      <c r="V3500" s="624"/>
      <c r="W3500" s="624"/>
      <c r="BB3500" s="478"/>
      <c r="BC3500" s="478"/>
      <c r="BD3500" s="478"/>
      <c r="BE3500" s="478"/>
      <c r="BF3500" s="478"/>
      <c r="BG3500" s="478"/>
    </row>
    <row r="3501" spans="2:59" x14ac:dyDescent="0.2">
      <c r="B3501" s="478"/>
      <c r="C3501" s="478"/>
      <c r="D3501" s="620"/>
      <c r="E3501" s="620"/>
      <c r="F3501" s="620"/>
      <c r="G3501" s="479"/>
      <c r="H3501" s="621"/>
      <c r="I3501" s="622"/>
      <c r="J3501" s="622"/>
      <c r="K3501" s="623"/>
      <c r="L3501" s="623"/>
      <c r="M3501" s="622"/>
      <c r="N3501" s="623"/>
      <c r="O3501" s="622"/>
      <c r="P3501" s="479"/>
      <c r="Q3501" s="479"/>
      <c r="R3501" s="623"/>
      <c r="S3501" s="478"/>
      <c r="T3501" s="478"/>
      <c r="U3501" s="624"/>
      <c r="V3501" s="624"/>
      <c r="W3501" s="624"/>
      <c r="BB3501" s="478"/>
      <c r="BC3501" s="478"/>
      <c r="BD3501" s="478"/>
      <c r="BE3501" s="478"/>
      <c r="BF3501" s="478"/>
      <c r="BG3501" s="478"/>
    </row>
    <row r="3502" spans="2:59" x14ac:dyDescent="0.2">
      <c r="B3502" s="478"/>
      <c r="C3502" s="478"/>
      <c r="D3502" s="620"/>
      <c r="E3502" s="620"/>
      <c r="F3502" s="620"/>
      <c r="G3502" s="479"/>
      <c r="H3502" s="621"/>
      <c r="I3502" s="622"/>
      <c r="J3502" s="622"/>
      <c r="K3502" s="623"/>
      <c r="L3502" s="623"/>
      <c r="M3502" s="622"/>
      <c r="N3502" s="623"/>
      <c r="O3502" s="622"/>
      <c r="P3502" s="479"/>
      <c r="Q3502" s="479"/>
      <c r="R3502" s="623"/>
      <c r="S3502" s="478"/>
      <c r="T3502" s="478"/>
      <c r="U3502" s="624"/>
      <c r="V3502" s="624"/>
      <c r="W3502" s="624"/>
      <c r="BB3502" s="478"/>
      <c r="BC3502" s="478"/>
      <c r="BD3502" s="478"/>
      <c r="BE3502" s="478"/>
      <c r="BF3502" s="478"/>
      <c r="BG3502" s="478"/>
    </row>
    <row r="3503" spans="2:59" x14ac:dyDescent="0.2">
      <c r="B3503" s="478"/>
      <c r="C3503" s="478"/>
      <c r="D3503" s="620"/>
      <c r="E3503" s="620"/>
      <c r="F3503" s="620"/>
      <c r="G3503" s="479"/>
      <c r="H3503" s="621"/>
      <c r="I3503" s="622"/>
      <c r="J3503" s="622"/>
      <c r="K3503" s="623"/>
      <c r="L3503" s="623"/>
      <c r="M3503" s="622"/>
      <c r="N3503" s="623"/>
      <c r="O3503" s="622"/>
      <c r="P3503" s="479"/>
      <c r="Q3503" s="479"/>
      <c r="R3503" s="623"/>
      <c r="S3503" s="478"/>
      <c r="T3503" s="478"/>
      <c r="U3503" s="624"/>
      <c r="V3503" s="624"/>
      <c r="W3503" s="624"/>
      <c r="BB3503" s="478"/>
      <c r="BC3503" s="478"/>
      <c r="BD3503" s="478"/>
      <c r="BE3503" s="478"/>
      <c r="BF3503" s="478"/>
      <c r="BG3503" s="478"/>
    </row>
    <row r="3504" spans="2:59" x14ac:dyDescent="0.2">
      <c r="B3504" s="478"/>
      <c r="C3504" s="478"/>
      <c r="D3504" s="620"/>
      <c r="E3504" s="620"/>
      <c r="F3504" s="620"/>
      <c r="G3504" s="479"/>
      <c r="H3504" s="621"/>
      <c r="I3504" s="622"/>
      <c r="J3504" s="622"/>
      <c r="K3504" s="623"/>
      <c r="L3504" s="623"/>
      <c r="M3504" s="622"/>
      <c r="N3504" s="623"/>
      <c r="O3504" s="622"/>
      <c r="P3504" s="479"/>
      <c r="Q3504" s="479"/>
      <c r="R3504" s="623"/>
      <c r="S3504" s="478"/>
      <c r="T3504" s="478"/>
      <c r="U3504" s="624"/>
      <c r="V3504" s="624"/>
      <c r="W3504" s="624"/>
      <c r="BB3504" s="478"/>
      <c r="BC3504" s="478"/>
      <c r="BD3504" s="478"/>
      <c r="BE3504" s="478"/>
      <c r="BF3504" s="478"/>
      <c r="BG3504" s="478"/>
    </row>
    <row r="3505" spans="2:59" x14ac:dyDescent="0.2">
      <c r="B3505" s="478"/>
      <c r="C3505" s="478"/>
      <c r="D3505" s="620"/>
      <c r="E3505" s="620"/>
      <c r="F3505" s="620"/>
      <c r="G3505" s="479"/>
      <c r="H3505" s="621"/>
      <c r="I3505" s="622"/>
      <c r="J3505" s="622"/>
      <c r="K3505" s="623"/>
      <c r="L3505" s="623"/>
      <c r="M3505" s="622"/>
      <c r="N3505" s="623"/>
      <c r="O3505" s="622"/>
      <c r="P3505" s="479"/>
      <c r="Q3505" s="479"/>
      <c r="R3505" s="623"/>
      <c r="S3505" s="478"/>
      <c r="T3505" s="478"/>
      <c r="U3505" s="624"/>
      <c r="V3505" s="624"/>
      <c r="W3505" s="624"/>
      <c r="BB3505" s="478"/>
      <c r="BC3505" s="478"/>
      <c r="BD3505" s="478"/>
      <c r="BE3505" s="478"/>
      <c r="BF3505" s="478"/>
      <c r="BG3505" s="478"/>
    </row>
    <row r="3506" spans="2:59" x14ac:dyDescent="0.2">
      <c r="B3506" s="478"/>
      <c r="C3506" s="478"/>
      <c r="D3506" s="620"/>
      <c r="E3506" s="620"/>
      <c r="F3506" s="620"/>
      <c r="G3506" s="479"/>
      <c r="H3506" s="621"/>
      <c r="I3506" s="622"/>
      <c r="J3506" s="622"/>
      <c r="K3506" s="623"/>
      <c r="L3506" s="623"/>
      <c r="M3506" s="622"/>
      <c r="N3506" s="623"/>
      <c r="O3506" s="622"/>
      <c r="P3506" s="479"/>
      <c r="Q3506" s="479"/>
      <c r="R3506" s="623"/>
      <c r="S3506" s="478"/>
      <c r="T3506" s="478"/>
      <c r="U3506" s="624"/>
      <c r="V3506" s="624"/>
      <c r="W3506" s="624"/>
      <c r="BB3506" s="478"/>
      <c r="BC3506" s="478"/>
      <c r="BD3506" s="478"/>
      <c r="BE3506" s="478"/>
      <c r="BF3506" s="478"/>
      <c r="BG3506" s="478"/>
    </row>
    <row r="3507" spans="2:59" x14ac:dyDescent="0.2">
      <c r="B3507" s="478"/>
      <c r="C3507" s="478"/>
      <c r="D3507" s="620"/>
      <c r="E3507" s="620"/>
      <c r="F3507" s="620"/>
      <c r="G3507" s="479"/>
      <c r="H3507" s="621"/>
      <c r="I3507" s="622"/>
      <c r="J3507" s="622"/>
      <c r="K3507" s="623"/>
      <c r="L3507" s="623"/>
      <c r="M3507" s="622"/>
      <c r="N3507" s="623"/>
      <c r="O3507" s="622"/>
      <c r="P3507" s="479"/>
      <c r="Q3507" s="479"/>
      <c r="R3507" s="623"/>
      <c r="S3507" s="478"/>
      <c r="T3507" s="478"/>
      <c r="U3507" s="624"/>
      <c r="V3507" s="624"/>
      <c r="W3507" s="624"/>
      <c r="BB3507" s="478"/>
      <c r="BC3507" s="478"/>
      <c r="BD3507" s="478"/>
      <c r="BE3507" s="478"/>
      <c r="BF3507" s="478"/>
      <c r="BG3507" s="478"/>
    </row>
    <row r="3508" spans="2:59" x14ac:dyDescent="0.2">
      <c r="B3508" s="478"/>
      <c r="C3508" s="478"/>
      <c r="D3508" s="620"/>
      <c r="E3508" s="620"/>
      <c r="F3508" s="620"/>
      <c r="G3508" s="479"/>
      <c r="H3508" s="621"/>
      <c r="I3508" s="622"/>
      <c r="J3508" s="622"/>
      <c r="K3508" s="623"/>
      <c r="L3508" s="623"/>
      <c r="M3508" s="622"/>
      <c r="N3508" s="623"/>
      <c r="O3508" s="622"/>
      <c r="P3508" s="479"/>
      <c r="Q3508" s="479"/>
      <c r="R3508" s="623"/>
      <c r="S3508" s="478"/>
      <c r="T3508" s="478"/>
      <c r="U3508" s="624"/>
      <c r="V3508" s="624"/>
      <c r="W3508" s="624"/>
      <c r="BB3508" s="478"/>
      <c r="BC3508" s="478"/>
      <c r="BD3508" s="478"/>
      <c r="BE3508" s="478"/>
      <c r="BF3508" s="478"/>
      <c r="BG3508" s="478"/>
    </row>
    <row r="3509" spans="2:59" x14ac:dyDescent="0.2">
      <c r="B3509" s="478"/>
      <c r="C3509" s="478"/>
      <c r="D3509" s="620"/>
      <c r="E3509" s="620"/>
      <c r="F3509" s="620"/>
      <c r="G3509" s="479"/>
      <c r="H3509" s="621"/>
      <c r="I3509" s="622"/>
      <c r="J3509" s="622"/>
      <c r="K3509" s="623"/>
      <c r="L3509" s="623"/>
      <c r="M3509" s="622"/>
      <c r="N3509" s="623"/>
      <c r="O3509" s="622"/>
      <c r="P3509" s="479"/>
      <c r="Q3509" s="479"/>
      <c r="R3509" s="623"/>
      <c r="S3509" s="478"/>
      <c r="T3509" s="478"/>
      <c r="U3509" s="624"/>
      <c r="V3509" s="624"/>
      <c r="W3509" s="624"/>
      <c r="BB3509" s="478"/>
      <c r="BC3509" s="478"/>
      <c r="BD3509" s="478"/>
      <c r="BE3509" s="478"/>
      <c r="BF3509" s="478"/>
      <c r="BG3509" s="478"/>
    </row>
    <row r="3510" spans="2:59" x14ac:dyDescent="0.2">
      <c r="B3510" s="478"/>
      <c r="C3510" s="478"/>
      <c r="D3510" s="620"/>
      <c r="E3510" s="620"/>
      <c r="F3510" s="620"/>
      <c r="G3510" s="479"/>
      <c r="H3510" s="621"/>
      <c r="I3510" s="622"/>
      <c r="J3510" s="622"/>
      <c r="K3510" s="623"/>
      <c r="L3510" s="623"/>
      <c r="M3510" s="622"/>
      <c r="N3510" s="623"/>
      <c r="O3510" s="622"/>
      <c r="P3510" s="479"/>
      <c r="Q3510" s="479"/>
      <c r="R3510" s="623"/>
      <c r="S3510" s="478"/>
      <c r="T3510" s="478"/>
      <c r="U3510" s="624"/>
      <c r="V3510" s="624"/>
      <c r="W3510" s="624"/>
      <c r="BB3510" s="478"/>
      <c r="BC3510" s="478"/>
      <c r="BD3510" s="478"/>
      <c r="BE3510" s="478"/>
      <c r="BF3510" s="478"/>
      <c r="BG3510" s="478"/>
    </row>
    <row r="3511" spans="2:59" x14ac:dyDescent="0.2">
      <c r="B3511" s="478"/>
      <c r="C3511" s="478"/>
      <c r="D3511" s="620"/>
      <c r="E3511" s="620"/>
      <c r="F3511" s="620"/>
      <c r="G3511" s="479"/>
      <c r="H3511" s="621"/>
      <c r="I3511" s="622"/>
      <c r="J3511" s="622"/>
      <c r="K3511" s="623"/>
      <c r="L3511" s="623"/>
      <c r="M3511" s="622"/>
      <c r="N3511" s="623"/>
      <c r="O3511" s="622"/>
      <c r="P3511" s="479"/>
      <c r="Q3511" s="479"/>
      <c r="R3511" s="623"/>
      <c r="S3511" s="478"/>
      <c r="T3511" s="478"/>
      <c r="U3511" s="624"/>
      <c r="V3511" s="624"/>
      <c r="W3511" s="624"/>
      <c r="BB3511" s="478"/>
      <c r="BC3511" s="478"/>
      <c r="BD3511" s="478"/>
      <c r="BE3511" s="478"/>
      <c r="BF3511" s="478"/>
      <c r="BG3511" s="478"/>
    </row>
    <row r="3512" spans="2:59" x14ac:dyDescent="0.2">
      <c r="B3512" s="478"/>
      <c r="C3512" s="478"/>
      <c r="D3512" s="620"/>
      <c r="E3512" s="620"/>
      <c r="F3512" s="620"/>
      <c r="G3512" s="479"/>
      <c r="H3512" s="621"/>
      <c r="I3512" s="622"/>
      <c r="J3512" s="622"/>
      <c r="K3512" s="623"/>
      <c r="L3512" s="623"/>
      <c r="M3512" s="622"/>
      <c r="N3512" s="623"/>
      <c r="O3512" s="622"/>
      <c r="P3512" s="479"/>
      <c r="Q3512" s="479"/>
      <c r="R3512" s="623"/>
      <c r="S3512" s="478"/>
      <c r="T3512" s="478"/>
      <c r="U3512" s="624"/>
      <c r="V3512" s="624"/>
      <c r="W3512" s="624"/>
      <c r="BB3512" s="478"/>
      <c r="BC3512" s="478"/>
      <c r="BD3512" s="478"/>
      <c r="BE3512" s="478"/>
      <c r="BF3512" s="478"/>
      <c r="BG3512" s="478"/>
    </row>
    <row r="3513" spans="2:59" x14ac:dyDescent="0.2">
      <c r="B3513" s="478"/>
      <c r="C3513" s="478"/>
      <c r="D3513" s="620"/>
      <c r="E3513" s="620"/>
      <c r="F3513" s="620"/>
      <c r="G3513" s="479"/>
      <c r="H3513" s="621"/>
      <c r="I3513" s="622"/>
      <c r="J3513" s="622"/>
      <c r="K3513" s="623"/>
      <c r="L3513" s="623"/>
      <c r="M3513" s="622"/>
      <c r="N3513" s="623"/>
      <c r="O3513" s="622"/>
      <c r="P3513" s="479"/>
      <c r="Q3513" s="479"/>
      <c r="R3513" s="623"/>
      <c r="S3513" s="478"/>
      <c r="T3513" s="478"/>
      <c r="U3513" s="624"/>
      <c r="V3513" s="624"/>
      <c r="W3513" s="624"/>
      <c r="BB3513" s="478"/>
      <c r="BC3513" s="478"/>
      <c r="BD3513" s="478"/>
      <c r="BE3513" s="478"/>
      <c r="BF3513" s="478"/>
      <c r="BG3513" s="478"/>
    </row>
    <row r="3514" spans="2:59" x14ac:dyDescent="0.2">
      <c r="B3514" s="478"/>
      <c r="C3514" s="478"/>
      <c r="D3514" s="620"/>
      <c r="E3514" s="620"/>
      <c r="F3514" s="620"/>
      <c r="G3514" s="479"/>
      <c r="H3514" s="621"/>
      <c r="I3514" s="622"/>
      <c r="J3514" s="622"/>
      <c r="K3514" s="623"/>
      <c r="L3514" s="623"/>
      <c r="M3514" s="622"/>
      <c r="N3514" s="623"/>
      <c r="O3514" s="622"/>
      <c r="P3514" s="479"/>
      <c r="Q3514" s="479"/>
      <c r="R3514" s="623"/>
      <c r="S3514" s="478"/>
      <c r="T3514" s="478"/>
      <c r="U3514" s="624"/>
      <c r="V3514" s="624"/>
      <c r="W3514" s="624"/>
      <c r="BB3514" s="478"/>
      <c r="BC3514" s="478"/>
      <c r="BD3514" s="478"/>
      <c r="BE3514" s="478"/>
      <c r="BF3514" s="478"/>
      <c r="BG3514" s="478"/>
    </row>
    <row r="3515" spans="2:59" x14ac:dyDescent="0.2">
      <c r="B3515" s="478"/>
      <c r="C3515" s="478"/>
      <c r="D3515" s="620"/>
      <c r="E3515" s="620"/>
      <c r="F3515" s="620"/>
      <c r="G3515" s="479"/>
      <c r="H3515" s="621"/>
      <c r="I3515" s="622"/>
      <c r="J3515" s="622"/>
      <c r="K3515" s="623"/>
      <c r="L3515" s="623"/>
      <c r="M3515" s="622"/>
      <c r="N3515" s="623"/>
      <c r="O3515" s="622"/>
      <c r="P3515" s="479"/>
      <c r="Q3515" s="479"/>
      <c r="R3515" s="623"/>
      <c r="S3515" s="478"/>
      <c r="T3515" s="478"/>
      <c r="U3515" s="624"/>
      <c r="V3515" s="624"/>
      <c r="W3515" s="624"/>
      <c r="BB3515" s="478"/>
      <c r="BC3515" s="478"/>
      <c r="BD3515" s="478"/>
      <c r="BE3515" s="478"/>
      <c r="BF3515" s="478"/>
      <c r="BG3515" s="478"/>
    </row>
    <row r="3516" spans="2:59" x14ac:dyDescent="0.2">
      <c r="B3516" s="478"/>
      <c r="C3516" s="478"/>
      <c r="D3516" s="620"/>
      <c r="E3516" s="620"/>
      <c r="F3516" s="620"/>
      <c r="G3516" s="479"/>
      <c r="H3516" s="621"/>
      <c r="I3516" s="622"/>
      <c r="J3516" s="622"/>
      <c r="K3516" s="623"/>
      <c r="L3516" s="623"/>
      <c r="M3516" s="622"/>
      <c r="N3516" s="623"/>
      <c r="O3516" s="622"/>
      <c r="P3516" s="479"/>
      <c r="Q3516" s="479"/>
      <c r="R3516" s="623"/>
      <c r="S3516" s="478"/>
      <c r="T3516" s="478"/>
      <c r="U3516" s="624"/>
      <c r="V3516" s="624"/>
      <c r="W3516" s="624"/>
      <c r="BB3516" s="478"/>
      <c r="BC3516" s="478"/>
      <c r="BD3516" s="478"/>
      <c r="BE3516" s="478"/>
      <c r="BF3516" s="478"/>
      <c r="BG3516" s="478"/>
    </row>
    <row r="3517" spans="2:59" x14ac:dyDescent="0.2">
      <c r="B3517" s="478"/>
      <c r="C3517" s="478"/>
      <c r="D3517" s="620"/>
      <c r="E3517" s="620"/>
      <c r="F3517" s="620"/>
      <c r="G3517" s="479"/>
      <c r="H3517" s="621"/>
      <c r="I3517" s="622"/>
      <c r="J3517" s="622"/>
      <c r="K3517" s="623"/>
      <c r="L3517" s="623"/>
      <c r="M3517" s="622"/>
      <c r="N3517" s="623"/>
      <c r="O3517" s="622"/>
      <c r="P3517" s="479"/>
      <c r="Q3517" s="479"/>
      <c r="R3517" s="623"/>
      <c r="S3517" s="478"/>
      <c r="T3517" s="478"/>
      <c r="U3517" s="624"/>
      <c r="V3517" s="624"/>
      <c r="W3517" s="624"/>
      <c r="BB3517" s="478"/>
      <c r="BC3517" s="478"/>
      <c r="BD3517" s="478"/>
      <c r="BE3517" s="478"/>
      <c r="BF3517" s="478"/>
      <c r="BG3517" s="478"/>
    </row>
    <row r="3518" spans="2:59" x14ac:dyDescent="0.2">
      <c r="B3518" s="478"/>
      <c r="C3518" s="478"/>
      <c r="D3518" s="620"/>
      <c r="E3518" s="620"/>
      <c r="F3518" s="620"/>
      <c r="G3518" s="479"/>
      <c r="H3518" s="621"/>
      <c r="I3518" s="622"/>
      <c r="J3518" s="622"/>
      <c r="K3518" s="623"/>
      <c r="L3518" s="623"/>
      <c r="M3518" s="622"/>
      <c r="N3518" s="623"/>
      <c r="O3518" s="622"/>
      <c r="P3518" s="479"/>
      <c r="Q3518" s="479"/>
      <c r="R3518" s="623"/>
      <c r="S3518" s="478"/>
      <c r="T3518" s="478"/>
      <c r="U3518" s="624"/>
      <c r="V3518" s="624"/>
      <c r="W3518" s="624"/>
      <c r="BB3518" s="478"/>
      <c r="BC3518" s="478"/>
      <c r="BD3518" s="478"/>
      <c r="BE3518" s="478"/>
      <c r="BF3518" s="478"/>
      <c r="BG3518" s="478"/>
    </row>
    <row r="3519" spans="2:59" x14ac:dyDescent="0.2">
      <c r="B3519" s="478"/>
      <c r="C3519" s="478"/>
      <c r="D3519" s="620"/>
      <c r="E3519" s="620"/>
      <c r="F3519" s="620"/>
      <c r="G3519" s="479"/>
      <c r="H3519" s="621"/>
      <c r="I3519" s="622"/>
      <c r="J3519" s="622"/>
      <c r="K3519" s="623"/>
      <c r="L3519" s="623"/>
      <c r="M3519" s="622"/>
      <c r="N3519" s="623"/>
      <c r="O3519" s="622"/>
      <c r="P3519" s="479"/>
      <c r="Q3519" s="479"/>
      <c r="R3519" s="623"/>
      <c r="S3519" s="478"/>
      <c r="T3519" s="478"/>
      <c r="U3519" s="624"/>
      <c r="V3519" s="624"/>
      <c r="W3519" s="624"/>
      <c r="BB3519" s="478"/>
      <c r="BC3519" s="478"/>
      <c r="BD3519" s="478"/>
      <c r="BE3519" s="478"/>
      <c r="BF3519" s="478"/>
      <c r="BG3519" s="478"/>
    </row>
    <row r="3520" spans="2:59" x14ac:dyDescent="0.2">
      <c r="B3520" s="478"/>
      <c r="C3520" s="478"/>
      <c r="D3520" s="620"/>
      <c r="E3520" s="620"/>
      <c r="F3520" s="620"/>
      <c r="G3520" s="479"/>
      <c r="H3520" s="621"/>
      <c r="I3520" s="622"/>
      <c r="J3520" s="622"/>
      <c r="K3520" s="623"/>
      <c r="L3520" s="623"/>
      <c r="M3520" s="622"/>
      <c r="N3520" s="623"/>
      <c r="O3520" s="622"/>
      <c r="P3520" s="479"/>
      <c r="Q3520" s="479"/>
      <c r="R3520" s="623"/>
      <c r="S3520" s="478"/>
      <c r="T3520" s="478"/>
      <c r="U3520" s="624"/>
      <c r="V3520" s="624"/>
      <c r="W3520" s="624"/>
      <c r="BB3520" s="478"/>
      <c r="BC3520" s="478"/>
      <c r="BD3520" s="478"/>
      <c r="BE3520" s="478"/>
      <c r="BF3520" s="478"/>
      <c r="BG3520" s="478"/>
    </row>
    <row r="3521" spans="2:59" x14ac:dyDescent="0.2">
      <c r="B3521" s="478"/>
      <c r="C3521" s="478"/>
      <c r="D3521" s="620"/>
      <c r="E3521" s="620"/>
      <c r="F3521" s="620"/>
      <c r="G3521" s="479"/>
      <c r="H3521" s="621"/>
      <c r="I3521" s="622"/>
      <c r="J3521" s="622"/>
      <c r="K3521" s="623"/>
      <c r="L3521" s="623"/>
      <c r="M3521" s="622"/>
      <c r="N3521" s="623"/>
      <c r="O3521" s="622"/>
      <c r="P3521" s="479"/>
      <c r="Q3521" s="479"/>
      <c r="R3521" s="623"/>
      <c r="S3521" s="478"/>
      <c r="T3521" s="478"/>
      <c r="U3521" s="624"/>
      <c r="V3521" s="624"/>
      <c r="W3521" s="624"/>
      <c r="BB3521" s="478"/>
      <c r="BC3521" s="478"/>
      <c r="BD3521" s="478"/>
      <c r="BE3521" s="478"/>
      <c r="BF3521" s="478"/>
      <c r="BG3521" s="478"/>
    </row>
    <row r="3522" spans="2:59" x14ac:dyDescent="0.2">
      <c r="B3522" s="478"/>
      <c r="C3522" s="478"/>
      <c r="D3522" s="620"/>
      <c r="E3522" s="620"/>
      <c r="F3522" s="620"/>
      <c r="G3522" s="479"/>
      <c r="H3522" s="621"/>
      <c r="I3522" s="622"/>
      <c r="J3522" s="622"/>
      <c r="K3522" s="623"/>
      <c r="L3522" s="623"/>
      <c r="M3522" s="622"/>
      <c r="N3522" s="623"/>
      <c r="O3522" s="622"/>
      <c r="P3522" s="479"/>
      <c r="Q3522" s="479"/>
      <c r="R3522" s="623"/>
      <c r="S3522" s="478"/>
      <c r="T3522" s="478"/>
      <c r="U3522" s="624"/>
      <c r="V3522" s="624"/>
      <c r="W3522" s="624"/>
      <c r="BB3522" s="478"/>
      <c r="BC3522" s="478"/>
      <c r="BD3522" s="478"/>
      <c r="BE3522" s="478"/>
      <c r="BF3522" s="478"/>
      <c r="BG3522" s="478"/>
    </row>
    <row r="3523" spans="2:59" x14ac:dyDescent="0.2">
      <c r="B3523" s="478"/>
      <c r="C3523" s="478"/>
      <c r="D3523" s="620"/>
      <c r="E3523" s="620"/>
      <c r="F3523" s="620"/>
      <c r="G3523" s="479"/>
      <c r="H3523" s="621"/>
      <c r="I3523" s="622"/>
      <c r="J3523" s="622"/>
      <c r="K3523" s="623"/>
      <c r="L3523" s="623"/>
      <c r="M3523" s="622"/>
      <c r="N3523" s="623"/>
      <c r="O3523" s="622"/>
      <c r="P3523" s="479"/>
      <c r="Q3523" s="479"/>
      <c r="R3523" s="623"/>
      <c r="S3523" s="478"/>
      <c r="T3523" s="478"/>
      <c r="U3523" s="624"/>
      <c r="V3523" s="624"/>
      <c r="W3523" s="624"/>
      <c r="BB3523" s="478"/>
      <c r="BC3523" s="478"/>
      <c r="BD3523" s="478"/>
      <c r="BE3523" s="478"/>
      <c r="BF3523" s="478"/>
      <c r="BG3523" s="478"/>
    </row>
    <row r="3524" spans="2:59" x14ac:dyDescent="0.2">
      <c r="B3524" s="478"/>
      <c r="C3524" s="478"/>
      <c r="D3524" s="620"/>
      <c r="E3524" s="620"/>
      <c r="F3524" s="620"/>
      <c r="G3524" s="479"/>
      <c r="H3524" s="621"/>
      <c r="I3524" s="622"/>
      <c r="J3524" s="622"/>
      <c r="K3524" s="623"/>
      <c r="L3524" s="623"/>
      <c r="M3524" s="622"/>
      <c r="N3524" s="623"/>
      <c r="O3524" s="622"/>
      <c r="P3524" s="479"/>
      <c r="Q3524" s="479"/>
      <c r="R3524" s="623"/>
      <c r="S3524" s="478"/>
      <c r="T3524" s="478"/>
      <c r="U3524" s="624"/>
      <c r="V3524" s="624"/>
      <c r="W3524" s="624"/>
      <c r="BB3524" s="478"/>
      <c r="BC3524" s="478"/>
      <c r="BD3524" s="478"/>
      <c r="BE3524" s="478"/>
      <c r="BF3524" s="478"/>
      <c r="BG3524" s="478"/>
    </row>
    <row r="3525" spans="2:59" x14ac:dyDescent="0.2">
      <c r="B3525" s="478"/>
      <c r="C3525" s="478"/>
      <c r="D3525" s="620"/>
      <c r="E3525" s="620"/>
      <c r="F3525" s="620"/>
      <c r="G3525" s="479"/>
      <c r="H3525" s="621"/>
      <c r="I3525" s="622"/>
      <c r="J3525" s="622"/>
      <c r="K3525" s="623"/>
      <c r="L3525" s="623"/>
      <c r="M3525" s="622"/>
      <c r="N3525" s="623"/>
      <c r="O3525" s="622"/>
      <c r="P3525" s="479"/>
      <c r="Q3525" s="479"/>
      <c r="R3525" s="623"/>
      <c r="S3525" s="478"/>
      <c r="T3525" s="478"/>
      <c r="U3525" s="624"/>
      <c r="V3525" s="624"/>
      <c r="W3525" s="624"/>
      <c r="BB3525" s="478"/>
      <c r="BC3525" s="478"/>
      <c r="BD3525" s="478"/>
      <c r="BE3525" s="478"/>
      <c r="BF3525" s="478"/>
      <c r="BG3525" s="478"/>
    </row>
    <row r="3526" spans="2:59" x14ac:dyDescent="0.2">
      <c r="B3526" s="478"/>
      <c r="C3526" s="478"/>
      <c r="D3526" s="620"/>
      <c r="E3526" s="620"/>
      <c r="F3526" s="620"/>
      <c r="G3526" s="479"/>
      <c r="H3526" s="621"/>
      <c r="I3526" s="622"/>
      <c r="J3526" s="622"/>
      <c r="K3526" s="623"/>
      <c r="L3526" s="623"/>
      <c r="M3526" s="622"/>
      <c r="N3526" s="623"/>
      <c r="O3526" s="622"/>
      <c r="P3526" s="479"/>
      <c r="Q3526" s="479"/>
      <c r="R3526" s="623"/>
      <c r="S3526" s="478"/>
      <c r="T3526" s="478"/>
      <c r="U3526" s="624"/>
      <c r="V3526" s="624"/>
      <c r="W3526" s="624"/>
      <c r="BB3526" s="478"/>
      <c r="BC3526" s="478"/>
      <c r="BD3526" s="478"/>
      <c r="BE3526" s="478"/>
      <c r="BF3526" s="478"/>
      <c r="BG3526" s="478"/>
    </row>
    <row r="3527" spans="2:59" x14ac:dyDescent="0.2">
      <c r="B3527" s="478"/>
      <c r="C3527" s="478"/>
      <c r="D3527" s="620"/>
      <c r="E3527" s="620"/>
      <c r="F3527" s="620"/>
      <c r="G3527" s="479"/>
      <c r="H3527" s="621"/>
      <c r="I3527" s="622"/>
      <c r="J3527" s="622"/>
      <c r="K3527" s="623"/>
      <c r="L3527" s="623"/>
      <c r="M3527" s="622"/>
      <c r="N3527" s="623"/>
      <c r="O3527" s="622"/>
      <c r="P3527" s="479"/>
      <c r="Q3527" s="479"/>
      <c r="R3527" s="623"/>
      <c r="S3527" s="478"/>
      <c r="T3527" s="478"/>
      <c r="U3527" s="624"/>
      <c r="V3527" s="624"/>
      <c r="W3527" s="624"/>
      <c r="BB3527" s="478"/>
      <c r="BC3527" s="478"/>
      <c r="BD3527" s="478"/>
      <c r="BE3527" s="478"/>
      <c r="BF3527" s="478"/>
      <c r="BG3527" s="478"/>
    </row>
    <row r="3528" spans="2:59" x14ac:dyDescent="0.2">
      <c r="B3528" s="478"/>
      <c r="C3528" s="478"/>
      <c r="D3528" s="620"/>
      <c r="E3528" s="620"/>
      <c r="F3528" s="620"/>
      <c r="G3528" s="479"/>
      <c r="H3528" s="621"/>
      <c r="I3528" s="622"/>
      <c r="J3528" s="622"/>
      <c r="K3528" s="623"/>
      <c r="L3528" s="623"/>
      <c r="M3528" s="622"/>
      <c r="N3528" s="623"/>
      <c r="O3528" s="622"/>
      <c r="P3528" s="479"/>
      <c r="Q3528" s="479"/>
      <c r="R3528" s="623"/>
      <c r="S3528" s="478"/>
      <c r="T3528" s="478"/>
      <c r="U3528" s="624"/>
      <c r="V3528" s="624"/>
      <c r="W3528" s="624"/>
      <c r="BB3528" s="478"/>
      <c r="BC3528" s="478"/>
      <c r="BD3528" s="478"/>
      <c r="BE3528" s="478"/>
      <c r="BF3528" s="478"/>
      <c r="BG3528" s="478"/>
    </row>
    <row r="3529" spans="2:59" x14ac:dyDescent="0.2">
      <c r="B3529" s="478"/>
      <c r="C3529" s="478"/>
      <c r="D3529" s="620"/>
      <c r="E3529" s="620"/>
      <c r="F3529" s="620"/>
      <c r="G3529" s="479"/>
      <c r="H3529" s="621"/>
      <c r="I3529" s="622"/>
      <c r="J3529" s="622"/>
      <c r="K3529" s="623"/>
      <c r="L3529" s="623"/>
      <c r="M3529" s="622"/>
      <c r="N3529" s="623"/>
      <c r="O3529" s="622"/>
      <c r="P3529" s="479"/>
      <c r="Q3529" s="479"/>
      <c r="R3529" s="623"/>
      <c r="S3529" s="478"/>
      <c r="T3529" s="478"/>
      <c r="U3529" s="624"/>
      <c r="V3529" s="624"/>
      <c r="W3529" s="624"/>
      <c r="BB3529" s="478"/>
      <c r="BC3529" s="478"/>
      <c r="BD3529" s="478"/>
      <c r="BE3529" s="478"/>
      <c r="BF3529" s="478"/>
      <c r="BG3529" s="478"/>
    </row>
    <row r="3530" spans="2:59" x14ac:dyDescent="0.2">
      <c r="B3530" s="478"/>
      <c r="C3530" s="478"/>
      <c r="D3530" s="620"/>
      <c r="E3530" s="620"/>
      <c r="F3530" s="620"/>
      <c r="G3530" s="479"/>
      <c r="H3530" s="621"/>
      <c r="I3530" s="622"/>
      <c r="J3530" s="622"/>
      <c r="K3530" s="623"/>
      <c r="L3530" s="623"/>
      <c r="M3530" s="622"/>
      <c r="N3530" s="623"/>
      <c r="O3530" s="622"/>
      <c r="P3530" s="479"/>
      <c r="Q3530" s="479"/>
      <c r="R3530" s="623"/>
      <c r="S3530" s="478"/>
      <c r="T3530" s="478"/>
      <c r="U3530" s="624"/>
      <c r="V3530" s="624"/>
      <c r="W3530" s="624"/>
      <c r="BB3530" s="478"/>
      <c r="BC3530" s="478"/>
      <c r="BD3530" s="478"/>
      <c r="BE3530" s="478"/>
      <c r="BF3530" s="478"/>
      <c r="BG3530" s="478"/>
    </row>
    <row r="3531" spans="2:59" x14ac:dyDescent="0.2">
      <c r="B3531" s="478"/>
      <c r="C3531" s="478"/>
      <c r="D3531" s="620"/>
      <c r="E3531" s="620"/>
      <c r="F3531" s="620"/>
      <c r="G3531" s="479"/>
      <c r="H3531" s="621"/>
      <c r="I3531" s="622"/>
      <c r="J3531" s="622"/>
      <c r="K3531" s="623"/>
      <c r="L3531" s="623"/>
      <c r="M3531" s="622"/>
      <c r="N3531" s="623"/>
      <c r="O3531" s="622"/>
      <c r="P3531" s="479"/>
      <c r="Q3531" s="479"/>
      <c r="R3531" s="623"/>
      <c r="S3531" s="478"/>
      <c r="T3531" s="478"/>
      <c r="U3531" s="624"/>
      <c r="V3531" s="624"/>
      <c r="W3531" s="624"/>
      <c r="BB3531" s="478"/>
      <c r="BC3531" s="478"/>
      <c r="BD3531" s="478"/>
      <c r="BE3531" s="478"/>
      <c r="BF3531" s="478"/>
      <c r="BG3531" s="478"/>
    </row>
    <row r="3532" spans="2:59" x14ac:dyDescent="0.2">
      <c r="B3532" s="478"/>
      <c r="C3532" s="478"/>
      <c r="D3532" s="620"/>
      <c r="E3532" s="620"/>
      <c r="F3532" s="620"/>
      <c r="G3532" s="479"/>
      <c r="H3532" s="621"/>
      <c r="I3532" s="622"/>
      <c r="J3532" s="622"/>
      <c r="K3532" s="623"/>
      <c r="L3532" s="623"/>
      <c r="M3532" s="622"/>
      <c r="N3532" s="623"/>
      <c r="O3532" s="622"/>
      <c r="P3532" s="479"/>
      <c r="Q3532" s="479"/>
      <c r="R3532" s="623"/>
      <c r="S3532" s="478"/>
      <c r="T3532" s="478"/>
      <c r="U3532" s="624"/>
      <c r="V3532" s="624"/>
      <c r="W3532" s="624"/>
      <c r="BB3532" s="478"/>
      <c r="BC3532" s="478"/>
      <c r="BD3532" s="478"/>
      <c r="BE3532" s="478"/>
      <c r="BF3532" s="478"/>
      <c r="BG3532" s="478"/>
    </row>
    <row r="3533" spans="2:59" x14ac:dyDescent="0.2">
      <c r="B3533" s="478"/>
      <c r="C3533" s="478"/>
      <c r="D3533" s="620"/>
      <c r="E3533" s="620"/>
      <c r="F3533" s="620"/>
      <c r="G3533" s="479"/>
      <c r="H3533" s="621"/>
      <c r="I3533" s="622"/>
      <c r="J3533" s="622"/>
      <c r="K3533" s="623"/>
      <c r="L3533" s="623"/>
      <c r="M3533" s="622"/>
      <c r="N3533" s="623"/>
      <c r="O3533" s="622"/>
      <c r="P3533" s="479"/>
      <c r="Q3533" s="479"/>
      <c r="R3533" s="623"/>
      <c r="S3533" s="478"/>
      <c r="T3533" s="478"/>
      <c r="U3533" s="624"/>
      <c r="V3533" s="624"/>
      <c r="W3533" s="624"/>
      <c r="BB3533" s="478"/>
      <c r="BC3533" s="478"/>
      <c r="BD3533" s="478"/>
      <c r="BE3533" s="478"/>
      <c r="BF3533" s="478"/>
      <c r="BG3533" s="478"/>
    </row>
    <row r="3534" spans="2:59" x14ac:dyDescent="0.2">
      <c r="B3534" s="478"/>
      <c r="C3534" s="478"/>
      <c r="D3534" s="620"/>
      <c r="E3534" s="620"/>
      <c r="F3534" s="620"/>
      <c r="G3534" s="479"/>
      <c r="H3534" s="621"/>
      <c r="I3534" s="622"/>
      <c r="J3534" s="622"/>
      <c r="K3534" s="623"/>
      <c r="L3534" s="623"/>
      <c r="M3534" s="622"/>
      <c r="N3534" s="623"/>
      <c r="O3534" s="622"/>
      <c r="P3534" s="479"/>
      <c r="Q3534" s="479"/>
      <c r="R3534" s="623"/>
      <c r="S3534" s="478"/>
      <c r="T3534" s="478"/>
      <c r="U3534" s="624"/>
      <c r="V3534" s="624"/>
      <c r="W3534" s="624"/>
      <c r="BB3534" s="478"/>
      <c r="BC3534" s="478"/>
      <c r="BD3534" s="478"/>
      <c r="BE3534" s="478"/>
      <c r="BF3534" s="478"/>
      <c r="BG3534" s="478"/>
    </row>
    <row r="3535" spans="2:59" x14ac:dyDescent="0.2">
      <c r="B3535" s="478"/>
      <c r="C3535" s="478"/>
      <c r="D3535" s="620"/>
      <c r="E3535" s="620"/>
      <c r="F3535" s="620"/>
      <c r="G3535" s="479"/>
      <c r="H3535" s="621"/>
      <c r="I3535" s="622"/>
      <c r="J3535" s="622"/>
      <c r="K3535" s="623"/>
      <c r="L3535" s="623"/>
      <c r="M3535" s="622"/>
      <c r="N3535" s="623"/>
      <c r="O3535" s="622"/>
      <c r="P3535" s="479"/>
      <c r="Q3535" s="479"/>
      <c r="R3535" s="623"/>
      <c r="S3535" s="478"/>
      <c r="T3535" s="478"/>
      <c r="U3535" s="624"/>
      <c r="V3535" s="624"/>
      <c r="W3535" s="624"/>
      <c r="BB3535" s="478"/>
      <c r="BC3535" s="478"/>
      <c r="BD3535" s="478"/>
      <c r="BE3535" s="478"/>
      <c r="BF3535" s="478"/>
      <c r="BG3535" s="478"/>
    </row>
    <row r="3536" spans="2:59" x14ac:dyDescent="0.2">
      <c r="B3536" s="478"/>
      <c r="C3536" s="478"/>
      <c r="D3536" s="620"/>
      <c r="E3536" s="620"/>
      <c r="F3536" s="620"/>
      <c r="G3536" s="479"/>
      <c r="H3536" s="621"/>
      <c r="I3536" s="622"/>
      <c r="J3536" s="622"/>
      <c r="K3536" s="623"/>
      <c r="L3536" s="623"/>
      <c r="M3536" s="622"/>
      <c r="N3536" s="623"/>
      <c r="O3536" s="622"/>
      <c r="P3536" s="479"/>
      <c r="Q3536" s="479"/>
      <c r="R3536" s="623"/>
      <c r="S3536" s="478"/>
      <c r="T3536" s="478"/>
      <c r="U3536" s="624"/>
      <c r="V3536" s="624"/>
      <c r="W3536" s="624"/>
      <c r="BB3536" s="478"/>
      <c r="BC3536" s="478"/>
      <c r="BD3536" s="478"/>
      <c r="BE3536" s="478"/>
      <c r="BF3536" s="478"/>
      <c r="BG3536" s="478"/>
    </row>
    <row r="3537" spans="2:59" x14ac:dyDescent="0.2">
      <c r="B3537" s="478"/>
      <c r="C3537" s="478"/>
      <c r="D3537" s="620"/>
      <c r="E3537" s="620"/>
      <c r="F3537" s="620"/>
      <c r="G3537" s="479"/>
      <c r="H3537" s="621"/>
      <c r="I3537" s="622"/>
      <c r="J3537" s="622"/>
      <c r="K3537" s="623"/>
      <c r="L3537" s="623"/>
      <c r="M3537" s="622"/>
      <c r="N3537" s="623"/>
      <c r="O3537" s="622"/>
      <c r="P3537" s="479"/>
      <c r="Q3537" s="479"/>
      <c r="R3537" s="623"/>
      <c r="S3537" s="478"/>
      <c r="T3537" s="478"/>
      <c r="U3537" s="624"/>
      <c r="V3537" s="624"/>
      <c r="W3537" s="624"/>
      <c r="BB3537" s="478"/>
      <c r="BC3537" s="478"/>
      <c r="BD3537" s="478"/>
      <c r="BE3537" s="478"/>
      <c r="BF3537" s="478"/>
      <c r="BG3537" s="478"/>
    </row>
    <row r="3538" spans="2:59" x14ac:dyDescent="0.2">
      <c r="B3538" s="478"/>
      <c r="C3538" s="478"/>
      <c r="D3538" s="620"/>
      <c r="E3538" s="620"/>
      <c r="F3538" s="620"/>
      <c r="G3538" s="479"/>
      <c r="H3538" s="621"/>
      <c r="I3538" s="622"/>
      <c r="J3538" s="622"/>
      <c r="K3538" s="623"/>
      <c r="L3538" s="623"/>
      <c r="M3538" s="622"/>
      <c r="N3538" s="623"/>
      <c r="O3538" s="622"/>
      <c r="P3538" s="479"/>
      <c r="Q3538" s="479"/>
      <c r="R3538" s="623"/>
      <c r="S3538" s="478"/>
      <c r="T3538" s="478"/>
      <c r="U3538" s="624"/>
      <c r="V3538" s="624"/>
      <c r="W3538" s="624"/>
      <c r="BB3538" s="478"/>
      <c r="BC3538" s="478"/>
      <c r="BD3538" s="478"/>
      <c r="BE3538" s="478"/>
      <c r="BF3538" s="478"/>
      <c r="BG3538" s="478"/>
    </row>
    <row r="3539" spans="2:59" x14ac:dyDescent="0.2">
      <c r="B3539" s="478"/>
      <c r="C3539" s="478"/>
      <c r="D3539" s="620"/>
      <c r="E3539" s="620"/>
      <c r="F3539" s="620"/>
      <c r="G3539" s="479"/>
      <c r="H3539" s="621"/>
      <c r="I3539" s="622"/>
      <c r="J3539" s="622"/>
      <c r="K3539" s="623"/>
      <c r="L3539" s="623"/>
      <c r="M3539" s="622"/>
      <c r="N3539" s="623"/>
      <c r="O3539" s="622"/>
      <c r="P3539" s="479"/>
      <c r="Q3539" s="479"/>
      <c r="R3539" s="623"/>
      <c r="S3539" s="478"/>
      <c r="T3539" s="478"/>
      <c r="U3539" s="624"/>
      <c r="V3539" s="624"/>
      <c r="W3539" s="624"/>
      <c r="BB3539" s="478"/>
      <c r="BC3539" s="478"/>
      <c r="BD3539" s="478"/>
      <c r="BE3539" s="478"/>
      <c r="BF3539" s="478"/>
      <c r="BG3539" s="478"/>
    </row>
    <row r="3540" spans="2:59" x14ac:dyDescent="0.2">
      <c r="B3540" s="478"/>
      <c r="C3540" s="478"/>
      <c r="D3540" s="620"/>
      <c r="E3540" s="620"/>
      <c r="F3540" s="620"/>
      <c r="G3540" s="479"/>
      <c r="H3540" s="621"/>
      <c r="I3540" s="622"/>
      <c r="J3540" s="622"/>
      <c r="K3540" s="623"/>
      <c r="L3540" s="623"/>
      <c r="M3540" s="622"/>
      <c r="N3540" s="623"/>
      <c r="O3540" s="622"/>
      <c r="P3540" s="479"/>
      <c r="Q3540" s="479"/>
      <c r="R3540" s="623"/>
      <c r="S3540" s="478"/>
      <c r="T3540" s="478"/>
      <c r="U3540" s="624"/>
      <c r="V3540" s="624"/>
      <c r="W3540" s="624"/>
      <c r="BB3540" s="478"/>
      <c r="BC3540" s="478"/>
      <c r="BD3540" s="478"/>
      <c r="BE3540" s="478"/>
      <c r="BF3540" s="478"/>
      <c r="BG3540" s="478"/>
    </row>
    <row r="3541" spans="2:59" x14ac:dyDescent="0.2">
      <c r="B3541" s="478"/>
      <c r="C3541" s="478"/>
      <c r="D3541" s="620"/>
      <c r="E3541" s="620"/>
      <c r="F3541" s="620"/>
      <c r="G3541" s="479"/>
      <c r="H3541" s="621"/>
      <c r="I3541" s="622"/>
      <c r="J3541" s="622"/>
      <c r="K3541" s="623"/>
      <c r="L3541" s="623"/>
      <c r="M3541" s="622"/>
      <c r="N3541" s="623"/>
      <c r="O3541" s="622"/>
      <c r="P3541" s="479"/>
      <c r="Q3541" s="479"/>
      <c r="R3541" s="623"/>
      <c r="S3541" s="478"/>
      <c r="T3541" s="478"/>
      <c r="U3541" s="624"/>
      <c r="V3541" s="624"/>
      <c r="W3541" s="624"/>
      <c r="BB3541" s="478"/>
      <c r="BC3541" s="478"/>
      <c r="BD3541" s="478"/>
      <c r="BE3541" s="478"/>
      <c r="BF3541" s="478"/>
      <c r="BG3541" s="478"/>
    </row>
    <row r="3542" spans="2:59" x14ac:dyDescent="0.2">
      <c r="B3542" s="478"/>
      <c r="C3542" s="478"/>
      <c r="D3542" s="620"/>
      <c r="E3542" s="620"/>
      <c r="F3542" s="620"/>
      <c r="G3542" s="479"/>
      <c r="H3542" s="621"/>
      <c r="I3542" s="622"/>
      <c r="J3542" s="622"/>
      <c r="K3542" s="623"/>
      <c r="L3542" s="623"/>
      <c r="M3542" s="622"/>
      <c r="N3542" s="623"/>
      <c r="O3542" s="622"/>
      <c r="P3542" s="479"/>
      <c r="Q3542" s="479"/>
      <c r="R3542" s="623"/>
      <c r="S3542" s="478"/>
      <c r="T3542" s="478"/>
      <c r="U3542" s="624"/>
      <c r="V3542" s="624"/>
      <c r="W3542" s="624"/>
      <c r="BB3542" s="478"/>
      <c r="BC3542" s="478"/>
      <c r="BD3542" s="478"/>
      <c r="BE3542" s="478"/>
      <c r="BF3542" s="478"/>
      <c r="BG3542" s="478"/>
    </row>
    <row r="3543" spans="2:59" x14ac:dyDescent="0.2">
      <c r="B3543" s="478"/>
      <c r="C3543" s="478"/>
      <c r="D3543" s="620"/>
      <c r="E3543" s="620"/>
      <c r="F3543" s="620"/>
      <c r="G3543" s="479"/>
      <c r="H3543" s="621"/>
      <c r="I3543" s="622"/>
      <c r="J3543" s="622"/>
      <c r="K3543" s="623"/>
      <c r="L3543" s="623"/>
      <c r="M3543" s="622"/>
      <c r="N3543" s="623"/>
      <c r="O3543" s="622"/>
      <c r="P3543" s="479"/>
      <c r="Q3543" s="479"/>
      <c r="R3543" s="623"/>
      <c r="S3543" s="478"/>
      <c r="T3543" s="478"/>
      <c r="U3543" s="624"/>
      <c r="V3543" s="624"/>
      <c r="W3543" s="624"/>
      <c r="BB3543" s="478"/>
      <c r="BC3543" s="478"/>
      <c r="BD3543" s="478"/>
      <c r="BE3543" s="478"/>
      <c r="BF3543" s="478"/>
      <c r="BG3543" s="478"/>
    </row>
    <row r="3544" spans="2:59" x14ac:dyDescent="0.2">
      <c r="B3544" s="478"/>
      <c r="C3544" s="478"/>
      <c r="D3544" s="620"/>
      <c r="E3544" s="620"/>
      <c r="F3544" s="620"/>
      <c r="G3544" s="479"/>
      <c r="H3544" s="621"/>
      <c r="I3544" s="622"/>
      <c r="J3544" s="622"/>
      <c r="K3544" s="623"/>
      <c r="L3544" s="623"/>
      <c r="M3544" s="622"/>
      <c r="N3544" s="623"/>
      <c r="O3544" s="622"/>
      <c r="P3544" s="479"/>
      <c r="Q3544" s="479"/>
      <c r="R3544" s="623"/>
      <c r="S3544" s="478"/>
      <c r="T3544" s="478"/>
      <c r="U3544" s="624"/>
      <c r="V3544" s="624"/>
      <c r="W3544" s="624"/>
      <c r="BB3544" s="478"/>
      <c r="BC3544" s="478"/>
      <c r="BD3544" s="478"/>
      <c r="BE3544" s="478"/>
      <c r="BF3544" s="478"/>
      <c r="BG3544" s="478"/>
    </row>
    <row r="3545" spans="2:59" x14ac:dyDescent="0.2">
      <c r="B3545" s="478"/>
      <c r="C3545" s="478"/>
      <c r="D3545" s="620"/>
      <c r="E3545" s="620"/>
      <c r="F3545" s="620"/>
      <c r="G3545" s="479"/>
      <c r="H3545" s="621"/>
      <c r="I3545" s="622"/>
      <c r="J3545" s="622"/>
      <c r="K3545" s="623"/>
      <c r="L3545" s="623"/>
      <c r="M3545" s="622"/>
      <c r="N3545" s="623"/>
      <c r="O3545" s="622"/>
      <c r="P3545" s="479"/>
      <c r="Q3545" s="479"/>
      <c r="R3545" s="623"/>
      <c r="S3545" s="478"/>
      <c r="T3545" s="478"/>
      <c r="U3545" s="624"/>
      <c r="V3545" s="624"/>
      <c r="W3545" s="624"/>
      <c r="BB3545" s="478"/>
      <c r="BC3545" s="478"/>
      <c r="BD3545" s="478"/>
      <c r="BE3545" s="478"/>
      <c r="BF3545" s="478"/>
      <c r="BG3545" s="478"/>
    </row>
    <row r="3546" spans="2:59" x14ac:dyDescent="0.2">
      <c r="B3546" s="478"/>
      <c r="C3546" s="478"/>
      <c r="D3546" s="620"/>
      <c r="E3546" s="620"/>
      <c r="F3546" s="620"/>
      <c r="G3546" s="479"/>
      <c r="H3546" s="621"/>
      <c r="I3546" s="622"/>
      <c r="J3546" s="622"/>
      <c r="K3546" s="623"/>
      <c r="L3546" s="623"/>
      <c r="M3546" s="622"/>
      <c r="N3546" s="623"/>
      <c r="O3546" s="622"/>
      <c r="P3546" s="479"/>
      <c r="Q3546" s="479"/>
      <c r="R3546" s="623"/>
      <c r="S3546" s="478"/>
      <c r="T3546" s="478"/>
      <c r="U3546" s="624"/>
      <c r="V3546" s="624"/>
      <c r="W3546" s="624"/>
      <c r="BB3546" s="478"/>
      <c r="BC3546" s="478"/>
      <c r="BD3546" s="478"/>
      <c r="BE3546" s="478"/>
      <c r="BF3546" s="478"/>
      <c r="BG3546" s="478"/>
    </row>
    <row r="3547" spans="2:59" x14ac:dyDescent="0.2">
      <c r="B3547" s="478"/>
      <c r="C3547" s="478"/>
      <c r="D3547" s="620"/>
      <c r="E3547" s="620"/>
      <c r="F3547" s="620"/>
      <c r="G3547" s="479"/>
      <c r="H3547" s="621"/>
      <c r="I3547" s="622"/>
      <c r="J3547" s="622"/>
      <c r="K3547" s="623"/>
      <c r="L3547" s="623"/>
      <c r="M3547" s="622"/>
      <c r="N3547" s="623"/>
      <c r="O3547" s="622"/>
      <c r="P3547" s="479"/>
      <c r="Q3547" s="479"/>
      <c r="R3547" s="623"/>
      <c r="S3547" s="478"/>
      <c r="T3547" s="478"/>
      <c r="U3547" s="624"/>
      <c r="V3547" s="624"/>
      <c r="W3547" s="624"/>
      <c r="BB3547" s="478"/>
      <c r="BC3547" s="478"/>
      <c r="BD3547" s="478"/>
      <c r="BE3547" s="478"/>
      <c r="BF3547" s="478"/>
      <c r="BG3547" s="478"/>
    </row>
    <row r="3548" spans="2:59" x14ac:dyDescent="0.2">
      <c r="B3548" s="478"/>
      <c r="C3548" s="478"/>
      <c r="D3548" s="620"/>
      <c r="E3548" s="620"/>
      <c r="F3548" s="620"/>
      <c r="G3548" s="479"/>
      <c r="H3548" s="621"/>
      <c r="I3548" s="622"/>
      <c r="J3548" s="622"/>
      <c r="K3548" s="623"/>
      <c r="L3548" s="623"/>
      <c r="M3548" s="622"/>
      <c r="N3548" s="623"/>
      <c r="O3548" s="622"/>
      <c r="P3548" s="479"/>
      <c r="Q3548" s="479"/>
      <c r="R3548" s="623"/>
      <c r="S3548" s="478"/>
      <c r="T3548" s="478"/>
      <c r="U3548" s="624"/>
      <c r="V3548" s="624"/>
      <c r="W3548" s="624"/>
      <c r="BB3548" s="478"/>
      <c r="BC3548" s="478"/>
      <c r="BD3548" s="478"/>
      <c r="BE3548" s="478"/>
      <c r="BF3548" s="478"/>
      <c r="BG3548" s="478"/>
    </row>
    <row r="3549" spans="2:59" x14ac:dyDescent="0.2">
      <c r="B3549" s="478"/>
      <c r="C3549" s="478"/>
      <c r="D3549" s="620"/>
      <c r="E3549" s="620"/>
      <c r="F3549" s="620"/>
      <c r="G3549" s="479"/>
      <c r="H3549" s="621"/>
      <c r="I3549" s="622"/>
      <c r="J3549" s="622"/>
      <c r="K3549" s="623"/>
      <c r="L3549" s="623"/>
      <c r="M3549" s="622"/>
      <c r="N3549" s="623"/>
      <c r="O3549" s="622"/>
      <c r="P3549" s="479"/>
      <c r="Q3549" s="479"/>
      <c r="R3549" s="623"/>
      <c r="S3549" s="478"/>
      <c r="T3549" s="478"/>
      <c r="U3549" s="624"/>
      <c r="V3549" s="624"/>
      <c r="W3549" s="624"/>
      <c r="BB3549" s="478"/>
      <c r="BC3549" s="478"/>
      <c r="BD3549" s="478"/>
      <c r="BE3549" s="478"/>
      <c r="BF3549" s="478"/>
      <c r="BG3549" s="478"/>
    </row>
    <row r="3550" spans="2:59" x14ac:dyDescent="0.2">
      <c r="B3550" s="478"/>
      <c r="C3550" s="478"/>
      <c r="D3550" s="620"/>
      <c r="E3550" s="620"/>
      <c r="F3550" s="620"/>
      <c r="G3550" s="479"/>
      <c r="H3550" s="621"/>
      <c r="I3550" s="622"/>
      <c r="J3550" s="622"/>
      <c r="K3550" s="623"/>
      <c r="L3550" s="623"/>
      <c r="M3550" s="622"/>
      <c r="N3550" s="623"/>
      <c r="O3550" s="622"/>
      <c r="P3550" s="479"/>
      <c r="Q3550" s="479"/>
      <c r="R3550" s="623"/>
      <c r="S3550" s="478"/>
      <c r="T3550" s="478"/>
      <c r="U3550" s="624"/>
      <c r="V3550" s="624"/>
      <c r="W3550" s="624"/>
      <c r="BB3550" s="478"/>
      <c r="BC3550" s="478"/>
      <c r="BD3550" s="478"/>
      <c r="BE3550" s="478"/>
      <c r="BF3550" s="478"/>
      <c r="BG3550" s="478"/>
    </row>
    <row r="3551" spans="2:59" x14ac:dyDescent="0.2">
      <c r="B3551" s="478"/>
      <c r="C3551" s="478"/>
      <c r="D3551" s="620"/>
      <c r="E3551" s="620"/>
      <c r="F3551" s="620"/>
      <c r="G3551" s="479"/>
      <c r="H3551" s="621"/>
      <c r="I3551" s="622"/>
      <c r="J3551" s="622"/>
      <c r="K3551" s="623"/>
      <c r="L3551" s="623"/>
      <c r="M3551" s="622"/>
      <c r="N3551" s="623"/>
      <c r="O3551" s="622"/>
      <c r="P3551" s="479"/>
      <c r="Q3551" s="479"/>
      <c r="R3551" s="623"/>
      <c r="S3551" s="478"/>
      <c r="T3551" s="478"/>
      <c r="U3551" s="624"/>
      <c r="V3551" s="624"/>
      <c r="W3551" s="624"/>
      <c r="BB3551" s="478"/>
      <c r="BC3551" s="478"/>
      <c r="BD3551" s="478"/>
      <c r="BE3551" s="478"/>
      <c r="BF3551" s="478"/>
      <c r="BG3551" s="478"/>
    </row>
    <row r="3552" spans="2:59" x14ac:dyDescent="0.2">
      <c r="B3552" s="478"/>
      <c r="C3552" s="478"/>
      <c r="D3552" s="620"/>
      <c r="E3552" s="620"/>
      <c r="F3552" s="620"/>
      <c r="G3552" s="479"/>
      <c r="H3552" s="621"/>
      <c r="I3552" s="622"/>
      <c r="J3552" s="622"/>
      <c r="K3552" s="623"/>
      <c r="L3552" s="623"/>
      <c r="M3552" s="622"/>
      <c r="N3552" s="623"/>
      <c r="O3552" s="622"/>
      <c r="P3552" s="479"/>
      <c r="Q3552" s="479"/>
      <c r="R3552" s="623"/>
      <c r="S3552" s="478"/>
      <c r="T3552" s="478"/>
      <c r="U3552" s="624"/>
      <c r="V3552" s="624"/>
      <c r="W3552" s="624"/>
      <c r="BB3552" s="478"/>
      <c r="BC3552" s="478"/>
      <c r="BD3552" s="478"/>
      <c r="BE3552" s="478"/>
      <c r="BF3552" s="478"/>
      <c r="BG3552" s="478"/>
    </row>
    <row r="3553" spans="2:59" x14ac:dyDescent="0.2">
      <c r="B3553" s="478"/>
      <c r="C3553" s="478"/>
      <c r="D3553" s="620"/>
      <c r="E3553" s="620"/>
      <c r="F3553" s="620"/>
      <c r="G3553" s="479"/>
      <c r="H3553" s="621"/>
      <c r="I3553" s="622"/>
      <c r="J3553" s="622"/>
      <c r="K3553" s="623"/>
      <c r="L3553" s="623"/>
      <c r="M3553" s="622"/>
      <c r="N3553" s="623"/>
      <c r="O3553" s="622"/>
      <c r="P3553" s="479"/>
      <c r="Q3553" s="479"/>
      <c r="R3553" s="623"/>
      <c r="S3553" s="478"/>
      <c r="T3553" s="478"/>
      <c r="U3553" s="624"/>
      <c r="V3553" s="624"/>
      <c r="W3553" s="624"/>
      <c r="BB3553" s="478"/>
      <c r="BC3553" s="478"/>
      <c r="BD3553" s="478"/>
      <c r="BE3553" s="478"/>
      <c r="BF3553" s="478"/>
      <c r="BG3553" s="478"/>
    </row>
    <row r="3554" spans="2:59" x14ac:dyDescent="0.2">
      <c r="B3554" s="478"/>
      <c r="C3554" s="478"/>
      <c r="D3554" s="620"/>
      <c r="E3554" s="620"/>
      <c r="F3554" s="620"/>
      <c r="G3554" s="479"/>
      <c r="H3554" s="621"/>
      <c r="I3554" s="622"/>
      <c r="J3554" s="622"/>
      <c r="K3554" s="623"/>
      <c r="L3554" s="623"/>
      <c r="M3554" s="622"/>
      <c r="N3554" s="623"/>
      <c r="O3554" s="622"/>
      <c r="P3554" s="479"/>
      <c r="Q3554" s="479"/>
      <c r="R3554" s="623"/>
      <c r="S3554" s="478"/>
      <c r="T3554" s="478"/>
      <c r="U3554" s="624"/>
      <c r="V3554" s="624"/>
      <c r="W3554" s="624"/>
      <c r="BB3554" s="478"/>
      <c r="BC3554" s="478"/>
      <c r="BD3554" s="478"/>
      <c r="BE3554" s="478"/>
      <c r="BF3554" s="478"/>
      <c r="BG3554" s="478"/>
    </row>
    <row r="3555" spans="2:59" x14ac:dyDescent="0.2">
      <c r="B3555" s="478"/>
      <c r="C3555" s="478"/>
      <c r="D3555" s="620"/>
      <c r="E3555" s="620"/>
      <c r="F3555" s="620"/>
      <c r="G3555" s="479"/>
      <c r="H3555" s="621"/>
      <c r="I3555" s="622"/>
      <c r="J3555" s="622"/>
      <c r="K3555" s="623"/>
      <c r="L3555" s="623"/>
      <c r="M3555" s="622"/>
      <c r="N3555" s="623"/>
      <c r="O3555" s="622"/>
      <c r="P3555" s="479"/>
      <c r="Q3555" s="479"/>
      <c r="R3555" s="623"/>
      <c r="S3555" s="478"/>
      <c r="T3555" s="478"/>
      <c r="U3555" s="624"/>
      <c r="V3555" s="624"/>
      <c r="W3555" s="624"/>
      <c r="BB3555" s="478"/>
      <c r="BC3555" s="478"/>
      <c r="BD3555" s="478"/>
      <c r="BE3555" s="478"/>
      <c r="BF3555" s="478"/>
      <c r="BG3555" s="478"/>
    </row>
    <row r="3556" spans="2:59" x14ac:dyDescent="0.2">
      <c r="B3556" s="478"/>
      <c r="C3556" s="478"/>
      <c r="D3556" s="620"/>
      <c r="E3556" s="620"/>
      <c r="F3556" s="620"/>
      <c r="G3556" s="479"/>
      <c r="H3556" s="621"/>
      <c r="I3556" s="622"/>
      <c r="J3556" s="622"/>
      <c r="K3556" s="623"/>
      <c r="L3556" s="623"/>
      <c r="M3556" s="622"/>
      <c r="N3556" s="623"/>
      <c r="O3556" s="622"/>
      <c r="P3556" s="479"/>
      <c r="Q3556" s="479"/>
      <c r="R3556" s="623"/>
      <c r="S3556" s="478"/>
      <c r="T3556" s="478"/>
      <c r="U3556" s="624"/>
      <c r="V3556" s="624"/>
      <c r="W3556" s="624"/>
      <c r="BB3556" s="478"/>
      <c r="BC3556" s="478"/>
      <c r="BD3556" s="478"/>
      <c r="BE3556" s="478"/>
      <c r="BF3556" s="478"/>
      <c r="BG3556" s="478"/>
    </row>
    <row r="3557" spans="2:59" x14ac:dyDescent="0.2">
      <c r="B3557" s="478"/>
      <c r="C3557" s="478"/>
      <c r="D3557" s="620"/>
      <c r="E3557" s="620"/>
      <c r="F3557" s="620"/>
      <c r="G3557" s="479"/>
      <c r="H3557" s="621"/>
      <c r="I3557" s="622"/>
      <c r="J3557" s="622"/>
      <c r="K3557" s="623"/>
      <c r="L3557" s="623"/>
      <c r="M3557" s="622"/>
      <c r="N3557" s="623"/>
      <c r="O3557" s="622"/>
      <c r="P3557" s="479"/>
      <c r="Q3557" s="479"/>
      <c r="R3557" s="623"/>
      <c r="S3557" s="478"/>
      <c r="T3557" s="478"/>
      <c r="U3557" s="624"/>
      <c r="V3557" s="624"/>
      <c r="W3557" s="624"/>
      <c r="BB3557" s="478"/>
      <c r="BC3557" s="478"/>
      <c r="BD3557" s="478"/>
      <c r="BE3557" s="478"/>
      <c r="BF3557" s="478"/>
      <c r="BG3557" s="478"/>
    </row>
    <row r="3558" spans="2:59" x14ac:dyDescent="0.2">
      <c r="B3558" s="478"/>
      <c r="C3558" s="478"/>
      <c r="D3558" s="620"/>
      <c r="E3558" s="620"/>
      <c r="F3558" s="620"/>
      <c r="G3558" s="479"/>
      <c r="H3558" s="621"/>
      <c r="I3558" s="622"/>
      <c r="J3558" s="622"/>
      <c r="K3558" s="623"/>
      <c r="L3558" s="623"/>
      <c r="M3558" s="622"/>
      <c r="N3558" s="623"/>
      <c r="O3558" s="622"/>
      <c r="P3558" s="479"/>
      <c r="Q3558" s="479"/>
      <c r="R3558" s="623"/>
      <c r="S3558" s="478"/>
      <c r="T3558" s="478"/>
      <c r="U3558" s="624"/>
      <c r="V3558" s="624"/>
      <c r="W3558" s="624"/>
      <c r="BB3558" s="478"/>
      <c r="BC3558" s="478"/>
      <c r="BD3558" s="478"/>
      <c r="BE3558" s="478"/>
      <c r="BF3558" s="478"/>
      <c r="BG3558" s="478"/>
    </row>
    <row r="3559" spans="2:59" x14ac:dyDescent="0.2">
      <c r="B3559" s="478"/>
      <c r="C3559" s="478"/>
      <c r="D3559" s="620"/>
      <c r="E3559" s="620"/>
      <c r="F3559" s="620"/>
      <c r="G3559" s="479"/>
      <c r="H3559" s="621"/>
      <c r="I3559" s="622"/>
      <c r="J3559" s="622"/>
      <c r="K3559" s="623"/>
      <c r="L3559" s="623"/>
      <c r="M3559" s="622"/>
      <c r="N3559" s="623"/>
      <c r="O3559" s="622"/>
      <c r="P3559" s="479"/>
      <c r="Q3559" s="479"/>
      <c r="R3559" s="623"/>
      <c r="S3559" s="478"/>
      <c r="T3559" s="478"/>
      <c r="U3559" s="624"/>
      <c r="V3559" s="624"/>
      <c r="W3559" s="624"/>
      <c r="BB3559" s="478"/>
      <c r="BC3559" s="478"/>
      <c r="BD3559" s="478"/>
      <c r="BE3559" s="478"/>
      <c r="BF3559" s="478"/>
      <c r="BG3559" s="478"/>
    </row>
    <row r="3560" spans="2:59" x14ac:dyDescent="0.2">
      <c r="B3560" s="478"/>
      <c r="C3560" s="478"/>
      <c r="D3560" s="620"/>
      <c r="E3560" s="620"/>
      <c r="F3560" s="620"/>
      <c r="G3560" s="479"/>
      <c r="H3560" s="621"/>
      <c r="I3560" s="622"/>
      <c r="J3560" s="622"/>
      <c r="K3560" s="623"/>
      <c r="L3560" s="623"/>
      <c r="M3560" s="622"/>
      <c r="N3560" s="623"/>
      <c r="O3560" s="622"/>
      <c r="P3560" s="479"/>
      <c r="Q3560" s="479"/>
      <c r="R3560" s="623"/>
      <c r="S3560" s="478"/>
      <c r="T3560" s="478"/>
      <c r="U3560" s="624"/>
      <c r="V3560" s="624"/>
      <c r="W3560" s="624"/>
      <c r="BB3560" s="478"/>
      <c r="BC3560" s="478"/>
      <c r="BD3560" s="478"/>
      <c r="BE3560" s="478"/>
      <c r="BF3560" s="478"/>
      <c r="BG3560" s="478"/>
    </row>
    <row r="3561" spans="2:59" x14ac:dyDescent="0.2">
      <c r="B3561" s="478"/>
      <c r="C3561" s="478"/>
      <c r="D3561" s="620"/>
      <c r="E3561" s="620"/>
      <c r="F3561" s="620"/>
      <c r="G3561" s="479"/>
      <c r="H3561" s="621"/>
      <c r="I3561" s="622"/>
      <c r="J3561" s="622"/>
      <c r="K3561" s="623"/>
      <c r="L3561" s="623"/>
      <c r="M3561" s="622"/>
      <c r="N3561" s="623"/>
      <c r="O3561" s="622"/>
      <c r="P3561" s="479"/>
      <c r="Q3561" s="479"/>
      <c r="R3561" s="623"/>
      <c r="S3561" s="478"/>
      <c r="T3561" s="478"/>
      <c r="U3561" s="624"/>
      <c r="V3561" s="624"/>
      <c r="W3561" s="624"/>
      <c r="BB3561" s="478"/>
      <c r="BC3561" s="478"/>
      <c r="BD3561" s="478"/>
      <c r="BE3561" s="478"/>
      <c r="BF3561" s="478"/>
      <c r="BG3561" s="478"/>
    </row>
    <row r="3562" spans="2:59" x14ac:dyDescent="0.2">
      <c r="B3562" s="478"/>
      <c r="C3562" s="478"/>
      <c r="D3562" s="620"/>
      <c r="E3562" s="620"/>
      <c r="F3562" s="620"/>
      <c r="G3562" s="479"/>
      <c r="H3562" s="621"/>
      <c r="I3562" s="622"/>
      <c r="J3562" s="622"/>
      <c r="K3562" s="623"/>
      <c r="L3562" s="623"/>
      <c r="M3562" s="622"/>
      <c r="N3562" s="623"/>
      <c r="O3562" s="622"/>
      <c r="P3562" s="479"/>
      <c r="Q3562" s="479"/>
      <c r="R3562" s="623"/>
      <c r="S3562" s="478"/>
      <c r="T3562" s="478"/>
      <c r="U3562" s="624"/>
      <c r="V3562" s="624"/>
      <c r="W3562" s="624"/>
      <c r="BB3562" s="478"/>
      <c r="BC3562" s="478"/>
      <c r="BD3562" s="478"/>
      <c r="BE3562" s="478"/>
      <c r="BF3562" s="478"/>
      <c r="BG3562" s="478"/>
    </row>
    <row r="3563" spans="2:59" x14ac:dyDescent="0.2">
      <c r="B3563" s="478"/>
      <c r="C3563" s="478"/>
      <c r="D3563" s="620"/>
      <c r="E3563" s="620"/>
      <c r="F3563" s="620"/>
      <c r="G3563" s="479"/>
      <c r="H3563" s="621"/>
      <c r="I3563" s="622"/>
      <c r="J3563" s="622"/>
      <c r="K3563" s="623"/>
      <c r="L3563" s="623"/>
      <c r="M3563" s="622"/>
      <c r="N3563" s="623"/>
      <c r="O3563" s="622"/>
      <c r="P3563" s="479"/>
      <c r="Q3563" s="479"/>
      <c r="R3563" s="623"/>
      <c r="S3563" s="478"/>
      <c r="T3563" s="478"/>
      <c r="U3563" s="624"/>
      <c r="V3563" s="624"/>
      <c r="W3563" s="624"/>
      <c r="BB3563" s="478"/>
      <c r="BC3563" s="478"/>
      <c r="BD3563" s="478"/>
      <c r="BE3563" s="478"/>
      <c r="BF3563" s="478"/>
      <c r="BG3563" s="478"/>
    </row>
    <row r="3564" spans="2:59" x14ac:dyDescent="0.2">
      <c r="B3564" s="478"/>
      <c r="C3564" s="478"/>
      <c r="D3564" s="620"/>
      <c r="E3564" s="620"/>
      <c r="F3564" s="620"/>
      <c r="G3564" s="479"/>
      <c r="H3564" s="621"/>
      <c r="I3564" s="622"/>
      <c r="J3564" s="622"/>
      <c r="K3564" s="623"/>
      <c r="L3564" s="623"/>
      <c r="M3564" s="622"/>
      <c r="N3564" s="623"/>
      <c r="O3564" s="622"/>
      <c r="P3564" s="479"/>
      <c r="Q3564" s="479"/>
      <c r="R3564" s="623"/>
      <c r="S3564" s="478"/>
      <c r="T3564" s="478"/>
      <c r="U3564" s="624"/>
      <c r="V3564" s="624"/>
      <c r="W3564" s="624"/>
      <c r="BB3564" s="478"/>
      <c r="BC3564" s="478"/>
      <c r="BD3564" s="478"/>
      <c r="BE3564" s="478"/>
      <c r="BF3564" s="478"/>
      <c r="BG3564" s="478"/>
    </row>
    <row r="3565" spans="2:59" x14ac:dyDescent="0.2">
      <c r="B3565" s="478"/>
      <c r="C3565" s="478"/>
      <c r="D3565" s="620"/>
      <c r="E3565" s="620"/>
      <c r="F3565" s="620"/>
      <c r="G3565" s="479"/>
      <c r="H3565" s="621"/>
      <c r="I3565" s="622"/>
      <c r="J3565" s="622"/>
      <c r="K3565" s="623"/>
      <c r="L3565" s="623"/>
      <c r="M3565" s="622"/>
      <c r="N3565" s="623"/>
      <c r="O3565" s="622"/>
      <c r="P3565" s="479"/>
      <c r="Q3565" s="479"/>
      <c r="R3565" s="623"/>
      <c r="S3565" s="478"/>
      <c r="T3565" s="478"/>
      <c r="U3565" s="624"/>
      <c r="V3565" s="624"/>
      <c r="W3565" s="624"/>
      <c r="BB3565" s="478"/>
      <c r="BC3565" s="478"/>
      <c r="BD3565" s="478"/>
      <c r="BE3565" s="478"/>
      <c r="BF3565" s="478"/>
      <c r="BG3565" s="478"/>
    </row>
    <row r="3566" spans="2:59" x14ac:dyDescent="0.2">
      <c r="B3566" s="478"/>
      <c r="C3566" s="478"/>
      <c r="D3566" s="620"/>
      <c r="E3566" s="620"/>
      <c r="F3566" s="620"/>
      <c r="G3566" s="479"/>
      <c r="H3566" s="621"/>
      <c r="I3566" s="622"/>
      <c r="J3566" s="622"/>
      <c r="K3566" s="623"/>
      <c r="L3566" s="623"/>
      <c r="M3566" s="622"/>
      <c r="N3566" s="623"/>
      <c r="O3566" s="622"/>
      <c r="P3566" s="479"/>
      <c r="Q3566" s="479"/>
      <c r="R3566" s="623"/>
      <c r="S3566" s="478"/>
      <c r="T3566" s="478"/>
      <c r="U3566" s="624"/>
      <c r="V3566" s="624"/>
      <c r="W3566" s="624"/>
      <c r="BB3566" s="478"/>
      <c r="BC3566" s="478"/>
      <c r="BD3566" s="478"/>
      <c r="BE3566" s="478"/>
      <c r="BF3566" s="478"/>
      <c r="BG3566" s="478"/>
    </row>
    <row r="3567" spans="2:59" x14ac:dyDescent="0.2">
      <c r="B3567" s="478"/>
      <c r="C3567" s="478"/>
      <c r="D3567" s="620"/>
      <c r="E3567" s="620"/>
      <c r="F3567" s="620"/>
      <c r="G3567" s="479"/>
      <c r="H3567" s="621"/>
      <c r="I3567" s="622"/>
      <c r="J3567" s="622"/>
      <c r="K3567" s="623"/>
      <c r="L3567" s="623"/>
      <c r="M3567" s="622"/>
      <c r="N3567" s="623"/>
      <c r="O3567" s="622"/>
      <c r="P3567" s="479"/>
      <c r="Q3567" s="479"/>
      <c r="R3567" s="623"/>
      <c r="S3567" s="478"/>
      <c r="T3567" s="478"/>
      <c r="U3567" s="624"/>
      <c r="V3567" s="624"/>
      <c r="W3567" s="624"/>
      <c r="BB3567" s="478"/>
      <c r="BC3567" s="478"/>
      <c r="BD3567" s="478"/>
      <c r="BE3567" s="478"/>
      <c r="BF3567" s="478"/>
      <c r="BG3567" s="478"/>
    </row>
    <row r="3568" spans="2:59" x14ac:dyDescent="0.2">
      <c r="B3568" s="478"/>
      <c r="C3568" s="478"/>
      <c r="D3568" s="620"/>
      <c r="E3568" s="620"/>
      <c r="F3568" s="620"/>
      <c r="G3568" s="479"/>
      <c r="H3568" s="621"/>
      <c r="I3568" s="622"/>
      <c r="J3568" s="622"/>
      <c r="K3568" s="623"/>
      <c r="L3568" s="623"/>
      <c r="M3568" s="622"/>
      <c r="N3568" s="623"/>
      <c r="O3568" s="622"/>
      <c r="P3568" s="479"/>
      <c r="Q3568" s="479"/>
      <c r="R3568" s="623"/>
      <c r="S3568" s="478"/>
      <c r="T3568" s="478"/>
      <c r="U3568" s="624"/>
      <c r="V3568" s="624"/>
      <c r="W3568" s="624"/>
      <c r="BB3568" s="478"/>
      <c r="BC3568" s="478"/>
      <c r="BD3568" s="478"/>
      <c r="BE3568" s="478"/>
      <c r="BF3568" s="478"/>
      <c r="BG3568" s="478"/>
    </row>
    <row r="3569" spans="2:59" x14ac:dyDescent="0.2">
      <c r="B3569" s="478"/>
      <c r="C3569" s="478"/>
      <c r="D3569" s="620"/>
      <c r="E3569" s="620"/>
      <c r="F3569" s="620"/>
      <c r="G3569" s="479"/>
      <c r="H3569" s="621"/>
      <c r="I3569" s="622"/>
      <c r="J3569" s="622"/>
      <c r="K3569" s="623"/>
      <c r="L3569" s="623"/>
      <c r="M3569" s="622"/>
      <c r="N3569" s="623"/>
      <c r="O3569" s="622"/>
      <c r="P3569" s="479"/>
      <c r="Q3569" s="479"/>
      <c r="R3569" s="623"/>
      <c r="S3569" s="478"/>
      <c r="T3569" s="478"/>
      <c r="U3569" s="624"/>
      <c r="V3569" s="624"/>
      <c r="W3569" s="624"/>
      <c r="BB3569" s="478"/>
      <c r="BC3569" s="478"/>
      <c r="BD3569" s="478"/>
      <c r="BE3569" s="478"/>
      <c r="BF3569" s="478"/>
      <c r="BG3569" s="478"/>
    </row>
    <row r="3570" spans="2:59" x14ac:dyDescent="0.2">
      <c r="B3570" s="478"/>
      <c r="C3570" s="478"/>
      <c r="D3570" s="620"/>
      <c r="E3570" s="620"/>
      <c r="F3570" s="620"/>
      <c r="G3570" s="479"/>
      <c r="H3570" s="621"/>
      <c r="I3570" s="622"/>
      <c r="J3570" s="622"/>
      <c r="K3570" s="623"/>
      <c r="L3570" s="623"/>
      <c r="M3570" s="622"/>
      <c r="N3570" s="623"/>
      <c r="O3570" s="622"/>
      <c r="P3570" s="479"/>
      <c r="Q3570" s="479"/>
      <c r="R3570" s="623"/>
      <c r="S3570" s="478"/>
      <c r="T3570" s="478"/>
      <c r="U3570" s="624"/>
      <c r="V3570" s="624"/>
      <c r="W3570" s="624"/>
      <c r="BB3570" s="478"/>
      <c r="BC3570" s="478"/>
      <c r="BD3570" s="478"/>
      <c r="BE3570" s="478"/>
      <c r="BF3570" s="478"/>
      <c r="BG3570" s="478"/>
    </row>
    <row r="3571" spans="2:59" x14ac:dyDescent="0.2">
      <c r="B3571" s="478"/>
      <c r="C3571" s="478"/>
      <c r="D3571" s="620"/>
      <c r="E3571" s="620"/>
      <c r="F3571" s="620"/>
      <c r="G3571" s="479"/>
      <c r="H3571" s="621"/>
      <c r="I3571" s="622"/>
      <c r="J3571" s="622"/>
      <c r="K3571" s="623"/>
      <c r="L3571" s="623"/>
      <c r="M3571" s="622"/>
      <c r="N3571" s="623"/>
      <c r="O3571" s="622"/>
      <c r="P3571" s="479"/>
      <c r="Q3571" s="479"/>
      <c r="R3571" s="623"/>
      <c r="S3571" s="478"/>
      <c r="T3571" s="478"/>
      <c r="U3571" s="624"/>
      <c r="V3571" s="624"/>
      <c r="W3571" s="624"/>
      <c r="BB3571" s="478"/>
      <c r="BC3571" s="478"/>
      <c r="BD3571" s="478"/>
      <c r="BE3571" s="478"/>
      <c r="BF3571" s="478"/>
      <c r="BG3571" s="478"/>
    </row>
    <row r="3572" spans="2:59" x14ac:dyDescent="0.2">
      <c r="B3572" s="478"/>
      <c r="C3572" s="478"/>
      <c r="D3572" s="620"/>
      <c r="E3572" s="620"/>
      <c r="F3572" s="620"/>
      <c r="G3572" s="479"/>
      <c r="H3572" s="621"/>
      <c r="I3572" s="622"/>
      <c r="J3572" s="622"/>
      <c r="K3572" s="623"/>
      <c r="L3572" s="623"/>
      <c r="M3572" s="622"/>
      <c r="N3572" s="623"/>
      <c r="O3572" s="622"/>
      <c r="P3572" s="479"/>
      <c r="Q3572" s="479"/>
      <c r="R3572" s="623"/>
      <c r="S3572" s="478"/>
      <c r="T3572" s="478"/>
      <c r="U3572" s="624"/>
      <c r="V3572" s="624"/>
      <c r="W3572" s="624"/>
      <c r="BB3572" s="478"/>
      <c r="BC3572" s="478"/>
      <c r="BD3572" s="478"/>
      <c r="BE3572" s="478"/>
      <c r="BF3572" s="478"/>
      <c r="BG3572" s="478"/>
    </row>
    <row r="3573" spans="2:59" x14ac:dyDescent="0.2">
      <c r="B3573" s="478"/>
      <c r="C3573" s="478"/>
      <c r="D3573" s="620"/>
      <c r="E3573" s="620"/>
      <c r="F3573" s="620"/>
      <c r="G3573" s="479"/>
      <c r="H3573" s="621"/>
      <c r="I3573" s="622"/>
      <c r="J3573" s="622"/>
      <c r="K3573" s="623"/>
      <c r="L3573" s="623"/>
      <c r="M3573" s="622"/>
      <c r="N3573" s="623"/>
      <c r="O3573" s="622"/>
      <c r="P3573" s="479"/>
      <c r="Q3573" s="479"/>
      <c r="R3573" s="623"/>
      <c r="S3573" s="478"/>
      <c r="T3573" s="478"/>
      <c r="U3573" s="624"/>
      <c r="V3573" s="624"/>
      <c r="W3573" s="624"/>
      <c r="BB3573" s="478"/>
      <c r="BC3573" s="478"/>
      <c r="BD3573" s="478"/>
      <c r="BE3573" s="478"/>
      <c r="BF3573" s="478"/>
      <c r="BG3573" s="478"/>
    </row>
    <row r="3574" spans="2:59" x14ac:dyDescent="0.2">
      <c r="B3574" s="478"/>
      <c r="C3574" s="478"/>
      <c r="D3574" s="620"/>
      <c r="E3574" s="620"/>
      <c r="F3574" s="620"/>
      <c r="G3574" s="479"/>
      <c r="H3574" s="621"/>
      <c r="I3574" s="622"/>
      <c r="J3574" s="622"/>
      <c r="K3574" s="623"/>
      <c r="L3574" s="623"/>
      <c r="M3574" s="622"/>
      <c r="N3574" s="623"/>
      <c r="O3574" s="622"/>
      <c r="P3574" s="479"/>
      <c r="Q3574" s="479"/>
      <c r="R3574" s="623"/>
      <c r="S3574" s="478"/>
      <c r="T3574" s="478"/>
      <c r="U3574" s="624"/>
      <c r="V3574" s="624"/>
      <c r="W3574" s="624"/>
      <c r="BB3574" s="478"/>
      <c r="BC3574" s="478"/>
      <c r="BD3574" s="478"/>
      <c r="BE3574" s="478"/>
      <c r="BF3574" s="478"/>
      <c r="BG3574" s="478"/>
    </row>
    <row r="3575" spans="2:59" x14ac:dyDescent="0.2">
      <c r="B3575" s="478"/>
      <c r="C3575" s="478"/>
      <c r="D3575" s="620"/>
      <c r="E3575" s="620"/>
      <c r="F3575" s="620"/>
      <c r="G3575" s="479"/>
      <c r="H3575" s="621"/>
      <c r="I3575" s="622"/>
      <c r="J3575" s="622"/>
      <c r="K3575" s="623"/>
      <c r="L3575" s="623"/>
      <c r="M3575" s="622"/>
      <c r="N3575" s="623"/>
      <c r="O3575" s="622"/>
      <c r="P3575" s="479"/>
      <c r="Q3575" s="479"/>
      <c r="R3575" s="623"/>
      <c r="S3575" s="478"/>
      <c r="T3575" s="478"/>
      <c r="U3575" s="624"/>
      <c r="V3575" s="624"/>
      <c r="W3575" s="624"/>
      <c r="BB3575" s="478"/>
      <c r="BC3575" s="478"/>
      <c r="BD3575" s="478"/>
      <c r="BE3575" s="478"/>
      <c r="BF3575" s="478"/>
      <c r="BG3575" s="478"/>
    </row>
    <row r="3576" spans="2:59" x14ac:dyDescent="0.2">
      <c r="B3576" s="478"/>
      <c r="C3576" s="478"/>
      <c r="D3576" s="620"/>
      <c r="E3576" s="620"/>
      <c r="F3576" s="620"/>
      <c r="G3576" s="479"/>
      <c r="H3576" s="621"/>
      <c r="I3576" s="622"/>
      <c r="J3576" s="622"/>
      <c r="K3576" s="623"/>
      <c r="L3576" s="623"/>
      <c r="M3576" s="622"/>
      <c r="N3576" s="623"/>
      <c r="O3576" s="622"/>
      <c r="P3576" s="479"/>
      <c r="Q3576" s="479"/>
      <c r="R3576" s="623"/>
      <c r="S3576" s="478"/>
      <c r="T3576" s="478"/>
      <c r="U3576" s="624"/>
      <c r="V3576" s="624"/>
      <c r="W3576" s="624"/>
      <c r="BB3576" s="478"/>
      <c r="BC3576" s="478"/>
      <c r="BD3576" s="478"/>
      <c r="BE3576" s="478"/>
      <c r="BF3576" s="478"/>
      <c r="BG3576" s="478"/>
    </row>
    <row r="3577" spans="2:59" x14ac:dyDescent="0.2">
      <c r="B3577" s="478"/>
      <c r="C3577" s="478"/>
      <c r="D3577" s="620"/>
      <c r="E3577" s="620"/>
      <c r="F3577" s="620"/>
      <c r="G3577" s="479"/>
      <c r="H3577" s="621"/>
      <c r="I3577" s="622"/>
      <c r="J3577" s="622"/>
      <c r="K3577" s="623"/>
      <c r="L3577" s="623"/>
      <c r="M3577" s="622"/>
      <c r="N3577" s="623"/>
      <c r="O3577" s="622"/>
      <c r="P3577" s="479"/>
      <c r="Q3577" s="479"/>
      <c r="R3577" s="623"/>
      <c r="S3577" s="478"/>
      <c r="T3577" s="478"/>
      <c r="U3577" s="624"/>
      <c r="V3577" s="624"/>
      <c r="W3577" s="624"/>
      <c r="BB3577" s="478"/>
      <c r="BC3577" s="478"/>
      <c r="BD3577" s="478"/>
      <c r="BE3577" s="478"/>
      <c r="BF3577" s="478"/>
      <c r="BG3577" s="478"/>
    </row>
    <row r="3578" spans="2:59" x14ac:dyDescent="0.2">
      <c r="B3578" s="478"/>
      <c r="C3578" s="478"/>
      <c r="D3578" s="620"/>
      <c r="E3578" s="620"/>
      <c r="F3578" s="620"/>
      <c r="G3578" s="479"/>
      <c r="H3578" s="621"/>
      <c r="I3578" s="622"/>
      <c r="J3578" s="622"/>
      <c r="K3578" s="623"/>
      <c r="L3578" s="623"/>
      <c r="M3578" s="622"/>
      <c r="N3578" s="623"/>
      <c r="O3578" s="622"/>
      <c r="P3578" s="479"/>
      <c r="Q3578" s="479"/>
      <c r="R3578" s="623"/>
      <c r="S3578" s="478"/>
      <c r="T3578" s="478"/>
      <c r="U3578" s="624"/>
      <c r="V3578" s="624"/>
      <c r="W3578" s="624"/>
      <c r="BB3578" s="478"/>
      <c r="BC3578" s="478"/>
      <c r="BD3578" s="478"/>
      <c r="BE3578" s="478"/>
      <c r="BF3578" s="478"/>
      <c r="BG3578" s="478"/>
    </row>
    <row r="3579" spans="2:59" x14ac:dyDescent="0.2">
      <c r="B3579" s="478"/>
      <c r="C3579" s="478"/>
      <c r="D3579" s="620"/>
      <c r="E3579" s="620"/>
      <c r="F3579" s="620"/>
      <c r="G3579" s="479"/>
      <c r="H3579" s="621"/>
      <c r="I3579" s="622"/>
      <c r="J3579" s="622"/>
      <c r="K3579" s="623"/>
      <c r="L3579" s="623"/>
      <c r="M3579" s="622"/>
      <c r="N3579" s="623"/>
      <c r="O3579" s="622"/>
      <c r="P3579" s="479"/>
      <c r="Q3579" s="479"/>
      <c r="R3579" s="623"/>
      <c r="S3579" s="478"/>
      <c r="T3579" s="478"/>
      <c r="U3579" s="624"/>
      <c r="V3579" s="624"/>
      <c r="W3579" s="624"/>
      <c r="BB3579" s="478"/>
      <c r="BC3579" s="478"/>
      <c r="BD3579" s="478"/>
      <c r="BE3579" s="478"/>
      <c r="BF3579" s="478"/>
      <c r="BG3579" s="478"/>
    </row>
    <row r="3580" spans="2:59" x14ac:dyDescent="0.2">
      <c r="B3580" s="478"/>
      <c r="C3580" s="478"/>
      <c r="D3580" s="620"/>
      <c r="E3580" s="620"/>
      <c r="F3580" s="620"/>
      <c r="G3580" s="479"/>
      <c r="H3580" s="621"/>
      <c r="I3580" s="622"/>
      <c r="J3580" s="622"/>
      <c r="K3580" s="623"/>
      <c r="L3580" s="623"/>
      <c r="M3580" s="622"/>
      <c r="N3580" s="623"/>
      <c r="O3580" s="622"/>
      <c r="P3580" s="479"/>
      <c r="Q3580" s="479"/>
      <c r="R3580" s="623"/>
      <c r="S3580" s="478"/>
      <c r="T3580" s="478"/>
      <c r="U3580" s="624"/>
      <c r="V3580" s="624"/>
      <c r="W3580" s="624"/>
      <c r="BB3580" s="478"/>
      <c r="BC3580" s="478"/>
      <c r="BD3580" s="478"/>
      <c r="BE3580" s="478"/>
      <c r="BF3580" s="478"/>
      <c r="BG3580" s="478"/>
    </row>
    <row r="3581" spans="2:59" x14ac:dyDescent="0.2">
      <c r="B3581" s="478"/>
      <c r="C3581" s="478"/>
      <c r="D3581" s="620"/>
      <c r="E3581" s="620"/>
      <c r="F3581" s="620"/>
      <c r="G3581" s="479"/>
      <c r="H3581" s="621"/>
      <c r="I3581" s="622"/>
      <c r="J3581" s="622"/>
      <c r="K3581" s="623"/>
      <c r="L3581" s="623"/>
      <c r="M3581" s="622"/>
      <c r="N3581" s="623"/>
      <c r="O3581" s="622"/>
      <c r="P3581" s="479"/>
      <c r="Q3581" s="479"/>
      <c r="R3581" s="623"/>
      <c r="S3581" s="478"/>
      <c r="T3581" s="478"/>
      <c r="U3581" s="624"/>
      <c r="V3581" s="624"/>
      <c r="W3581" s="624"/>
      <c r="BB3581" s="478"/>
      <c r="BC3581" s="478"/>
      <c r="BD3581" s="478"/>
      <c r="BE3581" s="478"/>
      <c r="BF3581" s="478"/>
      <c r="BG3581" s="478"/>
    </row>
    <row r="3582" spans="2:59" x14ac:dyDescent="0.2">
      <c r="B3582" s="478"/>
      <c r="C3582" s="478"/>
      <c r="D3582" s="620"/>
      <c r="E3582" s="620"/>
      <c r="F3582" s="620"/>
      <c r="G3582" s="479"/>
      <c r="H3582" s="621"/>
      <c r="I3582" s="622"/>
      <c r="J3582" s="622"/>
      <c r="K3582" s="623"/>
      <c r="L3582" s="623"/>
      <c r="M3582" s="622"/>
      <c r="N3582" s="623"/>
      <c r="O3582" s="622"/>
      <c r="P3582" s="479"/>
      <c r="Q3582" s="479"/>
      <c r="R3582" s="623"/>
      <c r="S3582" s="478"/>
      <c r="T3582" s="478"/>
      <c r="U3582" s="624"/>
      <c r="V3582" s="624"/>
      <c r="W3582" s="624"/>
      <c r="BB3582" s="478"/>
      <c r="BC3582" s="478"/>
      <c r="BD3582" s="478"/>
      <c r="BE3582" s="478"/>
      <c r="BF3582" s="478"/>
      <c r="BG3582" s="478"/>
    </row>
    <row r="3583" spans="2:59" x14ac:dyDescent="0.2">
      <c r="B3583" s="478"/>
      <c r="C3583" s="478"/>
      <c r="D3583" s="620"/>
      <c r="E3583" s="620"/>
      <c r="F3583" s="620"/>
      <c r="G3583" s="479"/>
      <c r="H3583" s="621"/>
      <c r="I3583" s="622"/>
      <c r="J3583" s="622"/>
      <c r="K3583" s="623"/>
      <c r="L3583" s="623"/>
      <c r="M3583" s="622"/>
      <c r="N3583" s="623"/>
      <c r="O3583" s="622"/>
      <c r="P3583" s="479"/>
      <c r="Q3583" s="479"/>
      <c r="R3583" s="623"/>
      <c r="S3583" s="478"/>
      <c r="T3583" s="478"/>
      <c r="U3583" s="624"/>
      <c r="V3583" s="624"/>
      <c r="W3583" s="624"/>
      <c r="BB3583" s="478"/>
      <c r="BC3583" s="478"/>
      <c r="BD3583" s="478"/>
      <c r="BE3583" s="478"/>
      <c r="BF3583" s="478"/>
      <c r="BG3583" s="478"/>
    </row>
    <row r="3584" spans="2:59" x14ac:dyDescent="0.2">
      <c r="B3584" s="478"/>
      <c r="C3584" s="478"/>
      <c r="D3584" s="620"/>
      <c r="E3584" s="620"/>
      <c r="F3584" s="620"/>
      <c r="G3584" s="479"/>
      <c r="H3584" s="621"/>
      <c r="I3584" s="622"/>
      <c r="J3584" s="622"/>
      <c r="K3584" s="623"/>
      <c r="L3584" s="623"/>
      <c r="M3584" s="622"/>
      <c r="N3584" s="623"/>
      <c r="O3584" s="622"/>
      <c r="P3584" s="479"/>
      <c r="Q3584" s="479"/>
      <c r="R3584" s="623"/>
      <c r="S3584" s="478"/>
      <c r="T3584" s="478"/>
      <c r="U3584" s="624"/>
      <c r="V3584" s="624"/>
      <c r="W3584" s="624"/>
      <c r="BB3584" s="478"/>
      <c r="BC3584" s="478"/>
      <c r="BD3584" s="478"/>
      <c r="BE3584" s="478"/>
      <c r="BF3584" s="478"/>
      <c r="BG3584" s="478"/>
    </row>
    <row r="3585" spans="2:59" x14ac:dyDescent="0.2">
      <c r="B3585" s="478"/>
      <c r="C3585" s="478"/>
      <c r="D3585" s="620"/>
      <c r="E3585" s="620"/>
      <c r="F3585" s="620"/>
      <c r="G3585" s="479"/>
      <c r="H3585" s="621"/>
      <c r="I3585" s="622"/>
      <c r="J3585" s="622"/>
      <c r="K3585" s="623"/>
      <c r="L3585" s="623"/>
      <c r="M3585" s="622"/>
      <c r="N3585" s="623"/>
      <c r="O3585" s="622"/>
      <c r="P3585" s="479"/>
      <c r="Q3585" s="479"/>
      <c r="R3585" s="623"/>
      <c r="S3585" s="478"/>
      <c r="T3585" s="478"/>
      <c r="U3585" s="624"/>
      <c r="V3585" s="624"/>
      <c r="W3585" s="624"/>
      <c r="BB3585" s="478"/>
      <c r="BC3585" s="478"/>
      <c r="BD3585" s="478"/>
      <c r="BE3585" s="478"/>
      <c r="BF3585" s="478"/>
      <c r="BG3585" s="478"/>
    </row>
    <row r="3586" spans="2:59" x14ac:dyDescent="0.2">
      <c r="B3586" s="478"/>
      <c r="C3586" s="478"/>
      <c r="D3586" s="620"/>
      <c r="E3586" s="620"/>
      <c r="F3586" s="620"/>
      <c r="G3586" s="479"/>
      <c r="H3586" s="621"/>
      <c r="I3586" s="622"/>
      <c r="J3586" s="622"/>
      <c r="K3586" s="623"/>
      <c r="L3586" s="623"/>
      <c r="M3586" s="622"/>
      <c r="N3586" s="623"/>
      <c r="O3586" s="622"/>
      <c r="P3586" s="479"/>
      <c r="Q3586" s="479"/>
      <c r="R3586" s="623"/>
      <c r="S3586" s="478"/>
      <c r="T3586" s="478"/>
      <c r="U3586" s="624"/>
      <c r="V3586" s="624"/>
      <c r="W3586" s="624"/>
      <c r="BB3586" s="478"/>
      <c r="BC3586" s="478"/>
      <c r="BD3586" s="478"/>
      <c r="BE3586" s="478"/>
      <c r="BF3586" s="478"/>
      <c r="BG3586" s="478"/>
    </row>
    <row r="3587" spans="2:59" x14ac:dyDescent="0.2">
      <c r="B3587" s="478"/>
      <c r="C3587" s="478"/>
      <c r="D3587" s="620"/>
      <c r="E3587" s="620"/>
      <c r="F3587" s="620"/>
      <c r="G3587" s="479"/>
      <c r="H3587" s="621"/>
      <c r="I3587" s="622"/>
      <c r="J3587" s="622"/>
      <c r="K3587" s="623"/>
      <c r="L3587" s="623"/>
      <c r="M3587" s="622"/>
      <c r="N3587" s="623"/>
      <c r="O3587" s="622"/>
      <c r="P3587" s="479"/>
      <c r="Q3587" s="479"/>
      <c r="R3587" s="623"/>
      <c r="S3587" s="478"/>
      <c r="T3587" s="478"/>
      <c r="U3587" s="624"/>
      <c r="V3587" s="624"/>
      <c r="W3587" s="624"/>
      <c r="BB3587" s="478"/>
      <c r="BC3587" s="478"/>
      <c r="BD3587" s="478"/>
      <c r="BE3587" s="478"/>
      <c r="BF3587" s="478"/>
      <c r="BG3587" s="478"/>
    </row>
    <row r="3588" spans="2:59" x14ac:dyDescent="0.2">
      <c r="B3588" s="478"/>
      <c r="C3588" s="478"/>
      <c r="D3588" s="620"/>
      <c r="E3588" s="620"/>
      <c r="F3588" s="620"/>
      <c r="G3588" s="479"/>
      <c r="H3588" s="621"/>
      <c r="I3588" s="622"/>
      <c r="J3588" s="622"/>
      <c r="K3588" s="623"/>
      <c r="L3588" s="623"/>
      <c r="M3588" s="622"/>
      <c r="N3588" s="623"/>
      <c r="O3588" s="622"/>
      <c r="P3588" s="479"/>
      <c r="Q3588" s="479"/>
      <c r="R3588" s="623"/>
      <c r="S3588" s="478"/>
      <c r="T3588" s="478"/>
      <c r="U3588" s="624"/>
      <c r="V3588" s="624"/>
      <c r="W3588" s="624"/>
      <c r="BB3588" s="478"/>
      <c r="BC3588" s="478"/>
      <c r="BD3588" s="478"/>
      <c r="BE3588" s="478"/>
      <c r="BF3588" s="478"/>
      <c r="BG3588" s="478"/>
    </row>
    <row r="3589" spans="2:59" x14ac:dyDescent="0.2">
      <c r="B3589" s="478"/>
      <c r="C3589" s="478"/>
      <c r="D3589" s="620"/>
      <c r="E3589" s="620"/>
      <c r="F3589" s="620"/>
      <c r="G3589" s="479"/>
      <c r="H3589" s="621"/>
      <c r="I3589" s="622"/>
      <c r="J3589" s="622"/>
      <c r="K3589" s="623"/>
      <c r="L3589" s="623"/>
      <c r="M3589" s="622"/>
      <c r="N3589" s="623"/>
      <c r="O3589" s="622"/>
      <c r="P3589" s="479"/>
      <c r="Q3589" s="479"/>
      <c r="R3589" s="623"/>
      <c r="S3589" s="478"/>
      <c r="T3589" s="478"/>
      <c r="U3589" s="624"/>
      <c r="V3589" s="624"/>
      <c r="W3589" s="624"/>
      <c r="BB3589" s="478"/>
      <c r="BC3589" s="478"/>
      <c r="BD3589" s="478"/>
      <c r="BE3589" s="478"/>
      <c r="BF3589" s="478"/>
      <c r="BG3589" s="478"/>
    </row>
    <row r="3590" spans="2:59" x14ac:dyDescent="0.2">
      <c r="B3590" s="478"/>
      <c r="C3590" s="478"/>
      <c r="D3590" s="620"/>
      <c r="E3590" s="620"/>
      <c r="F3590" s="620"/>
      <c r="G3590" s="479"/>
      <c r="H3590" s="621"/>
      <c r="I3590" s="622"/>
      <c r="J3590" s="622"/>
      <c r="K3590" s="623"/>
      <c r="L3590" s="623"/>
      <c r="M3590" s="622"/>
      <c r="N3590" s="623"/>
      <c r="O3590" s="622"/>
      <c r="P3590" s="479"/>
      <c r="Q3590" s="479"/>
      <c r="R3590" s="623"/>
      <c r="S3590" s="478"/>
      <c r="T3590" s="478"/>
      <c r="U3590" s="624"/>
      <c r="V3590" s="624"/>
      <c r="W3590" s="624"/>
      <c r="BB3590" s="478"/>
      <c r="BC3590" s="478"/>
      <c r="BD3590" s="478"/>
      <c r="BE3590" s="478"/>
      <c r="BF3590" s="478"/>
      <c r="BG3590" s="478"/>
    </row>
    <row r="3591" spans="2:59" x14ac:dyDescent="0.2">
      <c r="B3591" s="478"/>
      <c r="C3591" s="478"/>
      <c r="D3591" s="620"/>
      <c r="E3591" s="620"/>
      <c r="F3591" s="620"/>
      <c r="G3591" s="479"/>
      <c r="H3591" s="621"/>
      <c r="I3591" s="622"/>
      <c r="J3591" s="622"/>
      <c r="K3591" s="623"/>
      <c r="L3591" s="623"/>
      <c r="M3591" s="622"/>
      <c r="N3591" s="623"/>
      <c r="O3591" s="622"/>
      <c r="P3591" s="479"/>
      <c r="Q3591" s="479"/>
      <c r="R3591" s="623"/>
      <c r="S3591" s="478"/>
      <c r="T3591" s="478"/>
      <c r="U3591" s="624"/>
      <c r="V3591" s="624"/>
      <c r="W3591" s="624"/>
      <c r="BB3591" s="478"/>
      <c r="BC3591" s="478"/>
      <c r="BD3591" s="478"/>
      <c r="BE3591" s="478"/>
      <c r="BF3591" s="478"/>
      <c r="BG3591" s="478"/>
    </row>
    <row r="3592" spans="2:59" x14ac:dyDescent="0.2">
      <c r="B3592" s="478"/>
      <c r="C3592" s="478"/>
      <c r="D3592" s="620"/>
      <c r="E3592" s="620"/>
      <c r="F3592" s="620"/>
      <c r="G3592" s="479"/>
      <c r="H3592" s="621"/>
      <c r="I3592" s="622"/>
      <c r="J3592" s="622"/>
      <c r="K3592" s="623"/>
      <c r="L3592" s="623"/>
      <c r="M3592" s="622"/>
      <c r="N3592" s="623"/>
      <c r="O3592" s="622"/>
      <c r="P3592" s="479"/>
      <c r="Q3592" s="479"/>
      <c r="R3592" s="623"/>
      <c r="S3592" s="478"/>
      <c r="T3592" s="478"/>
      <c r="U3592" s="624"/>
      <c r="V3592" s="624"/>
      <c r="W3592" s="624"/>
      <c r="BB3592" s="478"/>
      <c r="BC3592" s="478"/>
      <c r="BD3592" s="478"/>
      <c r="BE3592" s="478"/>
      <c r="BF3592" s="478"/>
      <c r="BG3592" s="478"/>
    </row>
    <row r="3593" spans="2:59" x14ac:dyDescent="0.2">
      <c r="B3593" s="478"/>
      <c r="C3593" s="478"/>
      <c r="D3593" s="620"/>
      <c r="E3593" s="620"/>
      <c r="F3593" s="620"/>
      <c r="G3593" s="479"/>
      <c r="H3593" s="621"/>
      <c r="I3593" s="622"/>
      <c r="J3593" s="622"/>
      <c r="K3593" s="623"/>
      <c r="L3593" s="623"/>
      <c r="M3593" s="622"/>
      <c r="N3593" s="623"/>
      <c r="O3593" s="622"/>
      <c r="P3593" s="479"/>
      <c r="Q3593" s="479"/>
      <c r="R3593" s="623"/>
      <c r="S3593" s="478"/>
      <c r="T3593" s="478"/>
      <c r="U3593" s="624"/>
      <c r="V3593" s="624"/>
      <c r="W3593" s="624"/>
      <c r="BB3593" s="478"/>
      <c r="BC3593" s="478"/>
      <c r="BD3593" s="478"/>
      <c r="BE3593" s="478"/>
      <c r="BF3593" s="478"/>
      <c r="BG3593" s="478"/>
    </row>
    <row r="3594" spans="2:59" x14ac:dyDescent="0.2">
      <c r="B3594" s="478"/>
      <c r="C3594" s="478"/>
      <c r="D3594" s="620"/>
      <c r="E3594" s="620"/>
      <c r="F3594" s="620"/>
      <c r="G3594" s="479"/>
      <c r="H3594" s="621"/>
      <c r="I3594" s="622"/>
      <c r="J3594" s="622"/>
      <c r="K3594" s="623"/>
      <c r="L3594" s="623"/>
      <c r="M3594" s="622"/>
      <c r="N3594" s="623"/>
      <c r="O3594" s="622"/>
      <c r="P3594" s="479"/>
      <c r="Q3594" s="479"/>
      <c r="R3594" s="623"/>
      <c r="S3594" s="478"/>
      <c r="T3594" s="478"/>
      <c r="U3594" s="624"/>
      <c r="V3594" s="624"/>
      <c r="W3594" s="624"/>
      <c r="BB3594" s="478"/>
      <c r="BC3594" s="478"/>
      <c r="BD3594" s="478"/>
      <c r="BE3594" s="478"/>
      <c r="BF3594" s="478"/>
      <c r="BG3594" s="478"/>
    </row>
    <row r="3595" spans="2:59" x14ac:dyDescent="0.2">
      <c r="B3595" s="478"/>
      <c r="C3595" s="478"/>
      <c r="D3595" s="620"/>
      <c r="E3595" s="620"/>
      <c r="F3595" s="620"/>
      <c r="G3595" s="479"/>
      <c r="H3595" s="621"/>
      <c r="I3595" s="622"/>
      <c r="J3595" s="622"/>
      <c r="K3595" s="623"/>
      <c r="L3595" s="623"/>
      <c r="M3595" s="622"/>
      <c r="N3595" s="623"/>
      <c r="O3595" s="622"/>
      <c r="P3595" s="479"/>
      <c r="Q3595" s="479"/>
      <c r="R3595" s="623"/>
      <c r="S3595" s="478"/>
      <c r="T3595" s="478"/>
      <c r="U3595" s="624"/>
      <c r="V3595" s="624"/>
      <c r="W3595" s="624"/>
      <c r="BB3595" s="478"/>
      <c r="BC3595" s="478"/>
      <c r="BD3595" s="478"/>
      <c r="BE3595" s="478"/>
      <c r="BF3595" s="478"/>
      <c r="BG3595" s="478"/>
    </row>
    <row r="3596" spans="2:59" x14ac:dyDescent="0.2">
      <c r="B3596" s="478"/>
      <c r="C3596" s="478"/>
      <c r="D3596" s="620"/>
      <c r="E3596" s="620"/>
      <c r="F3596" s="620"/>
      <c r="G3596" s="479"/>
      <c r="H3596" s="621"/>
      <c r="I3596" s="622"/>
      <c r="J3596" s="622"/>
      <c r="K3596" s="623"/>
      <c r="L3596" s="623"/>
      <c r="M3596" s="622"/>
      <c r="N3596" s="623"/>
      <c r="O3596" s="622"/>
      <c r="P3596" s="479"/>
      <c r="Q3596" s="479"/>
      <c r="R3596" s="623"/>
      <c r="S3596" s="478"/>
      <c r="T3596" s="478"/>
      <c r="U3596" s="624"/>
      <c r="V3596" s="624"/>
      <c r="W3596" s="624"/>
      <c r="BB3596" s="478"/>
      <c r="BC3596" s="478"/>
      <c r="BD3596" s="478"/>
      <c r="BE3596" s="478"/>
      <c r="BF3596" s="478"/>
      <c r="BG3596" s="478"/>
    </row>
    <row r="3597" spans="2:59" x14ac:dyDescent="0.2">
      <c r="B3597" s="478"/>
      <c r="C3597" s="478"/>
      <c r="D3597" s="620"/>
      <c r="E3597" s="620"/>
      <c r="F3597" s="620"/>
      <c r="G3597" s="479"/>
      <c r="H3597" s="621"/>
      <c r="I3597" s="622"/>
      <c r="J3597" s="622"/>
      <c r="K3597" s="623"/>
      <c r="L3597" s="623"/>
      <c r="M3597" s="622"/>
      <c r="N3597" s="623"/>
      <c r="O3597" s="622"/>
      <c r="P3597" s="479"/>
      <c r="Q3597" s="479"/>
      <c r="R3597" s="623"/>
      <c r="S3597" s="478"/>
      <c r="T3597" s="478"/>
      <c r="U3597" s="624"/>
      <c r="V3597" s="624"/>
      <c r="W3597" s="624"/>
      <c r="BB3597" s="478"/>
      <c r="BC3597" s="478"/>
      <c r="BD3597" s="478"/>
      <c r="BE3597" s="478"/>
      <c r="BF3597" s="478"/>
      <c r="BG3597" s="478"/>
    </row>
    <row r="3598" spans="2:59" x14ac:dyDescent="0.2">
      <c r="B3598" s="478"/>
      <c r="C3598" s="478"/>
      <c r="D3598" s="620"/>
      <c r="E3598" s="620"/>
      <c r="F3598" s="620"/>
      <c r="G3598" s="479"/>
      <c r="H3598" s="621"/>
      <c r="I3598" s="622"/>
      <c r="J3598" s="622"/>
      <c r="K3598" s="623"/>
      <c r="L3598" s="623"/>
      <c r="M3598" s="622"/>
      <c r="N3598" s="623"/>
      <c r="O3598" s="622"/>
      <c r="P3598" s="479"/>
      <c r="Q3598" s="479"/>
      <c r="R3598" s="623"/>
      <c r="S3598" s="478"/>
      <c r="T3598" s="478"/>
      <c r="U3598" s="624"/>
      <c r="V3598" s="624"/>
      <c r="W3598" s="624"/>
      <c r="BB3598" s="478"/>
      <c r="BC3598" s="478"/>
      <c r="BD3598" s="478"/>
      <c r="BE3598" s="478"/>
      <c r="BF3598" s="478"/>
      <c r="BG3598" s="478"/>
    </row>
    <row r="3599" spans="2:59" x14ac:dyDescent="0.2">
      <c r="B3599" s="478"/>
      <c r="C3599" s="478"/>
      <c r="D3599" s="620"/>
      <c r="E3599" s="620"/>
      <c r="F3599" s="620"/>
      <c r="G3599" s="479"/>
      <c r="H3599" s="621"/>
      <c r="I3599" s="622"/>
      <c r="J3599" s="622"/>
      <c r="K3599" s="623"/>
      <c r="L3599" s="623"/>
      <c r="M3599" s="622"/>
      <c r="N3599" s="623"/>
      <c r="O3599" s="622"/>
      <c r="P3599" s="479"/>
      <c r="Q3599" s="479"/>
      <c r="R3599" s="623"/>
      <c r="S3599" s="478"/>
      <c r="T3599" s="478"/>
      <c r="U3599" s="624"/>
      <c r="V3599" s="624"/>
      <c r="W3599" s="624"/>
      <c r="BB3599" s="478"/>
      <c r="BC3599" s="478"/>
      <c r="BD3599" s="478"/>
      <c r="BE3599" s="478"/>
      <c r="BF3599" s="478"/>
      <c r="BG3599" s="478"/>
    </row>
    <row r="3600" spans="2:59" x14ac:dyDescent="0.2">
      <c r="B3600" s="478"/>
      <c r="C3600" s="478"/>
      <c r="D3600" s="620"/>
      <c r="E3600" s="620"/>
      <c r="F3600" s="620"/>
      <c r="G3600" s="479"/>
      <c r="H3600" s="621"/>
      <c r="I3600" s="622"/>
      <c r="J3600" s="622"/>
      <c r="K3600" s="623"/>
      <c r="L3600" s="623"/>
      <c r="M3600" s="622"/>
      <c r="N3600" s="623"/>
      <c r="O3600" s="622"/>
      <c r="P3600" s="479"/>
      <c r="Q3600" s="479"/>
      <c r="R3600" s="623"/>
      <c r="S3600" s="478"/>
      <c r="T3600" s="478"/>
      <c r="U3600" s="624"/>
      <c r="V3600" s="624"/>
      <c r="W3600" s="624"/>
      <c r="BB3600" s="478"/>
      <c r="BC3600" s="478"/>
      <c r="BD3600" s="478"/>
      <c r="BE3600" s="478"/>
      <c r="BF3600" s="478"/>
      <c r="BG3600" s="478"/>
    </row>
    <row r="3601" spans="2:59" x14ac:dyDescent="0.2">
      <c r="B3601" s="478"/>
      <c r="C3601" s="478"/>
      <c r="D3601" s="620"/>
      <c r="E3601" s="620"/>
      <c r="F3601" s="620"/>
      <c r="G3601" s="479"/>
      <c r="H3601" s="621"/>
      <c r="I3601" s="622"/>
      <c r="J3601" s="622"/>
      <c r="K3601" s="623"/>
      <c r="L3601" s="623"/>
      <c r="M3601" s="622"/>
      <c r="N3601" s="623"/>
      <c r="O3601" s="622"/>
      <c r="P3601" s="479"/>
      <c r="Q3601" s="479"/>
      <c r="R3601" s="623"/>
      <c r="S3601" s="478"/>
      <c r="T3601" s="478"/>
      <c r="U3601" s="624"/>
      <c r="V3601" s="624"/>
      <c r="W3601" s="624"/>
      <c r="BB3601" s="478"/>
      <c r="BC3601" s="478"/>
      <c r="BD3601" s="478"/>
      <c r="BE3601" s="478"/>
      <c r="BF3601" s="478"/>
      <c r="BG3601" s="478"/>
    </row>
    <row r="3602" spans="2:59" x14ac:dyDescent="0.2">
      <c r="B3602" s="478"/>
      <c r="C3602" s="478"/>
      <c r="D3602" s="620"/>
      <c r="E3602" s="620"/>
      <c r="F3602" s="620"/>
      <c r="G3602" s="479"/>
      <c r="H3602" s="621"/>
      <c r="I3602" s="622"/>
      <c r="J3602" s="622"/>
      <c r="K3602" s="623"/>
      <c r="L3602" s="623"/>
      <c r="M3602" s="622"/>
      <c r="N3602" s="623"/>
      <c r="O3602" s="622"/>
      <c r="P3602" s="479"/>
      <c r="Q3602" s="479"/>
      <c r="R3602" s="623"/>
      <c r="S3602" s="478"/>
      <c r="T3602" s="478"/>
      <c r="U3602" s="624"/>
      <c r="V3602" s="624"/>
      <c r="W3602" s="624"/>
      <c r="BB3602" s="478"/>
      <c r="BC3602" s="478"/>
      <c r="BD3602" s="478"/>
      <c r="BE3602" s="478"/>
      <c r="BF3602" s="478"/>
      <c r="BG3602" s="478"/>
    </row>
    <row r="3603" spans="2:59" x14ac:dyDescent="0.2">
      <c r="B3603" s="478"/>
      <c r="C3603" s="478"/>
      <c r="D3603" s="620"/>
      <c r="E3603" s="620"/>
      <c r="F3603" s="620"/>
      <c r="G3603" s="479"/>
      <c r="H3603" s="621"/>
      <c r="I3603" s="622"/>
      <c r="J3603" s="622"/>
      <c r="K3603" s="623"/>
      <c r="L3603" s="623"/>
      <c r="M3603" s="622"/>
      <c r="N3603" s="623"/>
      <c r="O3603" s="622"/>
      <c r="P3603" s="479"/>
      <c r="Q3603" s="479"/>
      <c r="R3603" s="623"/>
      <c r="S3603" s="478"/>
      <c r="T3603" s="478"/>
      <c r="U3603" s="624"/>
      <c r="V3603" s="624"/>
      <c r="W3603" s="624"/>
      <c r="BB3603" s="478"/>
      <c r="BC3603" s="478"/>
      <c r="BD3603" s="478"/>
      <c r="BE3603" s="478"/>
      <c r="BF3603" s="478"/>
      <c r="BG3603" s="478"/>
    </row>
    <row r="3604" spans="2:59" x14ac:dyDescent="0.2">
      <c r="B3604" s="478"/>
      <c r="C3604" s="478"/>
      <c r="D3604" s="620"/>
      <c r="E3604" s="620"/>
      <c r="F3604" s="620"/>
      <c r="G3604" s="479"/>
      <c r="H3604" s="621"/>
      <c r="I3604" s="622"/>
      <c r="J3604" s="622"/>
      <c r="K3604" s="623"/>
      <c r="L3604" s="623"/>
      <c r="M3604" s="622"/>
      <c r="N3604" s="623"/>
      <c r="O3604" s="622"/>
      <c r="P3604" s="479"/>
      <c r="Q3604" s="479"/>
      <c r="R3604" s="623"/>
      <c r="S3604" s="478"/>
      <c r="T3604" s="478"/>
      <c r="U3604" s="624"/>
      <c r="V3604" s="624"/>
      <c r="W3604" s="624"/>
      <c r="BB3604" s="478"/>
      <c r="BC3604" s="478"/>
      <c r="BD3604" s="478"/>
      <c r="BE3604" s="478"/>
      <c r="BF3604" s="478"/>
      <c r="BG3604" s="478"/>
    </row>
    <row r="3605" spans="2:59" x14ac:dyDescent="0.2">
      <c r="B3605" s="478"/>
      <c r="C3605" s="478"/>
      <c r="D3605" s="620"/>
      <c r="E3605" s="620"/>
      <c r="F3605" s="620"/>
      <c r="G3605" s="479"/>
      <c r="H3605" s="621"/>
      <c r="I3605" s="622"/>
      <c r="J3605" s="622"/>
      <c r="K3605" s="623"/>
      <c r="L3605" s="623"/>
      <c r="M3605" s="622"/>
      <c r="N3605" s="623"/>
      <c r="O3605" s="622"/>
      <c r="P3605" s="479"/>
      <c r="Q3605" s="479"/>
      <c r="R3605" s="623"/>
      <c r="S3605" s="478"/>
      <c r="T3605" s="478"/>
      <c r="U3605" s="624"/>
      <c r="V3605" s="624"/>
      <c r="W3605" s="624"/>
      <c r="BB3605" s="478"/>
      <c r="BC3605" s="478"/>
      <c r="BD3605" s="478"/>
      <c r="BE3605" s="478"/>
      <c r="BF3605" s="478"/>
      <c r="BG3605" s="478"/>
    </row>
    <row r="3606" spans="2:59" x14ac:dyDescent="0.2">
      <c r="B3606" s="478"/>
      <c r="C3606" s="478"/>
      <c r="D3606" s="620"/>
      <c r="E3606" s="620"/>
      <c r="F3606" s="620"/>
      <c r="G3606" s="479"/>
      <c r="H3606" s="621"/>
      <c r="I3606" s="622"/>
      <c r="J3606" s="622"/>
      <c r="K3606" s="623"/>
      <c r="L3606" s="623"/>
      <c r="M3606" s="622"/>
      <c r="N3606" s="623"/>
      <c r="O3606" s="622"/>
      <c r="P3606" s="479"/>
      <c r="Q3606" s="479"/>
      <c r="R3606" s="623"/>
      <c r="S3606" s="478"/>
      <c r="T3606" s="478"/>
      <c r="U3606" s="624"/>
      <c r="V3606" s="624"/>
      <c r="W3606" s="624"/>
      <c r="BB3606" s="478"/>
      <c r="BC3606" s="478"/>
      <c r="BD3606" s="478"/>
      <c r="BE3606" s="478"/>
      <c r="BF3606" s="478"/>
      <c r="BG3606" s="478"/>
    </row>
    <row r="3607" spans="2:59" x14ac:dyDescent="0.2">
      <c r="B3607" s="478"/>
      <c r="C3607" s="478"/>
      <c r="D3607" s="620"/>
      <c r="E3607" s="620"/>
      <c r="F3607" s="620"/>
      <c r="G3607" s="479"/>
      <c r="H3607" s="621"/>
      <c r="I3607" s="622"/>
      <c r="J3607" s="622"/>
      <c r="K3607" s="623"/>
      <c r="L3607" s="623"/>
      <c r="M3607" s="622"/>
      <c r="N3607" s="623"/>
      <c r="O3607" s="622"/>
      <c r="P3607" s="479"/>
      <c r="Q3607" s="479"/>
      <c r="R3607" s="623"/>
      <c r="S3607" s="478"/>
      <c r="T3607" s="478"/>
      <c r="U3607" s="624"/>
      <c r="V3607" s="624"/>
      <c r="W3607" s="624"/>
      <c r="BB3607" s="478"/>
      <c r="BC3607" s="478"/>
      <c r="BD3607" s="478"/>
      <c r="BE3607" s="478"/>
      <c r="BF3607" s="478"/>
      <c r="BG3607" s="478"/>
    </row>
    <row r="3608" spans="2:59" x14ac:dyDescent="0.2">
      <c r="B3608" s="478"/>
      <c r="C3608" s="478"/>
      <c r="D3608" s="620"/>
      <c r="E3608" s="620"/>
      <c r="F3608" s="620"/>
      <c r="G3608" s="479"/>
      <c r="H3608" s="621"/>
      <c r="I3608" s="622"/>
      <c r="J3608" s="622"/>
      <c r="K3608" s="623"/>
      <c r="L3608" s="623"/>
      <c r="M3608" s="622"/>
      <c r="N3608" s="623"/>
      <c r="O3608" s="622"/>
      <c r="P3608" s="479"/>
      <c r="Q3608" s="479"/>
      <c r="R3608" s="623"/>
      <c r="S3608" s="478"/>
      <c r="T3608" s="478"/>
      <c r="U3608" s="624"/>
      <c r="V3608" s="624"/>
      <c r="W3608" s="624"/>
      <c r="BB3608" s="478"/>
      <c r="BC3608" s="478"/>
      <c r="BD3608" s="478"/>
      <c r="BE3608" s="478"/>
      <c r="BF3608" s="478"/>
      <c r="BG3608" s="478"/>
    </row>
    <row r="3609" spans="2:59" x14ac:dyDescent="0.2">
      <c r="B3609" s="478"/>
      <c r="C3609" s="478"/>
      <c r="D3609" s="620"/>
      <c r="E3609" s="620"/>
      <c r="F3609" s="620"/>
      <c r="G3609" s="479"/>
      <c r="H3609" s="621"/>
      <c r="I3609" s="622"/>
      <c r="J3609" s="622"/>
      <c r="K3609" s="623"/>
      <c r="L3609" s="623"/>
      <c r="M3609" s="622"/>
      <c r="N3609" s="623"/>
      <c r="O3609" s="622"/>
      <c r="P3609" s="479"/>
      <c r="Q3609" s="479"/>
      <c r="R3609" s="623"/>
      <c r="S3609" s="478"/>
      <c r="T3609" s="478"/>
      <c r="U3609" s="624"/>
      <c r="V3609" s="624"/>
      <c r="W3609" s="624"/>
      <c r="BB3609" s="478"/>
      <c r="BC3609" s="478"/>
      <c r="BD3609" s="478"/>
      <c r="BE3609" s="478"/>
      <c r="BF3609" s="478"/>
      <c r="BG3609" s="478"/>
    </row>
    <row r="3610" spans="2:59" x14ac:dyDescent="0.2">
      <c r="B3610" s="478"/>
      <c r="C3610" s="478"/>
      <c r="D3610" s="620"/>
      <c r="E3610" s="620"/>
      <c r="F3610" s="620"/>
      <c r="G3610" s="479"/>
      <c r="H3610" s="621"/>
      <c r="I3610" s="622"/>
      <c r="J3610" s="622"/>
      <c r="K3610" s="623"/>
      <c r="L3610" s="623"/>
      <c r="M3610" s="622"/>
      <c r="N3610" s="623"/>
      <c r="O3610" s="622"/>
      <c r="P3610" s="479"/>
      <c r="Q3610" s="479"/>
      <c r="R3610" s="623"/>
      <c r="S3610" s="478"/>
      <c r="T3610" s="478"/>
      <c r="U3610" s="624"/>
      <c r="V3610" s="624"/>
      <c r="W3610" s="624"/>
      <c r="BB3610" s="478"/>
      <c r="BC3610" s="478"/>
      <c r="BD3610" s="478"/>
      <c r="BE3610" s="478"/>
      <c r="BF3610" s="478"/>
      <c r="BG3610" s="478"/>
    </row>
    <row r="3611" spans="2:59" x14ac:dyDescent="0.2">
      <c r="B3611" s="478"/>
      <c r="C3611" s="478"/>
      <c r="D3611" s="620"/>
      <c r="E3611" s="620"/>
      <c r="F3611" s="620"/>
      <c r="G3611" s="479"/>
      <c r="H3611" s="621"/>
      <c r="I3611" s="622"/>
      <c r="J3611" s="622"/>
      <c r="K3611" s="623"/>
      <c r="L3611" s="623"/>
      <c r="M3611" s="622"/>
      <c r="N3611" s="623"/>
      <c r="O3611" s="622"/>
      <c r="P3611" s="479"/>
      <c r="Q3611" s="479"/>
      <c r="R3611" s="623"/>
      <c r="S3611" s="478"/>
      <c r="T3611" s="478"/>
      <c r="U3611" s="624"/>
      <c r="V3611" s="624"/>
      <c r="W3611" s="624"/>
      <c r="BB3611" s="478"/>
      <c r="BC3611" s="478"/>
      <c r="BD3611" s="478"/>
      <c r="BE3611" s="478"/>
      <c r="BF3611" s="478"/>
      <c r="BG3611" s="478"/>
    </row>
    <row r="3612" spans="2:59" x14ac:dyDescent="0.2">
      <c r="B3612" s="478"/>
      <c r="C3612" s="478"/>
      <c r="D3612" s="620"/>
      <c r="E3612" s="620"/>
      <c r="F3612" s="620"/>
      <c r="G3612" s="479"/>
      <c r="H3612" s="621"/>
      <c r="I3612" s="622"/>
      <c r="J3612" s="622"/>
      <c r="K3612" s="623"/>
      <c r="L3612" s="623"/>
      <c r="M3612" s="622"/>
      <c r="N3612" s="623"/>
      <c r="O3612" s="622"/>
      <c r="P3612" s="479"/>
      <c r="Q3612" s="479"/>
      <c r="R3612" s="623"/>
      <c r="S3612" s="478"/>
      <c r="T3612" s="478"/>
      <c r="U3612" s="624"/>
      <c r="V3612" s="624"/>
      <c r="W3612" s="624"/>
      <c r="BB3612" s="478"/>
      <c r="BC3612" s="478"/>
      <c r="BD3612" s="478"/>
      <c r="BE3612" s="478"/>
      <c r="BF3612" s="478"/>
      <c r="BG3612" s="478"/>
    </row>
    <row r="3613" spans="2:59" x14ac:dyDescent="0.2">
      <c r="B3613" s="478"/>
      <c r="C3613" s="478"/>
      <c r="D3613" s="620"/>
      <c r="E3613" s="620"/>
      <c r="F3613" s="620"/>
      <c r="G3613" s="479"/>
      <c r="H3613" s="621"/>
      <c r="I3613" s="622"/>
      <c r="J3613" s="622"/>
      <c r="K3613" s="623"/>
      <c r="L3613" s="623"/>
      <c r="M3613" s="622"/>
      <c r="N3613" s="623"/>
      <c r="O3613" s="622"/>
      <c r="P3613" s="479"/>
      <c r="Q3613" s="479"/>
      <c r="R3613" s="623"/>
      <c r="S3613" s="478"/>
      <c r="T3613" s="478"/>
      <c r="U3613" s="624"/>
      <c r="V3613" s="624"/>
      <c r="W3613" s="624"/>
      <c r="BB3613" s="478"/>
      <c r="BC3613" s="478"/>
      <c r="BD3613" s="478"/>
      <c r="BE3613" s="478"/>
      <c r="BF3613" s="478"/>
      <c r="BG3613" s="478"/>
    </row>
    <row r="3614" spans="2:59" x14ac:dyDescent="0.2">
      <c r="B3614" s="478"/>
      <c r="C3614" s="478"/>
      <c r="D3614" s="620"/>
      <c r="E3614" s="620"/>
      <c r="F3614" s="620"/>
      <c r="G3614" s="479"/>
      <c r="H3614" s="621"/>
      <c r="I3614" s="622"/>
      <c r="J3614" s="622"/>
      <c r="K3614" s="623"/>
      <c r="L3614" s="623"/>
      <c r="M3614" s="622"/>
      <c r="N3614" s="623"/>
      <c r="O3614" s="622"/>
      <c r="P3614" s="479"/>
      <c r="Q3614" s="479"/>
      <c r="R3614" s="623"/>
      <c r="S3614" s="478"/>
      <c r="T3614" s="478"/>
      <c r="U3614" s="624"/>
      <c r="V3614" s="624"/>
      <c r="W3614" s="624"/>
      <c r="BB3614" s="478"/>
      <c r="BC3614" s="478"/>
      <c r="BD3614" s="478"/>
      <c r="BE3614" s="478"/>
      <c r="BF3614" s="478"/>
      <c r="BG3614" s="478"/>
    </row>
    <row r="3615" spans="2:59" x14ac:dyDescent="0.2">
      <c r="B3615" s="478"/>
      <c r="C3615" s="478"/>
      <c r="D3615" s="620"/>
      <c r="E3615" s="620"/>
      <c r="F3615" s="620"/>
      <c r="G3615" s="479"/>
      <c r="H3615" s="621"/>
      <c r="I3615" s="622"/>
      <c r="J3615" s="622"/>
      <c r="K3615" s="623"/>
      <c r="L3615" s="623"/>
      <c r="M3615" s="622"/>
      <c r="N3615" s="623"/>
      <c r="O3615" s="622"/>
      <c r="P3615" s="479"/>
      <c r="Q3615" s="479"/>
      <c r="R3615" s="623"/>
      <c r="S3615" s="478"/>
      <c r="T3615" s="478"/>
      <c r="U3615" s="624"/>
      <c r="V3615" s="624"/>
      <c r="W3615" s="624"/>
      <c r="BB3615" s="478"/>
      <c r="BC3615" s="478"/>
      <c r="BD3615" s="478"/>
      <c r="BE3615" s="478"/>
      <c r="BF3615" s="478"/>
      <c r="BG3615" s="478"/>
    </row>
    <row r="3616" spans="2:59" x14ac:dyDescent="0.2">
      <c r="B3616" s="478"/>
      <c r="C3616" s="478"/>
      <c r="D3616" s="620"/>
      <c r="E3616" s="620"/>
      <c r="F3616" s="620"/>
      <c r="G3616" s="479"/>
      <c r="H3616" s="621"/>
      <c r="I3616" s="622"/>
      <c r="J3616" s="622"/>
      <c r="K3616" s="623"/>
      <c r="L3616" s="623"/>
      <c r="M3616" s="622"/>
      <c r="N3616" s="623"/>
      <c r="O3616" s="622"/>
      <c r="P3616" s="479"/>
      <c r="Q3616" s="479"/>
      <c r="R3616" s="623"/>
      <c r="S3616" s="478"/>
      <c r="T3616" s="478"/>
      <c r="U3616" s="624"/>
      <c r="V3616" s="624"/>
      <c r="W3616" s="624"/>
      <c r="BB3616" s="478"/>
      <c r="BC3616" s="478"/>
      <c r="BD3616" s="478"/>
      <c r="BE3616" s="478"/>
      <c r="BF3616" s="478"/>
      <c r="BG3616" s="478"/>
    </row>
    <row r="3617" spans="2:59" x14ac:dyDescent="0.2">
      <c r="B3617" s="478"/>
      <c r="C3617" s="478"/>
      <c r="D3617" s="620"/>
      <c r="E3617" s="620"/>
      <c r="F3617" s="620"/>
      <c r="G3617" s="479"/>
      <c r="H3617" s="621"/>
      <c r="I3617" s="622"/>
      <c r="J3617" s="622"/>
      <c r="K3617" s="623"/>
      <c r="L3617" s="623"/>
      <c r="M3617" s="622"/>
      <c r="N3617" s="623"/>
      <c r="O3617" s="622"/>
      <c r="P3617" s="479"/>
      <c r="Q3617" s="479"/>
      <c r="R3617" s="623"/>
      <c r="S3617" s="478"/>
      <c r="T3617" s="478"/>
      <c r="U3617" s="624"/>
      <c r="V3617" s="624"/>
      <c r="W3617" s="624"/>
      <c r="BB3617" s="478"/>
      <c r="BC3617" s="478"/>
      <c r="BD3617" s="478"/>
      <c r="BE3617" s="478"/>
      <c r="BF3617" s="478"/>
      <c r="BG3617" s="478"/>
    </row>
    <row r="3618" spans="2:59" x14ac:dyDescent="0.2">
      <c r="B3618" s="478"/>
      <c r="C3618" s="478"/>
      <c r="D3618" s="620"/>
      <c r="E3618" s="620"/>
      <c r="F3618" s="620"/>
      <c r="G3618" s="479"/>
      <c r="H3618" s="621"/>
      <c r="I3618" s="622"/>
      <c r="J3618" s="622"/>
      <c r="K3618" s="623"/>
      <c r="L3618" s="623"/>
      <c r="M3618" s="622"/>
      <c r="N3618" s="623"/>
      <c r="O3618" s="622"/>
      <c r="P3618" s="479"/>
      <c r="Q3618" s="479"/>
      <c r="R3618" s="623"/>
      <c r="S3618" s="478"/>
      <c r="T3618" s="478"/>
      <c r="U3618" s="624"/>
      <c r="V3618" s="624"/>
      <c r="W3618" s="624"/>
      <c r="BB3618" s="478"/>
      <c r="BC3618" s="478"/>
      <c r="BD3618" s="478"/>
      <c r="BE3618" s="478"/>
      <c r="BF3618" s="478"/>
      <c r="BG3618" s="478"/>
    </row>
    <row r="3619" spans="2:59" x14ac:dyDescent="0.2">
      <c r="B3619" s="478"/>
      <c r="C3619" s="478"/>
      <c r="D3619" s="620"/>
      <c r="E3619" s="620"/>
      <c r="F3619" s="620"/>
      <c r="G3619" s="479"/>
      <c r="H3619" s="621"/>
      <c r="I3619" s="622"/>
      <c r="J3619" s="622"/>
      <c r="K3619" s="623"/>
      <c r="L3619" s="623"/>
      <c r="M3619" s="622"/>
      <c r="N3619" s="623"/>
      <c r="O3619" s="622"/>
      <c r="P3619" s="479"/>
      <c r="Q3619" s="479"/>
      <c r="R3619" s="623"/>
      <c r="S3619" s="478"/>
      <c r="T3619" s="478"/>
      <c r="U3619" s="624"/>
      <c r="V3619" s="624"/>
      <c r="W3619" s="624"/>
      <c r="BB3619" s="478"/>
      <c r="BC3619" s="478"/>
      <c r="BD3619" s="478"/>
      <c r="BE3619" s="478"/>
      <c r="BF3619" s="478"/>
      <c r="BG3619" s="478"/>
    </row>
    <row r="3620" spans="2:59" x14ac:dyDescent="0.2">
      <c r="B3620" s="478"/>
      <c r="C3620" s="478"/>
      <c r="D3620" s="620"/>
      <c r="E3620" s="620"/>
      <c r="F3620" s="620"/>
      <c r="G3620" s="479"/>
      <c r="H3620" s="621"/>
      <c r="I3620" s="622"/>
      <c r="J3620" s="622"/>
      <c r="K3620" s="623"/>
      <c r="L3620" s="623"/>
      <c r="M3620" s="622"/>
      <c r="N3620" s="623"/>
      <c r="O3620" s="622"/>
      <c r="P3620" s="479"/>
      <c r="Q3620" s="479"/>
      <c r="R3620" s="623"/>
      <c r="S3620" s="478"/>
      <c r="T3620" s="478"/>
      <c r="U3620" s="624"/>
      <c r="V3620" s="624"/>
      <c r="W3620" s="624"/>
      <c r="BB3620" s="478"/>
      <c r="BC3620" s="478"/>
      <c r="BD3620" s="478"/>
      <c r="BE3620" s="478"/>
      <c r="BF3620" s="478"/>
      <c r="BG3620" s="478"/>
    </row>
    <row r="3621" spans="2:59" x14ac:dyDescent="0.2">
      <c r="B3621" s="478"/>
      <c r="C3621" s="478"/>
      <c r="D3621" s="620"/>
      <c r="E3621" s="620"/>
      <c r="F3621" s="620"/>
      <c r="G3621" s="479"/>
      <c r="H3621" s="621"/>
      <c r="I3621" s="622"/>
      <c r="J3621" s="622"/>
      <c r="K3621" s="623"/>
      <c r="L3621" s="623"/>
      <c r="M3621" s="622"/>
      <c r="N3621" s="623"/>
      <c r="O3621" s="622"/>
      <c r="P3621" s="479"/>
      <c r="Q3621" s="479"/>
      <c r="R3621" s="623"/>
      <c r="S3621" s="478"/>
      <c r="T3621" s="478"/>
      <c r="U3621" s="624"/>
      <c r="V3621" s="624"/>
      <c r="W3621" s="624"/>
      <c r="BB3621" s="478"/>
      <c r="BC3621" s="478"/>
      <c r="BD3621" s="478"/>
      <c r="BE3621" s="478"/>
      <c r="BF3621" s="478"/>
      <c r="BG3621" s="478"/>
    </row>
    <row r="3622" spans="2:59" x14ac:dyDescent="0.2">
      <c r="B3622" s="478"/>
      <c r="C3622" s="478"/>
      <c r="D3622" s="620"/>
      <c r="E3622" s="620"/>
      <c r="F3622" s="620"/>
      <c r="G3622" s="479"/>
      <c r="H3622" s="621"/>
      <c r="I3622" s="622"/>
      <c r="J3622" s="622"/>
      <c r="K3622" s="623"/>
      <c r="L3622" s="623"/>
      <c r="M3622" s="622"/>
      <c r="N3622" s="623"/>
      <c r="O3622" s="622"/>
      <c r="P3622" s="479"/>
      <c r="Q3622" s="479"/>
      <c r="R3622" s="623"/>
      <c r="S3622" s="478"/>
      <c r="T3622" s="478"/>
      <c r="U3622" s="624"/>
      <c r="V3622" s="624"/>
      <c r="W3622" s="624"/>
      <c r="BB3622" s="478"/>
      <c r="BC3622" s="478"/>
      <c r="BD3622" s="478"/>
      <c r="BE3622" s="478"/>
      <c r="BF3622" s="478"/>
      <c r="BG3622" s="478"/>
    </row>
    <row r="3623" spans="2:59" x14ac:dyDescent="0.2">
      <c r="B3623" s="478"/>
      <c r="C3623" s="478"/>
      <c r="D3623" s="620"/>
      <c r="E3623" s="620"/>
      <c r="F3623" s="620"/>
      <c r="G3623" s="479"/>
      <c r="H3623" s="621"/>
      <c r="I3623" s="622"/>
      <c r="J3623" s="622"/>
      <c r="K3623" s="623"/>
      <c r="L3623" s="623"/>
      <c r="M3623" s="622"/>
      <c r="N3623" s="623"/>
      <c r="O3623" s="622"/>
      <c r="P3623" s="479"/>
      <c r="Q3623" s="479"/>
      <c r="R3623" s="623"/>
      <c r="S3623" s="478"/>
      <c r="T3623" s="478"/>
      <c r="U3623" s="624"/>
      <c r="V3623" s="624"/>
      <c r="W3623" s="624"/>
      <c r="BB3623" s="478"/>
      <c r="BC3623" s="478"/>
      <c r="BD3623" s="478"/>
      <c r="BE3623" s="478"/>
      <c r="BF3623" s="478"/>
      <c r="BG3623" s="478"/>
    </row>
    <row r="3624" spans="2:59" x14ac:dyDescent="0.2">
      <c r="B3624" s="478"/>
      <c r="C3624" s="478"/>
      <c r="D3624" s="620"/>
      <c r="E3624" s="620"/>
      <c r="F3624" s="620"/>
      <c r="G3624" s="479"/>
      <c r="H3624" s="621"/>
      <c r="I3624" s="622"/>
      <c r="J3624" s="622"/>
      <c r="K3624" s="623"/>
      <c r="L3624" s="623"/>
      <c r="M3624" s="622"/>
      <c r="N3624" s="623"/>
      <c r="O3624" s="622"/>
      <c r="P3624" s="479"/>
      <c r="Q3624" s="479"/>
      <c r="R3624" s="623"/>
      <c r="S3624" s="478"/>
      <c r="T3624" s="478"/>
      <c r="U3624" s="624"/>
      <c r="V3624" s="624"/>
      <c r="W3624" s="624"/>
      <c r="BB3624" s="478"/>
      <c r="BC3624" s="478"/>
      <c r="BD3624" s="478"/>
      <c r="BE3624" s="478"/>
      <c r="BF3624" s="478"/>
      <c r="BG3624" s="478"/>
    </row>
    <row r="3625" spans="2:59" x14ac:dyDescent="0.2">
      <c r="B3625" s="478"/>
      <c r="C3625" s="478"/>
      <c r="D3625" s="620"/>
      <c r="E3625" s="620"/>
      <c r="F3625" s="620"/>
      <c r="G3625" s="479"/>
      <c r="H3625" s="621"/>
      <c r="I3625" s="622"/>
      <c r="J3625" s="622"/>
      <c r="K3625" s="623"/>
      <c r="L3625" s="623"/>
      <c r="M3625" s="622"/>
      <c r="N3625" s="623"/>
      <c r="O3625" s="622"/>
      <c r="P3625" s="479"/>
      <c r="Q3625" s="479"/>
      <c r="R3625" s="623"/>
      <c r="S3625" s="478"/>
      <c r="T3625" s="478"/>
      <c r="U3625" s="624"/>
      <c r="V3625" s="624"/>
      <c r="W3625" s="624"/>
      <c r="BB3625" s="478"/>
      <c r="BC3625" s="478"/>
      <c r="BD3625" s="478"/>
      <c r="BE3625" s="478"/>
      <c r="BF3625" s="478"/>
      <c r="BG3625" s="478"/>
    </row>
    <row r="3626" spans="2:59" x14ac:dyDescent="0.2">
      <c r="B3626" s="478"/>
      <c r="C3626" s="478"/>
      <c r="D3626" s="620"/>
      <c r="E3626" s="620"/>
      <c r="F3626" s="620"/>
      <c r="G3626" s="479"/>
      <c r="H3626" s="621"/>
      <c r="I3626" s="622"/>
      <c r="J3626" s="622"/>
      <c r="K3626" s="623"/>
      <c r="L3626" s="623"/>
      <c r="M3626" s="622"/>
      <c r="N3626" s="623"/>
      <c r="O3626" s="622"/>
      <c r="P3626" s="479"/>
      <c r="Q3626" s="479"/>
      <c r="R3626" s="623"/>
      <c r="S3626" s="478"/>
      <c r="T3626" s="478"/>
      <c r="U3626" s="624"/>
      <c r="V3626" s="624"/>
      <c r="W3626" s="624"/>
      <c r="BB3626" s="478"/>
      <c r="BC3626" s="478"/>
      <c r="BD3626" s="478"/>
      <c r="BE3626" s="478"/>
      <c r="BF3626" s="478"/>
      <c r="BG3626" s="478"/>
    </row>
    <row r="3627" spans="2:59" x14ac:dyDescent="0.2">
      <c r="B3627" s="478"/>
      <c r="C3627" s="478"/>
      <c r="D3627" s="620"/>
      <c r="E3627" s="620"/>
      <c r="F3627" s="620"/>
      <c r="G3627" s="479"/>
      <c r="H3627" s="621"/>
      <c r="I3627" s="622"/>
      <c r="J3627" s="622"/>
      <c r="K3627" s="623"/>
      <c r="L3627" s="623"/>
      <c r="M3627" s="622"/>
      <c r="N3627" s="623"/>
      <c r="O3627" s="622"/>
      <c r="P3627" s="479"/>
      <c r="Q3627" s="479"/>
      <c r="R3627" s="623"/>
      <c r="S3627" s="478"/>
      <c r="T3627" s="478"/>
      <c r="U3627" s="624"/>
      <c r="V3627" s="624"/>
      <c r="W3627" s="624"/>
      <c r="BB3627" s="478"/>
      <c r="BC3627" s="478"/>
      <c r="BD3627" s="478"/>
      <c r="BE3627" s="478"/>
      <c r="BF3627" s="478"/>
      <c r="BG3627" s="478"/>
    </row>
    <row r="3628" spans="2:59" x14ac:dyDescent="0.2">
      <c r="B3628" s="478"/>
      <c r="C3628" s="478"/>
      <c r="D3628" s="620"/>
      <c r="E3628" s="620"/>
      <c r="F3628" s="620"/>
      <c r="G3628" s="479"/>
      <c r="H3628" s="621"/>
      <c r="I3628" s="622"/>
      <c r="J3628" s="622"/>
      <c r="K3628" s="623"/>
      <c r="L3628" s="623"/>
      <c r="M3628" s="622"/>
      <c r="N3628" s="623"/>
      <c r="O3628" s="622"/>
      <c r="P3628" s="479"/>
      <c r="Q3628" s="479"/>
      <c r="R3628" s="623"/>
      <c r="S3628" s="478"/>
      <c r="T3628" s="478"/>
      <c r="U3628" s="624"/>
      <c r="V3628" s="624"/>
      <c r="W3628" s="624"/>
      <c r="BB3628" s="478"/>
      <c r="BC3628" s="478"/>
      <c r="BD3628" s="478"/>
      <c r="BE3628" s="478"/>
      <c r="BF3628" s="478"/>
      <c r="BG3628" s="478"/>
    </row>
    <row r="3629" spans="2:59" x14ac:dyDescent="0.2">
      <c r="B3629" s="478"/>
      <c r="C3629" s="478"/>
      <c r="D3629" s="620"/>
      <c r="E3629" s="620"/>
      <c r="F3629" s="620"/>
      <c r="G3629" s="479"/>
      <c r="H3629" s="621"/>
      <c r="I3629" s="622"/>
      <c r="J3629" s="622"/>
      <c r="K3629" s="623"/>
      <c r="L3629" s="623"/>
      <c r="M3629" s="622"/>
      <c r="N3629" s="623"/>
      <c r="O3629" s="622"/>
      <c r="P3629" s="479"/>
      <c r="Q3629" s="479"/>
      <c r="R3629" s="623"/>
      <c r="S3629" s="478"/>
      <c r="T3629" s="478"/>
      <c r="U3629" s="624"/>
      <c r="V3629" s="624"/>
      <c r="W3629" s="624"/>
      <c r="BB3629" s="478"/>
      <c r="BC3629" s="478"/>
      <c r="BD3629" s="478"/>
      <c r="BE3629" s="478"/>
      <c r="BF3629" s="478"/>
      <c r="BG3629" s="478"/>
    </row>
    <row r="3630" spans="2:59" x14ac:dyDescent="0.2">
      <c r="B3630" s="478"/>
      <c r="C3630" s="478"/>
      <c r="D3630" s="620"/>
      <c r="E3630" s="620"/>
      <c r="F3630" s="620"/>
      <c r="G3630" s="479"/>
      <c r="H3630" s="621"/>
      <c r="I3630" s="622"/>
      <c r="J3630" s="622"/>
      <c r="K3630" s="623"/>
      <c r="L3630" s="623"/>
      <c r="M3630" s="622"/>
      <c r="N3630" s="623"/>
      <c r="O3630" s="622"/>
      <c r="P3630" s="479"/>
      <c r="Q3630" s="479"/>
      <c r="R3630" s="623"/>
      <c r="S3630" s="478"/>
      <c r="T3630" s="478"/>
      <c r="U3630" s="624"/>
      <c r="V3630" s="624"/>
      <c r="W3630" s="624"/>
      <c r="BB3630" s="478"/>
      <c r="BC3630" s="478"/>
      <c r="BD3630" s="478"/>
      <c r="BE3630" s="478"/>
      <c r="BF3630" s="478"/>
      <c r="BG3630" s="478"/>
    </row>
    <row r="3631" spans="2:59" x14ac:dyDescent="0.2">
      <c r="B3631" s="478"/>
      <c r="C3631" s="478"/>
      <c r="D3631" s="620"/>
      <c r="E3631" s="620"/>
      <c r="F3631" s="620"/>
      <c r="G3631" s="479"/>
      <c r="H3631" s="621"/>
      <c r="I3631" s="622"/>
      <c r="J3631" s="622"/>
      <c r="K3631" s="623"/>
      <c r="L3631" s="623"/>
      <c r="M3631" s="622"/>
      <c r="N3631" s="623"/>
      <c r="O3631" s="622"/>
      <c r="P3631" s="479"/>
      <c r="Q3631" s="479"/>
      <c r="R3631" s="623"/>
      <c r="S3631" s="478"/>
      <c r="T3631" s="478"/>
      <c r="U3631" s="624"/>
      <c r="V3631" s="624"/>
      <c r="W3631" s="624"/>
      <c r="BB3631" s="478"/>
      <c r="BC3631" s="478"/>
      <c r="BD3631" s="478"/>
      <c r="BE3631" s="478"/>
      <c r="BF3631" s="478"/>
      <c r="BG3631" s="478"/>
    </row>
    <row r="3632" spans="2:59" x14ac:dyDescent="0.2">
      <c r="B3632" s="478"/>
      <c r="C3632" s="478"/>
      <c r="D3632" s="620"/>
      <c r="E3632" s="620"/>
      <c r="F3632" s="620"/>
      <c r="G3632" s="479"/>
      <c r="H3632" s="621"/>
      <c r="I3632" s="622"/>
      <c r="J3632" s="622"/>
      <c r="K3632" s="623"/>
      <c r="L3632" s="623"/>
      <c r="M3632" s="622"/>
      <c r="N3632" s="623"/>
      <c r="O3632" s="622"/>
      <c r="P3632" s="479"/>
      <c r="Q3632" s="479"/>
      <c r="R3632" s="623"/>
      <c r="S3632" s="478"/>
      <c r="T3632" s="478"/>
      <c r="U3632" s="624"/>
      <c r="V3632" s="624"/>
      <c r="W3632" s="624"/>
      <c r="BB3632" s="478"/>
      <c r="BC3632" s="478"/>
      <c r="BD3632" s="478"/>
      <c r="BE3632" s="478"/>
      <c r="BF3632" s="478"/>
      <c r="BG3632" s="478"/>
    </row>
    <row r="3633" spans="2:59" x14ac:dyDescent="0.2">
      <c r="B3633" s="478"/>
      <c r="C3633" s="478"/>
      <c r="D3633" s="620"/>
      <c r="E3633" s="620"/>
      <c r="F3633" s="620"/>
      <c r="G3633" s="479"/>
      <c r="H3633" s="621"/>
      <c r="I3633" s="622"/>
      <c r="J3633" s="622"/>
      <c r="K3633" s="623"/>
      <c r="L3633" s="623"/>
      <c r="M3633" s="622"/>
      <c r="N3633" s="623"/>
      <c r="O3633" s="622"/>
      <c r="P3633" s="479"/>
      <c r="Q3633" s="479"/>
      <c r="R3633" s="623"/>
      <c r="S3633" s="478"/>
      <c r="T3633" s="478"/>
      <c r="U3633" s="624"/>
      <c r="V3633" s="624"/>
      <c r="W3633" s="624"/>
      <c r="BB3633" s="478"/>
      <c r="BC3633" s="478"/>
      <c r="BD3633" s="478"/>
      <c r="BE3633" s="478"/>
      <c r="BF3633" s="478"/>
      <c r="BG3633" s="478"/>
    </row>
    <row r="3634" spans="2:59" x14ac:dyDescent="0.2">
      <c r="B3634" s="478"/>
      <c r="C3634" s="478"/>
      <c r="D3634" s="620"/>
      <c r="E3634" s="620"/>
      <c r="F3634" s="620"/>
      <c r="G3634" s="479"/>
      <c r="H3634" s="621"/>
      <c r="I3634" s="622"/>
      <c r="J3634" s="622"/>
      <c r="K3634" s="623"/>
      <c r="L3634" s="623"/>
      <c r="M3634" s="622"/>
      <c r="N3634" s="623"/>
      <c r="O3634" s="622"/>
      <c r="P3634" s="479"/>
      <c r="Q3634" s="479"/>
      <c r="R3634" s="623"/>
      <c r="S3634" s="478"/>
      <c r="T3634" s="478"/>
      <c r="U3634" s="624"/>
      <c r="V3634" s="624"/>
      <c r="W3634" s="624"/>
      <c r="BB3634" s="478"/>
      <c r="BC3634" s="478"/>
      <c r="BD3634" s="478"/>
      <c r="BE3634" s="478"/>
      <c r="BF3634" s="478"/>
      <c r="BG3634" s="478"/>
    </row>
    <row r="3635" spans="2:59" x14ac:dyDescent="0.2">
      <c r="B3635" s="478"/>
      <c r="C3635" s="478"/>
      <c r="D3635" s="620"/>
      <c r="E3635" s="620"/>
      <c r="F3635" s="620"/>
      <c r="G3635" s="479"/>
      <c r="H3635" s="621"/>
      <c r="I3635" s="622"/>
      <c r="J3635" s="622"/>
      <c r="K3635" s="623"/>
      <c r="L3635" s="623"/>
      <c r="M3635" s="622"/>
      <c r="N3635" s="623"/>
      <c r="O3635" s="622"/>
      <c r="P3635" s="479"/>
      <c r="Q3635" s="479"/>
      <c r="R3635" s="623"/>
      <c r="S3635" s="478"/>
      <c r="T3635" s="478"/>
      <c r="U3635" s="624"/>
      <c r="V3635" s="624"/>
      <c r="W3635" s="624"/>
      <c r="BB3635" s="478"/>
      <c r="BC3635" s="478"/>
      <c r="BD3635" s="478"/>
      <c r="BE3635" s="478"/>
      <c r="BF3635" s="478"/>
      <c r="BG3635" s="478"/>
    </row>
    <row r="3636" spans="2:59" x14ac:dyDescent="0.2">
      <c r="B3636" s="478"/>
      <c r="C3636" s="478"/>
      <c r="D3636" s="620"/>
      <c r="E3636" s="620"/>
      <c r="F3636" s="620"/>
      <c r="G3636" s="479"/>
      <c r="H3636" s="621"/>
      <c r="I3636" s="622"/>
      <c r="J3636" s="622"/>
      <c r="K3636" s="623"/>
      <c r="L3636" s="623"/>
      <c r="M3636" s="622"/>
      <c r="N3636" s="623"/>
      <c r="O3636" s="622"/>
      <c r="P3636" s="479"/>
      <c r="Q3636" s="479"/>
      <c r="R3636" s="623"/>
      <c r="S3636" s="478"/>
      <c r="T3636" s="478"/>
      <c r="U3636" s="624"/>
      <c r="V3636" s="624"/>
      <c r="W3636" s="624"/>
      <c r="BB3636" s="478"/>
      <c r="BC3636" s="478"/>
      <c r="BD3636" s="478"/>
      <c r="BE3636" s="478"/>
      <c r="BF3636" s="478"/>
      <c r="BG3636" s="478"/>
    </row>
    <row r="3637" spans="2:59" x14ac:dyDescent="0.2">
      <c r="B3637" s="478"/>
      <c r="C3637" s="478"/>
      <c r="D3637" s="620"/>
      <c r="E3637" s="620"/>
      <c r="F3637" s="620"/>
      <c r="G3637" s="479"/>
      <c r="H3637" s="621"/>
      <c r="I3637" s="622"/>
      <c r="J3637" s="622"/>
      <c r="K3637" s="623"/>
      <c r="L3637" s="623"/>
      <c r="M3637" s="622"/>
      <c r="N3637" s="623"/>
      <c r="O3637" s="622"/>
      <c r="P3637" s="479"/>
      <c r="Q3637" s="479"/>
      <c r="R3637" s="623"/>
      <c r="S3637" s="478"/>
      <c r="T3637" s="478"/>
      <c r="U3637" s="624"/>
      <c r="V3637" s="624"/>
      <c r="W3637" s="624"/>
      <c r="BB3637" s="478"/>
      <c r="BC3637" s="478"/>
      <c r="BD3637" s="478"/>
      <c r="BE3637" s="478"/>
      <c r="BF3637" s="478"/>
      <c r="BG3637" s="478"/>
    </row>
    <row r="3638" spans="2:59" x14ac:dyDescent="0.2">
      <c r="B3638" s="478"/>
      <c r="C3638" s="478"/>
      <c r="D3638" s="620"/>
      <c r="E3638" s="620"/>
      <c r="F3638" s="620"/>
      <c r="G3638" s="479"/>
      <c r="H3638" s="621"/>
      <c r="I3638" s="622"/>
      <c r="J3638" s="622"/>
      <c r="K3638" s="623"/>
      <c r="L3638" s="623"/>
      <c r="M3638" s="622"/>
      <c r="N3638" s="623"/>
      <c r="O3638" s="622"/>
      <c r="P3638" s="479"/>
      <c r="Q3638" s="479"/>
      <c r="R3638" s="623"/>
      <c r="S3638" s="478"/>
      <c r="T3638" s="478"/>
      <c r="U3638" s="624"/>
      <c r="V3638" s="624"/>
      <c r="W3638" s="624"/>
      <c r="BB3638" s="478"/>
      <c r="BC3638" s="478"/>
      <c r="BD3638" s="478"/>
      <c r="BE3638" s="478"/>
      <c r="BF3638" s="478"/>
      <c r="BG3638" s="478"/>
    </row>
    <row r="3639" spans="2:59" x14ac:dyDescent="0.2">
      <c r="B3639" s="478"/>
      <c r="C3639" s="478"/>
      <c r="D3639" s="620"/>
      <c r="E3639" s="620"/>
      <c r="F3639" s="620"/>
      <c r="G3639" s="479"/>
      <c r="H3639" s="621"/>
      <c r="I3639" s="622"/>
      <c r="J3639" s="622"/>
      <c r="K3639" s="623"/>
      <c r="L3639" s="623"/>
      <c r="M3639" s="622"/>
      <c r="N3639" s="623"/>
      <c r="O3639" s="622"/>
      <c r="P3639" s="479"/>
      <c r="Q3639" s="479"/>
      <c r="R3639" s="623"/>
      <c r="S3639" s="478"/>
      <c r="T3639" s="478"/>
      <c r="U3639" s="624"/>
      <c r="V3639" s="624"/>
      <c r="W3639" s="624"/>
      <c r="BB3639" s="478"/>
      <c r="BC3639" s="478"/>
      <c r="BD3639" s="478"/>
      <c r="BE3639" s="478"/>
      <c r="BF3639" s="478"/>
      <c r="BG3639" s="478"/>
    </row>
    <row r="3640" spans="2:59" x14ac:dyDescent="0.2">
      <c r="B3640" s="478"/>
      <c r="C3640" s="478"/>
      <c r="D3640" s="620"/>
      <c r="E3640" s="620"/>
      <c r="F3640" s="620"/>
      <c r="G3640" s="479"/>
      <c r="H3640" s="621"/>
      <c r="I3640" s="622"/>
      <c r="J3640" s="622"/>
      <c r="K3640" s="623"/>
      <c r="L3640" s="623"/>
      <c r="M3640" s="622"/>
      <c r="N3640" s="623"/>
      <c r="O3640" s="622"/>
      <c r="P3640" s="479"/>
      <c r="Q3640" s="479"/>
      <c r="R3640" s="623"/>
      <c r="S3640" s="478"/>
      <c r="T3640" s="478"/>
      <c r="U3640" s="624"/>
      <c r="V3640" s="624"/>
      <c r="W3640" s="624"/>
      <c r="BB3640" s="478"/>
      <c r="BC3640" s="478"/>
      <c r="BD3640" s="478"/>
      <c r="BE3640" s="478"/>
      <c r="BF3640" s="478"/>
      <c r="BG3640" s="478"/>
    </row>
    <row r="3641" spans="2:59" x14ac:dyDescent="0.2">
      <c r="B3641" s="478"/>
      <c r="C3641" s="478"/>
      <c r="D3641" s="620"/>
      <c r="E3641" s="620"/>
      <c r="F3641" s="620"/>
      <c r="G3641" s="479"/>
      <c r="H3641" s="621"/>
      <c r="I3641" s="622"/>
      <c r="J3641" s="622"/>
      <c r="K3641" s="623"/>
      <c r="L3641" s="623"/>
      <c r="M3641" s="622"/>
      <c r="N3641" s="623"/>
      <c r="O3641" s="622"/>
      <c r="P3641" s="479"/>
      <c r="Q3641" s="479"/>
      <c r="R3641" s="623"/>
      <c r="S3641" s="478"/>
      <c r="T3641" s="478"/>
      <c r="U3641" s="624"/>
      <c r="V3641" s="624"/>
      <c r="W3641" s="624"/>
      <c r="BB3641" s="478"/>
      <c r="BC3641" s="478"/>
      <c r="BD3641" s="478"/>
      <c r="BE3641" s="478"/>
      <c r="BF3641" s="478"/>
      <c r="BG3641" s="478"/>
    </row>
    <row r="3642" spans="2:59" x14ac:dyDescent="0.2">
      <c r="B3642" s="478"/>
      <c r="C3642" s="478"/>
      <c r="D3642" s="620"/>
      <c r="E3642" s="620"/>
      <c r="F3642" s="620"/>
      <c r="G3642" s="479"/>
      <c r="H3642" s="621"/>
      <c r="I3642" s="622"/>
      <c r="J3642" s="622"/>
      <c r="K3642" s="623"/>
      <c r="L3642" s="623"/>
      <c r="M3642" s="622"/>
      <c r="N3642" s="623"/>
      <c r="O3642" s="622"/>
      <c r="P3642" s="479"/>
      <c r="Q3642" s="479"/>
      <c r="R3642" s="623"/>
      <c r="S3642" s="478"/>
      <c r="T3642" s="478"/>
      <c r="U3642" s="624"/>
      <c r="V3642" s="624"/>
      <c r="W3642" s="624"/>
      <c r="BB3642" s="478"/>
      <c r="BC3642" s="478"/>
      <c r="BD3642" s="478"/>
      <c r="BE3642" s="478"/>
      <c r="BF3642" s="478"/>
      <c r="BG3642" s="478"/>
    </row>
    <row r="3643" spans="2:59" x14ac:dyDescent="0.2">
      <c r="B3643" s="478"/>
      <c r="C3643" s="478"/>
      <c r="D3643" s="620"/>
      <c r="E3643" s="620"/>
      <c r="F3643" s="620"/>
      <c r="G3643" s="479"/>
      <c r="H3643" s="621"/>
      <c r="I3643" s="622"/>
      <c r="J3643" s="622"/>
      <c r="K3643" s="623"/>
      <c r="L3643" s="623"/>
      <c r="M3643" s="622"/>
      <c r="N3643" s="623"/>
      <c r="O3643" s="622"/>
      <c r="P3643" s="479"/>
      <c r="Q3643" s="479"/>
      <c r="R3643" s="623"/>
      <c r="S3643" s="478"/>
      <c r="T3643" s="478"/>
      <c r="U3643" s="624"/>
      <c r="V3643" s="624"/>
      <c r="W3643" s="624"/>
      <c r="BB3643" s="478"/>
      <c r="BC3643" s="478"/>
      <c r="BD3643" s="478"/>
      <c r="BE3643" s="478"/>
      <c r="BF3643" s="478"/>
      <c r="BG3643" s="478"/>
    </row>
    <row r="3644" spans="2:59" x14ac:dyDescent="0.2">
      <c r="B3644" s="478"/>
      <c r="C3644" s="478"/>
      <c r="D3644" s="620"/>
      <c r="E3644" s="620"/>
      <c r="F3644" s="620"/>
      <c r="G3644" s="479"/>
      <c r="H3644" s="621"/>
      <c r="I3644" s="622"/>
      <c r="J3644" s="622"/>
      <c r="K3644" s="623"/>
      <c r="L3644" s="623"/>
      <c r="M3644" s="622"/>
      <c r="N3644" s="623"/>
      <c r="O3644" s="622"/>
      <c r="P3644" s="479"/>
      <c r="Q3644" s="479"/>
      <c r="R3644" s="623"/>
      <c r="S3644" s="478"/>
      <c r="T3644" s="478"/>
      <c r="U3644" s="624"/>
      <c r="V3644" s="624"/>
      <c r="W3644" s="624"/>
      <c r="BB3644" s="478"/>
      <c r="BC3644" s="478"/>
      <c r="BD3644" s="478"/>
      <c r="BE3644" s="478"/>
      <c r="BF3644" s="478"/>
      <c r="BG3644" s="478"/>
    </row>
    <row r="3645" spans="2:59" x14ac:dyDescent="0.2">
      <c r="B3645" s="478"/>
      <c r="C3645" s="478"/>
      <c r="D3645" s="620"/>
      <c r="E3645" s="620"/>
      <c r="F3645" s="620"/>
      <c r="G3645" s="479"/>
      <c r="H3645" s="621"/>
      <c r="I3645" s="622"/>
      <c r="J3645" s="622"/>
      <c r="K3645" s="623"/>
      <c r="L3645" s="623"/>
      <c r="M3645" s="622"/>
      <c r="N3645" s="623"/>
      <c r="O3645" s="622"/>
      <c r="P3645" s="479"/>
      <c r="Q3645" s="479"/>
      <c r="R3645" s="623"/>
      <c r="S3645" s="478"/>
      <c r="T3645" s="478"/>
      <c r="U3645" s="624"/>
      <c r="V3645" s="624"/>
      <c r="W3645" s="624"/>
      <c r="BB3645" s="478"/>
      <c r="BC3645" s="478"/>
      <c r="BD3645" s="478"/>
      <c r="BE3645" s="478"/>
      <c r="BF3645" s="478"/>
      <c r="BG3645" s="478"/>
    </row>
    <row r="3646" spans="2:59" x14ac:dyDescent="0.2">
      <c r="B3646" s="478"/>
      <c r="C3646" s="478"/>
      <c r="D3646" s="620"/>
      <c r="E3646" s="620"/>
      <c r="F3646" s="620"/>
      <c r="G3646" s="479"/>
      <c r="H3646" s="621"/>
      <c r="I3646" s="622"/>
      <c r="J3646" s="622"/>
      <c r="K3646" s="623"/>
      <c r="L3646" s="623"/>
      <c r="M3646" s="622"/>
      <c r="N3646" s="623"/>
      <c r="O3646" s="622"/>
      <c r="P3646" s="479"/>
      <c r="Q3646" s="479"/>
      <c r="R3646" s="623"/>
      <c r="S3646" s="478"/>
      <c r="T3646" s="478"/>
      <c r="U3646" s="624"/>
      <c r="V3646" s="624"/>
      <c r="W3646" s="624"/>
      <c r="BB3646" s="478"/>
      <c r="BC3646" s="478"/>
      <c r="BD3646" s="478"/>
      <c r="BE3646" s="478"/>
      <c r="BF3646" s="478"/>
      <c r="BG3646" s="478"/>
    </row>
    <row r="3647" spans="2:59" x14ac:dyDescent="0.2">
      <c r="B3647" s="478"/>
      <c r="C3647" s="478"/>
      <c r="D3647" s="620"/>
      <c r="E3647" s="620"/>
      <c r="F3647" s="620"/>
      <c r="G3647" s="479"/>
      <c r="H3647" s="621"/>
      <c r="I3647" s="622"/>
      <c r="J3647" s="622"/>
      <c r="K3647" s="623"/>
      <c r="L3647" s="623"/>
      <c r="M3647" s="622"/>
      <c r="N3647" s="623"/>
      <c r="O3647" s="622"/>
      <c r="P3647" s="479"/>
      <c r="Q3647" s="479"/>
      <c r="R3647" s="623"/>
      <c r="S3647" s="478"/>
      <c r="T3647" s="478"/>
      <c r="U3647" s="624"/>
      <c r="V3647" s="624"/>
      <c r="W3647" s="624"/>
      <c r="BB3647" s="478"/>
      <c r="BC3647" s="478"/>
      <c r="BD3647" s="478"/>
      <c r="BE3647" s="478"/>
      <c r="BF3647" s="478"/>
      <c r="BG3647" s="478"/>
    </row>
    <row r="3648" spans="2:59" x14ac:dyDescent="0.2">
      <c r="B3648" s="478"/>
      <c r="C3648" s="478"/>
      <c r="D3648" s="620"/>
      <c r="E3648" s="620"/>
      <c r="F3648" s="620"/>
      <c r="G3648" s="479"/>
      <c r="H3648" s="621"/>
      <c r="I3648" s="622"/>
      <c r="J3648" s="622"/>
      <c r="K3648" s="623"/>
      <c r="L3648" s="623"/>
      <c r="M3648" s="622"/>
      <c r="N3648" s="623"/>
      <c r="O3648" s="622"/>
      <c r="P3648" s="479"/>
      <c r="Q3648" s="479"/>
      <c r="R3648" s="623"/>
      <c r="S3648" s="478"/>
      <c r="T3648" s="478"/>
      <c r="U3648" s="624"/>
      <c r="V3648" s="624"/>
      <c r="W3648" s="624"/>
      <c r="BB3648" s="478"/>
      <c r="BC3648" s="478"/>
      <c r="BD3648" s="478"/>
      <c r="BE3648" s="478"/>
      <c r="BF3648" s="478"/>
      <c r="BG3648" s="478"/>
    </row>
    <row r="3649" spans="2:59" x14ac:dyDescent="0.2">
      <c r="B3649" s="478"/>
      <c r="C3649" s="478"/>
      <c r="D3649" s="620"/>
      <c r="E3649" s="620"/>
      <c r="F3649" s="620"/>
      <c r="G3649" s="479"/>
      <c r="H3649" s="621"/>
      <c r="I3649" s="622"/>
      <c r="J3649" s="622"/>
      <c r="K3649" s="623"/>
      <c r="L3649" s="623"/>
      <c r="M3649" s="622"/>
      <c r="N3649" s="623"/>
      <c r="O3649" s="622"/>
      <c r="P3649" s="479"/>
      <c r="Q3649" s="479"/>
      <c r="R3649" s="623"/>
      <c r="S3649" s="478"/>
      <c r="T3649" s="478"/>
      <c r="U3649" s="624"/>
      <c r="V3649" s="624"/>
      <c r="W3649" s="624"/>
      <c r="BB3649" s="478"/>
      <c r="BC3649" s="478"/>
      <c r="BD3649" s="478"/>
      <c r="BE3649" s="478"/>
      <c r="BF3649" s="478"/>
      <c r="BG3649" s="478"/>
    </row>
    <row r="3650" spans="2:59" x14ac:dyDescent="0.2">
      <c r="B3650" s="478"/>
      <c r="C3650" s="478"/>
      <c r="D3650" s="620"/>
      <c r="E3650" s="620"/>
      <c r="F3650" s="620"/>
      <c r="G3650" s="479"/>
      <c r="H3650" s="621"/>
      <c r="I3650" s="622"/>
      <c r="J3650" s="622"/>
      <c r="K3650" s="623"/>
      <c r="L3650" s="623"/>
      <c r="M3650" s="622"/>
      <c r="N3650" s="623"/>
      <c r="O3650" s="622"/>
      <c r="P3650" s="479"/>
      <c r="Q3650" s="479"/>
      <c r="R3650" s="623"/>
      <c r="S3650" s="478"/>
      <c r="T3650" s="478"/>
      <c r="U3650" s="624"/>
      <c r="V3650" s="624"/>
      <c r="W3650" s="624"/>
      <c r="BB3650" s="478"/>
      <c r="BC3650" s="478"/>
      <c r="BD3650" s="478"/>
      <c r="BE3650" s="478"/>
      <c r="BF3650" s="478"/>
      <c r="BG3650" s="478"/>
    </row>
    <row r="3651" spans="2:59" x14ac:dyDescent="0.2">
      <c r="B3651" s="478"/>
      <c r="C3651" s="478"/>
      <c r="D3651" s="620"/>
      <c r="E3651" s="620"/>
      <c r="F3651" s="620"/>
      <c r="G3651" s="479"/>
      <c r="H3651" s="621"/>
      <c r="I3651" s="622"/>
      <c r="J3651" s="622"/>
      <c r="K3651" s="623"/>
      <c r="L3651" s="623"/>
      <c r="M3651" s="622"/>
      <c r="N3651" s="623"/>
      <c r="O3651" s="622"/>
      <c r="P3651" s="479"/>
      <c r="Q3651" s="479"/>
      <c r="R3651" s="623"/>
      <c r="S3651" s="478"/>
      <c r="T3651" s="478"/>
      <c r="U3651" s="624"/>
      <c r="V3651" s="624"/>
      <c r="W3651" s="624"/>
      <c r="BB3651" s="478"/>
      <c r="BC3651" s="478"/>
      <c r="BD3651" s="478"/>
      <c r="BE3651" s="478"/>
      <c r="BF3651" s="478"/>
      <c r="BG3651" s="478"/>
    </row>
    <row r="3652" spans="2:59" x14ac:dyDescent="0.2">
      <c r="B3652" s="478"/>
      <c r="C3652" s="478"/>
      <c r="D3652" s="620"/>
      <c r="E3652" s="620"/>
      <c r="F3652" s="620"/>
      <c r="G3652" s="479"/>
      <c r="H3652" s="621"/>
      <c r="I3652" s="622"/>
      <c r="J3652" s="622"/>
      <c r="K3652" s="623"/>
      <c r="L3652" s="623"/>
      <c r="M3652" s="622"/>
      <c r="N3652" s="623"/>
      <c r="O3652" s="622"/>
      <c r="P3652" s="479"/>
      <c r="Q3652" s="479"/>
      <c r="R3652" s="623"/>
      <c r="S3652" s="478"/>
      <c r="T3652" s="478"/>
      <c r="U3652" s="624"/>
      <c r="V3652" s="624"/>
      <c r="W3652" s="624"/>
      <c r="BB3652" s="478"/>
      <c r="BC3652" s="478"/>
      <c r="BD3652" s="478"/>
      <c r="BE3652" s="478"/>
      <c r="BF3652" s="478"/>
      <c r="BG3652" s="478"/>
    </row>
    <row r="3653" spans="2:59" x14ac:dyDescent="0.2">
      <c r="B3653" s="478"/>
      <c r="C3653" s="478"/>
      <c r="D3653" s="620"/>
      <c r="E3653" s="620"/>
      <c r="F3653" s="620"/>
      <c r="G3653" s="479"/>
      <c r="H3653" s="621"/>
      <c r="I3653" s="622"/>
      <c r="J3653" s="622"/>
      <c r="K3653" s="623"/>
      <c r="L3653" s="623"/>
      <c r="M3653" s="622"/>
      <c r="N3653" s="623"/>
      <c r="O3653" s="622"/>
      <c r="P3653" s="479"/>
      <c r="Q3653" s="479"/>
      <c r="R3653" s="623"/>
      <c r="S3653" s="478"/>
      <c r="T3653" s="478"/>
      <c r="U3653" s="624"/>
      <c r="V3653" s="624"/>
      <c r="W3653" s="624"/>
      <c r="BB3653" s="478"/>
      <c r="BC3653" s="478"/>
      <c r="BD3653" s="478"/>
      <c r="BE3653" s="478"/>
      <c r="BF3653" s="478"/>
      <c r="BG3653" s="478"/>
    </row>
    <row r="3654" spans="2:59" x14ac:dyDescent="0.2">
      <c r="B3654" s="478"/>
      <c r="C3654" s="478"/>
      <c r="D3654" s="620"/>
      <c r="E3654" s="620"/>
      <c r="F3654" s="620"/>
      <c r="G3654" s="479"/>
      <c r="H3654" s="621"/>
      <c r="I3654" s="622"/>
      <c r="J3654" s="622"/>
      <c r="K3654" s="623"/>
      <c r="L3654" s="623"/>
      <c r="M3654" s="622"/>
      <c r="N3654" s="623"/>
      <c r="O3654" s="622"/>
      <c r="P3654" s="479"/>
      <c r="Q3654" s="479"/>
      <c r="R3654" s="623"/>
      <c r="S3654" s="478"/>
      <c r="T3654" s="478"/>
      <c r="U3654" s="624"/>
      <c r="V3654" s="624"/>
      <c r="W3654" s="624"/>
      <c r="BB3654" s="478"/>
      <c r="BC3654" s="478"/>
      <c r="BD3654" s="478"/>
      <c r="BE3654" s="478"/>
      <c r="BF3654" s="478"/>
      <c r="BG3654" s="478"/>
    </row>
    <row r="3655" spans="2:59" x14ac:dyDescent="0.2">
      <c r="B3655" s="478"/>
      <c r="C3655" s="478"/>
      <c r="D3655" s="620"/>
      <c r="E3655" s="620"/>
      <c r="F3655" s="620"/>
      <c r="G3655" s="479"/>
      <c r="H3655" s="621"/>
      <c r="I3655" s="622"/>
      <c r="J3655" s="622"/>
      <c r="K3655" s="623"/>
      <c r="L3655" s="623"/>
      <c r="M3655" s="622"/>
      <c r="N3655" s="623"/>
      <c r="O3655" s="622"/>
      <c r="P3655" s="479"/>
      <c r="Q3655" s="479"/>
      <c r="R3655" s="623"/>
      <c r="S3655" s="478"/>
      <c r="T3655" s="478"/>
      <c r="U3655" s="624"/>
      <c r="V3655" s="624"/>
      <c r="W3655" s="624"/>
      <c r="BB3655" s="478"/>
      <c r="BC3655" s="478"/>
      <c r="BD3655" s="478"/>
      <c r="BE3655" s="478"/>
      <c r="BF3655" s="478"/>
      <c r="BG3655" s="478"/>
    </row>
    <row r="3656" spans="2:59" x14ac:dyDescent="0.2">
      <c r="B3656" s="478"/>
      <c r="C3656" s="478"/>
      <c r="D3656" s="620"/>
      <c r="E3656" s="620"/>
      <c r="F3656" s="620"/>
      <c r="G3656" s="479"/>
      <c r="H3656" s="621"/>
      <c r="I3656" s="622"/>
      <c r="J3656" s="622"/>
      <c r="K3656" s="623"/>
      <c r="L3656" s="623"/>
      <c r="M3656" s="622"/>
      <c r="N3656" s="623"/>
      <c r="O3656" s="622"/>
      <c r="P3656" s="479"/>
      <c r="Q3656" s="479"/>
      <c r="R3656" s="623"/>
      <c r="S3656" s="478"/>
      <c r="T3656" s="478"/>
      <c r="U3656" s="624"/>
      <c r="V3656" s="624"/>
      <c r="W3656" s="624"/>
      <c r="BB3656" s="478"/>
      <c r="BC3656" s="478"/>
      <c r="BD3656" s="478"/>
      <c r="BE3656" s="478"/>
      <c r="BF3656" s="478"/>
      <c r="BG3656" s="478"/>
    </row>
    <row r="3657" spans="2:59" x14ac:dyDescent="0.2">
      <c r="B3657" s="478"/>
      <c r="C3657" s="478"/>
      <c r="D3657" s="620"/>
      <c r="E3657" s="620"/>
      <c r="F3657" s="620"/>
      <c r="G3657" s="479"/>
      <c r="H3657" s="621"/>
      <c r="I3657" s="622"/>
      <c r="J3657" s="622"/>
      <c r="K3657" s="623"/>
      <c r="L3657" s="623"/>
      <c r="M3657" s="622"/>
      <c r="N3657" s="623"/>
      <c r="O3657" s="622"/>
      <c r="P3657" s="479"/>
      <c r="Q3657" s="479"/>
      <c r="R3657" s="623"/>
      <c r="S3657" s="478"/>
      <c r="T3657" s="478"/>
      <c r="U3657" s="624"/>
      <c r="V3657" s="624"/>
      <c r="W3657" s="624"/>
      <c r="BB3657" s="478"/>
      <c r="BC3657" s="478"/>
      <c r="BD3657" s="478"/>
      <c r="BE3657" s="478"/>
      <c r="BF3657" s="478"/>
      <c r="BG3657" s="478"/>
    </row>
    <row r="3658" spans="2:59" x14ac:dyDescent="0.2">
      <c r="B3658" s="478"/>
      <c r="C3658" s="478"/>
      <c r="D3658" s="620"/>
      <c r="E3658" s="620"/>
      <c r="F3658" s="620"/>
      <c r="G3658" s="479"/>
      <c r="H3658" s="621"/>
      <c r="I3658" s="622"/>
      <c r="J3658" s="622"/>
      <c r="K3658" s="623"/>
      <c r="L3658" s="623"/>
      <c r="M3658" s="622"/>
      <c r="N3658" s="623"/>
      <c r="O3658" s="622"/>
      <c r="P3658" s="479"/>
      <c r="Q3658" s="479"/>
      <c r="R3658" s="623"/>
      <c r="S3658" s="478"/>
      <c r="T3658" s="478"/>
      <c r="U3658" s="624"/>
      <c r="V3658" s="624"/>
      <c r="W3658" s="624"/>
      <c r="BB3658" s="478"/>
      <c r="BC3658" s="478"/>
      <c r="BD3658" s="478"/>
      <c r="BE3658" s="478"/>
      <c r="BF3658" s="478"/>
      <c r="BG3658" s="478"/>
    </row>
    <row r="3659" spans="2:59" x14ac:dyDescent="0.2">
      <c r="B3659" s="478"/>
      <c r="C3659" s="478"/>
      <c r="D3659" s="620"/>
      <c r="E3659" s="620"/>
      <c r="F3659" s="620"/>
      <c r="G3659" s="479"/>
      <c r="H3659" s="621"/>
      <c r="I3659" s="622"/>
      <c r="J3659" s="622"/>
      <c r="K3659" s="623"/>
      <c r="L3659" s="623"/>
      <c r="M3659" s="622"/>
      <c r="N3659" s="623"/>
      <c r="O3659" s="622"/>
      <c r="P3659" s="479"/>
      <c r="Q3659" s="479"/>
      <c r="R3659" s="623"/>
      <c r="S3659" s="478"/>
      <c r="T3659" s="478"/>
      <c r="U3659" s="624"/>
      <c r="V3659" s="624"/>
      <c r="W3659" s="624"/>
      <c r="BB3659" s="478"/>
      <c r="BC3659" s="478"/>
      <c r="BD3659" s="478"/>
      <c r="BE3659" s="478"/>
      <c r="BF3659" s="478"/>
      <c r="BG3659" s="478"/>
    </row>
    <row r="3660" spans="2:59" x14ac:dyDescent="0.2">
      <c r="B3660" s="478"/>
      <c r="C3660" s="478"/>
      <c r="D3660" s="620"/>
      <c r="E3660" s="620"/>
      <c r="F3660" s="620"/>
      <c r="G3660" s="479"/>
      <c r="H3660" s="621"/>
      <c r="I3660" s="622"/>
      <c r="J3660" s="622"/>
      <c r="K3660" s="623"/>
      <c r="L3660" s="623"/>
      <c r="M3660" s="622"/>
      <c r="N3660" s="623"/>
      <c r="O3660" s="622"/>
      <c r="P3660" s="479"/>
      <c r="Q3660" s="479"/>
      <c r="R3660" s="623"/>
      <c r="S3660" s="478"/>
      <c r="T3660" s="478"/>
      <c r="U3660" s="624"/>
      <c r="V3660" s="624"/>
      <c r="W3660" s="624"/>
      <c r="BB3660" s="478"/>
      <c r="BC3660" s="478"/>
      <c r="BD3660" s="478"/>
      <c r="BE3660" s="478"/>
      <c r="BF3660" s="478"/>
      <c r="BG3660" s="478"/>
    </row>
    <row r="3661" spans="2:59" x14ac:dyDescent="0.2">
      <c r="B3661" s="478"/>
      <c r="C3661" s="478"/>
      <c r="D3661" s="620"/>
      <c r="E3661" s="620"/>
      <c r="F3661" s="620"/>
      <c r="G3661" s="479"/>
      <c r="H3661" s="621"/>
      <c r="I3661" s="622"/>
      <c r="J3661" s="622"/>
      <c r="K3661" s="623"/>
      <c r="L3661" s="623"/>
      <c r="M3661" s="622"/>
      <c r="N3661" s="623"/>
      <c r="O3661" s="622"/>
      <c r="P3661" s="479"/>
      <c r="Q3661" s="479"/>
      <c r="R3661" s="623"/>
      <c r="S3661" s="478"/>
      <c r="T3661" s="478"/>
      <c r="U3661" s="624"/>
      <c r="V3661" s="624"/>
      <c r="W3661" s="624"/>
      <c r="BB3661" s="478"/>
      <c r="BC3661" s="478"/>
      <c r="BD3661" s="478"/>
      <c r="BE3661" s="478"/>
      <c r="BF3661" s="478"/>
      <c r="BG3661" s="478"/>
    </row>
    <row r="3662" spans="2:59" x14ac:dyDescent="0.2">
      <c r="B3662" s="478"/>
      <c r="C3662" s="478"/>
      <c r="D3662" s="620"/>
      <c r="E3662" s="620"/>
      <c r="F3662" s="620"/>
      <c r="G3662" s="479"/>
      <c r="H3662" s="621"/>
      <c r="I3662" s="622"/>
      <c r="J3662" s="622"/>
      <c r="K3662" s="623"/>
      <c r="L3662" s="623"/>
      <c r="M3662" s="622"/>
      <c r="N3662" s="623"/>
      <c r="O3662" s="622"/>
      <c r="P3662" s="479"/>
      <c r="Q3662" s="479"/>
      <c r="R3662" s="623"/>
      <c r="S3662" s="478"/>
      <c r="T3662" s="478"/>
      <c r="U3662" s="624"/>
      <c r="V3662" s="624"/>
      <c r="W3662" s="624"/>
      <c r="BB3662" s="478"/>
      <c r="BC3662" s="478"/>
      <c r="BD3662" s="478"/>
      <c r="BE3662" s="478"/>
      <c r="BF3662" s="478"/>
      <c r="BG3662" s="478"/>
    </row>
    <row r="3663" spans="2:59" x14ac:dyDescent="0.2">
      <c r="B3663" s="478"/>
      <c r="C3663" s="478"/>
      <c r="D3663" s="620"/>
      <c r="E3663" s="620"/>
      <c r="F3663" s="620"/>
      <c r="G3663" s="479"/>
      <c r="H3663" s="621"/>
      <c r="I3663" s="622"/>
      <c r="J3663" s="622"/>
      <c r="K3663" s="623"/>
      <c r="L3663" s="623"/>
      <c r="M3663" s="622"/>
      <c r="N3663" s="623"/>
      <c r="O3663" s="622"/>
      <c r="P3663" s="479"/>
      <c r="Q3663" s="479"/>
      <c r="R3663" s="623"/>
      <c r="S3663" s="478"/>
      <c r="T3663" s="478"/>
      <c r="U3663" s="624"/>
      <c r="V3663" s="624"/>
      <c r="W3663" s="624"/>
      <c r="BB3663" s="478"/>
      <c r="BC3663" s="478"/>
      <c r="BD3663" s="478"/>
      <c r="BE3663" s="478"/>
      <c r="BF3663" s="478"/>
      <c r="BG3663" s="478"/>
    </row>
    <row r="3664" spans="2:59" x14ac:dyDescent="0.2">
      <c r="B3664" s="478"/>
      <c r="C3664" s="478"/>
      <c r="D3664" s="620"/>
      <c r="E3664" s="620"/>
      <c r="F3664" s="620"/>
      <c r="G3664" s="479"/>
      <c r="H3664" s="621"/>
      <c r="I3664" s="622"/>
      <c r="J3664" s="622"/>
      <c r="K3664" s="623"/>
      <c r="L3664" s="623"/>
      <c r="M3664" s="622"/>
      <c r="N3664" s="623"/>
      <c r="O3664" s="622"/>
      <c r="P3664" s="479"/>
      <c r="Q3664" s="479"/>
      <c r="R3664" s="623"/>
      <c r="S3664" s="478"/>
      <c r="T3664" s="478"/>
      <c r="U3664" s="624"/>
      <c r="V3664" s="624"/>
      <c r="W3664" s="624"/>
      <c r="BB3664" s="478"/>
      <c r="BC3664" s="478"/>
      <c r="BD3664" s="478"/>
      <c r="BE3664" s="478"/>
      <c r="BF3664" s="478"/>
      <c r="BG3664" s="478"/>
    </row>
    <row r="3665" spans="2:59" x14ac:dyDescent="0.2">
      <c r="B3665" s="478"/>
      <c r="C3665" s="478"/>
      <c r="D3665" s="620"/>
      <c r="E3665" s="620"/>
      <c r="F3665" s="620"/>
      <c r="G3665" s="479"/>
      <c r="H3665" s="621"/>
      <c r="I3665" s="622"/>
      <c r="J3665" s="622"/>
      <c r="K3665" s="623"/>
      <c r="L3665" s="623"/>
      <c r="M3665" s="622"/>
      <c r="N3665" s="623"/>
      <c r="O3665" s="622"/>
      <c r="P3665" s="479"/>
      <c r="Q3665" s="479"/>
      <c r="R3665" s="623"/>
      <c r="S3665" s="478"/>
      <c r="T3665" s="478"/>
      <c r="U3665" s="624"/>
      <c r="V3665" s="624"/>
      <c r="W3665" s="624"/>
      <c r="BB3665" s="478"/>
      <c r="BC3665" s="478"/>
      <c r="BD3665" s="478"/>
      <c r="BE3665" s="478"/>
      <c r="BF3665" s="478"/>
      <c r="BG3665" s="478"/>
    </row>
    <row r="3666" spans="2:59" x14ac:dyDescent="0.2">
      <c r="B3666" s="478"/>
      <c r="C3666" s="478"/>
      <c r="D3666" s="620"/>
      <c r="E3666" s="620"/>
      <c r="F3666" s="620"/>
      <c r="G3666" s="479"/>
      <c r="H3666" s="621"/>
      <c r="I3666" s="622"/>
      <c r="J3666" s="622"/>
      <c r="K3666" s="623"/>
      <c r="L3666" s="623"/>
      <c r="M3666" s="622"/>
      <c r="N3666" s="623"/>
      <c r="O3666" s="622"/>
      <c r="P3666" s="479"/>
      <c r="Q3666" s="479"/>
      <c r="R3666" s="623"/>
      <c r="S3666" s="478"/>
      <c r="T3666" s="478"/>
      <c r="U3666" s="624"/>
      <c r="V3666" s="624"/>
      <c r="W3666" s="624"/>
      <c r="BB3666" s="478"/>
      <c r="BC3666" s="478"/>
      <c r="BD3666" s="478"/>
      <c r="BE3666" s="478"/>
      <c r="BF3666" s="478"/>
      <c r="BG3666" s="478"/>
    </row>
    <row r="3667" spans="2:59" x14ac:dyDescent="0.2">
      <c r="B3667" s="478"/>
      <c r="C3667" s="478"/>
      <c r="D3667" s="620"/>
      <c r="E3667" s="620"/>
      <c r="F3667" s="620"/>
      <c r="G3667" s="479"/>
      <c r="H3667" s="621"/>
      <c r="I3667" s="622"/>
      <c r="J3667" s="622"/>
      <c r="K3667" s="623"/>
      <c r="L3667" s="623"/>
      <c r="M3667" s="622"/>
      <c r="N3667" s="623"/>
      <c r="O3667" s="622"/>
      <c r="P3667" s="479"/>
      <c r="Q3667" s="479"/>
      <c r="R3667" s="623"/>
      <c r="S3667" s="478"/>
      <c r="T3667" s="478"/>
      <c r="U3667" s="624"/>
      <c r="V3667" s="624"/>
      <c r="W3667" s="624"/>
      <c r="BB3667" s="478"/>
      <c r="BC3667" s="478"/>
      <c r="BD3667" s="478"/>
      <c r="BE3667" s="478"/>
      <c r="BF3667" s="478"/>
      <c r="BG3667" s="478"/>
    </row>
    <row r="3668" spans="2:59" x14ac:dyDescent="0.2">
      <c r="B3668" s="478"/>
      <c r="C3668" s="478"/>
      <c r="D3668" s="620"/>
      <c r="E3668" s="620"/>
      <c r="F3668" s="620"/>
      <c r="G3668" s="479"/>
      <c r="H3668" s="621"/>
      <c r="I3668" s="622"/>
      <c r="J3668" s="622"/>
      <c r="K3668" s="623"/>
      <c r="L3668" s="623"/>
      <c r="M3668" s="622"/>
      <c r="N3668" s="623"/>
      <c r="O3668" s="622"/>
      <c r="P3668" s="479"/>
      <c r="Q3668" s="479"/>
      <c r="R3668" s="623"/>
      <c r="S3668" s="478"/>
      <c r="T3668" s="478"/>
      <c r="U3668" s="624"/>
      <c r="V3668" s="624"/>
      <c r="W3668" s="624"/>
      <c r="BB3668" s="478"/>
      <c r="BC3668" s="478"/>
      <c r="BD3668" s="478"/>
      <c r="BE3668" s="478"/>
      <c r="BF3668" s="478"/>
      <c r="BG3668" s="478"/>
    </row>
    <row r="3669" spans="2:59" x14ac:dyDescent="0.2">
      <c r="B3669" s="478"/>
      <c r="C3669" s="478"/>
      <c r="D3669" s="620"/>
      <c r="E3669" s="620"/>
      <c r="F3669" s="620"/>
      <c r="G3669" s="479"/>
      <c r="H3669" s="621"/>
      <c r="I3669" s="622"/>
      <c r="J3669" s="622"/>
      <c r="K3669" s="623"/>
      <c r="L3669" s="623"/>
      <c r="M3669" s="622"/>
      <c r="N3669" s="623"/>
      <c r="O3669" s="622"/>
      <c r="P3669" s="479"/>
      <c r="Q3669" s="479"/>
      <c r="R3669" s="623"/>
      <c r="S3669" s="478"/>
      <c r="T3669" s="478"/>
      <c r="U3669" s="624"/>
      <c r="V3669" s="624"/>
      <c r="W3669" s="624"/>
      <c r="BB3669" s="478"/>
      <c r="BC3669" s="478"/>
      <c r="BD3669" s="478"/>
      <c r="BE3669" s="478"/>
      <c r="BF3669" s="478"/>
      <c r="BG3669" s="478"/>
    </row>
    <row r="3670" spans="2:59" x14ac:dyDescent="0.2">
      <c r="B3670" s="478"/>
      <c r="C3670" s="478"/>
      <c r="D3670" s="620"/>
      <c r="E3670" s="620"/>
      <c r="F3670" s="620"/>
      <c r="G3670" s="479"/>
      <c r="H3670" s="621"/>
      <c r="I3670" s="622"/>
      <c r="J3670" s="622"/>
      <c r="K3670" s="623"/>
      <c r="L3670" s="623"/>
      <c r="M3670" s="622"/>
      <c r="N3670" s="623"/>
      <c r="O3670" s="622"/>
      <c r="P3670" s="479"/>
      <c r="Q3670" s="479"/>
      <c r="R3670" s="623"/>
      <c r="S3670" s="478"/>
      <c r="T3670" s="478"/>
      <c r="U3670" s="624"/>
      <c r="V3670" s="624"/>
      <c r="W3670" s="624"/>
      <c r="BB3670" s="478"/>
      <c r="BC3670" s="478"/>
      <c r="BD3670" s="478"/>
      <c r="BE3670" s="478"/>
      <c r="BF3670" s="478"/>
      <c r="BG3670" s="478"/>
    </row>
    <row r="3671" spans="2:59" x14ac:dyDescent="0.2">
      <c r="B3671" s="478"/>
      <c r="C3671" s="478"/>
      <c r="D3671" s="620"/>
      <c r="E3671" s="620"/>
      <c r="F3671" s="620"/>
      <c r="G3671" s="479"/>
      <c r="H3671" s="621"/>
      <c r="I3671" s="622"/>
      <c r="J3671" s="622"/>
      <c r="K3671" s="623"/>
      <c r="L3671" s="623"/>
      <c r="M3671" s="622"/>
      <c r="N3671" s="623"/>
      <c r="O3671" s="622"/>
      <c r="P3671" s="479"/>
      <c r="Q3671" s="479"/>
      <c r="R3671" s="623"/>
      <c r="S3671" s="478"/>
      <c r="T3671" s="478"/>
      <c r="U3671" s="624"/>
      <c r="V3671" s="624"/>
      <c r="W3671" s="624"/>
      <c r="BB3671" s="478"/>
      <c r="BC3671" s="478"/>
      <c r="BD3671" s="478"/>
      <c r="BE3671" s="478"/>
      <c r="BF3671" s="478"/>
      <c r="BG3671" s="478"/>
    </row>
    <row r="3672" spans="2:59" x14ac:dyDescent="0.2">
      <c r="B3672" s="478"/>
      <c r="C3672" s="478"/>
      <c r="D3672" s="620"/>
      <c r="E3672" s="620"/>
      <c r="F3672" s="620"/>
      <c r="G3672" s="479"/>
      <c r="H3672" s="621"/>
      <c r="I3672" s="622"/>
      <c r="J3672" s="622"/>
      <c r="K3672" s="623"/>
      <c r="L3672" s="623"/>
      <c r="M3672" s="622"/>
      <c r="N3672" s="623"/>
      <c r="O3672" s="622"/>
      <c r="P3672" s="479"/>
      <c r="Q3672" s="479"/>
      <c r="R3672" s="623"/>
      <c r="S3672" s="478"/>
      <c r="T3672" s="478"/>
      <c r="U3672" s="624"/>
      <c r="V3672" s="624"/>
      <c r="W3672" s="624"/>
      <c r="BB3672" s="478"/>
      <c r="BC3672" s="478"/>
      <c r="BD3672" s="478"/>
      <c r="BE3672" s="478"/>
      <c r="BF3672" s="478"/>
      <c r="BG3672" s="478"/>
    </row>
    <row r="3673" spans="2:59" x14ac:dyDescent="0.2">
      <c r="B3673" s="478"/>
      <c r="C3673" s="478"/>
      <c r="D3673" s="620"/>
      <c r="E3673" s="620"/>
      <c r="F3673" s="620"/>
      <c r="G3673" s="479"/>
      <c r="H3673" s="621"/>
      <c r="I3673" s="622"/>
      <c r="J3673" s="622"/>
      <c r="K3673" s="623"/>
      <c r="L3673" s="623"/>
      <c r="M3673" s="622"/>
      <c r="N3673" s="623"/>
      <c r="O3673" s="622"/>
      <c r="P3673" s="479"/>
      <c r="Q3673" s="479"/>
      <c r="R3673" s="623"/>
      <c r="S3673" s="478"/>
      <c r="T3673" s="478"/>
      <c r="U3673" s="624"/>
      <c r="V3673" s="624"/>
      <c r="W3673" s="624"/>
      <c r="BB3673" s="478"/>
      <c r="BC3673" s="478"/>
      <c r="BD3673" s="478"/>
      <c r="BE3673" s="478"/>
      <c r="BF3673" s="478"/>
      <c r="BG3673" s="478"/>
    </row>
    <row r="3674" spans="2:59" x14ac:dyDescent="0.2">
      <c r="B3674" s="478"/>
      <c r="C3674" s="478"/>
      <c r="D3674" s="620"/>
      <c r="E3674" s="620"/>
      <c r="F3674" s="620"/>
      <c r="G3674" s="479"/>
      <c r="H3674" s="621"/>
      <c r="I3674" s="622"/>
      <c r="J3674" s="622"/>
      <c r="K3674" s="623"/>
      <c r="L3674" s="623"/>
      <c r="M3674" s="622"/>
      <c r="N3674" s="623"/>
      <c r="O3674" s="622"/>
      <c r="P3674" s="479"/>
      <c r="Q3674" s="479"/>
      <c r="R3674" s="623"/>
      <c r="S3674" s="478"/>
      <c r="T3674" s="478"/>
      <c r="U3674" s="624"/>
      <c r="V3674" s="624"/>
      <c r="W3674" s="624"/>
      <c r="BB3674" s="478"/>
      <c r="BC3674" s="478"/>
      <c r="BD3674" s="478"/>
      <c r="BE3674" s="478"/>
      <c r="BF3674" s="478"/>
      <c r="BG3674" s="478"/>
    </row>
    <row r="3675" spans="2:59" x14ac:dyDescent="0.2">
      <c r="B3675" s="478"/>
      <c r="C3675" s="478"/>
      <c r="D3675" s="620"/>
      <c r="E3675" s="620"/>
      <c r="F3675" s="620"/>
      <c r="G3675" s="479"/>
      <c r="H3675" s="621"/>
      <c r="I3675" s="622"/>
      <c r="J3675" s="622"/>
      <c r="K3675" s="623"/>
      <c r="L3675" s="623"/>
      <c r="M3675" s="622"/>
      <c r="N3675" s="623"/>
      <c r="O3675" s="622"/>
      <c r="P3675" s="479"/>
      <c r="Q3675" s="479"/>
      <c r="R3675" s="623"/>
      <c r="S3675" s="478"/>
      <c r="T3675" s="478"/>
      <c r="U3675" s="624"/>
      <c r="V3675" s="624"/>
      <c r="W3675" s="624"/>
      <c r="BB3675" s="478"/>
      <c r="BC3675" s="478"/>
      <c r="BD3675" s="478"/>
      <c r="BE3675" s="478"/>
      <c r="BF3675" s="478"/>
      <c r="BG3675" s="478"/>
    </row>
    <row r="3676" spans="2:59" x14ac:dyDescent="0.2">
      <c r="B3676" s="478"/>
      <c r="C3676" s="478"/>
      <c r="D3676" s="620"/>
      <c r="E3676" s="620"/>
      <c r="F3676" s="620"/>
      <c r="G3676" s="479"/>
      <c r="H3676" s="621"/>
      <c r="I3676" s="622"/>
      <c r="J3676" s="622"/>
      <c r="K3676" s="623"/>
      <c r="L3676" s="623"/>
      <c r="M3676" s="622"/>
      <c r="N3676" s="623"/>
      <c r="O3676" s="622"/>
      <c r="P3676" s="479"/>
      <c r="Q3676" s="479"/>
      <c r="R3676" s="623"/>
      <c r="S3676" s="478"/>
      <c r="T3676" s="478"/>
      <c r="U3676" s="624"/>
      <c r="V3676" s="624"/>
      <c r="W3676" s="624"/>
      <c r="BB3676" s="478"/>
      <c r="BC3676" s="478"/>
      <c r="BD3676" s="478"/>
      <c r="BE3676" s="478"/>
      <c r="BF3676" s="478"/>
      <c r="BG3676" s="478"/>
    </row>
    <row r="3677" spans="2:59" x14ac:dyDescent="0.2">
      <c r="B3677" s="478"/>
      <c r="C3677" s="478"/>
      <c r="D3677" s="620"/>
      <c r="E3677" s="620"/>
      <c r="F3677" s="620"/>
      <c r="G3677" s="479"/>
      <c r="H3677" s="621"/>
      <c r="I3677" s="622"/>
      <c r="J3677" s="622"/>
      <c r="K3677" s="623"/>
      <c r="L3677" s="623"/>
      <c r="M3677" s="622"/>
      <c r="N3677" s="623"/>
      <c r="O3677" s="622"/>
      <c r="P3677" s="479"/>
      <c r="Q3677" s="479"/>
      <c r="R3677" s="623"/>
      <c r="S3677" s="478"/>
      <c r="T3677" s="478"/>
      <c r="U3677" s="624"/>
      <c r="V3677" s="624"/>
      <c r="W3677" s="624"/>
      <c r="BB3677" s="478"/>
      <c r="BC3677" s="478"/>
      <c r="BD3677" s="478"/>
      <c r="BE3677" s="478"/>
      <c r="BF3677" s="478"/>
      <c r="BG3677" s="478"/>
    </row>
    <row r="3678" spans="2:59" x14ac:dyDescent="0.2">
      <c r="B3678" s="478"/>
      <c r="C3678" s="478"/>
      <c r="D3678" s="620"/>
      <c r="E3678" s="620"/>
      <c r="F3678" s="620"/>
      <c r="G3678" s="479"/>
      <c r="H3678" s="621"/>
      <c r="I3678" s="622"/>
      <c r="J3678" s="622"/>
      <c r="K3678" s="623"/>
      <c r="L3678" s="623"/>
      <c r="M3678" s="622"/>
      <c r="N3678" s="623"/>
      <c r="O3678" s="622"/>
      <c r="P3678" s="479"/>
      <c r="Q3678" s="479"/>
      <c r="R3678" s="623"/>
      <c r="S3678" s="478"/>
      <c r="T3678" s="478"/>
      <c r="U3678" s="624"/>
      <c r="V3678" s="624"/>
      <c r="W3678" s="624"/>
      <c r="BB3678" s="478"/>
      <c r="BC3678" s="478"/>
      <c r="BD3678" s="478"/>
      <c r="BE3678" s="478"/>
      <c r="BF3678" s="478"/>
      <c r="BG3678" s="478"/>
    </row>
    <row r="3679" spans="2:59" x14ac:dyDescent="0.2">
      <c r="B3679" s="478"/>
      <c r="C3679" s="478"/>
      <c r="D3679" s="620"/>
      <c r="E3679" s="620"/>
      <c r="F3679" s="620"/>
      <c r="G3679" s="479"/>
      <c r="H3679" s="621"/>
      <c r="I3679" s="622"/>
      <c r="J3679" s="622"/>
      <c r="K3679" s="623"/>
      <c r="L3679" s="623"/>
      <c r="M3679" s="622"/>
      <c r="N3679" s="623"/>
      <c r="O3679" s="622"/>
      <c r="P3679" s="479"/>
      <c r="Q3679" s="479"/>
      <c r="R3679" s="623"/>
      <c r="S3679" s="478"/>
      <c r="T3679" s="478"/>
      <c r="U3679" s="624"/>
      <c r="V3679" s="624"/>
      <c r="W3679" s="624"/>
      <c r="BB3679" s="478"/>
      <c r="BC3679" s="478"/>
      <c r="BD3679" s="478"/>
      <c r="BE3679" s="478"/>
      <c r="BF3679" s="478"/>
      <c r="BG3679" s="478"/>
    </row>
    <row r="3680" spans="2:59" x14ac:dyDescent="0.2">
      <c r="B3680" s="478"/>
      <c r="C3680" s="478"/>
      <c r="D3680" s="620"/>
      <c r="E3680" s="620"/>
      <c r="F3680" s="620"/>
      <c r="G3680" s="479"/>
      <c r="H3680" s="621"/>
      <c r="I3680" s="622"/>
      <c r="J3680" s="622"/>
      <c r="K3680" s="623"/>
      <c r="L3680" s="623"/>
      <c r="M3680" s="622"/>
      <c r="N3680" s="623"/>
      <c r="O3680" s="622"/>
      <c r="P3680" s="479"/>
      <c r="Q3680" s="479"/>
      <c r="R3680" s="623"/>
      <c r="S3680" s="478"/>
      <c r="T3680" s="478"/>
      <c r="U3680" s="624"/>
      <c r="V3680" s="624"/>
      <c r="W3680" s="624"/>
      <c r="BB3680" s="478"/>
      <c r="BC3680" s="478"/>
      <c r="BD3680" s="478"/>
      <c r="BE3680" s="478"/>
      <c r="BF3680" s="478"/>
      <c r="BG3680" s="478"/>
    </row>
    <row r="3681" spans="2:59" x14ac:dyDescent="0.2">
      <c r="B3681" s="478"/>
      <c r="C3681" s="478"/>
      <c r="D3681" s="620"/>
      <c r="E3681" s="620"/>
      <c r="F3681" s="620"/>
      <c r="G3681" s="479"/>
      <c r="H3681" s="621"/>
      <c r="I3681" s="622"/>
      <c r="J3681" s="622"/>
      <c r="K3681" s="623"/>
      <c r="L3681" s="623"/>
      <c r="M3681" s="622"/>
      <c r="N3681" s="623"/>
      <c r="O3681" s="622"/>
      <c r="P3681" s="479"/>
      <c r="Q3681" s="479"/>
      <c r="R3681" s="623"/>
      <c r="S3681" s="478"/>
      <c r="T3681" s="478"/>
      <c r="U3681" s="624"/>
      <c r="V3681" s="624"/>
      <c r="W3681" s="624"/>
      <c r="BB3681" s="478"/>
      <c r="BC3681" s="478"/>
      <c r="BD3681" s="478"/>
      <c r="BE3681" s="478"/>
      <c r="BF3681" s="478"/>
      <c r="BG3681" s="478"/>
    </row>
    <row r="3682" spans="2:59" x14ac:dyDescent="0.2">
      <c r="B3682" s="478"/>
      <c r="C3682" s="478"/>
      <c r="D3682" s="620"/>
      <c r="E3682" s="620"/>
      <c r="F3682" s="620"/>
      <c r="G3682" s="479"/>
      <c r="H3682" s="621"/>
      <c r="I3682" s="622"/>
      <c r="J3682" s="622"/>
      <c r="K3682" s="623"/>
      <c r="L3682" s="623"/>
      <c r="M3682" s="622"/>
      <c r="N3682" s="623"/>
      <c r="O3682" s="622"/>
      <c r="P3682" s="479"/>
      <c r="Q3682" s="479"/>
      <c r="R3682" s="623"/>
      <c r="S3682" s="478"/>
      <c r="T3682" s="478"/>
      <c r="U3682" s="624"/>
      <c r="V3682" s="624"/>
      <c r="W3682" s="624"/>
      <c r="BB3682" s="478"/>
      <c r="BC3682" s="478"/>
      <c r="BD3682" s="478"/>
      <c r="BE3682" s="478"/>
      <c r="BF3682" s="478"/>
      <c r="BG3682" s="478"/>
    </row>
    <row r="3683" spans="2:59" x14ac:dyDescent="0.2">
      <c r="B3683" s="478"/>
      <c r="C3683" s="478"/>
      <c r="D3683" s="620"/>
      <c r="E3683" s="620"/>
      <c r="F3683" s="620"/>
      <c r="G3683" s="479"/>
      <c r="H3683" s="621"/>
      <c r="I3683" s="622"/>
      <c r="J3683" s="622"/>
      <c r="K3683" s="623"/>
      <c r="L3683" s="623"/>
      <c r="M3683" s="622"/>
      <c r="N3683" s="623"/>
      <c r="O3683" s="622"/>
      <c r="P3683" s="479"/>
      <c r="Q3683" s="479"/>
      <c r="R3683" s="623"/>
      <c r="S3683" s="478"/>
      <c r="T3683" s="478"/>
      <c r="U3683" s="624"/>
      <c r="V3683" s="624"/>
      <c r="W3683" s="624"/>
      <c r="BB3683" s="478"/>
      <c r="BC3683" s="478"/>
      <c r="BD3683" s="478"/>
      <c r="BE3683" s="478"/>
      <c r="BF3683" s="478"/>
      <c r="BG3683" s="478"/>
    </row>
    <row r="3684" spans="2:59" x14ac:dyDescent="0.2">
      <c r="B3684" s="478"/>
      <c r="C3684" s="478"/>
      <c r="D3684" s="620"/>
      <c r="E3684" s="620"/>
      <c r="F3684" s="620"/>
      <c r="G3684" s="479"/>
      <c r="H3684" s="621"/>
      <c r="I3684" s="622"/>
      <c r="J3684" s="622"/>
      <c r="K3684" s="623"/>
      <c r="L3684" s="623"/>
      <c r="M3684" s="622"/>
      <c r="N3684" s="623"/>
      <c r="O3684" s="622"/>
      <c r="P3684" s="479"/>
      <c r="Q3684" s="479"/>
      <c r="R3684" s="623"/>
      <c r="S3684" s="478"/>
      <c r="T3684" s="478"/>
      <c r="U3684" s="624"/>
      <c r="V3684" s="624"/>
      <c r="W3684" s="624"/>
      <c r="BB3684" s="478"/>
      <c r="BC3684" s="478"/>
      <c r="BD3684" s="478"/>
      <c r="BE3684" s="478"/>
      <c r="BF3684" s="478"/>
      <c r="BG3684" s="478"/>
    </row>
    <row r="3685" spans="2:59" x14ac:dyDescent="0.2">
      <c r="B3685" s="478"/>
      <c r="C3685" s="478"/>
      <c r="D3685" s="620"/>
      <c r="E3685" s="620"/>
      <c r="F3685" s="620"/>
      <c r="G3685" s="479"/>
      <c r="H3685" s="621"/>
      <c r="I3685" s="622"/>
      <c r="J3685" s="622"/>
      <c r="K3685" s="623"/>
      <c r="L3685" s="623"/>
      <c r="M3685" s="622"/>
      <c r="N3685" s="623"/>
      <c r="O3685" s="622"/>
      <c r="P3685" s="479"/>
      <c r="Q3685" s="479"/>
      <c r="R3685" s="623"/>
      <c r="S3685" s="478"/>
      <c r="T3685" s="478"/>
      <c r="U3685" s="624"/>
      <c r="V3685" s="624"/>
      <c r="W3685" s="624"/>
      <c r="BB3685" s="478"/>
      <c r="BC3685" s="478"/>
      <c r="BD3685" s="478"/>
      <c r="BE3685" s="478"/>
      <c r="BF3685" s="478"/>
      <c r="BG3685" s="478"/>
    </row>
    <row r="3686" spans="2:59" x14ac:dyDescent="0.2">
      <c r="B3686" s="478"/>
      <c r="C3686" s="478"/>
      <c r="D3686" s="620"/>
      <c r="E3686" s="620"/>
      <c r="F3686" s="620"/>
      <c r="G3686" s="479"/>
      <c r="H3686" s="621"/>
      <c r="I3686" s="622"/>
      <c r="J3686" s="622"/>
      <c r="K3686" s="623"/>
      <c r="L3686" s="623"/>
      <c r="M3686" s="622"/>
      <c r="N3686" s="623"/>
      <c r="O3686" s="622"/>
      <c r="P3686" s="479"/>
      <c r="Q3686" s="479"/>
      <c r="R3686" s="623"/>
      <c r="S3686" s="478"/>
      <c r="T3686" s="478"/>
      <c r="U3686" s="624"/>
      <c r="V3686" s="624"/>
      <c r="W3686" s="624"/>
      <c r="BB3686" s="478"/>
      <c r="BC3686" s="478"/>
      <c r="BD3686" s="478"/>
      <c r="BE3686" s="478"/>
      <c r="BF3686" s="478"/>
      <c r="BG3686" s="478"/>
    </row>
    <row r="3687" spans="2:59" x14ac:dyDescent="0.2">
      <c r="B3687" s="478"/>
      <c r="C3687" s="478"/>
      <c r="D3687" s="620"/>
      <c r="E3687" s="620"/>
      <c r="F3687" s="620"/>
      <c r="G3687" s="479"/>
      <c r="H3687" s="621"/>
      <c r="I3687" s="622"/>
      <c r="J3687" s="622"/>
      <c r="K3687" s="623"/>
      <c r="L3687" s="623"/>
      <c r="M3687" s="622"/>
      <c r="N3687" s="623"/>
      <c r="O3687" s="622"/>
      <c r="P3687" s="479"/>
      <c r="Q3687" s="479"/>
      <c r="R3687" s="623"/>
      <c r="S3687" s="478"/>
      <c r="T3687" s="478"/>
      <c r="U3687" s="624"/>
      <c r="V3687" s="624"/>
      <c r="W3687" s="624"/>
      <c r="BB3687" s="478"/>
      <c r="BC3687" s="478"/>
      <c r="BD3687" s="478"/>
      <c r="BE3687" s="478"/>
      <c r="BF3687" s="478"/>
      <c r="BG3687" s="478"/>
    </row>
    <row r="3688" spans="2:59" x14ac:dyDescent="0.2">
      <c r="B3688" s="478"/>
      <c r="C3688" s="478"/>
      <c r="D3688" s="620"/>
      <c r="E3688" s="620"/>
      <c r="F3688" s="620"/>
      <c r="G3688" s="479"/>
      <c r="H3688" s="621"/>
      <c r="I3688" s="622"/>
      <c r="J3688" s="622"/>
      <c r="K3688" s="623"/>
      <c r="L3688" s="623"/>
      <c r="M3688" s="622"/>
      <c r="N3688" s="623"/>
      <c r="O3688" s="622"/>
      <c r="P3688" s="479"/>
      <c r="Q3688" s="479"/>
      <c r="R3688" s="623"/>
      <c r="S3688" s="478"/>
      <c r="T3688" s="478"/>
      <c r="U3688" s="624"/>
      <c r="V3688" s="624"/>
      <c r="W3688" s="624"/>
      <c r="BB3688" s="478"/>
      <c r="BC3688" s="478"/>
      <c r="BD3688" s="478"/>
      <c r="BE3688" s="478"/>
      <c r="BF3688" s="478"/>
      <c r="BG3688" s="478"/>
    </row>
    <row r="3689" spans="2:59" x14ac:dyDescent="0.2">
      <c r="B3689" s="478"/>
      <c r="C3689" s="478"/>
      <c r="D3689" s="620"/>
      <c r="E3689" s="620"/>
      <c r="F3689" s="620"/>
      <c r="G3689" s="479"/>
      <c r="H3689" s="621"/>
      <c r="I3689" s="622"/>
      <c r="J3689" s="622"/>
      <c r="K3689" s="623"/>
      <c r="L3689" s="623"/>
      <c r="M3689" s="622"/>
      <c r="N3689" s="623"/>
      <c r="O3689" s="622"/>
      <c r="P3689" s="479"/>
      <c r="Q3689" s="479"/>
      <c r="R3689" s="623"/>
      <c r="S3689" s="478"/>
      <c r="T3689" s="478"/>
      <c r="U3689" s="624"/>
      <c r="V3689" s="624"/>
      <c r="W3689" s="624"/>
      <c r="BB3689" s="478"/>
      <c r="BC3689" s="478"/>
      <c r="BD3689" s="478"/>
      <c r="BE3689" s="478"/>
      <c r="BF3689" s="478"/>
      <c r="BG3689" s="478"/>
    </row>
    <row r="3690" spans="2:59" x14ac:dyDescent="0.2">
      <c r="B3690" s="478"/>
      <c r="C3690" s="478"/>
      <c r="D3690" s="620"/>
      <c r="E3690" s="620"/>
      <c r="F3690" s="620"/>
      <c r="G3690" s="479"/>
      <c r="H3690" s="621"/>
      <c r="I3690" s="622"/>
      <c r="J3690" s="622"/>
      <c r="K3690" s="623"/>
      <c r="L3690" s="623"/>
      <c r="M3690" s="622"/>
      <c r="N3690" s="623"/>
      <c r="O3690" s="622"/>
      <c r="P3690" s="479"/>
      <c r="Q3690" s="479"/>
      <c r="R3690" s="623"/>
      <c r="S3690" s="478"/>
      <c r="T3690" s="478"/>
      <c r="U3690" s="624"/>
      <c r="V3690" s="624"/>
      <c r="W3690" s="624"/>
      <c r="BB3690" s="478"/>
      <c r="BC3690" s="478"/>
      <c r="BD3690" s="478"/>
      <c r="BE3690" s="478"/>
      <c r="BF3690" s="478"/>
      <c r="BG3690" s="478"/>
    </row>
    <row r="3691" spans="2:59" x14ac:dyDescent="0.2">
      <c r="B3691" s="478"/>
      <c r="C3691" s="478"/>
      <c r="D3691" s="620"/>
      <c r="E3691" s="620"/>
      <c r="F3691" s="620"/>
      <c r="G3691" s="479"/>
      <c r="H3691" s="621"/>
      <c r="I3691" s="622"/>
      <c r="J3691" s="622"/>
      <c r="K3691" s="623"/>
      <c r="L3691" s="623"/>
      <c r="M3691" s="622"/>
      <c r="N3691" s="623"/>
      <c r="O3691" s="622"/>
      <c r="P3691" s="479"/>
      <c r="Q3691" s="479"/>
      <c r="R3691" s="623"/>
      <c r="S3691" s="478"/>
      <c r="T3691" s="478"/>
      <c r="U3691" s="624"/>
      <c r="V3691" s="624"/>
      <c r="W3691" s="624"/>
      <c r="BB3691" s="478"/>
      <c r="BC3691" s="478"/>
      <c r="BD3691" s="478"/>
      <c r="BE3691" s="478"/>
      <c r="BF3691" s="478"/>
      <c r="BG3691" s="478"/>
    </row>
    <row r="3692" spans="2:59" x14ac:dyDescent="0.2">
      <c r="B3692" s="478"/>
      <c r="C3692" s="478"/>
      <c r="D3692" s="620"/>
      <c r="E3692" s="620"/>
      <c r="F3692" s="620"/>
      <c r="G3692" s="479"/>
      <c r="H3692" s="621"/>
      <c r="I3692" s="622"/>
      <c r="J3692" s="622"/>
      <c r="K3692" s="623"/>
      <c r="L3692" s="623"/>
      <c r="M3692" s="622"/>
      <c r="N3692" s="623"/>
      <c r="O3692" s="622"/>
      <c r="P3692" s="479"/>
      <c r="Q3692" s="479"/>
      <c r="R3692" s="623"/>
      <c r="S3692" s="478"/>
      <c r="T3692" s="478"/>
      <c r="U3692" s="624"/>
      <c r="V3692" s="624"/>
      <c r="W3692" s="624"/>
      <c r="BB3692" s="478"/>
      <c r="BC3692" s="478"/>
      <c r="BD3692" s="478"/>
      <c r="BE3692" s="478"/>
      <c r="BF3692" s="478"/>
      <c r="BG3692" s="478"/>
    </row>
    <row r="3693" spans="2:59" x14ac:dyDescent="0.2">
      <c r="B3693" s="478"/>
      <c r="C3693" s="478"/>
      <c r="D3693" s="620"/>
      <c r="E3693" s="620"/>
      <c r="F3693" s="620"/>
      <c r="G3693" s="479"/>
      <c r="H3693" s="621"/>
      <c r="I3693" s="622"/>
      <c r="J3693" s="622"/>
      <c r="K3693" s="623"/>
      <c r="L3693" s="623"/>
      <c r="M3693" s="622"/>
      <c r="N3693" s="623"/>
      <c r="O3693" s="622"/>
      <c r="P3693" s="479"/>
      <c r="Q3693" s="479"/>
      <c r="R3693" s="623"/>
      <c r="S3693" s="478"/>
      <c r="T3693" s="478"/>
      <c r="U3693" s="624"/>
      <c r="V3693" s="624"/>
      <c r="W3693" s="624"/>
      <c r="BB3693" s="478"/>
      <c r="BC3693" s="478"/>
      <c r="BD3693" s="478"/>
      <c r="BE3693" s="478"/>
      <c r="BF3693" s="478"/>
      <c r="BG3693" s="478"/>
    </row>
    <row r="3694" spans="2:59" x14ac:dyDescent="0.2">
      <c r="B3694" s="478"/>
      <c r="C3694" s="478"/>
      <c r="D3694" s="620"/>
      <c r="E3694" s="620"/>
      <c r="F3694" s="620"/>
      <c r="G3694" s="479"/>
      <c r="H3694" s="621"/>
      <c r="I3694" s="622"/>
      <c r="J3694" s="622"/>
      <c r="K3694" s="623"/>
      <c r="L3694" s="623"/>
      <c r="M3694" s="622"/>
      <c r="N3694" s="623"/>
      <c r="O3694" s="622"/>
      <c r="P3694" s="479"/>
      <c r="Q3694" s="479"/>
      <c r="R3694" s="623"/>
      <c r="S3694" s="478"/>
      <c r="T3694" s="478"/>
      <c r="U3694" s="624"/>
      <c r="V3694" s="624"/>
      <c r="W3694" s="624"/>
      <c r="BB3694" s="478"/>
      <c r="BC3694" s="478"/>
      <c r="BD3694" s="478"/>
      <c r="BE3694" s="478"/>
      <c r="BF3694" s="478"/>
      <c r="BG3694" s="478"/>
    </row>
    <row r="3695" spans="2:59" x14ac:dyDescent="0.2">
      <c r="B3695" s="478"/>
      <c r="C3695" s="478"/>
      <c r="D3695" s="620"/>
      <c r="E3695" s="620"/>
      <c r="F3695" s="620"/>
      <c r="G3695" s="479"/>
      <c r="H3695" s="621"/>
      <c r="I3695" s="622"/>
      <c r="J3695" s="622"/>
      <c r="K3695" s="623"/>
      <c r="L3695" s="623"/>
      <c r="M3695" s="622"/>
      <c r="N3695" s="623"/>
      <c r="O3695" s="622"/>
      <c r="P3695" s="479"/>
      <c r="Q3695" s="479"/>
      <c r="R3695" s="623"/>
      <c r="S3695" s="478"/>
      <c r="T3695" s="478"/>
      <c r="U3695" s="624"/>
      <c r="V3695" s="624"/>
      <c r="W3695" s="624"/>
      <c r="BB3695" s="478"/>
      <c r="BC3695" s="478"/>
      <c r="BD3695" s="478"/>
      <c r="BE3695" s="478"/>
      <c r="BF3695" s="478"/>
      <c r="BG3695" s="478"/>
    </row>
    <row r="3696" spans="2:59" x14ac:dyDescent="0.2">
      <c r="B3696" s="478"/>
      <c r="C3696" s="478"/>
      <c r="D3696" s="620"/>
      <c r="E3696" s="620"/>
      <c r="F3696" s="620"/>
      <c r="G3696" s="479"/>
      <c r="H3696" s="621"/>
      <c r="I3696" s="622"/>
      <c r="J3696" s="622"/>
      <c r="K3696" s="623"/>
      <c r="L3696" s="623"/>
      <c r="M3696" s="622"/>
      <c r="N3696" s="623"/>
      <c r="O3696" s="622"/>
      <c r="P3696" s="479"/>
      <c r="Q3696" s="479"/>
      <c r="R3696" s="623"/>
      <c r="S3696" s="478"/>
      <c r="T3696" s="478"/>
      <c r="U3696" s="624"/>
      <c r="V3696" s="624"/>
      <c r="W3696" s="624"/>
      <c r="BB3696" s="478"/>
      <c r="BC3696" s="478"/>
      <c r="BD3696" s="478"/>
      <c r="BE3696" s="478"/>
      <c r="BF3696" s="478"/>
      <c r="BG3696" s="478"/>
    </row>
    <row r="3697" spans="2:59" x14ac:dyDescent="0.2">
      <c r="B3697" s="478"/>
      <c r="C3697" s="478"/>
      <c r="D3697" s="620"/>
      <c r="E3697" s="620"/>
      <c r="F3697" s="620"/>
      <c r="G3697" s="479"/>
      <c r="H3697" s="621"/>
      <c r="I3697" s="622"/>
      <c r="J3697" s="622"/>
      <c r="K3697" s="623"/>
      <c r="L3697" s="623"/>
      <c r="M3697" s="622"/>
      <c r="N3697" s="623"/>
      <c r="O3697" s="622"/>
      <c r="P3697" s="479"/>
      <c r="Q3697" s="479"/>
      <c r="R3697" s="623"/>
      <c r="S3697" s="478"/>
      <c r="T3697" s="478"/>
      <c r="U3697" s="624"/>
      <c r="V3697" s="624"/>
      <c r="W3697" s="624"/>
      <c r="BB3697" s="478"/>
      <c r="BC3697" s="478"/>
      <c r="BD3697" s="478"/>
      <c r="BE3697" s="478"/>
      <c r="BF3697" s="478"/>
      <c r="BG3697" s="478"/>
    </row>
    <row r="3698" spans="2:59" x14ac:dyDescent="0.2">
      <c r="B3698" s="478"/>
      <c r="C3698" s="478"/>
      <c r="D3698" s="620"/>
      <c r="E3698" s="620"/>
      <c r="F3698" s="620"/>
      <c r="G3698" s="479"/>
      <c r="H3698" s="621"/>
      <c r="I3698" s="622"/>
      <c r="J3698" s="622"/>
      <c r="K3698" s="623"/>
      <c r="L3698" s="623"/>
      <c r="M3698" s="622"/>
      <c r="N3698" s="623"/>
      <c r="O3698" s="622"/>
      <c r="P3698" s="479"/>
      <c r="Q3698" s="479"/>
      <c r="R3698" s="623"/>
      <c r="S3698" s="478"/>
      <c r="T3698" s="478"/>
      <c r="U3698" s="624"/>
      <c r="V3698" s="624"/>
      <c r="W3698" s="624"/>
      <c r="BB3698" s="478"/>
      <c r="BC3698" s="478"/>
      <c r="BD3698" s="478"/>
      <c r="BE3698" s="478"/>
      <c r="BF3698" s="478"/>
      <c r="BG3698" s="478"/>
    </row>
    <row r="3699" spans="2:59" x14ac:dyDescent="0.2">
      <c r="B3699" s="478"/>
      <c r="C3699" s="478"/>
      <c r="D3699" s="620"/>
      <c r="E3699" s="620"/>
      <c r="F3699" s="620"/>
      <c r="G3699" s="479"/>
      <c r="H3699" s="621"/>
      <c r="I3699" s="622"/>
      <c r="J3699" s="622"/>
      <c r="K3699" s="623"/>
      <c r="L3699" s="623"/>
      <c r="M3699" s="622"/>
      <c r="N3699" s="623"/>
      <c r="O3699" s="622"/>
      <c r="P3699" s="479"/>
      <c r="Q3699" s="479"/>
      <c r="R3699" s="623"/>
      <c r="S3699" s="478"/>
      <c r="T3699" s="478"/>
      <c r="U3699" s="624"/>
      <c r="V3699" s="624"/>
      <c r="W3699" s="624"/>
      <c r="BB3699" s="478"/>
      <c r="BC3699" s="478"/>
      <c r="BD3699" s="478"/>
      <c r="BE3699" s="478"/>
      <c r="BF3699" s="478"/>
      <c r="BG3699" s="478"/>
    </row>
    <row r="3700" spans="2:59" x14ac:dyDescent="0.2">
      <c r="B3700" s="478"/>
      <c r="C3700" s="478"/>
      <c r="D3700" s="620"/>
      <c r="E3700" s="620"/>
      <c r="F3700" s="620"/>
      <c r="G3700" s="479"/>
      <c r="H3700" s="621"/>
      <c r="I3700" s="622"/>
      <c r="J3700" s="622"/>
      <c r="K3700" s="623"/>
      <c r="L3700" s="623"/>
      <c r="M3700" s="622"/>
      <c r="N3700" s="623"/>
      <c r="O3700" s="622"/>
      <c r="P3700" s="479"/>
      <c r="Q3700" s="479"/>
      <c r="R3700" s="623"/>
      <c r="S3700" s="478"/>
      <c r="T3700" s="478"/>
      <c r="U3700" s="624"/>
      <c r="V3700" s="624"/>
      <c r="W3700" s="624"/>
      <c r="BB3700" s="478"/>
      <c r="BC3700" s="478"/>
      <c r="BD3700" s="478"/>
      <c r="BE3700" s="478"/>
      <c r="BF3700" s="478"/>
      <c r="BG3700" s="478"/>
    </row>
    <row r="3701" spans="2:59" x14ac:dyDescent="0.2">
      <c r="B3701" s="478"/>
      <c r="C3701" s="478"/>
      <c r="D3701" s="620"/>
      <c r="E3701" s="620"/>
      <c r="F3701" s="620"/>
      <c r="G3701" s="479"/>
      <c r="H3701" s="621"/>
      <c r="I3701" s="622"/>
      <c r="J3701" s="622"/>
      <c r="K3701" s="623"/>
      <c r="L3701" s="623"/>
      <c r="M3701" s="622"/>
      <c r="N3701" s="623"/>
      <c r="O3701" s="622"/>
      <c r="P3701" s="479"/>
      <c r="Q3701" s="479"/>
      <c r="R3701" s="623"/>
      <c r="S3701" s="478"/>
      <c r="T3701" s="478"/>
      <c r="U3701" s="624"/>
      <c r="V3701" s="624"/>
      <c r="W3701" s="624"/>
      <c r="BB3701" s="478"/>
      <c r="BC3701" s="478"/>
      <c r="BD3701" s="478"/>
      <c r="BE3701" s="478"/>
      <c r="BF3701" s="478"/>
      <c r="BG3701" s="478"/>
    </row>
    <row r="3702" spans="2:59" x14ac:dyDescent="0.2">
      <c r="B3702" s="478"/>
      <c r="C3702" s="478"/>
      <c r="D3702" s="620"/>
      <c r="E3702" s="620"/>
      <c r="F3702" s="620"/>
      <c r="G3702" s="479"/>
      <c r="H3702" s="621"/>
      <c r="I3702" s="622"/>
      <c r="J3702" s="622"/>
      <c r="K3702" s="623"/>
      <c r="L3702" s="623"/>
      <c r="M3702" s="622"/>
      <c r="N3702" s="623"/>
      <c r="O3702" s="622"/>
      <c r="P3702" s="479"/>
      <c r="Q3702" s="479"/>
      <c r="R3702" s="623"/>
      <c r="S3702" s="478"/>
      <c r="T3702" s="478"/>
      <c r="U3702" s="624"/>
      <c r="V3702" s="624"/>
      <c r="W3702" s="624"/>
      <c r="BB3702" s="478"/>
      <c r="BC3702" s="478"/>
      <c r="BD3702" s="478"/>
      <c r="BE3702" s="478"/>
      <c r="BF3702" s="478"/>
      <c r="BG3702" s="478"/>
    </row>
    <row r="3703" spans="2:59" x14ac:dyDescent="0.2">
      <c r="B3703" s="478"/>
      <c r="C3703" s="478"/>
      <c r="D3703" s="620"/>
      <c r="E3703" s="620"/>
      <c r="F3703" s="620"/>
      <c r="G3703" s="479"/>
      <c r="H3703" s="621"/>
      <c r="I3703" s="622"/>
      <c r="J3703" s="622"/>
      <c r="K3703" s="623"/>
      <c r="L3703" s="623"/>
      <c r="M3703" s="622"/>
      <c r="N3703" s="623"/>
      <c r="O3703" s="622"/>
      <c r="P3703" s="479"/>
      <c r="Q3703" s="479"/>
      <c r="R3703" s="623"/>
      <c r="S3703" s="478"/>
      <c r="T3703" s="478"/>
      <c r="U3703" s="624"/>
      <c r="V3703" s="624"/>
      <c r="W3703" s="624"/>
      <c r="BB3703" s="478"/>
      <c r="BC3703" s="478"/>
      <c r="BD3703" s="478"/>
      <c r="BE3703" s="478"/>
      <c r="BF3703" s="478"/>
      <c r="BG3703" s="478"/>
    </row>
    <row r="3704" spans="2:59" x14ac:dyDescent="0.2">
      <c r="B3704" s="478"/>
      <c r="C3704" s="478"/>
      <c r="D3704" s="620"/>
      <c r="E3704" s="620"/>
      <c r="F3704" s="620"/>
      <c r="G3704" s="479"/>
      <c r="H3704" s="621"/>
      <c r="I3704" s="622"/>
      <c r="J3704" s="622"/>
      <c r="K3704" s="623"/>
      <c r="L3704" s="623"/>
      <c r="M3704" s="622"/>
      <c r="N3704" s="623"/>
      <c r="O3704" s="622"/>
      <c r="P3704" s="479"/>
      <c r="Q3704" s="479"/>
      <c r="R3704" s="623"/>
      <c r="S3704" s="478"/>
      <c r="T3704" s="478"/>
      <c r="U3704" s="624"/>
      <c r="V3704" s="624"/>
      <c r="W3704" s="624"/>
      <c r="BB3704" s="478"/>
      <c r="BC3704" s="478"/>
      <c r="BD3704" s="478"/>
      <c r="BE3704" s="478"/>
      <c r="BF3704" s="478"/>
      <c r="BG3704" s="478"/>
    </row>
    <row r="3705" spans="2:59" x14ac:dyDescent="0.2">
      <c r="B3705" s="478"/>
      <c r="C3705" s="478"/>
      <c r="D3705" s="620"/>
      <c r="E3705" s="620"/>
      <c r="F3705" s="620"/>
      <c r="G3705" s="479"/>
      <c r="H3705" s="621"/>
      <c r="I3705" s="622"/>
      <c r="J3705" s="622"/>
      <c r="K3705" s="623"/>
      <c r="L3705" s="623"/>
      <c r="M3705" s="622"/>
      <c r="N3705" s="623"/>
      <c r="O3705" s="622"/>
      <c r="P3705" s="479"/>
      <c r="Q3705" s="479"/>
      <c r="R3705" s="623"/>
      <c r="S3705" s="478"/>
      <c r="T3705" s="478"/>
      <c r="U3705" s="624"/>
      <c r="V3705" s="624"/>
      <c r="W3705" s="624"/>
      <c r="BB3705" s="478"/>
      <c r="BC3705" s="478"/>
      <c r="BD3705" s="478"/>
      <c r="BE3705" s="478"/>
      <c r="BF3705" s="478"/>
      <c r="BG3705" s="478"/>
    </row>
    <row r="3706" spans="2:59" x14ac:dyDescent="0.2">
      <c r="B3706" s="478"/>
      <c r="C3706" s="478"/>
      <c r="D3706" s="620"/>
      <c r="E3706" s="620"/>
      <c r="F3706" s="620"/>
      <c r="G3706" s="479"/>
      <c r="H3706" s="621"/>
      <c r="I3706" s="622"/>
      <c r="J3706" s="622"/>
      <c r="K3706" s="623"/>
      <c r="L3706" s="623"/>
      <c r="M3706" s="622"/>
      <c r="N3706" s="623"/>
      <c r="O3706" s="622"/>
      <c r="P3706" s="479"/>
      <c r="Q3706" s="479"/>
      <c r="R3706" s="623"/>
      <c r="S3706" s="478"/>
      <c r="T3706" s="478"/>
      <c r="U3706" s="624"/>
      <c r="V3706" s="624"/>
      <c r="W3706" s="624"/>
      <c r="BB3706" s="478"/>
      <c r="BC3706" s="478"/>
      <c r="BD3706" s="478"/>
      <c r="BE3706" s="478"/>
      <c r="BF3706" s="478"/>
      <c r="BG3706" s="478"/>
    </row>
    <row r="3707" spans="2:59" x14ac:dyDescent="0.2">
      <c r="B3707" s="478"/>
      <c r="C3707" s="478"/>
      <c r="D3707" s="620"/>
      <c r="E3707" s="620"/>
      <c r="F3707" s="620"/>
      <c r="G3707" s="479"/>
      <c r="H3707" s="621"/>
      <c r="I3707" s="622"/>
      <c r="J3707" s="622"/>
      <c r="K3707" s="623"/>
      <c r="L3707" s="623"/>
      <c r="M3707" s="622"/>
      <c r="N3707" s="623"/>
      <c r="O3707" s="622"/>
      <c r="P3707" s="479"/>
      <c r="Q3707" s="479"/>
      <c r="R3707" s="623"/>
      <c r="S3707" s="478"/>
      <c r="T3707" s="478"/>
      <c r="U3707" s="624"/>
      <c r="V3707" s="624"/>
      <c r="W3707" s="624"/>
      <c r="BB3707" s="478"/>
      <c r="BC3707" s="478"/>
      <c r="BD3707" s="478"/>
      <c r="BE3707" s="478"/>
      <c r="BF3707" s="478"/>
      <c r="BG3707" s="478"/>
    </row>
    <row r="3708" spans="2:59" x14ac:dyDescent="0.2">
      <c r="B3708" s="478"/>
      <c r="C3708" s="478"/>
      <c r="D3708" s="620"/>
      <c r="E3708" s="620"/>
      <c r="F3708" s="620"/>
      <c r="G3708" s="479"/>
      <c r="H3708" s="621"/>
      <c r="I3708" s="622"/>
      <c r="J3708" s="622"/>
      <c r="K3708" s="623"/>
      <c r="L3708" s="623"/>
      <c r="M3708" s="622"/>
      <c r="N3708" s="623"/>
      <c r="O3708" s="622"/>
      <c r="P3708" s="479"/>
      <c r="Q3708" s="479"/>
      <c r="R3708" s="623"/>
      <c r="S3708" s="478"/>
      <c r="T3708" s="478"/>
      <c r="U3708" s="624"/>
      <c r="V3708" s="624"/>
      <c r="W3708" s="624"/>
      <c r="BB3708" s="478"/>
      <c r="BC3708" s="478"/>
      <c r="BD3708" s="478"/>
      <c r="BE3708" s="478"/>
      <c r="BF3708" s="478"/>
      <c r="BG3708" s="478"/>
    </row>
    <row r="3709" spans="2:59" x14ac:dyDescent="0.2">
      <c r="B3709" s="478"/>
      <c r="C3709" s="478"/>
      <c r="D3709" s="620"/>
      <c r="E3709" s="620"/>
      <c r="F3709" s="620"/>
      <c r="G3709" s="479"/>
      <c r="H3709" s="621"/>
      <c r="I3709" s="622"/>
      <c r="J3709" s="622"/>
      <c r="K3709" s="623"/>
      <c r="L3709" s="623"/>
      <c r="M3709" s="622"/>
      <c r="N3709" s="623"/>
      <c r="O3709" s="622"/>
      <c r="P3709" s="479"/>
      <c r="Q3709" s="479"/>
      <c r="R3709" s="623"/>
      <c r="S3709" s="478"/>
      <c r="T3709" s="478"/>
      <c r="U3709" s="624"/>
      <c r="V3709" s="624"/>
      <c r="W3709" s="624"/>
      <c r="BB3709" s="478"/>
      <c r="BC3709" s="478"/>
      <c r="BD3709" s="478"/>
      <c r="BE3709" s="478"/>
      <c r="BF3709" s="478"/>
      <c r="BG3709" s="478"/>
    </row>
    <row r="3710" spans="2:59" x14ac:dyDescent="0.2">
      <c r="B3710" s="478"/>
      <c r="C3710" s="478"/>
      <c r="D3710" s="620"/>
      <c r="E3710" s="620"/>
      <c r="F3710" s="620"/>
      <c r="G3710" s="479"/>
      <c r="H3710" s="621"/>
      <c r="I3710" s="622"/>
      <c r="J3710" s="622"/>
      <c r="K3710" s="623"/>
      <c r="L3710" s="623"/>
      <c r="M3710" s="622"/>
      <c r="N3710" s="623"/>
      <c r="O3710" s="622"/>
      <c r="P3710" s="479"/>
      <c r="Q3710" s="479"/>
      <c r="R3710" s="623"/>
      <c r="S3710" s="478"/>
      <c r="T3710" s="478"/>
      <c r="U3710" s="624"/>
      <c r="V3710" s="624"/>
      <c r="W3710" s="624"/>
      <c r="BB3710" s="478"/>
      <c r="BC3710" s="478"/>
      <c r="BD3710" s="478"/>
      <c r="BE3710" s="478"/>
      <c r="BF3710" s="478"/>
      <c r="BG3710" s="478"/>
    </row>
    <row r="3711" spans="2:59" x14ac:dyDescent="0.2">
      <c r="B3711" s="478"/>
      <c r="C3711" s="478"/>
      <c r="D3711" s="620"/>
      <c r="E3711" s="620"/>
      <c r="F3711" s="620"/>
      <c r="G3711" s="479"/>
      <c r="H3711" s="621"/>
      <c r="I3711" s="622"/>
      <c r="J3711" s="622"/>
      <c r="K3711" s="623"/>
      <c r="L3711" s="623"/>
      <c r="M3711" s="622"/>
      <c r="N3711" s="623"/>
      <c r="O3711" s="622"/>
      <c r="P3711" s="479"/>
      <c r="Q3711" s="479"/>
      <c r="R3711" s="623"/>
      <c r="S3711" s="478"/>
      <c r="T3711" s="478"/>
      <c r="U3711" s="624"/>
      <c r="V3711" s="624"/>
      <c r="W3711" s="624"/>
      <c r="BB3711" s="478"/>
      <c r="BC3711" s="478"/>
      <c r="BD3711" s="478"/>
      <c r="BE3711" s="478"/>
      <c r="BF3711" s="478"/>
      <c r="BG3711" s="478"/>
    </row>
    <row r="3712" spans="2:59" x14ac:dyDescent="0.2">
      <c r="B3712" s="478"/>
      <c r="C3712" s="478"/>
      <c r="D3712" s="620"/>
      <c r="E3712" s="620"/>
      <c r="F3712" s="620"/>
      <c r="G3712" s="479"/>
      <c r="H3712" s="621"/>
      <c r="I3712" s="622"/>
      <c r="J3712" s="622"/>
      <c r="K3712" s="623"/>
      <c r="L3712" s="623"/>
      <c r="M3712" s="622"/>
      <c r="N3712" s="623"/>
      <c r="O3712" s="622"/>
      <c r="P3712" s="479"/>
      <c r="Q3712" s="479"/>
      <c r="R3712" s="623"/>
      <c r="S3712" s="478"/>
      <c r="T3712" s="478"/>
      <c r="U3712" s="624"/>
      <c r="V3712" s="624"/>
      <c r="W3712" s="624"/>
      <c r="BB3712" s="478"/>
      <c r="BC3712" s="478"/>
      <c r="BD3712" s="478"/>
      <c r="BE3712" s="478"/>
      <c r="BF3712" s="478"/>
      <c r="BG3712" s="478"/>
    </row>
    <row r="3713" spans="2:59" x14ac:dyDescent="0.2">
      <c r="B3713" s="478"/>
      <c r="C3713" s="478"/>
      <c r="D3713" s="620"/>
      <c r="E3713" s="620"/>
      <c r="F3713" s="620"/>
      <c r="G3713" s="479"/>
      <c r="H3713" s="621"/>
      <c r="I3713" s="622"/>
      <c r="J3713" s="622"/>
      <c r="K3713" s="623"/>
      <c r="L3713" s="623"/>
      <c r="M3713" s="622"/>
      <c r="N3713" s="623"/>
      <c r="O3713" s="622"/>
      <c r="P3713" s="479"/>
      <c r="Q3713" s="479"/>
      <c r="R3713" s="623"/>
      <c r="S3713" s="478"/>
      <c r="T3713" s="478"/>
      <c r="U3713" s="624"/>
      <c r="V3713" s="624"/>
      <c r="W3713" s="624"/>
      <c r="BB3713" s="478"/>
      <c r="BC3713" s="478"/>
      <c r="BD3713" s="478"/>
      <c r="BE3713" s="478"/>
      <c r="BF3713" s="478"/>
      <c r="BG3713" s="478"/>
    </row>
    <row r="3714" spans="2:59" x14ac:dyDescent="0.2">
      <c r="B3714" s="478"/>
      <c r="C3714" s="478"/>
      <c r="D3714" s="620"/>
      <c r="E3714" s="620"/>
      <c r="F3714" s="620"/>
      <c r="G3714" s="479"/>
      <c r="H3714" s="621"/>
      <c r="I3714" s="622"/>
      <c r="J3714" s="622"/>
      <c r="K3714" s="623"/>
      <c r="L3714" s="623"/>
      <c r="M3714" s="622"/>
      <c r="N3714" s="623"/>
      <c r="O3714" s="622"/>
      <c r="P3714" s="479"/>
      <c r="Q3714" s="479"/>
      <c r="R3714" s="623"/>
      <c r="S3714" s="478"/>
      <c r="T3714" s="478"/>
      <c r="U3714" s="624"/>
      <c r="V3714" s="624"/>
      <c r="W3714" s="624"/>
      <c r="BB3714" s="478"/>
      <c r="BC3714" s="478"/>
      <c r="BD3714" s="478"/>
      <c r="BE3714" s="478"/>
      <c r="BF3714" s="478"/>
      <c r="BG3714" s="478"/>
    </row>
    <row r="3715" spans="2:59" x14ac:dyDescent="0.2">
      <c r="B3715" s="478"/>
      <c r="C3715" s="478"/>
      <c r="D3715" s="620"/>
      <c r="E3715" s="620"/>
      <c r="F3715" s="620"/>
      <c r="G3715" s="479"/>
      <c r="H3715" s="621"/>
      <c r="I3715" s="622"/>
      <c r="J3715" s="622"/>
      <c r="K3715" s="623"/>
      <c r="L3715" s="623"/>
      <c r="M3715" s="622"/>
      <c r="N3715" s="623"/>
      <c r="O3715" s="622"/>
      <c r="P3715" s="479"/>
      <c r="Q3715" s="479"/>
      <c r="R3715" s="623"/>
      <c r="S3715" s="478"/>
      <c r="T3715" s="478"/>
      <c r="U3715" s="624"/>
      <c r="V3715" s="624"/>
      <c r="W3715" s="624"/>
      <c r="BB3715" s="478"/>
      <c r="BC3715" s="478"/>
      <c r="BD3715" s="478"/>
      <c r="BE3715" s="478"/>
      <c r="BF3715" s="478"/>
      <c r="BG3715" s="478"/>
    </row>
    <row r="3716" spans="2:59" x14ac:dyDescent="0.2">
      <c r="B3716" s="478"/>
      <c r="C3716" s="478"/>
      <c r="D3716" s="620"/>
      <c r="E3716" s="620"/>
      <c r="F3716" s="620"/>
      <c r="G3716" s="479"/>
      <c r="H3716" s="621"/>
      <c r="I3716" s="622"/>
      <c r="J3716" s="622"/>
      <c r="K3716" s="623"/>
      <c r="L3716" s="623"/>
      <c r="M3716" s="622"/>
      <c r="N3716" s="623"/>
      <c r="O3716" s="622"/>
      <c r="P3716" s="479"/>
      <c r="Q3716" s="479"/>
      <c r="R3716" s="623"/>
      <c r="S3716" s="478"/>
      <c r="T3716" s="478"/>
      <c r="U3716" s="624"/>
      <c r="V3716" s="624"/>
      <c r="W3716" s="624"/>
      <c r="BB3716" s="478"/>
      <c r="BC3716" s="478"/>
      <c r="BD3716" s="478"/>
      <c r="BE3716" s="478"/>
      <c r="BF3716" s="478"/>
      <c r="BG3716" s="478"/>
    </row>
    <row r="3717" spans="2:59" x14ac:dyDescent="0.2">
      <c r="B3717" s="478"/>
      <c r="C3717" s="478"/>
      <c r="D3717" s="620"/>
      <c r="E3717" s="620"/>
      <c r="F3717" s="620"/>
      <c r="G3717" s="479"/>
      <c r="H3717" s="621"/>
      <c r="I3717" s="622"/>
      <c r="J3717" s="622"/>
      <c r="K3717" s="623"/>
      <c r="L3717" s="623"/>
      <c r="M3717" s="622"/>
      <c r="N3717" s="623"/>
      <c r="O3717" s="622"/>
      <c r="P3717" s="479"/>
      <c r="Q3717" s="479"/>
      <c r="R3717" s="623"/>
      <c r="S3717" s="478"/>
      <c r="T3717" s="478"/>
      <c r="U3717" s="624"/>
      <c r="V3717" s="624"/>
      <c r="W3717" s="624"/>
      <c r="BB3717" s="478"/>
      <c r="BC3717" s="478"/>
      <c r="BD3717" s="478"/>
      <c r="BE3717" s="478"/>
      <c r="BF3717" s="478"/>
      <c r="BG3717" s="478"/>
    </row>
    <row r="3718" spans="2:59" x14ac:dyDescent="0.2">
      <c r="B3718" s="478"/>
      <c r="C3718" s="478"/>
      <c r="D3718" s="620"/>
      <c r="E3718" s="620"/>
      <c r="F3718" s="620"/>
      <c r="G3718" s="479"/>
      <c r="H3718" s="621"/>
      <c r="I3718" s="622"/>
      <c r="J3718" s="622"/>
      <c r="K3718" s="623"/>
      <c r="L3718" s="623"/>
      <c r="M3718" s="622"/>
      <c r="N3718" s="623"/>
      <c r="O3718" s="622"/>
      <c r="P3718" s="479"/>
      <c r="Q3718" s="479"/>
      <c r="R3718" s="623"/>
      <c r="S3718" s="478"/>
      <c r="T3718" s="478"/>
      <c r="U3718" s="624"/>
      <c r="V3718" s="624"/>
      <c r="W3718" s="624"/>
      <c r="BB3718" s="478"/>
      <c r="BC3718" s="478"/>
      <c r="BD3718" s="478"/>
      <c r="BE3718" s="478"/>
      <c r="BF3718" s="478"/>
      <c r="BG3718" s="478"/>
    </row>
    <row r="3719" spans="2:59" x14ac:dyDescent="0.2">
      <c r="B3719" s="478"/>
      <c r="C3719" s="478"/>
      <c r="D3719" s="620"/>
      <c r="E3719" s="620"/>
      <c r="F3719" s="620"/>
      <c r="G3719" s="479"/>
      <c r="H3719" s="621"/>
      <c r="I3719" s="622"/>
      <c r="J3719" s="622"/>
      <c r="K3719" s="623"/>
      <c r="L3719" s="623"/>
      <c r="M3719" s="622"/>
      <c r="N3719" s="623"/>
      <c r="O3719" s="622"/>
      <c r="P3719" s="479"/>
      <c r="Q3719" s="479"/>
      <c r="R3719" s="623"/>
      <c r="S3719" s="478"/>
      <c r="T3719" s="478"/>
      <c r="U3719" s="624"/>
      <c r="V3719" s="624"/>
      <c r="W3719" s="624"/>
      <c r="BB3719" s="478"/>
      <c r="BC3719" s="478"/>
      <c r="BD3719" s="478"/>
      <c r="BE3719" s="478"/>
      <c r="BF3719" s="478"/>
      <c r="BG3719" s="478"/>
    </row>
    <row r="3720" spans="2:59" x14ac:dyDescent="0.2">
      <c r="B3720" s="478"/>
      <c r="C3720" s="478"/>
      <c r="D3720" s="620"/>
      <c r="E3720" s="620"/>
      <c r="F3720" s="620"/>
      <c r="G3720" s="479"/>
      <c r="H3720" s="621"/>
      <c r="I3720" s="622"/>
      <c r="J3720" s="622"/>
      <c r="K3720" s="623"/>
      <c r="L3720" s="623"/>
      <c r="M3720" s="622"/>
      <c r="N3720" s="623"/>
      <c r="O3720" s="622"/>
      <c r="P3720" s="479"/>
      <c r="Q3720" s="479"/>
      <c r="R3720" s="623"/>
      <c r="S3720" s="478"/>
      <c r="T3720" s="478"/>
      <c r="U3720" s="624"/>
      <c r="V3720" s="624"/>
      <c r="W3720" s="624"/>
      <c r="BB3720" s="478"/>
      <c r="BC3720" s="478"/>
      <c r="BD3720" s="478"/>
      <c r="BE3720" s="478"/>
      <c r="BF3720" s="478"/>
      <c r="BG3720" s="478"/>
    </row>
    <row r="3721" spans="2:59" x14ac:dyDescent="0.2">
      <c r="B3721" s="478"/>
      <c r="C3721" s="478"/>
      <c r="D3721" s="620"/>
      <c r="E3721" s="620"/>
      <c r="F3721" s="620"/>
      <c r="G3721" s="479"/>
      <c r="H3721" s="621"/>
      <c r="I3721" s="622"/>
      <c r="J3721" s="622"/>
      <c r="K3721" s="623"/>
      <c r="L3721" s="623"/>
      <c r="M3721" s="622"/>
      <c r="N3721" s="623"/>
      <c r="O3721" s="622"/>
      <c r="P3721" s="479"/>
      <c r="Q3721" s="479"/>
      <c r="R3721" s="623"/>
      <c r="S3721" s="478"/>
      <c r="T3721" s="478"/>
      <c r="U3721" s="624"/>
      <c r="V3721" s="624"/>
      <c r="W3721" s="624"/>
      <c r="BB3721" s="478"/>
      <c r="BC3721" s="478"/>
      <c r="BD3721" s="478"/>
      <c r="BE3721" s="478"/>
      <c r="BF3721" s="478"/>
      <c r="BG3721" s="478"/>
    </row>
    <row r="3722" spans="2:59" x14ac:dyDescent="0.2">
      <c r="B3722" s="478"/>
      <c r="C3722" s="478"/>
      <c r="D3722" s="620"/>
      <c r="E3722" s="620"/>
      <c r="F3722" s="620"/>
      <c r="G3722" s="479"/>
      <c r="H3722" s="621"/>
      <c r="I3722" s="622"/>
      <c r="J3722" s="622"/>
      <c r="K3722" s="623"/>
      <c r="L3722" s="623"/>
      <c r="M3722" s="622"/>
      <c r="N3722" s="623"/>
      <c r="O3722" s="622"/>
      <c r="P3722" s="479"/>
      <c r="Q3722" s="479"/>
      <c r="R3722" s="623"/>
      <c r="S3722" s="478"/>
      <c r="T3722" s="478"/>
      <c r="U3722" s="624"/>
      <c r="V3722" s="624"/>
      <c r="W3722" s="624"/>
      <c r="BB3722" s="478"/>
      <c r="BC3722" s="478"/>
      <c r="BD3722" s="478"/>
      <c r="BE3722" s="478"/>
      <c r="BF3722" s="478"/>
      <c r="BG3722" s="478"/>
    </row>
    <row r="3723" spans="2:59" x14ac:dyDescent="0.2">
      <c r="B3723" s="478"/>
      <c r="C3723" s="478"/>
      <c r="D3723" s="620"/>
      <c r="E3723" s="620"/>
      <c r="F3723" s="620"/>
      <c r="G3723" s="479"/>
      <c r="H3723" s="621"/>
      <c r="I3723" s="622"/>
      <c r="J3723" s="622"/>
      <c r="K3723" s="623"/>
      <c r="L3723" s="623"/>
      <c r="M3723" s="622"/>
      <c r="N3723" s="623"/>
      <c r="O3723" s="622"/>
      <c r="P3723" s="479"/>
      <c r="Q3723" s="479"/>
      <c r="R3723" s="623"/>
      <c r="S3723" s="478"/>
      <c r="T3723" s="478"/>
      <c r="U3723" s="624"/>
      <c r="V3723" s="624"/>
      <c r="W3723" s="624"/>
      <c r="BB3723" s="478"/>
      <c r="BC3723" s="478"/>
      <c r="BD3723" s="478"/>
      <c r="BE3723" s="478"/>
      <c r="BF3723" s="478"/>
      <c r="BG3723" s="478"/>
    </row>
    <row r="3724" spans="2:59" x14ac:dyDescent="0.2">
      <c r="B3724" s="478"/>
      <c r="C3724" s="478"/>
      <c r="D3724" s="620"/>
      <c r="E3724" s="620"/>
      <c r="F3724" s="620"/>
      <c r="G3724" s="479"/>
      <c r="H3724" s="621"/>
      <c r="I3724" s="622"/>
      <c r="J3724" s="622"/>
      <c r="K3724" s="623"/>
      <c r="L3724" s="623"/>
      <c r="M3724" s="622"/>
      <c r="N3724" s="623"/>
      <c r="O3724" s="622"/>
      <c r="P3724" s="479"/>
      <c r="Q3724" s="479"/>
      <c r="R3724" s="623"/>
      <c r="S3724" s="478"/>
      <c r="T3724" s="478"/>
      <c r="U3724" s="624"/>
      <c r="V3724" s="624"/>
      <c r="W3724" s="624"/>
      <c r="BB3724" s="478"/>
      <c r="BC3724" s="478"/>
      <c r="BD3724" s="478"/>
      <c r="BE3724" s="478"/>
      <c r="BF3724" s="478"/>
      <c r="BG3724" s="478"/>
    </row>
    <row r="3725" spans="2:59" x14ac:dyDescent="0.2">
      <c r="B3725" s="478"/>
      <c r="C3725" s="478"/>
      <c r="D3725" s="620"/>
      <c r="E3725" s="620"/>
      <c r="F3725" s="620"/>
      <c r="G3725" s="479"/>
      <c r="H3725" s="621"/>
      <c r="I3725" s="622"/>
      <c r="J3725" s="622"/>
      <c r="K3725" s="623"/>
      <c r="L3725" s="623"/>
      <c r="M3725" s="622"/>
      <c r="N3725" s="623"/>
      <c r="O3725" s="622"/>
      <c r="P3725" s="479"/>
      <c r="Q3725" s="479"/>
      <c r="R3725" s="623"/>
      <c r="S3725" s="478"/>
      <c r="T3725" s="478"/>
      <c r="U3725" s="624"/>
      <c r="V3725" s="624"/>
      <c r="W3725" s="624"/>
      <c r="BB3725" s="478"/>
      <c r="BC3725" s="478"/>
      <c r="BD3725" s="478"/>
      <c r="BE3725" s="478"/>
      <c r="BF3725" s="478"/>
      <c r="BG3725" s="478"/>
    </row>
    <row r="3726" spans="2:59" x14ac:dyDescent="0.2">
      <c r="B3726" s="478"/>
      <c r="C3726" s="478"/>
      <c r="D3726" s="620"/>
      <c r="E3726" s="620"/>
      <c r="F3726" s="620"/>
      <c r="G3726" s="479"/>
      <c r="H3726" s="621"/>
      <c r="I3726" s="622"/>
      <c r="J3726" s="622"/>
      <c r="K3726" s="623"/>
      <c r="L3726" s="623"/>
      <c r="M3726" s="622"/>
      <c r="N3726" s="623"/>
      <c r="O3726" s="622"/>
      <c r="P3726" s="479"/>
      <c r="Q3726" s="479"/>
      <c r="R3726" s="623"/>
      <c r="S3726" s="478"/>
      <c r="T3726" s="478"/>
      <c r="U3726" s="624"/>
      <c r="V3726" s="624"/>
      <c r="W3726" s="624"/>
      <c r="BB3726" s="478"/>
      <c r="BC3726" s="478"/>
      <c r="BD3726" s="478"/>
      <c r="BE3726" s="478"/>
      <c r="BF3726" s="478"/>
      <c r="BG3726" s="478"/>
    </row>
    <row r="3727" spans="2:59" x14ac:dyDescent="0.2">
      <c r="B3727" s="478"/>
      <c r="C3727" s="478"/>
      <c r="D3727" s="620"/>
      <c r="E3727" s="620"/>
      <c r="F3727" s="620"/>
      <c r="G3727" s="479"/>
      <c r="H3727" s="621"/>
      <c r="I3727" s="622"/>
      <c r="J3727" s="622"/>
      <c r="K3727" s="623"/>
      <c r="L3727" s="623"/>
      <c r="M3727" s="622"/>
      <c r="N3727" s="623"/>
      <c r="O3727" s="622"/>
      <c r="P3727" s="479"/>
      <c r="Q3727" s="479"/>
      <c r="R3727" s="623"/>
      <c r="S3727" s="478"/>
      <c r="T3727" s="478"/>
      <c r="U3727" s="624"/>
      <c r="V3727" s="624"/>
      <c r="W3727" s="624"/>
      <c r="BB3727" s="478"/>
      <c r="BC3727" s="478"/>
      <c r="BD3727" s="478"/>
      <c r="BE3727" s="478"/>
      <c r="BF3727" s="478"/>
      <c r="BG3727" s="478"/>
    </row>
    <row r="3728" spans="2:59" x14ac:dyDescent="0.2">
      <c r="B3728" s="478"/>
      <c r="C3728" s="478"/>
      <c r="D3728" s="620"/>
      <c r="E3728" s="620"/>
      <c r="F3728" s="620"/>
      <c r="G3728" s="479"/>
      <c r="H3728" s="621"/>
      <c r="I3728" s="622"/>
      <c r="J3728" s="622"/>
      <c r="K3728" s="623"/>
      <c r="L3728" s="623"/>
      <c r="M3728" s="622"/>
      <c r="N3728" s="623"/>
      <c r="O3728" s="622"/>
      <c r="P3728" s="479"/>
      <c r="Q3728" s="479"/>
      <c r="R3728" s="623"/>
      <c r="S3728" s="478"/>
      <c r="T3728" s="478"/>
      <c r="U3728" s="624"/>
      <c r="V3728" s="624"/>
      <c r="W3728" s="624"/>
      <c r="BB3728" s="478"/>
      <c r="BC3728" s="478"/>
      <c r="BD3728" s="478"/>
      <c r="BE3728" s="478"/>
      <c r="BF3728" s="478"/>
      <c r="BG3728" s="478"/>
    </row>
    <row r="3729" spans="2:59" x14ac:dyDescent="0.2">
      <c r="B3729" s="478"/>
      <c r="C3729" s="478"/>
      <c r="D3729" s="620"/>
      <c r="E3729" s="620"/>
      <c r="F3729" s="620"/>
      <c r="G3729" s="479"/>
      <c r="H3729" s="621"/>
      <c r="I3729" s="622"/>
      <c r="J3729" s="622"/>
      <c r="K3729" s="623"/>
      <c r="L3729" s="623"/>
      <c r="M3729" s="622"/>
      <c r="N3729" s="623"/>
      <c r="O3729" s="622"/>
      <c r="P3729" s="479"/>
      <c r="Q3729" s="479"/>
      <c r="R3729" s="623"/>
      <c r="S3729" s="478"/>
      <c r="T3729" s="478"/>
      <c r="U3729" s="624"/>
      <c r="V3729" s="624"/>
      <c r="W3729" s="624"/>
      <c r="BB3729" s="478"/>
      <c r="BC3729" s="478"/>
      <c r="BD3729" s="478"/>
      <c r="BE3729" s="478"/>
      <c r="BF3729" s="478"/>
      <c r="BG3729" s="478"/>
    </row>
    <row r="3730" spans="2:59" x14ac:dyDescent="0.2">
      <c r="B3730" s="478"/>
      <c r="C3730" s="478"/>
      <c r="D3730" s="620"/>
      <c r="E3730" s="620"/>
      <c r="F3730" s="620"/>
      <c r="G3730" s="479"/>
      <c r="H3730" s="621"/>
      <c r="I3730" s="622"/>
      <c r="J3730" s="622"/>
      <c r="K3730" s="623"/>
      <c r="L3730" s="623"/>
      <c r="M3730" s="622"/>
      <c r="N3730" s="623"/>
      <c r="O3730" s="622"/>
      <c r="P3730" s="479"/>
      <c r="Q3730" s="479"/>
      <c r="R3730" s="623"/>
      <c r="S3730" s="478"/>
      <c r="T3730" s="478"/>
      <c r="U3730" s="624"/>
      <c r="V3730" s="624"/>
      <c r="W3730" s="624"/>
      <c r="BB3730" s="478"/>
      <c r="BC3730" s="478"/>
      <c r="BD3730" s="478"/>
      <c r="BE3730" s="478"/>
      <c r="BF3730" s="478"/>
      <c r="BG3730" s="478"/>
    </row>
    <row r="3731" spans="2:59" x14ac:dyDescent="0.2">
      <c r="B3731" s="478"/>
      <c r="C3731" s="478"/>
      <c r="D3731" s="620"/>
      <c r="E3731" s="620"/>
      <c r="F3731" s="620"/>
      <c r="G3731" s="479"/>
      <c r="H3731" s="621"/>
      <c r="I3731" s="622"/>
      <c r="J3731" s="622"/>
      <c r="K3731" s="623"/>
      <c r="L3731" s="623"/>
      <c r="M3731" s="622"/>
      <c r="N3731" s="623"/>
      <c r="O3731" s="622"/>
      <c r="P3731" s="479"/>
      <c r="Q3731" s="479"/>
      <c r="R3731" s="623"/>
      <c r="S3731" s="478"/>
      <c r="T3731" s="478"/>
      <c r="U3731" s="624"/>
      <c r="V3731" s="624"/>
      <c r="W3731" s="624"/>
      <c r="BB3731" s="478"/>
      <c r="BC3731" s="478"/>
      <c r="BD3731" s="478"/>
      <c r="BE3731" s="478"/>
      <c r="BF3731" s="478"/>
      <c r="BG3731" s="478"/>
    </row>
    <row r="3732" spans="2:59" x14ac:dyDescent="0.2">
      <c r="B3732" s="478"/>
      <c r="C3732" s="478"/>
      <c r="D3732" s="620"/>
      <c r="E3732" s="620"/>
      <c r="F3732" s="620"/>
      <c r="G3732" s="479"/>
      <c r="H3732" s="621"/>
      <c r="I3732" s="622"/>
      <c r="J3732" s="622"/>
      <c r="K3732" s="623"/>
      <c r="L3732" s="623"/>
      <c r="M3732" s="622"/>
      <c r="N3732" s="623"/>
      <c r="O3732" s="622"/>
      <c r="P3732" s="479"/>
      <c r="Q3732" s="479"/>
      <c r="R3732" s="623"/>
      <c r="S3732" s="478"/>
      <c r="T3732" s="478"/>
      <c r="U3732" s="624"/>
      <c r="V3732" s="624"/>
      <c r="W3732" s="624"/>
      <c r="BB3732" s="478"/>
      <c r="BC3732" s="478"/>
      <c r="BD3732" s="478"/>
      <c r="BE3732" s="478"/>
      <c r="BF3732" s="478"/>
      <c r="BG3732" s="478"/>
    </row>
    <row r="3733" spans="2:59" x14ac:dyDescent="0.2">
      <c r="B3733" s="478"/>
      <c r="C3733" s="478"/>
      <c r="D3733" s="620"/>
      <c r="E3733" s="620"/>
      <c r="F3733" s="620"/>
      <c r="G3733" s="479"/>
      <c r="H3733" s="621"/>
      <c r="I3733" s="622"/>
      <c r="J3733" s="622"/>
      <c r="K3733" s="623"/>
      <c r="L3733" s="623"/>
      <c r="M3733" s="622"/>
      <c r="N3733" s="623"/>
      <c r="O3733" s="622"/>
      <c r="P3733" s="479"/>
      <c r="Q3733" s="479"/>
      <c r="R3733" s="623"/>
      <c r="S3733" s="478"/>
      <c r="T3733" s="478"/>
      <c r="U3733" s="624"/>
      <c r="V3733" s="624"/>
      <c r="W3733" s="624"/>
      <c r="BB3733" s="478"/>
      <c r="BC3733" s="478"/>
      <c r="BD3733" s="478"/>
      <c r="BE3733" s="478"/>
      <c r="BF3733" s="478"/>
      <c r="BG3733" s="478"/>
    </row>
    <row r="3734" spans="2:59" x14ac:dyDescent="0.2">
      <c r="B3734" s="478"/>
      <c r="C3734" s="478"/>
      <c r="D3734" s="620"/>
      <c r="E3734" s="620"/>
      <c r="F3734" s="620"/>
      <c r="G3734" s="479"/>
      <c r="H3734" s="621"/>
      <c r="I3734" s="622"/>
      <c r="J3734" s="622"/>
      <c r="K3734" s="623"/>
      <c r="L3734" s="623"/>
      <c r="M3734" s="622"/>
      <c r="N3734" s="623"/>
      <c r="O3734" s="622"/>
      <c r="P3734" s="479"/>
      <c r="Q3734" s="479"/>
      <c r="R3734" s="623"/>
      <c r="S3734" s="478"/>
      <c r="T3734" s="478"/>
      <c r="U3734" s="624"/>
      <c r="V3734" s="624"/>
      <c r="W3734" s="624"/>
      <c r="BB3734" s="478"/>
      <c r="BC3734" s="478"/>
      <c r="BD3734" s="478"/>
      <c r="BE3734" s="478"/>
      <c r="BF3734" s="478"/>
      <c r="BG3734" s="478"/>
    </row>
    <row r="3735" spans="2:59" x14ac:dyDescent="0.2">
      <c r="B3735" s="478"/>
      <c r="C3735" s="478"/>
      <c r="D3735" s="620"/>
      <c r="E3735" s="620"/>
      <c r="F3735" s="620"/>
      <c r="G3735" s="479"/>
      <c r="H3735" s="621"/>
      <c r="I3735" s="622"/>
      <c r="J3735" s="622"/>
      <c r="K3735" s="623"/>
      <c r="L3735" s="623"/>
      <c r="M3735" s="622"/>
      <c r="N3735" s="623"/>
      <c r="O3735" s="622"/>
      <c r="P3735" s="479"/>
      <c r="Q3735" s="479"/>
      <c r="R3735" s="623"/>
      <c r="S3735" s="478"/>
      <c r="T3735" s="478"/>
      <c r="U3735" s="624"/>
      <c r="V3735" s="624"/>
      <c r="W3735" s="624"/>
      <c r="BB3735" s="478"/>
      <c r="BC3735" s="478"/>
      <c r="BD3735" s="478"/>
      <c r="BE3735" s="478"/>
      <c r="BF3735" s="478"/>
      <c r="BG3735" s="478"/>
    </row>
    <row r="3736" spans="2:59" x14ac:dyDescent="0.2">
      <c r="B3736" s="478"/>
      <c r="C3736" s="478"/>
      <c r="D3736" s="620"/>
      <c r="E3736" s="620"/>
      <c r="F3736" s="620"/>
      <c r="G3736" s="479"/>
      <c r="H3736" s="621"/>
      <c r="I3736" s="622"/>
      <c r="J3736" s="622"/>
      <c r="K3736" s="623"/>
      <c r="L3736" s="623"/>
      <c r="M3736" s="622"/>
      <c r="N3736" s="623"/>
      <c r="O3736" s="622"/>
      <c r="P3736" s="479"/>
      <c r="Q3736" s="479"/>
      <c r="R3736" s="623"/>
      <c r="S3736" s="478"/>
      <c r="T3736" s="478"/>
      <c r="U3736" s="624"/>
      <c r="V3736" s="624"/>
      <c r="W3736" s="624"/>
      <c r="BB3736" s="478"/>
      <c r="BC3736" s="478"/>
      <c r="BD3736" s="478"/>
      <c r="BE3736" s="478"/>
      <c r="BF3736" s="478"/>
      <c r="BG3736" s="478"/>
    </row>
    <row r="3737" spans="2:59" x14ac:dyDescent="0.2">
      <c r="B3737" s="478"/>
      <c r="C3737" s="478"/>
      <c r="D3737" s="620"/>
      <c r="E3737" s="620"/>
      <c r="F3737" s="620"/>
      <c r="G3737" s="479"/>
      <c r="H3737" s="621"/>
      <c r="I3737" s="622"/>
      <c r="J3737" s="622"/>
      <c r="K3737" s="623"/>
      <c r="L3737" s="623"/>
      <c r="M3737" s="622"/>
      <c r="N3737" s="623"/>
      <c r="O3737" s="622"/>
      <c r="P3737" s="479"/>
      <c r="Q3737" s="479"/>
      <c r="R3737" s="623"/>
      <c r="S3737" s="478"/>
      <c r="T3737" s="478"/>
      <c r="U3737" s="624"/>
      <c r="V3737" s="624"/>
      <c r="W3737" s="624"/>
      <c r="BB3737" s="478"/>
      <c r="BC3737" s="478"/>
      <c r="BD3737" s="478"/>
      <c r="BE3737" s="478"/>
      <c r="BF3737" s="478"/>
      <c r="BG3737" s="478"/>
    </row>
    <row r="3738" spans="2:59" x14ac:dyDescent="0.2">
      <c r="B3738" s="478"/>
      <c r="C3738" s="478"/>
      <c r="D3738" s="620"/>
      <c r="E3738" s="620"/>
      <c r="F3738" s="620"/>
      <c r="G3738" s="479"/>
      <c r="H3738" s="621"/>
      <c r="I3738" s="622"/>
      <c r="J3738" s="622"/>
      <c r="K3738" s="623"/>
      <c r="L3738" s="623"/>
      <c r="M3738" s="622"/>
      <c r="N3738" s="623"/>
      <c r="O3738" s="622"/>
      <c r="P3738" s="479"/>
      <c r="Q3738" s="479"/>
      <c r="R3738" s="623"/>
      <c r="S3738" s="478"/>
      <c r="T3738" s="478"/>
      <c r="U3738" s="624"/>
      <c r="V3738" s="624"/>
      <c r="W3738" s="624"/>
      <c r="BB3738" s="478"/>
      <c r="BC3738" s="478"/>
      <c r="BD3738" s="478"/>
      <c r="BE3738" s="478"/>
      <c r="BF3738" s="478"/>
      <c r="BG3738" s="478"/>
    </row>
    <row r="3739" spans="2:59" x14ac:dyDescent="0.2">
      <c r="B3739" s="478"/>
      <c r="C3739" s="478"/>
      <c r="D3739" s="620"/>
      <c r="E3739" s="620"/>
      <c r="F3739" s="620"/>
      <c r="G3739" s="479"/>
      <c r="H3739" s="621"/>
      <c r="I3739" s="622"/>
      <c r="J3739" s="622"/>
      <c r="K3739" s="623"/>
      <c r="L3739" s="623"/>
      <c r="M3739" s="622"/>
      <c r="N3739" s="623"/>
      <c r="O3739" s="622"/>
      <c r="P3739" s="479"/>
      <c r="Q3739" s="479"/>
      <c r="R3739" s="623"/>
      <c r="S3739" s="478"/>
      <c r="T3739" s="478"/>
      <c r="U3739" s="624"/>
      <c r="V3739" s="624"/>
      <c r="W3739" s="624"/>
      <c r="BB3739" s="478"/>
      <c r="BC3739" s="478"/>
      <c r="BD3739" s="478"/>
      <c r="BE3739" s="478"/>
      <c r="BF3739" s="478"/>
      <c r="BG3739" s="478"/>
    </row>
    <row r="3740" spans="2:59" x14ac:dyDescent="0.2">
      <c r="B3740" s="478"/>
      <c r="C3740" s="478"/>
      <c r="D3740" s="620"/>
      <c r="E3740" s="620"/>
      <c r="F3740" s="620"/>
      <c r="G3740" s="479"/>
      <c r="H3740" s="621"/>
      <c r="I3740" s="622"/>
      <c r="J3740" s="622"/>
      <c r="K3740" s="623"/>
      <c r="L3740" s="623"/>
      <c r="M3740" s="622"/>
      <c r="N3740" s="623"/>
      <c r="O3740" s="622"/>
      <c r="P3740" s="479"/>
      <c r="Q3740" s="479"/>
      <c r="R3740" s="623"/>
      <c r="S3740" s="478"/>
      <c r="T3740" s="478"/>
      <c r="U3740" s="624"/>
      <c r="V3740" s="624"/>
      <c r="W3740" s="624"/>
      <c r="BB3740" s="478"/>
      <c r="BC3740" s="478"/>
      <c r="BD3740" s="478"/>
      <c r="BE3740" s="478"/>
      <c r="BF3740" s="478"/>
      <c r="BG3740" s="478"/>
    </row>
    <row r="3741" spans="2:59" x14ac:dyDescent="0.2">
      <c r="B3741" s="478"/>
      <c r="C3741" s="478"/>
      <c r="D3741" s="620"/>
      <c r="E3741" s="620"/>
      <c r="F3741" s="620"/>
      <c r="G3741" s="479"/>
      <c r="H3741" s="621"/>
      <c r="I3741" s="622"/>
      <c r="J3741" s="622"/>
      <c r="K3741" s="623"/>
      <c r="L3741" s="623"/>
      <c r="M3741" s="622"/>
      <c r="N3741" s="623"/>
      <c r="O3741" s="622"/>
      <c r="P3741" s="479"/>
      <c r="Q3741" s="479"/>
      <c r="R3741" s="623"/>
      <c r="S3741" s="478"/>
      <c r="T3741" s="478"/>
      <c r="U3741" s="624"/>
      <c r="V3741" s="624"/>
      <c r="W3741" s="624"/>
      <c r="BB3741" s="478"/>
      <c r="BC3741" s="478"/>
      <c r="BD3741" s="478"/>
      <c r="BE3741" s="478"/>
      <c r="BF3741" s="478"/>
      <c r="BG3741" s="478"/>
    </row>
    <row r="3742" spans="2:59" x14ac:dyDescent="0.2">
      <c r="B3742" s="478"/>
      <c r="C3742" s="478"/>
      <c r="D3742" s="620"/>
      <c r="E3742" s="620"/>
      <c r="F3742" s="620"/>
      <c r="G3742" s="479"/>
      <c r="H3742" s="621"/>
      <c r="I3742" s="622"/>
      <c r="J3742" s="622"/>
      <c r="K3742" s="623"/>
      <c r="L3742" s="623"/>
      <c r="M3742" s="622"/>
      <c r="N3742" s="623"/>
      <c r="O3742" s="622"/>
      <c r="P3742" s="479"/>
      <c r="Q3742" s="479"/>
      <c r="R3742" s="623"/>
      <c r="S3742" s="478"/>
      <c r="T3742" s="478"/>
      <c r="U3742" s="624"/>
      <c r="V3742" s="624"/>
      <c r="W3742" s="624"/>
      <c r="BB3742" s="478"/>
      <c r="BC3742" s="478"/>
      <c r="BD3742" s="478"/>
      <c r="BE3742" s="478"/>
      <c r="BF3742" s="478"/>
      <c r="BG3742" s="478"/>
    </row>
    <row r="3743" spans="2:59" x14ac:dyDescent="0.2">
      <c r="B3743" s="478"/>
      <c r="C3743" s="478"/>
      <c r="D3743" s="620"/>
      <c r="E3743" s="620"/>
      <c r="F3743" s="620"/>
      <c r="G3743" s="479"/>
      <c r="H3743" s="621"/>
      <c r="I3743" s="622"/>
      <c r="J3743" s="622"/>
      <c r="K3743" s="623"/>
      <c r="L3743" s="623"/>
      <c r="M3743" s="622"/>
      <c r="N3743" s="623"/>
      <c r="O3743" s="622"/>
      <c r="P3743" s="479"/>
      <c r="Q3743" s="479"/>
      <c r="R3743" s="623"/>
      <c r="S3743" s="478"/>
      <c r="T3743" s="478"/>
      <c r="U3743" s="624"/>
      <c r="V3743" s="624"/>
      <c r="W3743" s="624"/>
      <c r="BB3743" s="478"/>
      <c r="BC3743" s="478"/>
      <c r="BD3743" s="478"/>
      <c r="BE3743" s="478"/>
      <c r="BF3743" s="478"/>
      <c r="BG3743" s="478"/>
    </row>
    <row r="3744" spans="2:59" x14ac:dyDescent="0.2">
      <c r="B3744" s="478"/>
      <c r="C3744" s="478"/>
      <c r="D3744" s="620"/>
      <c r="E3744" s="620"/>
      <c r="F3744" s="620"/>
      <c r="G3744" s="479"/>
      <c r="H3744" s="621"/>
      <c r="I3744" s="622"/>
      <c r="J3744" s="622"/>
      <c r="K3744" s="623"/>
      <c r="L3744" s="623"/>
      <c r="M3744" s="622"/>
      <c r="N3744" s="623"/>
      <c r="O3744" s="622"/>
      <c r="P3744" s="479"/>
      <c r="Q3744" s="479"/>
      <c r="R3744" s="623"/>
      <c r="S3744" s="478"/>
      <c r="T3744" s="478"/>
      <c r="U3744" s="624"/>
      <c r="V3744" s="624"/>
      <c r="W3744" s="624"/>
      <c r="BB3744" s="478"/>
      <c r="BC3744" s="478"/>
      <c r="BD3744" s="478"/>
      <c r="BE3744" s="478"/>
      <c r="BF3744" s="478"/>
      <c r="BG3744" s="478"/>
    </row>
    <row r="3745" spans="2:59" x14ac:dyDescent="0.2">
      <c r="B3745" s="478"/>
      <c r="C3745" s="478"/>
      <c r="D3745" s="620"/>
      <c r="E3745" s="620"/>
      <c r="F3745" s="620"/>
      <c r="G3745" s="479"/>
      <c r="H3745" s="621"/>
      <c r="I3745" s="622"/>
      <c r="J3745" s="622"/>
      <c r="K3745" s="623"/>
      <c r="L3745" s="623"/>
      <c r="M3745" s="622"/>
      <c r="N3745" s="623"/>
      <c r="O3745" s="622"/>
      <c r="P3745" s="479"/>
      <c r="Q3745" s="479"/>
      <c r="R3745" s="623"/>
      <c r="S3745" s="478"/>
      <c r="T3745" s="478"/>
      <c r="U3745" s="624"/>
      <c r="V3745" s="624"/>
      <c r="W3745" s="624"/>
      <c r="BB3745" s="478"/>
      <c r="BC3745" s="478"/>
      <c r="BD3745" s="478"/>
      <c r="BE3745" s="478"/>
      <c r="BF3745" s="478"/>
      <c r="BG3745" s="478"/>
    </row>
    <row r="3746" spans="2:59" x14ac:dyDescent="0.2">
      <c r="B3746" s="478"/>
      <c r="C3746" s="478"/>
      <c r="D3746" s="620"/>
      <c r="E3746" s="620"/>
      <c r="F3746" s="620"/>
      <c r="G3746" s="479"/>
      <c r="H3746" s="621"/>
      <c r="I3746" s="622"/>
      <c r="J3746" s="622"/>
      <c r="K3746" s="623"/>
      <c r="L3746" s="623"/>
      <c r="M3746" s="622"/>
      <c r="N3746" s="623"/>
      <c r="O3746" s="622"/>
      <c r="P3746" s="479"/>
      <c r="Q3746" s="479"/>
      <c r="R3746" s="623"/>
      <c r="S3746" s="478"/>
      <c r="T3746" s="478"/>
      <c r="U3746" s="624"/>
      <c r="V3746" s="624"/>
      <c r="W3746" s="624"/>
      <c r="BB3746" s="478"/>
      <c r="BC3746" s="478"/>
      <c r="BD3746" s="478"/>
      <c r="BE3746" s="478"/>
      <c r="BF3746" s="478"/>
      <c r="BG3746" s="478"/>
    </row>
    <row r="3747" spans="2:59" x14ac:dyDescent="0.2">
      <c r="B3747" s="478"/>
      <c r="C3747" s="478"/>
      <c r="D3747" s="620"/>
      <c r="E3747" s="620"/>
      <c r="F3747" s="620"/>
      <c r="G3747" s="479"/>
      <c r="H3747" s="621"/>
      <c r="I3747" s="622"/>
      <c r="J3747" s="622"/>
      <c r="K3747" s="623"/>
      <c r="L3747" s="623"/>
      <c r="M3747" s="622"/>
      <c r="N3747" s="623"/>
      <c r="O3747" s="622"/>
      <c r="P3747" s="479"/>
      <c r="Q3747" s="479"/>
      <c r="R3747" s="623"/>
      <c r="S3747" s="478"/>
      <c r="T3747" s="478"/>
      <c r="U3747" s="624"/>
      <c r="V3747" s="624"/>
      <c r="W3747" s="624"/>
      <c r="BB3747" s="478"/>
      <c r="BC3747" s="478"/>
      <c r="BD3747" s="478"/>
      <c r="BE3747" s="478"/>
      <c r="BF3747" s="478"/>
      <c r="BG3747" s="478"/>
    </row>
    <row r="3748" spans="2:59" x14ac:dyDescent="0.2">
      <c r="B3748" s="478"/>
      <c r="C3748" s="478"/>
      <c r="D3748" s="620"/>
      <c r="E3748" s="620"/>
      <c r="F3748" s="620"/>
      <c r="G3748" s="479"/>
      <c r="H3748" s="621"/>
      <c r="I3748" s="622"/>
      <c r="J3748" s="622"/>
      <c r="K3748" s="623"/>
      <c r="L3748" s="623"/>
      <c r="M3748" s="622"/>
      <c r="N3748" s="623"/>
      <c r="O3748" s="622"/>
      <c r="P3748" s="479"/>
      <c r="Q3748" s="479"/>
      <c r="R3748" s="623"/>
      <c r="S3748" s="478"/>
      <c r="T3748" s="478"/>
      <c r="U3748" s="624"/>
      <c r="V3748" s="624"/>
      <c r="W3748" s="624"/>
      <c r="BB3748" s="478"/>
      <c r="BC3748" s="478"/>
      <c r="BD3748" s="478"/>
      <c r="BE3748" s="478"/>
      <c r="BF3748" s="478"/>
      <c r="BG3748" s="478"/>
    </row>
    <row r="3749" spans="2:59" x14ac:dyDescent="0.2">
      <c r="B3749" s="478"/>
      <c r="C3749" s="478"/>
      <c r="D3749" s="620"/>
      <c r="E3749" s="620"/>
      <c r="F3749" s="620"/>
      <c r="G3749" s="479"/>
      <c r="H3749" s="621"/>
      <c r="I3749" s="622"/>
      <c r="J3749" s="622"/>
      <c r="K3749" s="623"/>
      <c r="L3749" s="623"/>
      <c r="M3749" s="622"/>
      <c r="N3749" s="623"/>
      <c r="O3749" s="622"/>
      <c r="P3749" s="479"/>
      <c r="Q3749" s="479"/>
      <c r="R3749" s="623"/>
      <c r="S3749" s="478"/>
      <c r="T3749" s="478"/>
      <c r="U3749" s="624"/>
      <c r="V3749" s="624"/>
      <c r="W3749" s="624"/>
      <c r="BB3749" s="478"/>
      <c r="BC3749" s="478"/>
      <c r="BD3749" s="478"/>
      <c r="BE3749" s="478"/>
      <c r="BF3749" s="478"/>
      <c r="BG3749" s="478"/>
    </row>
    <row r="3750" spans="2:59" x14ac:dyDescent="0.2">
      <c r="B3750" s="478"/>
      <c r="C3750" s="478"/>
      <c r="D3750" s="620"/>
      <c r="E3750" s="620"/>
      <c r="F3750" s="620"/>
      <c r="G3750" s="479"/>
      <c r="H3750" s="621"/>
      <c r="I3750" s="622"/>
      <c r="J3750" s="622"/>
      <c r="K3750" s="623"/>
      <c r="L3750" s="623"/>
      <c r="M3750" s="622"/>
      <c r="N3750" s="623"/>
      <c r="O3750" s="622"/>
      <c r="P3750" s="479"/>
      <c r="Q3750" s="479"/>
      <c r="R3750" s="623"/>
      <c r="S3750" s="478"/>
      <c r="T3750" s="478"/>
      <c r="U3750" s="624"/>
      <c r="V3750" s="624"/>
      <c r="W3750" s="624"/>
      <c r="BB3750" s="478"/>
      <c r="BC3750" s="478"/>
      <c r="BD3750" s="478"/>
      <c r="BE3750" s="478"/>
      <c r="BF3750" s="478"/>
      <c r="BG3750" s="478"/>
    </row>
    <row r="3751" spans="2:59" x14ac:dyDescent="0.2">
      <c r="B3751" s="478"/>
      <c r="C3751" s="478"/>
      <c r="D3751" s="620"/>
      <c r="E3751" s="620"/>
      <c r="F3751" s="620"/>
      <c r="G3751" s="479"/>
      <c r="H3751" s="621"/>
      <c r="I3751" s="622"/>
      <c r="J3751" s="622"/>
      <c r="K3751" s="623"/>
      <c r="L3751" s="623"/>
      <c r="M3751" s="622"/>
      <c r="N3751" s="623"/>
      <c r="O3751" s="622"/>
      <c r="P3751" s="479"/>
      <c r="Q3751" s="479"/>
      <c r="R3751" s="623"/>
      <c r="S3751" s="478"/>
      <c r="T3751" s="478"/>
      <c r="U3751" s="624"/>
      <c r="V3751" s="624"/>
      <c r="W3751" s="624"/>
      <c r="BB3751" s="478"/>
      <c r="BC3751" s="478"/>
      <c r="BD3751" s="478"/>
      <c r="BE3751" s="478"/>
      <c r="BF3751" s="478"/>
      <c r="BG3751" s="478"/>
    </row>
    <row r="3752" spans="2:59" x14ac:dyDescent="0.2">
      <c r="B3752" s="478"/>
      <c r="C3752" s="478"/>
      <c r="D3752" s="620"/>
      <c r="E3752" s="620"/>
      <c r="F3752" s="620"/>
      <c r="G3752" s="479"/>
      <c r="H3752" s="621"/>
      <c r="I3752" s="622"/>
      <c r="J3752" s="622"/>
      <c r="K3752" s="623"/>
      <c r="L3752" s="623"/>
      <c r="M3752" s="622"/>
      <c r="N3752" s="623"/>
      <c r="O3752" s="622"/>
      <c r="P3752" s="479"/>
      <c r="Q3752" s="479"/>
      <c r="R3752" s="623"/>
      <c r="S3752" s="478"/>
      <c r="T3752" s="478"/>
      <c r="U3752" s="624"/>
      <c r="V3752" s="624"/>
      <c r="W3752" s="624"/>
      <c r="BB3752" s="478"/>
      <c r="BC3752" s="478"/>
      <c r="BD3752" s="478"/>
      <c r="BE3752" s="478"/>
      <c r="BF3752" s="478"/>
      <c r="BG3752" s="478"/>
    </row>
    <row r="3753" spans="2:59" x14ac:dyDescent="0.2">
      <c r="B3753" s="478"/>
      <c r="C3753" s="478"/>
      <c r="D3753" s="620"/>
      <c r="E3753" s="620"/>
      <c r="F3753" s="620"/>
      <c r="G3753" s="479"/>
      <c r="H3753" s="621"/>
      <c r="I3753" s="622"/>
      <c r="J3753" s="622"/>
      <c r="K3753" s="623"/>
      <c r="L3753" s="623"/>
      <c r="M3753" s="622"/>
      <c r="N3753" s="623"/>
      <c r="O3753" s="622"/>
      <c r="P3753" s="479"/>
      <c r="Q3753" s="479"/>
      <c r="R3753" s="623"/>
      <c r="S3753" s="478"/>
      <c r="T3753" s="478"/>
      <c r="U3753" s="624"/>
      <c r="V3753" s="624"/>
      <c r="W3753" s="624"/>
      <c r="BB3753" s="478"/>
      <c r="BC3753" s="478"/>
      <c r="BD3753" s="478"/>
      <c r="BE3753" s="478"/>
      <c r="BF3753" s="478"/>
      <c r="BG3753" s="478"/>
    </row>
    <row r="3754" spans="2:59" x14ac:dyDescent="0.2">
      <c r="B3754" s="478"/>
      <c r="C3754" s="478"/>
      <c r="D3754" s="620"/>
      <c r="E3754" s="620"/>
      <c r="F3754" s="620"/>
      <c r="G3754" s="479"/>
      <c r="H3754" s="621"/>
      <c r="I3754" s="622"/>
      <c r="J3754" s="622"/>
      <c r="K3754" s="623"/>
      <c r="L3754" s="623"/>
      <c r="M3754" s="622"/>
      <c r="N3754" s="623"/>
      <c r="O3754" s="622"/>
      <c r="P3754" s="479"/>
      <c r="Q3754" s="479"/>
      <c r="R3754" s="623"/>
      <c r="S3754" s="478"/>
      <c r="T3754" s="478"/>
      <c r="U3754" s="624"/>
      <c r="V3754" s="624"/>
      <c r="W3754" s="624"/>
      <c r="BB3754" s="478"/>
      <c r="BC3754" s="478"/>
      <c r="BD3754" s="478"/>
      <c r="BE3754" s="478"/>
      <c r="BF3754" s="478"/>
      <c r="BG3754" s="478"/>
    </row>
    <row r="3755" spans="2:59" x14ac:dyDescent="0.2">
      <c r="B3755" s="478"/>
      <c r="C3755" s="478"/>
      <c r="D3755" s="620"/>
      <c r="E3755" s="620"/>
      <c r="F3755" s="620"/>
      <c r="G3755" s="479"/>
      <c r="H3755" s="621"/>
      <c r="I3755" s="622"/>
      <c r="J3755" s="622"/>
      <c r="K3755" s="623"/>
      <c r="L3755" s="623"/>
      <c r="M3755" s="622"/>
      <c r="N3755" s="623"/>
      <c r="O3755" s="622"/>
      <c r="P3755" s="479"/>
      <c r="Q3755" s="479"/>
      <c r="R3755" s="623"/>
      <c r="S3755" s="478"/>
      <c r="T3755" s="478"/>
      <c r="U3755" s="624"/>
      <c r="V3755" s="624"/>
      <c r="W3755" s="624"/>
      <c r="BB3755" s="478"/>
      <c r="BC3755" s="478"/>
      <c r="BD3755" s="478"/>
      <c r="BE3755" s="478"/>
      <c r="BF3755" s="478"/>
      <c r="BG3755" s="478"/>
    </row>
    <row r="3756" spans="2:59" x14ac:dyDescent="0.2">
      <c r="B3756" s="478"/>
      <c r="C3756" s="478"/>
      <c r="D3756" s="620"/>
      <c r="E3756" s="620"/>
      <c r="F3756" s="620"/>
      <c r="G3756" s="479"/>
      <c r="H3756" s="621"/>
      <c r="I3756" s="622"/>
      <c r="J3756" s="622"/>
      <c r="K3756" s="623"/>
      <c r="L3756" s="623"/>
      <c r="M3756" s="622"/>
      <c r="N3756" s="623"/>
      <c r="O3756" s="622"/>
      <c r="P3756" s="479"/>
      <c r="Q3756" s="479"/>
      <c r="R3756" s="623"/>
      <c r="S3756" s="478"/>
      <c r="T3756" s="478"/>
      <c r="U3756" s="624"/>
      <c r="V3756" s="624"/>
      <c r="W3756" s="624"/>
      <c r="BB3756" s="478"/>
      <c r="BC3756" s="478"/>
      <c r="BD3756" s="478"/>
      <c r="BE3756" s="478"/>
      <c r="BF3756" s="478"/>
      <c r="BG3756" s="478"/>
    </row>
    <row r="3757" spans="2:59" x14ac:dyDescent="0.2">
      <c r="B3757" s="478"/>
      <c r="C3757" s="478"/>
      <c r="D3757" s="620"/>
      <c r="E3757" s="620"/>
      <c r="F3757" s="620"/>
      <c r="G3757" s="479"/>
      <c r="H3757" s="621"/>
      <c r="I3757" s="622"/>
      <c r="J3757" s="622"/>
      <c r="K3757" s="623"/>
      <c r="L3757" s="623"/>
      <c r="M3757" s="622"/>
      <c r="N3757" s="623"/>
      <c r="O3757" s="622"/>
      <c r="P3757" s="479"/>
      <c r="Q3757" s="479"/>
      <c r="R3757" s="623"/>
      <c r="S3757" s="478"/>
      <c r="T3757" s="478"/>
      <c r="U3757" s="624"/>
      <c r="V3757" s="624"/>
      <c r="W3757" s="624"/>
      <c r="BB3757" s="478"/>
      <c r="BC3757" s="478"/>
      <c r="BD3757" s="478"/>
      <c r="BE3757" s="478"/>
      <c r="BF3757" s="478"/>
      <c r="BG3757" s="478"/>
    </row>
    <row r="3758" spans="2:59" x14ac:dyDescent="0.2">
      <c r="B3758" s="478"/>
      <c r="C3758" s="478"/>
      <c r="D3758" s="620"/>
      <c r="E3758" s="620"/>
      <c r="F3758" s="620"/>
      <c r="G3758" s="479"/>
      <c r="H3758" s="621"/>
      <c r="I3758" s="622"/>
      <c r="J3758" s="622"/>
      <c r="K3758" s="623"/>
      <c r="L3758" s="623"/>
      <c r="M3758" s="622"/>
      <c r="N3758" s="623"/>
      <c r="O3758" s="622"/>
      <c r="P3758" s="479"/>
      <c r="Q3758" s="479"/>
      <c r="R3758" s="623"/>
      <c r="S3758" s="478"/>
      <c r="T3758" s="478"/>
      <c r="U3758" s="624"/>
      <c r="V3758" s="624"/>
      <c r="W3758" s="624"/>
      <c r="BB3758" s="478"/>
      <c r="BC3758" s="478"/>
      <c r="BD3758" s="478"/>
      <c r="BE3758" s="478"/>
      <c r="BF3758" s="478"/>
      <c r="BG3758" s="478"/>
    </row>
    <row r="3759" spans="2:59" x14ac:dyDescent="0.2">
      <c r="B3759" s="478"/>
      <c r="C3759" s="478"/>
      <c r="D3759" s="620"/>
      <c r="E3759" s="620"/>
      <c r="F3759" s="620"/>
      <c r="G3759" s="479"/>
      <c r="H3759" s="621"/>
      <c r="I3759" s="622"/>
      <c r="J3759" s="622"/>
      <c r="K3759" s="623"/>
      <c r="L3759" s="623"/>
      <c r="M3759" s="622"/>
      <c r="N3759" s="623"/>
      <c r="O3759" s="622"/>
      <c r="P3759" s="479"/>
      <c r="Q3759" s="479"/>
      <c r="R3759" s="623"/>
      <c r="S3759" s="478"/>
      <c r="T3759" s="478"/>
      <c r="U3759" s="624"/>
      <c r="V3759" s="624"/>
      <c r="W3759" s="624"/>
      <c r="BB3759" s="478"/>
      <c r="BC3759" s="478"/>
      <c r="BD3759" s="478"/>
      <c r="BE3759" s="478"/>
      <c r="BF3759" s="478"/>
      <c r="BG3759" s="478"/>
    </row>
    <row r="3760" spans="2:59" x14ac:dyDescent="0.2">
      <c r="B3760" s="478"/>
      <c r="C3760" s="478"/>
      <c r="D3760" s="620"/>
      <c r="E3760" s="620"/>
      <c r="F3760" s="620"/>
      <c r="G3760" s="479"/>
      <c r="H3760" s="621"/>
      <c r="I3760" s="622"/>
      <c r="J3760" s="622"/>
      <c r="K3760" s="623"/>
      <c r="L3760" s="623"/>
      <c r="M3760" s="622"/>
      <c r="N3760" s="623"/>
      <c r="O3760" s="622"/>
      <c r="P3760" s="479"/>
      <c r="Q3760" s="479"/>
      <c r="R3760" s="623"/>
      <c r="S3760" s="478"/>
      <c r="T3760" s="478"/>
      <c r="U3760" s="624"/>
      <c r="V3760" s="624"/>
      <c r="W3760" s="624"/>
      <c r="BB3760" s="478"/>
      <c r="BC3760" s="478"/>
      <c r="BD3760" s="478"/>
      <c r="BE3760" s="478"/>
      <c r="BF3760" s="478"/>
      <c r="BG3760" s="478"/>
    </row>
    <row r="3761" spans="2:59" x14ac:dyDescent="0.2">
      <c r="B3761" s="478"/>
      <c r="C3761" s="478"/>
      <c r="D3761" s="620"/>
      <c r="E3761" s="620"/>
      <c r="F3761" s="620"/>
      <c r="G3761" s="479"/>
      <c r="H3761" s="621"/>
      <c r="I3761" s="622"/>
      <c r="J3761" s="622"/>
      <c r="K3761" s="623"/>
      <c r="L3761" s="623"/>
      <c r="M3761" s="622"/>
      <c r="N3761" s="623"/>
      <c r="O3761" s="622"/>
      <c r="P3761" s="479"/>
      <c r="Q3761" s="479"/>
      <c r="R3761" s="623"/>
      <c r="S3761" s="478"/>
      <c r="T3761" s="478"/>
      <c r="U3761" s="624"/>
      <c r="V3761" s="624"/>
      <c r="W3761" s="624"/>
      <c r="BB3761" s="478"/>
      <c r="BC3761" s="478"/>
      <c r="BD3761" s="478"/>
      <c r="BE3761" s="478"/>
      <c r="BF3761" s="478"/>
      <c r="BG3761" s="478"/>
    </row>
    <row r="3762" spans="2:59" x14ac:dyDescent="0.2">
      <c r="B3762" s="478"/>
      <c r="C3762" s="478"/>
      <c r="D3762" s="620"/>
      <c r="E3762" s="620"/>
      <c r="F3762" s="620"/>
      <c r="G3762" s="479"/>
      <c r="H3762" s="621"/>
      <c r="I3762" s="622"/>
      <c r="J3762" s="622"/>
      <c r="K3762" s="623"/>
      <c r="L3762" s="623"/>
      <c r="M3762" s="622"/>
      <c r="N3762" s="623"/>
      <c r="O3762" s="622"/>
      <c r="P3762" s="479"/>
      <c r="Q3762" s="479"/>
      <c r="R3762" s="623"/>
      <c r="S3762" s="478"/>
      <c r="T3762" s="478"/>
      <c r="U3762" s="624"/>
      <c r="V3762" s="624"/>
      <c r="W3762" s="624"/>
      <c r="BB3762" s="478"/>
      <c r="BC3762" s="478"/>
      <c r="BD3762" s="478"/>
      <c r="BE3762" s="478"/>
      <c r="BF3762" s="478"/>
      <c r="BG3762" s="478"/>
    </row>
    <row r="3763" spans="2:59" x14ac:dyDescent="0.2">
      <c r="B3763" s="478"/>
      <c r="C3763" s="478"/>
      <c r="D3763" s="620"/>
      <c r="E3763" s="620"/>
      <c r="F3763" s="620"/>
      <c r="G3763" s="479"/>
      <c r="H3763" s="621"/>
      <c r="I3763" s="622"/>
      <c r="J3763" s="622"/>
      <c r="K3763" s="623"/>
      <c r="L3763" s="623"/>
      <c r="M3763" s="622"/>
      <c r="N3763" s="623"/>
      <c r="O3763" s="622"/>
      <c r="P3763" s="479"/>
      <c r="Q3763" s="479"/>
      <c r="R3763" s="623"/>
      <c r="S3763" s="478"/>
      <c r="T3763" s="478"/>
      <c r="U3763" s="624"/>
      <c r="V3763" s="624"/>
      <c r="W3763" s="624"/>
      <c r="BB3763" s="478"/>
      <c r="BC3763" s="478"/>
      <c r="BD3763" s="478"/>
      <c r="BE3763" s="478"/>
      <c r="BF3763" s="478"/>
      <c r="BG3763" s="478"/>
    </row>
    <row r="3764" spans="2:59" x14ac:dyDescent="0.2">
      <c r="B3764" s="478"/>
      <c r="C3764" s="478"/>
      <c r="D3764" s="620"/>
      <c r="E3764" s="620"/>
      <c r="F3764" s="620"/>
      <c r="G3764" s="479"/>
      <c r="H3764" s="621"/>
      <c r="I3764" s="622"/>
      <c r="J3764" s="622"/>
      <c r="K3764" s="623"/>
      <c r="L3764" s="623"/>
      <c r="M3764" s="622"/>
      <c r="N3764" s="623"/>
      <c r="O3764" s="622"/>
      <c r="P3764" s="479"/>
      <c r="Q3764" s="479"/>
      <c r="R3764" s="623"/>
      <c r="S3764" s="478"/>
      <c r="T3764" s="478"/>
      <c r="U3764" s="624"/>
      <c r="V3764" s="624"/>
      <c r="W3764" s="624"/>
      <c r="BB3764" s="478"/>
      <c r="BC3764" s="478"/>
      <c r="BD3764" s="478"/>
      <c r="BE3764" s="478"/>
      <c r="BF3764" s="478"/>
      <c r="BG3764" s="478"/>
    </row>
    <row r="3765" spans="2:59" x14ac:dyDescent="0.2">
      <c r="B3765" s="478"/>
      <c r="C3765" s="478"/>
      <c r="D3765" s="620"/>
      <c r="E3765" s="620"/>
      <c r="F3765" s="620"/>
      <c r="G3765" s="479"/>
      <c r="H3765" s="621"/>
      <c r="I3765" s="622"/>
      <c r="J3765" s="622"/>
      <c r="K3765" s="623"/>
      <c r="L3765" s="623"/>
      <c r="M3765" s="622"/>
      <c r="N3765" s="623"/>
      <c r="O3765" s="622"/>
      <c r="P3765" s="479"/>
      <c r="Q3765" s="479"/>
      <c r="R3765" s="623"/>
      <c r="S3765" s="478"/>
      <c r="T3765" s="478"/>
      <c r="U3765" s="624"/>
      <c r="V3765" s="624"/>
      <c r="W3765" s="624"/>
      <c r="BB3765" s="478"/>
      <c r="BC3765" s="478"/>
      <c r="BD3765" s="478"/>
      <c r="BE3765" s="478"/>
      <c r="BF3765" s="478"/>
      <c r="BG3765" s="478"/>
    </row>
    <row r="3766" spans="2:59" x14ac:dyDescent="0.2">
      <c r="B3766" s="478"/>
      <c r="C3766" s="478"/>
      <c r="D3766" s="620"/>
      <c r="E3766" s="620"/>
      <c r="F3766" s="620"/>
      <c r="G3766" s="479"/>
      <c r="H3766" s="621"/>
      <c r="I3766" s="622"/>
      <c r="J3766" s="622"/>
      <c r="K3766" s="623"/>
      <c r="L3766" s="623"/>
      <c r="M3766" s="622"/>
      <c r="N3766" s="623"/>
      <c r="O3766" s="622"/>
      <c r="P3766" s="479"/>
      <c r="Q3766" s="479"/>
      <c r="R3766" s="623"/>
      <c r="S3766" s="478"/>
      <c r="T3766" s="478"/>
      <c r="U3766" s="624"/>
      <c r="V3766" s="624"/>
      <c r="W3766" s="624"/>
      <c r="BB3766" s="478"/>
      <c r="BC3766" s="478"/>
      <c r="BD3766" s="478"/>
      <c r="BE3766" s="478"/>
      <c r="BF3766" s="478"/>
      <c r="BG3766" s="478"/>
    </row>
    <row r="3767" spans="2:59" x14ac:dyDescent="0.2">
      <c r="B3767" s="478"/>
      <c r="C3767" s="478"/>
      <c r="D3767" s="620"/>
      <c r="E3767" s="620"/>
      <c r="F3767" s="620"/>
      <c r="G3767" s="479"/>
      <c r="H3767" s="621"/>
      <c r="I3767" s="622"/>
      <c r="J3767" s="622"/>
      <c r="K3767" s="623"/>
      <c r="L3767" s="623"/>
      <c r="M3767" s="622"/>
      <c r="N3767" s="623"/>
      <c r="O3767" s="622"/>
      <c r="P3767" s="479"/>
      <c r="Q3767" s="479"/>
      <c r="R3767" s="623"/>
      <c r="S3767" s="478"/>
      <c r="T3767" s="478"/>
      <c r="U3767" s="624"/>
      <c r="V3767" s="624"/>
      <c r="W3767" s="624"/>
      <c r="BB3767" s="478"/>
      <c r="BC3767" s="478"/>
      <c r="BD3767" s="478"/>
      <c r="BE3767" s="478"/>
      <c r="BF3767" s="478"/>
      <c r="BG3767" s="478"/>
    </row>
    <row r="3768" spans="2:59" x14ac:dyDescent="0.2">
      <c r="B3768" s="478"/>
      <c r="C3768" s="478"/>
      <c r="D3768" s="620"/>
      <c r="E3768" s="620"/>
      <c r="F3768" s="620"/>
      <c r="G3768" s="479"/>
      <c r="H3768" s="621"/>
      <c r="I3768" s="622"/>
      <c r="J3768" s="622"/>
      <c r="K3768" s="623"/>
      <c r="L3768" s="623"/>
      <c r="M3768" s="622"/>
      <c r="N3768" s="623"/>
      <c r="O3768" s="622"/>
      <c r="P3768" s="479"/>
      <c r="Q3768" s="479"/>
      <c r="R3768" s="623"/>
      <c r="S3768" s="478"/>
      <c r="T3768" s="478"/>
      <c r="U3768" s="624"/>
      <c r="V3768" s="624"/>
      <c r="W3768" s="624"/>
      <c r="BB3768" s="478"/>
      <c r="BC3768" s="478"/>
      <c r="BD3768" s="478"/>
      <c r="BE3768" s="478"/>
      <c r="BF3768" s="478"/>
      <c r="BG3768" s="478"/>
    </row>
    <row r="3769" spans="2:59" x14ac:dyDescent="0.2">
      <c r="B3769" s="478"/>
      <c r="C3769" s="478"/>
      <c r="D3769" s="620"/>
      <c r="E3769" s="620"/>
      <c r="F3769" s="620"/>
      <c r="G3769" s="479"/>
      <c r="H3769" s="621"/>
      <c r="I3769" s="622"/>
      <c r="J3769" s="622"/>
      <c r="K3769" s="623"/>
      <c r="L3769" s="623"/>
      <c r="M3769" s="622"/>
      <c r="N3769" s="623"/>
      <c r="O3769" s="622"/>
      <c r="P3769" s="479"/>
      <c r="Q3769" s="479"/>
      <c r="R3769" s="623"/>
      <c r="S3769" s="478"/>
      <c r="T3769" s="478"/>
      <c r="U3769" s="624"/>
      <c r="V3769" s="624"/>
      <c r="W3769" s="624"/>
      <c r="BB3769" s="478"/>
      <c r="BC3769" s="478"/>
      <c r="BD3769" s="478"/>
      <c r="BE3769" s="478"/>
      <c r="BF3769" s="478"/>
      <c r="BG3769" s="478"/>
    </row>
    <row r="3770" spans="2:59" x14ac:dyDescent="0.2">
      <c r="B3770" s="478"/>
      <c r="C3770" s="478"/>
      <c r="D3770" s="620"/>
      <c r="E3770" s="620"/>
      <c r="F3770" s="620"/>
      <c r="G3770" s="479"/>
      <c r="H3770" s="621"/>
      <c r="I3770" s="622"/>
      <c r="J3770" s="622"/>
      <c r="K3770" s="623"/>
      <c r="L3770" s="623"/>
      <c r="M3770" s="622"/>
      <c r="N3770" s="623"/>
      <c r="O3770" s="622"/>
      <c r="P3770" s="479"/>
      <c r="Q3770" s="479"/>
      <c r="R3770" s="623"/>
      <c r="S3770" s="478"/>
      <c r="T3770" s="478"/>
      <c r="U3770" s="624"/>
      <c r="V3770" s="624"/>
      <c r="W3770" s="624"/>
      <c r="BB3770" s="478"/>
      <c r="BC3770" s="478"/>
      <c r="BD3770" s="478"/>
      <c r="BE3770" s="478"/>
      <c r="BF3770" s="478"/>
      <c r="BG3770" s="478"/>
    </row>
    <row r="3771" spans="2:59" x14ac:dyDescent="0.2">
      <c r="B3771" s="478"/>
      <c r="C3771" s="478"/>
      <c r="D3771" s="620"/>
      <c r="E3771" s="620"/>
      <c r="F3771" s="620"/>
      <c r="G3771" s="479"/>
      <c r="H3771" s="621"/>
      <c r="I3771" s="622"/>
      <c r="J3771" s="622"/>
      <c r="K3771" s="623"/>
      <c r="L3771" s="623"/>
      <c r="M3771" s="622"/>
      <c r="N3771" s="623"/>
      <c r="O3771" s="622"/>
      <c r="P3771" s="479"/>
      <c r="Q3771" s="479"/>
      <c r="R3771" s="623"/>
      <c r="S3771" s="478"/>
      <c r="T3771" s="478"/>
      <c r="U3771" s="624"/>
      <c r="V3771" s="624"/>
      <c r="W3771" s="624"/>
      <c r="BB3771" s="478"/>
      <c r="BC3771" s="478"/>
      <c r="BD3771" s="478"/>
      <c r="BE3771" s="478"/>
      <c r="BF3771" s="478"/>
      <c r="BG3771" s="478"/>
    </row>
    <row r="3772" spans="2:59" x14ac:dyDescent="0.2">
      <c r="B3772" s="478"/>
      <c r="C3772" s="478"/>
      <c r="D3772" s="620"/>
      <c r="E3772" s="620"/>
      <c r="F3772" s="620"/>
      <c r="G3772" s="479"/>
      <c r="H3772" s="621"/>
      <c r="I3772" s="622"/>
      <c r="J3772" s="622"/>
      <c r="K3772" s="623"/>
      <c r="L3772" s="623"/>
      <c r="M3772" s="622"/>
      <c r="N3772" s="623"/>
      <c r="O3772" s="622"/>
      <c r="P3772" s="479"/>
      <c r="Q3772" s="479"/>
      <c r="R3772" s="623"/>
      <c r="S3772" s="478"/>
      <c r="T3772" s="478"/>
      <c r="U3772" s="624"/>
      <c r="V3772" s="624"/>
      <c r="W3772" s="624"/>
      <c r="BB3772" s="478"/>
      <c r="BC3772" s="478"/>
      <c r="BD3772" s="478"/>
      <c r="BE3772" s="478"/>
      <c r="BF3772" s="478"/>
      <c r="BG3772" s="478"/>
    </row>
    <row r="3773" spans="2:59" x14ac:dyDescent="0.2">
      <c r="B3773" s="478"/>
      <c r="C3773" s="478"/>
      <c r="D3773" s="620"/>
      <c r="E3773" s="620"/>
      <c r="F3773" s="620"/>
      <c r="G3773" s="479"/>
      <c r="H3773" s="621"/>
      <c r="I3773" s="622"/>
      <c r="J3773" s="622"/>
      <c r="K3773" s="623"/>
      <c r="L3773" s="623"/>
      <c r="M3773" s="622"/>
      <c r="N3773" s="623"/>
      <c r="O3773" s="622"/>
      <c r="P3773" s="479"/>
      <c r="Q3773" s="479"/>
      <c r="R3773" s="623"/>
      <c r="S3773" s="478"/>
      <c r="T3773" s="478"/>
      <c r="U3773" s="624"/>
      <c r="V3773" s="624"/>
      <c r="W3773" s="624"/>
      <c r="BB3773" s="478"/>
      <c r="BC3773" s="478"/>
      <c r="BD3773" s="478"/>
      <c r="BE3773" s="478"/>
      <c r="BF3773" s="478"/>
      <c r="BG3773" s="478"/>
    </row>
    <row r="3774" spans="2:59" x14ac:dyDescent="0.2">
      <c r="B3774" s="478"/>
      <c r="C3774" s="478"/>
      <c r="D3774" s="620"/>
      <c r="E3774" s="620"/>
      <c r="F3774" s="620"/>
      <c r="G3774" s="479"/>
      <c r="H3774" s="621"/>
      <c r="I3774" s="622"/>
      <c r="J3774" s="622"/>
      <c r="K3774" s="623"/>
      <c r="L3774" s="623"/>
      <c r="M3774" s="622"/>
      <c r="N3774" s="623"/>
      <c r="O3774" s="622"/>
      <c r="P3774" s="479"/>
      <c r="Q3774" s="479"/>
      <c r="R3774" s="623"/>
      <c r="S3774" s="478"/>
      <c r="T3774" s="478"/>
      <c r="U3774" s="624"/>
      <c r="V3774" s="624"/>
      <c r="W3774" s="624"/>
      <c r="BB3774" s="478"/>
      <c r="BC3774" s="478"/>
      <c r="BD3774" s="478"/>
      <c r="BE3774" s="478"/>
      <c r="BF3774" s="478"/>
      <c r="BG3774" s="478"/>
    </row>
    <row r="3775" spans="2:59" x14ac:dyDescent="0.2">
      <c r="B3775" s="478"/>
      <c r="C3775" s="478"/>
      <c r="D3775" s="620"/>
      <c r="E3775" s="620"/>
      <c r="F3775" s="620"/>
      <c r="G3775" s="479"/>
      <c r="H3775" s="621"/>
      <c r="I3775" s="622"/>
      <c r="J3775" s="622"/>
      <c r="K3775" s="623"/>
      <c r="L3775" s="623"/>
      <c r="M3775" s="622"/>
      <c r="N3775" s="623"/>
      <c r="O3775" s="622"/>
      <c r="P3775" s="479"/>
      <c r="Q3775" s="479"/>
      <c r="R3775" s="623"/>
      <c r="S3775" s="478"/>
      <c r="T3775" s="478"/>
      <c r="U3775" s="624"/>
      <c r="V3775" s="624"/>
      <c r="W3775" s="624"/>
      <c r="BB3775" s="478"/>
      <c r="BC3775" s="478"/>
      <c r="BD3775" s="478"/>
      <c r="BE3775" s="478"/>
      <c r="BF3775" s="478"/>
      <c r="BG3775" s="478"/>
    </row>
    <row r="3776" spans="2:59" x14ac:dyDescent="0.2">
      <c r="B3776" s="478"/>
      <c r="C3776" s="478"/>
      <c r="D3776" s="620"/>
      <c r="E3776" s="620"/>
      <c r="F3776" s="620"/>
      <c r="G3776" s="479"/>
      <c r="H3776" s="621"/>
      <c r="I3776" s="622"/>
      <c r="J3776" s="622"/>
      <c r="K3776" s="623"/>
      <c r="L3776" s="623"/>
      <c r="M3776" s="622"/>
      <c r="N3776" s="623"/>
      <c r="O3776" s="622"/>
      <c r="P3776" s="479"/>
      <c r="Q3776" s="479"/>
      <c r="R3776" s="623"/>
      <c r="S3776" s="478"/>
      <c r="T3776" s="478"/>
      <c r="U3776" s="624"/>
      <c r="V3776" s="624"/>
      <c r="W3776" s="624"/>
      <c r="BB3776" s="478"/>
      <c r="BC3776" s="478"/>
      <c r="BD3776" s="478"/>
      <c r="BE3776" s="478"/>
      <c r="BF3776" s="478"/>
      <c r="BG3776" s="478"/>
    </row>
    <row r="3777" spans="2:59" x14ac:dyDescent="0.2">
      <c r="B3777" s="478"/>
      <c r="C3777" s="478"/>
      <c r="D3777" s="620"/>
      <c r="E3777" s="620"/>
      <c r="F3777" s="620"/>
      <c r="G3777" s="479"/>
      <c r="H3777" s="621"/>
      <c r="I3777" s="622"/>
      <c r="J3777" s="622"/>
      <c r="K3777" s="623"/>
      <c r="L3777" s="623"/>
      <c r="M3777" s="622"/>
      <c r="N3777" s="623"/>
      <c r="O3777" s="622"/>
      <c r="P3777" s="479"/>
      <c r="Q3777" s="479"/>
      <c r="R3777" s="623"/>
      <c r="S3777" s="478"/>
      <c r="T3777" s="478"/>
      <c r="U3777" s="624"/>
      <c r="V3777" s="624"/>
      <c r="W3777" s="624"/>
      <c r="BB3777" s="478"/>
      <c r="BC3777" s="478"/>
      <c r="BD3777" s="478"/>
      <c r="BE3777" s="478"/>
      <c r="BF3777" s="478"/>
      <c r="BG3777" s="478"/>
    </row>
    <row r="3778" spans="2:59" x14ac:dyDescent="0.2">
      <c r="B3778" s="478"/>
      <c r="C3778" s="478"/>
      <c r="D3778" s="620"/>
      <c r="E3778" s="620"/>
      <c r="F3778" s="620"/>
      <c r="G3778" s="479"/>
      <c r="H3778" s="621"/>
      <c r="I3778" s="622"/>
      <c r="J3778" s="622"/>
      <c r="K3778" s="623"/>
      <c r="L3778" s="623"/>
      <c r="M3778" s="622"/>
      <c r="N3778" s="623"/>
      <c r="O3778" s="622"/>
      <c r="P3778" s="479"/>
      <c r="Q3778" s="479"/>
      <c r="R3778" s="623"/>
      <c r="S3778" s="478"/>
      <c r="T3778" s="478"/>
      <c r="U3778" s="624"/>
      <c r="V3778" s="624"/>
      <c r="W3778" s="624"/>
      <c r="BB3778" s="478"/>
      <c r="BC3778" s="478"/>
      <c r="BD3778" s="478"/>
      <c r="BE3778" s="478"/>
      <c r="BF3778" s="478"/>
      <c r="BG3778" s="478"/>
    </row>
    <row r="3779" spans="2:59" x14ac:dyDescent="0.2">
      <c r="B3779" s="478"/>
      <c r="C3779" s="478"/>
      <c r="D3779" s="620"/>
      <c r="E3779" s="620"/>
      <c r="F3779" s="620"/>
      <c r="G3779" s="479"/>
      <c r="H3779" s="621"/>
      <c r="I3779" s="622"/>
      <c r="J3779" s="622"/>
      <c r="K3779" s="623"/>
      <c r="L3779" s="623"/>
      <c r="M3779" s="622"/>
      <c r="N3779" s="623"/>
      <c r="O3779" s="622"/>
      <c r="P3779" s="479"/>
      <c r="Q3779" s="479"/>
      <c r="R3779" s="623"/>
      <c r="S3779" s="478"/>
      <c r="T3779" s="478"/>
      <c r="U3779" s="624"/>
      <c r="V3779" s="624"/>
      <c r="W3779" s="624"/>
      <c r="BB3779" s="478"/>
      <c r="BC3779" s="478"/>
      <c r="BD3779" s="478"/>
      <c r="BE3779" s="478"/>
      <c r="BF3779" s="478"/>
      <c r="BG3779" s="478"/>
    </row>
    <row r="3780" spans="2:59" x14ac:dyDescent="0.2">
      <c r="B3780" s="478"/>
      <c r="C3780" s="478"/>
      <c r="D3780" s="620"/>
      <c r="E3780" s="620"/>
      <c r="F3780" s="620"/>
      <c r="G3780" s="479"/>
      <c r="H3780" s="621"/>
      <c r="I3780" s="622"/>
      <c r="J3780" s="622"/>
      <c r="K3780" s="623"/>
      <c r="L3780" s="623"/>
      <c r="M3780" s="622"/>
      <c r="N3780" s="623"/>
      <c r="O3780" s="622"/>
      <c r="P3780" s="479"/>
      <c r="Q3780" s="479"/>
      <c r="R3780" s="623"/>
      <c r="S3780" s="478"/>
      <c r="T3780" s="478"/>
      <c r="U3780" s="624"/>
      <c r="V3780" s="624"/>
      <c r="W3780" s="624"/>
      <c r="BB3780" s="478"/>
      <c r="BC3780" s="478"/>
      <c r="BD3780" s="478"/>
      <c r="BE3780" s="478"/>
      <c r="BF3780" s="478"/>
      <c r="BG3780" s="478"/>
    </row>
    <row r="3781" spans="2:59" x14ac:dyDescent="0.2">
      <c r="B3781" s="478"/>
      <c r="C3781" s="478"/>
      <c r="D3781" s="620"/>
      <c r="E3781" s="620"/>
      <c r="F3781" s="620"/>
      <c r="G3781" s="479"/>
      <c r="H3781" s="621"/>
      <c r="I3781" s="622"/>
      <c r="J3781" s="622"/>
      <c r="K3781" s="623"/>
      <c r="L3781" s="623"/>
      <c r="M3781" s="622"/>
      <c r="N3781" s="623"/>
      <c r="O3781" s="622"/>
      <c r="P3781" s="479"/>
      <c r="Q3781" s="479"/>
      <c r="R3781" s="623"/>
      <c r="S3781" s="478"/>
      <c r="T3781" s="478"/>
      <c r="U3781" s="624"/>
      <c r="V3781" s="624"/>
      <c r="W3781" s="624"/>
      <c r="BB3781" s="478"/>
      <c r="BC3781" s="478"/>
      <c r="BD3781" s="478"/>
      <c r="BE3781" s="478"/>
      <c r="BF3781" s="478"/>
      <c r="BG3781" s="478"/>
    </row>
    <row r="3782" spans="2:59" x14ac:dyDescent="0.2">
      <c r="B3782" s="478"/>
      <c r="C3782" s="478"/>
      <c r="D3782" s="620"/>
      <c r="E3782" s="620"/>
      <c r="F3782" s="620"/>
      <c r="G3782" s="479"/>
      <c r="H3782" s="621"/>
      <c r="I3782" s="622"/>
      <c r="J3782" s="622"/>
      <c r="K3782" s="623"/>
      <c r="L3782" s="623"/>
      <c r="M3782" s="622"/>
      <c r="N3782" s="623"/>
      <c r="O3782" s="622"/>
      <c r="P3782" s="479"/>
      <c r="Q3782" s="479"/>
      <c r="R3782" s="623"/>
      <c r="S3782" s="478"/>
      <c r="T3782" s="478"/>
      <c r="U3782" s="624"/>
      <c r="V3782" s="624"/>
      <c r="W3782" s="624"/>
      <c r="BB3782" s="478"/>
      <c r="BC3782" s="478"/>
      <c r="BD3782" s="478"/>
      <c r="BE3782" s="478"/>
      <c r="BF3782" s="478"/>
      <c r="BG3782" s="478"/>
    </row>
    <row r="3783" spans="2:59" x14ac:dyDescent="0.2">
      <c r="B3783" s="478"/>
      <c r="C3783" s="478"/>
      <c r="D3783" s="620"/>
      <c r="E3783" s="620"/>
      <c r="F3783" s="620"/>
      <c r="G3783" s="479"/>
      <c r="H3783" s="621"/>
      <c r="I3783" s="622"/>
      <c r="J3783" s="622"/>
      <c r="K3783" s="623"/>
      <c r="L3783" s="623"/>
      <c r="M3783" s="622"/>
      <c r="N3783" s="623"/>
      <c r="O3783" s="622"/>
      <c r="P3783" s="479"/>
      <c r="Q3783" s="479"/>
      <c r="R3783" s="623"/>
      <c r="S3783" s="478"/>
      <c r="T3783" s="478"/>
      <c r="U3783" s="624"/>
      <c r="V3783" s="624"/>
      <c r="W3783" s="624"/>
      <c r="BB3783" s="478"/>
      <c r="BC3783" s="478"/>
      <c r="BD3783" s="478"/>
      <c r="BE3783" s="478"/>
      <c r="BF3783" s="478"/>
      <c r="BG3783" s="478"/>
    </row>
    <row r="3784" spans="2:59" x14ac:dyDescent="0.2">
      <c r="B3784" s="478"/>
      <c r="C3784" s="478"/>
      <c r="D3784" s="620"/>
      <c r="E3784" s="620"/>
      <c r="F3784" s="620"/>
      <c r="G3784" s="479"/>
      <c r="H3784" s="621"/>
      <c r="I3784" s="622"/>
      <c r="J3784" s="622"/>
      <c r="K3784" s="623"/>
      <c r="L3784" s="623"/>
      <c r="M3784" s="622"/>
      <c r="N3784" s="623"/>
      <c r="O3784" s="622"/>
      <c r="P3784" s="479"/>
      <c r="Q3784" s="479"/>
      <c r="R3784" s="623"/>
      <c r="S3784" s="478"/>
      <c r="T3784" s="478"/>
      <c r="U3784" s="624"/>
      <c r="V3784" s="624"/>
      <c r="W3784" s="624"/>
      <c r="BB3784" s="478"/>
      <c r="BC3784" s="478"/>
      <c r="BD3784" s="478"/>
      <c r="BE3784" s="478"/>
      <c r="BF3784" s="478"/>
      <c r="BG3784" s="478"/>
    </row>
    <row r="3785" spans="2:59" x14ac:dyDescent="0.2">
      <c r="B3785" s="478"/>
      <c r="C3785" s="478"/>
      <c r="D3785" s="620"/>
      <c r="E3785" s="620"/>
      <c r="F3785" s="620"/>
      <c r="G3785" s="479"/>
      <c r="H3785" s="621"/>
      <c r="I3785" s="622"/>
      <c r="J3785" s="622"/>
      <c r="K3785" s="623"/>
      <c r="L3785" s="623"/>
      <c r="M3785" s="622"/>
      <c r="N3785" s="623"/>
      <c r="O3785" s="622"/>
      <c r="P3785" s="479"/>
      <c r="Q3785" s="479"/>
      <c r="R3785" s="623"/>
      <c r="S3785" s="478"/>
      <c r="T3785" s="478"/>
      <c r="U3785" s="624"/>
      <c r="V3785" s="624"/>
      <c r="W3785" s="624"/>
      <c r="BB3785" s="478"/>
      <c r="BC3785" s="478"/>
      <c r="BD3785" s="478"/>
      <c r="BE3785" s="478"/>
      <c r="BF3785" s="478"/>
      <c r="BG3785" s="478"/>
    </row>
    <row r="3786" spans="2:59" x14ac:dyDescent="0.2">
      <c r="B3786" s="478"/>
      <c r="C3786" s="478"/>
      <c r="D3786" s="620"/>
      <c r="E3786" s="620"/>
      <c r="F3786" s="620"/>
      <c r="G3786" s="479"/>
      <c r="H3786" s="621"/>
      <c r="I3786" s="622"/>
      <c r="J3786" s="622"/>
      <c r="K3786" s="623"/>
      <c r="L3786" s="623"/>
      <c r="M3786" s="622"/>
      <c r="N3786" s="623"/>
      <c r="O3786" s="622"/>
      <c r="P3786" s="479"/>
      <c r="Q3786" s="479"/>
      <c r="R3786" s="623"/>
      <c r="S3786" s="478"/>
      <c r="T3786" s="478"/>
      <c r="U3786" s="624"/>
      <c r="V3786" s="624"/>
      <c r="W3786" s="624"/>
      <c r="BB3786" s="478"/>
      <c r="BC3786" s="478"/>
      <c r="BD3786" s="478"/>
      <c r="BE3786" s="478"/>
      <c r="BF3786" s="478"/>
      <c r="BG3786" s="478"/>
    </row>
    <row r="3787" spans="2:59" x14ac:dyDescent="0.2">
      <c r="B3787" s="478"/>
      <c r="C3787" s="478"/>
      <c r="D3787" s="620"/>
      <c r="E3787" s="620"/>
      <c r="F3787" s="620"/>
      <c r="G3787" s="479"/>
      <c r="H3787" s="621"/>
      <c r="I3787" s="622"/>
      <c r="J3787" s="622"/>
      <c r="K3787" s="623"/>
      <c r="L3787" s="623"/>
      <c r="M3787" s="622"/>
      <c r="N3787" s="623"/>
      <c r="O3787" s="622"/>
      <c r="P3787" s="479"/>
      <c r="Q3787" s="479"/>
      <c r="R3787" s="623"/>
      <c r="S3787" s="478"/>
      <c r="T3787" s="478"/>
      <c r="U3787" s="624"/>
      <c r="V3787" s="624"/>
      <c r="W3787" s="624"/>
      <c r="BB3787" s="478"/>
      <c r="BC3787" s="478"/>
      <c r="BD3787" s="478"/>
      <c r="BE3787" s="478"/>
      <c r="BF3787" s="478"/>
      <c r="BG3787" s="478"/>
    </row>
    <row r="3788" spans="2:59" x14ac:dyDescent="0.2">
      <c r="B3788" s="478"/>
      <c r="C3788" s="478"/>
      <c r="D3788" s="620"/>
      <c r="E3788" s="620"/>
      <c r="F3788" s="620"/>
      <c r="G3788" s="479"/>
      <c r="H3788" s="621"/>
      <c r="I3788" s="622"/>
      <c r="J3788" s="622"/>
      <c r="K3788" s="623"/>
      <c r="L3788" s="623"/>
      <c r="M3788" s="622"/>
      <c r="N3788" s="623"/>
      <c r="O3788" s="622"/>
      <c r="P3788" s="479"/>
      <c r="Q3788" s="479"/>
      <c r="R3788" s="623"/>
      <c r="S3788" s="478"/>
      <c r="T3788" s="478"/>
      <c r="U3788" s="624"/>
      <c r="V3788" s="624"/>
      <c r="W3788" s="624"/>
      <c r="BB3788" s="478"/>
      <c r="BC3788" s="478"/>
      <c r="BD3788" s="478"/>
      <c r="BE3788" s="478"/>
      <c r="BF3788" s="478"/>
      <c r="BG3788" s="478"/>
    </row>
    <row r="3789" spans="2:59" x14ac:dyDescent="0.2">
      <c r="B3789" s="478"/>
      <c r="C3789" s="478"/>
      <c r="D3789" s="620"/>
      <c r="E3789" s="620"/>
      <c r="F3789" s="620"/>
      <c r="G3789" s="479"/>
      <c r="H3789" s="621"/>
      <c r="I3789" s="622"/>
      <c r="J3789" s="622"/>
      <c r="K3789" s="623"/>
      <c r="L3789" s="623"/>
      <c r="M3789" s="622"/>
      <c r="N3789" s="623"/>
      <c r="O3789" s="622"/>
      <c r="P3789" s="479"/>
      <c r="Q3789" s="479"/>
      <c r="R3789" s="623"/>
      <c r="S3789" s="478"/>
      <c r="T3789" s="478"/>
      <c r="U3789" s="624"/>
      <c r="V3789" s="624"/>
      <c r="W3789" s="624"/>
      <c r="BB3789" s="478"/>
      <c r="BC3789" s="478"/>
      <c r="BD3789" s="478"/>
      <c r="BE3789" s="478"/>
      <c r="BF3789" s="478"/>
      <c r="BG3789" s="478"/>
    </row>
    <row r="3790" spans="2:59" x14ac:dyDescent="0.2">
      <c r="B3790" s="478"/>
      <c r="C3790" s="478"/>
      <c r="D3790" s="620"/>
      <c r="E3790" s="620"/>
      <c r="F3790" s="620"/>
      <c r="G3790" s="479"/>
      <c r="H3790" s="621"/>
      <c r="I3790" s="622"/>
      <c r="J3790" s="622"/>
      <c r="K3790" s="623"/>
      <c r="L3790" s="623"/>
      <c r="M3790" s="622"/>
      <c r="N3790" s="623"/>
      <c r="O3790" s="622"/>
      <c r="P3790" s="479"/>
      <c r="Q3790" s="479"/>
      <c r="R3790" s="623"/>
      <c r="S3790" s="478"/>
      <c r="T3790" s="478"/>
      <c r="U3790" s="624"/>
      <c r="V3790" s="624"/>
      <c r="W3790" s="624"/>
      <c r="BB3790" s="478"/>
      <c r="BC3790" s="478"/>
      <c r="BD3790" s="478"/>
      <c r="BE3790" s="478"/>
      <c r="BF3790" s="478"/>
      <c r="BG3790" s="478"/>
    </row>
    <row r="3791" spans="2:59" x14ac:dyDescent="0.2">
      <c r="B3791" s="478"/>
      <c r="C3791" s="478"/>
      <c r="D3791" s="620"/>
      <c r="E3791" s="620"/>
      <c r="F3791" s="620"/>
      <c r="G3791" s="479"/>
      <c r="H3791" s="621"/>
      <c r="I3791" s="622"/>
      <c r="J3791" s="622"/>
      <c r="K3791" s="623"/>
      <c r="L3791" s="623"/>
      <c r="M3791" s="622"/>
      <c r="N3791" s="623"/>
      <c r="O3791" s="622"/>
      <c r="P3791" s="479"/>
      <c r="Q3791" s="479"/>
      <c r="R3791" s="623"/>
      <c r="S3791" s="478"/>
      <c r="T3791" s="478"/>
      <c r="U3791" s="624"/>
      <c r="V3791" s="624"/>
      <c r="W3791" s="624"/>
      <c r="BB3791" s="478"/>
      <c r="BC3791" s="478"/>
      <c r="BD3791" s="478"/>
      <c r="BE3791" s="478"/>
      <c r="BF3791" s="478"/>
      <c r="BG3791" s="478"/>
    </row>
    <row r="3792" spans="2:59" x14ac:dyDescent="0.2">
      <c r="B3792" s="478"/>
      <c r="C3792" s="478"/>
      <c r="D3792" s="620"/>
      <c r="E3792" s="620"/>
      <c r="F3792" s="620"/>
      <c r="G3792" s="479"/>
      <c r="H3792" s="621"/>
      <c r="I3792" s="622"/>
      <c r="J3792" s="622"/>
      <c r="K3792" s="623"/>
      <c r="L3792" s="623"/>
      <c r="M3792" s="622"/>
      <c r="N3792" s="623"/>
      <c r="O3792" s="622"/>
      <c r="P3792" s="479"/>
      <c r="Q3792" s="479"/>
      <c r="R3792" s="623"/>
      <c r="S3792" s="478"/>
      <c r="T3792" s="478"/>
      <c r="U3792" s="624"/>
      <c r="V3792" s="624"/>
      <c r="W3792" s="624"/>
      <c r="BB3792" s="478"/>
      <c r="BC3792" s="478"/>
      <c r="BD3792" s="478"/>
      <c r="BE3792" s="478"/>
      <c r="BF3792" s="478"/>
      <c r="BG3792" s="478"/>
    </row>
    <row r="3793" spans="2:59" x14ac:dyDescent="0.2">
      <c r="B3793" s="478"/>
      <c r="C3793" s="478"/>
      <c r="D3793" s="620"/>
      <c r="E3793" s="620"/>
      <c r="F3793" s="620"/>
      <c r="G3793" s="479"/>
      <c r="H3793" s="621"/>
      <c r="I3793" s="622"/>
      <c r="J3793" s="622"/>
      <c r="K3793" s="623"/>
      <c r="L3793" s="623"/>
      <c r="M3793" s="622"/>
      <c r="N3793" s="623"/>
      <c r="O3793" s="622"/>
      <c r="P3793" s="479"/>
      <c r="Q3793" s="479"/>
      <c r="R3793" s="623"/>
      <c r="S3793" s="478"/>
      <c r="T3793" s="478"/>
      <c r="U3793" s="624"/>
      <c r="V3793" s="624"/>
      <c r="W3793" s="624"/>
      <c r="BB3793" s="478"/>
      <c r="BC3793" s="478"/>
      <c r="BD3793" s="478"/>
      <c r="BE3793" s="478"/>
      <c r="BF3793" s="478"/>
      <c r="BG3793" s="478"/>
    </row>
    <row r="3794" spans="2:59" x14ac:dyDescent="0.2">
      <c r="B3794" s="478"/>
      <c r="C3794" s="478"/>
      <c r="D3794" s="620"/>
      <c r="E3794" s="620"/>
      <c r="F3794" s="620"/>
      <c r="G3794" s="479"/>
      <c r="H3794" s="621"/>
      <c r="I3794" s="622"/>
      <c r="J3794" s="622"/>
      <c r="K3794" s="623"/>
      <c r="L3794" s="623"/>
      <c r="M3794" s="622"/>
      <c r="N3794" s="623"/>
      <c r="O3794" s="622"/>
      <c r="P3794" s="479"/>
      <c r="Q3794" s="479"/>
      <c r="R3794" s="623"/>
      <c r="S3794" s="478"/>
      <c r="T3794" s="478"/>
      <c r="U3794" s="624"/>
      <c r="V3794" s="624"/>
      <c r="W3794" s="624"/>
      <c r="BB3794" s="478"/>
      <c r="BC3794" s="478"/>
      <c r="BD3794" s="478"/>
      <c r="BE3794" s="478"/>
      <c r="BF3794" s="478"/>
      <c r="BG3794" s="478"/>
    </row>
    <row r="3795" spans="2:59" x14ac:dyDescent="0.2">
      <c r="B3795" s="478"/>
      <c r="C3795" s="478"/>
      <c r="D3795" s="620"/>
      <c r="E3795" s="620"/>
      <c r="F3795" s="620"/>
      <c r="G3795" s="479"/>
      <c r="H3795" s="621"/>
      <c r="I3795" s="622"/>
      <c r="J3795" s="622"/>
      <c r="K3795" s="623"/>
      <c r="L3795" s="623"/>
      <c r="M3795" s="622"/>
      <c r="N3795" s="623"/>
      <c r="O3795" s="622"/>
      <c r="P3795" s="479"/>
      <c r="Q3795" s="479"/>
      <c r="R3795" s="623"/>
      <c r="S3795" s="478"/>
      <c r="T3795" s="478"/>
      <c r="U3795" s="624"/>
      <c r="V3795" s="624"/>
      <c r="W3795" s="624"/>
      <c r="BB3795" s="478"/>
      <c r="BC3795" s="478"/>
      <c r="BD3795" s="478"/>
      <c r="BE3795" s="478"/>
      <c r="BF3795" s="478"/>
      <c r="BG3795" s="478"/>
    </row>
    <row r="3796" spans="2:59" x14ac:dyDescent="0.2">
      <c r="B3796" s="478"/>
      <c r="C3796" s="478"/>
      <c r="D3796" s="620"/>
      <c r="E3796" s="620"/>
      <c r="F3796" s="620"/>
      <c r="G3796" s="479"/>
      <c r="H3796" s="621"/>
      <c r="I3796" s="622"/>
      <c r="J3796" s="622"/>
      <c r="K3796" s="623"/>
      <c r="L3796" s="623"/>
      <c r="M3796" s="622"/>
      <c r="N3796" s="623"/>
      <c r="O3796" s="622"/>
      <c r="P3796" s="479"/>
      <c r="Q3796" s="479"/>
      <c r="R3796" s="623"/>
      <c r="S3796" s="478"/>
      <c r="T3796" s="478"/>
      <c r="U3796" s="624"/>
      <c r="V3796" s="624"/>
      <c r="W3796" s="624"/>
      <c r="BB3796" s="478"/>
      <c r="BC3796" s="478"/>
      <c r="BD3796" s="478"/>
      <c r="BE3796" s="478"/>
      <c r="BF3796" s="478"/>
      <c r="BG3796" s="478"/>
    </row>
    <row r="3797" spans="2:59" x14ac:dyDescent="0.2">
      <c r="B3797" s="478"/>
      <c r="C3797" s="478"/>
      <c r="D3797" s="620"/>
      <c r="E3797" s="620"/>
      <c r="F3797" s="620"/>
      <c r="G3797" s="479"/>
      <c r="H3797" s="621"/>
      <c r="I3797" s="622"/>
      <c r="J3797" s="622"/>
      <c r="K3797" s="623"/>
      <c r="L3797" s="623"/>
      <c r="M3797" s="622"/>
      <c r="N3797" s="623"/>
      <c r="O3797" s="622"/>
      <c r="P3797" s="479"/>
      <c r="Q3797" s="479"/>
      <c r="R3797" s="623"/>
      <c r="S3797" s="478"/>
      <c r="T3797" s="478"/>
      <c r="U3797" s="624"/>
      <c r="V3797" s="624"/>
      <c r="W3797" s="624"/>
      <c r="BB3797" s="478"/>
      <c r="BC3797" s="478"/>
      <c r="BD3797" s="478"/>
      <c r="BE3797" s="478"/>
      <c r="BF3797" s="478"/>
      <c r="BG3797" s="478"/>
    </row>
    <row r="3798" spans="2:59" x14ac:dyDescent="0.2">
      <c r="B3798" s="478"/>
      <c r="C3798" s="478"/>
      <c r="D3798" s="620"/>
      <c r="E3798" s="620"/>
      <c r="F3798" s="620"/>
      <c r="G3798" s="479"/>
      <c r="H3798" s="621"/>
      <c r="I3798" s="622"/>
      <c r="J3798" s="622"/>
      <c r="K3798" s="623"/>
      <c r="L3798" s="623"/>
      <c r="M3798" s="622"/>
      <c r="N3798" s="623"/>
      <c r="O3798" s="622"/>
      <c r="P3798" s="479"/>
      <c r="Q3798" s="479"/>
      <c r="R3798" s="623"/>
      <c r="S3798" s="478"/>
      <c r="T3798" s="478"/>
      <c r="U3798" s="624"/>
      <c r="V3798" s="624"/>
      <c r="W3798" s="624"/>
      <c r="BB3798" s="478"/>
      <c r="BC3798" s="478"/>
      <c r="BD3798" s="478"/>
      <c r="BE3798" s="478"/>
      <c r="BF3798" s="478"/>
      <c r="BG3798" s="478"/>
    </row>
    <row r="3799" spans="2:59" x14ac:dyDescent="0.2">
      <c r="B3799" s="478"/>
      <c r="C3799" s="478"/>
      <c r="D3799" s="620"/>
      <c r="E3799" s="620"/>
      <c r="F3799" s="620"/>
      <c r="G3799" s="479"/>
      <c r="H3799" s="621"/>
      <c r="I3799" s="622"/>
      <c r="J3799" s="622"/>
      <c r="K3799" s="623"/>
      <c r="L3799" s="623"/>
      <c r="M3799" s="622"/>
      <c r="N3799" s="623"/>
      <c r="O3799" s="622"/>
      <c r="P3799" s="479"/>
      <c r="Q3799" s="479"/>
      <c r="R3799" s="623"/>
      <c r="S3799" s="478"/>
      <c r="T3799" s="478"/>
      <c r="U3799" s="624"/>
      <c r="V3799" s="624"/>
      <c r="W3799" s="624"/>
      <c r="BB3799" s="478"/>
      <c r="BC3799" s="478"/>
      <c r="BD3799" s="478"/>
      <c r="BE3799" s="478"/>
      <c r="BF3799" s="478"/>
      <c r="BG3799" s="478"/>
    </row>
    <row r="3800" spans="2:59" x14ac:dyDescent="0.2">
      <c r="B3800" s="478"/>
      <c r="C3800" s="478"/>
      <c r="D3800" s="620"/>
      <c r="E3800" s="620"/>
      <c r="F3800" s="620"/>
      <c r="G3800" s="479"/>
      <c r="H3800" s="621"/>
      <c r="I3800" s="622"/>
      <c r="J3800" s="622"/>
      <c r="K3800" s="623"/>
      <c r="L3800" s="623"/>
      <c r="M3800" s="622"/>
      <c r="N3800" s="623"/>
      <c r="O3800" s="622"/>
      <c r="P3800" s="479"/>
      <c r="Q3800" s="479"/>
      <c r="R3800" s="623"/>
      <c r="S3800" s="478"/>
      <c r="T3800" s="478"/>
      <c r="U3800" s="624"/>
      <c r="V3800" s="624"/>
      <c r="W3800" s="624"/>
      <c r="BB3800" s="478"/>
      <c r="BC3800" s="478"/>
      <c r="BD3800" s="478"/>
      <c r="BE3800" s="478"/>
      <c r="BF3800" s="478"/>
      <c r="BG3800" s="478"/>
    </row>
    <row r="3801" spans="2:59" x14ac:dyDescent="0.2">
      <c r="B3801" s="478"/>
      <c r="C3801" s="478"/>
      <c r="D3801" s="620"/>
      <c r="E3801" s="620"/>
      <c r="F3801" s="620"/>
      <c r="G3801" s="479"/>
      <c r="H3801" s="621"/>
      <c r="I3801" s="622"/>
      <c r="J3801" s="622"/>
      <c r="K3801" s="623"/>
      <c r="L3801" s="623"/>
      <c r="M3801" s="622"/>
      <c r="N3801" s="623"/>
      <c r="O3801" s="622"/>
      <c r="P3801" s="479"/>
      <c r="Q3801" s="479"/>
      <c r="R3801" s="623"/>
      <c r="S3801" s="478"/>
      <c r="T3801" s="478"/>
      <c r="U3801" s="624"/>
      <c r="V3801" s="624"/>
      <c r="W3801" s="624"/>
      <c r="BB3801" s="478"/>
      <c r="BC3801" s="478"/>
      <c r="BD3801" s="478"/>
      <c r="BE3801" s="478"/>
      <c r="BF3801" s="478"/>
      <c r="BG3801" s="478"/>
    </row>
    <row r="3802" spans="2:59" x14ac:dyDescent="0.2">
      <c r="B3802" s="478"/>
      <c r="C3802" s="478"/>
      <c r="D3802" s="620"/>
      <c r="E3802" s="620"/>
      <c r="F3802" s="620"/>
      <c r="G3802" s="479"/>
      <c r="H3802" s="621"/>
      <c r="I3802" s="622"/>
      <c r="J3802" s="622"/>
      <c r="K3802" s="623"/>
      <c r="L3802" s="623"/>
      <c r="M3802" s="622"/>
      <c r="N3802" s="623"/>
      <c r="O3802" s="622"/>
      <c r="P3802" s="479"/>
      <c r="Q3802" s="479"/>
      <c r="R3802" s="623"/>
      <c r="S3802" s="478"/>
      <c r="T3802" s="478"/>
      <c r="U3802" s="624"/>
      <c r="V3802" s="624"/>
      <c r="W3802" s="624"/>
      <c r="BB3802" s="478"/>
      <c r="BC3802" s="478"/>
      <c r="BD3802" s="478"/>
      <c r="BE3802" s="478"/>
      <c r="BF3802" s="478"/>
      <c r="BG3802" s="478"/>
    </row>
    <row r="3803" spans="2:59" x14ac:dyDescent="0.2">
      <c r="B3803" s="478"/>
      <c r="C3803" s="478"/>
      <c r="D3803" s="620"/>
      <c r="E3803" s="620"/>
      <c r="F3803" s="620"/>
      <c r="G3803" s="479"/>
      <c r="H3803" s="621"/>
      <c r="I3803" s="622"/>
      <c r="J3803" s="622"/>
      <c r="K3803" s="623"/>
      <c r="L3803" s="623"/>
      <c r="M3803" s="622"/>
      <c r="N3803" s="623"/>
      <c r="O3803" s="622"/>
      <c r="P3803" s="479"/>
      <c r="Q3803" s="479"/>
      <c r="R3803" s="623"/>
      <c r="S3803" s="478"/>
      <c r="T3803" s="478"/>
      <c r="U3803" s="624"/>
      <c r="V3803" s="624"/>
      <c r="W3803" s="624"/>
      <c r="BB3803" s="478"/>
      <c r="BC3803" s="478"/>
      <c r="BD3803" s="478"/>
      <c r="BE3803" s="478"/>
      <c r="BF3803" s="478"/>
      <c r="BG3803" s="478"/>
    </row>
    <row r="3804" spans="2:59" x14ac:dyDescent="0.2">
      <c r="B3804" s="478"/>
      <c r="C3804" s="478"/>
      <c r="D3804" s="620"/>
      <c r="E3804" s="620"/>
      <c r="F3804" s="620"/>
      <c r="G3804" s="479"/>
      <c r="H3804" s="621"/>
      <c r="I3804" s="622"/>
      <c r="J3804" s="622"/>
      <c r="K3804" s="623"/>
      <c r="L3804" s="623"/>
      <c r="M3804" s="622"/>
      <c r="N3804" s="623"/>
      <c r="O3804" s="622"/>
      <c r="P3804" s="479"/>
      <c r="Q3804" s="479"/>
      <c r="R3804" s="623"/>
      <c r="S3804" s="478"/>
      <c r="T3804" s="478"/>
      <c r="U3804" s="624"/>
      <c r="V3804" s="624"/>
      <c r="W3804" s="624"/>
      <c r="BB3804" s="478"/>
      <c r="BC3804" s="478"/>
      <c r="BD3804" s="478"/>
      <c r="BE3804" s="478"/>
      <c r="BF3804" s="478"/>
      <c r="BG3804" s="478"/>
    </row>
    <row r="3805" spans="2:59" x14ac:dyDescent="0.2">
      <c r="B3805" s="478"/>
      <c r="C3805" s="478"/>
      <c r="D3805" s="620"/>
      <c r="E3805" s="620"/>
      <c r="F3805" s="620"/>
      <c r="G3805" s="479"/>
      <c r="H3805" s="621"/>
      <c r="I3805" s="622"/>
      <c r="J3805" s="622"/>
      <c r="K3805" s="623"/>
      <c r="L3805" s="623"/>
      <c r="M3805" s="622"/>
      <c r="N3805" s="623"/>
      <c r="O3805" s="622"/>
      <c r="P3805" s="479"/>
      <c r="Q3805" s="479"/>
      <c r="R3805" s="623"/>
      <c r="S3805" s="478"/>
      <c r="T3805" s="478"/>
      <c r="U3805" s="624"/>
      <c r="V3805" s="624"/>
      <c r="W3805" s="624"/>
      <c r="BB3805" s="478"/>
      <c r="BC3805" s="478"/>
      <c r="BD3805" s="478"/>
      <c r="BE3805" s="478"/>
      <c r="BF3805" s="478"/>
      <c r="BG3805" s="478"/>
    </row>
    <row r="3806" spans="2:59" x14ac:dyDescent="0.2">
      <c r="B3806" s="478"/>
      <c r="C3806" s="478"/>
      <c r="D3806" s="620"/>
      <c r="E3806" s="620"/>
      <c r="F3806" s="620"/>
      <c r="G3806" s="479"/>
      <c r="H3806" s="621"/>
      <c r="I3806" s="622"/>
      <c r="J3806" s="622"/>
      <c r="K3806" s="623"/>
      <c r="L3806" s="623"/>
      <c r="M3806" s="622"/>
      <c r="N3806" s="623"/>
      <c r="O3806" s="622"/>
      <c r="P3806" s="479"/>
      <c r="Q3806" s="479"/>
      <c r="R3806" s="623"/>
      <c r="S3806" s="478"/>
      <c r="T3806" s="478"/>
      <c r="U3806" s="624"/>
      <c r="V3806" s="624"/>
      <c r="W3806" s="624"/>
      <c r="BB3806" s="478"/>
      <c r="BC3806" s="478"/>
      <c r="BD3806" s="478"/>
      <c r="BE3806" s="478"/>
      <c r="BF3806" s="478"/>
      <c r="BG3806" s="478"/>
    </row>
    <row r="3807" spans="2:59" x14ac:dyDescent="0.2">
      <c r="B3807" s="478"/>
      <c r="C3807" s="478"/>
      <c r="D3807" s="620"/>
      <c r="E3807" s="620"/>
      <c r="F3807" s="620"/>
      <c r="G3807" s="479"/>
      <c r="H3807" s="621"/>
      <c r="I3807" s="622"/>
      <c r="J3807" s="622"/>
      <c r="K3807" s="623"/>
      <c r="L3807" s="623"/>
      <c r="M3807" s="622"/>
      <c r="N3807" s="623"/>
      <c r="O3807" s="622"/>
      <c r="P3807" s="479"/>
      <c r="Q3807" s="479"/>
      <c r="R3807" s="623"/>
      <c r="S3807" s="478"/>
      <c r="T3807" s="478"/>
      <c r="U3807" s="624"/>
      <c r="V3807" s="624"/>
      <c r="W3807" s="624"/>
      <c r="BB3807" s="478"/>
      <c r="BC3807" s="478"/>
      <c r="BD3807" s="478"/>
      <c r="BE3807" s="478"/>
      <c r="BF3807" s="478"/>
      <c r="BG3807" s="478"/>
    </row>
    <row r="3808" spans="2:59" x14ac:dyDescent="0.2">
      <c r="B3808" s="478"/>
      <c r="C3808" s="478"/>
      <c r="D3808" s="620"/>
      <c r="E3808" s="620"/>
      <c r="F3808" s="620"/>
      <c r="G3808" s="479"/>
      <c r="H3808" s="621"/>
      <c r="I3808" s="622"/>
      <c r="J3808" s="622"/>
      <c r="K3808" s="623"/>
      <c r="L3808" s="623"/>
      <c r="M3808" s="622"/>
      <c r="N3808" s="623"/>
      <c r="O3808" s="622"/>
      <c r="P3808" s="479"/>
      <c r="Q3808" s="479"/>
      <c r="R3808" s="623"/>
      <c r="S3808" s="478"/>
      <c r="T3808" s="478"/>
      <c r="U3808" s="624"/>
      <c r="V3808" s="624"/>
      <c r="W3808" s="624"/>
      <c r="BB3808" s="478"/>
      <c r="BC3808" s="478"/>
      <c r="BD3808" s="478"/>
      <c r="BE3808" s="478"/>
      <c r="BF3808" s="478"/>
      <c r="BG3808" s="478"/>
    </row>
    <row r="3809" spans="2:59" x14ac:dyDescent="0.2">
      <c r="B3809" s="478"/>
      <c r="C3809" s="478"/>
      <c r="D3809" s="620"/>
      <c r="E3809" s="620"/>
      <c r="F3809" s="620"/>
      <c r="G3809" s="479"/>
      <c r="H3809" s="621"/>
      <c r="I3809" s="622"/>
      <c r="J3809" s="622"/>
      <c r="K3809" s="623"/>
      <c r="L3809" s="623"/>
      <c r="M3809" s="622"/>
      <c r="N3809" s="623"/>
      <c r="O3809" s="622"/>
      <c r="P3809" s="479"/>
      <c r="Q3809" s="479"/>
      <c r="R3809" s="623"/>
      <c r="S3809" s="478"/>
      <c r="T3809" s="478"/>
      <c r="U3809" s="624"/>
      <c r="V3809" s="624"/>
      <c r="W3809" s="624"/>
      <c r="BB3809" s="478"/>
      <c r="BC3809" s="478"/>
      <c r="BD3809" s="478"/>
      <c r="BE3809" s="478"/>
      <c r="BF3809" s="478"/>
      <c r="BG3809" s="478"/>
    </row>
    <row r="3810" spans="2:59" x14ac:dyDescent="0.2">
      <c r="B3810" s="478"/>
      <c r="C3810" s="478"/>
      <c r="D3810" s="620"/>
      <c r="E3810" s="620"/>
      <c r="F3810" s="620"/>
      <c r="G3810" s="479"/>
      <c r="H3810" s="621"/>
      <c r="I3810" s="622"/>
      <c r="J3810" s="622"/>
      <c r="K3810" s="623"/>
      <c r="L3810" s="623"/>
      <c r="M3810" s="622"/>
      <c r="N3810" s="623"/>
      <c r="O3810" s="622"/>
      <c r="P3810" s="479"/>
      <c r="Q3810" s="479"/>
      <c r="R3810" s="623"/>
      <c r="S3810" s="478"/>
      <c r="T3810" s="478"/>
      <c r="U3810" s="624"/>
      <c r="V3810" s="624"/>
      <c r="W3810" s="624"/>
      <c r="BB3810" s="478"/>
      <c r="BC3810" s="478"/>
      <c r="BD3810" s="478"/>
      <c r="BE3810" s="478"/>
      <c r="BF3810" s="478"/>
      <c r="BG3810" s="478"/>
    </row>
    <row r="3811" spans="2:59" x14ac:dyDescent="0.2">
      <c r="B3811" s="478"/>
      <c r="C3811" s="478"/>
      <c r="D3811" s="620"/>
      <c r="E3811" s="620"/>
      <c r="F3811" s="620"/>
      <c r="G3811" s="479"/>
      <c r="H3811" s="621"/>
      <c r="I3811" s="622"/>
      <c r="J3811" s="622"/>
      <c r="K3811" s="623"/>
      <c r="L3811" s="623"/>
      <c r="M3811" s="622"/>
      <c r="N3811" s="623"/>
      <c r="O3811" s="622"/>
      <c r="P3811" s="479"/>
      <c r="Q3811" s="479"/>
      <c r="R3811" s="623"/>
      <c r="S3811" s="478"/>
      <c r="T3811" s="478"/>
      <c r="U3811" s="624"/>
      <c r="V3811" s="624"/>
      <c r="W3811" s="624"/>
      <c r="BB3811" s="478"/>
      <c r="BC3811" s="478"/>
      <c r="BD3811" s="478"/>
      <c r="BE3811" s="478"/>
      <c r="BF3811" s="478"/>
      <c r="BG3811" s="478"/>
    </row>
    <row r="3812" spans="2:59" x14ac:dyDescent="0.2">
      <c r="B3812" s="478"/>
      <c r="C3812" s="478"/>
      <c r="D3812" s="620"/>
      <c r="E3812" s="620"/>
      <c r="F3812" s="620"/>
      <c r="G3812" s="479"/>
      <c r="H3812" s="621"/>
      <c r="I3812" s="622"/>
      <c r="J3812" s="622"/>
      <c r="K3812" s="623"/>
      <c r="L3812" s="623"/>
      <c r="M3812" s="622"/>
      <c r="N3812" s="623"/>
      <c r="O3812" s="622"/>
      <c r="P3812" s="479"/>
      <c r="Q3812" s="479"/>
      <c r="R3812" s="623"/>
      <c r="S3812" s="478"/>
      <c r="T3812" s="478"/>
      <c r="U3812" s="624"/>
      <c r="V3812" s="624"/>
      <c r="W3812" s="624"/>
      <c r="BB3812" s="478"/>
      <c r="BC3812" s="478"/>
      <c r="BD3812" s="478"/>
      <c r="BE3812" s="478"/>
      <c r="BF3812" s="478"/>
      <c r="BG3812" s="478"/>
    </row>
    <row r="3813" spans="2:59" x14ac:dyDescent="0.2">
      <c r="B3813" s="478"/>
      <c r="C3813" s="478"/>
      <c r="D3813" s="620"/>
      <c r="E3813" s="620"/>
      <c r="F3813" s="620"/>
      <c r="G3813" s="479"/>
      <c r="H3813" s="621"/>
      <c r="I3813" s="622"/>
      <c r="J3813" s="622"/>
      <c r="K3813" s="623"/>
      <c r="L3813" s="623"/>
      <c r="M3813" s="622"/>
      <c r="N3813" s="623"/>
      <c r="O3813" s="622"/>
      <c r="P3813" s="479"/>
      <c r="Q3813" s="479"/>
      <c r="R3813" s="623"/>
      <c r="S3813" s="478"/>
      <c r="T3813" s="478"/>
      <c r="U3813" s="624"/>
      <c r="V3813" s="624"/>
      <c r="W3813" s="624"/>
      <c r="BB3813" s="478"/>
      <c r="BC3813" s="478"/>
      <c r="BD3813" s="478"/>
      <c r="BE3813" s="478"/>
      <c r="BF3813" s="478"/>
      <c r="BG3813" s="478"/>
    </row>
    <row r="3814" spans="2:59" x14ac:dyDescent="0.2">
      <c r="B3814" s="478"/>
      <c r="C3814" s="478"/>
      <c r="D3814" s="620"/>
      <c r="E3814" s="620"/>
      <c r="F3814" s="620"/>
      <c r="G3814" s="479"/>
      <c r="H3814" s="621"/>
      <c r="I3814" s="622"/>
      <c r="J3814" s="622"/>
      <c r="K3814" s="623"/>
      <c r="L3814" s="623"/>
      <c r="M3814" s="622"/>
      <c r="N3814" s="623"/>
      <c r="O3814" s="622"/>
      <c r="P3814" s="479"/>
      <c r="Q3814" s="479"/>
      <c r="R3814" s="623"/>
      <c r="S3814" s="478"/>
      <c r="T3814" s="478"/>
      <c r="U3814" s="624"/>
      <c r="V3814" s="624"/>
      <c r="W3814" s="624"/>
      <c r="BB3814" s="478"/>
      <c r="BC3814" s="478"/>
      <c r="BD3814" s="478"/>
      <c r="BE3814" s="478"/>
      <c r="BF3814" s="478"/>
      <c r="BG3814" s="478"/>
    </row>
    <row r="3815" spans="2:59" x14ac:dyDescent="0.2">
      <c r="B3815" s="478"/>
      <c r="C3815" s="478"/>
      <c r="D3815" s="620"/>
      <c r="E3815" s="620"/>
      <c r="F3815" s="620"/>
      <c r="G3815" s="479"/>
      <c r="H3815" s="621"/>
      <c r="I3815" s="622"/>
      <c r="J3815" s="622"/>
      <c r="K3815" s="623"/>
      <c r="L3815" s="623"/>
      <c r="M3815" s="622"/>
      <c r="N3815" s="623"/>
      <c r="O3815" s="622"/>
      <c r="P3815" s="479"/>
      <c r="Q3815" s="479"/>
      <c r="R3815" s="623"/>
      <c r="S3815" s="478"/>
      <c r="T3815" s="478"/>
      <c r="U3815" s="624"/>
      <c r="V3815" s="624"/>
      <c r="W3815" s="624"/>
      <c r="BB3815" s="478"/>
      <c r="BC3815" s="478"/>
      <c r="BD3815" s="478"/>
      <c r="BE3815" s="478"/>
      <c r="BF3815" s="478"/>
      <c r="BG3815" s="478"/>
    </row>
    <row r="3816" spans="2:59" x14ac:dyDescent="0.2">
      <c r="B3816" s="478"/>
      <c r="C3816" s="478"/>
      <c r="D3816" s="620"/>
      <c r="E3816" s="620"/>
      <c r="F3816" s="620"/>
      <c r="G3816" s="479"/>
      <c r="H3816" s="621"/>
      <c r="I3816" s="622"/>
      <c r="J3816" s="622"/>
      <c r="K3816" s="623"/>
      <c r="L3816" s="623"/>
      <c r="M3816" s="622"/>
      <c r="N3816" s="623"/>
      <c r="O3816" s="622"/>
      <c r="P3816" s="479"/>
      <c r="Q3816" s="479"/>
      <c r="R3816" s="623"/>
      <c r="S3816" s="478"/>
      <c r="T3816" s="478"/>
      <c r="U3816" s="624"/>
      <c r="V3816" s="624"/>
      <c r="W3816" s="624"/>
      <c r="BB3816" s="478"/>
      <c r="BC3816" s="478"/>
      <c r="BD3816" s="478"/>
      <c r="BE3816" s="478"/>
      <c r="BF3816" s="478"/>
      <c r="BG3816" s="478"/>
    </row>
    <row r="3817" spans="2:59" x14ac:dyDescent="0.2">
      <c r="B3817" s="478"/>
      <c r="C3817" s="478"/>
      <c r="D3817" s="620"/>
      <c r="E3817" s="620"/>
      <c r="F3817" s="620"/>
      <c r="G3817" s="479"/>
      <c r="H3817" s="621"/>
      <c r="I3817" s="622"/>
      <c r="J3817" s="622"/>
      <c r="K3817" s="623"/>
      <c r="L3817" s="623"/>
      <c r="M3817" s="622"/>
      <c r="N3817" s="623"/>
      <c r="O3817" s="622"/>
      <c r="P3817" s="479"/>
      <c r="Q3817" s="479"/>
      <c r="R3817" s="623"/>
      <c r="S3817" s="478"/>
      <c r="T3817" s="478"/>
      <c r="U3817" s="624"/>
      <c r="V3817" s="624"/>
      <c r="W3817" s="624"/>
      <c r="BB3817" s="478"/>
      <c r="BC3817" s="478"/>
      <c r="BD3817" s="478"/>
      <c r="BE3817" s="478"/>
      <c r="BF3817" s="478"/>
      <c r="BG3817" s="478"/>
    </row>
    <row r="3818" spans="2:59" x14ac:dyDescent="0.2">
      <c r="B3818" s="478"/>
      <c r="C3818" s="478"/>
      <c r="D3818" s="620"/>
      <c r="E3818" s="620"/>
      <c r="F3818" s="620"/>
      <c r="G3818" s="479"/>
      <c r="H3818" s="621"/>
      <c r="I3818" s="622"/>
      <c r="J3818" s="622"/>
      <c r="K3818" s="623"/>
      <c r="L3818" s="623"/>
      <c r="M3818" s="622"/>
      <c r="N3818" s="623"/>
      <c r="O3818" s="622"/>
      <c r="P3818" s="479"/>
      <c r="Q3818" s="479"/>
      <c r="R3818" s="623"/>
      <c r="S3818" s="478"/>
      <c r="T3818" s="478"/>
      <c r="U3818" s="624"/>
      <c r="V3818" s="624"/>
      <c r="W3818" s="624"/>
      <c r="BB3818" s="478"/>
      <c r="BC3818" s="478"/>
      <c r="BD3818" s="478"/>
      <c r="BE3818" s="478"/>
      <c r="BF3818" s="478"/>
      <c r="BG3818" s="478"/>
    </row>
    <row r="3819" spans="2:59" x14ac:dyDescent="0.2">
      <c r="B3819" s="478"/>
      <c r="C3819" s="478"/>
      <c r="D3819" s="620"/>
      <c r="E3819" s="620"/>
      <c r="F3819" s="620"/>
      <c r="G3819" s="479"/>
      <c r="H3819" s="621"/>
      <c r="I3819" s="622"/>
      <c r="J3819" s="622"/>
      <c r="K3819" s="623"/>
      <c r="L3819" s="623"/>
      <c r="M3819" s="622"/>
      <c r="N3819" s="623"/>
      <c r="O3819" s="622"/>
      <c r="P3819" s="479"/>
      <c r="Q3819" s="479"/>
      <c r="R3819" s="623"/>
      <c r="S3819" s="478"/>
      <c r="T3819" s="478"/>
      <c r="U3819" s="624"/>
      <c r="V3819" s="624"/>
      <c r="W3819" s="624"/>
      <c r="BB3819" s="478"/>
      <c r="BC3819" s="478"/>
      <c r="BD3819" s="478"/>
      <c r="BE3819" s="478"/>
      <c r="BF3819" s="478"/>
      <c r="BG3819" s="478"/>
    </row>
    <row r="3820" spans="2:59" x14ac:dyDescent="0.2">
      <c r="B3820" s="478"/>
      <c r="C3820" s="478"/>
      <c r="D3820" s="620"/>
      <c r="E3820" s="620"/>
      <c r="F3820" s="620"/>
      <c r="G3820" s="479"/>
      <c r="H3820" s="621"/>
      <c r="I3820" s="622"/>
      <c r="J3820" s="622"/>
      <c r="K3820" s="623"/>
      <c r="L3820" s="623"/>
      <c r="M3820" s="622"/>
      <c r="N3820" s="623"/>
      <c r="O3820" s="622"/>
      <c r="P3820" s="479"/>
      <c r="Q3820" s="479"/>
      <c r="R3820" s="623"/>
      <c r="S3820" s="478"/>
      <c r="T3820" s="478"/>
      <c r="U3820" s="624"/>
      <c r="V3820" s="624"/>
      <c r="W3820" s="624"/>
      <c r="BB3820" s="478"/>
      <c r="BC3820" s="478"/>
      <c r="BD3820" s="478"/>
      <c r="BE3820" s="478"/>
      <c r="BF3820" s="478"/>
      <c r="BG3820" s="478"/>
    </row>
    <row r="3821" spans="2:59" x14ac:dyDescent="0.2">
      <c r="B3821" s="478"/>
      <c r="C3821" s="478"/>
      <c r="D3821" s="620"/>
      <c r="E3821" s="620"/>
      <c r="F3821" s="620"/>
      <c r="G3821" s="479"/>
      <c r="H3821" s="621"/>
      <c r="I3821" s="622"/>
      <c r="J3821" s="622"/>
      <c r="K3821" s="623"/>
      <c r="L3821" s="623"/>
      <c r="M3821" s="622"/>
      <c r="N3821" s="623"/>
      <c r="O3821" s="622"/>
      <c r="P3821" s="479"/>
      <c r="Q3821" s="479"/>
      <c r="R3821" s="623"/>
      <c r="S3821" s="478"/>
      <c r="T3821" s="478"/>
      <c r="U3821" s="624"/>
      <c r="V3821" s="624"/>
      <c r="W3821" s="624"/>
      <c r="BB3821" s="478"/>
      <c r="BC3821" s="478"/>
      <c r="BD3821" s="478"/>
      <c r="BE3821" s="478"/>
      <c r="BF3821" s="478"/>
      <c r="BG3821" s="478"/>
    </row>
    <row r="3822" spans="2:59" x14ac:dyDescent="0.2">
      <c r="B3822" s="478"/>
      <c r="C3822" s="478"/>
      <c r="D3822" s="620"/>
      <c r="E3822" s="620"/>
      <c r="F3822" s="620"/>
      <c r="G3822" s="479"/>
      <c r="H3822" s="621"/>
      <c r="I3822" s="622"/>
      <c r="J3822" s="622"/>
      <c r="K3822" s="623"/>
      <c r="L3822" s="623"/>
      <c r="M3822" s="622"/>
      <c r="N3822" s="623"/>
      <c r="O3822" s="622"/>
      <c r="P3822" s="479"/>
      <c r="Q3822" s="479"/>
      <c r="R3822" s="623"/>
      <c r="S3822" s="478"/>
      <c r="T3822" s="478"/>
      <c r="U3822" s="624"/>
      <c r="V3822" s="624"/>
      <c r="W3822" s="624"/>
      <c r="BB3822" s="478"/>
      <c r="BC3822" s="478"/>
      <c r="BD3822" s="478"/>
      <c r="BE3822" s="478"/>
      <c r="BF3822" s="478"/>
      <c r="BG3822" s="478"/>
    </row>
    <row r="3823" spans="2:59" x14ac:dyDescent="0.2">
      <c r="B3823" s="478"/>
      <c r="C3823" s="478"/>
      <c r="D3823" s="620"/>
      <c r="E3823" s="620"/>
      <c r="F3823" s="620"/>
      <c r="G3823" s="479"/>
      <c r="H3823" s="621"/>
      <c r="I3823" s="622"/>
      <c r="J3823" s="622"/>
      <c r="K3823" s="623"/>
      <c r="L3823" s="623"/>
      <c r="M3823" s="622"/>
      <c r="N3823" s="623"/>
      <c r="O3823" s="622"/>
      <c r="P3823" s="479"/>
      <c r="Q3823" s="479"/>
      <c r="R3823" s="623"/>
      <c r="S3823" s="478"/>
      <c r="T3823" s="478"/>
      <c r="U3823" s="624"/>
      <c r="V3823" s="624"/>
      <c r="W3823" s="624"/>
      <c r="BB3823" s="478"/>
      <c r="BC3823" s="478"/>
      <c r="BD3823" s="478"/>
      <c r="BE3823" s="478"/>
      <c r="BF3823" s="478"/>
      <c r="BG3823" s="478"/>
    </row>
    <row r="3824" spans="2:59" x14ac:dyDescent="0.2">
      <c r="B3824" s="478"/>
      <c r="C3824" s="478"/>
      <c r="D3824" s="620"/>
      <c r="E3824" s="620"/>
      <c r="F3824" s="620"/>
      <c r="G3824" s="479"/>
      <c r="H3824" s="621"/>
      <c r="I3824" s="622"/>
      <c r="J3824" s="622"/>
      <c r="K3824" s="623"/>
      <c r="L3824" s="623"/>
      <c r="M3824" s="622"/>
      <c r="N3824" s="623"/>
      <c r="O3824" s="622"/>
      <c r="P3824" s="479"/>
      <c r="Q3824" s="479"/>
      <c r="R3824" s="623"/>
      <c r="S3824" s="478"/>
      <c r="T3824" s="478"/>
      <c r="U3824" s="624"/>
      <c r="V3824" s="624"/>
      <c r="W3824" s="624"/>
      <c r="BB3824" s="478"/>
      <c r="BC3824" s="478"/>
      <c r="BD3824" s="478"/>
      <c r="BE3824" s="478"/>
      <c r="BF3824" s="478"/>
      <c r="BG3824" s="478"/>
    </row>
    <row r="3825" spans="2:59" x14ac:dyDescent="0.2">
      <c r="B3825" s="478"/>
      <c r="C3825" s="478"/>
      <c r="D3825" s="620"/>
      <c r="E3825" s="620"/>
      <c r="F3825" s="620"/>
      <c r="G3825" s="479"/>
      <c r="H3825" s="621"/>
      <c r="I3825" s="622"/>
      <c r="J3825" s="622"/>
      <c r="K3825" s="623"/>
      <c r="L3825" s="623"/>
      <c r="M3825" s="622"/>
      <c r="N3825" s="623"/>
      <c r="O3825" s="622"/>
      <c r="P3825" s="479"/>
      <c r="Q3825" s="479"/>
      <c r="R3825" s="623"/>
      <c r="S3825" s="478"/>
      <c r="T3825" s="478"/>
      <c r="U3825" s="624"/>
      <c r="V3825" s="624"/>
      <c r="W3825" s="624"/>
      <c r="BB3825" s="478"/>
      <c r="BC3825" s="478"/>
      <c r="BD3825" s="478"/>
      <c r="BE3825" s="478"/>
      <c r="BF3825" s="478"/>
      <c r="BG3825" s="478"/>
    </row>
    <row r="3826" spans="2:59" x14ac:dyDescent="0.2">
      <c r="B3826" s="478"/>
      <c r="C3826" s="478"/>
      <c r="D3826" s="620"/>
      <c r="E3826" s="620"/>
      <c r="F3826" s="620"/>
      <c r="G3826" s="479"/>
      <c r="H3826" s="621"/>
      <c r="I3826" s="622"/>
      <c r="J3826" s="622"/>
      <c r="K3826" s="623"/>
      <c r="L3826" s="623"/>
      <c r="M3826" s="622"/>
      <c r="N3826" s="623"/>
      <c r="O3826" s="622"/>
      <c r="P3826" s="479"/>
      <c r="Q3826" s="479"/>
      <c r="R3826" s="623"/>
      <c r="S3826" s="478"/>
      <c r="T3826" s="478"/>
      <c r="U3826" s="624"/>
      <c r="V3826" s="624"/>
      <c r="W3826" s="624"/>
      <c r="BB3826" s="478"/>
      <c r="BC3826" s="478"/>
      <c r="BD3826" s="478"/>
      <c r="BE3826" s="478"/>
      <c r="BF3826" s="478"/>
      <c r="BG3826" s="478"/>
    </row>
    <row r="3827" spans="2:59" x14ac:dyDescent="0.2">
      <c r="B3827" s="478"/>
      <c r="C3827" s="478"/>
      <c r="D3827" s="620"/>
      <c r="E3827" s="620"/>
      <c r="F3827" s="620"/>
      <c r="G3827" s="479"/>
      <c r="H3827" s="621"/>
      <c r="I3827" s="622"/>
      <c r="J3827" s="622"/>
      <c r="K3827" s="623"/>
      <c r="L3827" s="623"/>
      <c r="M3827" s="622"/>
      <c r="N3827" s="623"/>
      <c r="O3827" s="622"/>
      <c r="P3827" s="479"/>
      <c r="Q3827" s="479"/>
      <c r="R3827" s="623"/>
      <c r="S3827" s="478"/>
      <c r="T3827" s="478"/>
      <c r="U3827" s="624"/>
      <c r="V3827" s="624"/>
      <c r="W3827" s="624"/>
      <c r="BB3827" s="478"/>
      <c r="BC3827" s="478"/>
      <c r="BD3827" s="478"/>
      <c r="BE3827" s="478"/>
      <c r="BF3827" s="478"/>
      <c r="BG3827" s="478"/>
    </row>
    <row r="3828" spans="2:59" x14ac:dyDescent="0.2">
      <c r="B3828" s="478"/>
      <c r="C3828" s="478"/>
      <c r="D3828" s="620"/>
      <c r="E3828" s="620"/>
      <c r="F3828" s="620"/>
      <c r="G3828" s="479"/>
      <c r="H3828" s="621"/>
      <c r="I3828" s="622"/>
      <c r="J3828" s="622"/>
      <c r="K3828" s="623"/>
      <c r="L3828" s="623"/>
      <c r="M3828" s="622"/>
      <c r="N3828" s="623"/>
      <c r="O3828" s="622"/>
      <c r="P3828" s="479"/>
      <c r="Q3828" s="479"/>
      <c r="R3828" s="623"/>
      <c r="S3828" s="478"/>
      <c r="T3828" s="478"/>
      <c r="U3828" s="624"/>
      <c r="V3828" s="624"/>
      <c r="W3828" s="624"/>
      <c r="BB3828" s="478"/>
      <c r="BC3828" s="478"/>
      <c r="BD3828" s="478"/>
      <c r="BE3828" s="478"/>
      <c r="BF3828" s="478"/>
      <c r="BG3828" s="478"/>
    </row>
    <row r="3829" spans="2:59" x14ac:dyDescent="0.2">
      <c r="B3829" s="478"/>
      <c r="C3829" s="478"/>
      <c r="D3829" s="620"/>
      <c r="E3829" s="620"/>
      <c r="F3829" s="620"/>
      <c r="G3829" s="479"/>
      <c r="H3829" s="621"/>
      <c r="I3829" s="622"/>
      <c r="J3829" s="622"/>
      <c r="K3829" s="623"/>
      <c r="L3829" s="623"/>
      <c r="M3829" s="622"/>
      <c r="N3829" s="623"/>
      <c r="O3829" s="622"/>
      <c r="P3829" s="479"/>
      <c r="Q3829" s="479"/>
      <c r="R3829" s="623"/>
      <c r="S3829" s="478"/>
      <c r="T3829" s="478"/>
      <c r="U3829" s="624"/>
      <c r="V3829" s="624"/>
      <c r="W3829" s="624"/>
      <c r="BB3829" s="478"/>
      <c r="BC3829" s="478"/>
      <c r="BD3829" s="478"/>
      <c r="BE3829" s="478"/>
      <c r="BF3829" s="478"/>
      <c r="BG3829" s="478"/>
    </row>
    <row r="3830" spans="2:59" x14ac:dyDescent="0.2">
      <c r="B3830" s="478"/>
      <c r="C3830" s="478"/>
      <c r="D3830" s="620"/>
      <c r="E3830" s="620"/>
      <c r="F3830" s="620"/>
      <c r="G3830" s="479"/>
      <c r="H3830" s="621"/>
      <c r="I3830" s="622"/>
      <c r="J3830" s="622"/>
      <c r="K3830" s="623"/>
      <c r="L3830" s="623"/>
      <c r="M3830" s="622"/>
      <c r="N3830" s="623"/>
      <c r="O3830" s="622"/>
      <c r="P3830" s="479"/>
      <c r="Q3830" s="479"/>
      <c r="R3830" s="623"/>
      <c r="S3830" s="478"/>
      <c r="T3830" s="478"/>
      <c r="U3830" s="624"/>
      <c r="V3830" s="624"/>
      <c r="W3830" s="624"/>
      <c r="BB3830" s="478"/>
      <c r="BC3830" s="478"/>
      <c r="BD3830" s="478"/>
      <c r="BE3830" s="478"/>
      <c r="BF3830" s="478"/>
      <c r="BG3830" s="478"/>
    </row>
    <row r="3831" spans="2:59" x14ac:dyDescent="0.2">
      <c r="B3831" s="478"/>
      <c r="C3831" s="478"/>
      <c r="D3831" s="620"/>
      <c r="E3831" s="620"/>
      <c r="F3831" s="620"/>
      <c r="G3831" s="479"/>
      <c r="H3831" s="621"/>
      <c r="I3831" s="622"/>
      <c r="J3831" s="622"/>
      <c r="K3831" s="623"/>
      <c r="L3831" s="623"/>
      <c r="M3831" s="622"/>
      <c r="N3831" s="623"/>
      <c r="O3831" s="622"/>
      <c r="P3831" s="479"/>
      <c r="Q3831" s="479"/>
      <c r="R3831" s="623"/>
      <c r="S3831" s="478"/>
      <c r="T3831" s="478"/>
      <c r="U3831" s="624"/>
      <c r="V3831" s="624"/>
      <c r="W3831" s="624"/>
      <c r="BB3831" s="478"/>
      <c r="BC3831" s="478"/>
      <c r="BD3831" s="478"/>
      <c r="BE3831" s="478"/>
      <c r="BF3831" s="478"/>
      <c r="BG3831" s="478"/>
    </row>
    <row r="3832" spans="2:59" x14ac:dyDescent="0.2">
      <c r="B3832" s="478"/>
      <c r="C3832" s="478"/>
      <c r="D3832" s="620"/>
      <c r="E3832" s="620"/>
      <c r="F3832" s="620"/>
      <c r="G3832" s="479"/>
      <c r="H3832" s="621"/>
      <c r="I3832" s="622"/>
      <c r="J3832" s="622"/>
      <c r="K3832" s="623"/>
      <c r="L3832" s="623"/>
      <c r="M3832" s="622"/>
      <c r="N3832" s="623"/>
      <c r="O3832" s="622"/>
      <c r="P3832" s="479"/>
      <c r="Q3832" s="479"/>
      <c r="R3832" s="623"/>
      <c r="S3832" s="478"/>
      <c r="T3832" s="478"/>
      <c r="U3832" s="624"/>
      <c r="V3832" s="624"/>
      <c r="W3832" s="624"/>
      <c r="BB3832" s="478"/>
      <c r="BC3832" s="478"/>
      <c r="BD3832" s="478"/>
      <c r="BE3832" s="478"/>
      <c r="BF3832" s="478"/>
      <c r="BG3832" s="478"/>
    </row>
    <row r="3833" spans="2:59" x14ac:dyDescent="0.2">
      <c r="B3833" s="478"/>
      <c r="C3833" s="478"/>
      <c r="D3833" s="620"/>
      <c r="E3833" s="620"/>
      <c r="F3833" s="620"/>
      <c r="G3833" s="479"/>
      <c r="H3833" s="621"/>
      <c r="I3833" s="622"/>
      <c r="J3833" s="622"/>
      <c r="K3833" s="623"/>
      <c r="L3833" s="623"/>
      <c r="M3833" s="622"/>
      <c r="N3833" s="623"/>
      <c r="O3833" s="622"/>
      <c r="P3833" s="479"/>
      <c r="Q3833" s="479"/>
      <c r="R3833" s="623"/>
      <c r="S3833" s="478"/>
      <c r="T3833" s="478"/>
      <c r="U3833" s="624"/>
      <c r="V3833" s="624"/>
      <c r="W3833" s="624"/>
      <c r="BB3833" s="478"/>
      <c r="BC3833" s="478"/>
      <c r="BD3833" s="478"/>
      <c r="BE3833" s="478"/>
      <c r="BF3833" s="478"/>
      <c r="BG3833" s="478"/>
    </row>
    <row r="3834" spans="2:59" x14ac:dyDescent="0.2">
      <c r="B3834" s="478"/>
      <c r="C3834" s="478"/>
      <c r="D3834" s="620"/>
      <c r="E3834" s="620"/>
      <c r="F3834" s="620"/>
      <c r="G3834" s="479"/>
      <c r="H3834" s="621"/>
      <c r="I3834" s="622"/>
      <c r="J3834" s="622"/>
      <c r="K3834" s="623"/>
      <c r="L3834" s="623"/>
      <c r="M3834" s="622"/>
      <c r="N3834" s="623"/>
      <c r="O3834" s="622"/>
      <c r="P3834" s="479"/>
      <c r="Q3834" s="479"/>
      <c r="R3834" s="623"/>
      <c r="S3834" s="478"/>
      <c r="T3834" s="478"/>
      <c r="U3834" s="624"/>
      <c r="V3834" s="624"/>
      <c r="W3834" s="624"/>
      <c r="BB3834" s="478"/>
      <c r="BC3834" s="478"/>
      <c r="BD3834" s="478"/>
      <c r="BE3834" s="478"/>
      <c r="BF3834" s="478"/>
      <c r="BG3834" s="478"/>
    </row>
    <row r="3835" spans="2:59" x14ac:dyDescent="0.2">
      <c r="B3835" s="478"/>
      <c r="C3835" s="478"/>
      <c r="D3835" s="620"/>
      <c r="E3835" s="620"/>
      <c r="F3835" s="620"/>
      <c r="G3835" s="479"/>
      <c r="H3835" s="621"/>
      <c r="I3835" s="622"/>
      <c r="J3835" s="622"/>
      <c r="K3835" s="623"/>
      <c r="L3835" s="623"/>
      <c r="M3835" s="622"/>
      <c r="N3835" s="623"/>
      <c r="O3835" s="622"/>
      <c r="P3835" s="479"/>
      <c r="Q3835" s="479"/>
      <c r="R3835" s="623"/>
      <c r="S3835" s="478"/>
      <c r="T3835" s="478"/>
      <c r="U3835" s="624"/>
      <c r="V3835" s="624"/>
      <c r="W3835" s="624"/>
      <c r="BB3835" s="478"/>
      <c r="BC3835" s="478"/>
      <c r="BD3835" s="478"/>
      <c r="BE3835" s="478"/>
      <c r="BF3835" s="478"/>
      <c r="BG3835" s="478"/>
    </row>
    <row r="3836" spans="2:59" x14ac:dyDescent="0.2">
      <c r="B3836" s="478"/>
      <c r="C3836" s="478"/>
      <c r="D3836" s="620"/>
      <c r="E3836" s="620"/>
      <c r="F3836" s="620"/>
      <c r="G3836" s="479"/>
      <c r="H3836" s="621"/>
      <c r="I3836" s="622"/>
      <c r="J3836" s="622"/>
      <c r="K3836" s="623"/>
      <c r="L3836" s="623"/>
      <c r="M3836" s="622"/>
      <c r="N3836" s="623"/>
      <c r="O3836" s="622"/>
      <c r="P3836" s="479"/>
      <c r="Q3836" s="479"/>
      <c r="R3836" s="623"/>
      <c r="S3836" s="478"/>
      <c r="T3836" s="478"/>
      <c r="U3836" s="624"/>
      <c r="V3836" s="624"/>
      <c r="W3836" s="624"/>
      <c r="BB3836" s="478"/>
      <c r="BC3836" s="478"/>
      <c r="BD3836" s="478"/>
      <c r="BE3836" s="478"/>
      <c r="BF3836" s="478"/>
      <c r="BG3836" s="478"/>
    </row>
    <row r="3837" spans="2:59" x14ac:dyDescent="0.2">
      <c r="B3837" s="478"/>
      <c r="C3837" s="478"/>
      <c r="D3837" s="620"/>
      <c r="E3837" s="620"/>
      <c r="F3837" s="620"/>
      <c r="G3837" s="479"/>
      <c r="H3837" s="621"/>
      <c r="I3837" s="622"/>
      <c r="J3837" s="622"/>
      <c r="K3837" s="623"/>
      <c r="L3837" s="623"/>
      <c r="M3837" s="622"/>
      <c r="N3837" s="623"/>
      <c r="O3837" s="622"/>
      <c r="P3837" s="479"/>
      <c r="Q3837" s="479"/>
      <c r="R3837" s="623"/>
      <c r="S3837" s="478"/>
      <c r="T3837" s="478"/>
      <c r="U3837" s="624"/>
      <c r="V3837" s="624"/>
      <c r="W3837" s="624"/>
      <c r="BB3837" s="478"/>
      <c r="BC3837" s="478"/>
      <c r="BD3837" s="478"/>
      <c r="BE3837" s="478"/>
      <c r="BF3837" s="478"/>
      <c r="BG3837" s="478"/>
    </row>
    <row r="3838" spans="2:59" x14ac:dyDescent="0.2">
      <c r="B3838" s="478"/>
      <c r="C3838" s="478"/>
      <c r="D3838" s="620"/>
      <c r="E3838" s="620"/>
      <c r="F3838" s="620"/>
      <c r="G3838" s="479"/>
      <c r="H3838" s="621"/>
      <c r="I3838" s="622"/>
      <c r="J3838" s="622"/>
      <c r="K3838" s="623"/>
      <c r="L3838" s="623"/>
      <c r="M3838" s="622"/>
      <c r="N3838" s="623"/>
      <c r="O3838" s="622"/>
      <c r="P3838" s="479"/>
      <c r="Q3838" s="479"/>
      <c r="R3838" s="623"/>
      <c r="S3838" s="478"/>
      <c r="T3838" s="478"/>
      <c r="U3838" s="624"/>
      <c r="V3838" s="624"/>
      <c r="W3838" s="624"/>
      <c r="BB3838" s="478"/>
      <c r="BC3838" s="478"/>
      <c r="BD3838" s="478"/>
      <c r="BE3838" s="478"/>
      <c r="BF3838" s="478"/>
      <c r="BG3838" s="478"/>
    </row>
    <row r="3839" spans="2:59" x14ac:dyDescent="0.2">
      <c r="B3839" s="478"/>
      <c r="C3839" s="478"/>
      <c r="D3839" s="620"/>
      <c r="E3839" s="620"/>
      <c r="F3839" s="620"/>
      <c r="G3839" s="479"/>
      <c r="H3839" s="621"/>
      <c r="I3839" s="622"/>
      <c r="J3839" s="622"/>
      <c r="K3839" s="623"/>
      <c r="L3839" s="623"/>
      <c r="M3839" s="622"/>
      <c r="N3839" s="623"/>
      <c r="O3839" s="622"/>
      <c r="P3839" s="479"/>
      <c r="Q3839" s="479"/>
      <c r="R3839" s="623"/>
      <c r="S3839" s="478"/>
      <c r="T3839" s="478"/>
      <c r="U3839" s="624"/>
      <c r="V3839" s="624"/>
      <c r="W3839" s="624"/>
      <c r="BB3839" s="478"/>
      <c r="BC3839" s="478"/>
      <c r="BD3839" s="478"/>
      <c r="BE3839" s="478"/>
      <c r="BF3839" s="478"/>
      <c r="BG3839" s="478"/>
    </row>
    <row r="3840" spans="2:59" x14ac:dyDescent="0.2">
      <c r="B3840" s="478"/>
      <c r="C3840" s="478"/>
      <c r="D3840" s="620"/>
      <c r="E3840" s="620"/>
      <c r="F3840" s="620"/>
      <c r="G3840" s="479"/>
      <c r="H3840" s="621"/>
      <c r="I3840" s="622"/>
      <c r="J3840" s="622"/>
      <c r="K3840" s="623"/>
      <c r="L3840" s="623"/>
      <c r="M3840" s="622"/>
      <c r="N3840" s="623"/>
      <c r="O3840" s="622"/>
      <c r="P3840" s="479"/>
      <c r="Q3840" s="479"/>
      <c r="R3840" s="623"/>
      <c r="S3840" s="478"/>
      <c r="T3840" s="478"/>
      <c r="U3840" s="624"/>
      <c r="V3840" s="624"/>
      <c r="W3840" s="624"/>
      <c r="BB3840" s="478"/>
      <c r="BC3840" s="478"/>
      <c r="BD3840" s="478"/>
      <c r="BE3840" s="478"/>
      <c r="BF3840" s="478"/>
      <c r="BG3840" s="478"/>
    </row>
    <row r="3841" spans="2:59" x14ac:dyDescent="0.2">
      <c r="B3841" s="478"/>
      <c r="C3841" s="478"/>
      <c r="D3841" s="620"/>
      <c r="E3841" s="620"/>
      <c r="F3841" s="620"/>
      <c r="G3841" s="479"/>
      <c r="H3841" s="621"/>
      <c r="I3841" s="622"/>
      <c r="J3841" s="622"/>
      <c r="K3841" s="623"/>
      <c r="L3841" s="623"/>
      <c r="M3841" s="622"/>
      <c r="N3841" s="623"/>
      <c r="O3841" s="622"/>
      <c r="P3841" s="479"/>
      <c r="Q3841" s="479"/>
      <c r="R3841" s="623"/>
      <c r="S3841" s="478"/>
      <c r="T3841" s="478"/>
      <c r="U3841" s="624"/>
      <c r="V3841" s="624"/>
      <c r="W3841" s="624"/>
      <c r="BB3841" s="478"/>
      <c r="BC3841" s="478"/>
      <c r="BD3841" s="478"/>
      <c r="BE3841" s="478"/>
      <c r="BF3841" s="478"/>
      <c r="BG3841" s="478"/>
    </row>
    <row r="3842" spans="2:59" x14ac:dyDescent="0.2">
      <c r="B3842" s="478"/>
      <c r="C3842" s="478"/>
      <c r="D3842" s="620"/>
      <c r="E3842" s="620"/>
      <c r="F3842" s="620"/>
      <c r="G3842" s="479"/>
      <c r="H3842" s="621"/>
      <c r="I3842" s="622"/>
      <c r="J3842" s="622"/>
      <c r="K3842" s="623"/>
      <c r="L3842" s="623"/>
      <c r="M3842" s="622"/>
      <c r="N3842" s="623"/>
      <c r="O3842" s="622"/>
      <c r="P3842" s="479"/>
      <c r="Q3842" s="479"/>
      <c r="R3842" s="623"/>
      <c r="S3842" s="478"/>
      <c r="T3842" s="478"/>
      <c r="U3842" s="624"/>
      <c r="V3842" s="624"/>
      <c r="W3842" s="624"/>
      <c r="BB3842" s="478"/>
      <c r="BC3842" s="478"/>
      <c r="BD3842" s="478"/>
      <c r="BE3842" s="478"/>
      <c r="BF3842" s="478"/>
      <c r="BG3842" s="478"/>
    </row>
    <row r="3843" spans="2:59" x14ac:dyDescent="0.2">
      <c r="B3843" s="478"/>
      <c r="C3843" s="478"/>
      <c r="D3843" s="620"/>
      <c r="E3843" s="620"/>
      <c r="F3843" s="620"/>
      <c r="G3843" s="479"/>
      <c r="H3843" s="621"/>
      <c r="I3843" s="622"/>
      <c r="J3843" s="622"/>
      <c r="K3843" s="623"/>
      <c r="L3843" s="623"/>
      <c r="M3843" s="622"/>
      <c r="N3843" s="623"/>
      <c r="O3843" s="622"/>
      <c r="P3843" s="479"/>
      <c r="Q3843" s="479"/>
      <c r="R3843" s="623"/>
      <c r="S3843" s="478"/>
      <c r="T3843" s="478"/>
      <c r="U3843" s="624"/>
      <c r="V3843" s="624"/>
      <c r="W3843" s="624"/>
      <c r="BB3843" s="478"/>
      <c r="BC3843" s="478"/>
      <c r="BD3843" s="478"/>
      <c r="BE3843" s="478"/>
      <c r="BF3843" s="478"/>
      <c r="BG3843" s="478"/>
    </row>
    <row r="3844" spans="2:59" x14ac:dyDescent="0.2">
      <c r="B3844" s="478"/>
      <c r="C3844" s="478"/>
      <c r="D3844" s="620"/>
      <c r="E3844" s="620"/>
      <c r="F3844" s="620"/>
      <c r="G3844" s="479"/>
      <c r="H3844" s="621"/>
      <c r="I3844" s="622"/>
      <c r="J3844" s="622"/>
      <c r="K3844" s="623"/>
      <c r="L3844" s="623"/>
      <c r="M3844" s="622"/>
      <c r="N3844" s="623"/>
      <c r="O3844" s="622"/>
      <c r="P3844" s="479"/>
      <c r="Q3844" s="479"/>
      <c r="R3844" s="623"/>
      <c r="S3844" s="478"/>
      <c r="T3844" s="478"/>
      <c r="U3844" s="624"/>
      <c r="V3844" s="624"/>
      <c r="W3844" s="624"/>
      <c r="BB3844" s="478"/>
      <c r="BC3844" s="478"/>
      <c r="BD3844" s="478"/>
      <c r="BE3844" s="478"/>
      <c r="BF3844" s="478"/>
      <c r="BG3844" s="478"/>
    </row>
    <row r="3845" spans="2:59" x14ac:dyDescent="0.2">
      <c r="B3845" s="478"/>
      <c r="C3845" s="478"/>
      <c r="D3845" s="620"/>
      <c r="E3845" s="620"/>
      <c r="F3845" s="620"/>
      <c r="G3845" s="479"/>
      <c r="H3845" s="621"/>
      <c r="I3845" s="622"/>
      <c r="J3845" s="622"/>
      <c r="K3845" s="623"/>
      <c r="L3845" s="623"/>
      <c r="M3845" s="622"/>
      <c r="N3845" s="623"/>
      <c r="O3845" s="622"/>
      <c r="P3845" s="479"/>
      <c r="Q3845" s="479"/>
      <c r="R3845" s="623"/>
      <c r="S3845" s="478"/>
      <c r="T3845" s="478"/>
      <c r="U3845" s="624"/>
      <c r="V3845" s="624"/>
      <c r="W3845" s="624"/>
      <c r="BB3845" s="478"/>
      <c r="BC3845" s="478"/>
      <c r="BD3845" s="478"/>
      <c r="BE3845" s="478"/>
      <c r="BF3845" s="478"/>
      <c r="BG3845" s="478"/>
    </row>
    <row r="3846" spans="2:59" x14ac:dyDescent="0.2">
      <c r="B3846" s="478"/>
      <c r="C3846" s="478"/>
      <c r="D3846" s="620"/>
      <c r="E3846" s="620"/>
      <c r="F3846" s="620"/>
      <c r="G3846" s="479"/>
      <c r="H3846" s="621"/>
      <c r="I3846" s="622"/>
      <c r="J3846" s="622"/>
      <c r="K3846" s="623"/>
      <c r="L3846" s="623"/>
      <c r="M3846" s="622"/>
      <c r="N3846" s="623"/>
      <c r="O3846" s="622"/>
      <c r="P3846" s="479"/>
      <c r="Q3846" s="479"/>
      <c r="R3846" s="623"/>
      <c r="S3846" s="478"/>
      <c r="T3846" s="478"/>
      <c r="U3846" s="624"/>
      <c r="V3846" s="624"/>
      <c r="W3846" s="624"/>
      <c r="BB3846" s="478"/>
      <c r="BC3846" s="478"/>
      <c r="BD3846" s="478"/>
      <c r="BE3846" s="478"/>
      <c r="BF3846" s="478"/>
      <c r="BG3846" s="478"/>
    </row>
    <row r="3847" spans="2:59" x14ac:dyDescent="0.2">
      <c r="B3847" s="478"/>
      <c r="C3847" s="478"/>
      <c r="D3847" s="620"/>
      <c r="E3847" s="620"/>
      <c r="F3847" s="620"/>
      <c r="G3847" s="479"/>
      <c r="H3847" s="621"/>
      <c r="I3847" s="622"/>
      <c r="J3847" s="622"/>
      <c r="K3847" s="623"/>
      <c r="L3847" s="623"/>
      <c r="M3847" s="622"/>
      <c r="N3847" s="623"/>
      <c r="O3847" s="622"/>
      <c r="P3847" s="479"/>
      <c r="Q3847" s="479"/>
      <c r="R3847" s="623"/>
      <c r="S3847" s="478"/>
      <c r="T3847" s="478"/>
      <c r="U3847" s="624"/>
      <c r="V3847" s="624"/>
      <c r="W3847" s="624"/>
      <c r="BB3847" s="478"/>
      <c r="BC3847" s="478"/>
      <c r="BD3847" s="478"/>
      <c r="BE3847" s="478"/>
      <c r="BF3847" s="478"/>
      <c r="BG3847" s="478"/>
    </row>
    <row r="3848" spans="2:59" x14ac:dyDescent="0.2">
      <c r="B3848" s="478"/>
      <c r="C3848" s="478"/>
      <c r="D3848" s="620"/>
      <c r="E3848" s="620"/>
      <c r="F3848" s="620"/>
      <c r="G3848" s="479"/>
      <c r="H3848" s="621"/>
      <c r="I3848" s="622"/>
      <c r="J3848" s="622"/>
      <c r="K3848" s="623"/>
      <c r="L3848" s="623"/>
      <c r="M3848" s="622"/>
      <c r="N3848" s="623"/>
      <c r="O3848" s="622"/>
      <c r="P3848" s="479"/>
      <c r="Q3848" s="479"/>
      <c r="R3848" s="623"/>
      <c r="S3848" s="478"/>
      <c r="T3848" s="478"/>
      <c r="U3848" s="624"/>
      <c r="V3848" s="624"/>
      <c r="W3848" s="624"/>
      <c r="BB3848" s="478"/>
      <c r="BC3848" s="478"/>
      <c r="BD3848" s="478"/>
      <c r="BE3848" s="478"/>
      <c r="BF3848" s="478"/>
      <c r="BG3848" s="478"/>
    </row>
    <row r="3849" spans="2:59" x14ac:dyDescent="0.2">
      <c r="B3849" s="478"/>
      <c r="C3849" s="478"/>
      <c r="D3849" s="620"/>
      <c r="E3849" s="620"/>
      <c r="F3849" s="620"/>
      <c r="G3849" s="479"/>
      <c r="H3849" s="621"/>
      <c r="I3849" s="622"/>
      <c r="J3849" s="622"/>
      <c r="K3849" s="623"/>
      <c r="L3849" s="623"/>
      <c r="M3849" s="622"/>
      <c r="N3849" s="623"/>
      <c r="O3849" s="622"/>
      <c r="P3849" s="479"/>
      <c r="Q3849" s="479"/>
      <c r="R3849" s="623"/>
      <c r="S3849" s="478"/>
      <c r="T3849" s="478"/>
      <c r="U3849" s="624"/>
      <c r="V3849" s="624"/>
      <c r="W3849" s="624"/>
      <c r="BB3849" s="478"/>
      <c r="BC3849" s="478"/>
      <c r="BD3849" s="478"/>
      <c r="BE3849" s="478"/>
      <c r="BF3849" s="478"/>
      <c r="BG3849" s="478"/>
    </row>
    <row r="3850" spans="2:59" x14ac:dyDescent="0.2">
      <c r="B3850" s="478"/>
      <c r="C3850" s="478"/>
      <c r="D3850" s="620"/>
      <c r="E3850" s="620"/>
      <c r="F3850" s="620"/>
      <c r="G3850" s="479"/>
      <c r="H3850" s="621"/>
      <c r="I3850" s="622"/>
      <c r="J3850" s="622"/>
      <c r="K3850" s="623"/>
      <c r="L3850" s="623"/>
      <c r="M3850" s="622"/>
      <c r="N3850" s="623"/>
      <c r="O3850" s="622"/>
      <c r="P3850" s="479"/>
      <c r="Q3850" s="479"/>
      <c r="R3850" s="623"/>
      <c r="S3850" s="478"/>
      <c r="T3850" s="478"/>
      <c r="U3850" s="624"/>
      <c r="V3850" s="624"/>
      <c r="W3850" s="624"/>
      <c r="BB3850" s="478"/>
      <c r="BC3850" s="478"/>
      <c r="BD3850" s="478"/>
      <c r="BE3850" s="478"/>
      <c r="BF3850" s="478"/>
      <c r="BG3850" s="478"/>
    </row>
    <row r="3851" spans="2:59" x14ac:dyDescent="0.2">
      <c r="B3851" s="478"/>
      <c r="C3851" s="478"/>
      <c r="D3851" s="620"/>
      <c r="E3851" s="620"/>
      <c r="F3851" s="620"/>
      <c r="G3851" s="479"/>
      <c r="H3851" s="621"/>
      <c r="I3851" s="622"/>
      <c r="J3851" s="622"/>
      <c r="K3851" s="623"/>
      <c r="L3851" s="623"/>
      <c r="M3851" s="622"/>
      <c r="N3851" s="623"/>
      <c r="O3851" s="622"/>
      <c r="P3851" s="479"/>
      <c r="Q3851" s="479"/>
      <c r="R3851" s="623"/>
      <c r="S3851" s="478"/>
      <c r="T3851" s="478"/>
      <c r="U3851" s="624"/>
      <c r="V3851" s="624"/>
      <c r="W3851" s="624"/>
      <c r="BB3851" s="478"/>
      <c r="BC3851" s="478"/>
      <c r="BD3851" s="478"/>
      <c r="BE3851" s="478"/>
      <c r="BF3851" s="478"/>
      <c r="BG3851" s="478"/>
    </row>
    <row r="3852" spans="2:59" x14ac:dyDescent="0.2">
      <c r="B3852" s="478"/>
      <c r="C3852" s="478"/>
      <c r="D3852" s="620"/>
      <c r="E3852" s="620"/>
      <c r="F3852" s="620"/>
      <c r="G3852" s="479"/>
      <c r="H3852" s="621"/>
      <c r="I3852" s="622"/>
      <c r="J3852" s="622"/>
      <c r="K3852" s="623"/>
      <c r="L3852" s="623"/>
      <c r="M3852" s="622"/>
      <c r="N3852" s="623"/>
      <c r="O3852" s="622"/>
      <c r="P3852" s="479"/>
      <c r="Q3852" s="479"/>
      <c r="R3852" s="623"/>
      <c r="S3852" s="478"/>
      <c r="T3852" s="478"/>
      <c r="U3852" s="624"/>
      <c r="V3852" s="624"/>
      <c r="W3852" s="624"/>
      <c r="BB3852" s="478"/>
      <c r="BC3852" s="478"/>
      <c r="BD3852" s="478"/>
      <c r="BE3852" s="478"/>
      <c r="BF3852" s="478"/>
      <c r="BG3852" s="478"/>
    </row>
    <row r="3853" spans="2:59" x14ac:dyDescent="0.2">
      <c r="B3853" s="478"/>
      <c r="C3853" s="478"/>
      <c r="D3853" s="620"/>
      <c r="E3853" s="620"/>
      <c r="F3853" s="620"/>
      <c r="G3853" s="479"/>
      <c r="H3853" s="621"/>
      <c r="I3853" s="622"/>
      <c r="J3853" s="622"/>
      <c r="K3853" s="623"/>
      <c r="L3853" s="623"/>
      <c r="M3853" s="622"/>
      <c r="N3853" s="623"/>
      <c r="O3853" s="622"/>
      <c r="P3853" s="479"/>
      <c r="Q3853" s="479"/>
      <c r="R3853" s="623"/>
      <c r="S3853" s="478"/>
      <c r="T3853" s="478"/>
      <c r="U3853" s="624"/>
      <c r="V3853" s="624"/>
      <c r="W3853" s="624"/>
      <c r="BB3853" s="478"/>
      <c r="BC3853" s="478"/>
      <c r="BD3853" s="478"/>
      <c r="BE3853" s="478"/>
      <c r="BF3853" s="478"/>
      <c r="BG3853" s="478"/>
    </row>
    <row r="3854" spans="2:59" x14ac:dyDescent="0.2">
      <c r="B3854" s="478"/>
      <c r="C3854" s="478"/>
      <c r="D3854" s="620"/>
      <c r="E3854" s="620"/>
      <c r="F3854" s="620"/>
      <c r="G3854" s="479"/>
      <c r="H3854" s="621"/>
      <c r="I3854" s="622"/>
      <c r="J3854" s="622"/>
      <c r="K3854" s="623"/>
      <c r="L3854" s="623"/>
      <c r="M3854" s="622"/>
      <c r="N3854" s="623"/>
      <c r="O3854" s="622"/>
      <c r="P3854" s="479"/>
      <c r="Q3854" s="479"/>
      <c r="R3854" s="623"/>
      <c r="S3854" s="478"/>
      <c r="T3854" s="478"/>
      <c r="U3854" s="624"/>
      <c r="V3854" s="624"/>
      <c r="W3854" s="624"/>
      <c r="BB3854" s="478"/>
      <c r="BC3854" s="478"/>
      <c r="BD3854" s="478"/>
      <c r="BE3854" s="478"/>
      <c r="BF3854" s="478"/>
      <c r="BG3854" s="478"/>
    </row>
    <row r="3855" spans="2:59" x14ac:dyDescent="0.2">
      <c r="B3855" s="478"/>
      <c r="C3855" s="478"/>
      <c r="D3855" s="620"/>
      <c r="E3855" s="620"/>
      <c r="F3855" s="620"/>
      <c r="G3855" s="479"/>
      <c r="H3855" s="621"/>
      <c r="I3855" s="622"/>
      <c r="J3855" s="622"/>
      <c r="K3855" s="623"/>
      <c r="L3855" s="623"/>
      <c r="M3855" s="622"/>
      <c r="N3855" s="623"/>
      <c r="O3855" s="622"/>
      <c r="P3855" s="479"/>
      <c r="Q3855" s="479"/>
      <c r="R3855" s="623"/>
      <c r="S3855" s="478"/>
      <c r="T3855" s="478"/>
      <c r="U3855" s="624"/>
      <c r="V3855" s="624"/>
      <c r="W3855" s="624"/>
      <c r="BB3855" s="478"/>
      <c r="BC3855" s="478"/>
      <c r="BD3855" s="478"/>
      <c r="BE3855" s="478"/>
      <c r="BF3855" s="478"/>
      <c r="BG3855" s="478"/>
    </row>
    <row r="3856" spans="2:59" x14ac:dyDescent="0.2">
      <c r="B3856" s="478"/>
      <c r="C3856" s="478"/>
      <c r="D3856" s="620"/>
      <c r="E3856" s="620"/>
      <c r="F3856" s="620"/>
      <c r="G3856" s="479"/>
      <c r="H3856" s="621"/>
      <c r="I3856" s="622"/>
      <c r="J3856" s="622"/>
      <c r="K3856" s="623"/>
      <c r="L3856" s="623"/>
      <c r="M3856" s="622"/>
      <c r="N3856" s="623"/>
      <c r="O3856" s="622"/>
      <c r="P3856" s="479"/>
      <c r="Q3856" s="479"/>
      <c r="R3856" s="623"/>
      <c r="S3856" s="478"/>
      <c r="T3856" s="478"/>
      <c r="U3856" s="624"/>
      <c r="V3856" s="624"/>
      <c r="W3856" s="624"/>
      <c r="BB3856" s="478"/>
      <c r="BC3856" s="478"/>
      <c r="BD3856" s="478"/>
      <c r="BE3856" s="478"/>
      <c r="BF3856" s="478"/>
      <c r="BG3856" s="478"/>
    </row>
    <row r="3857" spans="2:59" x14ac:dyDescent="0.2">
      <c r="B3857" s="478"/>
      <c r="C3857" s="478"/>
      <c r="D3857" s="620"/>
      <c r="E3857" s="620"/>
      <c r="F3857" s="620"/>
      <c r="G3857" s="479"/>
      <c r="H3857" s="621"/>
      <c r="I3857" s="622"/>
      <c r="J3857" s="622"/>
      <c r="K3857" s="623"/>
      <c r="L3857" s="623"/>
      <c r="M3857" s="622"/>
      <c r="N3857" s="623"/>
      <c r="O3857" s="622"/>
      <c r="P3857" s="479"/>
      <c r="Q3857" s="479"/>
      <c r="R3857" s="623"/>
      <c r="S3857" s="478"/>
      <c r="T3857" s="478"/>
      <c r="U3857" s="624"/>
      <c r="V3857" s="624"/>
      <c r="W3857" s="624"/>
      <c r="BB3857" s="478"/>
      <c r="BC3857" s="478"/>
      <c r="BD3857" s="478"/>
      <c r="BE3857" s="478"/>
      <c r="BF3857" s="478"/>
      <c r="BG3857" s="478"/>
    </row>
    <row r="3858" spans="2:59" x14ac:dyDescent="0.2">
      <c r="B3858" s="478"/>
      <c r="C3858" s="478"/>
      <c r="D3858" s="620"/>
      <c r="E3858" s="620"/>
      <c r="F3858" s="620"/>
      <c r="G3858" s="479"/>
      <c r="H3858" s="621"/>
      <c r="I3858" s="622"/>
      <c r="J3858" s="622"/>
      <c r="K3858" s="623"/>
      <c r="L3858" s="623"/>
      <c r="M3858" s="622"/>
      <c r="N3858" s="623"/>
      <c r="O3858" s="622"/>
      <c r="P3858" s="479"/>
      <c r="Q3858" s="479"/>
      <c r="R3858" s="623"/>
      <c r="S3858" s="478"/>
      <c r="T3858" s="478"/>
      <c r="U3858" s="624"/>
      <c r="V3858" s="624"/>
      <c r="W3858" s="624"/>
      <c r="BB3858" s="478"/>
      <c r="BC3858" s="478"/>
      <c r="BD3858" s="478"/>
      <c r="BE3858" s="478"/>
      <c r="BF3858" s="478"/>
      <c r="BG3858" s="478"/>
    </row>
    <row r="3859" spans="2:59" x14ac:dyDescent="0.2">
      <c r="B3859" s="478"/>
      <c r="C3859" s="478"/>
      <c r="D3859" s="620"/>
      <c r="E3859" s="620"/>
      <c r="F3859" s="620"/>
      <c r="G3859" s="479"/>
      <c r="H3859" s="621"/>
      <c r="I3859" s="622"/>
      <c r="J3859" s="622"/>
      <c r="K3859" s="623"/>
      <c r="L3859" s="623"/>
      <c r="M3859" s="622"/>
      <c r="N3859" s="623"/>
      <c r="O3859" s="622"/>
      <c r="P3859" s="479"/>
      <c r="Q3859" s="479"/>
      <c r="R3859" s="623"/>
      <c r="S3859" s="478"/>
      <c r="T3859" s="478"/>
      <c r="U3859" s="624"/>
      <c r="V3859" s="624"/>
      <c r="W3859" s="624"/>
      <c r="BB3859" s="478"/>
      <c r="BC3859" s="478"/>
      <c r="BD3859" s="478"/>
      <c r="BE3859" s="478"/>
      <c r="BF3859" s="478"/>
      <c r="BG3859" s="478"/>
    </row>
    <row r="3860" spans="2:59" x14ac:dyDescent="0.2">
      <c r="B3860" s="478"/>
      <c r="C3860" s="478"/>
      <c r="D3860" s="620"/>
      <c r="E3860" s="620"/>
      <c r="F3860" s="620"/>
      <c r="G3860" s="479"/>
      <c r="H3860" s="621"/>
      <c r="I3860" s="622"/>
      <c r="J3860" s="622"/>
      <c r="K3860" s="623"/>
      <c r="L3860" s="623"/>
      <c r="M3860" s="622"/>
      <c r="N3860" s="623"/>
      <c r="O3860" s="622"/>
      <c r="P3860" s="479"/>
      <c r="Q3860" s="479"/>
      <c r="R3860" s="623"/>
      <c r="S3860" s="478"/>
      <c r="T3860" s="478"/>
      <c r="U3860" s="624"/>
      <c r="V3860" s="624"/>
      <c r="W3860" s="624"/>
      <c r="BB3860" s="478"/>
      <c r="BC3860" s="478"/>
      <c r="BD3860" s="478"/>
      <c r="BE3860" s="478"/>
      <c r="BF3860" s="478"/>
      <c r="BG3860" s="478"/>
    </row>
    <row r="3861" spans="2:59" x14ac:dyDescent="0.2">
      <c r="B3861" s="478"/>
      <c r="C3861" s="478"/>
      <c r="D3861" s="620"/>
      <c r="E3861" s="620"/>
      <c r="F3861" s="620"/>
      <c r="G3861" s="479"/>
      <c r="H3861" s="621"/>
      <c r="I3861" s="622"/>
      <c r="J3861" s="622"/>
      <c r="K3861" s="623"/>
      <c r="L3861" s="623"/>
      <c r="M3861" s="622"/>
      <c r="N3861" s="623"/>
      <c r="O3861" s="622"/>
      <c r="P3861" s="479"/>
      <c r="Q3861" s="479"/>
      <c r="R3861" s="623"/>
      <c r="S3861" s="478"/>
      <c r="T3861" s="478"/>
      <c r="U3861" s="624"/>
      <c r="V3861" s="624"/>
      <c r="W3861" s="624"/>
      <c r="BB3861" s="478"/>
      <c r="BC3861" s="478"/>
      <c r="BD3861" s="478"/>
      <c r="BE3861" s="478"/>
      <c r="BF3861" s="478"/>
      <c r="BG3861" s="478"/>
    </row>
    <row r="3862" spans="2:59" x14ac:dyDescent="0.2">
      <c r="B3862" s="478"/>
      <c r="C3862" s="478"/>
      <c r="D3862" s="620"/>
      <c r="E3862" s="620"/>
      <c r="F3862" s="620"/>
      <c r="G3862" s="479"/>
      <c r="H3862" s="621"/>
      <c r="I3862" s="622"/>
      <c r="J3862" s="622"/>
      <c r="K3862" s="623"/>
      <c r="L3862" s="623"/>
      <c r="M3862" s="622"/>
      <c r="N3862" s="623"/>
      <c r="O3862" s="622"/>
      <c r="P3862" s="479"/>
      <c r="Q3862" s="479"/>
      <c r="R3862" s="623"/>
      <c r="S3862" s="478"/>
      <c r="T3862" s="478"/>
      <c r="U3862" s="624"/>
      <c r="V3862" s="624"/>
      <c r="W3862" s="624"/>
      <c r="BB3862" s="478"/>
      <c r="BC3862" s="478"/>
      <c r="BD3862" s="478"/>
      <c r="BE3862" s="478"/>
      <c r="BF3862" s="478"/>
      <c r="BG3862" s="478"/>
    </row>
    <row r="3863" spans="2:59" x14ac:dyDescent="0.2">
      <c r="B3863" s="478"/>
      <c r="C3863" s="478"/>
      <c r="D3863" s="620"/>
      <c r="E3863" s="620"/>
      <c r="F3863" s="620"/>
      <c r="G3863" s="479"/>
      <c r="H3863" s="621"/>
      <c r="I3863" s="622"/>
      <c r="J3863" s="622"/>
      <c r="K3863" s="623"/>
      <c r="L3863" s="623"/>
      <c r="M3863" s="622"/>
      <c r="N3863" s="623"/>
      <c r="O3863" s="622"/>
      <c r="P3863" s="479"/>
      <c r="Q3863" s="479"/>
      <c r="R3863" s="623"/>
      <c r="S3863" s="478"/>
      <c r="T3863" s="478"/>
      <c r="U3863" s="624"/>
      <c r="V3863" s="624"/>
      <c r="W3863" s="624"/>
      <c r="BB3863" s="478"/>
      <c r="BC3863" s="478"/>
      <c r="BD3863" s="478"/>
      <c r="BE3863" s="478"/>
      <c r="BF3863" s="478"/>
      <c r="BG3863" s="478"/>
    </row>
    <row r="3864" spans="2:59" x14ac:dyDescent="0.2">
      <c r="B3864" s="478"/>
      <c r="C3864" s="478"/>
      <c r="D3864" s="620"/>
      <c r="E3864" s="620"/>
      <c r="F3864" s="620"/>
      <c r="G3864" s="479"/>
      <c r="H3864" s="621"/>
      <c r="I3864" s="622"/>
      <c r="J3864" s="622"/>
      <c r="K3864" s="623"/>
      <c r="L3864" s="623"/>
      <c r="M3864" s="622"/>
      <c r="N3864" s="623"/>
      <c r="O3864" s="622"/>
      <c r="P3864" s="479"/>
      <c r="Q3864" s="479"/>
      <c r="R3864" s="623"/>
      <c r="S3864" s="478"/>
      <c r="T3864" s="478"/>
      <c r="U3864" s="624"/>
      <c r="V3864" s="624"/>
      <c r="W3864" s="624"/>
      <c r="BB3864" s="478"/>
      <c r="BC3864" s="478"/>
      <c r="BD3864" s="478"/>
      <c r="BE3864" s="478"/>
      <c r="BF3864" s="478"/>
      <c r="BG3864" s="478"/>
    </row>
    <row r="3865" spans="2:59" x14ac:dyDescent="0.2">
      <c r="B3865" s="478"/>
      <c r="C3865" s="478"/>
      <c r="D3865" s="620"/>
      <c r="E3865" s="620"/>
      <c r="F3865" s="620"/>
      <c r="G3865" s="479"/>
      <c r="H3865" s="621"/>
      <c r="I3865" s="622"/>
      <c r="J3865" s="622"/>
      <c r="K3865" s="623"/>
      <c r="L3865" s="623"/>
      <c r="M3865" s="622"/>
      <c r="N3865" s="623"/>
      <c r="O3865" s="622"/>
      <c r="P3865" s="479"/>
      <c r="Q3865" s="479"/>
      <c r="R3865" s="623"/>
      <c r="S3865" s="478"/>
      <c r="T3865" s="478"/>
      <c r="U3865" s="624"/>
      <c r="V3865" s="624"/>
      <c r="W3865" s="624"/>
      <c r="BB3865" s="478"/>
      <c r="BC3865" s="478"/>
      <c r="BD3865" s="478"/>
      <c r="BE3865" s="478"/>
      <c r="BF3865" s="478"/>
      <c r="BG3865" s="478"/>
    </row>
    <row r="3866" spans="2:59" x14ac:dyDescent="0.2">
      <c r="B3866" s="478"/>
      <c r="C3866" s="478"/>
      <c r="D3866" s="620"/>
      <c r="E3866" s="620"/>
      <c r="F3866" s="620"/>
      <c r="G3866" s="479"/>
      <c r="H3866" s="621"/>
      <c r="I3866" s="622"/>
      <c r="J3866" s="622"/>
      <c r="K3866" s="623"/>
      <c r="L3866" s="623"/>
      <c r="M3866" s="622"/>
      <c r="N3866" s="623"/>
      <c r="O3866" s="622"/>
      <c r="P3866" s="479"/>
      <c r="Q3866" s="479"/>
      <c r="R3866" s="623"/>
      <c r="S3866" s="478"/>
      <c r="T3866" s="478"/>
      <c r="U3866" s="624"/>
      <c r="V3866" s="624"/>
      <c r="W3866" s="624"/>
      <c r="BB3866" s="478"/>
      <c r="BC3866" s="478"/>
      <c r="BD3866" s="478"/>
      <c r="BE3866" s="478"/>
      <c r="BF3866" s="478"/>
      <c r="BG3866" s="478"/>
    </row>
    <row r="3867" spans="2:59" x14ac:dyDescent="0.2">
      <c r="B3867" s="478"/>
      <c r="C3867" s="478"/>
      <c r="D3867" s="620"/>
      <c r="E3867" s="620"/>
      <c r="F3867" s="620"/>
      <c r="G3867" s="479"/>
      <c r="H3867" s="621"/>
      <c r="I3867" s="622"/>
      <c r="J3867" s="622"/>
      <c r="K3867" s="623"/>
      <c r="L3867" s="623"/>
      <c r="M3867" s="622"/>
      <c r="N3867" s="623"/>
      <c r="O3867" s="622"/>
      <c r="P3867" s="479"/>
      <c r="Q3867" s="479"/>
      <c r="R3867" s="623"/>
      <c r="S3867" s="478"/>
      <c r="T3867" s="478"/>
      <c r="U3867" s="624"/>
      <c r="V3867" s="624"/>
      <c r="W3867" s="624"/>
      <c r="BB3867" s="478"/>
      <c r="BC3867" s="478"/>
      <c r="BD3867" s="478"/>
      <c r="BE3867" s="478"/>
      <c r="BF3867" s="478"/>
      <c r="BG3867" s="478"/>
    </row>
    <row r="3868" spans="2:59" x14ac:dyDescent="0.2">
      <c r="B3868" s="478"/>
      <c r="C3868" s="478"/>
      <c r="D3868" s="620"/>
      <c r="E3868" s="620"/>
      <c r="F3868" s="620"/>
      <c r="G3868" s="479"/>
      <c r="H3868" s="621"/>
      <c r="I3868" s="622"/>
      <c r="J3868" s="622"/>
      <c r="K3868" s="623"/>
      <c r="L3868" s="623"/>
      <c r="M3868" s="622"/>
      <c r="N3868" s="623"/>
      <c r="O3868" s="622"/>
      <c r="P3868" s="479"/>
      <c r="Q3868" s="479"/>
      <c r="R3868" s="623"/>
      <c r="S3868" s="478"/>
      <c r="T3868" s="478"/>
      <c r="U3868" s="624"/>
      <c r="V3868" s="624"/>
      <c r="W3868" s="624"/>
      <c r="BB3868" s="478"/>
      <c r="BC3868" s="478"/>
      <c r="BD3868" s="478"/>
      <c r="BE3868" s="478"/>
      <c r="BF3868" s="478"/>
      <c r="BG3868" s="478"/>
    </row>
    <row r="3869" spans="2:59" x14ac:dyDescent="0.2">
      <c r="B3869" s="478"/>
      <c r="C3869" s="478"/>
      <c r="D3869" s="620"/>
      <c r="E3869" s="620"/>
      <c r="F3869" s="620"/>
      <c r="G3869" s="479"/>
      <c r="H3869" s="621"/>
      <c r="I3869" s="622"/>
      <c r="J3869" s="622"/>
      <c r="K3869" s="623"/>
      <c r="L3869" s="623"/>
      <c r="M3869" s="622"/>
      <c r="N3869" s="623"/>
      <c r="O3869" s="622"/>
      <c r="P3869" s="479"/>
      <c r="Q3869" s="479"/>
      <c r="R3869" s="623"/>
      <c r="S3869" s="478"/>
      <c r="T3869" s="478"/>
      <c r="U3869" s="624"/>
      <c r="V3869" s="624"/>
      <c r="W3869" s="624"/>
      <c r="BB3869" s="478"/>
      <c r="BC3869" s="478"/>
      <c r="BD3869" s="478"/>
      <c r="BE3869" s="478"/>
      <c r="BF3869" s="478"/>
      <c r="BG3869" s="478"/>
    </row>
    <row r="3870" spans="2:59" x14ac:dyDescent="0.2">
      <c r="B3870" s="478"/>
      <c r="C3870" s="478"/>
      <c r="D3870" s="620"/>
      <c r="E3870" s="620"/>
      <c r="F3870" s="620"/>
      <c r="G3870" s="479"/>
      <c r="H3870" s="621"/>
      <c r="I3870" s="622"/>
      <c r="J3870" s="622"/>
      <c r="K3870" s="623"/>
      <c r="L3870" s="623"/>
      <c r="M3870" s="622"/>
      <c r="N3870" s="623"/>
      <c r="O3870" s="622"/>
      <c r="P3870" s="479"/>
      <c r="Q3870" s="479"/>
      <c r="R3870" s="623"/>
      <c r="S3870" s="478"/>
      <c r="T3870" s="478"/>
      <c r="U3870" s="624"/>
      <c r="V3870" s="624"/>
      <c r="W3870" s="624"/>
      <c r="BB3870" s="478"/>
      <c r="BC3870" s="478"/>
      <c r="BD3870" s="478"/>
      <c r="BE3870" s="478"/>
      <c r="BF3870" s="478"/>
      <c r="BG3870" s="478"/>
    </row>
    <row r="3871" spans="2:59" x14ac:dyDescent="0.2">
      <c r="B3871" s="478"/>
      <c r="C3871" s="478"/>
      <c r="D3871" s="620"/>
      <c r="E3871" s="620"/>
      <c r="F3871" s="620"/>
      <c r="G3871" s="479"/>
      <c r="H3871" s="621"/>
      <c r="I3871" s="622"/>
      <c r="J3871" s="622"/>
      <c r="K3871" s="623"/>
      <c r="L3871" s="623"/>
      <c r="M3871" s="622"/>
      <c r="N3871" s="623"/>
      <c r="O3871" s="622"/>
      <c r="P3871" s="479"/>
      <c r="Q3871" s="479"/>
      <c r="R3871" s="623"/>
      <c r="S3871" s="478"/>
      <c r="T3871" s="478"/>
      <c r="U3871" s="624"/>
      <c r="V3871" s="624"/>
      <c r="W3871" s="624"/>
      <c r="BB3871" s="478"/>
      <c r="BC3871" s="478"/>
      <c r="BD3871" s="478"/>
      <c r="BE3871" s="478"/>
      <c r="BF3871" s="478"/>
      <c r="BG3871" s="478"/>
    </row>
    <row r="3872" spans="2:59" x14ac:dyDescent="0.2">
      <c r="B3872" s="478"/>
      <c r="C3872" s="478"/>
      <c r="D3872" s="620"/>
      <c r="E3872" s="620"/>
      <c r="F3872" s="620"/>
      <c r="G3872" s="479"/>
      <c r="H3872" s="621"/>
      <c r="I3872" s="622"/>
      <c r="J3872" s="622"/>
      <c r="K3872" s="623"/>
      <c r="L3872" s="623"/>
      <c r="M3872" s="622"/>
      <c r="N3872" s="623"/>
      <c r="O3872" s="622"/>
      <c r="P3872" s="479"/>
      <c r="Q3872" s="479"/>
      <c r="R3872" s="623"/>
      <c r="S3872" s="478"/>
      <c r="T3872" s="478"/>
      <c r="U3872" s="624"/>
      <c r="V3872" s="624"/>
      <c r="W3872" s="624"/>
      <c r="BB3872" s="478"/>
      <c r="BC3872" s="478"/>
      <c r="BD3872" s="478"/>
      <c r="BE3872" s="478"/>
      <c r="BF3872" s="478"/>
      <c r="BG3872" s="478"/>
    </row>
    <row r="3873" spans="2:59" x14ac:dyDescent="0.2">
      <c r="B3873" s="478"/>
      <c r="C3873" s="478"/>
      <c r="D3873" s="620"/>
      <c r="E3873" s="620"/>
      <c r="F3873" s="620"/>
      <c r="G3873" s="479"/>
      <c r="H3873" s="621"/>
      <c r="I3873" s="622"/>
      <c r="J3873" s="622"/>
      <c r="K3873" s="623"/>
      <c r="L3873" s="623"/>
      <c r="M3873" s="622"/>
      <c r="N3873" s="623"/>
      <c r="O3873" s="622"/>
      <c r="P3873" s="479"/>
      <c r="Q3873" s="479"/>
      <c r="R3873" s="623"/>
      <c r="S3873" s="478"/>
      <c r="T3873" s="478"/>
      <c r="U3873" s="624"/>
      <c r="V3873" s="624"/>
      <c r="W3873" s="624"/>
      <c r="BB3873" s="478"/>
      <c r="BC3873" s="478"/>
      <c r="BD3873" s="478"/>
      <c r="BE3873" s="478"/>
      <c r="BF3873" s="478"/>
      <c r="BG3873" s="478"/>
    </row>
    <row r="3874" spans="2:59" x14ac:dyDescent="0.2">
      <c r="B3874" s="478"/>
      <c r="C3874" s="478"/>
      <c r="D3874" s="620"/>
      <c r="E3874" s="620"/>
      <c r="F3874" s="620"/>
      <c r="G3874" s="479"/>
      <c r="H3874" s="621"/>
      <c r="I3874" s="622"/>
      <c r="J3874" s="622"/>
      <c r="K3874" s="623"/>
      <c r="L3874" s="623"/>
      <c r="M3874" s="622"/>
      <c r="N3874" s="623"/>
      <c r="O3874" s="622"/>
      <c r="P3874" s="479"/>
      <c r="Q3874" s="479"/>
      <c r="R3874" s="623"/>
      <c r="S3874" s="478"/>
      <c r="T3874" s="478"/>
      <c r="U3874" s="624"/>
      <c r="V3874" s="624"/>
      <c r="W3874" s="624"/>
      <c r="BB3874" s="478"/>
      <c r="BC3874" s="478"/>
      <c r="BD3874" s="478"/>
      <c r="BE3874" s="478"/>
      <c r="BF3874" s="478"/>
      <c r="BG3874" s="478"/>
    </row>
    <row r="3875" spans="2:59" x14ac:dyDescent="0.2">
      <c r="B3875" s="478"/>
      <c r="C3875" s="478"/>
      <c r="D3875" s="620"/>
      <c r="E3875" s="620"/>
      <c r="F3875" s="620"/>
      <c r="G3875" s="479"/>
      <c r="H3875" s="621"/>
      <c r="I3875" s="622"/>
      <c r="J3875" s="622"/>
      <c r="K3875" s="623"/>
      <c r="L3875" s="623"/>
      <c r="M3875" s="622"/>
      <c r="N3875" s="623"/>
      <c r="O3875" s="622"/>
      <c r="P3875" s="479"/>
      <c r="Q3875" s="479"/>
      <c r="R3875" s="623"/>
      <c r="S3875" s="478"/>
      <c r="T3875" s="478"/>
      <c r="U3875" s="624"/>
      <c r="V3875" s="624"/>
      <c r="W3875" s="624"/>
      <c r="BB3875" s="478"/>
      <c r="BC3875" s="478"/>
      <c r="BD3875" s="478"/>
      <c r="BE3875" s="478"/>
      <c r="BF3875" s="478"/>
      <c r="BG3875" s="478"/>
    </row>
    <row r="3876" spans="2:59" x14ac:dyDescent="0.2">
      <c r="B3876" s="478"/>
      <c r="C3876" s="478"/>
      <c r="D3876" s="620"/>
      <c r="E3876" s="620"/>
      <c r="F3876" s="620"/>
      <c r="G3876" s="479"/>
      <c r="H3876" s="621"/>
      <c r="I3876" s="622"/>
      <c r="J3876" s="622"/>
      <c r="K3876" s="623"/>
      <c r="L3876" s="623"/>
      <c r="M3876" s="622"/>
      <c r="N3876" s="623"/>
      <c r="O3876" s="622"/>
      <c r="P3876" s="479"/>
      <c r="Q3876" s="479"/>
      <c r="R3876" s="623"/>
      <c r="S3876" s="478"/>
      <c r="T3876" s="478"/>
      <c r="U3876" s="624"/>
      <c r="V3876" s="624"/>
      <c r="W3876" s="624"/>
      <c r="BB3876" s="478"/>
      <c r="BC3876" s="478"/>
      <c r="BD3876" s="478"/>
      <c r="BE3876" s="478"/>
      <c r="BF3876" s="478"/>
      <c r="BG3876" s="478"/>
    </row>
    <row r="3877" spans="2:59" x14ac:dyDescent="0.2">
      <c r="B3877" s="478"/>
      <c r="C3877" s="478"/>
      <c r="D3877" s="620"/>
      <c r="E3877" s="620"/>
      <c r="F3877" s="620"/>
      <c r="G3877" s="479"/>
      <c r="H3877" s="621"/>
      <c r="I3877" s="622"/>
      <c r="J3877" s="622"/>
      <c r="K3877" s="623"/>
      <c r="L3877" s="623"/>
      <c r="M3877" s="622"/>
      <c r="N3877" s="623"/>
      <c r="O3877" s="622"/>
      <c r="P3877" s="479"/>
      <c r="Q3877" s="479"/>
      <c r="R3877" s="623"/>
      <c r="S3877" s="478"/>
      <c r="T3877" s="478"/>
      <c r="U3877" s="624"/>
      <c r="V3877" s="624"/>
      <c r="W3877" s="624"/>
      <c r="BB3877" s="478"/>
      <c r="BC3877" s="478"/>
      <c r="BD3877" s="478"/>
      <c r="BE3877" s="478"/>
      <c r="BF3877" s="478"/>
      <c r="BG3877" s="478"/>
    </row>
    <row r="3878" spans="2:59" x14ac:dyDescent="0.2">
      <c r="B3878" s="478"/>
      <c r="C3878" s="478"/>
      <c r="D3878" s="620"/>
      <c r="E3878" s="620"/>
      <c r="F3878" s="620"/>
      <c r="G3878" s="479"/>
      <c r="H3878" s="621"/>
      <c r="I3878" s="622"/>
      <c r="J3878" s="622"/>
      <c r="K3878" s="623"/>
      <c r="L3878" s="623"/>
      <c r="M3878" s="622"/>
      <c r="N3878" s="623"/>
      <c r="O3878" s="622"/>
      <c r="P3878" s="479"/>
      <c r="Q3878" s="479"/>
      <c r="R3878" s="623"/>
      <c r="S3878" s="478"/>
      <c r="T3878" s="478"/>
      <c r="U3878" s="624"/>
      <c r="V3878" s="624"/>
      <c r="W3878" s="624"/>
      <c r="BB3878" s="478"/>
      <c r="BC3878" s="478"/>
      <c r="BD3878" s="478"/>
      <c r="BE3878" s="478"/>
      <c r="BF3878" s="478"/>
      <c r="BG3878" s="478"/>
    </row>
    <row r="3879" spans="2:59" x14ac:dyDescent="0.2">
      <c r="B3879" s="478"/>
      <c r="C3879" s="478"/>
      <c r="D3879" s="620"/>
      <c r="E3879" s="620"/>
      <c r="F3879" s="620"/>
      <c r="G3879" s="479"/>
      <c r="H3879" s="621"/>
      <c r="I3879" s="622"/>
      <c r="J3879" s="622"/>
      <c r="K3879" s="623"/>
      <c r="L3879" s="623"/>
      <c r="M3879" s="622"/>
      <c r="N3879" s="623"/>
      <c r="O3879" s="622"/>
      <c r="P3879" s="479"/>
      <c r="Q3879" s="479"/>
      <c r="R3879" s="623"/>
      <c r="S3879" s="478"/>
      <c r="T3879" s="478"/>
      <c r="U3879" s="624"/>
      <c r="V3879" s="624"/>
      <c r="W3879" s="624"/>
      <c r="BB3879" s="478"/>
      <c r="BC3879" s="478"/>
      <c r="BD3879" s="478"/>
      <c r="BE3879" s="478"/>
      <c r="BF3879" s="478"/>
      <c r="BG3879" s="478"/>
    </row>
    <row r="3880" spans="2:59" x14ac:dyDescent="0.2">
      <c r="B3880" s="478"/>
      <c r="C3880" s="478"/>
      <c r="D3880" s="620"/>
      <c r="E3880" s="620"/>
      <c r="F3880" s="620"/>
      <c r="G3880" s="479"/>
      <c r="H3880" s="621"/>
      <c r="I3880" s="622"/>
      <c r="J3880" s="622"/>
      <c r="K3880" s="623"/>
      <c r="L3880" s="623"/>
      <c r="M3880" s="622"/>
      <c r="N3880" s="623"/>
      <c r="O3880" s="622"/>
      <c r="P3880" s="479"/>
      <c r="Q3880" s="479"/>
      <c r="R3880" s="623"/>
      <c r="S3880" s="478"/>
      <c r="T3880" s="478"/>
      <c r="U3880" s="624"/>
      <c r="V3880" s="624"/>
      <c r="W3880" s="624"/>
      <c r="BB3880" s="478"/>
      <c r="BC3880" s="478"/>
      <c r="BD3880" s="478"/>
      <c r="BE3880" s="478"/>
      <c r="BF3880" s="478"/>
      <c r="BG3880" s="478"/>
    </row>
    <row r="3881" spans="2:59" x14ac:dyDescent="0.2">
      <c r="B3881" s="478"/>
      <c r="C3881" s="478"/>
      <c r="D3881" s="620"/>
      <c r="E3881" s="620"/>
      <c r="F3881" s="620"/>
      <c r="G3881" s="479"/>
      <c r="H3881" s="621"/>
      <c r="I3881" s="622"/>
      <c r="J3881" s="622"/>
      <c r="K3881" s="623"/>
      <c r="L3881" s="623"/>
      <c r="M3881" s="622"/>
      <c r="N3881" s="623"/>
      <c r="O3881" s="622"/>
      <c r="P3881" s="479"/>
      <c r="Q3881" s="479"/>
      <c r="R3881" s="623"/>
      <c r="S3881" s="478"/>
      <c r="T3881" s="478"/>
      <c r="U3881" s="624"/>
      <c r="V3881" s="624"/>
      <c r="W3881" s="624"/>
      <c r="BB3881" s="478"/>
      <c r="BC3881" s="478"/>
      <c r="BD3881" s="478"/>
      <c r="BE3881" s="478"/>
      <c r="BF3881" s="478"/>
      <c r="BG3881" s="478"/>
    </row>
    <row r="3882" spans="2:59" x14ac:dyDescent="0.2">
      <c r="B3882" s="478"/>
      <c r="C3882" s="478"/>
      <c r="D3882" s="620"/>
      <c r="E3882" s="620"/>
      <c r="F3882" s="620"/>
      <c r="G3882" s="479"/>
      <c r="H3882" s="621"/>
      <c r="I3882" s="622"/>
      <c r="J3882" s="622"/>
      <c r="K3882" s="623"/>
      <c r="L3882" s="623"/>
      <c r="M3882" s="622"/>
      <c r="N3882" s="623"/>
      <c r="O3882" s="622"/>
      <c r="P3882" s="479"/>
      <c r="Q3882" s="479"/>
      <c r="R3882" s="623"/>
      <c r="S3882" s="478"/>
      <c r="T3882" s="478"/>
      <c r="U3882" s="624"/>
      <c r="V3882" s="624"/>
      <c r="W3882" s="624"/>
      <c r="BB3882" s="478"/>
      <c r="BC3882" s="478"/>
      <c r="BD3882" s="478"/>
      <c r="BE3882" s="478"/>
      <c r="BF3882" s="478"/>
      <c r="BG3882" s="478"/>
    </row>
    <row r="3883" spans="2:59" x14ac:dyDescent="0.2">
      <c r="B3883" s="478"/>
      <c r="C3883" s="478"/>
      <c r="D3883" s="620"/>
      <c r="E3883" s="620"/>
      <c r="F3883" s="620"/>
      <c r="G3883" s="479"/>
      <c r="H3883" s="621"/>
      <c r="I3883" s="622"/>
      <c r="J3883" s="622"/>
      <c r="K3883" s="623"/>
      <c r="L3883" s="623"/>
      <c r="M3883" s="622"/>
      <c r="N3883" s="623"/>
      <c r="O3883" s="622"/>
      <c r="P3883" s="479"/>
      <c r="Q3883" s="479"/>
      <c r="R3883" s="623"/>
      <c r="S3883" s="478"/>
      <c r="T3883" s="478"/>
      <c r="U3883" s="624"/>
      <c r="V3883" s="624"/>
      <c r="W3883" s="624"/>
      <c r="BB3883" s="478"/>
      <c r="BC3883" s="478"/>
      <c r="BD3883" s="478"/>
      <c r="BE3883" s="478"/>
      <c r="BF3883" s="478"/>
      <c r="BG3883" s="478"/>
    </row>
    <row r="3884" spans="2:59" x14ac:dyDescent="0.2">
      <c r="B3884" s="478"/>
      <c r="C3884" s="478"/>
      <c r="D3884" s="620"/>
      <c r="E3884" s="620"/>
      <c r="F3884" s="620"/>
      <c r="G3884" s="479"/>
      <c r="H3884" s="621"/>
      <c r="I3884" s="622"/>
      <c r="J3884" s="622"/>
      <c r="K3884" s="623"/>
      <c r="L3884" s="623"/>
      <c r="M3884" s="622"/>
      <c r="N3884" s="623"/>
      <c r="O3884" s="622"/>
      <c r="P3884" s="479"/>
      <c r="Q3884" s="479"/>
      <c r="R3884" s="623"/>
      <c r="S3884" s="478"/>
      <c r="T3884" s="478"/>
      <c r="U3884" s="624"/>
      <c r="V3884" s="624"/>
      <c r="W3884" s="624"/>
      <c r="BB3884" s="478"/>
      <c r="BC3884" s="478"/>
      <c r="BD3884" s="478"/>
      <c r="BE3884" s="478"/>
      <c r="BF3884" s="478"/>
      <c r="BG3884" s="478"/>
    </row>
    <row r="3885" spans="2:59" x14ac:dyDescent="0.2">
      <c r="B3885" s="478"/>
      <c r="C3885" s="478"/>
      <c r="D3885" s="620"/>
      <c r="E3885" s="620"/>
      <c r="F3885" s="620"/>
      <c r="G3885" s="479"/>
      <c r="H3885" s="621"/>
      <c r="I3885" s="622"/>
      <c r="J3885" s="622"/>
      <c r="K3885" s="623"/>
      <c r="L3885" s="623"/>
      <c r="M3885" s="622"/>
      <c r="N3885" s="623"/>
      <c r="O3885" s="622"/>
      <c r="P3885" s="479"/>
      <c r="Q3885" s="479"/>
      <c r="R3885" s="623"/>
      <c r="S3885" s="478"/>
      <c r="T3885" s="478"/>
      <c r="U3885" s="624"/>
      <c r="V3885" s="624"/>
      <c r="W3885" s="624"/>
      <c r="BB3885" s="478"/>
      <c r="BC3885" s="478"/>
      <c r="BD3885" s="478"/>
      <c r="BE3885" s="478"/>
      <c r="BF3885" s="478"/>
      <c r="BG3885" s="478"/>
    </row>
    <row r="3886" spans="2:59" x14ac:dyDescent="0.2">
      <c r="B3886" s="478"/>
      <c r="C3886" s="478"/>
      <c r="D3886" s="620"/>
      <c r="E3886" s="620"/>
      <c r="F3886" s="620"/>
      <c r="G3886" s="479"/>
      <c r="H3886" s="621"/>
      <c r="I3886" s="622"/>
      <c r="J3886" s="622"/>
      <c r="K3886" s="623"/>
      <c r="L3886" s="623"/>
      <c r="M3886" s="622"/>
      <c r="N3886" s="623"/>
      <c r="O3886" s="622"/>
      <c r="P3886" s="479"/>
      <c r="Q3886" s="479"/>
      <c r="R3886" s="623"/>
      <c r="S3886" s="478"/>
      <c r="T3886" s="478"/>
      <c r="U3886" s="624"/>
      <c r="V3886" s="624"/>
      <c r="W3886" s="624"/>
      <c r="BB3886" s="478"/>
      <c r="BC3886" s="478"/>
      <c r="BD3886" s="478"/>
      <c r="BE3886" s="478"/>
      <c r="BF3886" s="478"/>
      <c r="BG3886" s="478"/>
    </row>
    <row r="3887" spans="2:59" x14ac:dyDescent="0.2">
      <c r="B3887" s="478"/>
      <c r="C3887" s="478"/>
      <c r="D3887" s="620"/>
      <c r="E3887" s="620"/>
      <c r="F3887" s="620"/>
      <c r="G3887" s="479"/>
      <c r="H3887" s="621"/>
      <c r="I3887" s="622"/>
      <c r="J3887" s="622"/>
      <c r="K3887" s="623"/>
      <c r="L3887" s="623"/>
      <c r="M3887" s="622"/>
      <c r="N3887" s="623"/>
      <c r="O3887" s="622"/>
      <c r="P3887" s="479"/>
      <c r="Q3887" s="479"/>
      <c r="R3887" s="623"/>
      <c r="S3887" s="478"/>
      <c r="T3887" s="478"/>
      <c r="U3887" s="624"/>
      <c r="V3887" s="624"/>
      <c r="W3887" s="624"/>
      <c r="BB3887" s="478"/>
      <c r="BC3887" s="478"/>
      <c r="BD3887" s="478"/>
      <c r="BE3887" s="478"/>
      <c r="BF3887" s="478"/>
      <c r="BG3887" s="478"/>
    </row>
    <row r="3888" spans="2:59" x14ac:dyDescent="0.2">
      <c r="B3888" s="478"/>
      <c r="C3888" s="478"/>
      <c r="D3888" s="620"/>
      <c r="E3888" s="620"/>
      <c r="F3888" s="620"/>
      <c r="G3888" s="479"/>
      <c r="H3888" s="621"/>
      <c r="I3888" s="622"/>
      <c r="J3888" s="622"/>
      <c r="K3888" s="623"/>
      <c r="L3888" s="623"/>
      <c r="M3888" s="622"/>
      <c r="N3888" s="623"/>
      <c r="O3888" s="622"/>
      <c r="P3888" s="479"/>
      <c r="Q3888" s="479"/>
      <c r="R3888" s="623"/>
      <c r="S3888" s="478"/>
      <c r="T3888" s="478"/>
      <c r="U3888" s="624"/>
      <c r="V3888" s="624"/>
      <c r="W3888" s="624"/>
      <c r="BB3888" s="478"/>
      <c r="BC3888" s="478"/>
      <c r="BD3888" s="478"/>
      <c r="BE3888" s="478"/>
      <c r="BF3888" s="478"/>
      <c r="BG3888" s="478"/>
    </row>
    <row r="3889" spans="2:59" x14ac:dyDescent="0.2">
      <c r="B3889" s="478"/>
      <c r="C3889" s="478"/>
      <c r="D3889" s="620"/>
      <c r="E3889" s="620"/>
      <c r="F3889" s="620"/>
      <c r="G3889" s="479"/>
      <c r="H3889" s="621"/>
      <c r="I3889" s="622"/>
      <c r="J3889" s="622"/>
      <c r="K3889" s="623"/>
      <c r="L3889" s="623"/>
      <c r="M3889" s="622"/>
      <c r="N3889" s="623"/>
      <c r="O3889" s="622"/>
      <c r="P3889" s="479"/>
      <c r="Q3889" s="479"/>
      <c r="R3889" s="623"/>
      <c r="S3889" s="478"/>
      <c r="T3889" s="478"/>
      <c r="U3889" s="624"/>
      <c r="V3889" s="624"/>
      <c r="W3889" s="624"/>
      <c r="BB3889" s="478"/>
      <c r="BC3889" s="478"/>
      <c r="BD3889" s="478"/>
      <c r="BE3889" s="478"/>
      <c r="BF3889" s="478"/>
      <c r="BG3889" s="478"/>
    </row>
    <row r="3890" spans="2:59" x14ac:dyDescent="0.2">
      <c r="B3890" s="478"/>
      <c r="C3890" s="478"/>
      <c r="D3890" s="620"/>
      <c r="E3890" s="620"/>
      <c r="F3890" s="620"/>
      <c r="G3890" s="479"/>
      <c r="H3890" s="621"/>
      <c r="I3890" s="622"/>
      <c r="J3890" s="622"/>
      <c r="K3890" s="623"/>
      <c r="L3890" s="623"/>
      <c r="M3890" s="622"/>
      <c r="N3890" s="623"/>
      <c r="O3890" s="622"/>
      <c r="P3890" s="479"/>
      <c r="Q3890" s="479"/>
      <c r="R3890" s="623"/>
      <c r="S3890" s="478"/>
      <c r="T3890" s="478"/>
      <c r="U3890" s="624"/>
      <c r="V3890" s="624"/>
      <c r="W3890" s="624"/>
      <c r="BB3890" s="478"/>
      <c r="BC3890" s="478"/>
      <c r="BD3890" s="478"/>
      <c r="BE3890" s="478"/>
      <c r="BF3890" s="478"/>
      <c r="BG3890" s="478"/>
    </row>
    <row r="3891" spans="2:59" x14ac:dyDescent="0.2">
      <c r="B3891" s="478"/>
      <c r="C3891" s="478"/>
      <c r="D3891" s="620"/>
      <c r="E3891" s="620"/>
      <c r="F3891" s="620"/>
      <c r="G3891" s="479"/>
      <c r="H3891" s="621"/>
      <c r="I3891" s="622"/>
      <c r="J3891" s="622"/>
      <c r="K3891" s="623"/>
      <c r="L3891" s="623"/>
      <c r="M3891" s="622"/>
      <c r="N3891" s="623"/>
      <c r="O3891" s="622"/>
      <c r="P3891" s="479"/>
      <c r="Q3891" s="479"/>
      <c r="R3891" s="623"/>
      <c r="S3891" s="478"/>
      <c r="T3891" s="478"/>
      <c r="U3891" s="624"/>
      <c r="V3891" s="624"/>
      <c r="W3891" s="624"/>
      <c r="BB3891" s="478"/>
      <c r="BC3891" s="478"/>
      <c r="BD3891" s="478"/>
      <c r="BE3891" s="478"/>
      <c r="BF3891" s="478"/>
      <c r="BG3891" s="478"/>
    </row>
    <row r="3892" spans="2:59" x14ac:dyDescent="0.2">
      <c r="B3892" s="478"/>
      <c r="C3892" s="478"/>
      <c r="D3892" s="620"/>
      <c r="E3892" s="620"/>
      <c r="F3892" s="620"/>
      <c r="G3892" s="479"/>
      <c r="H3892" s="621"/>
      <c r="I3892" s="622"/>
      <c r="J3892" s="622"/>
      <c r="K3892" s="623"/>
      <c r="L3892" s="623"/>
      <c r="M3892" s="622"/>
      <c r="N3892" s="623"/>
      <c r="O3892" s="622"/>
      <c r="P3892" s="479"/>
      <c r="Q3892" s="479"/>
      <c r="R3892" s="623"/>
      <c r="S3892" s="478"/>
      <c r="T3892" s="478"/>
      <c r="U3892" s="624"/>
      <c r="V3892" s="624"/>
      <c r="W3892" s="624"/>
      <c r="BB3892" s="478"/>
      <c r="BC3892" s="478"/>
      <c r="BD3892" s="478"/>
      <c r="BE3892" s="478"/>
      <c r="BF3892" s="478"/>
      <c r="BG3892" s="478"/>
    </row>
    <row r="3893" spans="2:59" x14ac:dyDescent="0.2">
      <c r="B3893" s="478"/>
      <c r="C3893" s="478"/>
      <c r="D3893" s="620"/>
      <c r="E3893" s="620"/>
      <c r="F3893" s="620"/>
      <c r="G3893" s="479"/>
      <c r="H3893" s="621"/>
      <c r="I3893" s="622"/>
      <c r="J3893" s="622"/>
      <c r="K3893" s="623"/>
      <c r="L3893" s="623"/>
      <c r="M3893" s="622"/>
      <c r="N3893" s="623"/>
      <c r="O3893" s="622"/>
      <c r="P3893" s="479"/>
      <c r="Q3893" s="479"/>
      <c r="R3893" s="623"/>
      <c r="S3893" s="478"/>
      <c r="T3893" s="478"/>
      <c r="U3893" s="624"/>
      <c r="V3893" s="624"/>
      <c r="W3893" s="624"/>
      <c r="BB3893" s="478"/>
      <c r="BC3893" s="478"/>
      <c r="BD3893" s="478"/>
      <c r="BE3893" s="478"/>
      <c r="BF3893" s="478"/>
      <c r="BG3893" s="478"/>
    </row>
    <row r="3894" spans="2:59" x14ac:dyDescent="0.2">
      <c r="B3894" s="478"/>
      <c r="C3894" s="478"/>
      <c r="D3894" s="620"/>
      <c r="E3894" s="620"/>
      <c r="F3894" s="620"/>
      <c r="G3894" s="479"/>
      <c r="H3894" s="621"/>
      <c r="I3894" s="622"/>
      <c r="J3894" s="622"/>
      <c r="K3894" s="623"/>
      <c r="L3894" s="623"/>
      <c r="M3894" s="622"/>
      <c r="N3894" s="623"/>
      <c r="O3894" s="622"/>
      <c r="P3894" s="479"/>
      <c r="Q3894" s="479"/>
      <c r="R3894" s="623"/>
      <c r="S3894" s="478"/>
      <c r="T3894" s="478"/>
      <c r="U3894" s="624"/>
      <c r="V3894" s="624"/>
      <c r="W3894" s="624"/>
      <c r="BB3894" s="478"/>
      <c r="BC3894" s="478"/>
      <c r="BD3894" s="478"/>
      <c r="BE3894" s="478"/>
      <c r="BF3894" s="478"/>
      <c r="BG3894" s="478"/>
    </row>
    <row r="3895" spans="2:59" x14ac:dyDescent="0.2">
      <c r="B3895" s="478"/>
      <c r="C3895" s="478"/>
      <c r="D3895" s="620"/>
      <c r="E3895" s="620"/>
      <c r="F3895" s="620"/>
      <c r="G3895" s="479"/>
      <c r="H3895" s="621"/>
      <c r="I3895" s="622"/>
      <c r="J3895" s="622"/>
      <c r="K3895" s="623"/>
      <c r="L3895" s="623"/>
      <c r="M3895" s="622"/>
      <c r="N3895" s="623"/>
      <c r="O3895" s="622"/>
      <c r="P3895" s="479"/>
      <c r="Q3895" s="479"/>
      <c r="R3895" s="623"/>
      <c r="S3895" s="478"/>
      <c r="T3895" s="478"/>
      <c r="U3895" s="624"/>
      <c r="V3895" s="624"/>
      <c r="W3895" s="624"/>
      <c r="BB3895" s="478"/>
      <c r="BC3895" s="478"/>
      <c r="BD3895" s="478"/>
      <c r="BE3895" s="478"/>
      <c r="BF3895" s="478"/>
      <c r="BG3895" s="478"/>
    </row>
    <row r="3896" spans="2:59" x14ac:dyDescent="0.2">
      <c r="B3896" s="478"/>
      <c r="C3896" s="478"/>
      <c r="D3896" s="620"/>
      <c r="E3896" s="620"/>
      <c r="F3896" s="620"/>
      <c r="G3896" s="479"/>
      <c r="H3896" s="621"/>
      <c r="I3896" s="622"/>
      <c r="J3896" s="622"/>
      <c r="K3896" s="623"/>
      <c r="L3896" s="623"/>
      <c r="M3896" s="622"/>
      <c r="N3896" s="623"/>
      <c r="O3896" s="622"/>
      <c r="P3896" s="479"/>
      <c r="Q3896" s="479"/>
      <c r="R3896" s="623"/>
      <c r="S3896" s="478"/>
      <c r="T3896" s="478"/>
      <c r="U3896" s="624"/>
      <c r="V3896" s="624"/>
      <c r="W3896" s="624"/>
      <c r="BB3896" s="478"/>
      <c r="BC3896" s="478"/>
      <c r="BD3896" s="478"/>
      <c r="BE3896" s="478"/>
      <c r="BF3896" s="478"/>
      <c r="BG3896" s="478"/>
    </row>
    <row r="3897" spans="2:59" x14ac:dyDescent="0.2">
      <c r="B3897" s="478"/>
      <c r="C3897" s="478"/>
      <c r="D3897" s="620"/>
      <c r="E3897" s="620"/>
      <c r="F3897" s="620"/>
      <c r="G3897" s="479"/>
      <c r="H3897" s="621"/>
      <c r="I3897" s="622"/>
      <c r="J3897" s="622"/>
      <c r="K3897" s="623"/>
      <c r="L3897" s="623"/>
      <c r="M3897" s="622"/>
      <c r="N3897" s="623"/>
      <c r="O3897" s="622"/>
      <c r="P3897" s="479"/>
      <c r="Q3897" s="479"/>
      <c r="R3897" s="623"/>
      <c r="S3897" s="478"/>
      <c r="T3897" s="478"/>
      <c r="U3897" s="624"/>
      <c r="V3897" s="624"/>
      <c r="W3897" s="624"/>
      <c r="BB3897" s="478"/>
      <c r="BC3897" s="478"/>
      <c r="BD3897" s="478"/>
      <c r="BE3897" s="478"/>
      <c r="BF3897" s="478"/>
      <c r="BG3897" s="478"/>
    </row>
    <row r="3898" spans="2:59" x14ac:dyDescent="0.2">
      <c r="B3898" s="478"/>
      <c r="C3898" s="478"/>
      <c r="D3898" s="620"/>
      <c r="E3898" s="620"/>
      <c r="F3898" s="620"/>
      <c r="G3898" s="479"/>
      <c r="H3898" s="621"/>
      <c r="I3898" s="622"/>
      <c r="J3898" s="622"/>
      <c r="K3898" s="623"/>
      <c r="L3898" s="623"/>
      <c r="M3898" s="622"/>
      <c r="N3898" s="623"/>
      <c r="O3898" s="622"/>
      <c r="P3898" s="479"/>
      <c r="Q3898" s="479"/>
      <c r="R3898" s="623"/>
      <c r="S3898" s="478"/>
      <c r="T3898" s="478"/>
      <c r="U3898" s="624"/>
      <c r="V3898" s="624"/>
      <c r="W3898" s="624"/>
      <c r="BB3898" s="478"/>
      <c r="BC3898" s="478"/>
      <c r="BD3898" s="478"/>
      <c r="BE3898" s="478"/>
      <c r="BF3898" s="478"/>
      <c r="BG3898" s="478"/>
    </row>
    <row r="3899" spans="2:59" x14ac:dyDescent="0.2">
      <c r="B3899" s="478"/>
      <c r="C3899" s="478"/>
      <c r="D3899" s="620"/>
      <c r="E3899" s="620"/>
      <c r="F3899" s="620"/>
      <c r="G3899" s="479"/>
      <c r="H3899" s="621"/>
      <c r="I3899" s="622"/>
      <c r="J3899" s="622"/>
      <c r="K3899" s="623"/>
      <c r="L3899" s="623"/>
      <c r="M3899" s="622"/>
      <c r="N3899" s="623"/>
      <c r="O3899" s="622"/>
      <c r="P3899" s="479"/>
      <c r="Q3899" s="479"/>
      <c r="R3899" s="623"/>
      <c r="S3899" s="478"/>
      <c r="T3899" s="478"/>
      <c r="U3899" s="624"/>
      <c r="V3899" s="624"/>
      <c r="W3899" s="624"/>
      <c r="BB3899" s="478"/>
      <c r="BC3899" s="478"/>
      <c r="BD3899" s="478"/>
      <c r="BE3899" s="478"/>
      <c r="BF3899" s="478"/>
      <c r="BG3899" s="478"/>
    </row>
    <row r="3900" spans="2:59" x14ac:dyDescent="0.2">
      <c r="B3900" s="478"/>
      <c r="C3900" s="478"/>
      <c r="D3900" s="620"/>
      <c r="E3900" s="620"/>
      <c r="F3900" s="620"/>
      <c r="G3900" s="479"/>
      <c r="H3900" s="621"/>
      <c r="I3900" s="622"/>
      <c r="J3900" s="622"/>
      <c r="K3900" s="623"/>
      <c r="L3900" s="623"/>
      <c r="M3900" s="622"/>
      <c r="N3900" s="623"/>
      <c r="O3900" s="622"/>
      <c r="P3900" s="479"/>
      <c r="Q3900" s="479"/>
      <c r="R3900" s="623"/>
      <c r="S3900" s="478"/>
      <c r="T3900" s="478"/>
      <c r="U3900" s="624"/>
      <c r="V3900" s="624"/>
      <c r="W3900" s="624"/>
      <c r="BB3900" s="478"/>
      <c r="BC3900" s="478"/>
      <c r="BD3900" s="478"/>
      <c r="BE3900" s="478"/>
      <c r="BF3900" s="478"/>
      <c r="BG3900" s="478"/>
    </row>
    <row r="3901" spans="2:59" x14ac:dyDescent="0.2">
      <c r="B3901" s="478"/>
      <c r="C3901" s="478"/>
      <c r="D3901" s="620"/>
      <c r="E3901" s="620"/>
      <c r="F3901" s="620"/>
      <c r="G3901" s="479"/>
      <c r="H3901" s="621"/>
      <c r="I3901" s="622"/>
      <c r="J3901" s="622"/>
      <c r="K3901" s="623"/>
      <c r="L3901" s="623"/>
      <c r="M3901" s="622"/>
      <c r="N3901" s="623"/>
      <c r="O3901" s="622"/>
      <c r="P3901" s="479"/>
      <c r="Q3901" s="479"/>
      <c r="R3901" s="623"/>
      <c r="S3901" s="478"/>
      <c r="T3901" s="478"/>
      <c r="U3901" s="624"/>
      <c r="V3901" s="624"/>
      <c r="W3901" s="624"/>
      <c r="BB3901" s="478"/>
      <c r="BC3901" s="478"/>
      <c r="BD3901" s="478"/>
      <c r="BE3901" s="478"/>
      <c r="BF3901" s="478"/>
      <c r="BG3901" s="478"/>
    </row>
    <row r="3902" spans="2:59" x14ac:dyDescent="0.2">
      <c r="B3902" s="478"/>
      <c r="C3902" s="478"/>
      <c r="D3902" s="620"/>
      <c r="E3902" s="620"/>
      <c r="F3902" s="620"/>
      <c r="G3902" s="479"/>
      <c r="H3902" s="621"/>
      <c r="I3902" s="622"/>
      <c r="J3902" s="622"/>
      <c r="K3902" s="623"/>
      <c r="L3902" s="623"/>
      <c r="M3902" s="622"/>
      <c r="N3902" s="623"/>
      <c r="O3902" s="622"/>
      <c r="P3902" s="479"/>
      <c r="Q3902" s="479"/>
      <c r="R3902" s="623"/>
      <c r="S3902" s="478"/>
      <c r="T3902" s="478"/>
      <c r="U3902" s="624"/>
      <c r="V3902" s="624"/>
      <c r="W3902" s="624"/>
      <c r="BB3902" s="478"/>
      <c r="BC3902" s="478"/>
      <c r="BD3902" s="478"/>
      <c r="BE3902" s="478"/>
      <c r="BF3902" s="478"/>
      <c r="BG3902" s="478"/>
    </row>
    <row r="3903" spans="2:59" x14ac:dyDescent="0.2">
      <c r="B3903" s="478"/>
      <c r="C3903" s="478"/>
      <c r="D3903" s="620"/>
      <c r="E3903" s="620"/>
      <c r="F3903" s="620"/>
      <c r="G3903" s="479"/>
      <c r="H3903" s="621"/>
      <c r="I3903" s="622"/>
      <c r="J3903" s="622"/>
      <c r="K3903" s="623"/>
      <c r="L3903" s="623"/>
      <c r="M3903" s="622"/>
      <c r="N3903" s="623"/>
      <c r="O3903" s="622"/>
      <c r="P3903" s="479"/>
      <c r="Q3903" s="479"/>
      <c r="R3903" s="623"/>
      <c r="S3903" s="478"/>
      <c r="T3903" s="478"/>
      <c r="U3903" s="624"/>
      <c r="V3903" s="624"/>
      <c r="W3903" s="624"/>
      <c r="BB3903" s="478"/>
      <c r="BC3903" s="478"/>
      <c r="BD3903" s="478"/>
      <c r="BE3903" s="478"/>
      <c r="BF3903" s="478"/>
      <c r="BG3903" s="478"/>
    </row>
    <row r="3904" spans="2:59" x14ac:dyDescent="0.2">
      <c r="B3904" s="478"/>
      <c r="C3904" s="478"/>
      <c r="D3904" s="620"/>
      <c r="E3904" s="620"/>
      <c r="F3904" s="620"/>
      <c r="G3904" s="479"/>
      <c r="H3904" s="621"/>
      <c r="I3904" s="622"/>
      <c r="J3904" s="622"/>
      <c r="K3904" s="623"/>
      <c r="L3904" s="623"/>
      <c r="M3904" s="622"/>
      <c r="N3904" s="623"/>
      <c r="O3904" s="622"/>
      <c r="P3904" s="479"/>
      <c r="Q3904" s="479"/>
      <c r="R3904" s="623"/>
      <c r="S3904" s="478"/>
      <c r="T3904" s="478"/>
      <c r="U3904" s="624"/>
      <c r="V3904" s="624"/>
      <c r="W3904" s="624"/>
      <c r="BB3904" s="478"/>
      <c r="BC3904" s="478"/>
      <c r="BD3904" s="478"/>
      <c r="BE3904" s="478"/>
      <c r="BF3904" s="478"/>
      <c r="BG3904" s="478"/>
    </row>
    <row r="3905" spans="2:59" x14ac:dyDescent="0.2">
      <c r="B3905" s="478"/>
      <c r="C3905" s="478"/>
      <c r="D3905" s="620"/>
      <c r="E3905" s="620"/>
      <c r="F3905" s="620"/>
      <c r="G3905" s="479"/>
      <c r="H3905" s="621"/>
      <c r="I3905" s="622"/>
      <c r="J3905" s="622"/>
      <c r="K3905" s="623"/>
      <c r="L3905" s="623"/>
      <c r="M3905" s="622"/>
      <c r="N3905" s="623"/>
      <c r="O3905" s="622"/>
      <c r="P3905" s="479"/>
      <c r="Q3905" s="479"/>
      <c r="R3905" s="623"/>
      <c r="S3905" s="478"/>
      <c r="T3905" s="478"/>
      <c r="U3905" s="624"/>
      <c r="V3905" s="624"/>
      <c r="W3905" s="624"/>
      <c r="BB3905" s="478"/>
      <c r="BC3905" s="478"/>
      <c r="BD3905" s="478"/>
      <c r="BE3905" s="478"/>
      <c r="BF3905" s="478"/>
      <c r="BG3905" s="478"/>
    </row>
    <row r="3906" spans="2:59" x14ac:dyDescent="0.2">
      <c r="B3906" s="478"/>
      <c r="C3906" s="478"/>
      <c r="D3906" s="620"/>
      <c r="E3906" s="620"/>
      <c r="F3906" s="620"/>
      <c r="G3906" s="479"/>
      <c r="H3906" s="621"/>
      <c r="I3906" s="622"/>
      <c r="J3906" s="622"/>
      <c r="K3906" s="623"/>
      <c r="L3906" s="623"/>
      <c r="M3906" s="622"/>
      <c r="N3906" s="623"/>
      <c r="O3906" s="622"/>
      <c r="P3906" s="479"/>
      <c r="Q3906" s="479"/>
      <c r="R3906" s="623"/>
      <c r="S3906" s="478"/>
      <c r="T3906" s="478"/>
      <c r="U3906" s="624"/>
      <c r="V3906" s="624"/>
      <c r="W3906" s="624"/>
      <c r="BB3906" s="478"/>
      <c r="BC3906" s="478"/>
      <c r="BD3906" s="478"/>
      <c r="BE3906" s="478"/>
      <c r="BF3906" s="478"/>
      <c r="BG3906" s="478"/>
    </row>
    <row r="3907" spans="2:59" x14ac:dyDescent="0.2">
      <c r="B3907" s="478"/>
      <c r="C3907" s="478"/>
      <c r="D3907" s="620"/>
      <c r="E3907" s="620"/>
      <c r="F3907" s="620"/>
      <c r="G3907" s="479"/>
      <c r="H3907" s="621"/>
      <c r="I3907" s="622"/>
      <c r="J3907" s="622"/>
      <c r="K3907" s="623"/>
      <c r="L3907" s="623"/>
      <c r="M3907" s="622"/>
      <c r="N3907" s="623"/>
      <c r="O3907" s="622"/>
      <c r="P3907" s="479"/>
      <c r="Q3907" s="479"/>
      <c r="R3907" s="623"/>
      <c r="S3907" s="478"/>
      <c r="T3907" s="478"/>
      <c r="U3907" s="624"/>
      <c r="V3907" s="624"/>
      <c r="W3907" s="624"/>
      <c r="BB3907" s="478"/>
      <c r="BC3907" s="478"/>
      <c r="BD3907" s="478"/>
      <c r="BE3907" s="478"/>
      <c r="BF3907" s="478"/>
      <c r="BG3907" s="478"/>
    </row>
    <row r="3908" spans="2:59" x14ac:dyDescent="0.2">
      <c r="B3908" s="478"/>
      <c r="C3908" s="478"/>
      <c r="D3908" s="620"/>
      <c r="E3908" s="620"/>
      <c r="F3908" s="620"/>
      <c r="G3908" s="479"/>
      <c r="H3908" s="621"/>
      <c r="I3908" s="622"/>
      <c r="J3908" s="622"/>
      <c r="K3908" s="623"/>
      <c r="L3908" s="623"/>
      <c r="M3908" s="622"/>
      <c r="N3908" s="623"/>
      <c r="O3908" s="622"/>
      <c r="P3908" s="479"/>
      <c r="Q3908" s="479"/>
      <c r="R3908" s="623"/>
      <c r="S3908" s="478"/>
      <c r="T3908" s="478"/>
      <c r="U3908" s="624"/>
      <c r="V3908" s="624"/>
      <c r="W3908" s="624"/>
      <c r="BB3908" s="478"/>
      <c r="BC3908" s="478"/>
      <c r="BD3908" s="478"/>
      <c r="BE3908" s="478"/>
      <c r="BF3908" s="478"/>
      <c r="BG3908" s="478"/>
    </row>
    <row r="3909" spans="2:59" x14ac:dyDescent="0.2">
      <c r="B3909" s="478"/>
      <c r="C3909" s="478"/>
      <c r="D3909" s="620"/>
      <c r="E3909" s="620"/>
      <c r="F3909" s="620"/>
      <c r="G3909" s="479"/>
      <c r="H3909" s="621"/>
      <c r="I3909" s="622"/>
      <c r="J3909" s="622"/>
      <c r="K3909" s="623"/>
      <c r="L3909" s="623"/>
      <c r="M3909" s="622"/>
      <c r="N3909" s="623"/>
      <c r="O3909" s="622"/>
      <c r="P3909" s="479"/>
      <c r="Q3909" s="479"/>
      <c r="R3909" s="623"/>
      <c r="S3909" s="478"/>
      <c r="T3909" s="478"/>
      <c r="U3909" s="624"/>
      <c r="V3909" s="624"/>
      <c r="W3909" s="624"/>
      <c r="BB3909" s="478"/>
      <c r="BC3909" s="478"/>
      <c r="BD3909" s="478"/>
      <c r="BE3909" s="478"/>
      <c r="BF3909" s="478"/>
      <c r="BG3909" s="478"/>
    </row>
    <row r="3910" spans="2:59" x14ac:dyDescent="0.2">
      <c r="B3910" s="478"/>
      <c r="C3910" s="478"/>
      <c r="D3910" s="620"/>
      <c r="E3910" s="620"/>
      <c r="F3910" s="620"/>
      <c r="G3910" s="479"/>
      <c r="H3910" s="621"/>
      <c r="I3910" s="622"/>
      <c r="J3910" s="622"/>
      <c r="K3910" s="623"/>
      <c r="L3910" s="623"/>
      <c r="M3910" s="622"/>
      <c r="N3910" s="623"/>
      <c r="O3910" s="622"/>
      <c r="P3910" s="479"/>
      <c r="Q3910" s="479"/>
      <c r="R3910" s="623"/>
      <c r="S3910" s="478"/>
      <c r="T3910" s="478"/>
      <c r="U3910" s="624"/>
      <c r="V3910" s="624"/>
      <c r="W3910" s="624"/>
      <c r="BB3910" s="478"/>
      <c r="BC3910" s="478"/>
      <c r="BD3910" s="478"/>
      <c r="BE3910" s="478"/>
      <c r="BF3910" s="478"/>
      <c r="BG3910" s="478"/>
    </row>
    <row r="3911" spans="2:59" x14ac:dyDescent="0.2">
      <c r="B3911" s="478"/>
      <c r="C3911" s="478"/>
      <c r="D3911" s="620"/>
      <c r="E3911" s="620"/>
      <c r="F3911" s="620"/>
      <c r="G3911" s="479"/>
      <c r="H3911" s="621"/>
      <c r="I3911" s="622"/>
      <c r="J3911" s="622"/>
      <c r="K3911" s="623"/>
      <c r="L3911" s="623"/>
      <c r="M3911" s="622"/>
      <c r="N3911" s="623"/>
      <c r="O3911" s="622"/>
      <c r="P3911" s="479"/>
      <c r="Q3911" s="479"/>
      <c r="R3911" s="623"/>
      <c r="S3911" s="478"/>
      <c r="T3911" s="478"/>
      <c r="U3911" s="624"/>
      <c r="V3911" s="624"/>
      <c r="W3911" s="624"/>
      <c r="BB3911" s="478"/>
      <c r="BC3911" s="478"/>
      <c r="BD3911" s="478"/>
      <c r="BE3911" s="478"/>
      <c r="BF3911" s="478"/>
      <c r="BG3911" s="478"/>
    </row>
    <row r="3912" spans="2:59" x14ac:dyDescent="0.2">
      <c r="B3912" s="478"/>
      <c r="C3912" s="478"/>
      <c r="D3912" s="620"/>
      <c r="E3912" s="620"/>
      <c r="F3912" s="620"/>
      <c r="G3912" s="479"/>
      <c r="H3912" s="621"/>
      <c r="I3912" s="622"/>
      <c r="J3912" s="622"/>
      <c r="K3912" s="623"/>
      <c r="L3912" s="623"/>
      <c r="M3912" s="622"/>
      <c r="N3912" s="623"/>
      <c r="O3912" s="622"/>
      <c r="P3912" s="479"/>
      <c r="Q3912" s="479"/>
      <c r="R3912" s="623"/>
      <c r="S3912" s="478"/>
      <c r="T3912" s="478"/>
      <c r="U3912" s="624"/>
      <c r="V3912" s="624"/>
      <c r="W3912" s="624"/>
      <c r="BB3912" s="478"/>
      <c r="BC3912" s="478"/>
      <c r="BD3912" s="478"/>
      <c r="BE3912" s="478"/>
      <c r="BF3912" s="478"/>
      <c r="BG3912" s="478"/>
    </row>
    <row r="3913" spans="2:59" x14ac:dyDescent="0.2">
      <c r="B3913" s="478"/>
      <c r="C3913" s="478"/>
      <c r="D3913" s="620"/>
      <c r="E3913" s="620"/>
      <c r="F3913" s="620"/>
      <c r="G3913" s="479"/>
      <c r="H3913" s="621"/>
      <c r="I3913" s="622"/>
      <c r="J3913" s="622"/>
      <c r="K3913" s="623"/>
      <c r="L3913" s="623"/>
      <c r="M3913" s="622"/>
      <c r="N3913" s="623"/>
      <c r="O3913" s="622"/>
      <c r="P3913" s="479"/>
      <c r="Q3913" s="479"/>
      <c r="R3913" s="623"/>
      <c r="S3913" s="478"/>
      <c r="T3913" s="478"/>
      <c r="U3913" s="624"/>
      <c r="V3913" s="624"/>
      <c r="W3913" s="624"/>
      <c r="BB3913" s="478"/>
      <c r="BC3913" s="478"/>
      <c r="BD3913" s="478"/>
      <c r="BE3913" s="478"/>
      <c r="BF3913" s="478"/>
      <c r="BG3913" s="478"/>
    </row>
    <row r="3914" spans="2:59" x14ac:dyDescent="0.2">
      <c r="B3914" s="478"/>
      <c r="C3914" s="478"/>
      <c r="D3914" s="620"/>
      <c r="E3914" s="620"/>
      <c r="F3914" s="620"/>
      <c r="G3914" s="479"/>
      <c r="H3914" s="621"/>
      <c r="I3914" s="622"/>
      <c r="J3914" s="622"/>
      <c r="K3914" s="623"/>
      <c r="L3914" s="623"/>
      <c r="M3914" s="622"/>
      <c r="N3914" s="623"/>
      <c r="O3914" s="622"/>
      <c r="P3914" s="479"/>
      <c r="Q3914" s="479"/>
      <c r="R3914" s="623"/>
      <c r="S3914" s="478"/>
      <c r="T3914" s="478"/>
      <c r="U3914" s="624"/>
      <c r="V3914" s="624"/>
      <c r="W3914" s="624"/>
      <c r="BB3914" s="478"/>
      <c r="BC3914" s="478"/>
      <c r="BD3914" s="478"/>
      <c r="BE3914" s="478"/>
      <c r="BF3914" s="478"/>
      <c r="BG3914" s="478"/>
    </row>
    <row r="3915" spans="2:59" x14ac:dyDescent="0.2">
      <c r="B3915" s="478"/>
      <c r="C3915" s="478"/>
      <c r="D3915" s="620"/>
      <c r="E3915" s="620"/>
      <c r="F3915" s="620"/>
      <c r="G3915" s="479"/>
      <c r="H3915" s="621"/>
      <c r="I3915" s="622"/>
      <c r="J3915" s="622"/>
      <c r="K3915" s="623"/>
      <c r="L3915" s="623"/>
      <c r="M3915" s="622"/>
      <c r="N3915" s="623"/>
      <c r="O3915" s="622"/>
      <c r="P3915" s="479"/>
      <c r="Q3915" s="479"/>
      <c r="R3915" s="623"/>
      <c r="S3915" s="478"/>
      <c r="T3915" s="478"/>
      <c r="U3915" s="624"/>
      <c r="V3915" s="624"/>
      <c r="W3915" s="624"/>
      <c r="BB3915" s="478"/>
      <c r="BC3915" s="478"/>
      <c r="BD3915" s="478"/>
      <c r="BE3915" s="478"/>
      <c r="BF3915" s="478"/>
      <c r="BG3915" s="478"/>
    </row>
    <row r="3916" spans="2:59" x14ac:dyDescent="0.2">
      <c r="B3916" s="478"/>
      <c r="C3916" s="478"/>
      <c r="D3916" s="620"/>
      <c r="E3916" s="620"/>
      <c r="F3916" s="620"/>
      <c r="G3916" s="479"/>
      <c r="H3916" s="621"/>
      <c r="I3916" s="622"/>
      <c r="J3916" s="622"/>
      <c r="K3916" s="623"/>
      <c r="L3916" s="623"/>
      <c r="M3916" s="622"/>
      <c r="N3916" s="623"/>
      <c r="O3916" s="622"/>
      <c r="P3916" s="479"/>
      <c r="Q3916" s="479"/>
      <c r="R3916" s="623"/>
      <c r="S3916" s="478"/>
      <c r="T3916" s="478"/>
      <c r="U3916" s="624"/>
      <c r="V3916" s="624"/>
      <c r="W3916" s="624"/>
      <c r="BB3916" s="478"/>
      <c r="BC3916" s="478"/>
      <c r="BD3916" s="478"/>
      <c r="BE3916" s="478"/>
      <c r="BF3916" s="478"/>
      <c r="BG3916" s="478"/>
    </row>
    <row r="3917" spans="2:59" x14ac:dyDescent="0.2">
      <c r="B3917" s="478"/>
      <c r="C3917" s="478"/>
      <c r="D3917" s="620"/>
      <c r="E3917" s="620"/>
      <c r="F3917" s="620"/>
      <c r="G3917" s="479"/>
      <c r="H3917" s="621"/>
      <c r="I3917" s="622"/>
      <c r="J3917" s="622"/>
      <c r="K3917" s="623"/>
      <c r="L3917" s="623"/>
      <c r="M3917" s="622"/>
      <c r="N3917" s="623"/>
      <c r="O3917" s="622"/>
      <c r="P3917" s="479"/>
      <c r="Q3917" s="479"/>
      <c r="R3917" s="623"/>
      <c r="S3917" s="478"/>
      <c r="T3917" s="478"/>
      <c r="U3917" s="624"/>
      <c r="V3917" s="624"/>
      <c r="W3917" s="624"/>
      <c r="BB3917" s="478"/>
      <c r="BC3917" s="478"/>
      <c r="BD3917" s="478"/>
      <c r="BE3917" s="478"/>
      <c r="BF3917" s="478"/>
      <c r="BG3917" s="478"/>
    </row>
    <row r="3918" spans="2:59" x14ac:dyDescent="0.2">
      <c r="B3918" s="478"/>
      <c r="C3918" s="478"/>
      <c r="D3918" s="620"/>
      <c r="E3918" s="620"/>
      <c r="F3918" s="620"/>
      <c r="G3918" s="479"/>
      <c r="H3918" s="621"/>
      <c r="I3918" s="622"/>
      <c r="J3918" s="622"/>
      <c r="K3918" s="623"/>
      <c r="L3918" s="623"/>
      <c r="M3918" s="622"/>
      <c r="N3918" s="623"/>
      <c r="O3918" s="622"/>
      <c r="P3918" s="479"/>
      <c r="Q3918" s="479"/>
      <c r="R3918" s="623"/>
      <c r="S3918" s="478"/>
      <c r="T3918" s="478"/>
      <c r="U3918" s="624"/>
      <c r="V3918" s="624"/>
      <c r="W3918" s="624"/>
      <c r="BB3918" s="478"/>
      <c r="BC3918" s="478"/>
      <c r="BD3918" s="478"/>
      <c r="BE3918" s="478"/>
      <c r="BF3918" s="478"/>
      <c r="BG3918" s="478"/>
    </row>
    <row r="3919" spans="2:59" x14ac:dyDescent="0.2">
      <c r="B3919" s="478"/>
      <c r="C3919" s="478"/>
      <c r="D3919" s="620"/>
      <c r="E3919" s="620"/>
      <c r="F3919" s="620"/>
      <c r="G3919" s="479"/>
      <c r="H3919" s="621"/>
      <c r="I3919" s="622"/>
      <c r="J3919" s="622"/>
      <c r="K3919" s="623"/>
      <c r="L3919" s="623"/>
      <c r="M3919" s="622"/>
      <c r="N3919" s="623"/>
      <c r="O3919" s="622"/>
      <c r="P3919" s="479"/>
      <c r="Q3919" s="479"/>
      <c r="R3919" s="623"/>
      <c r="S3919" s="478"/>
      <c r="T3919" s="478"/>
      <c r="U3919" s="624"/>
      <c r="V3919" s="624"/>
      <c r="W3919" s="624"/>
      <c r="BB3919" s="478"/>
      <c r="BC3919" s="478"/>
      <c r="BD3919" s="478"/>
      <c r="BE3919" s="478"/>
      <c r="BF3919" s="478"/>
      <c r="BG3919" s="478"/>
    </row>
    <row r="3920" spans="2:59" x14ac:dyDescent="0.2">
      <c r="B3920" s="478"/>
      <c r="C3920" s="478"/>
      <c r="D3920" s="620"/>
      <c r="E3920" s="620"/>
      <c r="F3920" s="620"/>
      <c r="G3920" s="479"/>
      <c r="H3920" s="621"/>
      <c r="I3920" s="622"/>
      <c r="J3920" s="622"/>
      <c r="K3920" s="623"/>
      <c r="L3920" s="623"/>
      <c r="M3920" s="622"/>
      <c r="N3920" s="623"/>
      <c r="O3920" s="622"/>
      <c r="P3920" s="479"/>
      <c r="Q3920" s="479"/>
      <c r="R3920" s="623"/>
      <c r="S3920" s="478"/>
      <c r="T3920" s="478"/>
      <c r="U3920" s="624"/>
      <c r="V3920" s="624"/>
      <c r="W3920" s="624"/>
      <c r="BB3920" s="478"/>
      <c r="BC3920" s="478"/>
      <c r="BD3920" s="478"/>
      <c r="BE3920" s="478"/>
      <c r="BF3920" s="478"/>
      <c r="BG3920" s="478"/>
    </row>
    <row r="3921" spans="2:59" x14ac:dyDescent="0.2">
      <c r="B3921" s="478"/>
      <c r="C3921" s="478"/>
      <c r="D3921" s="620"/>
      <c r="E3921" s="620"/>
      <c r="F3921" s="620"/>
      <c r="G3921" s="479"/>
      <c r="H3921" s="621"/>
      <c r="I3921" s="622"/>
      <c r="J3921" s="622"/>
      <c r="K3921" s="623"/>
      <c r="L3921" s="623"/>
      <c r="M3921" s="622"/>
      <c r="N3921" s="623"/>
      <c r="O3921" s="622"/>
      <c r="P3921" s="479"/>
      <c r="Q3921" s="479"/>
      <c r="R3921" s="623"/>
      <c r="S3921" s="478"/>
      <c r="T3921" s="478"/>
      <c r="U3921" s="624"/>
      <c r="V3921" s="624"/>
      <c r="W3921" s="624"/>
      <c r="BB3921" s="478"/>
      <c r="BC3921" s="478"/>
      <c r="BD3921" s="478"/>
      <c r="BE3921" s="478"/>
      <c r="BF3921" s="478"/>
      <c r="BG3921" s="478"/>
    </row>
    <row r="3922" spans="2:59" x14ac:dyDescent="0.2">
      <c r="B3922" s="478"/>
      <c r="C3922" s="478"/>
      <c r="D3922" s="620"/>
      <c r="E3922" s="620"/>
      <c r="F3922" s="620"/>
      <c r="G3922" s="479"/>
      <c r="H3922" s="621"/>
      <c r="I3922" s="622"/>
      <c r="J3922" s="622"/>
      <c r="K3922" s="623"/>
      <c r="L3922" s="623"/>
      <c r="M3922" s="622"/>
      <c r="N3922" s="623"/>
      <c r="O3922" s="622"/>
      <c r="P3922" s="479"/>
      <c r="Q3922" s="479"/>
      <c r="R3922" s="623"/>
      <c r="S3922" s="478"/>
      <c r="T3922" s="478"/>
      <c r="U3922" s="624"/>
      <c r="V3922" s="624"/>
      <c r="W3922" s="624"/>
      <c r="BB3922" s="478"/>
      <c r="BC3922" s="478"/>
      <c r="BD3922" s="478"/>
      <c r="BE3922" s="478"/>
      <c r="BF3922" s="478"/>
      <c r="BG3922" s="478"/>
    </row>
    <row r="3923" spans="2:59" x14ac:dyDescent="0.2">
      <c r="B3923" s="478"/>
      <c r="C3923" s="478"/>
      <c r="D3923" s="620"/>
      <c r="E3923" s="620"/>
      <c r="F3923" s="620"/>
      <c r="G3923" s="479"/>
      <c r="H3923" s="621"/>
      <c r="I3923" s="622"/>
      <c r="J3923" s="622"/>
      <c r="K3923" s="623"/>
      <c r="L3923" s="623"/>
      <c r="M3923" s="622"/>
      <c r="N3923" s="623"/>
      <c r="O3923" s="622"/>
      <c r="P3923" s="479"/>
      <c r="Q3923" s="479"/>
      <c r="R3923" s="623"/>
      <c r="S3923" s="478"/>
      <c r="T3923" s="478"/>
      <c r="U3923" s="624"/>
      <c r="V3923" s="624"/>
      <c r="W3923" s="624"/>
      <c r="BB3923" s="478"/>
      <c r="BC3923" s="478"/>
      <c r="BD3923" s="478"/>
      <c r="BE3923" s="478"/>
      <c r="BF3923" s="478"/>
      <c r="BG3923" s="478"/>
    </row>
    <row r="3924" spans="2:59" x14ac:dyDescent="0.2">
      <c r="B3924" s="478"/>
      <c r="C3924" s="478"/>
      <c r="D3924" s="620"/>
      <c r="E3924" s="620"/>
      <c r="F3924" s="620"/>
      <c r="G3924" s="479"/>
      <c r="H3924" s="621"/>
      <c r="I3924" s="622"/>
      <c r="J3924" s="622"/>
      <c r="K3924" s="623"/>
      <c r="L3924" s="623"/>
      <c r="M3924" s="622"/>
      <c r="N3924" s="623"/>
      <c r="O3924" s="622"/>
      <c r="P3924" s="479"/>
      <c r="Q3924" s="479"/>
      <c r="R3924" s="623"/>
      <c r="S3924" s="478"/>
      <c r="T3924" s="478"/>
      <c r="U3924" s="624"/>
      <c r="V3924" s="624"/>
      <c r="W3924" s="624"/>
      <c r="BB3924" s="478"/>
      <c r="BC3924" s="478"/>
      <c r="BD3924" s="478"/>
      <c r="BE3924" s="478"/>
      <c r="BF3924" s="478"/>
      <c r="BG3924" s="478"/>
    </row>
    <row r="3925" spans="2:59" x14ac:dyDescent="0.2">
      <c r="B3925" s="478"/>
      <c r="C3925" s="478"/>
      <c r="D3925" s="620"/>
      <c r="E3925" s="620"/>
      <c r="F3925" s="620"/>
      <c r="G3925" s="479"/>
      <c r="H3925" s="621"/>
      <c r="I3925" s="622"/>
      <c r="J3925" s="622"/>
      <c r="K3925" s="623"/>
      <c r="L3925" s="623"/>
      <c r="M3925" s="622"/>
      <c r="N3925" s="623"/>
      <c r="O3925" s="622"/>
      <c r="P3925" s="479"/>
      <c r="Q3925" s="479"/>
      <c r="R3925" s="623"/>
      <c r="S3925" s="478"/>
      <c r="T3925" s="478"/>
      <c r="U3925" s="624"/>
      <c r="V3925" s="624"/>
      <c r="W3925" s="624"/>
      <c r="BB3925" s="478"/>
      <c r="BC3925" s="478"/>
      <c r="BD3925" s="478"/>
      <c r="BE3925" s="478"/>
      <c r="BF3925" s="478"/>
      <c r="BG3925" s="478"/>
    </row>
    <row r="3926" spans="2:59" x14ac:dyDescent="0.2">
      <c r="B3926" s="478"/>
      <c r="C3926" s="478"/>
      <c r="D3926" s="620"/>
      <c r="E3926" s="620"/>
      <c r="F3926" s="620"/>
      <c r="G3926" s="479"/>
      <c r="H3926" s="621"/>
      <c r="I3926" s="622"/>
      <c r="J3926" s="622"/>
      <c r="K3926" s="623"/>
      <c r="L3926" s="623"/>
      <c r="M3926" s="622"/>
      <c r="N3926" s="623"/>
      <c r="O3926" s="622"/>
      <c r="P3926" s="479"/>
      <c r="Q3926" s="479"/>
      <c r="R3926" s="623"/>
      <c r="S3926" s="478"/>
      <c r="T3926" s="478"/>
      <c r="U3926" s="624"/>
      <c r="V3926" s="624"/>
      <c r="W3926" s="624"/>
      <c r="BB3926" s="478"/>
      <c r="BC3926" s="478"/>
      <c r="BD3926" s="478"/>
      <c r="BE3926" s="478"/>
      <c r="BF3926" s="478"/>
      <c r="BG3926" s="478"/>
    </row>
    <row r="3927" spans="2:59" x14ac:dyDescent="0.2">
      <c r="B3927" s="478"/>
      <c r="C3927" s="478"/>
      <c r="D3927" s="620"/>
      <c r="E3927" s="620"/>
      <c r="F3927" s="620"/>
      <c r="G3927" s="479"/>
      <c r="H3927" s="621"/>
      <c r="I3927" s="622"/>
      <c r="J3927" s="622"/>
      <c r="K3927" s="623"/>
      <c r="L3927" s="623"/>
      <c r="M3927" s="622"/>
      <c r="N3927" s="623"/>
      <c r="O3927" s="622"/>
      <c r="P3927" s="479"/>
      <c r="Q3927" s="479"/>
      <c r="R3927" s="623"/>
      <c r="S3927" s="478"/>
      <c r="T3927" s="478"/>
      <c r="U3927" s="624"/>
      <c r="V3927" s="624"/>
      <c r="W3927" s="624"/>
      <c r="BB3927" s="478"/>
      <c r="BC3927" s="478"/>
      <c r="BD3927" s="478"/>
      <c r="BE3927" s="478"/>
      <c r="BF3927" s="478"/>
      <c r="BG3927" s="478"/>
    </row>
    <row r="3928" spans="2:59" x14ac:dyDescent="0.2">
      <c r="B3928" s="478"/>
      <c r="C3928" s="478"/>
      <c r="D3928" s="620"/>
      <c r="E3928" s="620"/>
      <c r="F3928" s="620"/>
      <c r="G3928" s="479"/>
      <c r="H3928" s="621"/>
      <c r="I3928" s="622"/>
      <c r="J3928" s="622"/>
      <c r="K3928" s="623"/>
      <c r="L3928" s="623"/>
      <c r="M3928" s="622"/>
      <c r="N3928" s="623"/>
      <c r="O3928" s="622"/>
      <c r="P3928" s="479"/>
      <c r="Q3928" s="479"/>
      <c r="R3928" s="623"/>
      <c r="S3928" s="478"/>
      <c r="T3928" s="478"/>
      <c r="U3928" s="624"/>
      <c r="V3928" s="624"/>
      <c r="W3928" s="624"/>
      <c r="BB3928" s="478"/>
      <c r="BC3928" s="478"/>
      <c r="BD3928" s="478"/>
      <c r="BE3928" s="478"/>
      <c r="BF3928" s="478"/>
      <c r="BG3928" s="478"/>
    </row>
    <row r="3929" spans="2:59" x14ac:dyDescent="0.2">
      <c r="B3929" s="478"/>
      <c r="C3929" s="478"/>
      <c r="D3929" s="620"/>
      <c r="E3929" s="620"/>
      <c r="F3929" s="620"/>
      <c r="G3929" s="479"/>
      <c r="H3929" s="621"/>
      <c r="I3929" s="622"/>
      <c r="J3929" s="622"/>
      <c r="K3929" s="623"/>
      <c r="L3929" s="623"/>
      <c r="M3929" s="622"/>
      <c r="N3929" s="623"/>
      <c r="O3929" s="622"/>
      <c r="P3929" s="479"/>
      <c r="Q3929" s="479"/>
      <c r="R3929" s="623"/>
      <c r="S3929" s="478"/>
      <c r="T3929" s="478"/>
      <c r="U3929" s="624"/>
      <c r="V3929" s="624"/>
      <c r="W3929" s="624"/>
      <c r="BB3929" s="478"/>
      <c r="BC3929" s="478"/>
      <c r="BD3929" s="478"/>
      <c r="BE3929" s="478"/>
      <c r="BF3929" s="478"/>
      <c r="BG3929" s="478"/>
    </row>
    <row r="3930" spans="2:59" x14ac:dyDescent="0.2">
      <c r="B3930" s="478"/>
      <c r="C3930" s="478"/>
      <c r="D3930" s="620"/>
      <c r="E3930" s="620"/>
      <c r="F3930" s="620"/>
      <c r="G3930" s="479"/>
      <c r="H3930" s="621"/>
      <c r="I3930" s="622"/>
      <c r="J3930" s="622"/>
      <c r="K3930" s="623"/>
      <c r="L3930" s="623"/>
      <c r="M3930" s="622"/>
      <c r="N3930" s="623"/>
      <c r="O3930" s="622"/>
      <c r="P3930" s="479"/>
      <c r="Q3930" s="479"/>
      <c r="R3930" s="623"/>
      <c r="S3930" s="478"/>
      <c r="T3930" s="478"/>
      <c r="U3930" s="624"/>
      <c r="V3930" s="624"/>
      <c r="W3930" s="624"/>
      <c r="BB3930" s="478"/>
      <c r="BC3930" s="478"/>
      <c r="BD3930" s="478"/>
      <c r="BE3930" s="478"/>
      <c r="BF3930" s="478"/>
      <c r="BG3930" s="478"/>
    </row>
    <row r="3931" spans="2:59" x14ac:dyDescent="0.2">
      <c r="B3931" s="478"/>
      <c r="C3931" s="478"/>
      <c r="D3931" s="620"/>
      <c r="E3931" s="620"/>
      <c r="F3931" s="620"/>
      <c r="G3931" s="479"/>
      <c r="H3931" s="621"/>
      <c r="I3931" s="622"/>
      <c r="J3931" s="622"/>
      <c r="K3931" s="623"/>
      <c r="L3931" s="623"/>
      <c r="M3931" s="622"/>
      <c r="N3931" s="623"/>
      <c r="O3931" s="622"/>
      <c r="P3931" s="479"/>
      <c r="Q3931" s="479"/>
      <c r="R3931" s="623"/>
      <c r="S3931" s="478"/>
      <c r="T3931" s="478"/>
      <c r="U3931" s="624"/>
      <c r="V3931" s="624"/>
      <c r="W3931" s="624"/>
      <c r="BB3931" s="478"/>
      <c r="BC3931" s="478"/>
      <c r="BD3931" s="478"/>
      <c r="BE3931" s="478"/>
      <c r="BF3931" s="478"/>
      <c r="BG3931" s="478"/>
    </row>
    <row r="3932" spans="2:59" x14ac:dyDescent="0.2">
      <c r="B3932" s="478"/>
      <c r="C3932" s="478"/>
      <c r="D3932" s="620"/>
      <c r="E3932" s="620"/>
      <c r="F3932" s="620"/>
      <c r="G3932" s="479"/>
      <c r="H3932" s="621"/>
      <c r="I3932" s="622"/>
      <c r="J3932" s="622"/>
      <c r="K3932" s="623"/>
      <c r="L3932" s="623"/>
      <c r="M3932" s="622"/>
      <c r="N3932" s="623"/>
      <c r="O3932" s="622"/>
      <c r="P3932" s="479"/>
      <c r="Q3932" s="479"/>
      <c r="R3932" s="623"/>
      <c r="S3932" s="478"/>
      <c r="T3932" s="478"/>
      <c r="U3932" s="624"/>
      <c r="V3932" s="624"/>
      <c r="W3932" s="624"/>
      <c r="BB3932" s="478"/>
      <c r="BC3932" s="478"/>
      <c r="BD3932" s="478"/>
      <c r="BE3932" s="478"/>
      <c r="BF3932" s="478"/>
      <c r="BG3932" s="478"/>
    </row>
    <row r="3933" spans="2:59" x14ac:dyDescent="0.2">
      <c r="B3933" s="478"/>
      <c r="C3933" s="478"/>
      <c r="D3933" s="620"/>
      <c r="E3933" s="620"/>
      <c r="F3933" s="620"/>
      <c r="G3933" s="479"/>
      <c r="H3933" s="621"/>
      <c r="I3933" s="622"/>
      <c r="J3933" s="622"/>
      <c r="K3933" s="623"/>
      <c r="L3933" s="623"/>
      <c r="M3933" s="622"/>
      <c r="N3933" s="623"/>
      <c r="O3933" s="622"/>
      <c r="P3933" s="479"/>
      <c r="Q3933" s="479"/>
      <c r="R3933" s="623"/>
      <c r="S3933" s="478"/>
      <c r="T3933" s="478"/>
      <c r="U3933" s="624"/>
      <c r="V3933" s="624"/>
      <c r="W3933" s="624"/>
      <c r="BB3933" s="478"/>
      <c r="BC3933" s="478"/>
      <c r="BD3933" s="478"/>
      <c r="BE3933" s="478"/>
      <c r="BF3933" s="478"/>
      <c r="BG3933" s="478"/>
    </row>
    <row r="3934" spans="2:59" x14ac:dyDescent="0.2">
      <c r="B3934" s="478"/>
      <c r="C3934" s="478"/>
      <c r="D3934" s="620"/>
      <c r="E3934" s="620"/>
      <c r="F3934" s="620"/>
      <c r="G3934" s="479"/>
      <c r="H3934" s="621"/>
      <c r="I3934" s="622"/>
      <c r="J3934" s="622"/>
      <c r="K3934" s="623"/>
      <c r="L3934" s="623"/>
      <c r="M3934" s="622"/>
      <c r="N3934" s="623"/>
      <c r="O3934" s="622"/>
      <c r="P3934" s="479"/>
      <c r="Q3934" s="479"/>
      <c r="R3934" s="623"/>
      <c r="S3934" s="478"/>
      <c r="T3934" s="478"/>
      <c r="U3934" s="624"/>
      <c r="V3934" s="624"/>
      <c r="W3934" s="624"/>
      <c r="BB3934" s="478"/>
      <c r="BC3934" s="478"/>
      <c r="BD3934" s="478"/>
      <c r="BE3934" s="478"/>
      <c r="BF3934" s="478"/>
      <c r="BG3934" s="478"/>
    </row>
    <row r="3935" spans="2:59" x14ac:dyDescent="0.2">
      <c r="B3935" s="478"/>
      <c r="C3935" s="478"/>
      <c r="D3935" s="620"/>
      <c r="E3935" s="620"/>
      <c r="F3935" s="620"/>
      <c r="G3935" s="479"/>
      <c r="H3935" s="621"/>
      <c r="I3935" s="622"/>
      <c r="J3935" s="622"/>
      <c r="K3935" s="623"/>
      <c r="L3935" s="623"/>
      <c r="M3935" s="622"/>
      <c r="N3935" s="623"/>
      <c r="O3935" s="622"/>
      <c r="P3935" s="479"/>
      <c r="Q3935" s="479"/>
      <c r="R3935" s="623"/>
      <c r="S3935" s="478"/>
      <c r="T3935" s="478"/>
      <c r="U3935" s="624"/>
      <c r="V3935" s="624"/>
      <c r="W3935" s="624"/>
      <c r="BB3935" s="478"/>
      <c r="BC3935" s="478"/>
      <c r="BD3935" s="478"/>
      <c r="BE3935" s="478"/>
      <c r="BF3935" s="478"/>
      <c r="BG3935" s="478"/>
    </row>
    <row r="3936" spans="2:59" x14ac:dyDescent="0.2">
      <c r="B3936" s="478"/>
      <c r="C3936" s="478"/>
      <c r="D3936" s="620"/>
      <c r="E3936" s="620"/>
      <c r="F3936" s="620"/>
      <c r="G3936" s="479"/>
      <c r="H3936" s="621"/>
      <c r="I3936" s="622"/>
      <c r="J3936" s="622"/>
      <c r="K3936" s="623"/>
      <c r="L3936" s="623"/>
      <c r="M3936" s="622"/>
      <c r="N3936" s="623"/>
      <c r="O3936" s="622"/>
      <c r="P3936" s="479"/>
      <c r="Q3936" s="479"/>
      <c r="R3936" s="623"/>
      <c r="S3936" s="478"/>
      <c r="T3936" s="478"/>
      <c r="U3936" s="624"/>
      <c r="V3936" s="624"/>
      <c r="W3936" s="624"/>
      <c r="BB3936" s="478"/>
      <c r="BC3936" s="478"/>
      <c r="BD3936" s="478"/>
      <c r="BE3936" s="478"/>
      <c r="BF3936" s="478"/>
      <c r="BG3936" s="478"/>
    </row>
    <row r="3937" spans="2:59" x14ac:dyDescent="0.2">
      <c r="B3937" s="478"/>
      <c r="C3937" s="478"/>
      <c r="D3937" s="620"/>
      <c r="E3937" s="620"/>
      <c r="F3937" s="620"/>
      <c r="G3937" s="479"/>
      <c r="H3937" s="621"/>
      <c r="I3937" s="622"/>
      <c r="J3937" s="622"/>
      <c r="K3937" s="623"/>
      <c r="L3937" s="623"/>
      <c r="M3937" s="622"/>
      <c r="N3937" s="623"/>
      <c r="O3937" s="622"/>
      <c r="P3937" s="479"/>
      <c r="Q3937" s="479"/>
      <c r="R3937" s="623"/>
      <c r="S3937" s="478"/>
      <c r="T3937" s="478"/>
      <c r="U3937" s="624"/>
      <c r="V3937" s="624"/>
      <c r="W3937" s="624"/>
      <c r="BB3937" s="478"/>
      <c r="BC3937" s="478"/>
      <c r="BD3937" s="478"/>
      <c r="BE3937" s="478"/>
      <c r="BF3937" s="478"/>
      <c r="BG3937" s="478"/>
    </row>
    <row r="3938" spans="2:59" x14ac:dyDescent="0.2">
      <c r="B3938" s="478"/>
      <c r="C3938" s="478"/>
      <c r="D3938" s="620"/>
      <c r="E3938" s="620"/>
      <c r="F3938" s="620"/>
      <c r="G3938" s="479"/>
      <c r="H3938" s="621"/>
      <c r="I3938" s="622"/>
      <c r="J3938" s="622"/>
      <c r="K3938" s="623"/>
      <c r="L3938" s="623"/>
      <c r="M3938" s="622"/>
      <c r="N3938" s="623"/>
      <c r="O3938" s="622"/>
      <c r="P3938" s="479"/>
      <c r="Q3938" s="479"/>
      <c r="R3938" s="623"/>
      <c r="S3938" s="478"/>
      <c r="T3938" s="478"/>
      <c r="U3938" s="624"/>
      <c r="V3938" s="624"/>
      <c r="W3938" s="624"/>
      <c r="BB3938" s="478"/>
      <c r="BC3938" s="478"/>
      <c r="BD3938" s="478"/>
      <c r="BE3938" s="478"/>
      <c r="BF3938" s="478"/>
      <c r="BG3938" s="478"/>
    </row>
    <row r="3939" spans="2:59" x14ac:dyDescent="0.2">
      <c r="B3939" s="478"/>
      <c r="C3939" s="478"/>
      <c r="D3939" s="620"/>
      <c r="E3939" s="620"/>
      <c r="F3939" s="620"/>
      <c r="G3939" s="479"/>
      <c r="H3939" s="621"/>
      <c r="I3939" s="622"/>
      <c r="J3939" s="622"/>
      <c r="K3939" s="623"/>
      <c r="L3939" s="623"/>
      <c r="M3939" s="622"/>
      <c r="N3939" s="623"/>
      <c r="O3939" s="622"/>
      <c r="P3939" s="479"/>
      <c r="Q3939" s="479"/>
      <c r="R3939" s="623"/>
      <c r="S3939" s="478"/>
      <c r="T3939" s="478"/>
      <c r="U3939" s="624"/>
      <c r="V3939" s="624"/>
      <c r="W3939" s="624"/>
      <c r="BB3939" s="478"/>
      <c r="BC3939" s="478"/>
      <c r="BD3939" s="478"/>
      <c r="BE3939" s="478"/>
      <c r="BF3939" s="478"/>
      <c r="BG3939" s="478"/>
    </row>
    <row r="3940" spans="2:59" x14ac:dyDescent="0.2">
      <c r="B3940" s="478"/>
      <c r="C3940" s="478"/>
      <c r="D3940" s="620"/>
      <c r="E3940" s="620"/>
      <c r="F3940" s="620"/>
      <c r="G3940" s="479"/>
      <c r="H3940" s="621"/>
      <c r="I3940" s="622"/>
      <c r="J3940" s="622"/>
      <c r="K3940" s="623"/>
      <c r="L3940" s="623"/>
      <c r="M3940" s="622"/>
      <c r="N3940" s="623"/>
      <c r="O3940" s="622"/>
      <c r="P3940" s="479"/>
      <c r="Q3940" s="479"/>
      <c r="R3940" s="623"/>
      <c r="S3940" s="478"/>
      <c r="T3940" s="478"/>
      <c r="U3940" s="624"/>
      <c r="V3940" s="624"/>
      <c r="W3940" s="624"/>
      <c r="BB3940" s="478"/>
      <c r="BC3940" s="478"/>
      <c r="BD3940" s="478"/>
      <c r="BE3940" s="478"/>
      <c r="BF3940" s="478"/>
      <c r="BG3940" s="478"/>
    </row>
    <row r="3941" spans="2:59" x14ac:dyDescent="0.2">
      <c r="B3941" s="478"/>
      <c r="C3941" s="478"/>
      <c r="D3941" s="620"/>
      <c r="E3941" s="620"/>
      <c r="F3941" s="620"/>
      <c r="G3941" s="479"/>
      <c r="H3941" s="621"/>
      <c r="I3941" s="622"/>
      <c r="J3941" s="622"/>
      <c r="K3941" s="623"/>
      <c r="L3941" s="623"/>
      <c r="M3941" s="622"/>
      <c r="N3941" s="623"/>
      <c r="O3941" s="622"/>
      <c r="P3941" s="479"/>
      <c r="Q3941" s="479"/>
      <c r="R3941" s="623"/>
      <c r="S3941" s="478"/>
      <c r="T3941" s="478"/>
      <c r="U3941" s="624"/>
      <c r="V3941" s="624"/>
      <c r="W3941" s="624"/>
      <c r="BB3941" s="478"/>
      <c r="BC3941" s="478"/>
      <c r="BD3941" s="478"/>
      <c r="BE3941" s="478"/>
      <c r="BF3941" s="478"/>
      <c r="BG3941" s="478"/>
    </row>
    <row r="3942" spans="2:59" x14ac:dyDescent="0.2">
      <c r="B3942" s="478"/>
      <c r="C3942" s="478"/>
      <c r="D3942" s="620"/>
      <c r="E3942" s="620"/>
      <c r="F3942" s="620"/>
      <c r="G3942" s="479"/>
      <c r="H3942" s="621"/>
      <c r="I3942" s="622"/>
      <c r="J3942" s="622"/>
      <c r="K3942" s="623"/>
      <c r="L3942" s="623"/>
      <c r="M3942" s="622"/>
      <c r="N3942" s="623"/>
      <c r="O3942" s="622"/>
      <c r="P3942" s="479"/>
      <c r="Q3942" s="479"/>
      <c r="R3942" s="623"/>
      <c r="S3942" s="478"/>
      <c r="T3942" s="478"/>
      <c r="U3942" s="624"/>
      <c r="V3942" s="624"/>
      <c r="W3942" s="624"/>
      <c r="BB3942" s="478"/>
      <c r="BC3942" s="478"/>
      <c r="BD3942" s="478"/>
      <c r="BE3942" s="478"/>
      <c r="BF3942" s="478"/>
      <c r="BG3942" s="478"/>
    </row>
    <row r="3943" spans="2:59" x14ac:dyDescent="0.2">
      <c r="B3943" s="478"/>
      <c r="C3943" s="478"/>
      <c r="D3943" s="620"/>
      <c r="E3943" s="620"/>
      <c r="F3943" s="620"/>
      <c r="G3943" s="479"/>
      <c r="H3943" s="621"/>
      <c r="I3943" s="622"/>
      <c r="J3943" s="622"/>
      <c r="K3943" s="623"/>
      <c r="L3943" s="623"/>
      <c r="M3943" s="622"/>
      <c r="N3943" s="623"/>
      <c r="O3943" s="622"/>
      <c r="P3943" s="479"/>
      <c r="Q3943" s="479"/>
      <c r="R3943" s="623"/>
      <c r="S3943" s="478"/>
      <c r="T3943" s="478"/>
      <c r="U3943" s="624"/>
      <c r="V3943" s="624"/>
      <c r="W3943" s="624"/>
      <c r="BB3943" s="478"/>
      <c r="BC3943" s="478"/>
      <c r="BD3943" s="478"/>
      <c r="BE3943" s="478"/>
      <c r="BF3943" s="478"/>
      <c r="BG3943" s="478"/>
    </row>
    <row r="3944" spans="2:59" x14ac:dyDescent="0.2">
      <c r="B3944" s="478"/>
      <c r="C3944" s="478"/>
      <c r="D3944" s="620"/>
      <c r="E3944" s="620"/>
      <c r="F3944" s="620"/>
      <c r="G3944" s="479"/>
      <c r="H3944" s="621"/>
      <c r="I3944" s="622"/>
      <c r="J3944" s="622"/>
      <c r="K3944" s="623"/>
      <c r="L3944" s="623"/>
      <c r="M3944" s="622"/>
      <c r="N3944" s="623"/>
      <c r="O3944" s="622"/>
      <c r="P3944" s="479"/>
      <c r="Q3944" s="479"/>
      <c r="R3944" s="623"/>
      <c r="S3944" s="478"/>
      <c r="T3944" s="478"/>
      <c r="U3944" s="624"/>
      <c r="V3944" s="624"/>
      <c r="W3944" s="624"/>
      <c r="BB3944" s="478"/>
      <c r="BC3944" s="478"/>
      <c r="BD3944" s="478"/>
      <c r="BE3944" s="478"/>
      <c r="BF3944" s="478"/>
      <c r="BG3944" s="478"/>
    </row>
    <row r="3945" spans="2:59" x14ac:dyDescent="0.2">
      <c r="B3945" s="478"/>
      <c r="C3945" s="478"/>
      <c r="D3945" s="620"/>
      <c r="E3945" s="620"/>
      <c r="F3945" s="620"/>
      <c r="G3945" s="479"/>
      <c r="H3945" s="621"/>
      <c r="I3945" s="622"/>
      <c r="J3945" s="622"/>
      <c r="K3945" s="623"/>
      <c r="L3945" s="623"/>
      <c r="M3945" s="622"/>
      <c r="N3945" s="623"/>
      <c r="O3945" s="622"/>
      <c r="P3945" s="479"/>
      <c r="Q3945" s="479"/>
      <c r="R3945" s="623"/>
      <c r="S3945" s="478"/>
      <c r="T3945" s="478"/>
      <c r="U3945" s="624"/>
      <c r="V3945" s="624"/>
      <c r="W3945" s="624"/>
      <c r="BB3945" s="478"/>
      <c r="BC3945" s="478"/>
      <c r="BD3945" s="478"/>
      <c r="BE3945" s="478"/>
      <c r="BF3945" s="478"/>
      <c r="BG3945" s="478"/>
    </row>
    <row r="3946" spans="2:59" x14ac:dyDescent="0.2">
      <c r="B3946" s="478"/>
      <c r="C3946" s="478"/>
      <c r="D3946" s="620"/>
      <c r="E3946" s="620"/>
      <c r="F3946" s="620"/>
      <c r="G3946" s="479"/>
      <c r="H3946" s="621"/>
      <c r="I3946" s="622"/>
      <c r="J3946" s="622"/>
      <c r="K3946" s="623"/>
      <c r="L3946" s="623"/>
      <c r="M3946" s="622"/>
      <c r="N3946" s="623"/>
      <c r="O3946" s="622"/>
      <c r="P3946" s="479"/>
      <c r="Q3946" s="479"/>
      <c r="R3946" s="623"/>
      <c r="S3946" s="478"/>
      <c r="T3946" s="478"/>
      <c r="U3946" s="624"/>
      <c r="V3946" s="624"/>
      <c r="W3946" s="624"/>
      <c r="BB3946" s="478"/>
      <c r="BC3946" s="478"/>
      <c r="BD3946" s="478"/>
      <c r="BE3946" s="478"/>
      <c r="BF3946" s="478"/>
      <c r="BG3946" s="478"/>
    </row>
    <row r="3947" spans="2:59" x14ac:dyDescent="0.2">
      <c r="B3947" s="478"/>
      <c r="C3947" s="478"/>
      <c r="D3947" s="620"/>
      <c r="E3947" s="620"/>
      <c r="F3947" s="620"/>
      <c r="G3947" s="479"/>
      <c r="H3947" s="621"/>
      <c r="I3947" s="622"/>
      <c r="J3947" s="622"/>
      <c r="K3947" s="623"/>
      <c r="L3947" s="623"/>
      <c r="M3947" s="622"/>
      <c r="N3947" s="623"/>
      <c r="O3947" s="622"/>
      <c r="P3947" s="479"/>
      <c r="Q3947" s="479"/>
      <c r="R3947" s="623"/>
      <c r="S3947" s="478"/>
      <c r="T3947" s="478"/>
      <c r="U3947" s="624"/>
      <c r="V3947" s="624"/>
      <c r="W3947" s="624"/>
      <c r="BB3947" s="478"/>
      <c r="BC3947" s="478"/>
      <c r="BD3947" s="478"/>
      <c r="BE3947" s="478"/>
      <c r="BF3947" s="478"/>
      <c r="BG3947" s="478"/>
    </row>
    <row r="3948" spans="2:59" x14ac:dyDescent="0.2">
      <c r="B3948" s="478"/>
      <c r="C3948" s="478"/>
      <c r="D3948" s="620"/>
      <c r="E3948" s="620"/>
      <c r="F3948" s="620"/>
      <c r="G3948" s="479"/>
      <c r="H3948" s="621"/>
      <c r="I3948" s="622"/>
      <c r="J3948" s="622"/>
      <c r="K3948" s="623"/>
      <c r="L3948" s="623"/>
      <c r="M3948" s="622"/>
      <c r="N3948" s="623"/>
      <c r="O3948" s="622"/>
      <c r="P3948" s="479"/>
      <c r="Q3948" s="479"/>
      <c r="R3948" s="623"/>
      <c r="S3948" s="478"/>
      <c r="T3948" s="478"/>
      <c r="U3948" s="624"/>
      <c r="V3948" s="624"/>
      <c r="W3948" s="624"/>
      <c r="BB3948" s="478"/>
      <c r="BC3948" s="478"/>
      <c r="BD3948" s="478"/>
      <c r="BE3948" s="478"/>
      <c r="BF3948" s="478"/>
      <c r="BG3948" s="478"/>
    </row>
    <row r="3949" spans="2:59" x14ac:dyDescent="0.2">
      <c r="B3949" s="478"/>
      <c r="C3949" s="478"/>
      <c r="D3949" s="620"/>
      <c r="E3949" s="620"/>
      <c r="F3949" s="620"/>
      <c r="G3949" s="479"/>
      <c r="H3949" s="621"/>
      <c r="I3949" s="622"/>
      <c r="J3949" s="622"/>
      <c r="K3949" s="623"/>
      <c r="L3949" s="623"/>
      <c r="M3949" s="622"/>
      <c r="N3949" s="623"/>
      <c r="O3949" s="622"/>
      <c r="P3949" s="479"/>
      <c r="Q3949" s="479"/>
      <c r="R3949" s="623"/>
      <c r="S3949" s="478"/>
      <c r="T3949" s="478"/>
      <c r="U3949" s="624"/>
      <c r="V3949" s="624"/>
      <c r="W3949" s="624"/>
      <c r="BB3949" s="478"/>
      <c r="BC3949" s="478"/>
      <c r="BD3949" s="478"/>
      <c r="BE3949" s="478"/>
      <c r="BF3949" s="478"/>
      <c r="BG3949" s="478"/>
    </row>
    <row r="3950" spans="2:59" x14ac:dyDescent="0.2">
      <c r="B3950" s="478"/>
      <c r="C3950" s="478"/>
      <c r="D3950" s="620"/>
      <c r="E3950" s="620"/>
      <c r="F3950" s="620"/>
      <c r="G3950" s="479"/>
      <c r="H3950" s="621"/>
      <c r="I3950" s="622"/>
      <c r="J3950" s="622"/>
      <c r="K3950" s="623"/>
      <c r="L3950" s="623"/>
      <c r="M3950" s="622"/>
      <c r="N3950" s="623"/>
      <c r="O3950" s="622"/>
      <c r="P3950" s="479"/>
      <c r="Q3950" s="479"/>
      <c r="R3950" s="623"/>
      <c r="S3950" s="478"/>
      <c r="T3950" s="478"/>
      <c r="U3950" s="624"/>
      <c r="V3950" s="624"/>
      <c r="W3950" s="624"/>
      <c r="BB3950" s="478"/>
      <c r="BC3950" s="478"/>
      <c r="BD3950" s="478"/>
      <c r="BE3950" s="478"/>
      <c r="BF3950" s="478"/>
      <c r="BG3950" s="478"/>
    </row>
    <row r="3951" spans="2:59" x14ac:dyDescent="0.2">
      <c r="B3951" s="478"/>
      <c r="C3951" s="478"/>
      <c r="D3951" s="620"/>
      <c r="E3951" s="620"/>
      <c r="F3951" s="620"/>
      <c r="G3951" s="479"/>
      <c r="H3951" s="621"/>
      <c r="I3951" s="622"/>
      <c r="J3951" s="622"/>
      <c r="K3951" s="623"/>
      <c r="L3951" s="623"/>
      <c r="M3951" s="622"/>
      <c r="N3951" s="623"/>
      <c r="O3951" s="622"/>
      <c r="P3951" s="479"/>
      <c r="Q3951" s="479"/>
      <c r="R3951" s="623"/>
      <c r="S3951" s="478"/>
      <c r="T3951" s="478"/>
      <c r="U3951" s="624"/>
      <c r="V3951" s="624"/>
      <c r="W3951" s="624"/>
      <c r="BB3951" s="478"/>
      <c r="BC3951" s="478"/>
      <c r="BD3951" s="478"/>
      <c r="BE3951" s="478"/>
      <c r="BF3951" s="478"/>
      <c r="BG3951" s="478"/>
    </row>
    <row r="3952" spans="2:59" x14ac:dyDescent="0.2">
      <c r="B3952" s="478"/>
      <c r="C3952" s="478"/>
      <c r="D3952" s="620"/>
      <c r="E3952" s="620"/>
      <c r="F3952" s="620"/>
      <c r="G3952" s="479"/>
      <c r="H3952" s="621"/>
      <c r="I3952" s="622"/>
      <c r="J3952" s="622"/>
      <c r="K3952" s="623"/>
      <c r="L3952" s="623"/>
      <c r="M3952" s="622"/>
      <c r="N3952" s="623"/>
      <c r="O3952" s="622"/>
      <c r="P3952" s="479"/>
      <c r="Q3952" s="479"/>
      <c r="R3952" s="623"/>
      <c r="S3952" s="478"/>
      <c r="T3952" s="478"/>
      <c r="U3952" s="624"/>
      <c r="V3952" s="624"/>
      <c r="W3952" s="624"/>
      <c r="BB3952" s="478"/>
      <c r="BC3952" s="478"/>
      <c r="BD3952" s="478"/>
      <c r="BE3952" s="478"/>
      <c r="BF3952" s="478"/>
      <c r="BG3952" s="478"/>
    </row>
    <row r="3953" spans="2:59" x14ac:dyDescent="0.2">
      <c r="B3953" s="478"/>
      <c r="C3953" s="478"/>
      <c r="D3953" s="620"/>
      <c r="E3953" s="620"/>
      <c r="F3953" s="620"/>
      <c r="G3953" s="479"/>
      <c r="H3953" s="621"/>
      <c r="I3953" s="622"/>
      <c r="J3953" s="622"/>
      <c r="K3953" s="623"/>
      <c r="L3953" s="623"/>
      <c r="M3953" s="622"/>
      <c r="N3953" s="623"/>
      <c r="O3953" s="622"/>
      <c r="P3953" s="479"/>
      <c r="Q3953" s="479"/>
      <c r="R3953" s="623"/>
      <c r="S3953" s="478"/>
      <c r="T3953" s="478"/>
      <c r="U3953" s="624"/>
      <c r="V3953" s="624"/>
      <c r="W3953" s="624"/>
      <c r="BB3953" s="478"/>
      <c r="BC3953" s="478"/>
      <c r="BD3953" s="478"/>
      <c r="BE3953" s="478"/>
      <c r="BF3953" s="478"/>
      <c r="BG3953" s="478"/>
    </row>
    <row r="3954" spans="2:59" x14ac:dyDescent="0.2">
      <c r="B3954" s="478"/>
      <c r="C3954" s="478"/>
      <c r="D3954" s="620"/>
      <c r="E3954" s="620"/>
      <c r="F3954" s="620"/>
      <c r="G3954" s="479"/>
      <c r="H3954" s="621"/>
      <c r="I3954" s="622"/>
      <c r="J3954" s="622"/>
      <c r="K3954" s="623"/>
      <c r="L3954" s="623"/>
      <c r="M3954" s="622"/>
      <c r="N3954" s="623"/>
      <c r="O3954" s="622"/>
      <c r="P3954" s="479"/>
      <c r="Q3954" s="479"/>
      <c r="R3954" s="623"/>
      <c r="S3954" s="478"/>
      <c r="T3954" s="478"/>
      <c r="U3954" s="624"/>
      <c r="V3954" s="624"/>
      <c r="W3954" s="624"/>
      <c r="BB3954" s="478"/>
      <c r="BC3954" s="478"/>
      <c r="BD3954" s="478"/>
      <c r="BE3954" s="478"/>
      <c r="BF3954" s="478"/>
      <c r="BG3954" s="478"/>
    </row>
    <row r="3955" spans="2:59" x14ac:dyDescent="0.2">
      <c r="B3955" s="478"/>
      <c r="C3955" s="478"/>
      <c r="D3955" s="620"/>
      <c r="E3955" s="620"/>
      <c r="F3955" s="620"/>
      <c r="G3955" s="479"/>
      <c r="H3955" s="621"/>
      <c r="I3955" s="622"/>
      <c r="J3955" s="622"/>
      <c r="K3955" s="623"/>
      <c r="L3955" s="623"/>
      <c r="M3955" s="622"/>
      <c r="N3955" s="623"/>
      <c r="O3955" s="622"/>
      <c r="P3955" s="479"/>
      <c r="Q3955" s="479"/>
      <c r="R3955" s="623"/>
      <c r="S3955" s="478"/>
      <c r="T3955" s="478"/>
      <c r="U3955" s="624"/>
      <c r="V3955" s="624"/>
      <c r="W3955" s="624"/>
      <c r="BB3955" s="478"/>
      <c r="BC3955" s="478"/>
      <c r="BD3955" s="478"/>
      <c r="BE3955" s="478"/>
      <c r="BF3955" s="478"/>
      <c r="BG3955" s="478"/>
    </row>
    <row r="3956" spans="2:59" x14ac:dyDescent="0.2">
      <c r="B3956" s="478"/>
      <c r="C3956" s="478"/>
      <c r="D3956" s="620"/>
      <c r="E3956" s="620"/>
      <c r="F3956" s="620"/>
      <c r="G3956" s="479"/>
      <c r="H3956" s="621"/>
      <c r="I3956" s="622"/>
      <c r="J3956" s="622"/>
      <c r="K3956" s="623"/>
      <c r="L3956" s="623"/>
      <c r="M3956" s="622"/>
      <c r="N3956" s="623"/>
      <c r="O3956" s="622"/>
      <c r="P3956" s="479"/>
      <c r="Q3956" s="479"/>
      <c r="R3956" s="623"/>
      <c r="S3956" s="478"/>
      <c r="T3956" s="478"/>
      <c r="U3956" s="624"/>
      <c r="V3956" s="624"/>
      <c r="W3956" s="624"/>
      <c r="BB3956" s="478"/>
      <c r="BC3956" s="478"/>
      <c r="BD3956" s="478"/>
      <c r="BE3956" s="478"/>
      <c r="BF3956" s="478"/>
      <c r="BG3956" s="478"/>
    </row>
    <row r="3957" spans="2:59" x14ac:dyDescent="0.2">
      <c r="B3957" s="478"/>
      <c r="C3957" s="478"/>
      <c r="D3957" s="620"/>
      <c r="E3957" s="620"/>
      <c r="F3957" s="620"/>
      <c r="G3957" s="479"/>
      <c r="H3957" s="621"/>
      <c r="I3957" s="622"/>
      <c r="J3957" s="622"/>
      <c r="K3957" s="623"/>
      <c r="L3957" s="623"/>
      <c r="M3957" s="622"/>
      <c r="N3957" s="623"/>
      <c r="O3957" s="622"/>
      <c r="P3957" s="479"/>
      <c r="Q3957" s="479"/>
      <c r="R3957" s="623"/>
      <c r="S3957" s="478"/>
      <c r="T3957" s="478"/>
      <c r="U3957" s="624"/>
      <c r="V3957" s="624"/>
      <c r="W3957" s="624"/>
      <c r="BB3957" s="478"/>
      <c r="BC3957" s="478"/>
      <c r="BD3957" s="478"/>
      <c r="BE3957" s="478"/>
      <c r="BF3957" s="478"/>
      <c r="BG3957" s="478"/>
    </row>
    <row r="3958" spans="2:59" x14ac:dyDescent="0.2">
      <c r="B3958" s="478"/>
      <c r="C3958" s="478"/>
      <c r="D3958" s="620"/>
      <c r="E3958" s="620"/>
      <c r="F3958" s="620"/>
      <c r="G3958" s="479"/>
      <c r="H3958" s="621"/>
      <c r="I3958" s="622"/>
      <c r="J3958" s="622"/>
      <c r="K3958" s="623"/>
      <c r="L3958" s="623"/>
      <c r="M3958" s="622"/>
      <c r="N3958" s="623"/>
      <c r="O3958" s="622"/>
      <c r="P3958" s="479"/>
      <c r="Q3958" s="479"/>
      <c r="R3958" s="623"/>
      <c r="S3958" s="478"/>
      <c r="T3958" s="478"/>
      <c r="U3958" s="624"/>
      <c r="V3958" s="624"/>
      <c r="W3958" s="624"/>
      <c r="BB3958" s="478"/>
      <c r="BC3958" s="478"/>
      <c r="BD3958" s="478"/>
      <c r="BE3958" s="478"/>
      <c r="BF3958" s="478"/>
      <c r="BG3958" s="478"/>
    </row>
    <row r="3959" spans="2:59" x14ac:dyDescent="0.2">
      <c r="B3959" s="478"/>
      <c r="C3959" s="478"/>
      <c r="D3959" s="620"/>
      <c r="E3959" s="620"/>
      <c r="F3959" s="620"/>
      <c r="G3959" s="479"/>
      <c r="H3959" s="621"/>
      <c r="I3959" s="622"/>
      <c r="J3959" s="622"/>
      <c r="K3959" s="623"/>
      <c r="L3959" s="623"/>
      <c r="M3959" s="622"/>
      <c r="N3959" s="623"/>
      <c r="O3959" s="622"/>
      <c r="P3959" s="479"/>
      <c r="Q3959" s="479"/>
      <c r="R3959" s="623"/>
      <c r="S3959" s="478"/>
      <c r="T3959" s="478"/>
      <c r="U3959" s="624"/>
      <c r="V3959" s="624"/>
      <c r="W3959" s="624"/>
      <c r="BB3959" s="478"/>
      <c r="BC3959" s="478"/>
      <c r="BD3959" s="478"/>
      <c r="BE3959" s="478"/>
      <c r="BF3959" s="478"/>
      <c r="BG3959" s="478"/>
    </row>
    <row r="3960" spans="2:59" x14ac:dyDescent="0.2">
      <c r="B3960" s="478"/>
      <c r="C3960" s="478"/>
      <c r="D3960" s="620"/>
      <c r="E3960" s="620"/>
      <c r="F3960" s="620"/>
      <c r="G3960" s="479"/>
      <c r="H3960" s="621"/>
      <c r="I3960" s="622"/>
      <c r="J3960" s="622"/>
      <c r="K3960" s="623"/>
      <c r="L3960" s="623"/>
      <c r="M3960" s="622"/>
      <c r="N3960" s="623"/>
      <c r="O3960" s="622"/>
      <c r="P3960" s="479"/>
      <c r="Q3960" s="479"/>
      <c r="R3960" s="623"/>
      <c r="S3960" s="478"/>
      <c r="T3960" s="478"/>
      <c r="U3960" s="624"/>
      <c r="V3960" s="624"/>
      <c r="W3960" s="624"/>
      <c r="BB3960" s="478"/>
      <c r="BC3960" s="478"/>
      <c r="BD3960" s="478"/>
      <c r="BE3960" s="478"/>
      <c r="BF3960" s="478"/>
      <c r="BG3960" s="478"/>
    </row>
    <row r="3961" spans="2:59" x14ac:dyDescent="0.2">
      <c r="B3961" s="478"/>
      <c r="C3961" s="478"/>
      <c r="D3961" s="620"/>
      <c r="E3961" s="620"/>
      <c r="F3961" s="620"/>
      <c r="G3961" s="479"/>
      <c r="H3961" s="621"/>
      <c r="I3961" s="622"/>
      <c r="J3961" s="622"/>
      <c r="K3961" s="623"/>
      <c r="L3961" s="623"/>
      <c r="M3961" s="622"/>
      <c r="N3961" s="623"/>
      <c r="O3961" s="622"/>
      <c r="P3961" s="479"/>
      <c r="Q3961" s="479"/>
      <c r="R3961" s="623"/>
      <c r="S3961" s="478"/>
      <c r="T3961" s="478"/>
      <c r="U3961" s="624"/>
      <c r="V3961" s="624"/>
      <c r="W3961" s="624"/>
      <c r="BB3961" s="478"/>
      <c r="BC3961" s="478"/>
      <c r="BD3961" s="478"/>
      <c r="BE3961" s="478"/>
      <c r="BF3961" s="478"/>
      <c r="BG3961" s="478"/>
    </row>
    <row r="3962" spans="2:59" x14ac:dyDescent="0.2">
      <c r="B3962" s="478"/>
      <c r="C3962" s="478"/>
      <c r="D3962" s="620"/>
      <c r="E3962" s="620"/>
      <c r="F3962" s="620"/>
      <c r="G3962" s="479"/>
      <c r="H3962" s="621"/>
      <c r="I3962" s="622"/>
      <c r="J3962" s="622"/>
      <c r="K3962" s="623"/>
      <c r="L3962" s="623"/>
      <c r="M3962" s="622"/>
      <c r="N3962" s="623"/>
      <c r="O3962" s="622"/>
      <c r="P3962" s="479"/>
      <c r="Q3962" s="479"/>
      <c r="R3962" s="623"/>
      <c r="S3962" s="478"/>
      <c r="T3962" s="478"/>
      <c r="U3962" s="624"/>
      <c r="V3962" s="624"/>
      <c r="W3962" s="624"/>
      <c r="BB3962" s="478"/>
      <c r="BC3962" s="478"/>
      <c r="BD3962" s="478"/>
      <c r="BE3962" s="478"/>
      <c r="BF3962" s="478"/>
      <c r="BG3962" s="478"/>
    </row>
    <row r="3963" spans="2:59" x14ac:dyDescent="0.2">
      <c r="B3963" s="478"/>
      <c r="C3963" s="478"/>
      <c r="D3963" s="620"/>
      <c r="E3963" s="620"/>
      <c r="F3963" s="620"/>
      <c r="G3963" s="479"/>
      <c r="H3963" s="621"/>
      <c r="I3963" s="622"/>
      <c r="J3963" s="622"/>
      <c r="K3963" s="623"/>
      <c r="L3963" s="623"/>
      <c r="M3963" s="622"/>
      <c r="N3963" s="623"/>
      <c r="O3963" s="622"/>
      <c r="P3963" s="479"/>
      <c r="Q3963" s="479"/>
      <c r="R3963" s="623"/>
      <c r="S3963" s="478"/>
      <c r="T3963" s="478"/>
      <c r="U3963" s="624"/>
      <c r="V3963" s="624"/>
      <c r="W3963" s="624"/>
      <c r="BB3963" s="478"/>
      <c r="BC3963" s="478"/>
      <c r="BD3963" s="478"/>
      <c r="BE3963" s="478"/>
      <c r="BF3963" s="478"/>
      <c r="BG3963" s="478"/>
    </row>
    <row r="3964" spans="2:59" x14ac:dyDescent="0.2">
      <c r="B3964" s="478"/>
      <c r="C3964" s="478"/>
      <c r="D3964" s="620"/>
      <c r="E3964" s="620"/>
      <c r="F3964" s="620"/>
      <c r="G3964" s="479"/>
      <c r="H3964" s="621"/>
      <c r="I3964" s="622"/>
      <c r="J3964" s="622"/>
      <c r="K3964" s="623"/>
      <c r="L3964" s="623"/>
      <c r="M3964" s="622"/>
      <c r="N3964" s="623"/>
      <c r="O3964" s="622"/>
      <c r="P3964" s="479"/>
      <c r="Q3964" s="479"/>
      <c r="R3964" s="623"/>
      <c r="S3964" s="478"/>
      <c r="T3964" s="478"/>
      <c r="U3964" s="624"/>
      <c r="V3964" s="624"/>
      <c r="W3964" s="624"/>
      <c r="BB3964" s="478"/>
      <c r="BC3964" s="478"/>
      <c r="BD3964" s="478"/>
      <c r="BE3964" s="478"/>
      <c r="BF3964" s="478"/>
      <c r="BG3964" s="478"/>
    </row>
    <row r="3965" spans="2:59" x14ac:dyDescent="0.2">
      <c r="B3965" s="478"/>
      <c r="C3965" s="478"/>
      <c r="D3965" s="620"/>
      <c r="E3965" s="620"/>
      <c r="F3965" s="620"/>
      <c r="G3965" s="479"/>
      <c r="H3965" s="621"/>
      <c r="I3965" s="622"/>
      <c r="J3965" s="622"/>
      <c r="K3965" s="623"/>
      <c r="L3965" s="623"/>
      <c r="M3965" s="622"/>
      <c r="N3965" s="623"/>
      <c r="O3965" s="622"/>
      <c r="P3965" s="479"/>
      <c r="Q3965" s="479"/>
      <c r="R3965" s="623"/>
      <c r="S3965" s="478"/>
      <c r="T3965" s="478"/>
      <c r="U3965" s="624"/>
      <c r="V3965" s="624"/>
      <c r="W3965" s="624"/>
      <c r="BB3965" s="478"/>
      <c r="BC3965" s="478"/>
      <c r="BD3965" s="478"/>
      <c r="BE3965" s="478"/>
      <c r="BF3965" s="478"/>
      <c r="BG3965" s="478"/>
    </row>
    <row r="3966" spans="2:59" x14ac:dyDescent="0.2">
      <c r="B3966" s="478"/>
      <c r="C3966" s="478"/>
      <c r="D3966" s="620"/>
      <c r="E3966" s="620"/>
      <c r="F3966" s="620"/>
      <c r="G3966" s="479"/>
      <c r="H3966" s="621"/>
      <c r="I3966" s="622"/>
      <c r="J3966" s="622"/>
      <c r="K3966" s="623"/>
      <c r="L3966" s="623"/>
      <c r="M3966" s="622"/>
      <c r="N3966" s="623"/>
      <c r="O3966" s="622"/>
      <c r="P3966" s="479"/>
      <c r="Q3966" s="479"/>
      <c r="R3966" s="623"/>
      <c r="S3966" s="478"/>
      <c r="T3966" s="478"/>
      <c r="U3966" s="624"/>
      <c r="V3966" s="624"/>
      <c r="W3966" s="624"/>
      <c r="BB3966" s="478"/>
      <c r="BC3966" s="478"/>
      <c r="BD3966" s="478"/>
      <c r="BE3966" s="478"/>
      <c r="BF3966" s="478"/>
      <c r="BG3966" s="478"/>
    </row>
    <row r="3967" spans="2:59" x14ac:dyDescent="0.2">
      <c r="B3967" s="478"/>
      <c r="C3967" s="478"/>
      <c r="D3967" s="620"/>
      <c r="E3967" s="620"/>
      <c r="F3967" s="620"/>
      <c r="G3967" s="479"/>
      <c r="H3967" s="621"/>
      <c r="I3967" s="622"/>
      <c r="J3967" s="622"/>
      <c r="K3967" s="623"/>
      <c r="L3967" s="623"/>
      <c r="M3967" s="622"/>
      <c r="N3967" s="623"/>
      <c r="O3967" s="622"/>
      <c r="P3967" s="479"/>
      <c r="Q3967" s="479"/>
      <c r="R3967" s="623"/>
      <c r="S3967" s="478"/>
      <c r="T3967" s="478"/>
      <c r="U3967" s="624"/>
      <c r="V3967" s="624"/>
      <c r="W3967" s="624"/>
      <c r="BB3967" s="478"/>
      <c r="BC3967" s="478"/>
      <c r="BD3967" s="478"/>
      <c r="BE3967" s="478"/>
      <c r="BF3967" s="478"/>
      <c r="BG3967" s="478"/>
    </row>
    <row r="3968" spans="2:59" x14ac:dyDescent="0.2">
      <c r="B3968" s="478"/>
      <c r="C3968" s="478"/>
      <c r="D3968" s="620"/>
      <c r="E3968" s="620"/>
      <c r="F3968" s="620"/>
      <c r="G3968" s="479"/>
      <c r="H3968" s="621"/>
      <c r="I3968" s="622"/>
      <c r="J3968" s="622"/>
      <c r="K3968" s="623"/>
      <c r="L3968" s="623"/>
      <c r="M3968" s="622"/>
      <c r="N3968" s="623"/>
      <c r="O3968" s="622"/>
      <c r="P3968" s="479"/>
      <c r="Q3968" s="479"/>
      <c r="R3968" s="623"/>
      <c r="S3968" s="478"/>
      <c r="T3968" s="478"/>
      <c r="U3968" s="624"/>
      <c r="V3968" s="624"/>
      <c r="W3968" s="624"/>
      <c r="BB3968" s="478"/>
      <c r="BC3968" s="478"/>
      <c r="BD3968" s="478"/>
      <c r="BE3968" s="478"/>
      <c r="BF3968" s="478"/>
      <c r="BG3968" s="478"/>
    </row>
    <row r="3969" spans="2:59" x14ac:dyDescent="0.2">
      <c r="B3969" s="478"/>
      <c r="C3969" s="478"/>
      <c r="D3969" s="620"/>
      <c r="E3969" s="620"/>
      <c r="F3969" s="620"/>
      <c r="G3969" s="479"/>
      <c r="H3969" s="621"/>
      <c r="I3969" s="622"/>
      <c r="J3969" s="622"/>
      <c r="K3969" s="623"/>
      <c r="L3969" s="623"/>
      <c r="M3969" s="622"/>
      <c r="N3969" s="623"/>
      <c r="O3969" s="622"/>
      <c r="P3969" s="479"/>
      <c r="Q3969" s="479"/>
      <c r="R3969" s="623"/>
      <c r="S3969" s="478"/>
      <c r="T3969" s="478"/>
      <c r="U3969" s="624"/>
      <c r="V3969" s="624"/>
      <c r="W3969" s="624"/>
      <c r="BB3969" s="478"/>
      <c r="BC3969" s="478"/>
      <c r="BD3969" s="478"/>
      <c r="BE3969" s="478"/>
      <c r="BF3969" s="478"/>
      <c r="BG3969" s="478"/>
    </row>
    <row r="3970" spans="2:59" x14ac:dyDescent="0.2">
      <c r="B3970" s="478"/>
      <c r="C3970" s="478"/>
      <c r="D3970" s="620"/>
      <c r="E3970" s="620"/>
      <c r="F3970" s="620"/>
      <c r="G3970" s="479"/>
      <c r="H3970" s="621"/>
      <c r="I3970" s="622"/>
      <c r="J3970" s="622"/>
      <c r="K3970" s="623"/>
      <c r="L3970" s="623"/>
      <c r="M3970" s="622"/>
      <c r="N3970" s="623"/>
      <c r="O3970" s="622"/>
      <c r="P3970" s="479"/>
      <c r="Q3970" s="479"/>
      <c r="R3970" s="623"/>
      <c r="S3970" s="478"/>
      <c r="T3970" s="478"/>
      <c r="U3970" s="624"/>
      <c r="V3970" s="624"/>
      <c r="W3970" s="624"/>
      <c r="BB3970" s="478"/>
      <c r="BC3970" s="478"/>
      <c r="BD3970" s="478"/>
      <c r="BE3970" s="478"/>
      <c r="BF3970" s="478"/>
      <c r="BG3970" s="478"/>
    </row>
    <row r="3971" spans="2:59" x14ac:dyDescent="0.2">
      <c r="B3971" s="478"/>
      <c r="C3971" s="478"/>
      <c r="D3971" s="620"/>
      <c r="E3971" s="620"/>
      <c r="F3971" s="620"/>
      <c r="G3971" s="479"/>
      <c r="H3971" s="621"/>
      <c r="I3971" s="622"/>
      <c r="J3971" s="622"/>
      <c r="K3971" s="623"/>
      <c r="L3971" s="623"/>
      <c r="M3971" s="622"/>
      <c r="N3971" s="623"/>
      <c r="O3971" s="622"/>
      <c r="P3971" s="479"/>
      <c r="Q3971" s="479"/>
      <c r="R3971" s="623"/>
      <c r="S3971" s="478"/>
      <c r="T3971" s="478"/>
      <c r="U3971" s="624"/>
      <c r="V3971" s="624"/>
      <c r="W3971" s="624"/>
      <c r="BB3971" s="478"/>
      <c r="BC3971" s="478"/>
      <c r="BD3971" s="478"/>
      <c r="BE3971" s="478"/>
      <c r="BF3971" s="478"/>
      <c r="BG3971" s="478"/>
    </row>
    <row r="3972" spans="2:59" x14ac:dyDescent="0.2">
      <c r="B3972" s="478"/>
      <c r="C3972" s="478"/>
      <c r="D3972" s="620"/>
      <c r="E3972" s="620"/>
      <c r="F3972" s="620"/>
      <c r="G3972" s="479"/>
      <c r="H3972" s="621"/>
      <c r="I3972" s="622"/>
      <c r="J3972" s="622"/>
      <c r="K3972" s="623"/>
      <c r="L3972" s="623"/>
      <c r="M3972" s="622"/>
      <c r="N3972" s="623"/>
      <c r="O3972" s="622"/>
      <c r="P3972" s="479"/>
      <c r="Q3972" s="479"/>
      <c r="R3972" s="623"/>
      <c r="S3972" s="478"/>
      <c r="T3972" s="478"/>
      <c r="U3972" s="624"/>
      <c r="V3972" s="624"/>
      <c r="W3972" s="624"/>
      <c r="BB3972" s="478"/>
      <c r="BC3972" s="478"/>
      <c r="BD3972" s="478"/>
      <c r="BE3972" s="478"/>
      <c r="BF3972" s="478"/>
      <c r="BG3972" s="478"/>
    </row>
    <row r="3973" spans="2:59" x14ac:dyDescent="0.2">
      <c r="B3973" s="478"/>
      <c r="C3973" s="478"/>
      <c r="D3973" s="620"/>
      <c r="E3973" s="620"/>
      <c r="F3973" s="620"/>
      <c r="G3973" s="479"/>
      <c r="H3973" s="621"/>
      <c r="I3973" s="622"/>
      <c r="J3973" s="622"/>
      <c r="K3973" s="623"/>
      <c r="L3973" s="623"/>
      <c r="M3973" s="622"/>
      <c r="N3973" s="623"/>
      <c r="O3973" s="622"/>
      <c r="P3973" s="479"/>
      <c r="Q3973" s="479"/>
      <c r="R3973" s="623"/>
      <c r="S3973" s="478"/>
      <c r="T3973" s="478"/>
      <c r="U3973" s="624"/>
      <c r="V3973" s="624"/>
      <c r="W3973" s="624"/>
      <c r="BB3973" s="478"/>
      <c r="BC3973" s="478"/>
      <c r="BD3973" s="478"/>
      <c r="BE3973" s="478"/>
      <c r="BF3973" s="478"/>
      <c r="BG3973" s="478"/>
    </row>
    <row r="3974" spans="2:59" x14ac:dyDescent="0.2">
      <c r="B3974" s="478"/>
      <c r="C3974" s="478"/>
      <c r="D3974" s="620"/>
      <c r="E3974" s="620"/>
      <c r="F3974" s="620"/>
      <c r="G3974" s="479"/>
      <c r="H3974" s="621"/>
      <c r="I3974" s="622"/>
      <c r="J3974" s="622"/>
      <c r="K3974" s="623"/>
      <c r="L3974" s="623"/>
      <c r="M3974" s="622"/>
      <c r="N3974" s="623"/>
      <c r="O3974" s="622"/>
      <c r="P3974" s="479"/>
      <c r="Q3974" s="479"/>
      <c r="R3974" s="623"/>
      <c r="S3974" s="478"/>
      <c r="T3974" s="478"/>
      <c r="U3974" s="624"/>
      <c r="V3974" s="624"/>
      <c r="W3974" s="624"/>
      <c r="BB3974" s="478"/>
      <c r="BC3974" s="478"/>
      <c r="BD3974" s="478"/>
      <c r="BE3974" s="478"/>
      <c r="BF3974" s="478"/>
      <c r="BG3974" s="478"/>
    </row>
    <row r="3975" spans="2:59" x14ac:dyDescent="0.2">
      <c r="B3975" s="478"/>
      <c r="C3975" s="478"/>
      <c r="D3975" s="620"/>
      <c r="E3975" s="620"/>
      <c r="F3975" s="620"/>
      <c r="G3975" s="479"/>
      <c r="H3975" s="621"/>
      <c r="I3975" s="622"/>
      <c r="J3975" s="622"/>
      <c r="K3975" s="623"/>
      <c r="L3975" s="623"/>
      <c r="M3975" s="622"/>
      <c r="N3975" s="623"/>
      <c r="O3975" s="622"/>
      <c r="P3975" s="479"/>
      <c r="Q3975" s="479"/>
      <c r="R3975" s="623"/>
      <c r="S3975" s="478"/>
      <c r="T3975" s="478"/>
      <c r="U3975" s="624"/>
      <c r="V3975" s="624"/>
      <c r="W3975" s="624"/>
      <c r="BB3975" s="478"/>
      <c r="BC3975" s="478"/>
      <c r="BD3975" s="478"/>
      <c r="BE3975" s="478"/>
      <c r="BF3975" s="478"/>
      <c r="BG3975" s="478"/>
    </row>
    <row r="3976" spans="2:59" x14ac:dyDescent="0.2">
      <c r="B3976" s="478"/>
      <c r="C3976" s="478"/>
      <c r="D3976" s="620"/>
      <c r="E3976" s="620"/>
      <c r="F3976" s="620"/>
      <c r="G3976" s="479"/>
      <c r="H3976" s="621"/>
      <c r="I3976" s="622"/>
      <c r="J3976" s="622"/>
      <c r="K3976" s="623"/>
      <c r="L3976" s="623"/>
      <c r="M3976" s="622"/>
      <c r="N3976" s="623"/>
      <c r="O3976" s="622"/>
      <c r="P3976" s="479"/>
      <c r="Q3976" s="479"/>
      <c r="R3976" s="623"/>
      <c r="S3976" s="478"/>
      <c r="T3976" s="478"/>
      <c r="U3976" s="624"/>
      <c r="V3976" s="624"/>
      <c r="W3976" s="624"/>
      <c r="BB3976" s="478"/>
      <c r="BC3976" s="478"/>
      <c r="BD3976" s="478"/>
      <c r="BE3976" s="478"/>
      <c r="BF3976" s="478"/>
      <c r="BG3976" s="478"/>
    </row>
    <row r="3977" spans="2:59" x14ac:dyDescent="0.2">
      <c r="B3977" s="478"/>
      <c r="C3977" s="478"/>
      <c r="D3977" s="620"/>
      <c r="E3977" s="620"/>
      <c r="F3977" s="620"/>
      <c r="G3977" s="479"/>
      <c r="H3977" s="621"/>
      <c r="I3977" s="622"/>
      <c r="J3977" s="622"/>
      <c r="K3977" s="623"/>
      <c r="L3977" s="623"/>
      <c r="M3977" s="622"/>
      <c r="N3977" s="623"/>
      <c r="O3977" s="622"/>
      <c r="P3977" s="479"/>
      <c r="Q3977" s="479"/>
      <c r="R3977" s="623"/>
      <c r="S3977" s="478"/>
      <c r="T3977" s="478"/>
      <c r="U3977" s="624"/>
      <c r="V3977" s="624"/>
      <c r="W3977" s="624"/>
      <c r="BB3977" s="478"/>
      <c r="BC3977" s="478"/>
      <c r="BD3977" s="478"/>
      <c r="BE3977" s="478"/>
      <c r="BF3977" s="478"/>
      <c r="BG3977" s="478"/>
    </row>
    <row r="3978" spans="2:59" x14ac:dyDescent="0.2">
      <c r="B3978" s="478"/>
      <c r="C3978" s="478"/>
      <c r="D3978" s="620"/>
      <c r="E3978" s="620"/>
      <c r="F3978" s="620"/>
      <c r="G3978" s="479"/>
      <c r="H3978" s="621"/>
      <c r="I3978" s="622"/>
      <c r="J3978" s="622"/>
      <c r="K3978" s="623"/>
      <c r="L3978" s="623"/>
      <c r="M3978" s="622"/>
      <c r="N3978" s="623"/>
      <c r="O3978" s="622"/>
      <c r="P3978" s="479"/>
      <c r="Q3978" s="479"/>
      <c r="R3978" s="623"/>
      <c r="S3978" s="478"/>
      <c r="T3978" s="478"/>
      <c r="U3978" s="624"/>
      <c r="V3978" s="624"/>
      <c r="W3978" s="624"/>
      <c r="BB3978" s="478"/>
      <c r="BC3978" s="478"/>
      <c r="BD3978" s="478"/>
      <c r="BE3978" s="478"/>
      <c r="BF3978" s="478"/>
      <c r="BG3978" s="478"/>
    </row>
    <row r="3979" spans="2:59" x14ac:dyDescent="0.2">
      <c r="B3979" s="478"/>
      <c r="C3979" s="478"/>
      <c r="D3979" s="620"/>
      <c r="E3979" s="620"/>
      <c r="F3979" s="620"/>
      <c r="G3979" s="479"/>
      <c r="H3979" s="621"/>
      <c r="I3979" s="622"/>
      <c r="J3979" s="622"/>
      <c r="K3979" s="623"/>
      <c r="L3979" s="623"/>
      <c r="M3979" s="622"/>
      <c r="N3979" s="623"/>
      <c r="O3979" s="622"/>
      <c r="P3979" s="479"/>
      <c r="Q3979" s="479"/>
      <c r="R3979" s="623"/>
      <c r="S3979" s="478"/>
      <c r="T3979" s="478"/>
      <c r="U3979" s="624"/>
      <c r="V3979" s="624"/>
      <c r="W3979" s="624"/>
      <c r="BB3979" s="478"/>
      <c r="BC3979" s="478"/>
      <c r="BD3979" s="478"/>
      <c r="BE3979" s="478"/>
      <c r="BF3979" s="478"/>
      <c r="BG3979" s="478"/>
    </row>
    <row r="3980" spans="2:59" x14ac:dyDescent="0.2">
      <c r="B3980" s="478"/>
      <c r="C3980" s="478"/>
      <c r="D3980" s="620"/>
      <c r="E3980" s="620"/>
      <c r="F3980" s="620"/>
      <c r="G3980" s="479"/>
      <c r="H3980" s="621"/>
      <c r="I3980" s="622"/>
      <c r="J3980" s="622"/>
      <c r="K3980" s="623"/>
      <c r="L3980" s="623"/>
      <c r="M3980" s="622"/>
      <c r="N3980" s="623"/>
      <c r="O3980" s="622"/>
      <c r="P3980" s="479"/>
      <c r="Q3980" s="479"/>
      <c r="R3980" s="623"/>
      <c r="S3980" s="478"/>
      <c r="T3980" s="478"/>
      <c r="U3980" s="624"/>
      <c r="V3980" s="624"/>
      <c r="W3980" s="624"/>
      <c r="BB3980" s="478"/>
      <c r="BC3980" s="478"/>
      <c r="BD3980" s="478"/>
      <c r="BE3980" s="478"/>
      <c r="BF3980" s="478"/>
      <c r="BG3980" s="478"/>
    </row>
    <row r="3981" spans="2:59" x14ac:dyDescent="0.2">
      <c r="B3981" s="478"/>
      <c r="C3981" s="478"/>
      <c r="D3981" s="620"/>
      <c r="E3981" s="620"/>
      <c r="F3981" s="620"/>
      <c r="G3981" s="479"/>
      <c r="H3981" s="621"/>
      <c r="I3981" s="622"/>
      <c r="J3981" s="622"/>
      <c r="K3981" s="623"/>
      <c r="L3981" s="623"/>
      <c r="M3981" s="622"/>
      <c r="N3981" s="623"/>
      <c r="O3981" s="622"/>
      <c r="P3981" s="479"/>
      <c r="Q3981" s="479"/>
      <c r="R3981" s="623"/>
      <c r="S3981" s="478"/>
      <c r="T3981" s="478"/>
      <c r="U3981" s="624"/>
      <c r="V3981" s="624"/>
      <c r="W3981" s="624"/>
      <c r="BB3981" s="478"/>
      <c r="BC3981" s="478"/>
      <c r="BD3981" s="478"/>
      <c r="BE3981" s="478"/>
      <c r="BF3981" s="478"/>
      <c r="BG3981" s="478"/>
    </row>
    <row r="3982" spans="2:59" x14ac:dyDescent="0.2">
      <c r="B3982" s="478"/>
      <c r="C3982" s="478"/>
      <c r="D3982" s="620"/>
      <c r="E3982" s="620"/>
      <c r="F3982" s="620"/>
      <c r="G3982" s="479"/>
      <c r="H3982" s="621"/>
      <c r="I3982" s="622"/>
      <c r="J3982" s="622"/>
      <c r="K3982" s="623"/>
      <c r="L3982" s="623"/>
      <c r="M3982" s="622"/>
      <c r="N3982" s="623"/>
      <c r="O3982" s="622"/>
      <c r="P3982" s="479"/>
      <c r="Q3982" s="479"/>
      <c r="R3982" s="623"/>
      <c r="S3982" s="478"/>
      <c r="T3982" s="478"/>
      <c r="U3982" s="624"/>
      <c r="V3982" s="624"/>
      <c r="W3982" s="624"/>
      <c r="BB3982" s="478"/>
      <c r="BC3982" s="478"/>
      <c r="BD3982" s="478"/>
      <c r="BE3982" s="478"/>
      <c r="BF3982" s="478"/>
      <c r="BG3982" s="478"/>
    </row>
    <row r="3983" spans="2:59" x14ac:dyDescent="0.2">
      <c r="B3983" s="478"/>
      <c r="C3983" s="478"/>
      <c r="D3983" s="620"/>
      <c r="E3983" s="620"/>
      <c r="F3983" s="620"/>
      <c r="G3983" s="479"/>
      <c r="H3983" s="621"/>
      <c r="I3983" s="622"/>
      <c r="J3983" s="622"/>
      <c r="K3983" s="623"/>
      <c r="L3983" s="623"/>
      <c r="M3983" s="622"/>
      <c r="N3983" s="623"/>
      <c r="O3983" s="622"/>
      <c r="P3983" s="479"/>
      <c r="Q3983" s="479"/>
      <c r="R3983" s="623"/>
      <c r="S3983" s="478"/>
      <c r="T3983" s="478"/>
      <c r="U3983" s="624"/>
      <c r="V3983" s="624"/>
      <c r="W3983" s="624"/>
      <c r="BB3983" s="478"/>
      <c r="BC3983" s="478"/>
      <c r="BD3983" s="478"/>
      <c r="BE3983" s="478"/>
      <c r="BF3983" s="478"/>
      <c r="BG3983" s="478"/>
    </row>
    <row r="3984" spans="2:59" x14ac:dyDescent="0.2">
      <c r="B3984" s="478"/>
      <c r="C3984" s="478"/>
      <c r="D3984" s="620"/>
      <c r="E3984" s="620"/>
      <c r="F3984" s="620"/>
      <c r="G3984" s="479"/>
      <c r="H3984" s="621"/>
      <c r="I3984" s="622"/>
      <c r="J3984" s="622"/>
      <c r="K3984" s="623"/>
      <c r="L3984" s="623"/>
      <c r="M3984" s="622"/>
      <c r="N3984" s="623"/>
      <c r="O3984" s="622"/>
      <c r="P3984" s="479"/>
      <c r="Q3984" s="479"/>
      <c r="R3984" s="623"/>
      <c r="S3984" s="478"/>
      <c r="T3984" s="478"/>
      <c r="U3984" s="624"/>
      <c r="V3984" s="624"/>
      <c r="W3984" s="624"/>
      <c r="BB3984" s="478"/>
      <c r="BC3984" s="478"/>
      <c r="BD3984" s="478"/>
      <c r="BE3984" s="478"/>
      <c r="BF3984" s="478"/>
      <c r="BG3984" s="478"/>
    </row>
    <row r="3985" spans="2:59" x14ac:dyDescent="0.2">
      <c r="B3985" s="478"/>
      <c r="C3985" s="478"/>
      <c r="D3985" s="620"/>
      <c r="E3985" s="620"/>
      <c r="F3985" s="620"/>
      <c r="G3985" s="479"/>
      <c r="H3985" s="621"/>
      <c r="I3985" s="622"/>
      <c r="J3985" s="622"/>
      <c r="K3985" s="623"/>
      <c r="L3985" s="623"/>
      <c r="M3985" s="622"/>
      <c r="N3985" s="623"/>
      <c r="O3985" s="622"/>
      <c r="P3985" s="479"/>
      <c r="Q3985" s="479"/>
      <c r="R3985" s="623"/>
      <c r="S3985" s="478"/>
      <c r="T3985" s="478"/>
      <c r="U3985" s="624"/>
      <c r="V3985" s="624"/>
      <c r="W3985" s="624"/>
      <c r="BB3985" s="478"/>
      <c r="BC3985" s="478"/>
      <c r="BD3985" s="478"/>
      <c r="BE3985" s="478"/>
      <c r="BF3985" s="478"/>
      <c r="BG3985" s="478"/>
    </row>
    <row r="3986" spans="2:59" x14ac:dyDescent="0.2">
      <c r="B3986" s="478"/>
      <c r="C3986" s="478"/>
      <c r="D3986" s="620"/>
      <c r="E3986" s="620"/>
      <c r="F3986" s="620"/>
      <c r="G3986" s="479"/>
      <c r="H3986" s="621"/>
      <c r="I3986" s="622"/>
      <c r="J3986" s="622"/>
      <c r="K3986" s="623"/>
      <c r="L3986" s="623"/>
      <c r="M3986" s="622"/>
      <c r="N3986" s="623"/>
      <c r="O3986" s="622"/>
      <c r="P3986" s="479"/>
      <c r="Q3986" s="479"/>
      <c r="R3986" s="623"/>
      <c r="S3986" s="478"/>
      <c r="T3986" s="478"/>
      <c r="U3986" s="624"/>
      <c r="V3986" s="624"/>
      <c r="W3986" s="624"/>
      <c r="BB3986" s="478"/>
      <c r="BC3986" s="478"/>
      <c r="BD3986" s="478"/>
      <c r="BE3986" s="478"/>
      <c r="BF3986" s="478"/>
      <c r="BG3986" s="478"/>
    </row>
    <row r="3987" spans="2:59" x14ac:dyDescent="0.2">
      <c r="B3987" s="478"/>
      <c r="C3987" s="478"/>
      <c r="D3987" s="620"/>
      <c r="E3987" s="620"/>
      <c r="F3987" s="620"/>
      <c r="G3987" s="479"/>
      <c r="H3987" s="621"/>
      <c r="I3987" s="622"/>
      <c r="J3987" s="622"/>
      <c r="K3987" s="623"/>
      <c r="L3987" s="623"/>
      <c r="M3987" s="622"/>
      <c r="N3987" s="623"/>
      <c r="O3987" s="622"/>
      <c r="P3987" s="479"/>
      <c r="Q3987" s="479"/>
      <c r="R3987" s="623"/>
      <c r="S3987" s="478"/>
      <c r="T3987" s="478"/>
      <c r="U3987" s="624"/>
      <c r="V3987" s="624"/>
      <c r="W3987" s="624"/>
      <c r="BB3987" s="478"/>
      <c r="BC3987" s="478"/>
      <c r="BD3987" s="478"/>
      <c r="BE3987" s="478"/>
      <c r="BF3987" s="478"/>
      <c r="BG3987" s="478"/>
    </row>
    <row r="3988" spans="2:59" x14ac:dyDescent="0.2">
      <c r="B3988" s="478"/>
      <c r="C3988" s="478"/>
      <c r="D3988" s="620"/>
      <c r="E3988" s="620"/>
      <c r="F3988" s="620"/>
      <c r="G3988" s="479"/>
      <c r="H3988" s="621"/>
      <c r="I3988" s="622"/>
      <c r="J3988" s="622"/>
      <c r="K3988" s="623"/>
      <c r="L3988" s="623"/>
      <c r="M3988" s="622"/>
      <c r="N3988" s="623"/>
      <c r="O3988" s="622"/>
      <c r="P3988" s="479"/>
      <c r="Q3988" s="479"/>
      <c r="R3988" s="623"/>
      <c r="S3988" s="478"/>
      <c r="T3988" s="478"/>
      <c r="U3988" s="624"/>
      <c r="V3988" s="624"/>
      <c r="W3988" s="624"/>
      <c r="BB3988" s="478"/>
      <c r="BC3988" s="478"/>
      <c r="BD3988" s="478"/>
      <c r="BE3988" s="478"/>
      <c r="BF3988" s="478"/>
      <c r="BG3988" s="478"/>
    </row>
    <row r="3989" spans="2:59" x14ac:dyDescent="0.2">
      <c r="B3989" s="478"/>
      <c r="C3989" s="478"/>
      <c r="D3989" s="620"/>
      <c r="E3989" s="620"/>
      <c r="F3989" s="620"/>
      <c r="G3989" s="479"/>
      <c r="H3989" s="621"/>
      <c r="I3989" s="622"/>
      <c r="J3989" s="622"/>
      <c r="K3989" s="623"/>
      <c r="L3989" s="623"/>
      <c r="M3989" s="622"/>
      <c r="N3989" s="623"/>
      <c r="O3989" s="622"/>
      <c r="P3989" s="479"/>
      <c r="Q3989" s="479"/>
      <c r="R3989" s="623"/>
      <c r="S3989" s="478"/>
      <c r="T3989" s="478"/>
      <c r="U3989" s="624"/>
      <c r="V3989" s="624"/>
      <c r="W3989" s="624"/>
      <c r="BB3989" s="478"/>
      <c r="BC3989" s="478"/>
      <c r="BD3989" s="478"/>
      <c r="BE3989" s="478"/>
      <c r="BF3989" s="478"/>
      <c r="BG3989" s="478"/>
    </row>
    <row r="3990" spans="2:59" x14ac:dyDescent="0.2">
      <c r="B3990" s="478"/>
      <c r="C3990" s="478"/>
      <c r="D3990" s="620"/>
      <c r="E3990" s="620"/>
      <c r="F3990" s="620"/>
      <c r="G3990" s="479"/>
      <c r="H3990" s="621"/>
      <c r="I3990" s="622"/>
      <c r="J3990" s="622"/>
      <c r="K3990" s="623"/>
      <c r="L3990" s="623"/>
      <c r="M3990" s="622"/>
      <c r="N3990" s="623"/>
      <c r="O3990" s="622"/>
      <c r="P3990" s="479"/>
      <c r="Q3990" s="479"/>
      <c r="R3990" s="623"/>
      <c r="S3990" s="478"/>
      <c r="T3990" s="478"/>
      <c r="U3990" s="624"/>
      <c r="V3990" s="624"/>
      <c r="W3990" s="624"/>
      <c r="BB3990" s="478"/>
      <c r="BC3990" s="478"/>
      <c r="BD3990" s="478"/>
      <c r="BE3990" s="478"/>
      <c r="BF3990" s="478"/>
      <c r="BG3990" s="478"/>
    </row>
    <row r="3991" spans="2:59" x14ac:dyDescent="0.2">
      <c r="B3991" s="478"/>
      <c r="C3991" s="478"/>
      <c r="D3991" s="620"/>
      <c r="E3991" s="620"/>
      <c r="F3991" s="620"/>
      <c r="G3991" s="479"/>
      <c r="H3991" s="621"/>
      <c r="I3991" s="622"/>
      <c r="J3991" s="622"/>
      <c r="K3991" s="623"/>
      <c r="L3991" s="623"/>
      <c r="M3991" s="622"/>
      <c r="N3991" s="623"/>
      <c r="O3991" s="622"/>
      <c r="P3991" s="479"/>
      <c r="Q3991" s="479"/>
      <c r="R3991" s="623"/>
      <c r="S3991" s="478"/>
      <c r="T3991" s="478"/>
      <c r="U3991" s="624"/>
      <c r="V3991" s="624"/>
      <c r="W3991" s="624"/>
      <c r="BB3991" s="478"/>
      <c r="BC3991" s="478"/>
      <c r="BD3991" s="478"/>
      <c r="BE3991" s="478"/>
      <c r="BF3991" s="478"/>
      <c r="BG3991" s="478"/>
    </row>
    <row r="3992" spans="2:59" x14ac:dyDescent="0.2">
      <c r="B3992" s="478"/>
      <c r="C3992" s="478"/>
      <c r="D3992" s="620"/>
      <c r="E3992" s="620"/>
      <c r="F3992" s="620"/>
      <c r="G3992" s="479"/>
      <c r="H3992" s="621"/>
      <c r="I3992" s="622"/>
      <c r="J3992" s="622"/>
      <c r="K3992" s="623"/>
      <c r="L3992" s="623"/>
      <c r="M3992" s="622"/>
      <c r="N3992" s="623"/>
      <c r="O3992" s="622"/>
      <c r="P3992" s="479"/>
      <c r="Q3992" s="479"/>
      <c r="R3992" s="623"/>
      <c r="S3992" s="478"/>
      <c r="T3992" s="478"/>
      <c r="U3992" s="624"/>
      <c r="V3992" s="624"/>
      <c r="W3992" s="624"/>
      <c r="BB3992" s="478"/>
      <c r="BC3992" s="478"/>
      <c r="BD3992" s="478"/>
      <c r="BE3992" s="478"/>
      <c r="BF3992" s="478"/>
      <c r="BG3992" s="478"/>
    </row>
    <row r="3993" spans="2:59" x14ac:dyDescent="0.2">
      <c r="B3993" s="478"/>
      <c r="C3993" s="478"/>
      <c r="D3993" s="620"/>
      <c r="E3993" s="620"/>
      <c r="F3993" s="620"/>
      <c r="G3993" s="479"/>
      <c r="H3993" s="621"/>
      <c r="I3993" s="622"/>
      <c r="J3993" s="622"/>
      <c r="K3993" s="623"/>
      <c r="L3993" s="623"/>
      <c r="M3993" s="622"/>
      <c r="N3993" s="623"/>
      <c r="O3993" s="622"/>
      <c r="P3993" s="479"/>
      <c r="Q3993" s="479"/>
      <c r="R3993" s="623"/>
      <c r="S3993" s="478"/>
      <c r="T3993" s="478"/>
      <c r="U3993" s="624"/>
      <c r="V3993" s="624"/>
      <c r="W3993" s="624"/>
      <c r="BB3993" s="478"/>
      <c r="BC3993" s="478"/>
      <c r="BD3993" s="478"/>
      <c r="BE3993" s="478"/>
      <c r="BF3993" s="478"/>
      <c r="BG3993" s="478"/>
    </row>
    <row r="3994" spans="2:59" x14ac:dyDescent="0.2">
      <c r="B3994" s="478"/>
      <c r="C3994" s="478"/>
      <c r="D3994" s="620"/>
      <c r="E3994" s="620"/>
      <c r="F3994" s="620"/>
      <c r="G3994" s="479"/>
      <c r="H3994" s="621"/>
      <c r="I3994" s="622"/>
      <c r="J3994" s="622"/>
      <c r="K3994" s="623"/>
      <c r="L3994" s="623"/>
      <c r="M3994" s="622"/>
      <c r="N3994" s="623"/>
      <c r="O3994" s="622"/>
      <c r="P3994" s="479"/>
      <c r="Q3994" s="479"/>
      <c r="R3994" s="623"/>
      <c r="S3994" s="478"/>
      <c r="T3994" s="478"/>
      <c r="U3994" s="624"/>
      <c r="V3994" s="624"/>
      <c r="W3994" s="624"/>
      <c r="BB3994" s="478"/>
      <c r="BC3994" s="478"/>
      <c r="BD3994" s="478"/>
      <c r="BE3994" s="478"/>
      <c r="BF3994" s="478"/>
      <c r="BG3994" s="478"/>
    </row>
    <row r="3995" spans="2:59" x14ac:dyDescent="0.2">
      <c r="B3995" s="478"/>
      <c r="C3995" s="478"/>
      <c r="D3995" s="620"/>
      <c r="E3995" s="620"/>
      <c r="F3995" s="620"/>
      <c r="G3995" s="479"/>
      <c r="H3995" s="621"/>
      <c r="I3995" s="622"/>
      <c r="J3995" s="622"/>
      <c r="K3995" s="623"/>
      <c r="L3995" s="623"/>
      <c r="M3995" s="622"/>
      <c r="N3995" s="623"/>
      <c r="O3995" s="622"/>
      <c r="P3995" s="479"/>
      <c r="Q3995" s="479"/>
      <c r="R3995" s="623"/>
      <c r="S3995" s="478"/>
      <c r="T3995" s="478"/>
      <c r="U3995" s="624"/>
      <c r="V3995" s="624"/>
      <c r="W3995" s="624"/>
      <c r="BB3995" s="478"/>
      <c r="BC3995" s="478"/>
      <c r="BD3995" s="478"/>
      <c r="BE3995" s="478"/>
      <c r="BF3995" s="478"/>
      <c r="BG3995" s="478"/>
    </row>
    <row r="3996" spans="2:59" x14ac:dyDescent="0.2">
      <c r="B3996" s="478"/>
      <c r="C3996" s="478"/>
      <c r="D3996" s="620"/>
      <c r="E3996" s="620"/>
      <c r="F3996" s="620"/>
      <c r="G3996" s="479"/>
      <c r="H3996" s="621"/>
      <c r="I3996" s="622"/>
      <c r="J3996" s="622"/>
      <c r="K3996" s="623"/>
      <c r="L3996" s="623"/>
      <c r="M3996" s="622"/>
      <c r="N3996" s="623"/>
      <c r="O3996" s="622"/>
      <c r="P3996" s="479"/>
      <c r="Q3996" s="479"/>
      <c r="R3996" s="623"/>
      <c r="S3996" s="478"/>
      <c r="T3996" s="478"/>
      <c r="U3996" s="624"/>
      <c r="V3996" s="624"/>
      <c r="W3996" s="624"/>
      <c r="BB3996" s="478"/>
      <c r="BC3996" s="478"/>
      <c r="BD3996" s="478"/>
      <c r="BE3996" s="478"/>
      <c r="BF3996" s="478"/>
      <c r="BG3996" s="478"/>
    </row>
    <row r="3997" spans="2:59" x14ac:dyDescent="0.2">
      <c r="B3997" s="478"/>
      <c r="C3997" s="478"/>
      <c r="D3997" s="620"/>
      <c r="E3997" s="620"/>
      <c r="F3997" s="620"/>
      <c r="G3997" s="479"/>
      <c r="H3997" s="621"/>
      <c r="I3997" s="622"/>
      <c r="J3997" s="622"/>
      <c r="K3997" s="623"/>
      <c r="L3997" s="623"/>
      <c r="M3997" s="622"/>
      <c r="N3997" s="623"/>
      <c r="O3997" s="622"/>
      <c r="P3997" s="479"/>
      <c r="Q3997" s="479"/>
      <c r="R3997" s="623"/>
      <c r="S3997" s="478"/>
      <c r="T3997" s="478"/>
      <c r="U3997" s="624"/>
      <c r="V3997" s="624"/>
      <c r="W3997" s="624"/>
      <c r="BB3997" s="478"/>
      <c r="BC3997" s="478"/>
      <c r="BD3997" s="478"/>
      <c r="BE3997" s="478"/>
      <c r="BF3997" s="478"/>
      <c r="BG3997" s="478"/>
    </row>
    <row r="3998" spans="2:59" x14ac:dyDescent="0.2">
      <c r="B3998" s="478"/>
      <c r="C3998" s="478"/>
      <c r="D3998" s="620"/>
      <c r="E3998" s="620"/>
      <c r="F3998" s="620"/>
      <c r="G3998" s="479"/>
      <c r="H3998" s="621"/>
      <c r="I3998" s="622"/>
      <c r="J3998" s="622"/>
      <c r="K3998" s="623"/>
      <c r="L3998" s="623"/>
      <c r="M3998" s="622"/>
      <c r="N3998" s="623"/>
      <c r="O3998" s="622"/>
      <c r="P3998" s="479"/>
      <c r="Q3998" s="479"/>
      <c r="R3998" s="623"/>
      <c r="S3998" s="478"/>
      <c r="T3998" s="478"/>
      <c r="U3998" s="624"/>
      <c r="V3998" s="624"/>
      <c r="W3998" s="624"/>
      <c r="BB3998" s="478"/>
      <c r="BC3998" s="478"/>
      <c r="BD3998" s="478"/>
      <c r="BE3998" s="478"/>
      <c r="BF3998" s="478"/>
      <c r="BG3998" s="478"/>
    </row>
    <row r="3999" spans="2:59" x14ac:dyDescent="0.2">
      <c r="B3999" s="478"/>
      <c r="C3999" s="478"/>
      <c r="D3999" s="620"/>
      <c r="E3999" s="620"/>
      <c r="F3999" s="620"/>
      <c r="G3999" s="479"/>
      <c r="H3999" s="621"/>
      <c r="I3999" s="622"/>
      <c r="J3999" s="622"/>
      <c r="K3999" s="623"/>
      <c r="L3999" s="623"/>
      <c r="M3999" s="622"/>
      <c r="N3999" s="623"/>
      <c r="O3999" s="622"/>
      <c r="P3999" s="479"/>
      <c r="Q3999" s="479"/>
      <c r="R3999" s="623"/>
      <c r="S3999" s="478"/>
      <c r="T3999" s="478"/>
      <c r="U3999" s="624"/>
      <c r="V3999" s="624"/>
      <c r="W3999" s="624"/>
      <c r="BB3999" s="478"/>
      <c r="BC3999" s="478"/>
      <c r="BD3999" s="478"/>
      <c r="BE3999" s="478"/>
      <c r="BF3999" s="478"/>
      <c r="BG3999" s="478"/>
    </row>
    <row r="4000" spans="2:59" x14ac:dyDescent="0.2">
      <c r="B4000" s="478"/>
      <c r="C4000" s="478"/>
      <c r="D4000" s="620"/>
      <c r="E4000" s="620"/>
      <c r="F4000" s="620"/>
      <c r="G4000" s="479"/>
      <c r="H4000" s="621"/>
      <c r="I4000" s="622"/>
      <c r="J4000" s="622"/>
      <c r="K4000" s="623"/>
      <c r="L4000" s="623"/>
      <c r="M4000" s="622"/>
      <c r="N4000" s="623"/>
      <c r="O4000" s="622"/>
      <c r="P4000" s="479"/>
      <c r="Q4000" s="479"/>
      <c r="R4000" s="623"/>
      <c r="S4000" s="478"/>
      <c r="T4000" s="478"/>
      <c r="U4000" s="624"/>
      <c r="V4000" s="624"/>
      <c r="W4000" s="624"/>
      <c r="BB4000" s="478"/>
      <c r="BC4000" s="478"/>
      <c r="BD4000" s="478"/>
      <c r="BE4000" s="478"/>
      <c r="BF4000" s="478"/>
      <c r="BG4000" s="478"/>
    </row>
    <row r="4001" spans="2:59" x14ac:dyDescent="0.2">
      <c r="B4001" s="478"/>
      <c r="C4001" s="478"/>
      <c r="D4001" s="620"/>
      <c r="E4001" s="620"/>
      <c r="F4001" s="620"/>
      <c r="G4001" s="479"/>
      <c r="H4001" s="621"/>
      <c r="I4001" s="622"/>
      <c r="J4001" s="622"/>
      <c r="K4001" s="623"/>
      <c r="L4001" s="623"/>
      <c r="M4001" s="622"/>
      <c r="N4001" s="623"/>
      <c r="O4001" s="622"/>
      <c r="P4001" s="479"/>
      <c r="Q4001" s="479"/>
      <c r="R4001" s="623"/>
      <c r="S4001" s="478"/>
      <c r="T4001" s="478"/>
      <c r="U4001" s="624"/>
      <c r="V4001" s="624"/>
      <c r="W4001" s="624"/>
      <c r="BB4001" s="478"/>
      <c r="BC4001" s="478"/>
      <c r="BD4001" s="478"/>
      <c r="BE4001" s="478"/>
      <c r="BF4001" s="478"/>
      <c r="BG4001" s="478"/>
    </row>
    <row r="4002" spans="2:59" x14ac:dyDescent="0.2">
      <c r="B4002" s="478"/>
      <c r="C4002" s="478"/>
      <c r="D4002" s="620"/>
      <c r="E4002" s="620"/>
      <c r="F4002" s="620"/>
      <c r="G4002" s="479"/>
      <c r="H4002" s="621"/>
      <c r="I4002" s="622"/>
      <c r="J4002" s="622"/>
      <c r="K4002" s="623"/>
      <c r="L4002" s="623"/>
      <c r="M4002" s="622"/>
      <c r="N4002" s="623"/>
      <c r="O4002" s="622"/>
      <c r="P4002" s="479"/>
      <c r="Q4002" s="479"/>
      <c r="R4002" s="623"/>
      <c r="S4002" s="478"/>
      <c r="T4002" s="478"/>
      <c r="U4002" s="624"/>
      <c r="V4002" s="624"/>
      <c r="W4002" s="624"/>
      <c r="BB4002" s="478"/>
      <c r="BC4002" s="478"/>
      <c r="BD4002" s="478"/>
      <c r="BE4002" s="478"/>
      <c r="BF4002" s="478"/>
      <c r="BG4002" s="478"/>
    </row>
    <row r="4003" spans="2:59" x14ac:dyDescent="0.2">
      <c r="B4003" s="478"/>
      <c r="C4003" s="478"/>
      <c r="D4003" s="620"/>
      <c r="E4003" s="620"/>
      <c r="F4003" s="620"/>
      <c r="G4003" s="479"/>
      <c r="H4003" s="621"/>
      <c r="I4003" s="622"/>
      <c r="J4003" s="622"/>
      <c r="K4003" s="623"/>
      <c r="L4003" s="623"/>
      <c r="M4003" s="622"/>
      <c r="N4003" s="623"/>
      <c r="O4003" s="622"/>
      <c r="P4003" s="479"/>
      <c r="Q4003" s="479"/>
      <c r="R4003" s="623"/>
      <c r="S4003" s="478"/>
      <c r="T4003" s="478"/>
      <c r="U4003" s="624"/>
      <c r="V4003" s="624"/>
      <c r="W4003" s="624"/>
      <c r="BB4003" s="478"/>
      <c r="BC4003" s="478"/>
      <c r="BD4003" s="478"/>
      <c r="BE4003" s="478"/>
      <c r="BF4003" s="478"/>
      <c r="BG4003" s="478"/>
    </row>
    <row r="4004" spans="2:59" x14ac:dyDescent="0.2">
      <c r="B4004" s="478"/>
      <c r="C4004" s="478"/>
      <c r="D4004" s="620"/>
      <c r="E4004" s="620"/>
      <c r="F4004" s="620"/>
      <c r="G4004" s="479"/>
      <c r="H4004" s="621"/>
      <c r="I4004" s="622"/>
      <c r="J4004" s="622"/>
      <c r="K4004" s="623"/>
      <c r="L4004" s="623"/>
      <c r="M4004" s="622"/>
      <c r="N4004" s="623"/>
      <c r="O4004" s="622"/>
      <c r="P4004" s="479"/>
      <c r="Q4004" s="479"/>
      <c r="R4004" s="623"/>
      <c r="S4004" s="478"/>
      <c r="T4004" s="478"/>
      <c r="U4004" s="624"/>
      <c r="V4004" s="624"/>
      <c r="W4004" s="624"/>
      <c r="BB4004" s="478"/>
      <c r="BC4004" s="478"/>
      <c r="BD4004" s="478"/>
      <c r="BE4004" s="478"/>
      <c r="BF4004" s="478"/>
      <c r="BG4004" s="478"/>
    </row>
    <row r="4005" spans="2:59" x14ac:dyDescent="0.2">
      <c r="B4005" s="478"/>
      <c r="C4005" s="478"/>
      <c r="D4005" s="620"/>
      <c r="E4005" s="620"/>
      <c r="F4005" s="620"/>
      <c r="G4005" s="479"/>
      <c r="H4005" s="621"/>
      <c r="I4005" s="622"/>
      <c r="J4005" s="622"/>
      <c r="K4005" s="623"/>
      <c r="L4005" s="623"/>
      <c r="M4005" s="622"/>
      <c r="N4005" s="623"/>
      <c r="O4005" s="622"/>
      <c r="P4005" s="479"/>
      <c r="Q4005" s="479"/>
      <c r="R4005" s="623"/>
      <c r="S4005" s="478"/>
      <c r="T4005" s="478"/>
      <c r="U4005" s="624"/>
      <c r="V4005" s="624"/>
      <c r="W4005" s="624"/>
      <c r="BB4005" s="478"/>
      <c r="BC4005" s="478"/>
      <c r="BD4005" s="478"/>
      <c r="BE4005" s="478"/>
      <c r="BF4005" s="478"/>
      <c r="BG4005" s="478"/>
    </row>
    <row r="4006" spans="2:59" x14ac:dyDescent="0.2">
      <c r="B4006" s="478"/>
      <c r="C4006" s="478"/>
      <c r="D4006" s="620"/>
      <c r="E4006" s="620"/>
      <c r="F4006" s="620"/>
      <c r="G4006" s="479"/>
      <c r="H4006" s="621"/>
      <c r="I4006" s="622"/>
      <c r="J4006" s="622"/>
      <c r="K4006" s="623"/>
      <c r="L4006" s="623"/>
      <c r="M4006" s="622"/>
      <c r="N4006" s="623"/>
      <c r="O4006" s="622"/>
      <c r="P4006" s="479"/>
      <c r="Q4006" s="479"/>
      <c r="R4006" s="623"/>
      <c r="S4006" s="478"/>
      <c r="T4006" s="478"/>
      <c r="U4006" s="624"/>
      <c r="V4006" s="624"/>
      <c r="W4006" s="624"/>
      <c r="BB4006" s="478"/>
      <c r="BC4006" s="478"/>
      <c r="BD4006" s="478"/>
      <c r="BE4006" s="478"/>
      <c r="BF4006" s="478"/>
      <c r="BG4006" s="478"/>
    </row>
    <row r="4007" spans="2:59" x14ac:dyDescent="0.2">
      <c r="B4007" s="478"/>
      <c r="C4007" s="478"/>
      <c r="D4007" s="620"/>
      <c r="E4007" s="620"/>
      <c r="F4007" s="620"/>
      <c r="G4007" s="479"/>
      <c r="H4007" s="621"/>
      <c r="I4007" s="622"/>
      <c r="J4007" s="622"/>
      <c r="K4007" s="623"/>
      <c r="L4007" s="623"/>
      <c r="M4007" s="622"/>
      <c r="N4007" s="623"/>
      <c r="O4007" s="622"/>
      <c r="P4007" s="479"/>
      <c r="Q4007" s="479"/>
      <c r="R4007" s="623"/>
      <c r="S4007" s="478"/>
      <c r="T4007" s="478"/>
      <c r="U4007" s="624"/>
      <c r="V4007" s="624"/>
      <c r="W4007" s="624"/>
      <c r="BB4007" s="478"/>
      <c r="BC4007" s="478"/>
      <c r="BD4007" s="478"/>
      <c r="BE4007" s="478"/>
      <c r="BF4007" s="478"/>
      <c r="BG4007" s="478"/>
    </row>
    <row r="4008" spans="2:59" x14ac:dyDescent="0.2">
      <c r="B4008" s="478"/>
      <c r="C4008" s="478"/>
      <c r="D4008" s="620"/>
      <c r="E4008" s="620"/>
      <c r="F4008" s="620"/>
      <c r="G4008" s="479"/>
      <c r="H4008" s="621"/>
      <c r="I4008" s="622"/>
      <c r="J4008" s="622"/>
      <c r="K4008" s="623"/>
      <c r="L4008" s="623"/>
      <c r="M4008" s="622"/>
      <c r="N4008" s="623"/>
      <c r="O4008" s="622"/>
      <c r="P4008" s="479"/>
      <c r="Q4008" s="479"/>
      <c r="R4008" s="623"/>
      <c r="S4008" s="478"/>
      <c r="T4008" s="478"/>
      <c r="U4008" s="624"/>
      <c r="V4008" s="624"/>
      <c r="W4008" s="624"/>
      <c r="BB4008" s="478"/>
      <c r="BC4008" s="478"/>
      <c r="BD4008" s="478"/>
      <c r="BE4008" s="478"/>
      <c r="BF4008" s="478"/>
      <c r="BG4008" s="478"/>
    </row>
    <row r="4009" spans="2:59" x14ac:dyDescent="0.2">
      <c r="B4009" s="478"/>
      <c r="C4009" s="478"/>
      <c r="D4009" s="620"/>
      <c r="E4009" s="620"/>
      <c r="F4009" s="620"/>
      <c r="G4009" s="479"/>
      <c r="H4009" s="621"/>
      <c r="I4009" s="622"/>
      <c r="J4009" s="622"/>
      <c r="K4009" s="623"/>
      <c r="L4009" s="623"/>
      <c r="M4009" s="622"/>
      <c r="N4009" s="623"/>
      <c r="O4009" s="622"/>
      <c r="P4009" s="479"/>
      <c r="Q4009" s="479"/>
      <c r="R4009" s="623"/>
      <c r="S4009" s="478"/>
      <c r="T4009" s="478"/>
      <c r="U4009" s="624"/>
      <c r="V4009" s="624"/>
      <c r="W4009" s="624"/>
      <c r="BB4009" s="478"/>
      <c r="BC4009" s="478"/>
      <c r="BD4009" s="478"/>
      <c r="BE4009" s="478"/>
      <c r="BF4009" s="478"/>
      <c r="BG4009" s="478"/>
    </row>
    <row r="4010" spans="2:59" x14ac:dyDescent="0.2">
      <c r="B4010" s="478"/>
      <c r="C4010" s="478"/>
      <c r="D4010" s="620"/>
      <c r="E4010" s="620"/>
      <c r="F4010" s="620"/>
      <c r="G4010" s="479"/>
      <c r="H4010" s="621"/>
      <c r="I4010" s="622"/>
      <c r="J4010" s="622"/>
      <c r="K4010" s="623"/>
      <c r="L4010" s="623"/>
      <c r="M4010" s="622"/>
      <c r="N4010" s="623"/>
      <c r="O4010" s="622"/>
      <c r="P4010" s="479"/>
      <c r="Q4010" s="479"/>
      <c r="R4010" s="623"/>
      <c r="S4010" s="478"/>
      <c r="T4010" s="478"/>
      <c r="U4010" s="624"/>
      <c r="V4010" s="624"/>
      <c r="W4010" s="624"/>
      <c r="BB4010" s="478"/>
      <c r="BC4010" s="478"/>
      <c r="BD4010" s="478"/>
      <c r="BE4010" s="478"/>
      <c r="BF4010" s="478"/>
      <c r="BG4010" s="478"/>
    </row>
    <row r="4011" spans="2:59" x14ac:dyDescent="0.2">
      <c r="B4011" s="478"/>
      <c r="C4011" s="478"/>
      <c r="D4011" s="620"/>
      <c r="E4011" s="620"/>
      <c r="F4011" s="620"/>
      <c r="G4011" s="479"/>
      <c r="H4011" s="621"/>
      <c r="I4011" s="622"/>
      <c r="J4011" s="622"/>
      <c r="K4011" s="623"/>
      <c r="L4011" s="623"/>
      <c r="M4011" s="622"/>
      <c r="N4011" s="623"/>
      <c r="O4011" s="622"/>
      <c r="P4011" s="479"/>
      <c r="Q4011" s="479"/>
      <c r="R4011" s="623"/>
      <c r="S4011" s="478"/>
      <c r="T4011" s="478"/>
      <c r="U4011" s="624"/>
      <c r="V4011" s="624"/>
      <c r="W4011" s="624"/>
      <c r="BB4011" s="478"/>
      <c r="BC4011" s="478"/>
      <c r="BD4011" s="478"/>
      <c r="BE4011" s="478"/>
      <c r="BF4011" s="478"/>
      <c r="BG4011" s="478"/>
    </row>
    <row r="4012" spans="2:59" x14ac:dyDescent="0.2">
      <c r="B4012" s="478"/>
      <c r="C4012" s="478"/>
      <c r="D4012" s="620"/>
      <c r="E4012" s="620"/>
      <c r="F4012" s="620"/>
      <c r="G4012" s="479"/>
      <c r="H4012" s="621"/>
      <c r="I4012" s="622"/>
      <c r="J4012" s="622"/>
      <c r="K4012" s="623"/>
      <c r="L4012" s="623"/>
      <c r="M4012" s="622"/>
      <c r="N4012" s="623"/>
      <c r="O4012" s="622"/>
      <c r="P4012" s="479"/>
      <c r="Q4012" s="479"/>
      <c r="R4012" s="623"/>
      <c r="S4012" s="478"/>
      <c r="T4012" s="478"/>
      <c r="U4012" s="624"/>
      <c r="V4012" s="624"/>
      <c r="W4012" s="624"/>
      <c r="BB4012" s="478"/>
      <c r="BC4012" s="478"/>
      <c r="BD4012" s="478"/>
      <c r="BE4012" s="478"/>
      <c r="BF4012" s="478"/>
      <c r="BG4012" s="478"/>
    </row>
    <row r="4013" spans="2:59" x14ac:dyDescent="0.2">
      <c r="B4013" s="478"/>
      <c r="C4013" s="478"/>
      <c r="D4013" s="620"/>
      <c r="E4013" s="620"/>
      <c r="F4013" s="620"/>
      <c r="G4013" s="479"/>
      <c r="H4013" s="621"/>
      <c r="I4013" s="622"/>
      <c r="J4013" s="622"/>
      <c r="K4013" s="623"/>
      <c r="L4013" s="623"/>
      <c r="M4013" s="622"/>
      <c r="N4013" s="623"/>
      <c r="O4013" s="622"/>
      <c r="P4013" s="479"/>
      <c r="Q4013" s="479"/>
      <c r="R4013" s="623"/>
      <c r="S4013" s="478"/>
      <c r="T4013" s="478"/>
      <c r="U4013" s="624"/>
      <c r="V4013" s="624"/>
      <c r="W4013" s="624"/>
      <c r="BB4013" s="478"/>
      <c r="BC4013" s="478"/>
      <c r="BD4013" s="478"/>
      <c r="BE4013" s="478"/>
      <c r="BF4013" s="478"/>
      <c r="BG4013" s="478"/>
    </row>
    <row r="4014" spans="2:59" x14ac:dyDescent="0.2">
      <c r="B4014" s="478"/>
      <c r="C4014" s="478"/>
      <c r="D4014" s="620"/>
      <c r="E4014" s="620"/>
      <c r="F4014" s="620"/>
      <c r="G4014" s="479"/>
      <c r="H4014" s="621"/>
      <c r="I4014" s="622"/>
      <c r="J4014" s="622"/>
      <c r="K4014" s="623"/>
      <c r="L4014" s="623"/>
      <c r="M4014" s="622"/>
      <c r="N4014" s="623"/>
      <c r="O4014" s="622"/>
      <c r="P4014" s="479"/>
      <c r="Q4014" s="479"/>
      <c r="R4014" s="623"/>
      <c r="S4014" s="478"/>
      <c r="T4014" s="478"/>
      <c r="U4014" s="624"/>
      <c r="V4014" s="624"/>
      <c r="W4014" s="624"/>
      <c r="BB4014" s="478"/>
      <c r="BC4014" s="478"/>
      <c r="BD4014" s="478"/>
      <c r="BE4014" s="478"/>
      <c r="BF4014" s="478"/>
      <c r="BG4014" s="478"/>
    </row>
    <row r="4015" spans="2:59" x14ac:dyDescent="0.2">
      <c r="B4015" s="478"/>
      <c r="C4015" s="478"/>
      <c r="D4015" s="620"/>
      <c r="E4015" s="620"/>
      <c r="F4015" s="620"/>
      <c r="G4015" s="479"/>
      <c r="H4015" s="621"/>
      <c r="I4015" s="622"/>
      <c r="J4015" s="622"/>
      <c r="K4015" s="623"/>
      <c r="L4015" s="623"/>
      <c r="M4015" s="622"/>
      <c r="N4015" s="623"/>
      <c r="O4015" s="622"/>
      <c r="P4015" s="479"/>
      <c r="Q4015" s="479"/>
      <c r="R4015" s="623"/>
      <c r="S4015" s="478"/>
      <c r="T4015" s="478"/>
      <c r="U4015" s="624"/>
      <c r="V4015" s="624"/>
      <c r="W4015" s="624"/>
      <c r="BB4015" s="478"/>
      <c r="BC4015" s="478"/>
      <c r="BD4015" s="478"/>
      <c r="BE4015" s="478"/>
      <c r="BF4015" s="478"/>
      <c r="BG4015" s="478"/>
    </row>
    <row r="4016" spans="2:59" x14ac:dyDescent="0.2">
      <c r="B4016" s="478"/>
      <c r="C4016" s="478"/>
      <c r="D4016" s="620"/>
      <c r="E4016" s="620"/>
      <c r="F4016" s="620"/>
      <c r="G4016" s="479"/>
      <c r="H4016" s="621"/>
      <c r="I4016" s="622"/>
      <c r="J4016" s="622"/>
      <c r="K4016" s="623"/>
      <c r="L4016" s="623"/>
      <c r="M4016" s="622"/>
      <c r="N4016" s="623"/>
      <c r="O4016" s="622"/>
      <c r="P4016" s="479"/>
      <c r="Q4016" s="479"/>
      <c r="R4016" s="623"/>
      <c r="S4016" s="478"/>
      <c r="T4016" s="478"/>
      <c r="U4016" s="624"/>
      <c r="V4016" s="624"/>
      <c r="W4016" s="624"/>
      <c r="BB4016" s="478"/>
      <c r="BC4016" s="478"/>
      <c r="BD4016" s="478"/>
      <c r="BE4016" s="478"/>
      <c r="BF4016" s="478"/>
      <c r="BG4016" s="478"/>
    </row>
    <row r="4017" spans="2:59" x14ac:dyDescent="0.2">
      <c r="B4017" s="478"/>
      <c r="C4017" s="478"/>
      <c r="D4017" s="620"/>
      <c r="E4017" s="620"/>
      <c r="F4017" s="620"/>
      <c r="G4017" s="479"/>
      <c r="H4017" s="621"/>
      <c r="I4017" s="622"/>
      <c r="J4017" s="622"/>
      <c r="K4017" s="623"/>
      <c r="L4017" s="623"/>
      <c r="M4017" s="622"/>
      <c r="N4017" s="623"/>
      <c r="O4017" s="622"/>
      <c r="P4017" s="479"/>
      <c r="Q4017" s="479"/>
      <c r="R4017" s="623"/>
      <c r="S4017" s="478"/>
      <c r="T4017" s="478"/>
      <c r="U4017" s="624"/>
      <c r="V4017" s="624"/>
      <c r="W4017" s="624"/>
      <c r="BB4017" s="478"/>
      <c r="BC4017" s="478"/>
      <c r="BD4017" s="478"/>
      <c r="BE4017" s="478"/>
      <c r="BF4017" s="478"/>
      <c r="BG4017" s="478"/>
    </row>
    <row r="4018" spans="2:59" x14ac:dyDescent="0.2">
      <c r="B4018" s="478"/>
      <c r="C4018" s="478"/>
      <c r="D4018" s="620"/>
      <c r="E4018" s="620"/>
      <c r="F4018" s="620"/>
      <c r="G4018" s="479"/>
      <c r="H4018" s="621"/>
      <c r="I4018" s="622"/>
      <c r="J4018" s="622"/>
      <c r="K4018" s="623"/>
      <c r="L4018" s="623"/>
      <c r="M4018" s="622"/>
      <c r="N4018" s="623"/>
      <c r="O4018" s="622"/>
      <c r="P4018" s="479"/>
      <c r="Q4018" s="479"/>
      <c r="R4018" s="623"/>
      <c r="S4018" s="478"/>
      <c r="T4018" s="478"/>
      <c r="U4018" s="624"/>
      <c r="V4018" s="624"/>
      <c r="W4018" s="624"/>
      <c r="BB4018" s="478"/>
      <c r="BC4018" s="478"/>
      <c r="BD4018" s="478"/>
      <c r="BE4018" s="478"/>
      <c r="BF4018" s="478"/>
      <c r="BG4018" s="478"/>
    </row>
    <row r="4019" spans="2:59" x14ac:dyDescent="0.2">
      <c r="B4019" s="478"/>
      <c r="C4019" s="478"/>
      <c r="D4019" s="620"/>
      <c r="E4019" s="620"/>
      <c r="F4019" s="620"/>
      <c r="G4019" s="479"/>
      <c r="H4019" s="621"/>
      <c r="I4019" s="622"/>
      <c r="J4019" s="622"/>
      <c r="K4019" s="623"/>
      <c r="L4019" s="623"/>
      <c r="M4019" s="622"/>
      <c r="N4019" s="623"/>
      <c r="O4019" s="622"/>
      <c r="P4019" s="479"/>
      <c r="Q4019" s="479"/>
      <c r="R4019" s="623"/>
      <c r="S4019" s="478"/>
      <c r="T4019" s="478"/>
      <c r="U4019" s="624"/>
      <c r="V4019" s="624"/>
      <c r="W4019" s="624"/>
      <c r="BB4019" s="478"/>
      <c r="BC4019" s="478"/>
      <c r="BD4019" s="478"/>
      <c r="BE4019" s="478"/>
      <c r="BF4019" s="478"/>
      <c r="BG4019" s="478"/>
    </row>
    <row r="4020" spans="2:59" x14ac:dyDescent="0.2">
      <c r="B4020" s="478"/>
      <c r="C4020" s="478"/>
      <c r="D4020" s="620"/>
      <c r="E4020" s="620"/>
      <c r="F4020" s="620"/>
      <c r="G4020" s="479"/>
      <c r="H4020" s="621"/>
      <c r="I4020" s="622"/>
      <c r="J4020" s="622"/>
      <c r="K4020" s="623"/>
      <c r="L4020" s="623"/>
      <c r="M4020" s="622"/>
      <c r="N4020" s="623"/>
      <c r="O4020" s="622"/>
      <c r="P4020" s="479"/>
      <c r="Q4020" s="479"/>
      <c r="R4020" s="623"/>
      <c r="S4020" s="478"/>
      <c r="T4020" s="478"/>
      <c r="U4020" s="624"/>
      <c r="V4020" s="624"/>
      <c r="W4020" s="624"/>
      <c r="BB4020" s="478"/>
      <c r="BC4020" s="478"/>
      <c r="BD4020" s="478"/>
      <c r="BE4020" s="478"/>
      <c r="BF4020" s="478"/>
      <c r="BG4020" s="478"/>
    </row>
    <row r="4021" spans="2:59" x14ac:dyDescent="0.2">
      <c r="B4021" s="478"/>
      <c r="C4021" s="478"/>
      <c r="D4021" s="620"/>
      <c r="E4021" s="620"/>
      <c r="F4021" s="620"/>
      <c r="G4021" s="479"/>
      <c r="H4021" s="621"/>
      <c r="I4021" s="622"/>
      <c r="J4021" s="622"/>
      <c r="K4021" s="623"/>
      <c r="L4021" s="623"/>
      <c r="M4021" s="622"/>
      <c r="N4021" s="623"/>
      <c r="O4021" s="622"/>
      <c r="P4021" s="479"/>
      <c r="Q4021" s="479"/>
      <c r="R4021" s="623"/>
      <c r="S4021" s="478"/>
      <c r="T4021" s="478"/>
      <c r="U4021" s="624"/>
      <c r="V4021" s="624"/>
      <c r="W4021" s="624"/>
      <c r="BB4021" s="478"/>
      <c r="BC4021" s="478"/>
      <c r="BD4021" s="478"/>
      <c r="BE4021" s="478"/>
      <c r="BF4021" s="478"/>
      <c r="BG4021" s="478"/>
    </row>
    <row r="4022" spans="2:59" x14ac:dyDescent="0.2">
      <c r="B4022" s="478"/>
      <c r="C4022" s="478"/>
      <c r="D4022" s="620"/>
      <c r="E4022" s="620"/>
      <c r="F4022" s="620"/>
      <c r="G4022" s="479"/>
      <c r="H4022" s="621"/>
      <c r="I4022" s="622"/>
      <c r="J4022" s="622"/>
      <c r="K4022" s="623"/>
      <c r="L4022" s="623"/>
      <c r="M4022" s="622"/>
      <c r="N4022" s="623"/>
      <c r="O4022" s="622"/>
      <c r="P4022" s="479"/>
      <c r="Q4022" s="479"/>
      <c r="R4022" s="623"/>
      <c r="S4022" s="478"/>
      <c r="T4022" s="478"/>
      <c r="U4022" s="624"/>
      <c r="V4022" s="624"/>
      <c r="W4022" s="624"/>
      <c r="BB4022" s="478"/>
      <c r="BC4022" s="478"/>
      <c r="BD4022" s="478"/>
      <c r="BE4022" s="478"/>
      <c r="BF4022" s="478"/>
      <c r="BG4022" s="478"/>
    </row>
    <row r="4023" spans="2:59" x14ac:dyDescent="0.2">
      <c r="B4023" s="478"/>
      <c r="C4023" s="478"/>
      <c r="D4023" s="620"/>
      <c r="E4023" s="620"/>
      <c r="F4023" s="620"/>
      <c r="G4023" s="479"/>
      <c r="H4023" s="621"/>
      <c r="I4023" s="622"/>
      <c r="J4023" s="622"/>
      <c r="K4023" s="623"/>
      <c r="L4023" s="623"/>
      <c r="M4023" s="622"/>
      <c r="N4023" s="623"/>
      <c r="O4023" s="622"/>
      <c r="P4023" s="479"/>
      <c r="Q4023" s="479"/>
      <c r="R4023" s="623"/>
      <c r="S4023" s="478"/>
      <c r="T4023" s="478"/>
      <c r="U4023" s="624"/>
      <c r="V4023" s="624"/>
      <c r="W4023" s="624"/>
      <c r="BB4023" s="478"/>
      <c r="BC4023" s="478"/>
      <c r="BD4023" s="478"/>
      <c r="BE4023" s="478"/>
      <c r="BF4023" s="478"/>
      <c r="BG4023" s="478"/>
    </row>
    <row r="4024" spans="2:59" x14ac:dyDescent="0.2">
      <c r="B4024" s="478"/>
      <c r="C4024" s="478"/>
      <c r="D4024" s="620"/>
      <c r="E4024" s="620"/>
      <c r="F4024" s="620"/>
      <c r="G4024" s="479"/>
      <c r="H4024" s="621"/>
      <c r="I4024" s="622"/>
      <c r="J4024" s="622"/>
      <c r="K4024" s="623"/>
      <c r="L4024" s="623"/>
      <c r="M4024" s="622"/>
      <c r="N4024" s="623"/>
      <c r="O4024" s="622"/>
      <c r="P4024" s="479"/>
      <c r="Q4024" s="479"/>
      <c r="R4024" s="623"/>
      <c r="S4024" s="478"/>
      <c r="T4024" s="478"/>
      <c r="U4024" s="624"/>
      <c r="V4024" s="624"/>
      <c r="W4024" s="624"/>
      <c r="BB4024" s="478"/>
      <c r="BC4024" s="478"/>
      <c r="BD4024" s="478"/>
      <c r="BE4024" s="478"/>
      <c r="BF4024" s="478"/>
      <c r="BG4024" s="478"/>
    </row>
    <row r="4025" spans="2:59" x14ac:dyDescent="0.2">
      <c r="B4025" s="478"/>
      <c r="C4025" s="478"/>
      <c r="D4025" s="620"/>
      <c r="E4025" s="620"/>
      <c r="F4025" s="620"/>
      <c r="G4025" s="479"/>
      <c r="H4025" s="621"/>
      <c r="I4025" s="622"/>
      <c r="J4025" s="622"/>
      <c r="K4025" s="623"/>
      <c r="L4025" s="623"/>
      <c r="M4025" s="622"/>
      <c r="N4025" s="623"/>
      <c r="O4025" s="622"/>
      <c r="P4025" s="479"/>
      <c r="Q4025" s="479"/>
      <c r="R4025" s="623"/>
      <c r="S4025" s="478"/>
      <c r="T4025" s="478"/>
      <c r="U4025" s="624"/>
      <c r="V4025" s="624"/>
      <c r="W4025" s="624"/>
      <c r="BB4025" s="478"/>
      <c r="BC4025" s="478"/>
      <c r="BD4025" s="478"/>
      <c r="BE4025" s="478"/>
      <c r="BF4025" s="478"/>
      <c r="BG4025" s="478"/>
    </row>
    <row r="4026" spans="2:59" x14ac:dyDescent="0.2">
      <c r="B4026" s="478"/>
      <c r="C4026" s="478"/>
      <c r="D4026" s="620"/>
      <c r="E4026" s="620"/>
      <c r="F4026" s="620"/>
      <c r="G4026" s="479"/>
      <c r="H4026" s="621"/>
      <c r="I4026" s="622"/>
      <c r="J4026" s="622"/>
      <c r="K4026" s="623"/>
      <c r="L4026" s="623"/>
      <c r="M4026" s="622"/>
      <c r="N4026" s="623"/>
      <c r="O4026" s="622"/>
      <c r="P4026" s="479"/>
      <c r="Q4026" s="479"/>
      <c r="R4026" s="623"/>
      <c r="S4026" s="478"/>
      <c r="T4026" s="478"/>
      <c r="U4026" s="624"/>
      <c r="V4026" s="624"/>
      <c r="W4026" s="624"/>
      <c r="BB4026" s="478"/>
      <c r="BC4026" s="478"/>
      <c r="BD4026" s="478"/>
      <c r="BE4026" s="478"/>
      <c r="BF4026" s="478"/>
      <c r="BG4026" s="478"/>
    </row>
    <row r="4027" spans="2:59" x14ac:dyDescent="0.2">
      <c r="B4027" s="478"/>
      <c r="C4027" s="478"/>
      <c r="D4027" s="620"/>
      <c r="E4027" s="620"/>
      <c r="F4027" s="620"/>
      <c r="G4027" s="479"/>
      <c r="H4027" s="621"/>
      <c r="I4027" s="622"/>
      <c r="J4027" s="622"/>
      <c r="K4027" s="623"/>
      <c r="L4027" s="623"/>
      <c r="M4027" s="622"/>
      <c r="N4027" s="623"/>
      <c r="O4027" s="622"/>
      <c r="P4027" s="479"/>
      <c r="Q4027" s="479"/>
      <c r="R4027" s="623"/>
      <c r="S4027" s="478"/>
      <c r="T4027" s="478"/>
      <c r="U4027" s="624"/>
      <c r="V4027" s="624"/>
      <c r="W4027" s="624"/>
      <c r="BB4027" s="478"/>
      <c r="BC4027" s="478"/>
      <c r="BD4027" s="478"/>
      <c r="BE4027" s="478"/>
      <c r="BF4027" s="478"/>
      <c r="BG4027" s="478"/>
    </row>
    <row r="4028" spans="2:59" x14ac:dyDescent="0.2">
      <c r="B4028" s="478"/>
      <c r="C4028" s="478"/>
      <c r="D4028" s="620"/>
      <c r="E4028" s="620"/>
      <c r="F4028" s="620"/>
      <c r="G4028" s="479"/>
      <c r="H4028" s="621"/>
      <c r="I4028" s="622"/>
      <c r="J4028" s="622"/>
      <c r="K4028" s="623"/>
      <c r="L4028" s="623"/>
      <c r="M4028" s="622"/>
      <c r="N4028" s="623"/>
      <c r="O4028" s="622"/>
      <c r="P4028" s="479"/>
      <c r="Q4028" s="479"/>
      <c r="R4028" s="623"/>
      <c r="S4028" s="478"/>
      <c r="T4028" s="478"/>
      <c r="U4028" s="624"/>
      <c r="V4028" s="624"/>
      <c r="W4028" s="624"/>
      <c r="BB4028" s="478"/>
      <c r="BC4028" s="478"/>
      <c r="BD4028" s="478"/>
      <c r="BE4028" s="478"/>
      <c r="BF4028" s="478"/>
      <c r="BG4028" s="478"/>
    </row>
    <row r="4029" spans="2:59" x14ac:dyDescent="0.2">
      <c r="B4029" s="478"/>
      <c r="C4029" s="478"/>
      <c r="D4029" s="620"/>
      <c r="E4029" s="620"/>
      <c r="F4029" s="620"/>
      <c r="G4029" s="479"/>
      <c r="H4029" s="621"/>
      <c r="I4029" s="622"/>
      <c r="J4029" s="622"/>
      <c r="K4029" s="623"/>
      <c r="L4029" s="623"/>
      <c r="M4029" s="622"/>
      <c r="N4029" s="623"/>
      <c r="O4029" s="622"/>
      <c r="P4029" s="479"/>
      <c r="Q4029" s="479"/>
      <c r="R4029" s="623"/>
      <c r="S4029" s="478"/>
      <c r="T4029" s="478"/>
      <c r="U4029" s="624"/>
      <c r="V4029" s="624"/>
      <c r="W4029" s="624"/>
      <c r="BB4029" s="478"/>
      <c r="BC4029" s="478"/>
      <c r="BD4029" s="478"/>
      <c r="BE4029" s="478"/>
      <c r="BF4029" s="478"/>
      <c r="BG4029" s="478"/>
    </row>
    <row r="4030" spans="2:59" x14ac:dyDescent="0.2">
      <c r="B4030" s="478"/>
      <c r="C4030" s="478"/>
      <c r="D4030" s="620"/>
      <c r="E4030" s="620"/>
      <c r="F4030" s="620"/>
      <c r="G4030" s="479"/>
      <c r="H4030" s="621"/>
      <c r="I4030" s="622"/>
      <c r="J4030" s="622"/>
      <c r="K4030" s="623"/>
      <c r="L4030" s="623"/>
      <c r="M4030" s="622"/>
      <c r="N4030" s="623"/>
      <c r="O4030" s="622"/>
      <c r="P4030" s="479"/>
      <c r="Q4030" s="479"/>
      <c r="R4030" s="623"/>
      <c r="S4030" s="478"/>
      <c r="T4030" s="478"/>
      <c r="U4030" s="624"/>
      <c r="V4030" s="624"/>
      <c r="W4030" s="624"/>
      <c r="BB4030" s="478"/>
      <c r="BC4030" s="478"/>
      <c r="BD4030" s="478"/>
      <c r="BE4030" s="478"/>
      <c r="BF4030" s="478"/>
      <c r="BG4030" s="478"/>
    </row>
    <row r="4031" spans="2:59" x14ac:dyDescent="0.2">
      <c r="B4031" s="478"/>
      <c r="C4031" s="478"/>
      <c r="D4031" s="620"/>
      <c r="E4031" s="620"/>
      <c r="F4031" s="620"/>
      <c r="G4031" s="479"/>
      <c r="H4031" s="621"/>
      <c r="I4031" s="622"/>
      <c r="J4031" s="622"/>
      <c r="K4031" s="623"/>
      <c r="L4031" s="623"/>
      <c r="M4031" s="622"/>
      <c r="N4031" s="623"/>
      <c r="O4031" s="622"/>
      <c r="P4031" s="479"/>
      <c r="Q4031" s="479"/>
      <c r="R4031" s="623"/>
      <c r="S4031" s="478"/>
      <c r="T4031" s="478"/>
      <c r="U4031" s="624"/>
      <c r="V4031" s="624"/>
      <c r="W4031" s="624"/>
      <c r="BB4031" s="478"/>
      <c r="BC4031" s="478"/>
      <c r="BD4031" s="478"/>
      <c r="BE4031" s="478"/>
      <c r="BF4031" s="478"/>
      <c r="BG4031" s="478"/>
    </row>
    <row r="4032" spans="2:59" x14ac:dyDescent="0.2">
      <c r="B4032" s="478"/>
      <c r="C4032" s="478"/>
      <c r="D4032" s="620"/>
      <c r="E4032" s="620"/>
      <c r="F4032" s="620"/>
      <c r="G4032" s="479"/>
      <c r="H4032" s="621"/>
      <c r="I4032" s="622"/>
      <c r="J4032" s="622"/>
      <c r="K4032" s="623"/>
      <c r="L4032" s="623"/>
      <c r="M4032" s="622"/>
      <c r="N4032" s="623"/>
      <c r="O4032" s="622"/>
      <c r="P4032" s="479"/>
      <c r="Q4032" s="479"/>
      <c r="R4032" s="623"/>
      <c r="S4032" s="478"/>
      <c r="T4032" s="478"/>
      <c r="U4032" s="624"/>
      <c r="V4032" s="624"/>
      <c r="W4032" s="624"/>
      <c r="BB4032" s="478"/>
      <c r="BC4032" s="478"/>
      <c r="BD4032" s="478"/>
      <c r="BE4032" s="478"/>
      <c r="BF4032" s="478"/>
      <c r="BG4032" s="478"/>
    </row>
    <row r="4033" spans="2:59" x14ac:dyDescent="0.2">
      <c r="B4033" s="478"/>
      <c r="C4033" s="478"/>
      <c r="D4033" s="620"/>
      <c r="E4033" s="620"/>
      <c r="F4033" s="620"/>
      <c r="G4033" s="479"/>
      <c r="H4033" s="621"/>
      <c r="I4033" s="622"/>
      <c r="J4033" s="622"/>
      <c r="K4033" s="623"/>
      <c r="L4033" s="623"/>
      <c r="M4033" s="622"/>
      <c r="N4033" s="623"/>
      <c r="O4033" s="622"/>
      <c r="P4033" s="479"/>
      <c r="Q4033" s="479"/>
      <c r="R4033" s="623"/>
      <c r="S4033" s="478"/>
      <c r="T4033" s="478"/>
      <c r="U4033" s="624"/>
      <c r="V4033" s="624"/>
      <c r="W4033" s="624"/>
      <c r="BB4033" s="478"/>
      <c r="BC4033" s="478"/>
      <c r="BD4033" s="478"/>
      <c r="BE4033" s="478"/>
      <c r="BF4033" s="478"/>
      <c r="BG4033" s="478"/>
    </row>
    <row r="4034" spans="2:59" x14ac:dyDescent="0.2">
      <c r="B4034" s="478"/>
      <c r="C4034" s="478"/>
      <c r="D4034" s="620"/>
      <c r="E4034" s="620"/>
      <c r="F4034" s="620"/>
      <c r="G4034" s="479"/>
      <c r="H4034" s="621"/>
      <c r="I4034" s="622"/>
      <c r="J4034" s="622"/>
      <c r="K4034" s="623"/>
      <c r="L4034" s="623"/>
      <c r="M4034" s="622"/>
      <c r="N4034" s="623"/>
      <c r="O4034" s="622"/>
      <c r="P4034" s="479"/>
      <c r="Q4034" s="479"/>
      <c r="R4034" s="623"/>
      <c r="S4034" s="478"/>
      <c r="T4034" s="478"/>
      <c r="U4034" s="624"/>
      <c r="V4034" s="624"/>
      <c r="W4034" s="624"/>
      <c r="BB4034" s="478"/>
      <c r="BC4034" s="478"/>
      <c r="BD4034" s="478"/>
      <c r="BE4034" s="478"/>
      <c r="BF4034" s="478"/>
      <c r="BG4034" s="478"/>
    </row>
    <row r="4035" spans="2:59" x14ac:dyDescent="0.2">
      <c r="B4035" s="478"/>
      <c r="C4035" s="478"/>
      <c r="D4035" s="620"/>
      <c r="E4035" s="620"/>
      <c r="F4035" s="620"/>
      <c r="G4035" s="479"/>
      <c r="H4035" s="621"/>
      <c r="I4035" s="622"/>
      <c r="J4035" s="622"/>
      <c r="K4035" s="623"/>
      <c r="L4035" s="623"/>
      <c r="M4035" s="622"/>
      <c r="N4035" s="623"/>
      <c r="O4035" s="622"/>
      <c r="P4035" s="479"/>
      <c r="Q4035" s="479"/>
      <c r="R4035" s="623"/>
      <c r="S4035" s="478"/>
      <c r="T4035" s="478"/>
      <c r="U4035" s="624"/>
      <c r="V4035" s="624"/>
      <c r="W4035" s="624"/>
      <c r="BB4035" s="478"/>
      <c r="BC4035" s="478"/>
      <c r="BD4035" s="478"/>
      <c r="BE4035" s="478"/>
      <c r="BF4035" s="478"/>
      <c r="BG4035" s="478"/>
    </row>
    <row r="4036" spans="2:59" x14ac:dyDescent="0.2">
      <c r="B4036" s="478"/>
      <c r="C4036" s="478"/>
      <c r="D4036" s="620"/>
      <c r="E4036" s="620"/>
      <c r="F4036" s="620"/>
      <c r="G4036" s="479"/>
      <c r="H4036" s="621"/>
      <c r="I4036" s="622"/>
      <c r="J4036" s="622"/>
      <c r="K4036" s="623"/>
      <c r="L4036" s="623"/>
      <c r="M4036" s="622"/>
      <c r="N4036" s="623"/>
      <c r="O4036" s="622"/>
      <c r="P4036" s="479"/>
      <c r="Q4036" s="479"/>
      <c r="R4036" s="623"/>
      <c r="S4036" s="478"/>
      <c r="T4036" s="478"/>
      <c r="U4036" s="624"/>
      <c r="V4036" s="624"/>
      <c r="W4036" s="624"/>
      <c r="BB4036" s="478"/>
      <c r="BC4036" s="478"/>
      <c r="BD4036" s="478"/>
      <c r="BE4036" s="478"/>
      <c r="BF4036" s="478"/>
      <c r="BG4036" s="478"/>
    </row>
    <row r="4037" spans="2:59" x14ac:dyDescent="0.2">
      <c r="B4037" s="478"/>
      <c r="C4037" s="478"/>
      <c r="D4037" s="620"/>
      <c r="E4037" s="620"/>
      <c r="F4037" s="620"/>
      <c r="G4037" s="479"/>
      <c r="H4037" s="621"/>
      <c r="I4037" s="622"/>
      <c r="J4037" s="622"/>
      <c r="K4037" s="623"/>
      <c r="L4037" s="623"/>
      <c r="M4037" s="622"/>
      <c r="N4037" s="623"/>
      <c r="O4037" s="622"/>
      <c r="P4037" s="479"/>
      <c r="Q4037" s="479"/>
      <c r="R4037" s="623"/>
      <c r="S4037" s="478"/>
      <c r="T4037" s="478"/>
      <c r="U4037" s="624"/>
      <c r="V4037" s="624"/>
      <c r="W4037" s="624"/>
      <c r="BB4037" s="478"/>
      <c r="BC4037" s="478"/>
      <c r="BD4037" s="478"/>
      <c r="BE4037" s="478"/>
      <c r="BF4037" s="478"/>
      <c r="BG4037" s="478"/>
    </row>
    <row r="4038" spans="2:59" x14ac:dyDescent="0.2">
      <c r="B4038" s="478"/>
      <c r="C4038" s="478"/>
      <c r="D4038" s="620"/>
      <c r="E4038" s="620"/>
      <c r="F4038" s="620"/>
      <c r="G4038" s="479"/>
      <c r="H4038" s="621"/>
      <c r="I4038" s="622"/>
      <c r="J4038" s="622"/>
      <c r="K4038" s="623"/>
      <c r="L4038" s="623"/>
      <c r="M4038" s="622"/>
      <c r="N4038" s="623"/>
      <c r="O4038" s="622"/>
      <c r="P4038" s="479"/>
      <c r="Q4038" s="479"/>
      <c r="R4038" s="623"/>
      <c r="S4038" s="478"/>
      <c r="T4038" s="478"/>
      <c r="U4038" s="624"/>
      <c r="V4038" s="624"/>
      <c r="W4038" s="624"/>
      <c r="BB4038" s="478"/>
      <c r="BC4038" s="478"/>
      <c r="BD4038" s="478"/>
      <c r="BE4038" s="478"/>
      <c r="BF4038" s="478"/>
      <c r="BG4038" s="478"/>
    </row>
    <row r="4039" spans="2:59" x14ac:dyDescent="0.2">
      <c r="B4039" s="478"/>
      <c r="C4039" s="478"/>
      <c r="D4039" s="620"/>
      <c r="E4039" s="620"/>
      <c r="F4039" s="620"/>
      <c r="G4039" s="479"/>
      <c r="H4039" s="621"/>
      <c r="I4039" s="622"/>
      <c r="J4039" s="622"/>
      <c r="K4039" s="623"/>
      <c r="L4039" s="623"/>
      <c r="M4039" s="622"/>
      <c r="N4039" s="623"/>
      <c r="O4039" s="622"/>
      <c r="P4039" s="479"/>
      <c r="Q4039" s="479"/>
      <c r="R4039" s="623"/>
      <c r="S4039" s="478"/>
      <c r="T4039" s="478"/>
      <c r="U4039" s="624"/>
      <c r="V4039" s="624"/>
      <c r="W4039" s="624"/>
      <c r="BB4039" s="478"/>
      <c r="BC4039" s="478"/>
      <c r="BD4039" s="478"/>
      <c r="BE4039" s="478"/>
      <c r="BF4039" s="478"/>
      <c r="BG4039" s="478"/>
    </row>
    <row r="4040" spans="2:59" x14ac:dyDescent="0.2">
      <c r="B4040" s="478"/>
      <c r="C4040" s="478"/>
      <c r="D4040" s="620"/>
      <c r="E4040" s="620"/>
      <c r="F4040" s="620"/>
      <c r="G4040" s="479"/>
      <c r="H4040" s="621"/>
      <c r="I4040" s="622"/>
      <c r="J4040" s="622"/>
      <c r="K4040" s="623"/>
      <c r="L4040" s="623"/>
      <c r="M4040" s="622"/>
      <c r="N4040" s="623"/>
      <c r="O4040" s="622"/>
      <c r="P4040" s="479"/>
      <c r="Q4040" s="479"/>
      <c r="R4040" s="623"/>
      <c r="S4040" s="478"/>
      <c r="T4040" s="478"/>
      <c r="U4040" s="624"/>
      <c r="V4040" s="624"/>
      <c r="W4040" s="624"/>
      <c r="BB4040" s="478"/>
      <c r="BC4040" s="478"/>
      <c r="BD4040" s="478"/>
      <c r="BE4040" s="478"/>
      <c r="BF4040" s="478"/>
      <c r="BG4040" s="478"/>
    </row>
    <row r="4041" spans="2:59" x14ac:dyDescent="0.2">
      <c r="B4041" s="478"/>
      <c r="C4041" s="478"/>
      <c r="D4041" s="620"/>
      <c r="E4041" s="620"/>
      <c r="F4041" s="620"/>
      <c r="G4041" s="479"/>
      <c r="H4041" s="621"/>
      <c r="I4041" s="622"/>
      <c r="J4041" s="622"/>
      <c r="K4041" s="623"/>
      <c r="L4041" s="623"/>
      <c r="M4041" s="622"/>
      <c r="N4041" s="623"/>
      <c r="O4041" s="622"/>
      <c r="P4041" s="479"/>
      <c r="Q4041" s="479"/>
      <c r="R4041" s="623"/>
      <c r="S4041" s="478"/>
      <c r="T4041" s="478"/>
      <c r="U4041" s="624"/>
      <c r="V4041" s="624"/>
      <c r="W4041" s="624"/>
      <c r="BB4041" s="478"/>
      <c r="BC4041" s="478"/>
      <c r="BD4041" s="478"/>
      <c r="BE4041" s="478"/>
      <c r="BF4041" s="478"/>
      <c r="BG4041" s="478"/>
    </row>
    <row r="4042" spans="2:59" x14ac:dyDescent="0.2">
      <c r="B4042" s="478"/>
      <c r="C4042" s="478"/>
      <c r="D4042" s="620"/>
      <c r="E4042" s="620"/>
      <c r="F4042" s="620"/>
      <c r="G4042" s="479"/>
      <c r="H4042" s="621"/>
      <c r="I4042" s="622"/>
      <c r="J4042" s="622"/>
      <c r="K4042" s="623"/>
      <c r="L4042" s="623"/>
      <c r="M4042" s="622"/>
      <c r="N4042" s="623"/>
      <c r="O4042" s="622"/>
      <c r="P4042" s="479"/>
      <c r="Q4042" s="479"/>
      <c r="R4042" s="623"/>
      <c r="S4042" s="478"/>
      <c r="T4042" s="478"/>
      <c r="U4042" s="624"/>
      <c r="V4042" s="624"/>
      <c r="W4042" s="624"/>
      <c r="BB4042" s="478"/>
      <c r="BC4042" s="478"/>
      <c r="BD4042" s="478"/>
      <c r="BE4042" s="478"/>
      <c r="BF4042" s="478"/>
      <c r="BG4042" s="478"/>
    </row>
    <row r="4043" spans="2:59" x14ac:dyDescent="0.2">
      <c r="B4043" s="478"/>
      <c r="C4043" s="478"/>
      <c r="D4043" s="620"/>
      <c r="E4043" s="620"/>
      <c r="F4043" s="620"/>
      <c r="G4043" s="479"/>
      <c r="H4043" s="621"/>
      <c r="I4043" s="622"/>
      <c r="J4043" s="622"/>
      <c r="K4043" s="623"/>
      <c r="L4043" s="623"/>
      <c r="M4043" s="622"/>
      <c r="N4043" s="623"/>
      <c r="O4043" s="622"/>
      <c r="P4043" s="479"/>
      <c r="Q4043" s="479"/>
      <c r="R4043" s="623"/>
      <c r="S4043" s="478"/>
      <c r="T4043" s="478"/>
      <c r="U4043" s="624"/>
      <c r="V4043" s="624"/>
      <c r="W4043" s="624"/>
      <c r="BB4043" s="478"/>
      <c r="BC4043" s="478"/>
      <c r="BD4043" s="478"/>
      <c r="BE4043" s="478"/>
      <c r="BF4043" s="478"/>
      <c r="BG4043" s="478"/>
    </row>
    <row r="4044" spans="2:59" x14ac:dyDescent="0.2">
      <c r="B4044" s="478"/>
      <c r="C4044" s="478"/>
      <c r="D4044" s="620"/>
      <c r="E4044" s="620"/>
      <c r="F4044" s="620"/>
      <c r="G4044" s="479"/>
      <c r="H4044" s="621"/>
      <c r="I4044" s="622"/>
      <c r="J4044" s="622"/>
      <c r="K4044" s="623"/>
      <c r="L4044" s="623"/>
      <c r="M4044" s="622"/>
      <c r="N4044" s="623"/>
      <c r="O4044" s="622"/>
      <c r="P4044" s="479"/>
      <c r="Q4044" s="479"/>
      <c r="R4044" s="623"/>
      <c r="S4044" s="478"/>
      <c r="T4044" s="478"/>
      <c r="U4044" s="624"/>
      <c r="V4044" s="624"/>
      <c r="W4044" s="624"/>
      <c r="BB4044" s="478"/>
      <c r="BC4044" s="478"/>
      <c r="BD4044" s="478"/>
      <c r="BE4044" s="478"/>
      <c r="BF4044" s="478"/>
      <c r="BG4044" s="478"/>
    </row>
    <row r="4045" spans="2:59" x14ac:dyDescent="0.2">
      <c r="B4045" s="478"/>
      <c r="C4045" s="478"/>
      <c r="D4045" s="620"/>
      <c r="E4045" s="620"/>
      <c r="F4045" s="620"/>
      <c r="G4045" s="479"/>
      <c r="H4045" s="621"/>
      <c r="I4045" s="622"/>
      <c r="J4045" s="622"/>
      <c r="K4045" s="623"/>
      <c r="L4045" s="623"/>
      <c r="M4045" s="622"/>
      <c r="N4045" s="623"/>
      <c r="O4045" s="622"/>
      <c r="P4045" s="479"/>
      <c r="Q4045" s="479"/>
      <c r="R4045" s="623"/>
      <c r="S4045" s="478"/>
      <c r="T4045" s="478"/>
      <c r="U4045" s="624"/>
      <c r="V4045" s="624"/>
      <c r="W4045" s="624"/>
      <c r="BB4045" s="478"/>
      <c r="BC4045" s="478"/>
      <c r="BD4045" s="478"/>
      <c r="BE4045" s="478"/>
      <c r="BF4045" s="478"/>
      <c r="BG4045" s="478"/>
    </row>
    <row r="4046" spans="2:59" x14ac:dyDescent="0.2">
      <c r="B4046" s="478"/>
      <c r="C4046" s="478"/>
      <c r="D4046" s="620"/>
      <c r="E4046" s="620"/>
      <c r="F4046" s="620"/>
      <c r="G4046" s="479"/>
      <c r="H4046" s="621"/>
      <c r="I4046" s="622"/>
      <c r="J4046" s="622"/>
      <c r="K4046" s="623"/>
      <c r="L4046" s="623"/>
      <c r="M4046" s="622"/>
      <c r="N4046" s="623"/>
      <c r="O4046" s="622"/>
      <c r="P4046" s="479"/>
      <c r="Q4046" s="479"/>
      <c r="R4046" s="623"/>
      <c r="S4046" s="478"/>
      <c r="T4046" s="478"/>
      <c r="U4046" s="624"/>
      <c r="V4046" s="624"/>
      <c r="W4046" s="624"/>
      <c r="BB4046" s="478"/>
      <c r="BC4046" s="478"/>
      <c r="BD4046" s="478"/>
      <c r="BE4046" s="478"/>
      <c r="BF4046" s="478"/>
      <c r="BG4046" s="478"/>
    </row>
    <row r="4047" spans="2:59" x14ac:dyDescent="0.2">
      <c r="B4047" s="478"/>
      <c r="C4047" s="478"/>
      <c r="D4047" s="620"/>
      <c r="E4047" s="620"/>
      <c r="F4047" s="620"/>
      <c r="G4047" s="479"/>
      <c r="H4047" s="621"/>
      <c r="I4047" s="622"/>
      <c r="J4047" s="622"/>
      <c r="K4047" s="623"/>
      <c r="L4047" s="623"/>
      <c r="M4047" s="622"/>
      <c r="N4047" s="623"/>
      <c r="O4047" s="622"/>
      <c r="P4047" s="479"/>
      <c r="Q4047" s="479"/>
      <c r="R4047" s="623"/>
      <c r="S4047" s="478"/>
      <c r="T4047" s="478"/>
      <c r="U4047" s="624"/>
      <c r="V4047" s="624"/>
      <c r="W4047" s="624"/>
      <c r="BB4047" s="478"/>
      <c r="BC4047" s="478"/>
      <c r="BD4047" s="478"/>
      <c r="BE4047" s="478"/>
      <c r="BF4047" s="478"/>
      <c r="BG4047" s="478"/>
    </row>
    <row r="4048" spans="2:59" x14ac:dyDescent="0.2">
      <c r="B4048" s="478"/>
      <c r="C4048" s="478"/>
      <c r="D4048" s="620"/>
      <c r="E4048" s="620"/>
      <c r="F4048" s="620"/>
      <c r="G4048" s="479"/>
      <c r="H4048" s="621"/>
      <c r="I4048" s="622"/>
      <c r="J4048" s="622"/>
      <c r="K4048" s="623"/>
      <c r="L4048" s="623"/>
      <c r="M4048" s="622"/>
      <c r="N4048" s="623"/>
      <c r="O4048" s="622"/>
      <c r="P4048" s="479"/>
      <c r="Q4048" s="479"/>
      <c r="R4048" s="623"/>
      <c r="S4048" s="478"/>
      <c r="T4048" s="478"/>
      <c r="U4048" s="624"/>
      <c r="V4048" s="624"/>
      <c r="W4048" s="624"/>
      <c r="BB4048" s="478"/>
      <c r="BC4048" s="478"/>
      <c r="BD4048" s="478"/>
      <c r="BE4048" s="478"/>
      <c r="BF4048" s="478"/>
      <c r="BG4048" s="478"/>
    </row>
    <row r="4049" spans="2:59" x14ac:dyDescent="0.2">
      <c r="B4049" s="478"/>
      <c r="C4049" s="478"/>
      <c r="D4049" s="620"/>
      <c r="E4049" s="620"/>
      <c r="F4049" s="620"/>
      <c r="G4049" s="479"/>
      <c r="H4049" s="621"/>
      <c r="I4049" s="622"/>
      <c r="J4049" s="622"/>
      <c r="K4049" s="623"/>
      <c r="L4049" s="623"/>
      <c r="M4049" s="622"/>
      <c r="N4049" s="623"/>
      <c r="O4049" s="622"/>
      <c r="P4049" s="479"/>
      <c r="Q4049" s="479"/>
      <c r="R4049" s="623"/>
      <c r="S4049" s="478"/>
      <c r="T4049" s="478"/>
      <c r="U4049" s="624"/>
      <c r="V4049" s="624"/>
      <c r="W4049" s="624"/>
      <c r="BB4049" s="478"/>
      <c r="BC4049" s="478"/>
      <c r="BD4049" s="478"/>
      <c r="BE4049" s="478"/>
      <c r="BF4049" s="478"/>
      <c r="BG4049" s="478"/>
    </row>
    <row r="4050" spans="2:59" x14ac:dyDescent="0.2">
      <c r="B4050" s="478"/>
      <c r="C4050" s="478"/>
      <c r="D4050" s="620"/>
      <c r="E4050" s="620"/>
      <c r="F4050" s="620"/>
      <c r="G4050" s="479"/>
      <c r="H4050" s="621"/>
      <c r="I4050" s="622"/>
      <c r="J4050" s="622"/>
      <c r="K4050" s="623"/>
      <c r="L4050" s="623"/>
      <c r="M4050" s="622"/>
      <c r="N4050" s="623"/>
      <c r="O4050" s="622"/>
      <c r="P4050" s="479"/>
      <c r="Q4050" s="479"/>
      <c r="R4050" s="623"/>
      <c r="S4050" s="478"/>
      <c r="T4050" s="478"/>
      <c r="U4050" s="624"/>
      <c r="V4050" s="624"/>
      <c r="W4050" s="624"/>
      <c r="BB4050" s="478"/>
      <c r="BC4050" s="478"/>
      <c r="BD4050" s="478"/>
      <c r="BE4050" s="478"/>
      <c r="BF4050" s="478"/>
      <c r="BG4050" s="478"/>
    </row>
    <row r="4051" spans="2:59" x14ac:dyDescent="0.2">
      <c r="B4051" s="478"/>
      <c r="C4051" s="478"/>
      <c r="D4051" s="620"/>
      <c r="E4051" s="620"/>
      <c r="F4051" s="620"/>
      <c r="G4051" s="479"/>
      <c r="H4051" s="621"/>
      <c r="I4051" s="622"/>
      <c r="J4051" s="622"/>
      <c r="K4051" s="623"/>
      <c r="L4051" s="623"/>
      <c r="M4051" s="622"/>
      <c r="N4051" s="623"/>
      <c r="O4051" s="622"/>
      <c r="P4051" s="479"/>
      <c r="Q4051" s="479"/>
      <c r="R4051" s="623"/>
      <c r="S4051" s="478"/>
      <c r="T4051" s="478"/>
      <c r="U4051" s="624"/>
      <c r="V4051" s="624"/>
      <c r="W4051" s="624"/>
      <c r="BB4051" s="478"/>
      <c r="BC4051" s="478"/>
      <c r="BD4051" s="478"/>
      <c r="BE4051" s="478"/>
      <c r="BF4051" s="478"/>
      <c r="BG4051" s="478"/>
    </row>
    <row r="4052" spans="2:59" x14ac:dyDescent="0.2">
      <c r="B4052" s="478"/>
      <c r="C4052" s="478"/>
      <c r="D4052" s="620"/>
      <c r="E4052" s="620"/>
      <c r="F4052" s="620"/>
      <c r="G4052" s="479"/>
      <c r="H4052" s="621"/>
      <c r="I4052" s="622"/>
      <c r="J4052" s="622"/>
      <c r="K4052" s="623"/>
      <c r="L4052" s="623"/>
      <c r="M4052" s="622"/>
      <c r="N4052" s="623"/>
      <c r="O4052" s="622"/>
      <c r="P4052" s="479"/>
      <c r="Q4052" s="479"/>
      <c r="R4052" s="623"/>
      <c r="S4052" s="478"/>
      <c r="T4052" s="478"/>
      <c r="U4052" s="624"/>
      <c r="V4052" s="624"/>
      <c r="W4052" s="624"/>
      <c r="BB4052" s="478"/>
      <c r="BC4052" s="478"/>
      <c r="BD4052" s="478"/>
      <c r="BE4052" s="478"/>
      <c r="BF4052" s="478"/>
      <c r="BG4052" s="478"/>
    </row>
    <row r="4053" spans="2:59" x14ac:dyDescent="0.2">
      <c r="B4053" s="478"/>
      <c r="C4053" s="478"/>
      <c r="D4053" s="620"/>
      <c r="E4053" s="620"/>
      <c r="F4053" s="620"/>
      <c r="G4053" s="479"/>
      <c r="H4053" s="621"/>
      <c r="I4053" s="622"/>
      <c r="J4053" s="622"/>
      <c r="K4053" s="623"/>
      <c r="L4053" s="623"/>
      <c r="M4053" s="622"/>
      <c r="N4053" s="623"/>
      <c r="O4053" s="622"/>
      <c r="P4053" s="479"/>
      <c r="Q4053" s="479"/>
      <c r="R4053" s="623"/>
      <c r="S4053" s="478"/>
      <c r="T4053" s="478"/>
      <c r="U4053" s="624"/>
      <c r="V4053" s="624"/>
      <c r="W4053" s="624"/>
      <c r="BB4053" s="478"/>
      <c r="BC4053" s="478"/>
      <c r="BD4053" s="478"/>
      <c r="BE4053" s="478"/>
      <c r="BF4053" s="478"/>
      <c r="BG4053" s="478"/>
    </row>
    <row r="4054" spans="2:59" x14ac:dyDescent="0.2">
      <c r="B4054" s="478"/>
      <c r="C4054" s="478"/>
      <c r="D4054" s="620"/>
      <c r="E4054" s="620"/>
      <c r="F4054" s="620"/>
      <c r="G4054" s="479"/>
      <c r="H4054" s="621"/>
      <c r="I4054" s="622"/>
      <c r="J4054" s="622"/>
      <c r="K4054" s="623"/>
      <c r="L4054" s="623"/>
      <c r="M4054" s="622"/>
      <c r="N4054" s="623"/>
      <c r="O4054" s="622"/>
      <c r="P4054" s="479"/>
      <c r="Q4054" s="479"/>
      <c r="R4054" s="623"/>
      <c r="S4054" s="478"/>
      <c r="T4054" s="478"/>
      <c r="U4054" s="624"/>
      <c r="V4054" s="624"/>
      <c r="W4054" s="624"/>
      <c r="BB4054" s="478"/>
      <c r="BC4054" s="478"/>
      <c r="BD4054" s="478"/>
      <c r="BE4054" s="478"/>
      <c r="BF4054" s="478"/>
      <c r="BG4054" s="478"/>
    </row>
    <row r="4055" spans="2:59" x14ac:dyDescent="0.2">
      <c r="B4055" s="478"/>
      <c r="C4055" s="478"/>
      <c r="D4055" s="620"/>
      <c r="E4055" s="620"/>
      <c r="F4055" s="620"/>
      <c r="G4055" s="479"/>
      <c r="H4055" s="621"/>
      <c r="I4055" s="622"/>
      <c r="J4055" s="622"/>
      <c r="K4055" s="623"/>
      <c r="L4055" s="623"/>
      <c r="M4055" s="622"/>
      <c r="N4055" s="623"/>
      <c r="O4055" s="622"/>
      <c r="P4055" s="479"/>
      <c r="Q4055" s="479"/>
      <c r="R4055" s="623"/>
      <c r="S4055" s="478"/>
      <c r="T4055" s="478"/>
      <c r="U4055" s="624"/>
      <c r="V4055" s="624"/>
      <c r="W4055" s="624"/>
      <c r="BB4055" s="478"/>
      <c r="BC4055" s="478"/>
      <c r="BD4055" s="478"/>
      <c r="BE4055" s="478"/>
      <c r="BF4055" s="478"/>
      <c r="BG4055" s="478"/>
    </row>
    <row r="4056" spans="2:59" x14ac:dyDescent="0.2">
      <c r="B4056" s="478"/>
      <c r="C4056" s="478"/>
      <c r="D4056" s="620"/>
      <c r="E4056" s="620"/>
      <c r="F4056" s="620"/>
      <c r="G4056" s="479"/>
      <c r="H4056" s="621"/>
      <c r="I4056" s="622"/>
      <c r="J4056" s="622"/>
      <c r="K4056" s="623"/>
      <c r="L4056" s="623"/>
      <c r="M4056" s="622"/>
      <c r="N4056" s="623"/>
      <c r="O4056" s="622"/>
      <c r="P4056" s="479"/>
      <c r="Q4056" s="479"/>
      <c r="R4056" s="623"/>
      <c r="S4056" s="478"/>
      <c r="T4056" s="478"/>
      <c r="U4056" s="624"/>
      <c r="V4056" s="624"/>
      <c r="W4056" s="624"/>
      <c r="BB4056" s="478"/>
      <c r="BC4056" s="478"/>
      <c r="BD4056" s="478"/>
      <c r="BE4056" s="478"/>
      <c r="BF4056" s="478"/>
      <c r="BG4056" s="478"/>
    </row>
    <row r="4057" spans="2:59" x14ac:dyDescent="0.2">
      <c r="B4057" s="478"/>
      <c r="C4057" s="478"/>
      <c r="D4057" s="620"/>
      <c r="E4057" s="620"/>
      <c r="F4057" s="620"/>
      <c r="G4057" s="479"/>
      <c r="H4057" s="621"/>
      <c r="I4057" s="622"/>
      <c r="J4057" s="622"/>
      <c r="K4057" s="623"/>
      <c r="L4057" s="623"/>
      <c r="M4057" s="622"/>
      <c r="N4057" s="623"/>
      <c r="O4057" s="622"/>
      <c r="P4057" s="479"/>
      <c r="Q4057" s="479"/>
      <c r="R4057" s="623"/>
      <c r="S4057" s="478"/>
      <c r="T4057" s="478"/>
      <c r="U4057" s="624"/>
      <c r="V4057" s="624"/>
      <c r="W4057" s="624"/>
      <c r="BB4057" s="478"/>
      <c r="BC4057" s="478"/>
      <c r="BD4057" s="478"/>
      <c r="BE4057" s="478"/>
      <c r="BF4057" s="478"/>
      <c r="BG4057" s="478"/>
    </row>
    <row r="4058" spans="2:59" x14ac:dyDescent="0.2">
      <c r="B4058" s="478"/>
      <c r="C4058" s="478"/>
      <c r="D4058" s="620"/>
      <c r="E4058" s="620"/>
      <c r="F4058" s="620"/>
      <c r="G4058" s="479"/>
      <c r="H4058" s="621"/>
      <c r="I4058" s="622"/>
      <c r="J4058" s="622"/>
      <c r="K4058" s="623"/>
      <c r="L4058" s="623"/>
      <c r="M4058" s="622"/>
      <c r="N4058" s="623"/>
      <c r="O4058" s="622"/>
      <c r="P4058" s="479"/>
      <c r="Q4058" s="479"/>
      <c r="R4058" s="623"/>
      <c r="S4058" s="478"/>
      <c r="T4058" s="478"/>
      <c r="U4058" s="624"/>
      <c r="V4058" s="624"/>
      <c r="W4058" s="624"/>
      <c r="BB4058" s="478"/>
      <c r="BC4058" s="478"/>
      <c r="BD4058" s="478"/>
      <c r="BE4058" s="478"/>
      <c r="BF4058" s="478"/>
      <c r="BG4058" s="478"/>
    </row>
    <row r="4059" spans="2:59" x14ac:dyDescent="0.2">
      <c r="B4059" s="478"/>
      <c r="C4059" s="478"/>
      <c r="D4059" s="620"/>
      <c r="E4059" s="620"/>
      <c r="F4059" s="620"/>
      <c r="G4059" s="479"/>
      <c r="H4059" s="621"/>
      <c r="I4059" s="622"/>
      <c r="J4059" s="622"/>
      <c r="K4059" s="623"/>
      <c r="L4059" s="623"/>
      <c r="M4059" s="622"/>
      <c r="N4059" s="623"/>
      <c r="O4059" s="622"/>
      <c r="P4059" s="479"/>
      <c r="Q4059" s="479"/>
      <c r="R4059" s="623"/>
      <c r="S4059" s="478"/>
      <c r="T4059" s="478"/>
      <c r="U4059" s="624"/>
      <c r="V4059" s="624"/>
      <c r="W4059" s="624"/>
      <c r="BB4059" s="478"/>
      <c r="BC4059" s="478"/>
      <c r="BD4059" s="478"/>
      <c r="BE4059" s="478"/>
      <c r="BF4059" s="478"/>
      <c r="BG4059" s="478"/>
    </row>
    <row r="4060" spans="2:59" x14ac:dyDescent="0.2">
      <c r="B4060" s="478"/>
      <c r="C4060" s="478"/>
      <c r="D4060" s="620"/>
      <c r="E4060" s="620"/>
      <c r="F4060" s="620"/>
      <c r="G4060" s="479"/>
      <c r="H4060" s="621"/>
      <c r="I4060" s="622"/>
      <c r="J4060" s="622"/>
      <c r="K4060" s="623"/>
      <c r="L4060" s="623"/>
      <c r="M4060" s="622"/>
      <c r="N4060" s="623"/>
      <c r="O4060" s="622"/>
      <c r="P4060" s="479"/>
      <c r="Q4060" s="479"/>
      <c r="R4060" s="623"/>
      <c r="S4060" s="478"/>
      <c r="T4060" s="478"/>
      <c r="U4060" s="624"/>
      <c r="V4060" s="624"/>
      <c r="W4060" s="624"/>
      <c r="BB4060" s="478"/>
      <c r="BC4060" s="478"/>
      <c r="BD4060" s="478"/>
      <c r="BE4060" s="478"/>
      <c r="BF4060" s="478"/>
      <c r="BG4060" s="478"/>
    </row>
    <row r="4061" spans="2:59" x14ac:dyDescent="0.2">
      <c r="B4061" s="478"/>
      <c r="C4061" s="478"/>
      <c r="D4061" s="620"/>
      <c r="E4061" s="620"/>
      <c r="F4061" s="620"/>
      <c r="G4061" s="479"/>
      <c r="H4061" s="621"/>
      <c r="I4061" s="622"/>
      <c r="J4061" s="622"/>
      <c r="K4061" s="623"/>
      <c r="L4061" s="623"/>
      <c r="M4061" s="622"/>
      <c r="N4061" s="623"/>
      <c r="O4061" s="622"/>
      <c r="P4061" s="479"/>
      <c r="Q4061" s="479"/>
      <c r="R4061" s="623"/>
      <c r="S4061" s="478"/>
      <c r="T4061" s="478"/>
      <c r="U4061" s="624"/>
      <c r="V4061" s="624"/>
      <c r="W4061" s="624"/>
      <c r="BB4061" s="478"/>
      <c r="BC4061" s="478"/>
      <c r="BD4061" s="478"/>
      <c r="BE4061" s="478"/>
      <c r="BF4061" s="478"/>
      <c r="BG4061" s="478"/>
    </row>
    <row r="4062" spans="2:59" x14ac:dyDescent="0.2">
      <c r="B4062" s="478"/>
      <c r="C4062" s="478"/>
      <c r="D4062" s="620"/>
      <c r="E4062" s="620"/>
      <c r="F4062" s="620"/>
      <c r="G4062" s="479"/>
      <c r="H4062" s="621"/>
      <c r="I4062" s="622"/>
      <c r="J4062" s="622"/>
      <c r="K4062" s="623"/>
      <c r="L4062" s="623"/>
      <c r="M4062" s="622"/>
      <c r="N4062" s="623"/>
      <c r="O4062" s="622"/>
      <c r="P4062" s="479"/>
      <c r="Q4062" s="479"/>
      <c r="R4062" s="623"/>
      <c r="S4062" s="478"/>
      <c r="T4062" s="478"/>
      <c r="U4062" s="624"/>
      <c r="V4062" s="624"/>
      <c r="W4062" s="624"/>
      <c r="BB4062" s="478"/>
      <c r="BC4062" s="478"/>
      <c r="BD4062" s="478"/>
      <c r="BE4062" s="478"/>
      <c r="BF4062" s="478"/>
      <c r="BG4062" s="478"/>
    </row>
    <row r="4063" spans="2:59" x14ac:dyDescent="0.2">
      <c r="B4063" s="478"/>
      <c r="C4063" s="478"/>
      <c r="D4063" s="620"/>
      <c r="E4063" s="620"/>
      <c r="F4063" s="620"/>
      <c r="G4063" s="479"/>
      <c r="H4063" s="621"/>
      <c r="I4063" s="622"/>
      <c r="J4063" s="622"/>
      <c r="K4063" s="623"/>
      <c r="L4063" s="623"/>
      <c r="M4063" s="622"/>
      <c r="N4063" s="623"/>
      <c r="O4063" s="622"/>
      <c r="P4063" s="479"/>
      <c r="Q4063" s="479"/>
      <c r="R4063" s="623"/>
      <c r="S4063" s="478"/>
      <c r="T4063" s="478"/>
      <c r="U4063" s="624"/>
      <c r="V4063" s="624"/>
      <c r="W4063" s="624"/>
      <c r="BB4063" s="478"/>
      <c r="BC4063" s="478"/>
      <c r="BD4063" s="478"/>
      <c r="BE4063" s="478"/>
      <c r="BF4063" s="478"/>
      <c r="BG4063" s="478"/>
    </row>
    <row r="4064" spans="2:59" x14ac:dyDescent="0.2">
      <c r="B4064" s="478"/>
      <c r="C4064" s="478"/>
      <c r="D4064" s="620"/>
      <c r="E4064" s="620"/>
      <c r="F4064" s="620"/>
      <c r="G4064" s="479"/>
      <c r="H4064" s="621"/>
      <c r="I4064" s="622"/>
      <c r="J4064" s="622"/>
      <c r="K4064" s="623"/>
      <c r="L4064" s="623"/>
      <c r="M4064" s="622"/>
      <c r="N4064" s="623"/>
      <c r="O4064" s="622"/>
      <c r="P4064" s="479"/>
      <c r="Q4064" s="479"/>
      <c r="R4064" s="623"/>
      <c r="S4064" s="478"/>
      <c r="T4064" s="478"/>
      <c r="U4064" s="624"/>
      <c r="V4064" s="624"/>
      <c r="W4064" s="624"/>
      <c r="BB4064" s="478"/>
      <c r="BC4064" s="478"/>
      <c r="BD4064" s="478"/>
      <c r="BE4064" s="478"/>
      <c r="BF4064" s="478"/>
      <c r="BG4064" s="478"/>
    </row>
    <row r="4065" spans="2:59" x14ac:dyDescent="0.2">
      <c r="B4065" s="478"/>
      <c r="C4065" s="478"/>
      <c r="D4065" s="620"/>
      <c r="E4065" s="620"/>
      <c r="F4065" s="620"/>
      <c r="G4065" s="479"/>
      <c r="H4065" s="621"/>
      <c r="I4065" s="622"/>
      <c r="J4065" s="622"/>
      <c r="K4065" s="623"/>
      <c r="L4065" s="623"/>
      <c r="M4065" s="622"/>
      <c r="N4065" s="623"/>
      <c r="O4065" s="622"/>
      <c r="P4065" s="479"/>
      <c r="Q4065" s="479"/>
      <c r="R4065" s="623"/>
      <c r="S4065" s="478"/>
      <c r="T4065" s="478"/>
      <c r="U4065" s="624"/>
      <c r="V4065" s="624"/>
      <c r="W4065" s="624"/>
      <c r="BB4065" s="478"/>
      <c r="BC4065" s="478"/>
      <c r="BD4065" s="478"/>
      <c r="BE4065" s="478"/>
      <c r="BF4065" s="478"/>
      <c r="BG4065" s="478"/>
    </row>
    <row r="4066" spans="2:59" x14ac:dyDescent="0.2">
      <c r="B4066" s="478"/>
      <c r="C4066" s="478"/>
      <c r="D4066" s="620"/>
      <c r="E4066" s="620"/>
      <c r="F4066" s="620"/>
      <c r="G4066" s="479"/>
      <c r="H4066" s="621"/>
      <c r="I4066" s="622"/>
      <c r="J4066" s="622"/>
      <c r="K4066" s="623"/>
      <c r="L4066" s="623"/>
      <c r="M4066" s="622"/>
      <c r="N4066" s="623"/>
      <c r="O4066" s="622"/>
      <c r="P4066" s="479"/>
      <c r="Q4066" s="479"/>
      <c r="R4066" s="623"/>
      <c r="S4066" s="478"/>
      <c r="T4066" s="478"/>
      <c r="U4066" s="624"/>
      <c r="V4066" s="624"/>
      <c r="W4066" s="624"/>
      <c r="BB4066" s="478"/>
      <c r="BC4066" s="478"/>
      <c r="BD4066" s="478"/>
      <c r="BE4066" s="478"/>
      <c r="BF4066" s="478"/>
      <c r="BG4066" s="478"/>
    </row>
    <row r="4067" spans="2:59" x14ac:dyDescent="0.2">
      <c r="B4067" s="478"/>
      <c r="C4067" s="478"/>
      <c r="D4067" s="620"/>
      <c r="E4067" s="620"/>
      <c r="F4067" s="620"/>
      <c r="G4067" s="479"/>
      <c r="H4067" s="621"/>
      <c r="I4067" s="622"/>
      <c r="J4067" s="622"/>
      <c r="K4067" s="623"/>
      <c r="L4067" s="623"/>
      <c r="M4067" s="622"/>
      <c r="N4067" s="623"/>
      <c r="O4067" s="622"/>
      <c r="P4067" s="479"/>
      <c r="Q4067" s="479"/>
      <c r="R4067" s="623"/>
      <c r="S4067" s="478"/>
      <c r="T4067" s="478"/>
      <c r="U4067" s="624"/>
      <c r="V4067" s="624"/>
      <c r="W4067" s="624"/>
      <c r="BB4067" s="478"/>
      <c r="BC4067" s="478"/>
      <c r="BD4067" s="478"/>
      <c r="BE4067" s="478"/>
      <c r="BF4067" s="478"/>
      <c r="BG4067" s="478"/>
    </row>
    <row r="4068" spans="2:59" x14ac:dyDescent="0.2">
      <c r="B4068" s="478"/>
      <c r="C4068" s="478"/>
      <c r="D4068" s="620"/>
      <c r="E4068" s="620"/>
      <c r="F4068" s="620"/>
      <c r="G4068" s="479"/>
      <c r="H4068" s="621"/>
      <c r="I4068" s="622"/>
      <c r="J4068" s="622"/>
      <c r="K4068" s="623"/>
      <c r="L4068" s="623"/>
      <c r="M4068" s="622"/>
      <c r="N4068" s="623"/>
      <c r="O4068" s="622"/>
      <c r="P4068" s="479"/>
      <c r="Q4068" s="479"/>
      <c r="R4068" s="623"/>
      <c r="S4068" s="478"/>
      <c r="T4068" s="478"/>
      <c r="U4068" s="624"/>
      <c r="V4068" s="624"/>
      <c r="W4068" s="624"/>
      <c r="BB4068" s="478"/>
      <c r="BC4068" s="478"/>
      <c r="BD4068" s="478"/>
      <c r="BE4068" s="478"/>
      <c r="BF4068" s="478"/>
      <c r="BG4068" s="478"/>
    </row>
    <row r="4069" spans="2:59" x14ac:dyDescent="0.2">
      <c r="B4069" s="478"/>
      <c r="C4069" s="478"/>
      <c r="D4069" s="620"/>
      <c r="E4069" s="620"/>
      <c r="F4069" s="620"/>
      <c r="G4069" s="479"/>
      <c r="H4069" s="621"/>
      <c r="I4069" s="622"/>
      <c r="J4069" s="622"/>
      <c r="K4069" s="623"/>
      <c r="L4069" s="623"/>
      <c r="M4069" s="622"/>
      <c r="N4069" s="623"/>
      <c r="O4069" s="622"/>
      <c r="P4069" s="479"/>
      <c r="Q4069" s="479"/>
      <c r="R4069" s="623"/>
      <c r="S4069" s="478"/>
      <c r="T4069" s="478"/>
      <c r="U4069" s="624"/>
      <c r="V4069" s="624"/>
      <c r="W4069" s="624"/>
      <c r="BB4069" s="478"/>
      <c r="BC4069" s="478"/>
      <c r="BD4069" s="478"/>
      <c r="BE4069" s="478"/>
      <c r="BF4069" s="478"/>
      <c r="BG4069" s="478"/>
    </row>
    <row r="4070" spans="2:59" x14ac:dyDescent="0.2">
      <c r="B4070" s="478"/>
      <c r="C4070" s="478"/>
      <c r="D4070" s="620"/>
      <c r="E4070" s="620"/>
      <c r="F4070" s="620"/>
      <c r="G4070" s="479"/>
      <c r="H4070" s="621"/>
      <c r="I4070" s="622"/>
      <c r="J4070" s="622"/>
      <c r="K4070" s="623"/>
      <c r="L4070" s="623"/>
      <c r="M4070" s="622"/>
      <c r="N4070" s="623"/>
      <c r="O4070" s="622"/>
      <c r="P4070" s="479"/>
      <c r="Q4070" s="479"/>
      <c r="R4070" s="623"/>
      <c r="S4070" s="478"/>
      <c r="T4070" s="478"/>
      <c r="U4070" s="624"/>
      <c r="V4070" s="624"/>
      <c r="W4070" s="624"/>
      <c r="BB4070" s="478"/>
      <c r="BC4070" s="478"/>
      <c r="BD4070" s="478"/>
      <c r="BE4070" s="478"/>
      <c r="BF4070" s="478"/>
      <c r="BG4070" s="478"/>
    </row>
    <row r="4071" spans="2:59" x14ac:dyDescent="0.2">
      <c r="B4071" s="478"/>
      <c r="C4071" s="478"/>
      <c r="D4071" s="620"/>
      <c r="E4071" s="620"/>
      <c r="F4071" s="620"/>
      <c r="G4071" s="479"/>
      <c r="H4071" s="621"/>
      <c r="I4071" s="622"/>
      <c r="J4071" s="622"/>
      <c r="K4071" s="623"/>
      <c r="L4071" s="623"/>
      <c r="M4071" s="622"/>
      <c r="N4071" s="623"/>
      <c r="O4071" s="622"/>
      <c r="P4071" s="479"/>
      <c r="Q4071" s="479"/>
      <c r="R4071" s="623"/>
      <c r="S4071" s="478"/>
      <c r="T4071" s="478"/>
      <c r="U4071" s="624"/>
      <c r="V4071" s="624"/>
      <c r="W4071" s="624"/>
      <c r="BB4071" s="478"/>
      <c r="BC4071" s="478"/>
      <c r="BD4071" s="478"/>
      <c r="BE4071" s="478"/>
      <c r="BF4071" s="478"/>
      <c r="BG4071" s="478"/>
    </row>
    <row r="4072" spans="2:59" x14ac:dyDescent="0.2">
      <c r="B4072" s="478"/>
      <c r="C4072" s="478"/>
      <c r="D4072" s="620"/>
      <c r="E4072" s="620"/>
      <c r="F4072" s="620"/>
      <c r="G4072" s="479"/>
      <c r="H4072" s="621"/>
      <c r="I4072" s="622"/>
      <c r="J4072" s="622"/>
      <c r="K4072" s="623"/>
      <c r="L4072" s="623"/>
      <c r="M4072" s="622"/>
      <c r="N4072" s="623"/>
      <c r="O4072" s="622"/>
      <c r="P4072" s="479"/>
      <c r="Q4072" s="479"/>
      <c r="R4072" s="623"/>
      <c r="S4072" s="478"/>
      <c r="T4072" s="478"/>
      <c r="U4072" s="624"/>
      <c r="V4072" s="624"/>
      <c r="W4072" s="624"/>
      <c r="BB4072" s="478"/>
      <c r="BC4072" s="478"/>
      <c r="BD4072" s="478"/>
      <c r="BE4072" s="478"/>
      <c r="BF4072" s="478"/>
      <c r="BG4072" s="478"/>
    </row>
    <row r="4073" spans="2:59" x14ac:dyDescent="0.2">
      <c r="B4073" s="478"/>
      <c r="C4073" s="478"/>
      <c r="D4073" s="620"/>
      <c r="E4073" s="620"/>
      <c r="F4073" s="620"/>
      <c r="G4073" s="479"/>
      <c r="H4073" s="621"/>
      <c r="I4073" s="622"/>
      <c r="J4073" s="622"/>
      <c r="K4073" s="623"/>
      <c r="L4073" s="623"/>
      <c r="M4073" s="622"/>
      <c r="N4073" s="623"/>
      <c r="O4073" s="622"/>
      <c r="P4073" s="479"/>
      <c r="Q4073" s="479"/>
      <c r="R4073" s="623"/>
      <c r="S4073" s="478"/>
      <c r="T4073" s="478"/>
      <c r="U4073" s="624"/>
      <c r="V4073" s="624"/>
      <c r="W4073" s="624"/>
      <c r="BB4073" s="478"/>
      <c r="BC4073" s="478"/>
      <c r="BD4073" s="478"/>
      <c r="BE4073" s="478"/>
      <c r="BF4073" s="478"/>
      <c r="BG4073" s="478"/>
    </row>
    <row r="4074" spans="2:59" x14ac:dyDescent="0.2">
      <c r="B4074" s="478"/>
      <c r="C4074" s="478"/>
      <c r="D4074" s="620"/>
      <c r="E4074" s="620"/>
      <c r="F4074" s="620"/>
      <c r="G4074" s="479"/>
      <c r="H4074" s="621"/>
      <c r="I4074" s="622"/>
      <c r="J4074" s="622"/>
      <c r="K4074" s="623"/>
      <c r="L4074" s="623"/>
      <c r="M4074" s="622"/>
      <c r="N4074" s="623"/>
      <c r="O4074" s="622"/>
      <c r="P4074" s="479"/>
      <c r="Q4074" s="479"/>
      <c r="R4074" s="623"/>
      <c r="S4074" s="478"/>
      <c r="T4074" s="478"/>
      <c r="U4074" s="624"/>
      <c r="V4074" s="624"/>
      <c r="W4074" s="624"/>
      <c r="BB4074" s="478"/>
      <c r="BC4074" s="478"/>
      <c r="BD4074" s="478"/>
      <c r="BE4074" s="478"/>
      <c r="BF4074" s="478"/>
      <c r="BG4074" s="478"/>
    </row>
    <row r="4075" spans="2:59" x14ac:dyDescent="0.2">
      <c r="B4075" s="478"/>
      <c r="C4075" s="478"/>
      <c r="D4075" s="620"/>
      <c r="E4075" s="620"/>
      <c r="F4075" s="620"/>
      <c r="G4075" s="479"/>
      <c r="H4075" s="621"/>
      <c r="I4075" s="622"/>
      <c r="J4075" s="622"/>
      <c r="K4075" s="623"/>
      <c r="L4075" s="623"/>
      <c r="M4075" s="622"/>
      <c r="N4075" s="623"/>
      <c r="O4075" s="622"/>
      <c r="P4075" s="479"/>
      <c r="Q4075" s="479"/>
      <c r="R4075" s="623"/>
      <c r="S4075" s="478"/>
      <c r="T4075" s="478"/>
      <c r="U4075" s="624"/>
      <c r="V4075" s="624"/>
      <c r="W4075" s="624"/>
      <c r="BB4075" s="478"/>
      <c r="BC4075" s="478"/>
      <c r="BD4075" s="478"/>
      <c r="BE4075" s="478"/>
      <c r="BF4075" s="478"/>
      <c r="BG4075" s="478"/>
    </row>
    <row r="4076" spans="2:59" x14ac:dyDescent="0.2">
      <c r="B4076" s="478"/>
      <c r="C4076" s="478"/>
      <c r="D4076" s="620"/>
      <c r="E4076" s="620"/>
      <c r="F4076" s="620"/>
      <c r="G4076" s="479"/>
      <c r="H4076" s="621"/>
      <c r="I4076" s="622"/>
      <c r="J4076" s="622"/>
      <c r="K4076" s="623"/>
      <c r="L4076" s="623"/>
      <c r="M4076" s="622"/>
      <c r="N4076" s="623"/>
      <c r="O4076" s="622"/>
      <c r="P4076" s="479"/>
      <c r="Q4076" s="479"/>
      <c r="R4076" s="623"/>
      <c r="S4076" s="478"/>
      <c r="T4076" s="478"/>
      <c r="U4076" s="624"/>
      <c r="V4076" s="624"/>
      <c r="W4076" s="624"/>
      <c r="BB4076" s="478"/>
      <c r="BC4076" s="478"/>
      <c r="BD4076" s="478"/>
      <c r="BE4076" s="478"/>
      <c r="BF4076" s="478"/>
      <c r="BG4076" s="478"/>
    </row>
    <row r="4077" spans="2:59" x14ac:dyDescent="0.2">
      <c r="B4077" s="478"/>
      <c r="C4077" s="478"/>
      <c r="D4077" s="620"/>
      <c r="E4077" s="620"/>
      <c r="F4077" s="620"/>
      <c r="G4077" s="479"/>
      <c r="H4077" s="621"/>
      <c r="I4077" s="622"/>
      <c r="J4077" s="622"/>
      <c r="K4077" s="623"/>
      <c r="L4077" s="623"/>
      <c r="M4077" s="622"/>
      <c r="N4077" s="623"/>
      <c r="O4077" s="622"/>
      <c r="P4077" s="479"/>
      <c r="Q4077" s="479"/>
      <c r="R4077" s="623"/>
      <c r="S4077" s="478"/>
      <c r="T4077" s="478"/>
      <c r="U4077" s="624"/>
      <c r="V4077" s="624"/>
      <c r="W4077" s="624"/>
      <c r="BB4077" s="478"/>
      <c r="BC4077" s="478"/>
      <c r="BD4077" s="478"/>
      <c r="BE4077" s="478"/>
      <c r="BF4077" s="478"/>
      <c r="BG4077" s="478"/>
    </row>
    <row r="4078" spans="2:59" x14ac:dyDescent="0.2">
      <c r="B4078" s="478"/>
      <c r="C4078" s="478"/>
      <c r="D4078" s="620"/>
      <c r="E4078" s="620"/>
      <c r="F4078" s="620"/>
      <c r="G4078" s="479"/>
      <c r="H4078" s="621"/>
      <c r="I4078" s="622"/>
      <c r="J4078" s="622"/>
      <c r="K4078" s="623"/>
      <c r="L4078" s="623"/>
      <c r="M4078" s="622"/>
      <c r="N4078" s="623"/>
      <c r="O4078" s="622"/>
      <c r="P4078" s="479"/>
      <c r="Q4078" s="479"/>
      <c r="R4078" s="623"/>
      <c r="S4078" s="478"/>
      <c r="T4078" s="478"/>
      <c r="U4078" s="624"/>
      <c r="V4078" s="624"/>
      <c r="W4078" s="624"/>
      <c r="BB4078" s="478"/>
      <c r="BC4078" s="478"/>
      <c r="BD4078" s="478"/>
      <c r="BE4078" s="478"/>
      <c r="BF4078" s="478"/>
      <c r="BG4078" s="478"/>
    </row>
    <row r="4079" spans="2:59" x14ac:dyDescent="0.2">
      <c r="B4079" s="478"/>
      <c r="C4079" s="478"/>
      <c r="D4079" s="620"/>
      <c r="E4079" s="620"/>
      <c r="F4079" s="620"/>
      <c r="G4079" s="479"/>
      <c r="H4079" s="621"/>
      <c r="I4079" s="622"/>
      <c r="J4079" s="622"/>
      <c r="K4079" s="623"/>
      <c r="L4079" s="623"/>
      <c r="M4079" s="622"/>
      <c r="N4079" s="623"/>
      <c r="O4079" s="622"/>
      <c r="P4079" s="479"/>
      <c r="Q4079" s="479"/>
      <c r="R4079" s="623"/>
      <c r="S4079" s="478"/>
      <c r="T4079" s="478"/>
      <c r="U4079" s="624"/>
      <c r="V4079" s="624"/>
      <c r="W4079" s="624"/>
      <c r="BB4079" s="478"/>
      <c r="BC4079" s="478"/>
      <c r="BD4079" s="478"/>
      <c r="BE4079" s="478"/>
      <c r="BF4079" s="478"/>
      <c r="BG4079" s="478"/>
    </row>
    <row r="4080" spans="2:59" x14ac:dyDescent="0.2">
      <c r="B4080" s="478"/>
      <c r="C4080" s="478"/>
      <c r="D4080" s="620"/>
      <c r="E4080" s="620"/>
      <c r="F4080" s="620"/>
      <c r="G4080" s="479"/>
      <c r="H4080" s="621"/>
      <c r="I4080" s="622"/>
      <c r="J4080" s="622"/>
      <c r="K4080" s="623"/>
      <c r="L4080" s="623"/>
      <c r="M4080" s="622"/>
      <c r="N4080" s="623"/>
      <c r="O4080" s="622"/>
      <c r="P4080" s="479"/>
      <c r="Q4080" s="479"/>
      <c r="R4080" s="623"/>
      <c r="S4080" s="478"/>
      <c r="T4080" s="478"/>
      <c r="U4080" s="624"/>
      <c r="V4080" s="624"/>
      <c r="W4080" s="624"/>
      <c r="BB4080" s="478"/>
      <c r="BC4080" s="478"/>
      <c r="BD4080" s="478"/>
      <c r="BE4080" s="478"/>
      <c r="BF4080" s="478"/>
      <c r="BG4080" s="478"/>
    </row>
    <row r="4081" spans="2:59" x14ac:dyDescent="0.2">
      <c r="B4081" s="478"/>
      <c r="C4081" s="478"/>
      <c r="D4081" s="620"/>
      <c r="E4081" s="620"/>
      <c r="F4081" s="620"/>
      <c r="G4081" s="479"/>
      <c r="H4081" s="621"/>
      <c r="I4081" s="622"/>
      <c r="J4081" s="622"/>
      <c r="K4081" s="623"/>
      <c r="L4081" s="623"/>
      <c r="M4081" s="622"/>
      <c r="N4081" s="623"/>
      <c r="O4081" s="622"/>
      <c r="P4081" s="479"/>
      <c r="Q4081" s="479"/>
      <c r="R4081" s="623"/>
      <c r="S4081" s="478"/>
      <c r="T4081" s="478"/>
      <c r="U4081" s="624"/>
      <c r="V4081" s="624"/>
      <c r="W4081" s="624"/>
      <c r="BB4081" s="478"/>
      <c r="BC4081" s="478"/>
      <c r="BD4081" s="478"/>
      <c r="BE4081" s="478"/>
      <c r="BF4081" s="478"/>
      <c r="BG4081" s="478"/>
    </row>
    <row r="4082" spans="2:59" x14ac:dyDescent="0.2">
      <c r="B4082" s="478"/>
      <c r="C4082" s="478"/>
      <c r="D4082" s="620"/>
      <c r="E4082" s="620"/>
      <c r="F4082" s="620"/>
      <c r="G4082" s="479"/>
      <c r="H4082" s="621"/>
      <c r="I4082" s="622"/>
      <c r="J4082" s="622"/>
      <c r="K4082" s="623"/>
      <c r="L4082" s="623"/>
      <c r="M4082" s="622"/>
      <c r="N4082" s="623"/>
      <c r="O4082" s="622"/>
      <c r="P4082" s="479"/>
      <c r="Q4082" s="479"/>
      <c r="R4082" s="623"/>
      <c r="S4082" s="478"/>
      <c r="T4082" s="478"/>
      <c r="U4082" s="624"/>
      <c r="V4082" s="624"/>
      <c r="W4082" s="624"/>
      <c r="BB4082" s="478"/>
      <c r="BC4082" s="478"/>
      <c r="BD4082" s="478"/>
      <c r="BE4082" s="478"/>
      <c r="BF4082" s="478"/>
      <c r="BG4082" s="478"/>
    </row>
    <row r="4083" spans="2:59" x14ac:dyDescent="0.2">
      <c r="B4083" s="478"/>
      <c r="C4083" s="478"/>
      <c r="D4083" s="620"/>
      <c r="E4083" s="620"/>
      <c r="F4083" s="620"/>
      <c r="G4083" s="479"/>
      <c r="H4083" s="621"/>
      <c r="I4083" s="622"/>
      <c r="J4083" s="622"/>
      <c r="K4083" s="623"/>
      <c r="L4083" s="623"/>
      <c r="M4083" s="622"/>
      <c r="N4083" s="623"/>
      <c r="O4083" s="622"/>
      <c r="P4083" s="479"/>
      <c r="Q4083" s="479"/>
      <c r="R4083" s="623"/>
      <c r="S4083" s="478"/>
      <c r="T4083" s="478"/>
      <c r="U4083" s="624"/>
      <c r="V4083" s="624"/>
      <c r="W4083" s="624"/>
      <c r="BB4083" s="478"/>
      <c r="BC4083" s="478"/>
      <c r="BD4083" s="478"/>
      <c r="BE4083" s="478"/>
      <c r="BF4083" s="478"/>
      <c r="BG4083" s="478"/>
    </row>
    <row r="4084" spans="2:59" x14ac:dyDescent="0.2">
      <c r="B4084" s="478"/>
      <c r="C4084" s="478"/>
      <c r="D4084" s="620"/>
      <c r="E4084" s="620"/>
      <c r="F4084" s="620"/>
      <c r="G4084" s="479"/>
      <c r="H4084" s="621"/>
      <c r="I4084" s="622"/>
      <c r="J4084" s="622"/>
      <c r="K4084" s="623"/>
      <c r="L4084" s="623"/>
      <c r="M4084" s="622"/>
      <c r="N4084" s="623"/>
      <c r="O4084" s="622"/>
      <c r="P4084" s="479"/>
      <c r="Q4084" s="479"/>
      <c r="R4084" s="623"/>
      <c r="S4084" s="478"/>
      <c r="T4084" s="478"/>
      <c r="U4084" s="624"/>
      <c r="V4084" s="624"/>
      <c r="W4084" s="624"/>
      <c r="BB4084" s="478"/>
      <c r="BC4084" s="478"/>
      <c r="BD4084" s="478"/>
      <c r="BE4084" s="478"/>
      <c r="BF4084" s="478"/>
      <c r="BG4084" s="478"/>
    </row>
    <row r="4085" spans="2:59" x14ac:dyDescent="0.2">
      <c r="B4085" s="478"/>
      <c r="C4085" s="478"/>
      <c r="D4085" s="620"/>
      <c r="E4085" s="620"/>
      <c r="F4085" s="620"/>
      <c r="G4085" s="479"/>
      <c r="H4085" s="621"/>
      <c r="I4085" s="622"/>
      <c r="J4085" s="622"/>
      <c r="K4085" s="623"/>
      <c r="L4085" s="623"/>
      <c r="M4085" s="622"/>
      <c r="N4085" s="623"/>
      <c r="O4085" s="622"/>
      <c r="P4085" s="479"/>
      <c r="Q4085" s="479"/>
      <c r="R4085" s="623"/>
      <c r="S4085" s="478"/>
      <c r="T4085" s="478"/>
      <c r="U4085" s="624"/>
      <c r="V4085" s="624"/>
      <c r="W4085" s="624"/>
      <c r="BB4085" s="478"/>
      <c r="BC4085" s="478"/>
      <c r="BD4085" s="478"/>
      <c r="BE4085" s="478"/>
      <c r="BF4085" s="478"/>
      <c r="BG4085" s="478"/>
    </row>
    <row r="4086" spans="2:59" x14ac:dyDescent="0.2">
      <c r="B4086" s="478"/>
      <c r="C4086" s="478"/>
      <c r="D4086" s="620"/>
      <c r="E4086" s="620"/>
      <c r="F4086" s="620"/>
      <c r="G4086" s="479"/>
      <c r="H4086" s="621"/>
      <c r="I4086" s="622"/>
      <c r="J4086" s="622"/>
      <c r="K4086" s="623"/>
      <c r="L4086" s="623"/>
      <c r="M4086" s="622"/>
      <c r="N4086" s="623"/>
      <c r="O4086" s="622"/>
      <c r="P4086" s="479"/>
      <c r="Q4086" s="479"/>
      <c r="R4086" s="623"/>
      <c r="S4086" s="478"/>
      <c r="T4086" s="478"/>
      <c r="U4086" s="624"/>
      <c r="V4086" s="624"/>
      <c r="W4086" s="624"/>
      <c r="BB4086" s="478"/>
      <c r="BC4086" s="478"/>
      <c r="BD4086" s="478"/>
      <c r="BE4086" s="478"/>
      <c r="BF4086" s="478"/>
      <c r="BG4086" s="478"/>
    </row>
    <row r="4087" spans="2:59" x14ac:dyDescent="0.2">
      <c r="B4087" s="478"/>
      <c r="C4087" s="478"/>
      <c r="D4087" s="620"/>
      <c r="E4087" s="620"/>
      <c r="F4087" s="620"/>
      <c r="G4087" s="479"/>
      <c r="H4087" s="621"/>
      <c r="I4087" s="622"/>
      <c r="J4087" s="622"/>
      <c r="K4087" s="623"/>
      <c r="L4087" s="623"/>
      <c r="M4087" s="622"/>
      <c r="N4087" s="623"/>
      <c r="O4087" s="622"/>
      <c r="P4087" s="479"/>
      <c r="Q4087" s="479"/>
      <c r="R4087" s="623"/>
      <c r="S4087" s="478"/>
      <c r="T4087" s="478"/>
      <c r="U4087" s="624"/>
      <c r="V4087" s="624"/>
      <c r="W4087" s="624"/>
      <c r="BB4087" s="478"/>
      <c r="BC4087" s="478"/>
      <c r="BD4087" s="478"/>
      <c r="BE4087" s="478"/>
      <c r="BF4087" s="478"/>
      <c r="BG4087" s="478"/>
    </row>
    <row r="4088" spans="2:59" x14ac:dyDescent="0.2">
      <c r="B4088" s="478"/>
      <c r="C4088" s="478"/>
      <c r="D4088" s="620"/>
      <c r="E4088" s="620"/>
      <c r="F4088" s="620"/>
      <c r="G4088" s="479"/>
      <c r="H4088" s="621"/>
      <c r="I4088" s="622"/>
      <c r="J4088" s="622"/>
      <c r="K4088" s="623"/>
      <c r="L4088" s="623"/>
      <c r="M4088" s="622"/>
      <c r="N4088" s="623"/>
      <c r="O4088" s="622"/>
      <c r="P4088" s="479"/>
      <c r="Q4088" s="479"/>
      <c r="R4088" s="623"/>
      <c r="S4088" s="478"/>
      <c r="T4088" s="478"/>
      <c r="U4088" s="624"/>
      <c r="V4088" s="624"/>
      <c r="W4088" s="624"/>
      <c r="BB4088" s="478"/>
      <c r="BC4088" s="478"/>
      <c r="BD4088" s="478"/>
      <c r="BE4088" s="478"/>
      <c r="BF4088" s="478"/>
      <c r="BG4088" s="478"/>
    </row>
    <row r="4089" spans="2:59" x14ac:dyDescent="0.2">
      <c r="B4089" s="478"/>
      <c r="C4089" s="478"/>
      <c r="D4089" s="620"/>
      <c r="E4089" s="620"/>
      <c r="F4089" s="620"/>
      <c r="G4089" s="479"/>
      <c r="H4089" s="621"/>
      <c r="I4089" s="622"/>
      <c r="J4089" s="622"/>
      <c r="K4089" s="623"/>
      <c r="L4089" s="623"/>
      <c r="M4089" s="622"/>
      <c r="N4089" s="623"/>
      <c r="O4089" s="622"/>
      <c r="P4089" s="479"/>
      <c r="Q4089" s="479"/>
      <c r="R4089" s="623"/>
      <c r="S4089" s="478"/>
      <c r="T4089" s="478"/>
      <c r="U4089" s="624"/>
      <c r="V4089" s="624"/>
      <c r="W4089" s="624"/>
      <c r="BB4089" s="478"/>
      <c r="BC4089" s="478"/>
      <c r="BD4089" s="478"/>
      <c r="BE4089" s="478"/>
      <c r="BF4089" s="478"/>
      <c r="BG4089" s="478"/>
    </row>
    <row r="4090" spans="2:59" x14ac:dyDescent="0.2">
      <c r="B4090" s="478"/>
      <c r="C4090" s="478"/>
      <c r="D4090" s="620"/>
      <c r="E4090" s="620"/>
      <c r="F4090" s="620"/>
      <c r="G4090" s="479"/>
      <c r="H4090" s="621"/>
      <c r="I4090" s="622"/>
      <c r="J4090" s="622"/>
      <c r="K4090" s="623"/>
      <c r="L4090" s="623"/>
      <c r="M4090" s="622"/>
      <c r="N4090" s="623"/>
      <c r="O4090" s="622"/>
      <c r="P4090" s="479"/>
      <c r="Q4090" s="479"/>
      <c r="R4090" s="623"/>
      <c r="S4090" s="478"/>
      <c r="T4090" s="478"/>
      <c r="U4090" s="624"/>
      <c r="V4090" s="624"/>
      <c r="W4090" s="624"/>
      <c r="BB4090" s="478"/>
      <c r="BC4090" s="478"/>
      <c r="BD4090" s="478"/>
      <c r="BE4090" s="478"/>
      <c r="BF4090" s="478"/>
      <c r="BG4090" s="478"/>
    </row>
    <row r="4091" spans="2:59" x14ac:dyDescent="0.2">
      <c r="B4091" s="478"/>
      <c r="C4091" s="478"/>
      <c r="D4091" s="620"/>
      <c r="E4091" s="620"/>
      <c r="F4091" s="620"/>
      <c r="G4091" s="479"/>
      <c r="H4091" s="621"/>
      <c r="I4091" s="622"/>
      <c r="J4091" s="622"/>
      <c r="K4091" s="623"/>
      <c r="L4091" s="623"/>
      <c r="M4091" s="622"/>
      <c r="N4091" s="623"/>
      <c r="O4091" s="622"/>
      <c r="P4091" s="479"/>
      <c r="Q4091" s="479"/>
      <c r="R4091" s="623"/>
      <c r="S4091" s="478"/>
      <c r="T4091" s="478"/>
      <c r="U4091" s="624"/>
      <c r="V4091" s="624"/>
      <c r="W4091" s="624"/>
      <c r="BB4091" s="478"/>
      <c r="BC4091" s="478"/>
      <c r="BD4091" s="478"/>
      <c r="BE4091" s="478"/>
      <c r="BF4091" s="478"/>
      <c r="BG4091" s="478"/>
    </row>
    <row r="4092" spans="2:59" x14ac:dyDescent="0.2">
      <c r="B4092" s="478"/>
      <c r="C4092" s="478"/>
      <c r="D4092" s="620"/>
      <c r="E4092" s="620"/>
      <c r="F4092" s="620"/>
      <c r="G4092" s="479"/>
      <c r="H4092" s="621"/>
      <c r="I4092" s="622"/>
      <c r="J4092" s="622"/>
      <c r="K4092" s="623"/>
      <c r="L4092" s="623"/>
      <c r="M4092" s="622"/>
      <c r="N4092" s="623"/>
      <c r="O4092" s="622"/>
      <c r="P4092" s="479"/>
      <c r="Q4092" s="479"/>
      <c r="R4092" s="623"/>
      <c r="S4092" s="478"/>
      <c r="T4092" s="478"/>
      <c r="U4092" s="624"/>
      <c r="V4092" s="624"/>
      <c r="W4092" s="624"/>
      <c r="BB4092" s="478"/>
      <c r="BC4092" s="478"/>
      <c r="BD4092" s="478"/>
      <c r="BE4092" s="478"/>
      <c r="BF4092" s="478"/>
      <c r="BG4092" s="478"/>
    </row>
    <row r="4093" spans="2:59" x14ac:dyDescent="0.2">
      <c r="B4093" s="478"/>
      <c r="C4093" s="478"/>
      <c r="D4093" s="620"/>
      <c r="E4093" s="620"/>
      <c r="F4093" s="620"/>
      <c r="G4093" s="479"/>
      <c r="H4093" s="621"/>
      <c r="I4093" s="622"/>
      <c r="J4093" s="622"/>
      <c r="K4093" s="623"/>
      <c r="L4093" s="623"/>
      <c r="M4093" s="622"/>
      <c r="N4093" s="623"/>
      <c r="O4093" s="622"/>
      <c r="P4093" s="479"/>
      <c r="Q4093" s="479"/>
      <c r="R4093" s="623"/>
      <c r="S4093" s="478"/>
      <c r="T4093" s="478"/>
      <c r="U4093" s="624"/>
      <c r="V4093" s="624"/>
      <c r="W4093" s="624"/>
      <c r="BB4093" s="478"/>
      <c r="BC4093" s="478"/>
      <c r="BD4093" s="478"/>
      <c r="BE4093" s="478"/>
      <c r="BF4093" s="478"/>
      <c r="BG4093" s="478"/>
    </row>
    <row r="4094" spans="2:59" x14ac:dyDescent="0.2">
      <c r="B4094" s="478"/>
      <c r="C4094" s="478"/>
      <c r="D4094" s="620"/>
      <c r="E4094" s="620"/>
      <c r="F4094" s="620"/>
      <c r="G4094" s="479"/>
      <c r="H4094" s="621"/>
      <c r="I4094" s="622"/>
      <c r="J4094" s="622"/>
      <c r="K4094" s="623"/>
      <c r="L4094" s="623"/>
      <c r="M4094" s="622"/>
      <c r="N4094" s="623"/>
      <c r="O4094" s="622"/>
      <c r="P4094" s="479"/>
      <c r="Q4094" s="479"/>
      <c r="R4094" s="623"/>
      <c r="S4094" s="478"/>
      <c r="T4094" s="478"/>
      <c r="U4094" s="624"/>
      <c r="V4094" s="624"/>
      <c r="W4094" s="624"/>
      <c r="BB4094" s="478"/>
      <c r="BC4094" s="478"/>
      <c r="BD4094" s="478"/>
      <c r="BE4094" s="478"/>
      <c r="BF4094" s="478"/>
      <c r="BG4094" s="478"/>
    </row>
    <row r="4095" spans="2:59" x14ac:dyDescent="0.2">
      <c r="B4095" s="478"/>
      <c r="C4095" s="478"/>
      <c r="D4095" s="620"/>
      <c r="E4095" s="620"/>
      <c r="F4095" s="620"/>
      <c r="G4095" s="479"/>
      <c r="H4095" s="621"/>
      <c r="I4095" s="622"/>
      <c r="J4095" s="622"/>
      <c r="K4095" s="623"/>
      <c r="L4095" s="623"/>
      <c r="M4095" s="622"/>
      <c r="N4095" s="623"/>
      <c r="O4095" s="622"/>
      <c r="P4095" s="479"/>
      <c r="Q4095" s="479"/>
      <c r="R4095" s="623"/>
      <c r="S4095" s="478"/>
      <c r="T4095" s="478"/>
      <c r="U4095" s="624"/>
      <c r="V4095" s="624"/>
      <c r="W4095" s="624"/>
      <c r="BB4095" s="478"/>
      <c r="BC4095" s="478"/>
      <c r="BD4095" s="478"/>
      <c r="BE4095" s="478"/>
      <c r="BF4095" s="478"/>
      <c r="BG4095" s="478"/>
    </row>
    <row r="4096" spans="2:59" x14ac:dyDescent="0.2">
      <c r="B4096" s="478"/>
      <c r="C4096" s="478"/>
      <c r="D4096" s="620"/>
      <c r="E4096" s="620"/>
      <c r="F4096" s="620"/>
      <c r="G4096" s="479"/>
      <c r="H4096" s="621"/>
      <c r="I4096" s="622"/>
      <c r="J4096" s="622"/>
      <c r="K4096" s="623"/>
      <c r="L4096" s="623"/>
      <c r="M4096" s="622"/>
      <c r="N4096" s="623"/>
      <c r="O4096" s="622"/>
      <c r="P4096" s="479"/>
      <c r="Q4096" s="479"/>
      <c r="R4096" s="623"/>
      <c r="S4096" s="478"/>
      <c r="T4096" s="478"/>
      <c r="U4096" s="624"/>
      <c r="V4096" s="624"/>
      <c r="W4096" s="624"/>
      <c r="BB4096" s="478"/>
      <c r="BC4096" s="478"/>
      <c r="BD4096" s="478"/>
      <c r="BE4096" s="478"/>
      <c r="BF4096" s="478"/>
      <c r="BG4096" s="478"/>
    </row>
    <row r="4097" spans="2:59" x14ac:dyDescent="0.2">
      <c r="B4097" s="478"/>
      <c r="C4097" s="478"/>
      <c r="D4097" s="620"/>
      <c r="E4097" s="620"/>
      <c r="F4097" s="620"/>
      <c r="G4097" s="479"/>
      <c r="H4097" s="621"/>
      <c r="I4097" s="622"/>
      <c r="J4097" s="622"/>
      <c r="K4097" s="623"/>
      <c r="L4097" s="623"/>
      <c r="M4097" s="622"/>
      <c r="N4097" s="623"/>
      <c r="O4097" s="622"/>
      <c r="P4097" s="479"/>
      <c r="Q4097" s="479"/>
      <c r="R4097" s="623"/>
      <c r="S4097" s="478"/>
      <c r="T4097" s="478"/>
      <c r="U4097" s="624"/>
      <c r="V4097" s="624"/>
      <c r="W4097" s="624"/>
      <c r="BB4097" s="478"/>
      <c r="BC4097" s="478"/>
      <c r="BD4097" s="478"/>
      <c r="BE4097" s="478"/>
      <c r="BF4097" s="478"/>
      <c r="BG4097" s="478"/>
    </row>
    <row r="4098" spans="2:59" x14ac:dyDescent="0.2">
      <c r="B4098" s="478"/>
      <c r="C4098" s="478"/>
      <c r="D4098" s="620"/>
      <c r="E4098" s="620"/>
      <c r="F4098" s="620"/>
      <c r="G4098" s="479"/>
      <c r="H4098" s="621"/>
      <c r="I4098" s="622"/>
      <c r="J4098" s="622"/>
      <c r="K4098" s="623"/>
      <c r="L4098" s="623"/>
      <c r="M4098" s="622"/>
      <c r="N4098" s="623"/>
      <c r="O4098" s="622"/>
      <c r="P4098" s="479"/>
      <c r="Q4098" s="479"/>
      <c r="R4098" s="623"/>
      <c r="S4098" s="478"/>
      <c r="T4098" s="478"/>
      <c r="U4098" s="624"/>
      <c r="V4098" s="624"/>
      <c r="W4098" s="624"/>
      <c r="BB4098" s="478"/>
      <c r="BC4098" s="478"/>
      <c r="BD4098" s="478"/>
      <c r="BE4098" s="478"/>
      <c r="BF4098" s="478"/>
      <c r="BG4098" s="478"/>
    </row>
    <row r="4099" spans="2:59" x14ac:dyDescent="0.2">
      <c r="B4099" s="478"/>
      <c r="C4099" s="478"/>
      <c r="D4099" s="620"/>
      <c r="E4099" s="620"/>
      <c r="F4099" s="620"/>
      <c r="G4099" s="479"/>
      <c r="H4099" s="621"/>
      <c r="I4099" s="622"/>
      <c r="J4099" s="622"/>
      <c r="K4099" s="623"/>
      <c r="L4099" s="623"/>
      <c r="M4099" s="622"/>
      <c r="N4099" s="623"/>
      <c r="O4099" s="622"/>
      <c r="P4099" s="479"/>
      <c r="Q4099" s="479"/>
      <c r="R4099" s="623"/>
      <c r="S4099" s="478"/>
      <c r="T4099" s="478"/>
      <c r="U4099" s="624"/>
      <c r="V4099" s="624"/>
      <c r="W4099" s="624"/>
      <c r="BB4099" s="478"/>
      <c r="BC4099" s="478"/>
      <c r="BD4099" s="478"/>
      <c r="BE4099" s="478"/>
      <c r="BF4099" s="478"/>
      <c r="BG4099" s="478"/>
    </row>
    <row r="4100" spans="2:59" x14ac:dyDescent="0.2">
      <c r="B4100" s="478"/>
      <c r="C4100" s="478"/>
      <c r="D4100" s="620"/>
      <c r="E4100" s="620"/>
      <c r="F4100" s="620"/>
      <c r="G4100" s="479"/>
      <c r="H4100" s="621"/>
      <c r="I4100" s="622"/>
      <c r="J4100" s="622"/>
      <c r="K4100" s="623"/>
      <c r="L4100" s="623"/>
      <c r="M4100" s="622"/>
      <c r="N4100" s="623"/>
      <c r="O4100" s="622"/>
      <c r="P4100" s="479"/>
      <c r="Q4100" s="479"/>
      <c r="R4100" s="623"/>
      <c r="S4100" s="478"/>
      <c r="T4100" s="478"/>
      <c r="U4100" s="624"/>
      <c r="V4100" s="624"/>
      <c r="W4100" s="624"/>
      <c r="BB4100" s="478"/>
      <c r="BC4100" s="478"/>
      <c r="BD4100" s="478"/>
      <c r="BE4100" s="478"/>
      <c r="BF4100" s="478"/>
      <c r="BG4100" s="478"/>
    </row>
    <row r="4101" spans="2:59" x14ac:dyDescent="0.2">
      <c r="B4101" s="478"/>
      <c r="C4101" s="478"/>
      <c r="D4101" s="620"/>
      <c r="E4101" s="620"/>
      <c r="F4101" s="620"/>
      <c r="G4101" s="479"/>
      <c r="H4101" s="621"/>
      <c r="I4101" s="622"/>
      <c r="J4101" s="622"/>
      <c r="K4101" s="623"/>
      <c r="L4101" s="623"/>
      <c r="M4101" s="622"/>
      <c r="N4101" s="623"/>
      <c r="O4101" s="622"/>
      <c r="P4101" s="479"/>
      <c r="Q4101" s="479"/>
      <c r="R4101" s="623"/>
      <c r="S4101" s="478"/>
      <c r="T4101" s="478"/>
      <c r="U4101" s="624"/>
      <c r="V4101" s="624"/>
      <c r="W4101" s="624"/>
      <c r="BB4101" s="478"/>
      <c r="BC4101" s="478"/>
      <c r="BD4101" s="478"/>
      <c r="BE4101" s="478"/>
      <c r="BF4101" s="478"/>
      <c r="BG4101" s="478"/>
    </row>
    <row r="4102" spans="2:59" x14ac:dyDescent="0.2">
      <c r="B4102" s="478"/>
      <c r="C4102" s="478"/>
      <c r="D4102" s="620"/>
      <c r="E4102" s="620"/>
      <c r="F4102" s="620"/>
      <c r="G4102" s="479"/>
      <c r="H4102" s="621"/>
      <c r="I4102" s="622"/>
      <c r="J4102" s="622"/>
      <c r="K4102" s="623"/>
      <c r="L4102" s="623"/>
      <c r="M4102" s="622"/>
      <c r="N4102" s="623"/>
      <c r="O4102" s="622"/>
      <c r="P4102" s="479"/>
      <c r="Q4102" s="479"/>
      <c r="R4102" s="623"/>
      <c r="S4102" s="478"/>
      <c r="T4102" s="478"/>
      <c r="U4102" s="624"/>
      <c r="V4102" s="624"/>
      <c r="W4102" s="624"/>
      <c r="BB4102" s="478"/>
      <c r="BC4102" s="478"/>
      <c r="BD4102" s="478"/>
      <c r="BE4102" s="478"/>
      <c r="BF4102" s="478"/>
      <c r="BG4102" s="478"/>
    </row>
    <row r="4103" spans="2:59" x14ac:dyDescent="0.2">
      <c r="B4103" s="478"/>
      <c r="C4103" s="478"/>
      <c r="D4103" s="620"/>
      <c r="E4103" s="620"/>
      <c r="F4103" s="620"/>
      <c r="G4103" s="479"/>
      <c r="H4103" s="621"/>
      <c r="I4103" s="622"/>
      <c r="J4103" s="622"/>
      <c r="K4103" s="623"/>
      <c r="L4103" s="623"/>
      <c r="M4103" s="622"/>
      <c r="N4103" s="623"/>
      <c r="O4103" s="622"/>
      <c r="P4103" s="479"/>
      <c r="Q4103" s="479"/>
      <c r="R4103" s="623"/>
      <c r="S4103" s="478"/>
      <c r="T4103" s="478"/>
      <c r="U4103" s="624"/>
      <c r="V4103" s="624"/>
      <c r="W4103" s="624"/>
      <c r="BB4103" s="478"/>
      <c r="BC4103" s="478"/>
      <c r="BD4103" s="478"/>
      <c r="BE4103" s="478"/>
      <c r="BF4103" s="478"/>
      <c r="BG4103" s="478"/>
    </row>
    <row r="4104" spans="2:59" x14ac:dyDescent="0.2">
      <c r="B4104" s="478"/>
      <c r="C4104" s="478"/>
      <c r="D4104" s="620"/>
      <c r="E4104" s="620"/>
      <c r="F4104" s="620"/>
      <c r="G4104" s="479"/>
      <c r="H4104" s="621"/>
      <c r="I4104" s="622"/>
      <c r="J4104" s="622"/>
      <c r="K4104" s="623"/>
      <c r="L4104" s="623"/>
      <c r="M4104" s="622"/>
      <c r="N4104" s="623"/>
      <c r="O4104" s="622"/>
      <c r="P4104" s="479"/>
      <c r="Q4104" s="479"/>
      <c r="R4104" s="623"/>
      <c r="S4104" s="478"/>
      <c r="T4104" s="478"/>
      <c r="U4104" s="624"/>
      <c r="V4104" s="624"/>
      <c r="W4104" s="624"/>
      <c r="BB4104" s="478"/>
      <c r="BC4104" s="478"/>
      <c r="BD4104" s="478"/>
      <c r="BE4104" s="478"/>
      <c r="BF4104" s="478"/>
      <c r="BG4104" s="478"/>
    </row>
    <row r="4105" spans="2:59" x14ac:dyDescent="0.2">
      <c r="B4105" s="478"/>
      <c r="C4105" s="478"/>
      <c r="D4105" s="620"/>
      <c r="E4105" s="620"/>
      <c r="F4105" s="620"/>
      <c r="G4105" s="479"/>
      <c r="H4105" s="621"/>
      <c r="I4105" s="622"/>
      <c r="J4105" s="622"/>
      <c r="K4105" s="623"/>
      <c r="L4105" s="623"/>
      <c r="M4105" s="622"/>
      <c r="N4105" s="623"/>
      <c r="O4105" s="622"/>
      <c r="P4105" s="479"/>
      <c r="Q4105" s="479"/>
      <c r="R4105" s="623"/>
      <c r="S4105" s="478"/>
      <c r="T4105" s="478"/>
      <c r="U4105" s="624"/>
      <c r="V4105" s="624"/>
      <c r="W4105" s="624"/>
      <c r="BB4105" s="478"/>
      <c r="BC4105" s="478"/>
      <c r="BD4105" s="478"/>
      <c r="BE4105" s="478"/>
      <c r="BF4105" s="478"/>
      <c r="BG4105" s="478"/>
    </row>
    <row r="4106" spans="2:59" x14ac:dyDescent="0.2">
      <c r="B4106" s="478"/>
      <c r="C4106" s="478"/>
      <c r="D4106" s="620"/>
      <c r="E4106" s="620"/>
      <c r="F4106" s="620"/>
      <c r="G4106" s="479"/>
      <c r="H4106" s="621"/>
      <c r="I4106" s="622"/>
      <c r="J4106" s="622"/>
      <c r="K4106" s="623"/>
      <c r="L4106" s="623"/>
      <c r="M4106" s="622"/>
      <c r="N4106" s="623"/>
      <c r="O4106" s="622"/>
      <c r="P4106" s="479"/>
      <c r="Q4106" s="479"/>
      <c r="R4106" s="623"/>
      <c r="S4106" s="478"/>
      <c r="T4106" s="478"/>
      <c r="U4106" s="624"/>
      <c r="V4106" s="624"/>
      <c r="W4106" s="624"/>
      <c r="BB4106" s="478"/>
      <c r="BC4106" s="478"/>
      <c r="BD4106" s="478"/>
      <c r="BE4106" s="478"/>
      <c r="BF4106" s="478"/>
      <c r="BG4106" s="478"/>
    </row>
    <row r="4107" spans="2:59" x14ac:dyDescent="0.2">
      <c r="B4107" s="478"/>
      <c r="C4107" s="478"/>
      <c r="D4107" s="620"/>
      <c r="E4107" s="620"/>
      <c r="F4107" s="620"/>
      <c r="G4107" s="479"/>
      <c r="H4107" s="621"/>
      <c r="I4107" s="622"/>
      <c r="J4107" s="622"/>
      <c r="K4107" s="623"/>
      <c r="L4107" s="623"/>
      <c r="M4107" s="622"/>
      <c r="N4107" s="623"/>
      <c r="O4107" s="622"/>
      <c r="P4107" s="479"/>
      <c r="Q4107" s="479"/>
      <c r="R4107" s="623"/>
      <c r="S4107" s="478"/>
      <c r="T4107" s="478"/>
      <c r="U4107" s="624"/>
      <c r="V4107" s="624"/>
      <c r="W4107" s="624"/>
      <c r="BB4107" s="478"/>
      <c r="BC4107" s="478"/>
      <c r="BD4107" s="478"/>
      <c r="BE4107" s="478"/>
      <c r="BF4107" s="478"/>
      <c r="BG4107" s="478"/>
    </row>
    <row r="4108" spans="2:59" x14ac:dyDescent="0.2">
      <c r="B4108" s="478"/>
      <c r="C4108" s="478"/>
      <c r="D4108" s="620"/>
      <c r="E4108" s="620"/>
      <c r="F4108" s="620"/>
      <c r="G4108" s="479"/>
      <c r="H4108" s="621"/>
      <c r="I4108" s="622"/>
      <c r="J4108" s="622"/>
      <c r="K4108" s="623"/>
      <c r="L4108" s="623"/>
      <c r="M4108" s="622"/>
      <c r="N4108" s="623"/>
      <c r="O4108" s="622"/>
      <c r="P4108" s="479"/>
      <c r="Q4108" s="479"/>
      <c r="R4108" s="623"/>
      <c r="S4108" s="478"/>
      <c r="T4108" s="478"/>
      <c r="U4108" s="624"/>
      <c r="V4108" s="624"/>
      <c r="W4108" s="624"/>
      <c r="BB4108" s="478"/>
      <c r="BC4108" s="478"/>
      <c r="BD4108" s="478"/>
      <c r="BE4108" s="478"/>
      <c r="BF4108" s="478"/>
      <c r="BG4108" s="478"/>
    </row>
    <row r="4109" spans="2:59" x14ac:dyDescent="0.2">
      <c r="B4109" s="478"/>
      <c r="C4109" s="478"/>
      <c r="D4109" s="620"/>
      <c r="E4109" s="620"/>
      <c r="F4109" s="620"/>
      <c r="G4109" s="479"/>
      <c r="H4109" s="621"/>
      <c r="I4109" s="622"/>
      <c r="J4109" s="622"/>
      <c r="K4109" s="623"/>
      <c r="L4109" s="623"/>
      <c r="M4109" s="622"/>
      <c r="N4109" s="623"/>
      <c r="O4109" s="622"/>
      <c r="P4109" s="479"/>
      <c r="Q4109" s="479"/>
      <c r="R4109" s="623"/>
      <c r="S4109" s="478"/>
      <c r="T4109" s="478"/>
      <c r="U4109" s="624"/>
      <c r="V4109" s="624"/>
      <c r="W4109" s="624"/>
      <c r="BB4109" s="478"/>
      <c r="BC4109" s="478"/>
      <c r="BD4109" s="478"/>
      <c r="BE4109" s="478"/>
      <c r="BF4109" s="478"/>
      <c r="BG4109" s="478"/>
    </row>
    <row r="4110" spans="2:59" x14ac:dyDescent="0.2">
      <c r="B4110" s="478"/>
      <c r="C4110" s="478"/>
      <c r="D4110" s="620"/>
      <c r="E4110" s="620"/>
      <c r="F4110" s="620"/>
      <c r="G4110" s="479"/>
      <c r="H4110" s="621"/>
      <c r="I4110" s="622"/>
      <c r="J4110" s="622"/>
      <c r="K4110" s="623"/>
      <c r="L4110" s="623"/>
      <c r="M4110" s="622"/>
      <c r="N4110" s="623"/>
      <c r="O4110" s="622"/>
      <c r="P4110" s="479"/>
      <c r="Q4110" s="479"/>
      <c r="R4110" s="623"/>
      <c r="S4110" s="478"/>
      <c r="T4110" s="478"/>
      <c r="U4110" s="624"/>
      <c r="V4110" s="624"/>
      <c r="W4110" s="624"/>
      <c r="BB4110" s="478"/>
      <c r="BC4110" s="478"/>
      <c r="BD4110" s="478"/>
      <c r="BE4110" s="478"/>
      <c r="BF4110" s="478"/>
      <c r="BG4110" s="478"/>
    </row>
    <row r="4111" spans="2:59" x14ac:dyDescent="0.2">
      <c r="B4111" s="478"/>
      <c r="C4111" s="478"/>
      <c r="D4111" s="620"/>
      <c r="E4111" s="620"/>
      <c r="F4111" s="620"/>
      <c r="G4111" s="479"/>
      <c r="H4111" s="621"/>
      <c r="I4111" s="622"/>
      <c r="J4111" s="622"/>
      <c r="K4111" s="623"/>
      <c r="L4111" s="623"/>
      <c r="M4111" s="622"/>
      <c r="N4111" s="623"/>
      <c r="O4111" s="622"/>
      <c r="P4111" s="479"/>
      <c r="Q4111" s="479"/>
      <c r="R4111" s="623"/>
      <c r="S4111" s="478"/>
      <c r="T4111" s="478"/>
      <c r="U4111" s="624"/>
      <c r="V4111" s="624"/>
      <c r="W4111" s="624"/>
      <c r="BB4111" s="478"/>
      <c r="BC4111" s="478"/>
      <c r="BD4111" s="478"/>
      <c r="BE4111" s="478"/>
      <c r="BF4111" s="478"/>
      <c r="BG4111" s="478"/>
    </row>
    <row r="4112" spans="2:59" x14ac:dyDescent="0.2">
      <c r="B4112" s="478"/>
      <c r="C4112" s="478"/>
      <c r="D4112" s="620"/>
      <c r="E4112" s="620"/>
      <c r="F4112" s="620"/>
      <c r="G4112" s="479"/>
      <c r="H4112" s="621"/>
      <c r="I4112" s="622"/>
      <c r="J4112" s="622"/>
      <c r="K4112" s="623"/>
      <c r="L4112" s="623"/>
      <c r="M4112" s="622"/>
      <c r="N4112" s="623"/>
      <c r="O4112" s="622"/>
      <c r="P4112" s="479"/>
      <c r="Q4112" s="479"/>
      <c r="R4112" s="623"/>
      <c r="S4112" s="478"/>
      <c r="T4112" s="478"/>
      <c r="U4112" s="624"/>
      <c r="V4112" s="624"/>
      <c r="W4112" s="624"/>
      <c r="BB4112" s="478"/>
      <c r="BC4112" s="478"/>
      <c r="BD4112" s="478"/>
      <c r="BE4112" s="478"/>
      <c r="BF4112" s="478"/>
      <c r="BG4112" s="478"/>
    </row>
    <row r="4113" spans="2:59" x14ac:dyDescent="0.2">
      <c r="B4113" s="478"/>
      <c r="C4113" s="478"/>
      <c r="D4113" s="620"/>
      <c r="E4113" s="620"/>
      <c r="F4113" s="620"/>
      <c r="G4113" s="479"/>
      <c r="H4113" s="621"/>
      <c r="I4113" s="622"/>
      <c r="J4113" s="622"/>
      <c r="K4113" s="623"/>
      <c r="L4113" s="623"/>
      <c r="M4113" s="622"/>
      <c r="N4113" s="623"/>
      <c r="O4113" s="622"/>
      <c r="P4113" s="479"/>
      <c r="Q4113" s="479"/>
      <c r="R4113" s="623"/>
      <c r="S4113" s="478"/>
      <c r="T4113" s="478"/>
      <c r="U4113" s="624"/>
      <c r="V4113" s="624"/>
      <c r="W4113" s="624"/>
      <c r="BB4113" s="478"/>
      <c r="BC4113" s="478"/>
      <c r="BD4113" s="478"/>
      <c r="BE4113" s="478"/>
      <c r="BF4113" s="478"/>
      <c r="BG4113" s="478"/>
    </row>
    <row r="4114" spans="2:59" x14ac:dyDescent="0.2">
      <c r="B4114" s="478"/>
      <c r="C4114" s="478"/>
      <c r="D4114" s="620"/>
      <c r="E4114" s="620"/>
      <c r="F4114" s="620"/>
      <c r="G4114" s="479"/>
      <c r="H4114" s="621"/>
      <c r="I4114" s="622"/>
      <c r="J4114" s="622"/>
      <c r="K4114" s="623"/>
      <c r="L4114" s="623"/>
      <c r="M4114" s="622"/>
      <c r="N4114" s="623"/>
      <c r="O4114" s="622"/>
      <c r="P4114" s="479"/>
      <c r="Q4114" s="479"/>
      <c r="R4114" s="623"/>
      <c r="S4114" s="478"/>
      <c r="T4114" s="478"/>
      <c r="U4114" s="624"/>
      <c r="V4114" s="624"/>
      <c r="W4114" s="624"/>
      <c r="BB4114" s="478"/>
      <c r="BC4114" s="478"/>
      <c r="BD4114" s="478"/>
      <c r="BE4114" s="478"/>
      <c r="BF4114" s="478"/>
      <c r="BG4114" s="478"/>
    </row>
    <row r="4115" spans="2:59" x14ac:dyDescent="0.2">
      <c r="B4115" s="478"/>
      <c r="C4115" s="478"/>
      <c r="D4115" s="620"/>
      <c r="E4115" s="620"/>
      <c r="F4115" s="620"/>
      <c r="G4115" s="479"/>
      <c r="H4115" s="621"/>
      <c r="I4115" s="622"/>
      <c r="J4115" s="622"/>
      <c r="K4115" s="623"/>
      <c r="L4115" s="623"/>
      <c r="M4115" s="622"/>
      <c r="N4115" s="623"/>
      <c r="O4115" s="622"/>
      <c r="P4115" s="479"/>
      <c r="Q4115" s="479"/>
      <c r="R4115" s="623"/>
      <c r="S4115" s="478"/>
      <c r="T4115" s="478"/>
      <c r="U4115" s="624"/>
      <c r="V4115" s="624"/>
      <c r="W4115" s="624"/>
      <c r="BB4115" s="478"/>
      <c r="BC4115" s="478"/>
      <c r="BD4115" s="478"/>
      <c r="BE4115" s="478"/>
      <c r="BF4115" s="478"/>
      <c r="BG4115" s="478"/>
    </row>
    <row r="4116" spans="2:59" x14ac:dyDescent="0.2">
      <c r="B4116" s="478"/>
      <c r="C4116" s="478"/>
      <c r="D4116" s="620"/>
      <c r="E4116" s="620"/>
      <c r="F4116" s="620"/>
      <c r="G4116" s="479"/>
      <c r="H4116" s="621"/>
      <c r="I4116" s="622"/>
      <c r="J4116" s="622"/>
      <c r="K4116" s="623"/>
      <c r="L4116" s="623"/>
      <c r="M4116" s="622"/>
      <c r="N4116" s="623"/>
      <c r="O4116" s="622"/>
      <c r="P4116" s="479"/>
      <c r="Q4116" s="479"/>
      <c r="R4116" s="623"/>
      <c r="S4116" s="478"/>
      <c r="T4116" s="478"/>
      <c r="U4116" s="624"/>
      <c r="V4116" s="624"/>
      <c r="W4116" s="624"/>
      <c r="BB4116" s="478"/>
      <c r="BC4116" s="478"/>
      <c r="BD4116" s="478"/>
      <c r="BE4116" s="478"/>
      <c r="BF4116" s="478"/>
      <c r="BG4116" s="478"/>
    </row>
    <row r="4117" spans="2:59" x14ac:dyDescent="0.2">
      <c r="B4117" s="478"/>
      <c r="C4117" s="478"/>
      <c r="D4117" s="620"/>
      <c r="E4117" s="620"/>
      <c r="F4117" s="620"/>
      <c r="G4117" s="479"/>
      <c r="H4117" s="621"/>
      <c r="I4117" s="622"/>
      <c r="J4117" s="622"/>
      <c r="K4117" s="623"/>
      <c r="L4117" s="623"/>
      <c r="M4117" s="622"/>
      <c r="N4117" s="623"/>
      <c r="O4117" s="622"/>
      <c r="P4117" s="479"/>
      <c r="Q4117" s="479"/>
      <c r="R4117" s="623"/>
      <c r="S4117" s="478"/>
      <c r="T4117" s="478"/>
      <c r="U4117" s="624"/>
      <c r="V4117" s="624"/>
      <c r="W4117" s="624"/>
      <c r="BB4117" s="478"/>
      <c r="BC4117" s="478"/>
      <c r="BD4117" s="478"/>
      <c r="BE4117" s="478"/>
      <c r="BF4117" s="478"/>
      <c r="BG4117" s="478"/>
    </row>
    <row r="4118" spans="2:59" x14ac:dyDescent="0.2">
      <c r="B4118" s="478"/>
      <c r="C4118" s="478"/>
      <c r="D4118" s="620"/>
      <c r="E4118" s="620"/>
      <c r="F4118" s="620"/>
      <c r="G4118" s="479"/>
      <c r="H4118" s="621"/>
      <c r="I4118" s="622"/>
      <c r="J4118" s="622"/>
      <c r="K4118" s="623"/>
      <c r="L4118" s="623"/>
      <c r="M4118" s="622"/>
      <c r="N4118" s="623"/>
      <c r="O4118" s="622"/>
      <c r="P4118" s="479"/>
      <c r="Q4118" s="479"/>
      <c r="R4118" s="623"/>
      <c r="S4118" s="478"/>
      <c r="T4118" s="478"/>
      <c r="U4118" s="624"/>
      <c r="V4118" s="624"/>
      <c r="W4118" s="624"/>
      <c r="BB4118" s="478"/>
      <c r="BC4118" s="478"/>
      <c r="BD4118" s="478"/>
      <c r="BE4118" s="478"/>
      <c r="BF4118" s="478"/>
      <c r="BG4118" s="478"/>
    </row>
    <row r="4119" spans="2:59" x14ac:dyDescent="0.2">
      <c r="B4119" s="478"/>
      <c r="C4119" s="478"/>
      <c r="D4119" s="620"/>
      <c r="E4119" s="620"/>
      <c r="F4119" s="620"/>
      <c r="G4119" s="479"/>
      <c r="H4119" s="621"/>
      <c r="I4119" s="622"/>
      <c r="J4119" s="622"/>
      <c r="K4119" s="623"/>
      <c r="L4119" s="623"/>
      <c r="M4119" s="622"/>
      <c r="N4119" s="623"/>
      <c r="O4119" s="622"/>
      <c r="P4119" s="479"/>
      <c r="Q4119" s="479"/>
      <c r="R4119" s="623"/>
      <c r="S4119" s="478"/>
      <c r="T4119" s="478"/>
      <c r="U4119" s="624"/>
      <c r="V4119" s="624"/>
      <c r="W4119" s="624"/>
      <c r="BB4119" s="478"/>
      <c r="BC4119" s="478"/>
      <c r="BD4119" s="478"/>
      <c r="BE4119" s="478"/>
      <c r="BF4119" s="478"/>
      <c r="BG4119" s="478"/>
    </row>
    <row r="4120" spans="2:59" x14ac:dyDescent="0.2">
      <c r="B4120" s="478"/>
      <c r="C4120" s="478"/>
      <c r="D4120" s="620"/>
      <c r="E4120" s="620"/>
      <c r="F4120" s="620"/>
      <c r="G4120" s="479"/>
      <c r="H4120" s="621"/>
      <c r="I4120" s="622"/>
      <c r="J4120" s="622"/>
      <c r="K4120" s="623"/>
      <c r="L4120" s="623"/>
      <c r="M4120" s="622"/>
      <c r="N4120" s="623"/>
      <c r="O4120" s="622"/>
      <c r="P4120" s="479"/>
      <c r="Q4120" s="479"/>
      <c r="R4120" s="623"/>
      <c r="S4120" s="478"/>
      <c r="T4120" s="478"/>
      <c r="U4120" s="624"/>
      <c r="V4120" s="624"/>
      <c r="W4120" s="624"/>
      <c r="BB4120" s="478"/>
      <c r="BC4120" s="478"/>
      <c r="BD4120" s="478"/>
      <c r="BE4120" s="478"/>
      <c r="BF4120" s="478"/>
      <c r="BG4120" s="478"/>
    </row>
    <row r="4121" spans="2:59" x14ac:dyDescent="0.2">
      <c r="B4121" s="478"/>
      <c r="C4121" s="478"/>
      <c r="D4121" s="620"/>
      <c r="E4121" s="620"/>
      <c r="F4121" s="620"/>
      <c r="G4121" s="479"/>
      <c r="H4121" s="621"/>
      <c r="I4121" s="622"/>
      <c r="J4121" s="622"/>
      <c r="K4121" s="623"/>
      <c r="L4121" s="623"/>
      <c r="M4121" s="622"/>
      <c r="N4121" s="623"/>
      <c r="O4121" s="622"/>
      <c r="P4121" s="479"/>
      <c r="Q4121" s="479"/>
      <c r="R4121" s="623"/>
      <c r="S4121" s="478"/>
      <c r="T4121" s="478"/>
      <c r="U4121" s="624"/>
      <c r="V4121" s="624"/>
      <c r="W4121" s="624"/>
      <c r="BB4121" s="478"/>
      <c r="BC4121" s="478"/>
      <c r="BD4121" s="478"/>
      <c r="BE4121" s="478"/>
      <c r="BF4121" s="478"/>
      <c r="BG4121" s="478"/>
    </row>
    <row r="4122" spans="2:59" x14ac:dyDescent="0.2">
      <c r="B4122" s="478"/>
      <c r="C4122" s="478"/>
      <c r="D4122" s="620"/>
      <c r="E4122" s="620"/>
      <c r="F4122" s="620"/>
      <c r="G4122" s="479"/>
      <c r="H4122" s="621"/>
      <c r="I4122" s="622"/>
      <c r="J4122" s="622"/>
      <c r="K4122" s="623"/>
      <c r="L4122" s="623"/>
      <c r="M4122" s="622"/>
      <c r="N4122" s="623"/>
      <c r="O4122" s="622"/>
      <c r="P4122" s="479"/>
      <c r="Q4122" s="479"/>
      <c r="R4122" s="623"/>
      <c r="S4122" s="478"/>
      <c r="T4122" s="478"/>
      <c r="U4122" s="624"/>
      <c r="V4122" s="624"/>
      <c r="W4122" s="624"/>
      <c r="BB4122" s="478"/>
      <c r="BC4122" s="478"/>
      <c r="BD4122" s="478"/>
      <c r="BE4122" s="478"/>
      <c r="BF4122" s="478"/>
      <c r="BG4122" s="478"/>
    </row>
    <row r="4123" spans="2:59" x14ac:dyDescent="0.2">
      <c r="B4123" s="478"/>
      <c r="C4123" s="478"/>
      <c r="D4123" s="620"/>
      <c r="E4123" s="620"/>
      <c r="F4123" s="620"/>
      <c r="G4123" s="479"/>
      <c r="H4123" s="621"/>
      <c r="I4123" s="622"/>
      <c r="J4123" s="622"/>
      <c r="K4123" s="623"/>
      <c r="L4123" s="623"/>
      <c r="M4123" s="622"/>
      <c r="N4123" s="623"/>
      <c r="O4123" s="622"/>
      <c r="P4123" s="479"/>
      <c r="Q4123" s="479"/>
      <c r="R4123" s="623"/>
      <c r="S4123" s="478"/>
      <c r="T4123" s="478"/>
      <c r="U4123" s="624"/>
      <c r="V4123" s="624"/>
      <c r="W4123" s="624"/>
      <c r="BB4123" s="478"/>
      <c r="BC4123" s="478"/>
      <c r="BD4123" s="478"/>
      <c r="BE4123" s="478"/>
      <c r="BF4123" s="478"/>
      <c r="BG4123" s="478"/>
    </row>
    <row r="4124" spans="2:59" x14ac:dyDescent="0.2">
      <c r="B4124" s="478"/>
      <c r="C4124" s="478"/>
      <c r="D4124" s="620"/>
      <c r="E4124" s="620"/>
      <c r="F4124" s="620"/>
      <c r="G4124" s="479"/>
      <c r="H4124" s="621"/>
      <c r="I4124" s="622"/>
      <c r="J4124" s="622"/>
      <c r="K4124" s="623"/>
      <c r="L4124" s="623"/>
      <c r="M4124" s="622"/>
      <c r="N4124" s="623"/>
      <c r="O4124" s="622"/>
      <c r="P4124" s="479"/>
      <c r="Q4124" s="479"/>
      <c r="R4124" s="623"/>
      <c r="S4124" s="478"/>
      <c r="T4124" s="478"/>
      <c r="U4124" s="624"/>
      <c r="V4124" s="624"/>
      <c r="W4124" s="624"/>
      <c r="BB4124" s="478"/>
      <c r="BC4124" s="478"/>
      <c r="BD4124" s="478"/>
      <c r="BE4124" s="478"/>
      <c r="BF4124" s="478"/>
      <c r="BG4124" s="478"/>
    </row>
    <row r="4125" spans="2:59" x14ac:dyDescent="0.2">
      <c r="B4125" s="478"/>
      <c r="C4125" s="478"/>
      <c r="D4125" s="620"/>
      <c r="E4125" s="620"/>
      <c r="F4125" s="620"/>
      <c r="G4125" s="479"/>
      <c r="H4125" s="621"/>
      <c r="I4125" s="622"/>
      <c r="J4125" s="622"/>
      <c r="K4125" s="623"/>
      <c r="L4125" s="623"/>
      <c r="M4125" s="622"/>
      <c r="N4125" s="623"/>
      <c r="O4125" s="622"/>
      <c r="P4125" s="479"/>
      <c r="Q4125" s="479"/>
      <c r="R4125" s="623"/>
      <c r="S4125" s="478"/>
      <c r="T4125" s="478"/>
      <c r="U4125" s="624"/>
      <c r="V4125" s="624"/>
      <c r="W4125" s="624"/>
      <c r="BB4125" s="478"/>
      <c r="BC4125" s="478"/>
      <c r="BD4125" s="478"/>
      <c r="BE4125" s="478"/>
      <c r="BF4125" s="478"/>
      <c r="BG4125" s="478"/>
    </row>
    <row r="4126" spans="2:59" x14ac:dyDescent="0.2">
      <c r="B4126" s="478"/>
      <c r="C4126" s="478"/>
      <c r="D4126" s="620"/>
      <c r="E4126" s="620"/>
      <c r="F4126" s="620"/>
      <c r="G4126" s="479"/>
      <c r="H4126" s="621"/>
      <c r="I4126" s="622"/>
      <c r="J4126" s="622"/>
      <c r="K4126" s="623"/>
      <c r="L4126" s="623"/>
      <c r="M4126" s="622"/>
      <c r="N4126" s="623"/>
      <c r="O4126" s="622"/>
      <c r="P4126" s="479"/>
      <c r="Q4126" s="479"/>
      <c r="R4126" s="623"/>
      <c r="S4126" s="478"/>
      <c r="T4126" s="478"/>
      <c r="U4126" s="624"/>
      <c r="V4126" s="624"/>
      <c r="W4126" s="624"/>
      <c r="BB4126" s="478"/>
      <c r="BC4126" s="478"/>
      <c r="BD4126" s="478"/>
      <c r="BE4126" s="478"/>
      <c r="BF4126" s="478"/>
      <c r="BG4126" s="478"/>
    </row>
    <row r="4127" spans="2:59" x14ac:dyDescent="0.2">
      <c r="B4127" s="478"/>
      <c r="C4127" s="478"/>
      <c r="D4127" s="620"/>
      <c r="E4127" s="620"/>
      <c r="F4127" s="620"/>
      <c r="G4127" s="479"/>
      <c r="H4127" s="621"/>
      <c r="I4127" s="622"/>
      <c r="J4127" s="622"/>
      <c r="K4127" s="623"/>
      <c r="L4127" s="623"/>
      <c r="M4127" s="622"/>
      <c r="N4127" s="623"/>
      <c r="O4127" s="622"/>
      <c r="P4127" s="479"/>
      <c r="Q4127" s="479"/>
      <c r="R4127" s="623"/>
      <c r="S4127" s="478"/>
      <c r="T4127" s="478"/>
      <c r="U4127" s="624"/>
      <c r="V4127" s="624"/>
      <c r="W4127" s="624"/>
      <c r="BB4127" s="478"/>
      <c r="BC4127" s="478"/>
      <c r="BD4127" s="478"/>
      <c r="BE4127" s="478"/>
      <c r="BF4127" s="478"/>
      <c r="BG4127" s="478"/>
    </row>
    <row r="4128" spans="2:59" x14ac:dyDescent="0.2">
      <c r="B4128" s="478"/>
      <c r="C4128" s="478"/>
      <c r="D4128" s="620"/>
      <c r="E4128" s="620"/>
      <c r="F4128" s="620"/>
      <c r="G4128" s="479"/>
      <c r="H4128" s="621"/>
      <c r="I4128" s="622"/>
      <c r="J4128" s="622"/>
      <c r="K4128" s="623"/>
      <c r="L4128" s="623"/>
      <c r="M4128" s="622"/>
      <c r="N4128" s="623"/>
      <c r="O4128" s="622"/>
      <c r="P4128" s="479"/>
      <c r="Q4128" s="479"/>
      <c r="R4128" s="623"/>
      <c r="S4128" s="478"/>
      <c r="T4128" s="478"/>
      <c r="U4128" s="624"/>
      <c r="V4128" s="624"/>
      <c r="W4128" s="624"/>
      <c r="BB4128" s="478"/>
      <c r="BC4128" s="478"/>
      <c r="BD4128" s="478"/>
      <c r="BE4128" s="478"/>
      <c r="BF4128" s="478"/>
      <c r="BG4128" s="478"/>
    </row>
    <row r="4129" spans="2:59" x14ac:dyDescent="0.2">
      <c r="B4129" s="478"/>
      <c r="C4129" s="478"/>
      <c r="D4129" s="620"/>
      <c r="E4129" s="620"/>
      <c r="F4129" s="620"/>
      <c r="G4129" s="479"/>
      <c r="H4129" s="621"/>
      <c r="I4129" s="622"/>
      <c r="J4129" s="622"/>
      <c r="K4129" s="623"/>
      <c r="L4129" s="623"/>
      <c r="M4129" s="622"/>
      <c r="N4129" s="623"/>
      <c r="O4129" s="622"/>
      <c r="P4129" s="479"/>
      <c r="Q4129" s="479"/>
      <c r="R4129" s="623"/>
      <c r="S4129" s="478"/>
      <c r="T4129" s="478"/>
      <c r="U4129" s="624"/>
      <c r="V4129" s="624"/>
      <c r="W4129" s="624"/>
      <c r="BB4129" s="478"/>
      <c r="BC4129" s="478"/>
      <c r="BD4129" s="478"/>
      <c r="BE4129" s="478"/>
      <c r="BF4129" s="478"/>
      <c r="BG4129" s="478"/>
    </row>
    <row r="4130" spans="2:59" x14ac:dyDescent="0.2">
      <c r="B4130" s="478"/>
      <c r="C4130" s="478"/>
      <c r="D4130" s="620"/>
      <c r="E4130" s="620"/>
      <c r="F4130" s="620"/>
      <c r="G4130" s="479"/>
      <c r="H4130" s="621"/>
      <c r="I4130" s="622"/>
      <c r="J4130" s="622"/>
      <c r="K4130" s="623"/>
      <c r="L4130" s="623"/>
      <c r="M4130" s="622"/>
      <c r="N4130" s="623"/>
      <c r="O4130" s="622"/>
      <c r="P4130" s="479"/>
      <c r="Q4130" s="479"/>
      <c r="R4130" s="623"/>
      <c r="S4130" s="478"/>
      <c r="T4130" s="478"/>
      <c r="U4130" s="624"/>
      <c r="V4130" s="624"/>
      <c r="W4130" s="624"/>
      <c r="BB4130" s="478"/>
      <c r="BC4130" s="478"/>
      <c r="BD4130" s="478"/>
      <c r="BE4130" s="478"/>
      <c r="BF4130" s="478"/>
      <c r="BG4130" s="478"/>
    </row>
    <row r="4131" spans="2:59" x14ac:dyDescent="0.2">
      <c r="B4131" s="478"/>
      <c r="C4131" s="478"/>
      <c r="D4131" s="620"/>
      <c r="E4131" s="620"/>
      <c r="F4131" s="620"/>
      <c r="G4131" s="479"/>
      <c r="H4131" s="621"/>
      <c r="I4131" s="622"/>
      <c r="J4131" s="622"/>
      <c r="K4131" s="623"/>
      <c r="L4131" s="623"/>
      <c r="M4131" s="622"/>
      <c r="N4131" s="623"/>
      <c r="O4131" s="622"/>
      <c r="P4131" s="479"/>
      <c r="Q4131" s="479"/>
      <c r="R4131" s="623"/>
      <c r="S4131" s="478"/>
      <c r="T4131" s="478"/>
      <c r="U4131" s="624"/>
      <c r="V4131" s="624"/>
      <c r="W4131" s="624"/>
      <c r="BB4131" s="478"/>
      <c r="BC4131" s="478"/>
      <c r="BD4131" s="478"/>
      <c r="BE4131" s="478"/>
      <c r="BF4131" s="478"/>
      <c r="BG4131" s="478"/>
    </row>
    <row r="4132" spans="2:59" x14ac:dyDescent="0.2">
      <c r="B4132" s="478"/>
      <c r="C4132" s="478"/>
      <c r="D4132" s="620"/>
      <c r="E4132" s="620"/>
      <c r="F4132" s="620"/>
      <c r="G4132" s="479"/>
      <c r="H4132" s="621"/>
      <c r="I4132" s="622"/>
      <c r="J4132" s="622"/>
      <c r="K4132" s="623"/>
      <c r="L4132" s="623"/>
      <c r="M4132" s="622"/>
      <c r="N4132" s="623"/>
      <c r="O4132" s="622"/>
      <c r="P4132" s="479"/>
      <c r="Q4132" s="479"/>
      <c r="R4132" s="623"/>
      <c r="S4132" s="478"/>
      <c r="T4132" s="478"/>
      <c r="U4132" s="624"/>
      <c r="V4132" s="624"/>
      <c r="W4132" s="624"/>
      <c r="BB4132" s="478"/>
      <c r="BC4132" s="478"/>
      <c r="BD4132" s="478"/>
      <c r="BE4132" s="478"/>
      <c r="BF4132" s="478"/>
      <c r="BG4132" s="478"/>
    </row>
    <row r="4133" spans="2:59" x14ac:dyDescent="0.2">
      <c r="B4133" s="478"/>
      <c r="C4133" s="478"/>
      <c r="D4133" s="620"/>
      <c r="E4133" s="620"/>
      <c r="F4133" s="620"/>
      <c r="G4133" s="479"/>
      <c r="H4133" s="621"/>
      <c r="I4133" s="622"/>
      <c r="J4133" s="622"/>
      <c r="K4133" s="623"/>
      <c r="L4133" s="623"/>
      <c r="M4133" s="622"/>
      <c r="N4133" s="623"/>
      <c r="O4133" s="622"/>
      <c r="P4133" s="479"/>
      <c r="Q4133" s="479"/>
      <c r="R4133" s="623"/>
      <c r="S4133" s="478"/>
      <c r="T4133" s="478"/>
      <c r="U4133" s="624"/>
      <c r="V4133" s="624"/>
      <c r="W4133" s="624"/>
      <c r="BB4133" s="478"/>
      <c r="BC4133" s="478"/>
      <c r="BD4133" s="478"/>
      <c r="BE4133" s="478"/>
      <c r="BF4133" s="478"/>
      <c r="BG4133" s="478"/>
    </row>
    <row r="4134" spans="2:59" x14ac:dyDescent="0.2">
      <c r="B4134" s="478"/>
      <c r="C4134" s="478"/>
      <c r="D4134" s="620"/>
      <c r="E4134" s="620"/>
      <c r="F4134" s="620"/>
      <c r="G4134" s="479"/>
      <c r="H4134" s="621"/>
      <c r="I4134" s="622"/>
      <c r="J4134" s="622"/>
      <c r="K4134" s="623"/>
      <c r="L4134" s="623"/>
      <c r="M4134" s="622"/>
      <c r="N4134" s="623"/>
      <c r="O4134" s="622"/>
      <c r="P4134" s="479"/>
      <c r="Q4134" s="479"/>
      <c r="R4134" s="623"/>
      <c r="S4134" s="478"/>
      <c r="T4134" s="478"/>
      <c r="U4134" s="624"/>
      <c r="V4134" s="624"/>
      <c r="W4134" s="624"/>
      <c r="BB4134" s="478"/>
      <c r="BC4134" s="478"/>
      <c r="BD4134" s="478"/>
      <c r="BE4134" s="478"/>
      <c r="BF4134" s="478"/>
      <c r="BG4134" s="478"/>
    </row>
    <row r="4135" spans="2:59" x14ac:dyDescent="0.2">
      <c r="B4135" s="478"/>
      <c r="C4135" s="478"/>
      <c r="D4135" s="620"/>
      <c r="E4135" s="620"/>
      <c r="F4135" s="620"/>
      <c r="G4135" s="479"/>
      <c r="H4135" s="621"/>
      <c r="I4135" s="622"/>
      <c r="J4135" s="622"/>
      <c r="K4135" s="623"/>
      <c r="L4135" s="623"/>
      <c r="M4135" s="622"/>
      <c r="N4135" s="623"/>
      <c r="O4135" s="622"/>
      <c r="P4135" s="479"/>
      <c r="Q4135" s="479"/>
      <c r="R4135" s="623"/>
      <c r="S4135" s="478"/>
      <c r="T4135" s="478"/>
      <c r="U4135" s="624"/>
      <c r="V4135" s="624"/>
      <c r="W4135" s="624"/>
      <c r="BB4135" s="478"/>
      <c r="BC4135" s="478"/>
      <c r="BD4135" s="478"/>
      <c r="BE4135" s="478"/>
      <c r="BF4135" s="478"/>
      <c r="BG4135" s="478"/>
    </row>
    <row r="4136" spans="2:59" x14ac:dyDescent="0.2">
      <c r="B4136" s="478"/>
      <c r="C4136" s="478"/>
      <c r="D4136" s="620"/>
      <c r="E4136" s="620"/>
      <c r="F4136" s="620"/>
      <c r="G4136" s="479"/>
      <c r="H4136" s="621"/>
      <c r="I4136" s="622"/>
      <c r="J4136" s="622"/>
      <c r="K4136" s="623"/>
      <c r="L4136" s="623"/>
      <c r="M4136" s="622"/>
      <c r="N4136" s="623"/>
      <c r="O4136" s="622"/>
      <c r="P4136" s="479"/>
      <c r="Q4136" s="479"/>
      <c r="R4136" s="623"/>
      <c r="S4136" s="478"/>
      <c r="T4136" s="478"/>
      <c r="U4136" s="624"/>
      <c r="V4136" s="624"/>
      <c r="W4136" s="624"/>
      <c r="BB4136" s="478"/>
      <c r="BC4136" s="478"/>
      <c r="BD4136" s="478"/>
      <c r="BE4136" s="478"/>
      <c r="BF4136" s="478"/>
      <c r="BG4136" s="478"/>
    </row>
    <row r="4137" spans="2:59" x14ac:dyDescent="0.2">
      <c r="B4137" s="478"/>
      <c r="C4137" s="478"/>
      <c r="D4137" s="620"/>
      <c r="E4137" s="620"/>
      <c r="F4137" s="620"/>
      <c r="G4137" s="479"/>
      <c r="H4137" s="621"/>
      <c r="I4137" s="622"/>
      <c r="J4137" s="622"/>
      <c r="K4137" s="623"/>
      <c r="L4137" s="623"/>
      <c r="M4137" s="622"/>
      <c r="N4137" s="623"/>
      <c r="O4137" s="622"/>
      <c r="P4137" s="479"/>
      <c r="Q4137" s="479"/>
      <c r="R4137" s="623"/>
      <c r="S4137" s="478"/>
      <c r="T4137" s="478"/>
      <c r="U4137" s="624"/>
      <c r="V4137" s="624"/>
      <c r="W4137" s="624"/>
      <c r="BB4137" s="478"/>
      <c r="BC4137" s="478"/>
      <c r="BD4137" s="478"/>
      <c r="BE4137" s="478"/>
      <c r="BF4137" s="478"/>
      <c r="BG4137" s="478"/>
    </row>
    <row r="4138" spans="2:59" x14ac:dyDescent="0.2">
      <c r="B4138" s="478"/>
      <c r="C4138" s="478"/>
      <c r="D4138" s="620"/>
      <c r="E4138" s="620"/>
      <c r="F4138" s="620"/>
      <c r="G4138" s="479"/>
      <c r="H4138" s="621"/>
      <c r="I4138" s="622"/>
      <c r="J4138" s="622"/>
      <c r="K4138" s="623"/>
      <c r="L4138" s="623"/>
      <c r="M4138" s="622"/>
      <c r="N4138" s="623"/>
      <c r="O4138" s="622"/>
      <c r="P4138" s="479"/>
      <c r="Q4138" s="479"/>
      <c r="R4138" s="623"/>
      <c r="S4138" s="478"/>
      <c r="T4138" s="478"/>
      <c r="U4138" s="624"/>
      <c r="V4138" s="624"/>
      <c r="W4138" s="624"/>
      <c r="BB4138" s="478"/>
      <c r="BC4138" s="478"/>
      <c r="BD4138" s="478"/>
      <c r="BE4138" s="478"/>
      <c r="BF4138" s="478"/>
      <c r="BG4138" s="478"/>
    </row>
    <row r="4139" spans="2:59" x14ac:dyDescent="0.2">
      <c r="B4139" s="478"/>
      <c r="C4139" s="478"/>
      <c r="D4139" s="620"/>
      <c r="E4139" s="620"/>
      <c r="F4139" s="620"/>
      <c r="G4139" s="479"/>
      <c r="H4139" s="621"/>
      <c r="I4139" s="622"/>
      <c r="J4139" s="622"/>
      <c r="K4139" s="623"/>
      <c r="L4139" s="623"/>
      <c r="M4139" s="622"/>
      <c r="N4139" s="623"/>
      <c r="O4139" s="622"/>
      <c r="P4139" s="479"/>
      <c r="Q4139" s="479"/>
      <c r="R4139" s="623"/>
      <c r="S4139" s="478"/>
      <c r="T4139" s="478"/>
      <c r="U4139" s="624"/>
      <c r="V4139" s="624"/>
      <c r="W4139" s="624"/>
      <c r="BB4139" s="478"/>
      <c r="BC4139" s="478"/>
      <c r="BD4139" s="478"/>
      <c r="BE4139" s="478"/>
      <c r="BF4139" s="478"/>
      <c r="BG4139" s="478"/>
    </row>
    <row r="4140" spans="2:59" x14ac:dyDescent="0.2">
      <c r="B4140" s="478"/>
      <c r="C4140" s="478"/>
      <c r="D4140" s="620"/>
      <c r="E4140" s="620"/>
      <c r="F4140" s="620"/>
      <c r="G4140" s="479"/>
      <c r="H4140" s="621"/>
      <c r="I4140" s="622"/>
      <c r="J4140" s="622"/>
      <c r="K4140" s="623"/>
      <c r="L4140" s="623"/>
      <c r="M4140" s="622"/>
      <c r="N4140" s="623"/>
      <c r="O4140" s="622"/>
      <c r="P4140" s="479"/>
      <c r="Q4140" s="479"/>
      <c r="R4140" s="623"/>
      <c r="S4140" s="478"/>
      <c r="T4140" s="478"/>
      <c r="U4140" s="624"/>
      <c r="V4140" s="624"/>
      <c r="W4140" s="624"/>
      <c r="BB4140" s="478"/>
      <c r="BC4140" s="478"/>
      <c r="BD4140" s="478"/>
      <c r="BE4140" s="478"/>
      <c r="BF4140" s="478"/>
      <c r="BG4140" s="478"/>
    </row>
    <row r="4141" spans="2:59" x14ac:dyDescent="0.2">
      <c r="B4141" s="478"/>
      <c r="C4141" s="478"/>
      <c r="D4141" s="620"/>
      <c r="E4141" s="620"/>
      <c r="F4141" s="620"/>
      <c r="G4141" s="479"/>
      <c r="H4141" s="621"/>
      <c r="I4141" s="622"/>
      <c r="J4141" s="622"/>
      <c r="K4141" s="623"/>
      <c r="L4141" s="623"/>
      <c r="M4141" s="622"/>
      <c r="N4141" s="623"/>
      <c r="O4141" s="622"/>
      <c r="P4141" s="479"/>
      <c r="Q4141" s="479"/>
      <c r="R4141" s="623"/>
      <c r="S4141" s="478"/>
      <c r="T4141" s="478"/>
      <c r="U4141" s="624"/>
      <c r="V4141" s="624"/>
      <c r="W4141" s="624"/>
      <c r="BB4141" s="478"/>
      <c r="BC4141" s="478"/>
      <c r="BD4141" s="478"/>
      <c r="BE4141" s="478"/>
      <c r="BF4141" s="478"/>
      <c r="BG4141" s="478"/>
    </row>
    <row r="4142" spans="2:59" x14ac:dyDescent="0.2">
      <c r="B4142" s="478"/>
      <c r="C4142" s="478"/>
      <c r="D4142" s="620"/>
      <c r="E4142" s="620"/>
      <c r="F4142" s="620"/>
      <c r="G4142" s="479"/>
      <c r="H4142" s="621"/>
      <c r="I4142" s="622"/>
      <c r="J4142" s="622"/>
      <c r="K4142" s="623"/>
      <c r="L4142" s="623"/>
      <c r="M4142" s="622"/>
      <c r="N4142" s="623"/>
      <c r="O4142" s="622"/>
      <c r="P4142" s="479"/>
      <c r="Q4142" s="479"/>
      <c r="R4142" s="623"/>
      <c r="S4142" s="478"/>
      <c r="T4142" s="478"/>
      <c r="U4142" s="624"/>
      <c r="V4142" s="624"/>
      <c r="W4142" s="624"/>
      <c r="BB4142" s="478"/>
      <c r="BC4142" s="478"/>
      <c r="BD4142" s="478"/>
      <c r="BE4142" s="478"/>
      <c r="BF4142" s="478"/>
      <c r="BG4142" s="478"/>
    </row>
    <row r="4143" spans="2:59" x14ac:dyDescent="0.2">
      <c r="B4143" s="478"/>
      <c r="C4143" s="478"/>
      <c r="D4143" s="620"/>
      <c r="E4143" s="620"/>
      <c r="F4143" s="620"/>
      <c r="G4143" s="479"/>
      <c r="H4143" s="621"/>
      <c r="I4143" s="622"/>
      <c r="J4143" s="622"/>
      <c r="K4143" s="623"/>
      <c r="L4143" s="623"/>
      <c r="M4143" s="622"/>
      <c r="N4143" s="623"/>
      <c r="O4143" s="622"/>
      <c r="P4143" s="479"/>
      <c r="Q4143" s="479"/>
      <c r="R4143" s="623"/>
      <c r="S4143" s="478"/>
      <c r="T4143" s="478"/>
      <c r="U4143" s="624"/>
      <c r="V4143" s="624"/>
      <c r="W4143" s="624"/>
      <c r="BB4143" s="478"/>
      <c r="BC4143" s="478"/>
      <c r="BD4143" s="478"/>
      <c r="BE4143" s="478"/>
      <c r="BF4143" s="478"/>
      <c r="BG4143" s="478"/>
    </row>
    <row r="4144" spans="2:59" x14ac:dyDescent="0.2">
      <c r="B4144" s="478"/>
      <c r="C4144" s="478"/>
      <c r="D4144" s="620"/>
      <c r="E4144" s="620"/>
      <c r="F4144" s="620"/>
      <c r="G4144" s="479"/>
      <c r="H4144" s="621"/>
      <c r="I4144" s="622"/>
      <c r="J4144" s="622"/>
      <c r="K4144" s="623"/>
      <c r="L4144" s="623"/>
      <c r="M4144" s="622"/>
      <c r="N4144" s="623"/>
      <c r="O4144" s="622"/>
      <c r="P4144" s="479"/>
      <c r="Q4144" s="479"/>
      <c r="R4144" s="623"/>
      <c r="S4144" s="478"/>
      <c r="T4144" s="478"/>
      <c r="U4144" s="624"/>
      <c r="V4144" s="624"/>
      <c r="W4144" s="624"/>
      <c r="BB4144" s="478"/>
      <c r="BC4144" s="478"/>
      <c r="BD4144" s="478"/>
      <c r="BE4144" s="478"/>
      <c r="BF4144" s="478"/>
      <c r="BG4144" s="478"/>
    </row>
    <row r="4145" spans="2:59" x14ac:dyDescent="0.2">
      <c r="B4145" s="478"/>
      <c r="C4145" s="478"/>
      <c r="D4145" s="620"/>
      <c r="E4145" s="620"/>
      <c r="F4145" s="620"/>
      <c r="G4145" s="479"/>
      <c r="H4145" s="621"/>
      <c r="I4145" s="622"/>
      <c r="J4145" s="622"/>
      <c r="K4145" s="623"/>
      <c r="L4145" s="623"/>
      <c r="M4145" s="622"/>
      <c r="N4145" s="623"/>
      <c r="O4145" s="622"/>
      <c r="P4145" s="479"/>
      <c r="Q4145" s="479"/>
      <c r="R4145" s="623"/>
      <c r="S4145" s="478"/>
      <c r="T4145" s="478"/>
      <c r="U4145" s="624"/>
      <c r="V4145" s="624"/>
      <c r="W4145" s="624"/>
      <c r="BB4145" s="478"/>
      <c r="BC4145" s="478"/>
      <c r="BD4145" s="478"/>
      <c r="BE4145" s="478"/>
      <c r="BF4145" s="478"/>
      <c r="BG4145" s="478"/>
    </row>
    <row r="4146" spans="2:59" x14ac:dyDescent="0.2">
      <c r="B4146" s="478"/>
      <c r="C4146" s="478"/>
      <c r="D4146" s="620"/>
      <c r="E4146" s="620"/>
      <c r="F4146" s="620"/>
      <c r="G4146" s="479"/>
      <c r="H4146" s="621"/>
      <c r="I4146" s="622"/>
      <c r="J4146" s="622"/>
      <c r="K4146" s="623"/>
      <c r="L4146" s="623"/>
      <c r="M4146" s="622"/>
      <c r="N4146" s="623"/>
      <c r="O4146" s="622"/>
      <c r="P4146" s="479"/>
      <c r="Q4146" s="479"/>
      <c r="R4146" s="623"/>
      <c r="S4146" s="478"/>
      <c r="T4146" s="478"/>
      <c r="U4146" s="624"/>
      <c r="V4146" s="624"/>
      <c r="W4146" s="624"/>
      <c r="BB4146" s="478"/>
      <c r="BC4146" s="478"/>
      <c r="BD4146" s="478"/>
      <c r="BE4146" s="478"/>
      <c r="BF4146" s="478"/>
      <c r="BG4146" s="478"/>
    </row>
    <row r="4147" spans="2:59" x14ac:dyDescent="0.2">
      <c r="B4147" s="478"/>
      <c r="C4147" s="478"/>
      <c r="D4147" s="620"/>
      <c r="E4147" s="620"/>
      <c r="F4147" s="620"/>
      <c r="G4147" s="479"/>
      <c r="H4147" s="621"/>
      <c r="I4147" s="622"/>
      <c r="J4147" s="622"/>
      <c r="K4147" s="623"/>
      <c r="L4147" s="623"/>
      <c r="M4147" s="622"/>
      <c r="N4147" s="623"/>
      <c r="O4147" s="622"/>
      <c r="P4147" s="479"/>
      <c r="Q4147" s="479"/>
      <c r="R4147" s="623"/>
      <c r="S4147" s="478"/>
      <c r="T4147" s="478"/>
      <c r="U4147" s="624"/>
      <c r="V4147" s="624"/>
      <c r="W4147" s="624"/>
      <c r="BB4147" s="478"/>
      <c r="BC4147" s="478"/>
      <c r="BD4147" s="478"/>
      <c r="BE4147" s="478"/>
      <c r="BF4147" s="478"/>
      <c r="BG4147" s="478"/>
    </row>
    <row r="4148" spans="2:59" x14ac:dyDescent="0.2">
      <c r="B4148" s="478"/>
      <c r="C4148" s="478"/>
      <c r="D4148" s="620"/>
      <c r="E4148" s="620"/>
      <c r="F4148" s="620"/>
      <c r="G4148" s="479"/>
      <c r="H4148" s="621"/>
      <c r="I4148" s="622"/>
      <c r="J4148" s="622"/>
      <c r="K4148" s="623"/>
      <c r="L4148" s="623"/>
      <c r="M4148" s="622"/>
      <c r="N4148" s="623"/>
      <c r="O4148" s="622"/>
      <c r="P4148" s="479"/>
      <c r="Q4148" s="479"/>
      <c r="R4148" s="623"/>
      <c r="S4148" s="478"/>
      <c r="T4148" s="478"/>
      <c r="U4148" s="624"/>
      <c r="V4148" s="624"/>
      <c r="W4148" s="624"/>
      <c r="BB4148" s="478"/>
      <c r="BC4148" s="478"/>
      <c r="BD4148" s="478"/>
      <c r="BE4148" s="478"/>
      <c r="BF4148" s="478"/>
      <c r="BG4148" s="478"/>
    </row>
    <row r="4149" spans="2:59" x14ac:dyDescent="0.2">
      <c r="B4149" s="478"/>
      <c r="C4149" s="478"/>
      <c r="D4149" s="620"/>
      <c r="E4149" s="620"/>
      <c r="F4149" s="620"/>
      <c r="G4149" s="479"/>
      <c r="H4149" s="621"/>
      <c r="I4149" s="622"/>
      <c r="J4149" s="622"/>
      <c r="K4149" s="623"/>
      <c r="L4149" s="623"/>
      <c r="M4149" s="622"/>
      <c r="N4149" s="623"/>
      <c r="O4149" s="622"/>
      <c r="P4149" s="479"/>
      <c r="Q4149" s="479"/>
      <c r="R4149" s="623"/>
      <c r="S4149" s="478"/>
      <c r="T4149" s="478"/>
      <c r="U4149" s="624"/>
      <c r="V4149" s="624"/>
      <c r="W4149" s="624"/>
      <c r="BB4149" s="478"/>
      <c r="BC4149" s="478"/>
      <c r="BD4149" s="478"/>
      <c r="BE4149" s="478"/>
      <c r="BF4149" s="478"/>
      <c r="BG4149" s="478"/>
    </row>
    <row r="4150" spans="2:59" x14ac:dyDescent="0.2">
      <c r="B4150" s="478"/>
      <c r="C4150" s="478"/>
      <c r="D4150" s="620"/>
      <c r="E4150" s="620"/>
      <c r="F4150" s="620"/>
      <c r="G4150" s="479"/>
      <c r="H4150" s="621"/>
      <c r="I4150" s="622"/>
      <c r="J4150" s="622"/>
      <c r="K4150" s="623"/>
      <c r="L4150" s="623"/>
      <c r="M4150" s="622"/>
      <c r="N4150" s="623"/>
      <c r="O4150" s="622"/>
      <c r="P4150" s="479"/>
      <c r="Q4150" s="479"/>
      <c r="R4150" s="623"/>
      <c r="S4150" s="478"/>
      <c r="T4150" s="478"/>
      <c r="U4150" s="624"/>
      <c r="V4150" s="624"/>
      <c r="W4150" s="624"/>
      <c r="BB4150" s="478"/>
      <c r="BC4150" s="478"/>
      <c r="BD4150" s="478"/>
      <c r="BE4150" s="478"/>
      <c r="BF4150" s="478"/>
      <c r="BG4150" s="478"/>
    </row>
    <row r="4151" spans="2:59" x14ac:dyDescent="0.2">
      <c r="B4151" s="478"/>
      <c r="C4151" s="478"/>
      <c r="D4151" s="620"/>
      <c r="E4151" s="620"/>
      <c r="F4151" s="620"/>
      <c r="G4151" s="479"/>
      <c r="H4151" s="621"/>
      <c r="I4151" s="622"/>
      <c r="J4151" s="622"/>
      <c r="K4151" s="623"/>
      <c r="L4151" s="623"/>
      <c r="M4151" s="622"/>
      <c r="N4151" s="623"/>
      <c r="O4151" s="622"/>
      <c r="P4151" s="479"/>
      <c r="Q4151" s="479"/>
      <c r="R4151" s="623"/>
      <c r="S4151" s="478"/>
      <c r="T4151" s="478"/>
      <c r="U4151" s="624"/>
      <c r="V4151" s="624"/>
      <c r="W4151" s="624"/>
      <c r="BB4151" s="478"/>
      <c r="BC4151" s="478"/>
      <c r="BD4151" s="478"/>
      <c r="BE4151" s="478"/>
      <c r="BF4151" s="478"/>
      <c r="BG4151" s="478"/>
    </row>
    <row r="4152" spans="2:59" x14ac:dyDescent="0.2">
      <c r="B4152" s="478"/>
      <c r="C4152" s="478"/>
      <c r="D4152" s="620"/>
      <c r="E4152" s="620"/>
      <c r="F4152" s="620"/>
      <c r="G4152" s="479"/>
      <c r="H4152" s="621"/>
      <c r="I4152" s="622"/>
      <c r="J4152" s="622"/>
      <c r="K4152" s="623"/>
      <c r="L4152" s="623"/>
      <c r="M4152" s="622"/>
      <c r="N4152" s="623"/>
      <c r="O4152" s="622"/>
      <c r="P4152" s="479"/>
      <c r="Q4152" s="479"/>
      <c r="R4152" s="623"/>
      <c r="S4152" s="478"/>
      <c r="T4152" s="478"/>
      <c r="U4152" s="624"/>
      <c r="V4152" s="624"/>
      <c r="W4152" s="624"/>
      <c r="BB4152" s="478"/>
      <c r="BC4152" s="478"/>
      <c r="BD4152" s="478"/>
      <c r="BE4152" s="478"/>
      <c r="BF4152" s="478"/>
      <c r="BG4152" s="478"/>
    </row>
    <row r="4153" spans="2:59" x14ac:dyDescent="0.2">
      <c r="B4153" s="478"/>
      <c r="C4153" s="478"/>
      <c r="D4153" s="620"/>
      <c r="E4153" s="620"/>
      <c r="F4153" s="620"/>
      <c r="G4153" s="479"/>
      <c r="H4153" s="621"/>
      <c r="I4153" s="622"/>
      <c r="J4153" s="622"/>
      <c r="K4153" s="623"/>
      <c r="L4153" s="623"/>
      <c r="M4153" s="622"/>
      <c r="N4153" s="623"/>
      <c r="O4153" s="622"/>
      <c r="P4153" s="479"/>
      <c r="Q4153" s="479"/>
      <c r="R4153" s="623"/>
      <c r="S4153" s="478"/>
      <c r="T4153" s="478"/>
      <c r="U4153" s="624"/>
      <c r="V4153" s="624"/>
      <c r="W4153" s="624"/>
      <c r="BB4153" s="478"/>
      <c r="BC4153" s="478"/>
      <c r="BD4153" s="478"/>
      <c r="BE4153" s="478"/>
      <c r="BF4153" s="478"/>
      <c r="BG4153" s="478"/>
    </row>
    <row r="4154" spans="2:59" x14ac:dyDescent="0.2">
      <c r="B4154" s="478"/>
      <c r="C4154" s="478"/>
      <c r="D4154" s="620"/>
      <c r="E4154" s="620"/>
      <c r="F4154" s="620"/>
      <c r="G4154" s="479"/>
      <c r="H4154" s="621"/>
      <c r="I4154" s="622"/>
      <c r="J4154" s="622"/>
      <c r="K4154" s="623"/>
      <c r="L4154" s="623"/>
      <c r="M4154" s="622"/>
      <c r="N4154" s="623"/>
      <c r="O4154" s="622"/>
      <c r="P4154" s="479"/>
      <c r="Q4154" s="479"/>
      <c r="R4154" s="623"/>
      <c r="S4154" s="478"/>
      <c r="T4154" s="478"/>
      <c r="U4154" s="624"/>
      <c r="V4154" s="624"/>
      <c r="W4154" s="624"/>
      <c r="BB4154" s="478"/>
      <c r="BC4154" s="478"/>
      <c r="BD4154" s="478"/>
      <c r="BE4154" s="478"/>
      <c r="BF4154" s="478"/>
      <c r="BG4154" s="478"/>
    </row>
    <row r="4155" spans="2:59" x14ac:dyDescent="0.2">
      <c r="B4155" s="478"/>
      <c r="C4155" s="478"/>
      <c r="D4155" s="620"/>
      <c r="E4155" s="620"/>
      <c r="F4155" s="620"/>
      <c r="G4155" s="479"/>
      <c r="H4155" s="621"/>
      <c r="I4155" s="622"/>
      <c r="J4155" s="622"/>
      <c r="K4155" s="623"/>
      <c r="L4155" s="623"/>
      <c r="M4155" s="622"/>
      <c r="N4155" s="623"/>
      <c r="O4155" s="622"/>
      <c r="P4155" s="479"/>
      <c r="Q4155" s="479"/>
      <c r="R4155" s="623"/>
      <c r="S4155" s="478"/>
      <c r="T4155" s="478"/>
      <c r="U4155" s="624"/>
      <c r="V4155" s="624"/>
      <c r="W4155" s="624"/>
      <c r="BB4155" s="478"/>
      <c r="BC4155" s="478"/>
      <c r="BD4155" s="478"/>
      <c r="BE4155" s="478"/>
      <c r="BF4155" s="478"/>
      <c r="BG4155" s="478"/>
    </row>
    <row r="4156" spans="2:59" x14ac:dyDescent="0.2">
      <c r="B4156" s="478"/>
      <c r="C4156" s="478"/>
      <c r="D4156" s="620"/>
      <c r="E4156" s="620"/>
      <c r="F4156" s="620"/>
      <c r="G4156" s="479"/>
      <c r="H4156" s="621"/>
      <c r="I4156" s="622"/>
      <c r="J4156" s="622"/>
      <c r="K4156" s="623"/>
      <c r="L4156" s="623"/>
      <c r="M4156" s="622"/>
      <c r="N4156" s="623"/>
      <c r="O4156" s="622"/>
      <c r="P4156" s="479"/>
      <c r="Q4156" s="479"/>
      <c r="R4156" s="623"/>
      <c r="S4156" s="478"/>
      <c r="T4156" s="478"/>
      <c r="U4156" s="624"/>
      <c r="V4156" s="624"/>
      <c r="W4156" s="624"/>
      <c r="BB4156" s="478"/>
      <c r="BC4156" s="478"/>
      <c r="BD4156" s="478"/>
      <c r="BE4156" s="478"/>
      <c r="BF4156" s="478"/>
      <c r="BG4156" s="478"/>
    </row>
    <row r="4157" spans="2:59" x14ac:dyDescent="0.2">
      <c r="B4157" s="478"/>
      <c r="C4157" s="478"/>
      <c r="D4157" s="620"/>
      <c r="E4157" s="620"/>
      <c r="F4157" s="620"/>
      <c r="G4157" s="479"/>
      <c r="H4157" s="621"/>
      <c r="I4157" s="622"/>
      <c r="J4157" s="622"/>
      <c r="K4157" s="623"/>
      <c r="L4157" s="623"/>
      <c r="M4157" s="622"/>
      <c r="N4157" s="623"/>
      <c r="O4157" s="622"/>
      <c r="P4157" s="479"/>
      <c r="Q4157" s="479"/>
      <c r="R4157" s="623"/>
      <c r="S4157" s="478"/>
      <c r="T4157" s="478"/>
      <c r="U4157" s="624"/>
      <c r="V4157" s="624"/>
      <c r="W4157" s="624"/>
      <c r="BB4157" s="478"/>
      <c r="BC4157" s="478"/>
      <c r="BD4157" s="478"/>
      <c r="BE4157" s="478"/>
      <c r="BF4157" s="478"/>
      <c r="BG4157" s="478"/>
    </row>
    <row r="4158" spans="2:59" x14ac:dyDescent="0.2">
      <c r="B4158" s="478"/>
      <c r="C4158" s="478"/>
      <c r="D4158" s="620"/>
      <c r="E4158" s="620"/>
      <c r="F4158" s="620"/>
      <c r="G4158" s="479"/>
      <c r="H4158" s="621"/>
      <c r="I4158" s="622"/>
      <c r="J4158" s="622"/>
      <c r="K4158" s="623"/>
      <c r="L4158" s="623"/>
      <c r="M4158" s="622"/>
      <c r="N4158" s="623"/>
      <c r="O4158" s="622"/>
      <c r="P4158" s="479"/>
      <c r="Q4158" s="479"/>
      <c r="R4158" s="623"/>
      <c r="S4158" s="478"/>
      <c r="T4158" s="478"/>
      <c r="U4158" s="624"/>
      <c r="V4158" s="624"/>
      <c r="W4158" s="624"/>
      <c r="BB4158" s="478"/>
      <c r="BC4158" s="478"/>
      <c r="BD4158" s="478"/>
      <c r="BE4158" s="478"/>
      <c r="BF4158" s="478"/>
      <c r="BG4158" s="478"/>
    </row>
    <row r="4159" spans="2:59" x14ac:dyDescent="0.2">
      <c r="B4159" s="478"/>
      <c r="C4159" s="478"/>
      <c r="D4159" s="620"/>
      <c r="E4159" s="620"/>
      <c r="F4159" s="620"/>
      <c r="G4159" s="479"/>
      <c r="H4159" s="621"/>
      <c r="I4159" s="622"/>
      <c r="J4159" s="622"/>
      <c r="K4159" s="623"/>
      <c r="L4159" s="623"/>
      <c r="M4159" s="622"/>
      <c r="N4159" s="623"/>
      <c r="O4159" s="622"/>
      <c r="P4159" s="479"/>
      <c r="Q4159" s="479"/>
      <c r="R4159" s="623"/>
      <c r="S4159" s="478"/>
      <c r="T4159" s="478"/>
      <c r="U4159" s="624"/>
      <c r="V4159" s="624"/>
      <c r="W4159" s="624"/>
      <c r="BB4159" s="478"/>
      <c r="BC4159" s="478"/>
      <c r="BD4159" s="478"/>
      <c r="BE4159" s="478"/>
      <c r="BF4159" s="478"/>
      <c r="BG4159" s="478"/>
    </row>
    <row r="4160" spans="2:59" x14ac:dyDescent="0.2">
      <c r="B4160" s="478"/>
      <c r="C4160" s="478"/>
      <c r="D4160" s="620"/>
      <c r="E4160" s="620"/>
      <c r="F4160" s="620"/>
      <c r="G4160" s="479"/>
      <c r="H4160" s="621"/>
      <c r="I4160" s="622"/>
      <c r="J4160" s="622"/>
      <c r="K4160" s="623"/>
      <c r="L4160" s="623"/>
      <c r="M4160" s="622"/>
      <c r="N4160" s="623"/>
      <c r="O4160" s="622"/>
      <c r="P4160" s="479"/>
      <c r="Q4160" s="479"/>
      <c r="R4160" s="623"/>
      <c r="S4160" s="478"/>
      <c r="T4160" s="478"/>
      <c r="U4160" s="624"/>
      <c r="V4160" s="624"/>
      <c r="W4160" s="624"/>
      <c r="BB4160" s="478"/>
      <c r="BC4160" s="478"/>
      <c r="BD4160" s="478"/>
      <c r="BE4160" s="478"/>
      <c r="BF4160" s="478"/>
      <c r="BG4160" s="478"/>
    </row>
    <row r="4161" spans="2:59" x14ac:dyDescent="0.2">
      <c r="B4161" s="478"/>
      <c r="C4161" s="478"/>
      <c r="D4161" s="620"/>
      <c r="E4161" s="620"/>
      <c r="F4161" s="620"/>
      <c r="G4161" s="479"/>
      <c r="H4161" s="621"/>
      <c r="I4161" s="622"/>
      <c r="J4161" s="622"/>
      <c r="K4161" s="623"/>
      <c r="L4161" s="623"/>
      <c r="M4161" s="622"/>
      <c r="N4161" s="623"/>
      <c r="O4161" s="622"/>
      <c r="P4161" s="479"/>
      <c r="Q4161" s="479"/>
      <c r="R4161" s="623"/>
      <c r="S4161" s="478"/>
      <c r="T4161" s="478"/>
      <c r="U4161" s="624"/>
      <c r="V4161" s="624"/>
      <c r="W4161" s="624"/>
      <c r="BB4161" s="478"/>
      <c r="BC4161" s="478"/>
      <c r="BD4161" s="478"/>
      <c r="BE4161" s="478"/>
      <c r="BF4161" s="478"/>
      <c r="BG4161" s="478"/>
    </row>
    <row r="4162" spans="2:59" x14ac:dyDescent="0.2">
      <c r="B4162" s="478"/>
      <c r="C4162" s="478"/>
      <c r="D4162" s="620"/>
      <c r="E4162" s="620"/>
      <c r="F4162" s="620"/>
      <c r="G4162" s="479"/>
      <c r="H4162" s="621"/>
      <c r="I4162" s="622"/>
      <c r="J4162" s="622"/>
      <c r="K4162" s="623"/>
      <c r="L4162" s="623"/>
      <c r="M4162" s="622"/>
      <c r="N4162" s="623"/>
      <c r="O4162" s="622"/>
      <c r="P4162" s="479"/>
      <c r="Q4162" s="479"/>
      <c r="R4162" s="623"/>
      <c r="S4162" s="478"/>
      <c r="T4162" s="478"/>
      <c r="U4162" s="624"/>
      <c r="V4162" s="624"/>
      <c r="W4162" s="624"/>
      <c r="BB4162" s="478"/>
      <c r="BC4162" s="478"/>
      <c r="BD4162" s="478"/>
      <c r="BE4162" s="478"/>
      <c r="BF4162" s="478"/>
      <c r="BG4162" s="478"/>
    </row>
    <row r="4163" spans="2:59" x14ac:dyDescent="0.2">
      <c r="B4163" s="478"/>
      <c r="C4163" s="478"/>
      <c r="D4163" s="620"/>
      <c r="E4163" s="620"/>
      <c r="F4163" s="620"/>
      <c r="G4163" s="479"/>
      <c r="H4163" s="621"/>
      <c r="I4163" s="622"/>
      <c r="J4163" s="622"/>
      <c r="K4163" s="623"/>
      <c r="L4163" s="623"/>
      <c r="M4163" s="622"/>
      <c r="N4163" s="623"/>
      <c r="O4163" s="622"/>
      <c r="P4163" s="479"/>
      <c r="Q4163" s="479"/>
      <c r="R4163" s="623"/>
      <c r="S4163" s="478"/>
      <c r="T4163" s="478"/>
      <c r="U4163" s="624"/>
      <c r="V4163" s="624"/>
      <c r="W4163" s="624"/>
      <c r="BB4163" s="478"/>
      <c r="BC4163" s="478"/>
      <c r="BD4163" s="478"/>
      <c r="BE4163" s="478"/>
      <c r="BF4163" s="478"/>
      <c r="BG4163" s="478"/>
    </row>
    <row r="4164" spans="2:59" x14ac:dyDescent="0.2">
      <c r="B4164" s="478"/>
      <c r="C4164" s="478"/>
      <c r="D4164" s="620"/>
      <c r="E4164" s="620"/>
      <c r="F4164" s="620"/>
      <c r="G4164" s="479"/>
      <c r="H4164" s="621"/>
      <c r="I4164" s="622"/>
      <c r="J4164" s="622"/>
      <c r="K4164" s="623"/>
      <c r="L4164" s="623"/>
      <c r="M4164" s="622"/>
      <c r="N4164" s="623"/>
      <c r="O4164" s="622"/>
      <c r="P4164" s="479"/>
      <c r="Q4164" s="479"/>
      <c r="R4164" s="623"/>
      <c r="S4164" s="478"/>
      <c r="T4164" s="478"/>
      <c r="U4164" s="624"/>
      <c r="V4164" s="624"/>
      <c r="W4164" s="624"/>
      <c r="BB4164" s="478"/>
      <c r="BC4164" s="478"/>
      <c r="BD4164" s="478"/>
      <c r="BE4164" s="478"/>
      <c r="BF4164" s="478"/>
      <c r="BG4164" s="478"/>
    </row>
    <row r="4165" spans="2:59" x14ac:dyDescent="0.2">
      <c r="B4165" s="478"/>
      <c r="C4165" s="478"/>
      <c r="D4165" s="620"/>
      <c r="E4165" s="620"/>
      <c r="F4165" s="620"/>
      <c r="G4165" s="479"/>
      <c r="H4165" s="621"/>
      <c r="I4165" s="622"/>
      <c r="J4165" s="622"/>
      <c r="K4165" s="623"/>
      <c r="L4165" s="623"/>
      <c r="M4165" s="622"/>
      <c r="N4165" s="623"/>
      <c r="O4165" s="622"/>
      <c r="P4165" s="479"/>
      <c r="Q4165" s="479"/>
      <c r="R4165" s="623"/>
      <c r="S4165" s="478"/>
      <c r="T4165" s="478"/>
      <c r="U4165" s="624"/>
      <c r="V4165" s="624"/>
      <c r="W4165" s="624"/>
      <c r="BB4165" s="478"/>
      <c r="BC4165" s="478"/>
      <c r="BD4165" s="478"/>
      <c r="BE4165" s="478"/>
      <c r="BF4165" s="478"/>
      <c r="BG4165" s="478"/>
    </row>
    <row r="4166" spans="2:59" x14ac:dyDescent="0.2">
      <c r="B4166" s="478"/>
      <c r="C4166" s="478"/>
      <c r="D4166" s="620"/>
      <c r="E4166" s="620"/>
      <c r="F4166" s="620"/>
      <c r="G4166" s="479"/>
      <c r="H4166" s="621"/>
      <c r="I4166" s="622"/>
      <c r="J4166" s="622"/>
      <c r="K4166" s="623"/>
      <c r="L4166" s="623"/>
      <c r="M4166" s="622"/>
      <c r="N4166" s="623"/>
      <c r="O4166" s="622"/>
      <c r="P4166" s="479"/>
      <c r="Q4166" s="479"/>
      <c r="R4166" s="623"/>
      <c r="S4166" s="478"/>
      <c r="T4166" s="478"/>
      <c r="U4166" s="624"/>
      <c r="V4166" s="624"/>
      <c r="W4166" s="624"/>
      <c r="BB4166" s="478"/>
      <c r="BC4166" s="478"/>
      <c r="BD4166" s="478"/>
      <c r="BE4166" s="478"/>
      <c r="BF4166" s="478"/>
      <c r="BG4166" s="478"/>
    </row>
    <row r="4167" spans="2:59" x14ac:dyDescent="0.2">
      <c r="B4167" s="478"/>
      <c r="C4167" s="478"/>
      <c r="D4167" s="620"/>
      <c r="E4167" s="620"/>
      <c r="F4167" s="620"/>
      <c r="G4167" s="479"/>
      <c r="H4167" s="621"/>
      <c r="I4167" s="622"/>
      <c r="J4167" s="622"/>
      <c r="K4167" s="623"/>
      <c r="L4167" s="623"/>
      <c r="M4167" s="622"/>
      <c r="N4167" s="623"/>
      <c r="O4167" s="622"/>
      <c r="P4167" s="479"/>
      <c r="Q4167" s="479"/>
      <c r="R4167" s="623"/>
      <c r="S4167" s="478"/>
      <c r="T4167" s="478"/>
      <c r="U4167" s="624"/>
      <c r="V4167" s="624"/>
      <c r="W4167" s="624"/>
      <c r="BB4167" s="478"/>
      <c r="BC4167" s="478"/>
      <c r="BD4167" s="478"/>
      <c r="BE4167" s="478"/>
      <c r="BF4167" s="478"/>
      <c r="BG4167" s="478"/>
    </row>
    <row r="4168" spans="2:59" x14ac:dyDescent="0.2">
      <c r="B4168" s="478"/>
      <c r="C4168" s="478"/>
      <c r="D4168" s="620"/>
      <c r="E4168" s="620"/>
      <c r="F4168" s="620"/>
      <c r="G4168" s="479"/>
      <c r="H4168" s="621"/>
      <c r="I4168" s="622"/>
      <c r="J4168" s="622"/>
      <c r="K4168" s="623"/>
      <c r="L4168" s="623"/>
      <c r="M4168" s="622"/>
      <c r="N4168" s="623"/>
      <c r="O4168" s="622"/>
      <c r="P4168" s="479"/>
      <c r="Q4168" s="479"/>
      <c r="R4168" s="623"/>
      <c r="S4168" s="478"/>
      <c r="T4168" s="478"/>
      <c r="U4168" s="624"/>
      <c r="V4168" s="624"/>
      <c r="W4168" s="624"/>
      <c r="BB4168" s="478"/>
      <c r="BC4168" s="478"/>
      <c r="BD4168" s="478"/>
      <c r="BE4168" s="478"/>
      <c r="BF4168" s="478"/>
      <c r="BG4168" s="478"/>
    </row>
    <row r="4169" spans="2:59" x14ac:dyDescent="0.2">
      <c r="B4169" s="478"/>
      <c r="C4169" s="478"/>
      <c r="D4169" s="620"/>
      <c r="E4169" s="620"/>
      <c r="F4169" s="620"/>
      <c r="G4169" s="479"/>
      <c r="H4169" s="621"/>
      <c r="I4169" s="622"/>
      <c r="J4169" s="622"/>
      <c r="K4169" s="623"/>
      <c r="L4169" s="623"/>
      <c r="M4169" s="622"/>
      <c r="N4169" s="623"/>
      <c r="O4169" s="622"/>
      <c r="P4169" s="479"/>
      <c r="Q4169" s="479"/>
      <c r="R4169" s="623"/>
      <c r="S4169" s="478"/>
      <c r="T4169" s="478"/>
      <c r="U4169" s="624"/>
      <c r="V4169" s="624"/>
      <c r="W4169" s="624"/>
      <c r="BB4169" s="478"/>
      <c r="BC4169" s="478"/>
      <c r="BD4169" s="478"/>
      <c r="BE4169" s="478"/>
      <c r="BF4169" s="478"/>
      <c r="BG4169" s="478"/>
    </row>
    <row r="4170" spans="2:59" x14ac:dyDescent="0.2">
      <c r="B4170" s="478"/>
      <c r="C4170" s="478"/>
      <c r="D4170" s="620"/>
      <c r="E4170" s="620"/>
      <c r="F4170" s="620"/>
      <c r="G4170" s="479"/>
      <c r="H4170" s="621"/>
      <c r="I4170" s="622"/>
      <c r="J4170" s="622"/>
      <c r="K4170" s="623"/>
      <c r="L4170" s="623"/>
      <c r="M4170" s="622"/>
      <c r="N4170" s="623"/>
      <c r="O4170" s="622"/>
      <c r="P4170" s="479"/>
      <c r="Q4170" s="479"/>
      <c r="R4170" s="623"/>
      <c r="S4170" s="478"/>
      <c r="T4170" s="478"/>
      <c r="U4170" s="624"/>
      <c r="V4170" s="624"/>
      <c r="W4170" s="624"/>
      <c r="BB4170" s="478"/>
      <c r="BC4170" s="478"/>
      <c r="BD4170" s="478"/>
      <c r="BE4170" s="478"/>
      <c r="BF4170" s="478"/>
      <c r="BG4170" s="478"/>
    </row>
    <row r="4171" spans="2:59" x14ac:dyDescent="0.2">
      <c r="B4171" s="478"/>
      <c r="C4171" s="478"/>
      <c r="D4171" s="620"/>
      <c r="E4171" s="620"/>
      <c r="F4171" s="620"/>
      <c r="G4171" s="479"/>
      <c r="H4171" s="621"/>
      <c r="I4171" s="622"/>
      <c r="J4171" s="622"/>
      <c r="K4171" s="623"/>
      <c r="L4171" s="623"/>
      <c r="M4171" s="622"/>
      <c r="N4171" s="623"/>
      <c r="O4171" s="622"/>
      <c r="P4171" s="479"/>
      <c r="Q4171" s="479"/>
      <c r="R4171" s="623"/>
      <c r="S4171" s="478"/>
      <c r="T4171" s="478"/>
      <c r="U4171" s="624"/>
      <c r="V4171" s="624"/>
      <c r="W4171" s="624"/>
      <c r="BB4171" s="478"/>
      <c r="BC4171" s="478"/>
      <c r="BD4171" s="478"/>
      <c r="BE4171" s="478"/>
      <c r="BF4171" s="478"/>
      <c r="BG4171" s="478"/>
    </row>
    <row r="4172" spans="2:59" x14ac:dyDescent="0.2">
      <c r="B4172" s="478"/>
      <c r="C4172" s="478"/>
      <c r="D4172" s="620"/>
      <c r="E4172" s="620"/>
      <c r="F4172" s="620"/>
      <c r="G4172" s="479"/>
      <c r="H4172" s="621"/>
      <c r="I4172" s="622"/>
      <c r="J4172" s="622"/>
      <c r="K4172" s="623"/>
      <c r="L4172" s="623"/>
      <c r="M4172" s="622"/>
      <c r="N4172" s="623"/>
      <c r="O4172" s="622"/>
      <c r="P4172" s="479"/>
      <c r="Q4172" s="479"/>
      <c r="R4172" s="623"/>
      <c r="S4172" s="478"/>
      <c r="T4172" s="478"/>
      <c r="U4172" s="624"/>
      <c r="V4172" s="624"/>
      <c r="W4172" s="624"/>
      <c r="BB4172" s="478"/>
      <c r="BC4172" s="478"/>
      <c r="BD4172" s="478"/>
      <c r="BE4172" s="478"/>
      <c r="BF4172" s="478"/>
      <c r="BG4172" s="478"/>
    </row>
    <row r="4173" spans="2:59" x14ac:dyDescent="0.2">
      <c r="B4173" s="478"/>
      <c r="C4173" s="478"/>
      <c r="D4173" s="620"/>
      <c r="E4173" s="620"/>
      <c r="F4173" s="620"/>
      <c r="G4173" s="479"/>
      <c r="H4173" s="621"/>
      <c r="I4173" s="622"/>
      <c r="J4173" s="622"/>
      <c r="K4173" s="623"/>
      <c r="L4173" s="623"/>
      <c r="M4173" s="622"/>
      <c r="N4173" s="623"/>
      <c r="O4173" s="622"/>
      <c r="P4173" s="479"/>
      <c r="Q4173" s="479"/>
      <c r="R4173" s="623"/>
      <c r="S4173" s="478"/>
      <c r="T4173" s="478"/>
      <c r="U4173" s="624"/>
      <c r="V4173" s="624"/>
      <c r="W4173" s="624"/>
      <c r="BB4173" s="478"/>
      <c r="BC4173" s="478"/>
      <c r="BD4173" s="478"/>
      <c r="BE4173" s="478"/>
      <c r="BF4173" s="478"/>
      <c r="BG4173" s="478"/>
    </row>
    <row r="4174" spans="2:59" x14ac:dyDescent="0.2">
      <c r="B4174" s="478"/>
      <c r="C4174" s="478"/>
      <c r="D4174" s="620"/>
      <c r="E4174" s="620"/>
      <c r="F4174" s="620"/>
      <c r="G4174" s="479"/>
      <c r="H4174" s="621"/>
      <c r="I4174" s="622"/>
      <c r="J4174" s="622"/>
      <c r="K4174" s="623"/>
      <c r="L4174" s="623"/>
      <c r="M4174" s="622"/>
      <c r="N4174" s="623"/>
      <c r="O4174" s="622"/>
      <c r="P4174" s="479"/>
      <c r="Q4174" s="479"/>
      <c r="R4174" s="623"/>
      <c r="S4174" s="478"/>
      <c r="T4174" s="478"/>
      <c r="U4174" s="624"/>
      <c r="V4174" s="624"/>
      <c r="W4174" s="624"/>
      <c r="BB4174" s="478"/>
      <c r="BC4174" s="478"/>
      <c r="BD4174" s="478"/>
      <c r="BE4174" s="478"/>
      <c r="BF4174" s="478"/>
      <c r="BG4174" s="478"/>
    </row>
    <row r="4175" spans="2:59" x14ac:dyDescent="0.2">
      <c r="B4175" s="478"/>
      <c r="C4175" s="478"/>
      <c r="D4175" s="620"/>
      <c r="E4175" s="620"/>
      <c r="F4175" s="620"/>
      <c r="G4175" s="479"/>
      <c r="H4175" s="621"/>
      <c r="I4175" s="622"/>
      <c r="J4175" s="622"/>
      <c r="K4175" s="623"/>
      <c r="L4175" s="623"/>
      <c r="M4175" s="622"/>
      <c r="N4175" s="623"/>
      <c r="O4175" s="622"/>
      <c r="P4175" s="479"/>
      <c r="Q4175" s="479"/>
      <c r="R4175" s="623"/>
      <c r="S4175" s="478"/>
      <c r="T4175" s="478"/>
      <c r="U4175" s="624"/>
      <c r="V4175" s="624"/>
      <c r="W4175" s="624"/>
      <c r="BB4175" s="478"/>
      <c r="BC4175" s="478"/>
      <c r="BD4175" s="478"/>
      <c r="BE4175" s="478"/>
      <c r="BF4175" s="478"/>
      <c r="BG4175" s="478"/>
    </row>
    <row r="4176" spans="2:59" x14ac:dyDescent="0.2">
      <c r="B4176" s="478"/>
      <c r="C4176" s="478"/>
      <c r="D4176" s="620"/>
      <c r="E4176" s="620"/>
      <c r="F4176" s="620"/>
      <c r="G4176" s="479"/>
      <c r="H4176" s="621"/>
      <c r="I4176" s="622"/>
      <c r="J4176" s="622"/>
      <c r="K4176" s="623"/>
      <c r="L4176" s="623"/>
      <c r="M4176" s="622"/>
      <c r="N4176" s="623"/>
      <c r="O4176" s="622"/>
      <c r="P4176" s="479"/>
      <c r="Q4176" s="479"/>
      <c r="R4176" s="623"/>
      <c r="S4176" s="478"/>
      <c r="T4176" s="478"/>
      <c r="U4176" s="624"/>
      <c r="V4176" s="624"/>
      <c r="W4176" s="624"/>
      <c r="BB4176" s="478"/>
      <c r="BC4176" s="478"/>
      <c r="BD4176" s="478"/>
      <c r="BE4176" s="478"/>
      <c r="BF4176" s="478"/>
      <c r="BG4176" s="478"/>
    </row>
    <row r="4177" spans="2:59" x14ac:dyDescent="0.2">
      <c r="B4177" s="478"/>
      <c r="C4177" s="478"/>
      <c r="D4177" s="620"/>
      <c r="E4177" s="620"/>
      <c r="F4177" s="620"/>
      <c r="G4177" s="479"/>
      <c r="H4177" s="621"/>
      <c r="I4177" s="622"/>
      <c r="J4177" s="622"/>
      <c r="K4177" s="623"/>
      <c r="L4177" s="623"/>
      <c r="M4177" s="622"/>
      <c r="N4177" s="623"/>
      <c r="O4177" s="622"/>
      <c r="P4177" s="479"/>
      <c r="Q4177" s="479"/>
      <c r="R4177" s="623"/>
      <c r="S4177" s="478"/>
      <c r="T4177" s="478"/>
      <c r="U4177" s="624"/>
      <c r="V4177" s="624"/>
      <c r="W4177" s="624"/>
      <c r="BB4177" s="478"/>
      <c r="BC4177" s="478"/>
      <c r="BD4177" s="478"/>
      <c r="BE4177" s="478"/>
      <c r="BF4177" s="478"/>
      <c r="BG4177" s="478"/>
    </row>
    <row r="4178" spans="2:59" x14ac:dyDescent="0.2">
      <c r="B4178" s="478"/>
      <c r="C4178" s="478"/>
      <c r="D4178" s="620"/>
      <c r="E4178" s="620"/>
      <c r="F4178" s="620"/>
      <c r="G4178" s="479"/>
      <c r="H4178" s="621"/>
      <c r="I4178" s="622"/>
      <c r="J4178" s="622"/>
      <c r="K4178" s="623"/>
      <c r="L4178" s="623"/>
      <c r="M4178" s="622"/>
      <c r="N4178" s="623"/>
      <c r="O4178" s="622"/>
      <c r="P4178" s="479"/>
      <c r="Q4178" s="479"/>
      <c r="R4178" s="623"/>
      <c r="S4178" s="478"/>
      <c r="T4178" s="478"/>
      <c r="U4178" s="624"/>
      <c r="V4178" s="624"/>
      <c r="W4178" s="624"/>
      <c r="BB4178" s="478"/>
      <c r="BC4178" s="478"/>
      <c r="BD4178" s="478"/>
      <c r="BE4178" s="478"/>
      <c r="BF4178" s="478"/>
      <c r="BG4178" s="478"/>
    </row>
    <row r="4179" spans="2:59" x14ac:dyDescent="0.2">
      <c r="B4179" s="478"/>
      <c r="C4179" s="478"/>
      <c r="D4179" s="620"/>
      <c r="E4179" s="620"/>
      <c r="F4179" s="620"/>
      <c r="G4179" s="479"/>
      <c r="H4179" s="621"/>
      <c r="I4179" s="622"/>
      <c r="J4179" s="622"/>
      <c r="K4179" s="623"/>
      <c r="L4179" s="623"/>
      <c r="M4179" s="622"/>
      <c r="N4179" s="623"/>
      <c r="O4179" s="622"/>
      <c r="P4179" s="479"/>
      <c r="Q4179" s="479"/>
      <c r="R4179" s="623"/>
      <c r="S4179" s="478"/>
      <c r="T4179" s="478"/>
      <c r="U4179" s="624"/>
      <c r="V4179" s="624"/>
      <c r="W4179" s="624"/>
      <c r="BB4179" s="478"/>
      <c r="BC4179" s="478"/>
      <c r="BD4179" s="478"/>
      <c r="BE4179" s="478"/>
      <c r="BF4179" s="478"/>
      <c r="BG4179" s="478"/>
    </row>
    <row r="4180" spans="2:59" x14ac:dyDescent="0.2">
      <c r="B4180" s="478"/>
      <c r="C4180" s="478"/>
      <c r="D4180" s="620"/>
      <c r="E4180" s="620"/>
      <c r="F4180" s="620"/>
      <c r="G4180" s="479"/>
      <c r="H4180" s="621"/>
      <c r="I4180" s="622"/>
      <c r="J4180" s="622"/>
      <c r="K4180" s="623"/>
      <c r="L4180" s="623"/>
      <c r="M4180" s="622"/>
      <c r="N4180" s="623"/>
      <c r="O4180" s="622"/>
      <c r="P4180" s="479"/>
      <c r="Q4180" s="479"/>
      <c r="R4180" s="623"/>
      <c r="S4180" s="478"/>
      <c r="T4180" s="478"/>
      <c r="U4180" s="624"/>
      <c r="V4180" s="624"/>
      <c r="W4180" s="624"/>
      <c r="BB4180" s="478"/>
      <c r="BC4180" s="478"/>
      <c r="BD4180" s="478"/>
      <c r="BE4180" s="478"/>
      <c r="BF4180" s="478"/>
      <c r="BG4180" s="478"/>
    </row>
    <row r="4181" spans="2:59" x14ac:dyDescent="0.2">
      <c r="B4181" s="478"/>
      <c r="C4181" s="478"/>
      <c r="D4181" s="620"/>
      <c r="E4181" s="620"/>
      <c r="F4181" s="620"/>
      <c r="G4181" s="479"/>
      <c r="H4181" s="621"/>
      <c r="I4181" s="622"/>
      <c r="J4181" s="622"/>
      <c r="K4181" s="623"/>
      <c r="L4181" s="623"/>
      <c r="M4181" s="622"/>
      <c r="N4181" s="623"/>
      <c r="O4181" s="622"/>
      <c r="P4181" s="479"/>
      <c r="Q4181" s="479"/>
      <c r="R4181" s="623"/>
      <c r="S4181" s="478"/>
      <c r="T4181" s="478"/>
      <c r="U4181" s="624"/>
      <c r="V4181" s="624"/>
      <c r="W4181" s="624"/>
      <c r="BB4181" s="478"/>
      <c r="BC4181" s="478"/>
      <c r="BD4181" s="478"/>
      <c r="BE4181" s="478"/>
      <c r="BF4181" s="478"/>
      <c r="BG4181" s="478"/>
    </row>
    <row r="4182" spans="2:59" x14ac:dyDescent="0.2">
      <c r="B4182" s="478"/>
      <c r="C4182" s="478"/>
      <c r="D4182" s="620"/>
      <c r="E4182" s="620"/>
      <c r="F4182" s="620"/>
      <c r="G4182" s="479"/>
      <c r="H4182" s="621"/>
      <c r="I4182" s="622"/>
      <c r="J4182" s="622"/>
      <c r="K4182" s="623"/>
      <c r="L4182" s="623"/>
      <c r="M4182" s="622"/>
      <c r="N4182" s="623"/>
      <c r="O4182" s="622"/>
      <c r="P4182" s="479"/>
      <c r="Q4182" s="479"/>
      <c r="R4182" s="623"/>
      <c r="S4182" s="478"/>
      <c r="T4182" s="478"/>
      <c r="U4182" s="624"/>
      <c r="V4182" s="624"/>
      <c r="W4182" s="624"/>
      <c r="BB4182" s="478"/>
      <c r="BC4182" s="478"/>
      <c r="BD4182" s="478"/>
      <c r="BE4182" s="478"/>
      <c r="BF4182" s="478"/>
      <c r="BG4182" s="478"/>
    </row>
    <row r="4183" spans="2:59" x14ac:dyDescent="0.2">
      <c r="B4183" s="478"/>
      <c r="C4183" s="478"/>
      <c r="D4183" s="620"/>
      <c r="E4183" s="620"/>
      <c r="F4183" s="620"/>
      <c r="G4183" s="479"/>
      <c r="H4183" s="621"/>
      <c r="I4183" s="622"/>
      <c r="J4183" s="622"/>
      <c r="K4183" s="623"/>
      <c r="L4183" s="623"/>
      <c r="M4183" s="622"/>
      <c r="N4183" s="623"/>
      <c r="O4183" s="622"/>
      <c r="P4183" s="479"/>
      <c r="Q4183" s="479"/>
      <c r="R4183" s="623"/>
      <c r="S4183" s="478"/>
      <c r="T4183" s="478"/>
      <c r="U4183" s="624"/>
      <c r="V4183" s="624"/>
      <c r="W4183" s="624"/>
      <c r="BB4183" s="478"/>
      <c r="BC4183" s="478"/>
      <c r="BD4183" s="478"/>
      <c r="BE4183" s="478"/>
      <c r="BF4183" s="478"/>
      <c r="BG4183" s="478"/>
    </row>
    <row r="4184" spans="2:59" x14ac:dyDescent="0.2">
      <c r="B4184" s="478"/>
      <c r="C4184" s="478"/>
      <c r="D4184" s="620"/>
      <c r="E4184" s="620"/>
      <c r="F4184" s="620"/>
      <c r="G4184" s="479"/>
      <c r="H4184" s="621"/>
      <c r="I4184" s="622"/>
      <c r="J4184" s="622"/>
      <c r="K4184" s="623"/>
      <c r="L4184" s="623"/>
      <c r="M4184" s="622"/>
      <c r="N4184" s="623"/>
      <c r="O4184" s="622"/>
      <c r="P4184" s="479"/>
      <c r="Q4184" s="479"/>
      <c r="R4184" s="623"/>
      <c r="S4184" s="478"/>
      <c r="T4184" s="478"/>
      <c r="U4184" s="624"/>
      <c r="V4184" s="624"/>
      <c r="W4184" s="624"/>
      <c r="BB4184" s="478"/>
      <c r="BC4184" s="478"/>
      <c r="BD4184" s="478"/>
      <c r="BE4184" s="478"/>
      <c r="BF4184" s="478"/>
      <c r="BG4184" s="478"/>
    </row>
    <row r="4185" spans="2:59" x14ac:dyDescent="0.2">
      <c r="B4185" s="478"/>
      <c r="C4185" s="478"/>
      <c r="D4185" s="620"/>
      <c r="E4185" s="620"/>
      <c r="F4185" s="620"/>
      <c r="G4185" s="479"/>
      <c r="H4185" s="621"/>
      <c r="I4185" s="622"/>
      <c r="J4185" s="622"/>
      <c r="K4185" s="623"/>
      <c r="L4185" s="623"/>
      <c r="M4185" s="622"/>
      <c r="N4185" s="623"/>
      <c r="O4185" s="622"/>
      <c r="P4185" s="479"/>
      <c r="Q4185" s="479"/>
      <c r="R4185" s="623"/>
      <c r="S4185" s="478"/>
      <c r="T4185" s="478"/>
      <c r="U4185" s="624"/>
      <c r="V4185" s="624"/>
      <c r="W4185" s="624"/>
      <c r="BB4185" s="478"/>
      <c r="BC4185" s="478"/>
      <c r="BD4185" s="478"/>
      <c r="BE4185" s="478"/>
      <c r="BF4185" s="478"/>
      <c r="BG4185" s="478"/>
    </row>
    <row r="4186" spans="2:59" x14ac:dyDescent="0.2">
      <c r="B4186" s="478"/>
      <c r="C4186" s="478"/>
      <c r="D4186" s="620"/>
      <c r="E4186" s="620"/>
      <c r="F4186" s="620"/>
      <c r="G4186" s="479"/>
      <c r="H4186" s="621"/>
      <c r="I4186" s="622"/>
      <c r="J4186" s="622"/>
      <c r="K4186" s="623"/>
      <c r="L4186" s="623"/>
      <c r="M4186" s="622"/>
      <c r="N4186" s="623"/>
      <c r="O4186" s="622"/>
      <c r="P4186" s="479"/>
      <c r="Q4186" s="479"/>
      <c r="R4186" s="623"/>
      <c r="S4186" s="478"/>
      <c r="T4186" s="478"/>
      <c r="U4186" s="624"/>
      <c r="V4186" s="624"/>
      <c r="W4186" s="624"/>
      <c r="BB4186" s="478"/>
      <c r="BC4186" s="478"/>
      <c r="BD4186" s="478"/>
      <c r="BE4186" s="478"/>
      <c r="BF4186" s="478"/>
      <c r="BG4186" s="478"/>
    </row>
    <row r="4187" spans="2:59" x14ac:dyDescent="0.2">
      <c r="B4187" s="478"/>
      <c r="C4187" s="478"/>
      <c r="D4187" s="620"/>
      <c r="E4187" s="620"/>
      <c r="F4187" s="620"/>
      <c r="G4187" s="479"/>
      <c r="H4187" s="621"/>
      <c r="I4187" s="622"/>
      <c r="J4187" s="622"/>
      <c r="K4187" s="623"/>
      <c r="L4187" s="623"/>
      <c r="M4187" s="622"/>
      <c r="N4187" s="623"/>
      <c r="O4187" s="622"/>
      <c r="P4187" s="479"/>
      <c r="Q4187" s="479"/>
      <c r="R4187" s="623"/>
      <c r="S4187" s="478"/>
      <c r="T4187" s="478"/>
      <c r="U4187" s="624"/>
      <c r="V4187" s="624"/>
      <c r="W4187" s="624"/>
      <c r="BB4187" s="478"/>
      <c r="BC4187" s="478"/>
      <c r="BD4187" s="478"/>
      <c r="BE4187" s="478"/>
      <c r="BF4187" s="478"/>
      <c r="BG4187" s="478"/>
    </row>
    <row r="4188" spans="2:59" x14ac:dyDescent="0.2">
      <c r="B4188" s="478"/>
      <c r="C4188" s="478"/>
      <c r="D4188" s="620"/>
      <c r="E4188" s="620"/>
      <c r="F4188" s="620"/>
      <c r="G4188" s="479"/>
      <c r="H4188" s="621"/>
      <c r="I4188" s="622"/>
      <c r="J4188" s="622"/>
      <c r="K4188" s="623"/>
      <c r="L4188" s="623"/>
      <c r="M4188" s="622"/>
      <c r="N4188" s="623"/>
      <c r="O4188" s="622"/>
      <c r="P4188" s="479"/>
      <c r="Q4188" s="479"/>
      <c r="R4188" s="623"/>
      <c r="S4188" s="478"/>
      <c r="T4188" s="478"/>
      <c r="U4188" s="624"/>
      <c r="V4188" s="624"/>
      <c r="W4188" s="624"/>
      <c r="BB4188" s="478"/>
      <c r="BC4188" s="478"/>
      <c r="BD4188" s="478"/>
      <c r="BE4188" s="478"/>
      <c r="BF4188" s="478"/>
      <c r="BG4188" s="478"/>
    </row>
    <row r="4189" spans="2:59" x14ac:dyDescent="0.2">
      <c r="B4189" s="478"/>
      <c r="C4189" s="478"/>
      <c r="D4189" s="620"/>
      <c r="E4189" s="620"/>
      <c r="F4189" s="620"/>
      <c r="G4189" s="479"/>
      <c r="H4189" s="621"/>
      <c r="I4189" s="622"/>
      <c r="J4189" s="622"/>
      <c r="K4189" s="623"/>
      <c r="L4189" s="623"/>
      <c r="M4189" s="622"/>
      <c r="N4189" s="623"/>
      <c r="O4189" s="622"/>
      <c r="P4189" s="479"/>
      <c r="Q4189" s="479"/>
      <c r="R4189" s="623"/>
      <c r="S4189" s="478"/>
      <c r="T4189" s="478"/>
      <c r="U4189" s="624"/>
      <c r="V4189" s="624"/>
      <c r="W4189" s="624"/>
      <c r="BB4189" s="478"/>
      <c r="BC4189" s="478"/>
      <c r="BD4189" s="478"/>
      <c r="BE4189" s="478"/>
      <c r="BF4189" s="478"/>
      <c r="BG4189" s="478"/>
    </row>
    <row r="4190" spans="2:59" x14ac:dyDescent="0.2">
      <c r="B4190" s="478"/>
      <c r="C4190" s="478"/>
      <c r="D4190" s="620"/>
      <c r="E4190" s="620"/>
      <c r="F4190" s="620"/>
      <c r="G4190" s="479"/>
      <c r="H4190" s="621"/>
      <c r="I4190" s="622"/>
      <c r="J4190" s="622"/>
      <c r="K4190" s="623"/>
      <c r="L4190" s="623"/>
      <c r="M4190" s="622"/>
      <c r="N4190" s="623"/>
      <c r="O4190" s="622"/>
      <c r="P4190" s="479"/>
      <c r="Q4190" s="479"/>
      <c r="R4190" s="623"/>
      <c r="S4190" s="478"/>
      <c r="T4190" s="478"/>
      <c r="U4190" s="624"/>
      <c r="V4190" s="624"/>
      <c r="W4190" s="624"/>
      <c r="BB4190" s="478"/>
      <c r="BC4190" s="478"/>
      <c r="BD4190" s="478"/>
      <c r="BE4190" s="478"/>
      <c r="BF4190" s="478"/>
      <c r="BG4190" s="478"/>
    </row>
    <row r="4191" spans="2:59" x14ac:dyDescent="0.2">
      <c r="B4191" s="478"/>
      <c r="C4191" s="478"/>
      <c r="D4191" s="620"/>
      <c r="E4191" s="620"/>
      <c r="F4191" s="620"/>
      <c r="G4191" s="479"/>
      <c r="H4191" s="621"/>
      <c r="I4191" s="622"/>
      <c r="J4191" s="622"/>
      <c r="K4191" s="623"/>
      <c r="L4191" s="623"/>
      <c r="M4191" s="622"/>
      <c r="N4191" s="623"/>
      <c r="O4191" s="622"/>
      <c r="P4191" s="479"/>
      <c r="Q4191" s="479"/>
      <c r="R4191" s="623"/>
      <c r="S4191" s="478"/>
      <c r="T4191" s="478"/>
      <c r="U4191" s="624"/>
      <c r="V4191" s="624"/>
      <c r="W4191" s="624"/>
      <c r="BB4191" s="478"/>
      <c r="BC4191" s="478"/>
      <c r="BD4191" s="478"/>
      <c r="BE4191" s="478"/>
      <c r="BF4191" s="478"/>
      <c r="BG4191" s="478"/>
    </row>
    <row r="4192" spans="2:59" x14ac:dyDescent="0.2">
      <c r="B4192" s="478"/>
      <c r="C4192" s="478"/>
      <c r="D4192" s="620"/>
      <c r="E4192" s="620"/>
      <c r="F4192" s="620"/>
      <c r="G4192" s="479"/>
      <c r="H4192" s="621"/>
      <c r="I4192" s="622"/>
      <c r="J4192" s="622"/>
      <c r="K4192" s="623"/>
      <c r="L4192" s="623"/>
      <c r="M4192" s="622"/>
      <c r="N4192" s="623"/>
      <c r="O4192" s="622"/>
      <c r="P4192" s="479"/>
      <c r="Q4192" s="479"/>
      <c r="R4192" s="623"/>
      <c r="S4192" s="478"/>
      <c r="T4192" s="478"/>
      <c r="U4192" s="624"/>
      <c r="V4192" s="624"/>
      <c r="W4192" s="624"/>
      <c r="BB4192" s="478"/>
      <c r="BC4192" s="478"/>
      <c r="BD4192" s="478"/>
      <c r="BE4192" s="478"/>
      <c r="BF4192" s="478"/>
      <c r="BG4192" s="478"/>
    </row>
    <row r="4193" spans="2:59" x14ac:dyDescent="0.2">
      <c r="B4193" s="478"/>
      <c r="C4193" s="478"/>
      <c r="D4193" s="620"/>
      <c r="E4193" s="620"/>
      <c r="F4193" s="620"/>
      <c r="G4193" s="479"/>
      <c r="H4193" s="621"/>
      <c r="I4193" s="622"/>
      <c r="J4193" s="622"/>
      <c r="K4193" s="623"/>
      <c r="L4193" s="623"/>
      <c r="M4193" s="622"/>
      <c r="N4193" s="623"/>
      <c r="O4193" s="622"/>
      <c r="P4193" s="479"/>
      <c r="Q4193" s="479"/>
      <c r="R4193" s="623"/>
      <c r="S4193" s="478"/>
      <c r="T4193" s="478"/>
      <c r="U4193" s="624"/>
      <c r="V4193" s="624"/>
      <c r="W4193" s="624"/>
      <c r="BB4193" s="478"/>
      <c r="BC4193" s="478"/>
      <c r="BD4193" s="478"/>
      <c r="BE4193" s="478"/>
      <c r="BF4193" s="478"/>
      <c r="BG4193" s="478"/>
    </row>
    <row r="4194" spans="2:59" x14ac:dyDescent="0.2">
      <c r="B4194" s="478"/>
      <c r="C4194" s="478"/>
      <c r="D4194" s="620"/>
      <c r="E4194" s="620"/>
      <c r="F4194" s="620"/>
      <c r="G4194" s="479"/>
      <c r="H4194" s="621"/>
      <c r="I4194" s="622"/>
      <c r="J4194" s="622"/>
      <c r="K4194" s="623"/>
      <c r="L4194" s="623"/>
      <c r="M4194" s="622"/>
      <c r="N4194" s="623"/>
      <c r="O4194" s="622"/>
      <c r="P4194" s="479"/>
      <c r="Q4194" s="479"/>
      <c r="R4194" s="623"/>
      <c r="S4194" s="478"/>
      <c r="T4194" s="478"/>
      <c r="U4194" s="624"/>
      <c r="V4194" s="624"/>
      <c r="W4194" s="624"/>
      <c r="BB4194" s="478"/>
      <c r="BC4194" s="478"/>
      <c r="BD4194" s="478"/>
      <c r="BE4194" s="478"/>
      <c r="BF4194" s="478"/>
      <c r="BG4194" s="478"/>
    </row>
    <row r="4195" spans="2:59" x14ac:dyDescent="0.2">
      <c r="B4195" s="478"/>
      <c r="C4195" s="478"/>
      <c r="D4195" s="620"/>
      <c r="E4195" s="620"/>
      <c r="F4195" s="620"/>
      <c r="G4195" s="479"/>
      <c r="H4195" s="621"/>
      <c r="I4195" s="622"/>
      <c r="J4195" s="622"/>
      <c r="K4195" s="623"/>
      <c r="L4195" s="623"/>
      <c r="M4195" s="622"/>
      <c r="N4195" s="623"/>
      <c r="O4195" s="622"/>
      <c r="P4195" s="479"/>
      <c r="Q4195" s="479"/>
      <c r="R4195" s="623"/>
      <c r="S4195" s="478"/>
      <c r="T4195" s="478"/>
      <c r="U4195" s="624"/>
      <c r="V4195" s="624"/>
      <c r="W4195" s="624"/>
      <c r="BB4195" s="478"/>
      <c r="BC4195" s="478"/>
      <c r="BD4195" s="478"/>
      <c r="BE4195" s="478"/>
      <c r="BF4195" s="478"/>
      <c r="BG4195" s="478"/>
    </row>
    <row r="4196" spans="2:59" x14ac:dyDescent="0.2">
      <c r="B4196" s="478"/>
      <c r="C4196" s="478"/>
      <c r="D4196" s="620"/>
      <c r="E4196" s="620"/>
      <c r="F4196" s="620"/>
      <c r="G4196" s="479"/>
      <c r="H4196" s="621"/>
      <c r="I4196" s="622"/>
      <c r="J4196" s="622"/>
      <c r="K4196" s="623"/>
      <c r="L4196" s="623"/>
      <c r="M4196" s="622"/>
      <c r="N4196" s="623"/>
      <c r="O4196" s="622"/>
      <c r="P4196" s="479"/>
      <c r="Q4196" s="479"/>
      <c r="R4196" s="623"/>
      <c r="S4196" s="478"/>
      <c r="T4196" s="478"/>
      <c r="U4196" s="624"/>
      <c r="V4196" s="624"/>
      <c r="W4196" s="624"/>
      <c r="BB4196" s="478"/>
      <c r="BC4196" s="478"/>
      <c r="BD4196" s="478"/>
      <c r="BE4196" s="478"/>
      <c r="BF4196" s="478"/>
      <c r="BG4196" s="478"/>
    </row>
    <row r="4197" spans="2:59" x14ac:dyDescent="0.2">
      <c r="B4197" s="478"/>
      <c r="C4197" s="478"/>
      <c r="D4197" s="620"/>
      <c r="E4197" s="620"/>
      <c r="F4197" s="620"/>
      <c r="G4197" s="479"/>
      <c r="H4197" s="621"/>
      <c r="I4197" s="622"/>
      <c r="J4197" s="622"/>
      <c r="K4197" s="623"/>
      <c r="L4197" s="623"/>
      <c r="M4197" s="622"/>
      <c r="N4197" s="623"/>
      <c r="O4197" s="622"/>
      <c r="P4197" s="479"/>
      <c r="Q4197" s="479"/>
      <c r="R4197" s="623"/>
      <c r="S4197" s="478"/>
      <c r="T4197" s="478"/>
      <c r="U4197" s="624"/>
      <c r="V4197" s="624"/>
      <c r="W4197" s="624"/>
      <c r="BB4197" s="478"/>
      <c r="BC4197" s="478"/>
      <c r="BD4197" s="478"/>
      <c r="BE4197" s="478"/>
      <c r="BF4197" s="478"/>
      <c r="BG4197" s="478"/>
    </row>
    <row r="4198" spans="2:59" x14ac:dyDescent="0.2">
      <c r="B4198" s="478"/>
      <c r="C4198" s="478"/>
      <c r="D4198" s="620"/>
      <c r="E4198" s="620"/>
      <c r="F4198" s="620"/>
      <c r="G4198" s="479"/>
      <c r="H4198" s="621"/>
      <c r="I4198" s="622"/>
      <c r="J4198" s="622"/>
      <c r="K4198" s="623"/>
      <c r="L4198" s="623"/>
      <c r="M4198" s="622"/>
      <c r="N4198" s="623"/>
      <c r="O4198" s="622"/>
      <c r="P4198" s="479"/>
      <c r="Q4198" s="479"/>
      <c r="R4198" s="623"/>
      <c r="S4198" s="478"/>
      <c r="T4198" s="478"/>
      <c r="U4198" s="624"/>
      <c r="V4198" s="624"/>
      <c r="W4198" s="624"/>
      <c r="BB4198" s="478"/>
      <c r="BC4198" s="478"/>
      <c r="BD4198" s="478"/>
      <c r="BE4198" s="478"/>
      <c r="BF4198" s="478"/>
      <c r="BG4198" s="478"/>
    </row>
    <row r="4199" spans="2:59" x14ac:dyDescent="0.2">
      <c r="B4199" s="478"/>
      <c r="C4199" s="478"/>
      <c r="D4199" s="620"/>
      <c r="E4199" s="620"/>
      <c r="F4199" s="620"/>
      <c r="G4199" s="479"/>
      <c r="H4199" s="621"/>
      <c r="I4199" s="622"/>
      <c r="J4199" s="622"/>
      <c r="K4199" s="623"/>
      <c r="L4199" s="623"/>
      <c r="M4199" s="622"/>
      <c r="N4199" s="623"/>
      <c r="O4199" s="622"/>
      <c r="P4199" s="479"/>
      <c r="Q4199" s="479"/>
      <c r="R4199" s="623"/>
      <c r="S4199" s="478"/>
      <c r="T4199" s="478"/>
      <c r="U4199" s="624"/>
      <c r="V4199" s="624"/>
      <c r="W4199" s="624"/>
      <c r="BB4199" s="478"/>
      <c r="BC4199" s="478"/>
      <c r="BD4199" s="478"/>
      <c r="BE4199" s="478"/>
      <c r="BF4199" s="478"/>
      <c r="BG4199" s="478"/>
    </row>
    <row r="4200" spans="2:59" x14ac:dyDescent="0.2">
      <c r="B4200" s="478"/>
      <c r="C4200" s="478"/>
      <c r="D4200" s="620"/>
      <c r="E4200" s="620"/>
      <c r="F4200" s="620"/>
      <c r="G4200" s="479"/>
      <c r="H4200" s="621"/>
      <c r="I4200" s="622"/>
      <c r="J4200" s="622"/>
      <c r="K4200" s="623"/>
      <c r="L4200" s="623"/>
      <c r="M4200" s="622"/>
      <c r="N4200" s="623"/>
      <c r="O4200" s="622"/>
      <c r="P4200" s="479"/>
      <c r="Q4200" s="479"/>
      <c r="R4200" s="623"/>
      <c r="S4200" s="478"/>
      <c r="T4200" s="478"/>
      <c r="U4200" s="624"/>
      <c r="V4200" s="624"/>
      <c r="W4200" s="624"/>
      <c r="BB4200" s="478"/>
      <c r="BC4200" s="478"/>
      <c r="BD4200" s="478"/>
      <c r="BE4200" s="478"/>
      <c r="BF4200" s="478"/>
      <c r="BG4200" s="478"/>
    </row>
    <row r="4201" spans="2:59" x14ac:dyDescent="0.2">
      <c r="B4201" s="478"/>
      <c r="C4201" s="478"/>
      <c r="D4201" s="620"/>
      <c r="E4201" s="620"/>
      <c r="F4201" s="620"/>
      <c r="G4201" s="479"/>
      <c r="H4201" s="621"/>
      <c r="I4201" s="622"/>
      <c r="J4201" s="622"/>
      <c r="K4201" s="623"/>
      <c r="L4201" s="623"/>
      <c r="M4201" s="622"/>
      <c r="N4201" s="623"/>
      <c r="O4201" s="622"/>
      <c r="P4201" s="479"/>
      <c r="Q4201" s="479"/>
      <c r="R4201" s="623"/>
      <c r="S4201" s="478"/>
      <c r="T4201" s="478"/>
      <c r="U4201" s="624"/>
      <c r="V4201" s="624"/>
      <c r="W4201" s="624"/>
      <c r="BB4201" s="478"/>
      <c r="BC4201" s="478"/>
      <c r="BD4201" s="478"/>
      <c r="BE4201" s="478"/>
      <c r="BF4201" s="478"/>
      <c r="BG4201" s="478"/>
    </row>
    <row r="4202" spans="2:59" x14ac:dyDescent="0.2">
      <c r="B4202" s="478"/>
      <c r="C4202" s="478"/>
      <c r="D4202" s="620"/>
      <c r="E4202" s="620"/>
      <c r="F4202" s="620"/>
      <c r="G4202" s="479"/>
      <c r="H4202" s="621"/>
      <c r="I4202" s="622"/>
      <c r="J4202" s="622"/>
      <c r="K4202" s="623"/>
      <c r="L4202" s="623"/>
      <c r="M4202" s="622"/>
      <c r="N4202" s="623"/>
      <c r="O4202" s="622"/>
      <c r="P4202" s="479"/>
      <c r="Q4202" s="479"/>
      <c r="R4202" s="623"/>
      <c r="S4202" s="478"/>
      <c r="T4202" s="478"/>
      <c r="U4202" s="624"/>
      <c r="V4202" s="624"/>
      <c r="W4202" s="624"/>
      <c r="BB4202" s="478"/>
      <c r="BC4202" s="478"/>
      <c r="BD4202" s="478"/>
      <c r="BE4202" s="478"/>
      <c r="BF4202" s="478"/>
      <c r="BG4202" s="478"/>
    </row>
    <row r="4203" spans="2:59" x14ac:dyDescent="0.2">
      <c r="B4203" s="478"/>
      <c r="C4203" s="478"/>
      <c r="D4203" s="620"/>
      <c r="E4203" s="620"/>
      <c r="F4203" s="620"/>
      <c r="G4203" s="479"/>
      <c r="H4203" s="621"/>
      <c r="I4203" s="622"/>
      <c r="J4203" s="622"/>
      <c r="K4203" s="623"/>
      <c r="L4203" s="623"/>
      <c r="M4203" s="622"/>
      <c r="N4203" s="623"/>
      <c r="O4203" s="622"/>
      <c r="P4203" s="479"/>
      <c r="Q4203" s="479"/>
      <c r="R4203" s="623"/>
      <c r="S4203" s="478"/>
      <c r="T4203" s="478"/>
      <c r="U4203" s="624"/>
      <c r="V4203" s="624"/>
      <c r="W4203" s="624"/>
      <c r="BB4203" s="478"/>
      <c r="BC4203" s="478"/>
      <c r="BD4203" s="478"/>
      <c r="BE4203" s="478"/>
      <c r="BF4203" s="478"/>
      <c r="BG4203" s="478"/>
    </row>
    <row r="4204" spans="2:59" x14ac:dyDescent="0.2">
      <c r="B4204" s="478"/>
      <c r="C4204" s="478"/>
      <c r="D4204" s="620"/>
      <c r="E4204" s="620"/>
      <c r="F4204" s="620"/>
      <c r="G4204" s="479"/>
      <c r="H4204" s="621"/>
      <c r="I4204" s="622"/>
      <c r="J4204" s="622"/>
      <c r="K4204" s="623"/>
      <c r="L4204" s="623"/>
      <c r="M4204" s="622"/>
      <c r="N4204" s="623"/>
      <c r="O4204" s="622"/>
      <c r="P4204" s="479"/>
      <c r="Q4204" s="479"/>
      <c r="R4204" s="623"/>
      <c r="S4204" s="478"/>
      <c r="T4204" s="478"/>
      <c r="U4204" s="624"/>
      <c r="V4204" s="624"/>
      <c r="W4204" s="624"/>
      <c r="BB4204" s="478"/>
      <c r="BC4204" s="478"/>
      <c r="BD4204" s="478"/>
      <c r="BE4204" s="478"/>
      <c r="BF4204" s="478"/>
      <c r="BG4204" s="478"/>
    </row>
    <row r="4205" spans="2:59" x14ac:dyDescent="0.2">
      <c r="B4205" s="478"/>
      <c r="C4205" s="478"/>
      <c r="D4205" s="620"/>
      <c r="E4205" s="620"/>
      <c r="F4205" s="620"/>
      <c r="G4205" s="479"/>
      <c r="H4205" s="621"/>
      <c r="I4205" s="622"/>
      <c r="J4205" s="622"/>
      <c r="K4205" s="623"/>
      <c r="L4205" s="623"/>
      <c r="M4205" s="622"/>
      <c r="N4205" s="623"/>
      <c r="O4205" s="622"/>
      <c r="P4205" s="479"/>
      <c r="Q4205" s="479"/>
      <c r="R4205" s="623"/>
      <c r="S4205" s="478"/>
      <c r="T4205" s="478"/>
      <c r="U4205" s="624"/>
      <c r="V4205" s="624"/>
      <c r="W4205" s="624"/>
      <c r="BB4205" s="478"/>
      <c r="BC4205" s="478"/>
      <c r="BD4205" s="478"/>
      <c r="BE4205" s="478"/>
      <c r="BF4205" s="478"/>
      <c r="BG4205" s="478"/>
    </row>
    <row r="4206" spans="2:59" x14ac:dyDescent="0.2">
      <c r="B4206" s="478"/>
      <c r="C4206" s="478"/>
      <c r="D4206" s="620"/>
      <c r="E4206" s="620"/>
      <c r="F4206" s="620"/>
      <c r="G4206" s="479"/>
      <c r="H4206" s="621"/>
      <c r="I4206" s="622"/>
      <c r="J4206" s="622"/>
      <c r="K4206" s="623"/>
      <c r="L4206" s="623"/>
      <c r="M4206" s="622"/>
      <c r="N4206" s="623"/>
      <c r="O4206" s="622"/>
      <c r="P4206" s="479"/>
      <c r="Q4206" s="479"/>
      <c r="R4206" s="623"/>
      <c r="S4206" s="478"/>
      <c r="T4206" s="478"/>
      <c r="U4206" s="624"/>
      <c r="V4206" s="624"/>
      <c r="W4206" s="624"/>
      <c r="BB4206" s="478"/>
      <c r="BC4206" s="478"/>
      <c r="BD4206" s="478"/>
      <c r="BE4206" s="478"/>
      <c r="BF4206" s="478"/>
      <c r="BG4206" s="478"/>
    </row>
    <row r="4207" spans="2:59" x14ac:dyDescent="0.2">
      <c r="B4207" s="478"/>
      <c r="C4207" s="478"/>
      <c r="D4207" s="620"/>
      <c r="E4207" s="620"/>
      <c r="F4207" s="620"/>
      <c r="G4207" s="479"/>
      <c r="H4207" s="621"/>
      <c r="I4207" s="622"/>
      <c r="J4207" s="622"/>
      <c r="K4207" s="623"/>
      <c r="L4207" s="623"/>
      <c r="M4207" s="622"/>
      <c r="N4207" s="623"/>
      <c r="O4207" s="622"/>
      <c r="P4207" s="479"/>
      <c r="Q4207" s="479"/>
      <c r="R4207" s="623"/>
      <c r="S4207" s="478"/>
      <c r="T4207" s="478"/>
      <c r="U4207" s="624"/>
      <c r="V4207" s="624"/>
      <c r="W4207" s="624"/>
      <c r="BB4207" s="478"/>
      <c r="BC4207" s="478"/>
      <c r="BD4207" s="478"/>
      <c r="BE4207" s="478"/>
      <c r="BF4207" s="478"/>
      <c r="BG4207" s="478"/>
    </row>
    <row r="4208" spans="2:59" x14ac:dyDescent="0.2">
      <c r="B4208" s="478"/>
      <c r="C4208" s="478"/>
      <c r="D4208" s="620"/>
      <c r="E4208" s="620"/>
      <c r="F4208" s="620"/>
      <c r="G4208" s="479"/>
      <c r="H4208" s="621"/>
      <c r="I4208" s="622"/>
      <c r="J4208" s="622"/>
      <c r="K4208" s="623"/>
      <c r="L4208" s="623"/>
      <c r="M4208" s="622"/>
      <c r="N4208" s="623"/>
      <c r="O4208" s="622"/>
      <c r="P4208" s="479"/>
      <c r="Q4208" s="479"/>
      <c r="R4208" s="623"/>
      <c r="S4208" s="478"/>
      <c r="T4208" s="478"/>
      <c r="U4208" s="624"/>
      <c r="V4208" s="624"/>
      <c r="W4208" s="624"/>
      <c r="BB4208" s="478"/>
      <c r="BC4208" s="478"/>
      <c r="BD4208" s="478"/>
      <c r="BE4208" s="478"/>
      <c r="BF4208" s="478"/>
      <c r="BG4208" s="478"/>
    </row>
    <row r="4209" spans="2:59" x14ac:dyDescent="0.2">
      <c r="B4209" s="478"/>
      <c r="C4209" s="478"/>
      <c r="D4209" s="620"/>
      <c r="E4209" s="620"/>
      <c r="F4209" s="620"/>
      <c r="G4209" s="479"/>
      <c r="H4209" s="621"/>
      <c r="I4209" s="622"/>
      <c r="J4209" s="622"/>
      <c r="K4209" s="623"/>
      <c r="L4209" s="623"/>
      <c r="M4209" s="622"/>
      <c r="N4209" s="623"/>
      <c r="O4209" s="622"/>
      <c r="P4209" s="479"/>
      <c r="Q4209" s="479"/>
      <c r="R4209" s="623"/>
      <c r="S4209" s="478"/>
      <c r="T4209" s="478"/>
      <c r="U4209" s="624"/>
      <c r="V4209" s="624"/>
      <c r="W4209" s="624"/>
      <c r="BB4209" s="478"/>
      <c r="BC4209" s="478"/>
      <c r="BD4209" s="478"/>
      <c r="BE4209" s="478"/>
      <c r="BF4209" s="478"/>
      <c r="BG4209" s="478"/>
    </row>
    <row r="4210" spans="2:59" x14ac:dyDescent="0.2">
      <c r="B4210" s="478"/>
      <c r="C4210" s="478"/>
      <c r="D4210" s="620"/>
      <c r="E4210" s="620"/>
      <c r="F4210" s="620"/>
      <c r="G4210" s="479"/>
      <c r="H4210" s="621"/>
      <c r="I4210" s="622"/>
      <c r="J4210" s="622"/>
      <c r="K4210" s="623"/>
      <c r="L4210" s="623"/>
      <c r="M4210" s="622"/>
      <c r="N4210" s="623"/>
      <c r="O4210" s="622"/>
      <c r="P4210" s="479"/>
      <c r="Q4210" s="479"/>
      <c r="R4210" s="623"/>
      <c r="S4210" s="478"/>
      <c r="T4210" s="478"/>
      <c r="U4210" s="624"/>
      <c r="V4210" s="624"/>
      <c r="W4210" s="624"/>
      <c r="BB4210" s="478"/>
      <c r="BC4210" s="478"/>
      <c r="BD4210" s="478"/>
      <c r="BE4210" s="478"/>
      <c r="BF4210" s="478"/>
      <c r="BG4210" s="478"/>
    </row>
    <row r="4211" spans="2:59" x14ac:dyDescent="0.2">
      <c r="B4211" s="478"/>
      <c r="C4211" s="478"/>
      <c r="D4211" s="620"/>
      <c r="E4211" s="620"/>
      <c r="F4211" s="620"/>
      <c r="G4211" s="479"/>
      <c r="H4211" s="621"/>
      <c r="I4211" s="622"/>
      <c r="J4211" s="622"/>
      <c r="K4211" s="623"/>
      <c r="L4211" s="623"/>
      <c r="M4211" s="622"/>
      <c r="N4211" s="623"/>
      <c r="O4211" s="622"/>
      <c r="P4211" s="479"/>
      <c r="Q4211" s="479"/>
      <c r="R4211" s="623"/>
      <c r="S4211" s="478"/>
      <c r="T4211" s="478"/>
      <c r="U4211" s="624"/>
      <c r="V4211" s="624"/>
      <c r="W4211" s="624"/>
      <c r="BB4211" s="478"/>
      <c r="BC4211" s="478"/>
      <c r="BD4211" s="478"/>
      <c r="BE4211" s="478"/>
      <c r="BF4211" s="478"/>
      <c r="BG4211" s="478"/>
    </row>
    <row r="4212" spans="2:59" x14ac:dyDescent="0.2">
      <c r="B4212" s="478"/>
      <c r="C4212" s="478"/>
      <c r="D4212" s="620"/>
      <c r="E4212" s="620"/>
      <c r="F4212" s="620"/>
      <c r="G4212" s="479"/>
      <c r="H4212" s="621"/>
      <c r="I4212" s="622"/>
      <c r="J4212" s="622"/>
      <c r="K4212" s="623"/>
      <c r="L4212" s="623"/>
      <c r="M4212" s="622"/>
      <c r="N4212" s="623"/>
      <c r="O4212" s="622"/>
      <c r="P4212" s="479"/>
      <c r="Q4212" s="479"/>
      <c r="R4212" s="623"/>
      <c r="S4212" s="478"/>
      <c r="T4212" s="478"/>
      <c r="U4212" s="624"/>
      <c r="V4212" s="624"/>
      <c r="W4212" s="624"/>
      <c r="BB4212" s="478"/>
      <c r="BC4212" s="478"/>
      <c r="BD4212" s="478"/>
      <c r="BE4212" s="478"/>
      <c r="BF4212" s="478"/>
      <c r="BG4212" s="478"/>
    </row>
    <row r="4213" spans="2:59" x14ac:dyDescent="0.2">
      <c r="B4213" s="478"/>
      <c r="C4213" s="478"/>
      <c r="D4213" s="620"/>
      <c r="E4213" s="620"/>
      <c r="F4213" s="620"/>
      <c r="G4213" s="479"/>
      <c r="H4213" s="621"/>
      <c r="I4213" s="622"/>
      <c r="J4213" s="622"/>
      <c r="K4213" s="623"/>
      <c r="L4213" s="623"/>
      <c r="M4213" s="622"/>
      <c r="N4213" s="623"/>
      <c r="O4213" s="622"/>
      <c r="P4213" s="479"/>
      <c r="Q4213" s="479"/>
      <c r="R4213" s="623"/>
      <c r="S4213" s="478"/>
      <c r="T4213" s="478"/>
      <c r="U4213" s="624"/>
      <c r="V4213" s="624"/>
      <c r="W4213" s="624"/>
      <c r="BB4213" s="478"/>
      <c r="BC4213" s="478"/>
      <c r="BD4213" s="478"/>
      <c r="BE4213" s="478"/>
      <c r="BF4213" s="478"/>
      <c r="BG4213" s="478"/>
    </row>
    <row r="4214" spans="2:59" x14ac:dyDescent="0.2">
      <c r="B4214" s="478"/>
      <c r="C4214" s="478"/>
      <c r="D4214" s="620"/>
      <c r="E4214" s="620"/>
      <c r="F4214" s="620"/>
      <c r="G4214" s="479"/>
      <c r="H4214" s="621"/>
      <c r="I4214" s="622"/>
      <c r="J4214" s="622"/>
      <c r="K4214" s="623"/>
      <c r="L4214" s="623"/>
      <c r="M4214" s="622"/>
      <c r="N4214" s="623"/>
      <c r="O4214" s="622"/>
      <c r="P4214" s="479"/>
      <c r="Q4214" s="479"/>
      <c r="R4214" s="623"/>
      <c r="S4214" s="478"/>
      <c r="T4214" s="478"/>
      <c r="U4214" s="624"/>
      <c r="V4214" s="624"/>
      <c r="W4214" s="624"/>
      <c r="BB4214" s="478"/>
      <c r="BC4214" s="478"/>
      <c r="BD4214" s="478"/>
      <c r="BE4214" s="478"/>
      <c r="BF4214" s="478"/>
      <c r="BG4214" s="478"/>
    </row>
    <row r="4215" spans="2:59" x14ac:dyDescent="0.2">
      <c r="B4215" s="478"/>
      <c r="C4215" s="478"/>
      <c r="D4215" s="620"/>
      <c r="E4215" s="620"/>
      <c r="F4215" s="620"/>
      <c r="G4215" s="479"/>
      <c r="H4215" s="621"/>
      <c r="I4215" s="622"/>
      <c r="J4215" s="622"/>
      <c r="K4215" s="623"/>
      <c r="L4215" s="623"/>
      <c r="M4215" s="622"/>
      <c r="N4215" s="623"/>
      <c r="O4215" s="622"/>
      <c r="P4215" s="479"/>
      <c r="Q4215" s="479"/>
      <c r="R4215" s="623"/>
      <c r="S4215" s="478"/>
      <c r="T4215" s="478"/>
      <c r="U4215" s="624"/>
      <c r="V4215" s="624"/>
      <c r="W4215" s="624"/>
      <c r="BB4215" s="478"/>
      <c r="BC4215" s="478"/>
      <c r="BD4215" s="478"/>
      <c r="BE4215" s="478"/>
      <c r="BF4215" s="478"/>
      <c r="BG4215" s="478"/>
    </row>
    <row r="4216" spans="2:59" x14ac:dyDescent="0.2">
      <c r="B4216" s="478"/>
      <c r="C4216" s="478"/>
      <c r="D4216" s="620"/>
      <c r="E4216" s="620"/>
      <c r="F4216" s="620"/>
      <c r="G4216" s="479"/>
      <c r="H4216" s="621"/>
      <c r="I4216" s="622"/>
      <c r="J4216" s="622"/>
      <c r="K4216" s="623"/>
      <c r="L4216" s="623"/>
      <c r="M4216" s="622"/>
      <c r="N4216" s="623"/>
      <c r="O4216" s="622"/>
      <c r="P4216" s="479"/>
      <c r="Q4216" s="479"/>
      <c r="R4216" s="623"/>
      <c r="S4216" s="478"/>
      <c r="T4216" s="478"/>
      <c r="U4216" s="624"/>
      <c r="V4216" s="624"/>
      <c r="W4216" s="624"/>
      <c r="BB4216" s="478"/>
      <c r="BC4216" s="478"/>
      <c r="BD4216" s="478"/>
      <c r="BE4216" s="478"/>
      <c r="BF4216" s="478"/>
      <c r="BG4216" s="478"/>
    </row>
    <row r="4217" spans="2:59" x14ac:dyDescent="0.2">
      <c r="B4217" s="478"/>
      <c r="C4217" s="478"/>
      <c r="D4217" s="620"/>
      <c r="E4217" s="620"/>
      <c r="F4217" s="620"/>
      <c r="G4217" s="479"/>
      <c r="H4217" s="621"/>
      <c r="I4217" s="622"/>
      <c r="J4217" s="622"/>
      <c r="K4217" s="623"/>
      <c r="L4217" s="623"/>
      <c r="M4217" s="622"/>
      <c r="N4217" s="623"/>
      <c r="O4217" s="622"/>
      <c r="P4217" s="479"/>
      <c r="Q4217" s="479"/>
      <c r="R4217" s="623"/>
      <c r="S4217" s="478"/>
      <c r="T4217" s="478"/>
      <c r="U4217" s="624"/>
      <c r="V4217" s="624"/>
      <c r="W4217" s="624"/>
      <c r="BB4217" s="478"/>
      <c r="BC4217" s="478"/>
      <c r="BD4217" s="478"/>
      <c r="BE4217" s="478"/>
      <c r="BF4217" s="478"/>
      <c r="BG4217" s="478"/>
    </row>
    <row r="4218" spans="2:59" x14ac:dyDescent="0.2">
      <c r="B4218" s="478"/>
      <c r="C4218" s="478"/>
      <c r="D4218" s="620"/>
      <c r="E4218" s="620"/>
      <c r="F4218" s="620"/>
      <c r="G4218" s="479"/>
      <c r="H4218" s="621"/>
      <c r="I4218" s="622"/>
      <c r="J4218" s="622"/>
      <c r="K4218" s="623"/>
      <c r="L4218" s="623"/>
      <c r="M4218" s="622"/>
      <c r="N4218" s="623"/>
      <c r="O4218" s="622"/>
      <c r="P4218" s="479"/>
      <c r="Q4218" s="479"/>
      <c r="R4218" s="623"/>
      <c r="S4218" s="478"/>
      <c r="T4218" s="478"/>
      <c r="U4218" s="624"/>
      <c r="V4218" s="624"/>
      <c r="W4218" s="624"/>
      <c r="BB4218" s="478"/>
      <c r="BC4218" s="478"/>
      <c r="BD4218" s="478"/>
      <c r="BE4218" s="478"/>
      <c r="BF4218" s="478"/>
      <c r="BG4218" s="478"/>
    </row>
    <row r="4219" spans="2:59" x14ac:dyDescent="0.2">
      <c r="B4219" s="478"/>
      <c r="C4219" s="478"/>
      <c r="D4219" s="620"/>
      <c r="E4219" s="620"/>
      <c r="F4219" s="620"/>
      <c r="G4219" s="479"/>
      <c r="H4219" s="621"/>
      <c r="I4219" s="622"/>
      <c r="J4219" s="622"/>
      <c r="K4219" s="623"/>
      <c r="L4219" s="623"/>
      <c r="M4219" s="622"/>
      <c r="N4219" s="623"/>
      <c r="O4219" s="622"/>
      <c r="P4219" s="479"/>
      <c r="Q4219" s="479"/>
      <c r="R4219" s="623"/>
      <c r="S4219" s="478"/>
      <c r="T4219" s="478"/>
      <c r="U4219" s="624"/>
      <c r="V4219" s="624"/>
      <c r="W4219" s="624"/>
      <c r="BB4219" s="478"/>
      <c r="BC4219" s="478"/>
      <c r="BD4219" s="478"/>
      <c r="BE4219" s="478"/>
      <c r="BF4219" s="478"/>
      <c r="BG4219" s="478"/>
    </row>
    <row r="4220" spans="2:59" x14ac:dyDescent="0.2">
      <c r="B4220" s="478"/>
      <c r="C4220" s="478"/>
      <c r="D4220" s="620"/>
      <c r="E4220" s="620"/>
      <c r="F4220" s="620"/>
      <c r="G4220" s="479"/>
      <c r="H4220" s="621"/>
      <c r="I4220" s="622"/>
      <c r="J4220" s="622"/>
      <c r="K4220" s="623"/>
      <c r="L4220" s="623"/>
      <c r="M4220" s="622"/>
      <c r="N4220" s="623"/>
      <c r="O4220" s="622"/>
      <c r="P4220" s="479"/>
      <c r="Q4220" s="479"/>
      <c r="R4220" s="623"/>
      <c r="S4220" s="478"/>
      <c r="T4220" s="478"/>
      <c r="U4220" s="624"/>
      <c r="V4220" s="624"/>
      <c r="W4220" s="624"/>
      <c r="BB4220" s="478"/>
      <c r="BC4220" s="478"/>
      <c r="BD4220" s="478"/>
      <c r="BE4220" s="478"/>
      <c r="BF4220" s="478"/>
      <c r="BG4220" s="478"/>
    </row>
    <row r="4221" spans="2:59" x14ac:dyDescent="0.2">
      <c r="B4221" s="478"/>
      <c r="C4221" s="478"/>
      <c r="D4221" s="620"/>
      <c r="E4221" s="620"/>
      <c r="F4221" s="620"/>
      <c r="G4221" s="479"/>
      <c r="H4221" s="621"/>
      <c r="I4221" s="622"/>
      <c r="J4221" s="622"/>
      <c r="K4221" s="623"/>
      <c r="L4221" s="623"/>
      <c r="M4221" s="622"/>
      <c r="N4221" s="623"/>
      <c r="O4221" s="622"/>
      <c r="P4221" s="479"/>
      <c r="Q4221" s="479"/>
      <c r="R4221" s="623"/>
      <c r="S4221" s="478"/>
      <c r="T4221" s="478"/>
      <c r="U4221" s="624"/>
      <c r="V4221" s="624"/>
      <c r="W4221" s="624"/>
      <c r="BB4221" s="478"/>
      <c r="BC4221" s="478"/>
      <c r="BD4221" s="478"/>
      <c r="BE4221" s="478"/>
      <c r="BF4221" s="478"/>
      <c r="BG4221" s="478"/>
    </row>
    <row r="4222" spans="2:59" x14ac:dyDescent="0.2">
      <c r="B4222" s="478"/>
      <c r="C4222" s="478"/>
      <c r="D4222" s="620"/>
      <c r="E4222" s="620"/>
      <c r="F4222" s="620"/>
      <c r="G4222" s="479"/>
      <c r="H4222" s="621"/>
      <c r="I4222" s="622"/>
      <c r="J4222" s="622"/>
      <c r="K4222" s="623"/>
      <c r="L4222" s="623"/>
      <c r="M4222" s="622"/>
      <c r="N4222" s="623"/>
      <c r="O4222" s="622"/>
      <c r="P4222" s="479"/>
      <c r="Q4222" s="479"/>
      <c r="R4222" s="623"/>
      <c r="S4222" s="478"/>
      <c r="T4222" s="478"/>
      <c r="U4222" s="624"/>
      <c r="V4222" s="624"/>
      <c r="W4222" s="624"/>
      <c r="BB4222" s="478"/>
      <c r="BC4222" s="478"/>
      <c r="BD4222" s="478"/>
      <c r="BE4222" s="478"/>
      <c r="BF4222" s="478"/>
      <c r="BG4222" s="478"/>
    </row>
    <row r="4223" spans="2:59" x14ac:dyDescent="0.2">
      <c r="B4223" s="478"/>
      <c r="C4223" s="478"/>
      <c r="D4223" s="620"/>
      <c r="E4223" s="620"/>
      <c r="F4223" s="620"/>
      <c r="G4223" s="479"/>
      <c r="H4223" s="621"/>
      <c r="I4223" s="622"/>
      <c r="J4223" s="622"/>
      <c r="K4223" s="623"/>
      <c r="L4223" s="623"/>
      <c r="M4223" s="622"/>
      <c r="N4223" s="623"/>
      <c r="O4223" s="622"/>
      <c r="P4223" s="479"/>
      <c r="Q4223" s="479"/>
      <c r="R4223" s="623"/>
      <c r="S4223" s="478"/>
      <c r="T4223" s="478"/>
      <c r="U4223" s="624"/>
      <c r="V4223" s="624"/>
      <c r="W4223" s="624"/>
      <c r="BB4223" s="478"/>
      <c r="BC4223" s="478"/>
      <c r="BD4223" s="478"/>
      <c r="BE4223" s="478"/>
      <c r="BF4223" s="478"/>
      <c r="BG4223" s="478"/>
    </row>
    <row r="4224" spans="2:59" x14ac:dyDescent="0.2">
      <c r="B4224" s="478"/>
      <c r="C4224" s="478"/>
      <c r="D4224" s="620"/>
      <c r="E4224" s="620"/>
      <c r="F4224" s="620"/>
      <c r="G4224" s="479"/>
      <c r="H4224" s="621"/>
      <c r="I4224" s="622"/>
      <c r="J4224" s="622"/>
      <c r="K4224" s="623"/>
      <c r="L4224" s="623"/>
      <c r="M4224" s="622"/>
      <c r="N4224" s="623"/>
      <c r="O4224" s="622"/>
      <c r="P4224" s="479"/>
      <c r="Q4224" s="479"/>
      <c r="R4224" s="623"/>
      <c r="S4224" s="478"/>
      <c r="T4224" s="478"/>
      <c r="U4224" s="624"/>
      <c r="V4224" s="624"/>
      <c r="W4224" s="624"/>
      <c r="BB4224" s="478"/>
      <c r="BC4224" s="478"/>
      <c r="BD4224" s="478"/>
      <c r="BE4224" s="478"/>
      <c r="BF4224" s="478"/>
      <c r="BG4224" s="478"/>
    </row>
    <row r="4225" spans="2:59" x14ac:dyDescent="0.2">
      <c r="B4225" s="478"/>
      <c r="C4225" s="478"/>
      <c r="D4225" s="620"/>
      <c r="E4225" s="620"/>
      <c r="F4225" s="620"/>
      <c r="G4225" s="479"/>
      <c r="H4225" s="621"/>
      <c r="I4225" s="622"/>
      <c r="J4225" s="622"/>
      <c r="K4225" s="623"/>
      <c r="L4225" s="623"/>
      <c r="M4225" s="622"/>
      <c r="N4225" s="623"/>
      <c r="O4225" s="622"/>
      <c r="P4225" s="479"/>
      <c r="Q4225" s="479"/>
      <c r="R4225" s="623"/>
      <c r="S4225" s="478"/>
      <c r="T4225" s="478"/>
      <c r="U4225" s="624"/>
      <c r="V4225" s="624"/>
      <c r="W4225" s="624"/>
      <c r="BB4225" s="478"/>
      <c r="BC4225" s="478"/>
      <c r="BD4225" s="478"/>
      <c r="BE4225" s="478"/>
      <c r="BF4225" s="478"/>
      <c r="BG4225" s="478"/>
    </row>
    <row r="4226" spans="2:59" x14ac:dyDescent="0.2">
      <c r="B4226" s="478"/>
      <c r="C4226" s="478"/>
      <c r="D4226" s="620"/>
      <c r="E4226" s="620"/>
      <c r="F4226" s="620"/>
      <c r="G4226" s="479"/>
      <c r="H4226" s="621"/>
      <c r="I4226" s="622"/>
      <c r="J4226" s="622"/>
      <c r="K4226" s="623"/>
      <c r="L4226" s="623"/>
      <c r="M4226" s="622"/>
      <c r="N4226" s="623"/>
      <c r="O4226" s="622"/>
      <c r="P4226" s="479"/>
      <c r="Q4226" s="479"/>
      <c r="R4226" s="623"/>
      <c r="S4226" s="478"/>
      <c r="T4226" s="478"/>
      <c r="U4226" s="624"/>
      <c r="V4226" s="624"/>
      <c r="W4226" s="624"/>
      <c r="BB4226" s="478"/>
      <c r="BC4226" s="478"/>
      <c r="BD4226" s="478"/>
      <c r="BE4226" s="478"/>
      <c r="BF4226" s="478"/>
      <c r="BG4226" s="478"/>
    </row>
    <row r="4227" spans="2:59" x14ac:dyDescent="0.2">
      <c r="B4227" s="478"/>
      <c r="C4227" s="478"/>
      <c r="D4227" s="620"/>
      <c r="E4227" s="620"/>
      <c r="F4227" s="620"/>
      <c r="G4227" s="479"/>
      <c r="H4227" s="621"/>
      <c r="I4227" s="622"/>
      <c r="J4227" s="622"/>
      <c r="K4227" s="623"/>
      <c r="L4227" s="623"/>
      <c r="M4227" s="622"/>
      <c r="N4227" s="623"/>
      <c r="O4227" s="622"/>
      <c r="P4227" s="479"/>
      <c r="Q4227" s="479"/>
      <c r="R4227" s="623"/>
      <c r="S4227" s="478"/>
      <c r="T4227" s="478"/>
      <c r="U4227" s="624"/>
      <c r="V4227" s="624"/>
      <c r="W4227" s="624"/>
      <c r="BB4227" s="478"/>
      <c r="BC4227" s="478"/>
      <c r="BD4227" s="478"/>
      <c r="BE4227" s="478"/>
      <c r="BF4227" s="478"/>
      <c r="BG4227" s="478"/>
    </row>
    <row r="4228" spans="2:59" x14ac:dyDescent="0.2">
      <c r="B4228" s="478"/>
      <c r="C4228" s="478"/>
      <c r="D4228" s="620"/>
      <c r="E4228" s="620"/>
      <c r="F4228" s="620"/>
      <c r="G4228" s="479"/>
      <c r="H4228" s="621"/>
      <c r="I4228" s="622"/>
      <c r="J4228" s="622"/>
      <c r="K4228" s="623"/>
      <c r="L4228" s="623"/>
      <c r="M4228" s="622"/>
      <c r="N4228" s="623"/>
      <c r="O4228" s="622"/>
      <c r="P4228" s="479"/>
      <c r="Q4228" s="479"/>
      <c r="R4228" s="623"/>
      <c r="S4228" s="478"/>
      <c r="T4228" s="478"/>
      <c r="U4228" s="624"/>
      <c r="V4228" s="624"/>
      <c r="W4228" s="624"/>
      <c r="BB4228" s="478"/>
      <c r="BC4228" s="478"/>
      <c r="BD4228" s="478"/>
      <c r="BE4228" s="478"/>
      <c r="BF4228" s="478"/>
      <c r="BG4228" s="478"/>
    </row>
    <row r="4229" spans="2:59" x14ac:dyDescent="0.2">
      <c r="B4229" s="478"/>
      <c r="C4229" s="478"/>
      <c r="D4229" s="620"/>
      <c r="E4229" s="620"/>
      <c r="F4229" s="620"/>
      <c r="G4229" s="479"/>
      <c r="H4229" s="621"/>
      <c r="I4229" s="622"/>
      <c r="J4229" s="622"/>
      <c r="K4229" s="623"/>
      <c r="L4229" s="623"/>
      <c r="M4229" s="622"/>
      <c r="N4229" s="623"/>
      <c r="O4229" s="622"/>
      <c r="P4229" s="479"/>
      <c r="Q4229" s="479"/>
      <c r="R4229" s="623"/>
      <c r="S4229" s="478"/>
      <c r="T4229" s="478"/>
      <c r="U4229" s="624"/>
      <c r="V4229" s="624"/>
      <c r="W4229" s="624"/>
      <c r="BB4229" s="478"/>
      <c r="BC4229" s="478"/>
      <c r="BD4229" s="478"/>
      <c r="BE4229" s="478"/>
      <c r="BF4229" s="478"/>
      <c r="BG4229" s="478"/>
    </row>
    <row r="4230" spans="2:59" x14ac:dyDescent="0.2">
      <c r="B4230" s="478"/>
      <c r="C4230" s="478"/>
      <c r="D4230" s="620"/>
      <c r="E4230" s="620"/>
      <c r="F4230" s="620"/>
      <c r="G4230" s="479"/>
      <c r="H4230" s="621"/>
      <c r="I4230" s="622"/>
      <c r="J4230" s="622"/>
      <c r="K4230" s="623"/>
      <c r="L4230" s="623"/>
      <c r="M4230" s="622"/>
      <c r="N4230" s="623"/>
      <c r="O4230" s="622"/>
      <c r="P4230" s="479"/>
      <c r="Q4230" s="479"/>
      <c r="R4230" s="623"/>
      <c r="S4230" s="478"/>
      <c r="T4230" s="478"/>
      <c r="U4230" s="624"/>
      <c r="V4230" s="624"/>
      <c r="W4230" s="624"/>
      <c r="BB4230" s="478"/>
      <c r="BC4230" s="478"/>
      <c r="BD4230" s="478"/>
      <c r="BE4230" s="478"/>
      <c r="BF4230" s="478"/>
      <c r="BG4230" s="478"/>
    </row>
    <row r="4231" spans="2:59" x14ac:dyDescent="0.2">
      <c r="B4231" s="478"/>
      <c r="C4231" s="478"/>
      <c r="D4231" s="620"/>
      <c r="E4231" s="620"/>
      <c r="F4231" s="620"/>
      <c r="G4231" s="479"/>
      <c r="H4231" s="621"/>
      <c r="I4231" s="622"/>
      <c r="J4231" s="622"/>
      <c r="K4231" s="623"/>
      <c r="L4231" s="623"/>
      <c r="M4231" s="622"/>
      <c r="N4231" s="623"/>
      <c r="O4231" s="622"/>
      <c r="P4231" s="479"/>
      <c r="Q4231" s="479"/>
      <c r="R4231" s="623"/>
      <c r="S4231" s="478"/>
      <c r="T4231" s="478"/>
      <c r="U4231" s="624"/>
      <c r="V4231" s="624"/>
      <c r="W4231" s="624"/>
      <c r="BB4231" s="478"/>
      <c r="BC4231" s="478"/>
      <c r="BD4231" s="478"/>
      <c r="BE4231" s="478"/>
      <c r="BF4231" s="478"/>
      <c r="BG4231" s="478"/>
    </row>
    <row r="4232" spans="2:59" x14ac:dyDescent="0.2">
      <c r="B4232" s="478"/>
      <c r="C4232" s="478"/>
      <c r="D4232" s="620"/>
      <c r="E4232" s="620"/>
      <c r="F4232" s="620"/>
      <c r="G4232" s="479"/>
      <c r="H4232" s="621"/>
      <c r="I4232" s="622"/>
      <c r="J4232" s="622"/>
      <c r="K4232" s="623"/>
      <c r="L4232" s="623"/>
      <c r="M4232" s="622"/>
      <c r="N4232" s="623"/>
      <c r="O4232" s="622"/>
      <c r="P4232" s="479"/>
      <c r="Q4232" s="479"/>
      <c r="R4232" s="623"/>
      <c r="S4232" s="478"/>
      <c r="T4232" s="478"/>
      <c r="U4232" s="624"/>
      <c r="V4232" s="624"/>
      <c r="W4232" s="624"/>
      <c r="BB4232" s="478"/>
      <c r="BC4232" s="478"/>
      <c r="BD4232" s="478"/>
      <c r="BE4232" s="478"/>
      <c r="BF4232" s="478"/>
      <c r="BG4232" s="478"/>
    </row>
    <row r="4233" spans="2:59" x14ac:dyDescent="0.2">
      <c r="B4233" s="478"/>
      <c r="C4233" s="478"/>
      <c r="D4233" s="620"/>
      <c r="E4233" s="620"/>
      <c r="F4233" s="620"/>
      <c r="G4233" s="479"/>
      <c r="H4233" s="621"/>
      <c r="I4233" s="622"/>
      <c r="J4233" s="622"/>
      <c r="K4233" s="623"/>
      <c r="L4233" s="623"/>
      <c r="M4233" s="622"/>
      <c r="N4233" s="623"/>
      <c r="O4233" s="622"/>
      <c r="P4233" s="479"/>
      <c r="Q4233" s="479"/>
      <c r="R4233" s="623"/>
      <c r="S4233" s="478"/>
      <c r="T4233" s="478"/>
      <c r="U4233" s="624"/>
      <c r="V4233" s="624"/>
      <c r="W4233" s="624"/>
      <c r="BB4233" s="478"/>
      <c r="BC4233" s="478"/>
      <c r="BD4233" s="478"/>
      <c r="BE4233" s="478"/>
      <c r="BF4233" s="478"/>
      <c r="BG4233" s="478"/>
    </row>
    <row r="4234" spans="2:59" x14ac:dyDescent="0.2">
      <c r="B4234" s="478"/>
      <c r="C4234" s="478"/>
      <c r="D4234" s="620"/>
      <c r="E4234" s="620"/>
      <c r="F4234" s="620"/>
      <c r="G4234" s="479"/>
      <c r="H4234" s="621"/>
      <c r="I4234" s="622"/>
      <c r="J4234" s="622"/>
      <c r="K4234" s="623"/>
      <c r="L4234" s="623"/>
      <c r="M4234" s="622"/>
      <c r="N4234" s="623"/>
      <c r="O4234" s="622"/>
      <c r="P4234" s="479"/>
      <c r="Q4234" s="479"/>
      <c r="R4234" s="623"/>
      <c r="S4234" s="478"/>
      <c r="T4234" s="478"/>
      <c r="U4234" s="624"/>
      <c r="V4234" s="624"/>
      <c r="W4234" s="624"/>
      <c r="BB4234" s="478"/>
      <c r="BC4234" s="478"/>
      <c r="BD4234" s="478"/>
      <c r="BE4234" s="478"/>
      <c r="BF4234" s="478"/>
      <c r="BG4234" s="478"/>
    </row>
    <row r="4235" spans="2:59" x14ac:dyDescent="0.2">
      <c r="B4235" s="478"/>
      <c r="C4235" s="478"/>
      <c r="D4235" s="620"/>
      <c r="E4235" s="620"/>
      <c r="F4235" s="620"/>
      <c r="G4235" s="479"/>
      <c r="H4235" s="621"/>
      <c r="I4235" s="622"/>
      <c r="J4235" s="622"/>
      <c r="K4235" s="623"/>
      <c r="L4235" s="623"/>
      <c r="M4235" s="622"/>
      <c r="N4235" s="623"/>
      <c r="O4235" s="622"/>
      <c r="P4235" s="479"/>
      <c r="Q4235" s="479"/>
      <c r="R4235" s="623"/>
      <c r="S4235" s="478"/>
      <c r="T4235" s="478"/>
      <c r="U4235" s="624"/>
      <c r="V4235" s="624"/>
      <c r="W4235" s="624"/>
      <c r="BB4235" s="478"/>
      <c r="BC4235" s="478"/>
      <c r="BD4235" s="478"/>
      <c r="BE4235" s="478"/>
      <c r="BF4235" s="478"/>
      <c r="BG4235" s="478"/>
    </row>
    <row r="4236" spans="2:59" x14ac:dyDescent="0.2">
      <c r="B4236" s="478"/>
      <c r="C4236" s="478"/>
      <c r="D4236" s="620"/>
      <c r="E4236" s="620"/>
      <c r="F4236" s="620"/>
      <c r="G4236" s="479"/>
      <c r="H4236" s="621"/>
      <c r="I4236" s="622"/>
      <c r="J4236" s="622"/>
      <c r="K4236" s="623"/>
      <c r="L4236" s="623"/>
      <c r="M4236" s="622"/>
      <c r="N4236" s="623"/>
      <c r="O4236" s="622"/>
      <c r="P4236" s="479"/>
      <c r="Q4236" s="479"/>
      <c r="R4236" s="623"/>
      <c r="S4236" s="478"/>
      <c r="T4236" s="478"/>
      <c r="U4236" s="624"/>
      <c r="V4236" s="624"/>
      <c r="W4236" s="624"/>
      <c r="BB4236" s="478"/>
      <c r="BC4236" s="478"/>
      <c r="BD4236" s="478"/>
      <c r="BE4236" s="478"/>
      <c r="BF4236" s="478"/>
      <c r="BG4236" s="478"/>
    </row>
    <row r="4237" spans="2:59" x14ac:dyDescent="0.2">
      <c r="B4237" s="478"/>
      <c r="C4237" s="478"/>
      <c r="D4237" s="620"/>
      <c r="E4237" s="620"/>
      <c r="F4237" s="620"/>
      <c r="G4237" s="479"/>
      <c r="H4237" s="621"/>
      <c r="I4237" s="622"/>
      <c r="J4237" s="622"/>
      <c r="K4237" s="623"/>
      <c r="L4237" s="623"/>
      <c r="M4237" s="622"/>
      <c r="N4237" s="623"/>
      <c r="O4237" s="622"/>
      <c r="P4237" s="479"/>
      <c r="Q4237" s="479"/>
      <c r="R4237" s="623"/>
      <c r="S4237" s="478"/>
      <c r="T4237" s="478"/>
      <c r="U4237" s="624"/>
      <c r="V4237" s="624"/>
      <c r="W4237" s="624"/>
      <c r="BB4237" s="478"/>
      <c r="BC4237" s="478"/>
      <c r="BD4237" s="478"/>
      <c r="BE4237" s="478"/>
      <c r="BF4237" s="478"/>
      <c r="BG4237" s="478"/>
    </row>
    <row r="4238" spans="2:59" x14ac:dyDescent="0.2">
      <c r="B4238" s="478"/>
      <c r="C4238" s="478"/>
      <c r="D4238" s="620"/>
      <c r="E4238" s="620"/>
      <c r="F4238" s="620"/>
      <c r="G4238" s="479"/>
      <c r="H4238" s="621"/>
      <c r="I4238" s="622"/>
      <c r="J4238" s="622"/>
      <c r="K4238" s="623"/>
      <c r="L4238" s="623"/>
      <c r="M4238" s="622"/>
      <c r="N4238" s="623"/>
      <c r="O4238" s="622"/>
      <c r="P4238" s="479"/>
      <c r="Q4238" s="479"/>
      <c r="R4238" s="623"/>
      <c r="S4238" s="478"/>
      <c r="T4238" s="478"/>
      <c r="U4238" s="624"/>
      <c r="V4238" s="624"/>
      <c r="W4238" s="624"/>
      <c r="BB4238" s="478"/>
      <c r="BC4238" s="478"/>
      <c r="BD4238" s="478"/>
      <c r="BE4238" s="478"/>
      <c r="BF4238" s="478"/>
      <c r="BG4238" s="478"/>
    </row>
    <row r="4239" spans="2:59" x14ac:dyDescent="0.2">
      <c r="B4239" s="478"/>
      <c r="C4239" s="478"/>
      <c r="D4239" s="620"/>
      <c r="E4239" s="620"/>
      <c r="F4239" s="620"/>
      <c r="G4239" s="479"/>
      <c r="H4239" s="621"/>
      <c r="I4239" s="622"/>
      <c r="J4239" s="622"/>
      <c r="K4239" s="623"/>
      <c r="L4239" s="623"/>
      <c r="M4239" s="622"/>
      <c r="N4239" s="623"/>
      <c r="O4239" s="622"/>
      <c r="P4239" s="479"/>
      <c r="Q4239" s="479"/>
      <c r="R4239" s="623"/>
      <c r="S4239" s="478"/>
      <c r="T4239" s="478"/>
      <c r="U4239" s="624"/>
      <c r="V4239" s="624"/>
      <c r="W4239" s="624"/>
      <c r="BB4239" s="478"/>
      <c r="BC4239" s="478"/>
      <c r="BD4239" s="478"/>
      <c r="BE4239" s="478"/>
      <c r="BF4239" s="478"/>
      <c r="BG4239" s="478"/>
    </row>
    <row r="4240" spans="2:59" x14ac:dyDescent="0.2">
      <c r="B4240" s="478"/>
      <c r="C4240" s="478"/>
      <c r="D4240" s="620"/>
      <c r="E4240" s="620"/>
      <c r="F4240" s="620"/>
      <c r="G4240" s="479"/>
      <c r="H4240" s="621"/>
      <c r="I4240" s="622"/>
      <c r="J4240" s="622"/>
      <c r="K4240" s="623"/>
      <c r="L4240" s="623"/>
      <c r="M4240" s="622"/>
      <c r="N4240" s="623"/>
      <c r="O4240" s="622"/>
      <c r="P4240" s="479"/>
      <c r="Q4240" s="479"/>
      <c r="R4240" s="623"/>
      <c r="S4240" s="478"/>
      <c r="T4240" s="478"/>
      <c r="U4240" s="624"/>
      <c r="V4240" s="624"/>
      <c r="W4240" s="624"/>
      <c r="BB4240" s="478"/>
      <c r="BC4240" s="478"/>
      <c r="BD4240" s="478"/>
      <c r="BE4240" s="478"/>
      <c r="BF4240" s="478"/>
      <c r="BG4240" s="478"/>
    </row>
    <row r="4241" spans="2:59" x14ac:dyDescent="0.2">
      <c r="B4241" s="478"/>
      <c r="C4241" s="478"/>
      <c r="D4241" s="620"/>
      <c r="E4241" s="620"/>
      <c r="F4241" s="620"/>
      <c r="G4241" s="479"/>
      <c r="H4241" s="621"/>
      <c r="I4241" s="622"/>
      <c r="J4241" s="622"/>
      <c r="K4241" s="623"/>
      <c r="L4241" s="623"/>
      <c r="M4241" s="622"/>
      <c r="N4241" s="623"/>
      <c r="O4241" s="622"/>
      <c r="P4241" s="479"/>
      <c r="Q4241" s="479"/>
      <c r="R4241" s="623"/>
      <c r="S4241" s="478"/>
      <c r="T4241" s="478"/>
      <c r="U4241" s="624"/>
      <c r="V4241" s="624"/>
      <c r="W4241" s="624"/>
      <c r="BB4241" s="478"/>
      <c r="BC4241" s="478"/>
      <c r="BD4241" s="478"/>
      <c r="BE4241" s="478"/>
      <c r="BF4241" s="478"/>
      <c r="BG4241" s="478"/>
    </row>
    <row r="4242" spans="2:59" x14ac:dyDescent="0.2">
      <c r="B4242" s="478"/>
      <c r="C4242" s="478"/>
      <c r="D4242" s="620"/>
      <c r="E4242" s="620"/>
      <c r="F4242" s="620"/>
      <c r="G4242" s="479"/>
      <c r="H4242" s="621"/>
      <c r="I4242" s="622"/>
      <c r="J4242" s="622"/>
      <c r="K4242" s="623"/>
      <c r="L4242" s="623"/>
      <c r="M4242" s="622"/>
      <c r="N4242" s="623"/>
      <c r="O4242" s="622"/>
      <c r="P4242" s="479"/>
      <c r="Q4242" s="479"/>
      <c r="R4242" s="623"/>
      <c r="S4242" s="478"/>
      <c r="T4242" s="478"/>
      <c r="U4242" s="624"/>
      <c r="V4242" s="624"/>
      <c r="W4242" s="624"/>
      <c r="BB4242" s="478"/>
      <c r="BC4242" s="478"/>
      <c r="BD4242" s="478"/>
      <c r="BE4242" s="478"/>
      <c r="BF4242" s="478"/>
      <c r="BG4242" s="478"/>
    </row>
    <row r="4243" spans="2:59" x14ac:dyDescent="0.2">
      <c r="B4243" s="478"/>
      <c r="C4243" s="478"/>
      <c r="D4243" s="620"/>
      <c r="E4243" s="620"/>
      <c r="F4243" s="620"/>
      <c r="G4243" s="479"/>
      <c r="H4243" s="621"/>
      <c r="I4243" s="622"/>
      <c r="J4243" s="622"/>
      <c r="K4243" s="623"/>
      <c r="L4243" s="623"/>
      <c r="M4243" s="622"/>
      <c r="N4243" s="623"/>
      <c r="O4243" s="622"/>
      <c r="P4243" s="479"/>
      <c r="Q4243" s="479"/>
      <c r="R4243" s="623"/>
      <c r="S4243" s="478"/>
      <c r="T4243" s="478"/>
      <c r="U4243" s="624"/>
      <c r="V4243" s="624"/>
      <c r="W4243" s="624"/>
      <c r="BB4243" s="478"/>
      <c r="BC4243" s="478"/>
      <c r="BD4243" s="478"/>
      <c r="BE4243" s="478"/>
      <c r="BF4243" s="478"/>
      <c r="BG4243" s="478"/>
    </row>
    <row r="4244" spans="2:59" x14ac:dyDescent="0.2">
      <c r="B4244" s="478"/>
      <c r="C4244" s="478"/>
      <c r="D4244" s="620"/>
      <c r="E4244" s="620"/>
      <c r="F4244" s="620"/>
      <c r="G4244" s="479"/>
      <c r="H4244" s="621"/>
      <c r="I4244" s="622"/>
      <c r="J4244" s="622"/>
      <c r="K4244" s="623"/>
      <c r="L4244" s="623"/>
      <c r="M4244" s="622"/>
      <c r="N4244" s="623"/>
      <c r="O4244" s="622"/>
      <c r="P4244" s="479"/>
      <c r="Q4244" s="479"/>
      <c r="R4244" s="623"/>
      <c r="S4244" s="478"/>
      <c r="T4244" s="478"/>
      <c r="U4244" s="624"/>
      <c r="V4244" s="624"/>
      <c r="W4244" s="624"/>
      <c r="BB4244" s="478"/>
      <c r="BC4244" s="478"/>
      <c r="BD4244" s="478"/>
      <c r="BE4244" s="478"/>
      <c r="BF4244" s="478"/>
      <c r="BG4244" s="478"/>
    </row>
    <row r="4245" spans="2:59" x14ac:dyDescent="0.2">
      <c r="B4245" s="478"/>
      <c r="C4245" s="478"/>
      <c r="D4245" s="620"/>
      <c r="E4245" s="620"/>
      <c r="F4245" s="620"/>
      <c r="G4245" s="479"/>
      <c r="H4245" s="621"/>
      <c r="I4245" s="622"/>
      <c r="J4245" s="622"/>
      <c r="K4245" s="623"/>
      <c r="L4245" s="623"/>
      <c r="M4245" s="622"/>
      <c r="N4245" s="623"/>
      <c r="O4245" s="622"/>
      <c r="P4245" s="479"/>
      <c r="Q4245" s="479"/>
      <c r="R4245" s="623"/>
      <c r="S4245" s="478"/>
      <c r="T4245" s="478"/>
      <c r="U4245" s="624"/>
      <c r="V4245" s="624"/>
      <c r="W4245" s="624"/>
      <c r="BB4245" s="478"/>
      <c r="BC4245" s="478"/>
      <c r="BD4245" s="478"/>
      <c r="BE4245" s="478"/>
      <c r="BF4245" s="478"/>
      <c r="BG4245" s="478"/>
    </row>
    <row r="4246" spans="2:59" x14ac:dyDescent="0.2">
      <c r="B4246" s="478"/>
      <c r="C4246" s="478"/>
      <c r="D4246" s="620"/>
      <c r="E4246" s="620"/>
      <c r="F4246" s="620"/>
      <c r="G4246" s="479"/>
      <c r="H4246" s="621"/>
      <c r="I4246" s="622"/>
      <c r="J4246" s="622"/>
      <c r="K4246" s="623"/>
      <c r="L4246" s="623"/>
      <c r="M4246" s="622"/>
      <c r="N4246" s="623"/>
      <c r="O4246" s="622"/>
      <c r="P4246" s="479"/>
      <c r="Q4246" s="479"/>
      <c r="R4246" s="623"/>
      <c r="S4246" s="478"/>
      <c r="T4246" s="478"/>
      <c r="U4246" s="624"/>
      <c r="V4246" s="624"/>
      <c r="W4246" s="624"/>
      <c r="BB4246" s="478"/>
      <c r="BC4246" s="478"/>
      <c r="BD4246" s="478"/>
      <c r="BE4246" s="478"/>
      <c r="BF4246" s="478"/>
      <c r="BG4246" s="478"/>
    </row>
    <row r="4247" spans="2:59" x14ac:dyDescent="0.2">
      <c r="B4247" s="478"/>
      <c r="C4247" s="478"/>
      <c r="D4247" s="620"/>
      <c r="E4247" s="620"/>
      <c r="F4247" s="620"/>
      <c r="G4247" s="479"/>
      <c r="H4247" s="621"/>
      <c r="I4247" s="622"/>
      <c r="J4247" s="622"/>
      <c r="K4247" s="623"/>
      <c r="L4247" s="623"/>
      <c r="M4247" s="622"/>
      <c r="N4247" s="623"/>
      <c r="O4247" s="622"/>
      <c r="P4247" s="479"/>
      <c r="Q4247" s="479"/>
      <c r="R4247" s="623"/>
      <c r="S4247" s="478"/>
      <c r="T4247" s="478"/>
      <c r="U4247" s="624"/>
      <c r="V4247" s="624"/>
      <c r="W4247" s="624"/>
      <c r="BB4247" s="478"/>
      <c r="BC4247" s="478"/>
      <c r="BD4247" s="478"/>
      <c r="BE4247" s="478"/>
      <c r="BF4247" s="478"/>
      <c r="BG4247" s="478"/>
    </row>
    <row r="4248" spans="2:59" x14ac:dyDescent="0.2">
      <c r="B4248" s="478"/>
      <c r="C4248" s="478"/>
      <c r="D4248" s="620"/>
      <c r="E4248" s="620"/>
      <c r="F4248" s="620"/>
      <c r="G4248" s="479"/>
      <c r="H4248" s="621"/>
      <c r="I4248" s="622"/>
      <c r="J4248" s="622"/>
      <c r="K4248" s="623"/>
      <c r="L4248" s="623"/>
      <c r="M4248" s="622"/>
      <c r="N4248" s="623"/>
      <c r="O4248" s="622"/>
      <c r="P4248" s="479"/>
      <c r="Q4248" s="479"/>
      <c r="R4248" s="623"/>
      <c r="S4248" s="478"/>
      <c r="T4248" s="478"/>
      <c r="U4248" s="624"/>
      <c r="V4248" s="624"/>
      <c r="W4248" s="624"/>
      <c r="BB4248" s="478"/>
      <c r="BC4248" s="478"/>
      <c r="BD4248" s="478"/>
      <c r="BE4248" s="478"/>
      <c r="BF4248" s="478"/>
      <c r="BG4248" s="478"/>
    </row>
    <row r="4249" spans="2:59" x14ac:dyDescent="0.2">
      <c r="B4249" s="478"/>
      <c r="C4249" s="478"/>
      <c r="D4249" s="620"/>
      <c r="E4249" s="620"/>
      <c r="F4249" s="620"/>
      <c r="G4249" s="479"/>
      <c r="H4249" s="621"/>
      <c r="I4249" s="622"/>
      <c r="J4249" s="622"/>
      <c r="K4249" s="623"/>
      <c r="L4249" s="623"/>
      <c r="M4249" s="622"/>
      <c r="N4249" s="623"/>
      <c r="O4249" s="622"/>
      <c r="P4249" s="479"/>
      <c r="Q4249" s="479"/>
      <c r="R4249" s="623"/>
      <c r="S4249" s="478"/>
      <c r="T4249" s="478"/>
      <c r="U4249" s="624"/>
      <c r="V4249" s="624"/>
      <c r="W4249" s="624"/>
      <c r="BB4249" s="478"/>
      <c r="BC4249" s="478"/>
      <c r="BD4249" s="478"/>
      <c r="BE4249" s="478"/>
      <c r="BF4249" s="478"/>
      <c r="BG4249" s="478"/>
    </row>
    <row r="4250" spans="2:59" x14ac:dyDescent="0.2">
      <c r="B4250" s="478"/>
      <c r="C4250" s="478"/>
      <c r="D4250" s="620"/>
      <c r="E4250" s="620"/>
      <c r="F4250" s="620"/>
      <c r="G4250" s="479"/>
      <c r="H4250" s="621"/>
      <c r="I4250" s="622"/>
      <c r="J4250" s="622"/>
      <c r="K4250" s="623"/>
      <c r="L4250" s="623"/>
      <c r="M4250" s="622"/>
      <c r="N4250" s="623"/>
      <c r="O4250" s="622"/>
      <c r="P4250" s="479"/>
      <c r="Q4250" s="479"/>
      <c r="R4250" s="623"/>
      <c r="S4250" s="478"/>
      <c r="T4250" s="478"/>
      <c r="U4250" s="624"/>
      <c r="V4250" s="624"/>
      <c r="W4250" s="624"/>
      <c r="BB4250" s="478"/>
      <c r="BC4250" s="478"/>
      <c r="BD4250" s="478"/>
      <c r="BE4250" s="478"/>
      <c r="BF4250" s="478"/>
      <c r="BG4250" s="478"/>
    </row>
    <row r="4251" spans="2:59" x14ac:dyDescent="0.2">
      <c r="B4251" s="478"/>
      <c r="C4251" s="478"/>
      <c r="D4251" s="620"/>
      <c r="E4251" s="620"/>
      <c r="F4251" s="620"/>
      <c r="G4251" s="479"/>
      <c r="H4251" s="621"/>
      <c r="I4251" s="622"/>
      <c r="J4251" s="622"/>
      <c r="K4251" s="623"/>
      <c r="L4251" s="623"/>
      <c r="M4251" s="622"/>
      <c r="N4251" s="623"/>
      <c r="O4251" s="622"/>
      <c r="P4251" s="479"/>
      <c r="Q4251" s="479"/>
      <c r="R4251" s="623"/>
      <c r="S4251" s="478"/>
      <c r="T4251" s="478"/>
      <c r="U4251" s="624"/>
      <c r="V4251" s="624"/>
      <c r="W4251" s="624"/>
      <c r="BB4251" s="478"/>
      <c r="BC4251" s="478"/>
      <c r="BD4251" s="478"/>
      <c r="BE4251" s="478"/>
      <c r="BF4251" s="478"/>
      <c r="BG4251" s="478"/>
    </row>
    <row r="4252" spans="2:59" x14ac:dyDescent="0.2">
      <c r="B4252" s="478"/>
      <c r="C4252" s="478"/>
      <c r="D4252" s="620"/>
      <c r="E4252" s="620"/>
      <c r="F4252" s="620"/>
      <c r="G4252" s="479"/>
      <c r="H4252" s="621"/>
      <c r="I4252" s="622"/>
      <c r="J4252" s="622"/>
      <c r="K4252" s="623"/>
      <c r="L4252" s="623"/>
      <c r="M4252" s="622"/>
      <c r="N4252" s="623"/>
      <c r="O4252" s="622"/>
      <c r="P4252" s="479"/>
      <c r="Q4252" s="479"/>
      <c r="R4252" s="623"/>
      <c r="S4252" s="478"/>
      <c r="T4252" s="478"/>
      <c r="U4252" s="624"/>
      <c r="V4252" s="624"/>
      <c r="W4252" s="624"/>
      <c r="BB4252" s="478"/>
      <c r="BC4252" s="478"/>
      <c r="BD4252" s="478"/>
      <c r="BE4252" s="478"/>
      <c r="BF4252" s="478"/>
      <c r="BG4252" s="478"/>
    </row>
    <row r="4253" spans="2:59" x14ac:dyDescent="0.2">
      <c r="B4253" s="478"/>
      <c r="C4253" s="478"/>
      <c r="D4253" s="620"/>
      <c r="E4253" s="620"/>
      <c r="F4253" s="620"/>
      <c r="G4253" s="479"/>
      <c r="H4253" s="621"/>
      <c r="I4253" s="622"/>
      <c r="J4253" s="622"/>
      <c r="K4253" s="623"/>
      <c r="L4253" s="623"/>
      <c r="M4253" s="622"/>
      <c r="N4253" s="623"/>
      <c r="O4253" s="622"/>
      <c r="P4253" s="479"/>
      <c r="Q4253" s="479"/>
      <c r="R4253" s="623"/>
      <c r="S4253" s="478"/>
      <c r="T4253" s="478"/>
      <c r="U4253" s="624"/>
      <c r="V4253" s="624"/>
      <c r="W4253" s="624"/>
      <c r="BB4253" s="478"/>
      <c r="BC4253" s="478"/>
      <c r="BD4253" s="478"/>
      <c r="BE4253" s="478"/>
      <c r="BF4253" s="478"/>
      <c r="BG4253" s="478"/>
    </row>
    <row r="4254" spans="2:59" x14ac:dyDescent="0.2">
      <c r="B4254" s="478"/>
      <c r="C4254" s="478"/>
      <c r="D4254" s="620"/>
      <c r="E4254" s="620"/>
      <c r="F4254" s="620"/>
      <c r="G4254" s="479"/>
      <c r="H4254" s="621"/>
      <c r="I4254" s="622"/>
      <c r="J4254" s="622"/>
      <c r="K4254" s="623"/>
      <c r="L4254" s="623"/>
      <c r="M4254" s="622"/>
      <c r="N4254" s="623"/>
      <c r="O4254" s="622"/>
      <c r="P4254" s="479"/>
      <c r="Q4254" s="479"/>
      <c r="R4254" s="623"/>
      <c r="S4254" s="478"/>
      <c r="T4254" s="478"/>
      <c r="U4254" s="624"/>
      <c r="V4254" s="624"/>
      <c r="W4254" s="624"/>
      <c r="BB4254" s="478"/>
      <c r="BC4254" s="478"/>
      <c r="BD4254" s="478"/>
      <c r="BE4254" s="478"/>
      <c r="BF4254" s="478"/>
      <c r="BG4254" s="478"/>
    </row>
    <row r="4255" spans="2:59" x14ac:dyDescent="0.2">
      <c r="B4255" s="478"/>
      <c r="C4255" s="478"/>
      <c r="D4255" s="620"/>
      <c r="E4255" s="620"/>
      <c r="F4255" s="620"/>
      <c r="G4255" s="479"/>
      <c r="H4255" s="621"/>
      <c r="I4255" s="622"/>
      <c r="J4255" s="622"/>
      <c r="K4255" s="623"/>
      <c r="L4255" s="623"/>
      <c r="M4255" s="622"/>
      <c r="N4255" s="623"/>
      <c r="O4255" s="622"/>
      <c r="P4255" s="479"/>
      <c r="Q4255" s="479"/>
      <c r="R4255" s="623"/>
      <c r="S4255" s="478"/>
      <c r="T4255" s="478"/>
      <c r="U4255" s="624"/>
      <c r="V4255" s="624"/>
      <c r="W4255" s="624"/>
      <c r="BB4255" s="478"/>
      <c r="BC4255" s="478"/>
      <c r="BD4255" s="478"/>
      <c r="BE4255" s="478"/>
      <c r="BF4255" s="478"/>
      <c r="BG4255" s="478"/>
    </row>
    <row r="4256" spans="2:59" x14ac:dyDescent="0.2">
      <c r="B4256" s="478"/>
      <c r="C4256" s="478"/>
      <c r="D4256" s="620"/>
      <c r="E4256" s="620"/>
      <c r="F4256" s="620"/>
      <c r="G4256" s="479"/>
      <c r="H4256" s="621"/>
      <c r="I4256" s="622"/>
      <c r="J4256" s="622"/>
      <c r="K4256" s="623"/>
      <c r="L4256" s="623"/>
      <c r="M4256" s="622"/>
      <c r="N4256" s="623"/>
      <c r="O4256" s="622"/>
      <c r="P4256" s="479"/>
      <c r="Q4256" s="479"/>
      <c r="R4256" s="623"/>
      <c r="S4256" s="478"/>
      <c r="T4256" s="478"/>
      <c r="U4256" s="624"/>
      <c r="V4256" s="624"/>
      <c r="W4256" s="624"/>
      <c r="BB4256" s="478"/>
      <c r="BC4256" s="478"/>
      <c r="BD4256" s="478"/>
      <c r="BE4256" s="478"/>
      <c r="BF4256" s="478"/>
      <c r="BG4256" s="478"/>
    </row>
    <row r="4257" spans="2:59" x14ac:dyDescent="0.2">
      <c r="B4257" s="478"/>
      <c r="C4257" s="478"/>
      <c r="D4257" s="620"/>
      <c r="E4257" s="620"/>
      <c r="F4257" s="620"/>
      <c r="G4257" s="479"/>
      <c r="H4257" s="621"/>
      <c r="I4257" s="622"/>
      <c r="J4257" s="622"/>
      <c r="K4257" s="623"/>
      <c r="L4257" s="623"/>
      <c r="M4257" s="622"/>
      <c r="N4257" s="623"/>
      <c r="O4257" s="622"/>
      <c r="P4257" s="479"/>
      <c r="Q4257" s="479"/>
      <c r="R4257" s="623"/>
      <c r="S4257" s="478"/>
      <c r="T4257" s="478"/>
      <c r="U4257" s="624"/>
      <c r="V4257" s="624"/>
      <c r="W4257" s="624"/>
      <c r="BB4257" s="478"/>
      <c r="BC4257" s="478"/>
      <c r="BD4257" s="478"/>
      <c r="BE4257" s="478"/>
      <c r="BF4257" s="478"/>
      <c r="BG4257" s="478"/>
    </row>
    <row r="4258" spans="2:59" x14ac:dyDescent="0.2">
      <c r="B4258" s="478"/>
      <c r="C4258" s="478"/>
      <c r="D4258" s="620"/>
      <c r="E4258" s="620"/>
      <c r="F4258" s="620"/>
      <c r="G4258" s="479"/>
      <c r="H4258" s="621"/>
      <c r="I4258" s="622"/>
      <c r="J4258" s="622"/>
      <c r="K4258" s="623"/>
      <c r="L4258" s="623"/>
      <c r="M4258" s="622"/>
      <c r="N4258" s="623"/>
      <c r="O4258" s="622"/>
      <c r="P4258" s="479"/>
      <c r="Q4258" s="479"/>
      <c r="R4258" s="623"/>
      <c r="S4258" s="478"/>
      <c r="T4258" s="478"/>
      <c r="U4258" s="624"/>
      <c r="V4258" s="624"/>
      <c r="W4258" s="624"/>
      <c r="BB4258" s="478"/>
      <c r="BC4258" s="478"/>
      <c r="BD4258" s="478"/>
      <c r="BE4258" s="478"/>
      <c r="BF4258" s="478"/>
      <c r="BG4258" s="478"/>
    </row>
    <row r="4259" spans="2:59" x14ac:dyDescent="0.2">
      <c r="B4259" s="478"/>
      <c r="C4259" s="478"/>
      <c r="D4259" s="620"/>
      <c r="E4259" s="620"/>
      <c r="F4259" s="620"/>
      <c r="G4259" s="479"/>
      <c r="H4259" s="621"/>
      <c r="I4259" s="622"/>
      <c r="J4259" s="622"/>
      <c r="K4259" s="623"/>
      <c r="L4259" s="623"/>
      <c r="M4259" s="622"/>
      <c r="N4259" s="623"/>
      <c r="O4259" s="622"/>
      <c r="P4259" s="479"/>
      <c r="Q4259" s="479"/>
      <c r="R4259" s="623"/>
      <c r="S4259" s="478"/>
      <c r="T4259" s="478"/>
      <c r="U4259" s="624"/>
      <c r="V4259" s="624"/>
      <c r="W4259" s="624"/>
      <c r="BB4259" s="478"/>
      <c r="BC4259" s="478"/>
      <c r="BD4259" s="478"/>
      <c r="BE4259" s="478"/>
      <c r="BF4259" s="478"/>
      <c r="BG4259" s="478"/>
    </row>
    <row r="4260" spans="2:59" x14ac:dyDescent="0.2">
      <c r="B4260" s="478"/>
      <c r="C4260" s="478"/>
      <c r="D4260" s="620"/>
      <c r="E4260" s="620"/>
      <c r="F4260" s="620"/>
      <c r="G4260" s="479"/>
      <c r="H4260" s="621"/>
      <c r="I4260" s="622"/>
      <c r="J4260" s="622"/>
      <c r="K4260" s="623"/>
      <c r="L4260" s="623"/>
      <c r="M4260" s="622"/>
      <c r="N4260" s="623"/>
      <c r="O4260" s="622"/>
      <c r="P4260" s="479"/>
      <c r="Q4260" s="479"/>
      <c r="R4260" s="623"/>
      <c r="S4260" s="478"/>
      <c r="T4260" s="478"/>
      <c r="U4260" s="624"/>
      <c r="V4260" s="624"/>
      <c r="W4260" s="624"/>
      <c r="BB4260" s="478"/>
      <c r="BC4260" s="478"/>
      <c r="BD4260" s="478"/>
      <c r="BE4260" s="478"/>
      <c r="BF4260" s="478"/>
      <c r="BG4260" s="478"/>
    </row>
    <row r="4261" spans="2:59" x14ac:dyDescent="0.2">
      <c r="B4261" s="478"/>
      <c r="C4261" s="478"/>
      <c r="D4261" s="620"/>
      <c r="E4261" s="620"/>
      <c r="F4261" s="620"/>
      <c r="G4261" s="479"/>
      <c r="H4261" s="621"/>
      <c r="I4261" s="622"/>
      <c r="J4261" s="622"/>
      <c r="K4261" s="623"/>
      <c r="L4261" s="623"/>
      <c r="M4261" s="622"/>
      <c r="N4261" s="623"/>
      <c r="O4261" s="622"/>
      <c r="P4261" s="479"/>
      <c r="Q4261" s="479"/>
      <c r="R4261" s="623"/>
      <c r="S4261" s="478"/>
      <c r="T4261" s="478"/>
      <c r="U4261" s="624"/>
      <c r="V4261" s="624"/>
      <c r="W4261" s="624"/>
      <c r="BB4261" s="478"/>
      <c r="BC4261" s="478"/>
      <c r="BD4261" s="478"/>
      <c r="BE4261" s="478"/>
      <c r="BF4261" s="478"/>
      <c r="BG4261" s="478"/>
    </row>
    <row r="4262" spans="2:59" x14ac:dyDescent="0.2">
      <c r="B4262" s="478"/>
      <c r="C4262" s="478"/>
      <c r="D4262" s="620"/>
      <c r="E4262" s="620"/>
      <c r="F4262" s="620"/>
      <c r="G4262" s="479"/>
      <c r="H4262" s="621"/>
      <c r="I4262" s="622"/>
      <c r="J4262" s="622"/>
      <c r="K4262" s="623"/>
      <c r="L4262" s="623"/>
      <c r="M4262" s="622"/>
      <c r="N4262" s="623"/>
      <c r="O4262" s="622"/>
      <c r="P4262" s="479"/>
      <c r="Q4262" s="479"/>
      <c r="R4262" s="623"/>
      <c r="S4262" s="478"/>
      <c r="T4262" s="478"/>
      <c r="U4262" s="624"/>
      <c r="V4262" s="624"/>
      <c r="W4262" s="624"/>
      <c r="BB4262" s="478"/>
      <c r="BC4262" s="478"/>
      <c r="BD4262" s="478"/>
      <c r="BE4262" s="478"/>
      <c r="BF4262" s="478"/>
      <c r="BG4262" s="478"/>
    </row>
    <row r="4263" spans="2:59" x14ac:dyDescent="0.2">
      <c r="B4263" s="478"/>
      <c r="C4263" s="478"/>
      <c r="D4263" s="620"/>
      <c r="E4263" s="620"/>
      <c r="F4263" s="620"/>
      <c r="G4263" s="479"/>
      <c r="H4263" s="621"/>
      <c r="I4263" s="622"/>
      <c r="J4263" s="622"/>
      <c r="K4263" s="623"/>
      <c r="L4263" s="623"/>
      <c r="M4263" s="622"/>
      <c r="N4263" s="623"/>
      <c r="O4263" s="622"/>
      <c r="P4263" s="479"/>
      <c r="Q4263" s="479"/>
      <c r="R4263" s="623"/>
      <c r="S4263" s="478"/>
      <c r="T4263" s="478"/>
      <c r="U4263" s="624"/>
      <c r="V4263" s="624"/>
      <c r="W4263" s="624"/>
      <c r="BB4263" s="478"/>
      <c r="BC4263" s="478"/>
      <c r="BD4263" s="478"/>
      <c r="BE4263" s="478"/>
      <c r="BF4263" s="478"/>
      <c r="BG4263" s="478"/>
    </row>
    <row r="4264" spans="2:59" x14ac:dyDescent="0.2">
      <c r="B4264" s="478"/>
      <c r="C4264" s="478"/>
      <c r="D4264" s="620"/>
      <c r="E4264" s="620"/>
      <c r="F4264" s="620"/>
      <c r="G4264" s="479"/>
      <c r="H4264" s="621"/>
      <c r="I4264" s="622"/>
      <c r="J4264" s="622"/>
      <c r="K4264" s="623"/>
      <c r="L4264" s="623"/>
      <c r="M4264" s="622"/>
      <c r="N4264" s="623"/>
      <c r="O4264" s="622"/>
      <c r="P4264" s="479"/>
      <c r="Q4264" s="479"/>
      <c r="R4264" s="623"/>
      <c r="S4264" s="478"/>
      <c r="T4264" s="478"/>
      <c r="U4264" s="624"/>
      <c r="V4264" s="624"/>
      <c r="W4264" s="624"/>
      <c r="BB4264" s="478"/>
      <c r="BC4264" s="478"/>
      <c r="BD4264" s="478"/>
      <c r="BE4264" s="478"/>
      <c r="BF4264" s="478"/>
      <c r="BG4264" s="478"/>
    </row>
    <row r="4265" spans="2:59" x14ac:dyDescent="0.2">
      <c r="B4265" s="478"/>
      <c r="C4265" s="478"/>
      <c r="D4265" s="620"/>
      <c r="E4265" s="620"/>
      <c r="F4265" s="620"/>
      <c r="G4265" s="479"/>
      <c r="H4265" s="621"/>
      <c r="I4265" s="622"/>
      <c r="J4265" s="622"/>
      <c r="K4265" s="623"/>
      <c r="L4265" s="623"/>
      <c r="M4265" s="622"/>
      <c r="N4265" s="623"/>
      <c r="O4265" s="622"/>
      <c r="P4265" s="479"/>
      <c r="Q4265" s="479"/>
      <c r="R4265" s="623"/>
      <c r="S4265" s="478"/>
      <c r="T4265" s="478"/>
      <c r="U4265" s="624"/>
      <c r="V4265" s="624"/>
      <c r="W4265" s="624"/>
      <c r="BB4265" s="478"/>
      <c r="BC4265" s="478"/>
      <c r="BD4265" s="478"/>
      <c r="BE4265" s="478"/>
      <c r="BF4265" s="478"/>
      <c r="BG4265" s="478"/>
    </row>
    <row r="4266" spans="2:59" x14ac:dyDescent="0.2">
      <c r="B4266" s="478"/>
      <c r="C4266" s="478"/>
      <c r="D4266" s="620"/>
      <c r="E4266" s="620"/>
      <c r="F4266" s="620"/>
      <c r="G4266" s="479"/>
      <c r="H4266" s="621"/>
      <c r="I4266" s="622"/>
      <c r="J4266" s="622"/>
      <c r="K4266" s="623"/>
      <c r="L4266" s="623"/>
      <c r="M4266" s="622"/>
      <c r="N4266" s="623"/>
      <c r="O4266" s="622"/>
      <c r="P4266" s="479"/>
      <c r="Q4266" s="479"/>
      <c r="R4266" s="623"/>
      <c r="S4266" s="478"/>
      <c r="T4266" s="478"/>
      <c r="U4266" s="624"/>
      <c r="V4266" s="624"/>
      <c r="W4266" s="624"/>
      <c r="BB4266" s="478"/>
      <c r="BC4266" s="478"/>
      <c r="BD4266" s="478"/>
      <c r="BE4266" s="478"/>
      <c r="BF4266" s="478"/>
      <c r="BG4266" s="478"/>
    </row>
    <row r="4267" spans="2:59" x14ac:dyDescent="0.2">
      <c r="B4267" s="478"/>
      <c r="C4267" s="478"/>
      <c r="D4267" s="620"/>
      <c r="E4267" s="620"/>
      <c r="F4267" s="620"/>
      <c r="G4267" s="479"/>
      <c r="H4267" s="621"/>
      <c r="I4267" s="622"/>
      <c r="J4267" s="622"/>
      <c r="K4267" s="623"/>
      <c r="L4267" s="623"/>
      <c r="M4267" s="622"/>
      <c r="N4267" s="623"/>
      <c r="O4267" s="622"/>
      <c r="P4267" s="479"/>
      <c r="Q4267" s="479"/>
      <c r="R4267" s="623"/>
      <c r="S4267" s="478"/>
      <c r="T4267" s="478"/>
      <c r="U4267" s="624"/>
      <c r="V4267" s="624"/>
      <c r="W4267" s="624"/>
      <c r="BB4267" s="478"/>
      <c r="BC4267" s="478"/>
      <c r="BD4267" s="478"/>
      <c r="BE4267" s="478"/>
      <c r="BF4267" s="478"/>
      <c r="BG4267" s="478"/>
    </row>
    <row r="4268" spans="2:59" x14ac:dyDescent="0.2">
      <c r="B4268" s="478"/>
      <c r="C4268" s="478"/>
      <c r="D4268" s="620"/>
      <c r="E4268" s="620"/>
      <c r="F4268" s="620"/>
      <c r="G4268" s="479"/>
      <c r="H4268" s="621"/>
      <c r="I4268" s="622"/>
      <c r="J4268" s="622"/>
      <c r="K4268" s="623"/>
      <c r="L4268" s="623"/>
      <c r="M4268" s="622"/>
      <c r="N4268" s="623"/>
      <c r="O4268" s="622"/>
      <c r="P4268" s="479"/>
      <c r="Q4268" s="479"/>
      <c r="R4268" s="623"/>
      <c r="S4268" s="478"/>
      <c r="T4268" s="478"/>
      <c r="U4268" s="624"/>
      <c r="V4268" s="624"/>
      <c r="W4268" s="624"/>
      <c r="BB4268" s="478"/>
      <c r="BC4268" s="478"/>
      <c r="BD4268" s="478"/>
      <c r="BE4268" s="478"/>
      <c r="BF4268" s="478"/>
      <c r="BG4268" s="478"/>
    </row>
    <row r="4269" spans="2:59" x14ac:dyDescent="0.2">
      <c r="B4269" s="478"/>
      <c r="C4269" s="478"/>
      <c r="D4269" s="620"/>
      <c r="E4269" s="620"/>
      <c r="F4269" s="620"/>
      <c r="G4269" s="479"/>
      <c r="H4269" s="621"/>
      <c r="I4269" s="622"/>
      <c r="J4269" s="622"/>
      <c r="K4269" s="623"/>
      <c r="L4269" s="623"/>
      <c r="M4269" s="622"/>
      <c r="N4269" s="623"/>
      <c r="O4269" s="622"/>
      <c r="P4269" s="479"/>
      <c r="Q4269" s="479"/>
      <c r="R4269" s="623"/>
      <c r="S4269" s="478"/>
      <c r="T4269" s="478"/>
      <c r="U4269" s="624"/>
      <c r="V4269" s="624"/>
      <c r="W4269" s="624"/>
      <c r="BB4269" s="478"/>
      <c r="BC4269" s="478"/>
      <c r="BD4269" s="478"/>
      <c r="BE4269" s="478"/>
      <c r="BF4269" s="478"/>
      <c r="BG4269" s="478"/>
    </row>
    <row r="4270" spans="2:59" x14ac:dyDescent="0.2">
      <c r="B4270" s="478"/>
      <c r="C4270" s="478"/>
      <c r="D4270" s="620"/>
      <c r="E4270" s="620"/>
      <c r="F4270" s="620"/>
      <c r="G4270" s="479"/>
      <c r="H4270" s="621"/>
      <c r="I4270" s="622"/>
      <c r="J4270" s="622"/>
      <c r="K4270" s="623"/>
      <c r="L4270" s="623"/>
      <c r="M4270" s="622"/>
      <c r="N4270" s="623"/>
      <c r="O4270" s="622"/>
      <c r="P4270" s="479"/>
      <c r="Q4270" s="479"/>
      <c r="R4270" s="623"/>
      <c r="S4270" s="478"/>
      <c r="T4270" s="478"/>
      <c r="U4270" s="624"/>
      <c r="V4270" s="624"/>
      <c r="W4270" s="624"/>
      <c r="BB4270" s="478"/>
      <c r="BC4270" s="478"/>
      <c r="BD4270" s="478"/>
      <c r="BE4270" s="478"/>
      <c r="BF4270" s="478"/>
      <c r="BG4270" s="478"/>
    </row>
    <row r="4271" spans="2:59" x14ac:dyDescent="0.2">
      <c r="B4271" s="478"/>
      <c r="C4271" s="478"/>
      <c r="D4271" s="620"/>
      <c r="E4271" s="620"/>
      <c r="F4271" s="620"/>
      <c r="G4271" s="479"/>
      <c r="H4271" s="621"/>
      <c r="I4271" s="622"/>
      <c r="J4271" s="622"/>
      <c r="K4271" s="623"/>
      <c r="L4271" s="623"/>
      <c r="M4271" s="622"/>
      <c r="N4271" s="623"/>
      <c r="O4271" s="622"/>
      <c r="P4271" s="479"/>
      <c r="Q4271" s="479"/>
      <c r="R4271" s="623"/>
      <c r="S4271" s="478"/>
      <c r="T4271" s="478"/>
      <c r="U4271" s="624"/>
      <c r="V4271" s="624"/>
      <c r="W4271" s="624"/>
      <c r="BB4271" s="478"/>
      <c r="BC4271" s="478"/>
      <c r="BD4271" s="478"/>
      <c r="BE4271" s="478"/>
      <c r="BF4271" s="478"/>
      <c r="BG4271" s="478"/>
    </row>
    <row r="4272" spans="2:59" x14ac:dyDescent="0.2">
      <c r="B4272" s="478"/>
      <c r="C4272" s="478"/>
      <c r="D4272" s="620"/>
      <c r="E4272" s="620"/>
      <c r="F4272" s="620"/>
      <c r="G4272" s="479"/>
      <c r="H4272" s="621"/>
      <c r="I4272" s="622"/>
      <c r="J4272" s="622"/>
      <c r="K4272" s="623"/>
      <c r="L4272" s="623"/>
      <c r="M4272" s="622"/>
      <c r="N4272" s="623"/>
      <c r="O4272" s="622"/>
      <c r="P4272" s="479"/>
      <c r="Q4272" s="479"/>
      <c r="R4272" s="623"/>
      <c r="S4272" s="478"/>
      <c r="T4272" s="478"/>
      <c r="U4272" s="624"/>
      <c r="V4272" s="624"/>
      <c r="W4272" s="624"/>
      <c r="BB4272" s="478"/>
      <c r="BC4272" s="478"/>
      <c r="BD4272" s="478"/>
      <c r="BE4272" s="478"/>
      <c r="BF4272" s="478"/>
      <c r="BG4272" s="478"/>
    </row>
    <row r="4273" spans="2:59" x14ac:dyDescent="0.2">
      <c r="B4273" s="478"/>
      <c r="C4273" s="478"/>
      <c r="D4273" s="620"/>
      <c r="E4273" s="620"/>
      <c r="F4273" s="620"/>
      <c r="G4273" s="479"/>
      <c r="H4273" s="621"/>
      <c r="I4273" s="622"/>
      <c r="J4273" s="622"/>
      <c r="K4273" s="623"/>
      <c r="L4273" s="623"/>
      <c r="M4273" s="622"/>
      <c r="N4273" s="623"/>
      <c r="O4273" s="622"/>
      <c r="P4273" s="479"/>
      <c r="Q4273" s="479"/>
      <c r="R4273" s="623"/>
      <c r="S4273" s="478"/>
      <c r="T4273" s="478"/>
      <c r="U4273" s="624"/>
      <c r="V4273" s="624"/>
      <c r="W4273" s="624"/>
      <c r="BB4273" s="478"/>
      <c r="BC4273" s="478"/>
      <c r="BD4273" s="478"/>
      <c r="BE4273" s="478"/>
      <c r="BF4273" s="478"/>
      <c r="BG4273" s="478"/>
    </row>
    <row r="4274" spans="2:59" x14ac:dyDescent="0.2">
      <c r="B4274" s="478"/>
      <c r="C4274" s="478"/>
      <c r="D4274" s="620"/>
      <c r="E4274" s="620"/>
      <c r="F4274" s="620"/>
      <c r="G4274" s="479"/>
      <c r="H4274" s="621"/>
      <c r="I4274" s="622"/>
      <c r="J4274" s="622"/>
      <c r="K4274" s="623"/>
      <c r="L4274" s="623"/>
      <c r="M4274" s="622"/>
      <c r="N4274" s="623"/>
      <c r="O4274" s="622"/>
      <c r="P4274" s="479"/>
      <c r="Q4274" s="479"/>
      <c r="R4274" s="623"/>
      <c r="S4274" s="478"/>
      <c r="T4274" s="478"/>
      <c r="U4274" s="624"/>
      <c r="V4274" s="624"/>
      <c r="W4274" s="624"/>
      <c r="BB4274" s="478"/>
      <c r="BC4274" s="478"/>
      <c r="BD4274" s="478"/>
      <c r="BE4274" s="478"/>
      <c r="BF4274" s="478"/>
      <c r="BG4274" s="478"/>
    </row>
    <row r="4275" spans="2:59" x14ac:dyDescent="0.2">
      <c r="B4275" s="478"/>
      <c r="C4275" s="478"/>
      <c r="D4275" s="620"/>
      <c r="E4275" s="620"/>
      <c r="F4275" s="620"/>
      <c r="G4275" s="479"/>
      <c r="H4275" s="621"/>
      <c r="I4275" s="622"/>
      <c r="J4275" s="622"/>
      <c r="K4275" s="623"/>
      <c r="L4275" s="623"/>
      <c r="M4275" s="622"/>
      <c r="N4275" s="623"/>
      <c r="O4275" s="622"/>
      <c r="P4275" s="479"/>
      <c r="Q4275" s="479"/>
      <c r="R4275" s="623"/>
      <c r="S4275" s="478"/>
      <c r="T4275" s="478"/>
      <c r="U4275" s="624"/>
      <c r="V4275" s="624"/>
      <c r="W4275" s="624"/>
      <c r="BB4275" s="478"/>
      <c r="BC4275" s="478"/>
      <c r="BD4275" s="478"/>
      <c r="BE4275" s="478"/>
      <c r="BF4275" s="478"/>
      <c r="BG4275" s="478"/>
    </row>
    <row r="4276" spans="2:59" x14ac:dyDescent="0.2">
      <c r="B4276" s="478"/>
      <c r="C4276" s="478"/>
      <c r="D4276" s="620"/>
      <c r="E4276" s="620"/>
      <c r="F4276" s="620"/>
      <c r="G4276" s="479"/>
      <c r="H4276" s="621"/>
      <c r="I4276" s="622"/>
      <c r="J4276" s="622"/>
      <c r="K4276" s="623"/>
      <c r="L4276" s="623"/>
      <c r="M4276" s="622"/>
      <c r="N4276" s="623"/>
      <c r="O4276" s="622"/>
      <c r="P4276" s="479"/>
      <c r="Q4276" s="479"/>
      <c r="R4276" s="623"/>
      <c r="S4276" s="478"/>
      <c r="T4276" s="478"/>
      <c r="U4276" s="624"/>
      <c r="V4276" s="624"/>
      <c r="W4276" s="624"/>
      <c r="BB4276" s="478"/>
      <c r="BC4276" s="478"/>
      <c r="BD4276" s="478"/>
      <c r="BE4276" s="478"/>
      <c r="BF4276" s="478"/>
      <c r="BG4276" s="478"/>
    </row>
    <row r="4277" spans="2:59" x14ac:dyDescent="0.2">
      <c r="B4277" s="478"/>
      <c r="C4277" s="478"/>
      <c r="D4277" s="620"/>
      <c r="E4277" s="620"/>
      <c r="F4277" s="620"/>
      <c r="G4277" s="479"/>
      <c r="H4277" s="621"/>
      <c r="I4277" s="622"/>
      <c r="J4277" s="622"/>
      <c r="K4277" s="623"/>
      <c r="L4277" s="623"/>
      <c r="M4277" s="622"/>
      <c r="N4277" s="623"/>
      <c r="O4277" s="622"/>
      <c r="P4277" s="479"/>
      <c r="Q4277" s="479"/>
      <c r="R4277" s="623"/>
      <c r="S4277" s="478"/>
      <c r="T4277" s="478"/>
      <c r="U4277" s="624"/>
      <c r="V4277" s="624"/>
      <c r="W4277" s="624"/>
      <c r="BB4277" s="478"/>
      <c r="BC4277" s="478"/>
      <c r="BD4277" s="478"/>
      <c r="BE4277" s="478"/>
      <c r="BF4277" s="478"/>
      <c r="BG4277" s="478"/>
    </row>
    <row r="4278" spans="2:59" x14ac:dyDescent="0.2">
      <c r="B4278" s="478"/>
      <c r="C4278" s="478"/>
      <c r="D4278" s="620"/>
      <c r="E4278" s="620"/>
      <c r="F4278" s="620"/>
      <c r="G4278" s="479"/>
      <c r="H4278" s="621"/>
      <c r="I4278" s="622"/>
      <c r="J4278" s="622"/>
      <c r="K4278" s="623"/>
      <c r="L4278" s="623"/>
      <c r="M4278" s="622"/>
      <c r="N4278" s="623"/>
      <c r="O4278" s="622"/>
      <c r="P4278" s="479"/>
      <c r="Q4278" s="479"/>
      <c r="R4278" s="623"/>
      <c r="S4278" s="478"/>
      <c r="T4278" s="478"/>
      <c r="U4278" s="624"/>
      <c r="V4278" s="624"/>
      <c r="W4278" s="624"/>
      <c r="BB4278" s="478"/>
      <c r="BC4278" s="478"/>
      <c r="BD4278" s="478"/>
      <c r="BE4278" s="478"/>
      <c r="BF4278" s="478"/>
      <c r="BG4278" s="478"/>
    </row>
    <row r="4279" spans="2:59" x14ac:dyDescent="0.2">
      <c r="B4279" s="478"/>
      <c r="C4279" s="478"/>
      <c r="D4279" s="620"/>
      <c r="E4279" s="620"/>
      <c r="F4279" s="620"/>
      <c r="G4279" s="479"/>
      <c r="H4279" s="621"/>
      <c r="I4279" s="622"/>
      <c r="J4279" s="622"/>
      <c r="K4279" s="623"/>
      <c r="L4279" s="623"/>
      <c r="M4279" s="622"/>
      <c r="N4279" s="623"/>
      <c r="O4279" s="622"/>
      <c r="P4279" s="479"/>
      <c r="Q4279" s="479"/>
      <c r="R4279" s="623"/>
      <c r="S4279" s="478"/>
      <c r="T4279" s="478"/>
      <c r="U4279" s="624"/>
      <c r="V4279" s="624"/>
      <c r="W4279" s="624"/>
      <c r="BB4279" s="478"/>
      <c r="BC4279" s="478"/>
      <c r="BD4279" s="478"/>
      <c r="BE4279" s="478"/>
      <c r="BF4279" s="478"/>
      <c r="BG4279" s="478"/>
    </row>
    <row r="4280" spans="2:59" x14ac:dyDescent="0.2">
      <c r="B4280" s="478"/>
      <c r="C4280" s="478"/>
      <c r="D4280" s="620"/>
      <c r="E4280" s="620"/>
      <c r="F4280" s="620"/>
      <c r="G4280" s="479"/>
      <c r="H4280" s="621"/>
      <c r="I4280" s="622"/>
      <c r="J4280" s="622"/>
      <c r="K4280" s="623"/>
      <c r="L4280" s="623"/>
      <c r="M4280" s="622"/>
      <c r="N4280" s="623"/>
      <c r="O4280" s="622"/>
      <c r="P4280" s="479"/>
      <c r="Q4280" s="479"/>
      <c r="R4280" s="623"/>
      <c r="S4280" s="478"/>
      <c r="T4280" s="478"/>
      <c r="U4280" s="624"/>
      <c r="V4280" s="624"/>
      <c r="W4280" s="624"/>
      <c r="BB4280" s="478"/>
      <c r="BC4280" s="478"/>
      <c r="BD4280" s="478"/>
      <c r="BE4280" s="478"/>
      <c r="BF4280" s="478"/>
      <c r="BG4280" s="478"/>
    </row>
    <row r="4281" spans="2:59" x14ac:dyDescent="0.2">
      <c r="B4281" s="478"/>
      <c r="C4281" s="478"/>
      <c r="D4281" s="620"/>
      <c r="E4281" s="620"/>
      <c r="F4281" s="620"/>
      <c r="G4281" s="479"/>
      <c r="H4281" s="621"/>
      <c r="I4281" s="622"/>
      <c r="J4281" s="622"/>
      <c r="K4281" s="623"/>
      <c r="L4281" s="623"/>
      <c r="M4281" s="622"/>
      <c r="N4281" s="623"/>
      <c r="O4281" s="622"/>
      <c r="P4281" s="479"/>
      <c r="Q4281" s="479"/>
      <c r="R4281" s="623"/>
      <c r="S4281" s="478"/>
      <c r="T4281" s="478"/>
      <c r="U4281" s="624"/>
      <c r="V4281" s="624"/>
      <c r="W4281" s="624"/>
      <c r="BB4281" s="478"/>
      <c r="BC4281" s="478"/>
      <c r="BD4281" s="478"/>
      <c r="BE4281" s="478"/>
      <c r="BF4281" s="478"/>
      <c r="BG4281" s="478"/>
    </row>
    <row r="4282" spans="2:59" x14ac:dyDescent="0.2">
      <c r="B4282" s="478"/>
      <c r="C4282" s="478"/>
      <c r="D4282" s="620"/>
      <c r="E4282" s="620"/>
      <c r="F4282" s="620"/>
      <c r="G4282" s="479"/>
      <c r="H4282" s="621"/>
      <c r="I4282" s="622"/>
      <c r="J4282" s="622"/>
      <c r="K4282" s="623"/>
      <c r="L4282" s="623"/>
      <c r="M4282" s="622"/>
      <c r="N4282" s="623"/>
      <c r="O4282" s="622"/>
      <c r="P4282" s="479"/>
      <c r="Q4282" s="479"/>
      <c r="R4282" s="623"/>
      <c r="S4282" s="478"/>
      <c r="T4282" s="478"/>
      <c r="U4282" s="624"/>
      <c r="V4282" s="624"/>
      <c r="W4282" s="624"/>
      <c r="BB4282" s="478"/>
      <c r="BC4282" s="478"/>
      <c r="BD4282" s="478"/>
      <c r="BE4282" s="478"/>
      <c r="BF4282" s="478"/>
      <c r="BG4282" s="478"/>
    </row>
    <row r="4283" spans="2:59" x14ac:dyDescent="0.2">
      <c r="B4283" s="478"/>
      <c r="C4283" s="478"/>
      <c r="D4283" s="620"/>
      <c r="E4283" s="620"/>
      <c r="F4283" s="620"/>
      <c r="G4283" s="479"/>
      <c r="H4283" s="621"/>
      <c r="I4283" s="622"/>
      <c r="J4283" s="622"/>
      <c r="K4283" s="623"/>
      <c r="L4283" s="623"/>
      <c r="M4283" s="622"/>
      <c r="N4283" s="623"/>
      <c r="O4283" s="622"/>
      <c r="P4283" s="479"/>
      <c r="Q4283" s="479"/>
      <c r="R4283" s="623"/>
      <c r="S4283" s="478"/>
      <c r="T4283" s="478"/>
      <c r="U4283" s="624"/>
      <c r="V4283" s="624"/>
      <c r="W4283" s="624"/>
      <c r="BB4283" s="478"/>
      <c r="BC4283" s="478"/>
      <c r="BD4283" s="478"/>
      <c r="BE4283" s="478"/>
      <c r="BF4283" s="478"/>
      <c r="BG4283" s="478"/>
    </row>
    <row r="4284" spans="2:59" x14ac:dyDescent="0.2">
      <c r="B4284" s="478"/>
      <c r="C4284" s="478"/>
      <c r="D4284" s="620"/>
      <c r="E4284" s="620"/>
      <c r="F4284" s="620"/>
      <c r="G4284" s="479"/>
      <c r="H4284" s="621"/>
      <c r="I4284" s="622"/>
      <c r="J4284" s="622"/>
      <c r="K4284" s="623"/>
      <c r="L4284" s="623"/>
      <c r="M4284" s="622"/>
      <c r="N4284" s="623"/>
      <c r="O4284" s="622"/>
      <c r="P4284" s="479"/>
      <c r="Q4284" s="479"/>
      <c r="R4284" s="623"/>
      <c r="S4284" s="478"/>
      <c r="T4284" s="478"/>
      <c r="U4284" s="624"/>
      <c r="V4284" s="624"/>
      <c r="W4284" s="624"/>
      <c r="BB4284" s="478"/>
      <c r="BC4284" s="478"/>
      <c r="BD4284" s="478"/>
      <c r="BE4284" s="478"/>
      <c r="BF4284" s="478"/>
      <c r="BG4284" s="478"/>
    </row>
    <row r="4285" spans="2:59" x14ac:dyDescent="0.2">
      <c r="B4285" s="478"/>
      <c r="C4285" s="478"/>
      <c r="D4285" s="620"/>
      <c r="E4285" s="620"/>
      <c r="F4285" s="620"/>
      <c r="G4285" s="479"/>
      <c r="H4285" s="621"/>
      <c r="I4285" s="622"/>
      <c r="J4285" s="622"/>
      <c r="K4285" s="623"/>
      <c r="L4285" s="623"/>
      <c r="M4285" s="622"/>
      <c r="N4285" s="623"/>
      <c r="O4285" s="622"/>
      <c r="P4285" s="479"/>
      <c r="Q4285" s="479"/>
      <c r="R4285" s="623"/>
      <c r="S4285" s="478"/>
      <c r="T4285" s="478"/>
      <c r="U4285" s="624"/>
      <c r="V4285" s="624"/>
      <c r="W4285" s="624"/>
      <c r="BB4285" s="478"/>
      <c r="BC4285" s="478"/>
      <c r="BD4285" s="478"/>
      <c r="BE4285" s="478"/>
      <c r="BF4285" s="478"/>
      <c r="BG4285" s="478"/>
    </row>
    <row r="4286" spans="2:59" x14ac:dyDescent="0.2">
      <c r="B4286" s="478"/>
      <c r="C4286" s="478"/>
      <c r="D4286" s="620"/>
      <c r="E4286" s="620"/>
      <c r="F4286" s="620"/>
      <c r="G4286" s="479"/>
      <c r="H4286" s="621"/>
      <c r="I4286" s="622"/>
      <c r="J4286" s="622"/>
      <c r="K4286" s="623"/>
      <c r="L4286" s="623"/>
      <c r="M4286" s="622"/>
      <c r="N4286" s="623"/>
      <c r="O4286" s="622"/>
      <c r="P4286" s="479"/>
      <c r="Q4286" s="479"/>
      <c r="R4286" s="623"/>
      <c r="S4286" s="478"/>
      <c r="T4286" s="478"/>
      <c r="U4286" s="624"/>
      <c r="V4286" s="624"/>
      <c r="W4286" s="624"/>
      <c r="BB4286" s="478"/>
      <c r="BC4286" s="478"/>
      <c r="BD4286" s="478"/>
      <c r="BE4286" s="478"/>
      <c r="BF4286" s="478"/>
      <c r="BG4286" s="478"/>
    </row>
    <row r="4287" spans="2:59" x14ac:dyDescent="0.2">
      <c r="B4287" s="478"/>
      <c r="C4287" s="478"/>
      <c r="D4287" s="620"/>
      <c r="E4287" s="620"/>
      <c r="F4287" s="620"/>
      <c r="G4287" s="479"/>
      <c r="H4287" s="621"/>
      <c r="I4287" s="622"/>
      <c r="J4287" s="622"/>
      <c r="K4287" s="623"/>
      <c r="L4287" s="623"/>
      <c r="M4287" s="622"/>
      <c r="N4287" s="623"/>
      <c r="O4287" s="622"/>
      <c r="P4287" s="479"/>
      <c r="Q4287" s="479"/>
      <c r="R4287" s="623"/>
      <c r="S4287" s="478"/>
      <c r="T4287" s="478"/>
      <c r="U4287" s="624"/>
      <c r="V4287" s="624"/>
      <c r="W4287" s="624"/>
      <c r="BB4287" s="478"/>
      <c r="BC4287" s="478"/>
      <c r="BD4287" s="478"/>
      <c r="BE4287" s="478"/>
      <c r="BF4287" s="478"/>
      <c r="BG4287" s="478"/>
    </row>
    <row r="4288" spans="2:59" x14ac:dyDescent="0.2">
      <c r="B4288" s="478"/>
      <c r="C4288" s="478"/>
      <c r="D4288" s="620"/>
      <c r="E4288" s="620"/>
      <c r="F4288" s="620"/>
      <c r="G4288" s="479"/>
      <c r="H4288" s="621"/>
      <c r="I4288" s="622"/>
      <c r="J4288" s="622"/>
      <c r="K4288" s="623"/>
      <c r="L4288" s="623"/>
      <c r="M4288" s="622"/>
      <c r="N4288" s="623"/>
      <c r="O4288" s="622"/>
      <c r="P4288" s="479"/>
      <c r="Q4288" s="479"/>
      <c r="R4288" s="623"/>
      <c r="S4288" s="478"/>
      <c r="T4288" s="478"/>
      <c r="U4288" s="624"/>
      <c r="V4288" s="624"/>
      <c r="W4288" s="624"/>
      <c r="BB4288" s="478"/>
      <c r="BC4288" s="478"/>
      <c r="BD4288" s="478"/>
      <c r="BE4288" s="478"/>
      <c r="BF4288" s="478"/>
      <c r="BG4288" s="478"/>
    </row>
    <row r="4289" spans="2:59" x14ac:dyDescent="0.2">
      <c r="B4289" s="478"/>
      <c r="C4289" s="478"/>
      <c r="D4289" s="620"/>
      <c r="E4289" s="620"/>
      <c r="F4289" s="620"/>
      <c r="G4289" s="479"/>
      <c r="H4289" s="621"/>
      <c r="I4289" s="622"/>
      <c r="J4289" s="622"/>
      <c r="K4289" s="623"/>
      <c r="L4289" s="623"/>
      <c r="M4289" s="622"/>
      <c r="N4289" s="623"/>
      <c r="O4289" s="622"/>
      <c r="P4289" s="479"/>
      <c r="Q4289" s="479"/>
      <c r="R4289" s="623"/>
      <c r="S4289" s="478"/>
      <c r="T4289" s="478"/>
      <c r="U4289" s="624"/>
      <c r="V4289" s="624"/>
      <c r="W4289" s="624"/>
      <c r="BB4289" s="478"/>
      <c r="BC4289" s="478"/>
      <c r="BD4289" s="478"/>
      <c r="BE4289" s="478"/>
      <c r="BF4289" s="478"/>
      <c r="BG4289" s="478"/>
    </row>
    <row r="4290" spans="2:59" x14ac:dyDescent="0.2">
      <c r="B4290" s="478"/>
      <c r="C4290" s="478"/>
      <c r="D4290" s="620"/>
      <c r="E4290" s="620"/>
      <c r="F4290" s="620"/>
      <c r="G4290" s="479"/>
      <c r="H4290" s="621"/>
      <c r="I4290" s="622"/>
      <c r="J4290" s="622"/>
      <c r="K4290" s="623"/>
      <c r="L4290" s="623"/>
      <c r="M4290" s="622"/>
      <c r="N4290" s="623"/>
      <c r="O4290" s="622"/>
      <c r="P4290" s="479"/>
      <c r="Q4290" s="479"/>
      <c r="R4290" s="623"/>
      <c r="S4290" s="478"/>
      <c r="T4290" s="478"/>
      <c r="U4290" s="624"/>
      <c r="V4290" s="624"/>
      <c r="W4290" s="624"/>
      <c r="BB4290" s="478"/>
      <c r="BC4290" s="478"/>
      <c r="BD4290" s="478"/>
      <c r="BE4290" s="478"/>
      <c r="BF4290" s="478"/>
      <c r="BG4290" s="478"/>
    </row>
    <row r="4291" spans="2:59" x14ac:dyDescent="0.2">
      <c r="B4291" s="478"/>
      <c r="C4291" s="478"/>
      <c r="D4291" s="620"/>
      <c r="E4291" s="620"/>
      <c r="F4291" s="620"/>
      <c r="G4291" s="479"/>
      <c r="H4291" s="621"/>
      <c r="I4291" s="622"/>
      <c r="J4291" s="622"/>
      <c r="K4291" s="623"/>
      <c r="L4291" s="623"/>
      <c r="M4291" s="622"/>
      <c r="N4291" s="623"/>
      <c r="O4291" s="622"/>
      <c r="P4291" s="479"/>
      <c r="Q4291" s="479"/>
      <c r="R4291" s="623"/>
      <c r="S4291" s="478"/>
      <c r="T4291" s="478"/>
      <c r="U4291" s="624"/>
      <c r="V4291" s="624"/>
      <c r="W4291" s="624"/>
      <c r="BB4291" s="478"/>
      <c r="BC4291" s="478"/>
      <c r="BD4291" s="478"/>
      <c r="BE4291" s="478"/>
      <c r="BF4291" s="478"/>
      <c r="BG4291" s="478"/>
    </row>
    <row r="4292" spans="2:59" x14ac:dyDescent="0.2">
      <c r="B4292" s="478"/>
      <c r="C4292" s="478"/>
      <c r="D4292" s="620"/>
      <c r="E4292" s="620"/>
      <c r="F4292" s="620"/>
      <c r="G4292" s="479"/>
      <c r="H4292" s="621"/>
      <c r="I4292" s="622"/>
      <c r="J4292" s="622"/>
      <c r="K4292" s="623"/>
      <c r="L4292" s="623"/>
      <c r="M4292" s="622"/>
      <c r="N4292" s="623"/>
      <c r="O4292" s="622"/>
      <c r="P4292" s="479"/>
      <c r="Q4292" s="479"/>
      <c r="R4292" s="623"/>
      <c r="S4292" s="478"/>
      <c r="T4292" s="478"/>
      <c r="U4292" s="624"/>
      <c r="V4292" s="624"/>
      <c r="W4292" s="624"/>
      <c r="BB4292" s="478"/>
      <c r="BC4292" s="478"/>
      <c r="BD4292" s="478"/>
      <c r="BE4292" s="478"/>
      <c r="BF4292" s="478"/>
      <c r="BG4292" s="478"/>
    </row>
    <row r="4293" spans="2:59" x14ac:dyDescent="0.2">
      <c r="B4293" s="478"/>
      <c r="C4293" s="478"/>
      <c r="D4293" s="620"/>
      <c r="E4293" s="620"/>
      <c r="F4293" s="620"/>
      <c r="G4293" s="479"/>
      <c r="H4293" s="621"/>
      <c r="I4293" s="622"/>
      <c r="J4293" s="622"/>
      <c r="K4293" s="623"/>
      <c r="L4293" s="623"/>
      <c r="M4293" s="622"/>
      <c r="N4293" s="623"/>
      <c r="O4293" s="622"/>
      <c r="P4293" s="479"/>
      <c r="Q4293" s="479"/>
      <c r="R4293" s="623"/>
      <c r="S4293" s="478"/>
      <c r="T4293" s="478"/>
      <c r="U4293" s="624"/>
      <c r="V4293" s="624"/>
      <c r="W4293" s="624"/>
      <c r="BB4293" s="478"/>
      <c r="BC4293" s="478"/>
      <c r="BD4293" s="478"/>
      <c r="BE4293" s="478"/>
      <c r="BF4293" s="478"/>
      <c r="BG4293" s="478"/>
    </row>
    <row r="4294" spans="2:59" x14ac:dyDescent="0.2">
      <c r="B4294" s="478"/>
      <c r="C4294" s="478"/>
      <c r="D4294" s="620"/>
      <c r="E4294" s="620"/>
      <c r="F4294" s="620"/>
      <c r="G4294" s="479"/>
      <c r="H4294" s="621"/>
      <c r="I4294" s="622"/>
      <c r="J4294" s="622"/>
      <c r="K4294" s="623"/>
      <c r="L4294" s="623"/>
      <c r="M4294" s="622"/>
      <c r="N4294" s="623"/>
      <c r="O4294" s="622"/>
      <c r="P4294" s="479"/>
      <c r="Q4294" s="479"/>
      <c r="R4294" s="623"/>
      <c r="S4294" s="478"/>
      <c r="T4294" s="478"/>
      <c r="U4294" s="624"/>
      <c r="V4294" s="624"/>
      <c r="W4294" s="624"/>
      <c r="BB4294" s="478"/>
      <c r="BC4294" s="478"/>
      <c r="BD4294" s="478"/>
      <c r="BE4294" s="478"/>
      <c r="BF4294" s="478"/>
      <c r="BG4294" s="478"/>
    </row>
    <row r="4295" spans="2:59" x14ac:dyDescent="0.2">
      <c r="B4295" s="478"/>
      <c r="C4295" s="478"/>
      <c r="D4295" s="620"/>
      <c r="E4295" s="620"/>
      <c r="F4295" s="620"/>
      <c r="G4295" s="479"/>
      <c r="H4295" s="621"/>
      <c r="I4295" s="622"/>
      <c r="J4295" s="622"/>
      <c r="K4295" s="623"/>
      <c r="L4295" s="623"/>
      <c r="M4295" s="622"/>
      <c r="N4295" s="623"/>
      <c r="O4295" s="622"/>
      <c r="P4295" s="479"/>
      <c r="Q4295" s="479"/>
      <c r="R4295" s="623"/>
      <c r="S4295" s="478"/>
      <c r="T4295" s="478"/>
      <c r="U4295" s="624"/>
      <c r="V4295" s="624"/>
      <c r="W4295" s="624"/>
      <c r="BB4295" s="478"/>
      <c r="BC4295" s="478"/>
      <c r="BD4295" s="478"/>
      <c r="BE4295" s="478"/>
      <c r="BF4295" s="478"/>
      <c r="BG4295" s="478"/>
    </row>
    <row r="4296" spans="2:59" x14ac:dyDescent="0.2">
      <c r="B4296" s="478"/>
      <c r="C4296" s="478"/>
      <c r="D4296" s="620"/>
      <c r="E4296" s="620"/>
      <c r="F4296" s="620"/>
      <c r="G4296" s="479"/>
      <c r="H4296" s="621"/>
      <c r="I4296" s="622"/>
      <c r="J4296" s="622"/>
      <c r="K4296" s="623"/>
      <c r="L4296" s="623"/>
      <c r="M4296" s="622"/>
      <c r="N4296" s="623"/>
      <c r="O4296" s="622"/>
      <c r="P4296" s="479"/>
      <c r="Q4296" s="479"/>
      <c r="R4296" s="623"/>
      <c r="S4296" s="478"/>
      <c r="T4296" s="478"/>
      <c r="U4296" s="624"/>
      <c r="V4296" s="624"/>
      <c r="W4296" s="624"/>
      <c r="BB4296" s="478"/>
      <c r="BC4296" s="478"/>
      <c r="BD4296" s="478"/>
      <c r="BE4296" s="478"/>
      <c r="BF4296" s="478"/>
      <c r="BG4296" s="478"/>
    </row>
    <row r="4297" spans="2:59" x14ac:dyDescent="0.2">
      <c r="B4297" s="478"/>
      <c r="C4297" s="478"/>
      <c r="D4297" s="620"/>
      <c r="E4297" s="620"/>
      <c r="F4297" s="620"/>
      <c r="G4297" s="479"/>
      <c r="H4297" s="621"/>
      <c r="I4297" s="622"/>
      <c r="J4297" s="622"/>
      <c r="K4297" s="623"/>
      <c r="L4297" s="623"/>
      <c r="M4297" s="622"/>
      <c r="N4297" s="623"/>
      <c r="O4297" s="622"/>
      <c r="P4297" s="479"/>
      <c r="Q4297" s="479"/>
      <c r="R4297" s="623"/>
      <c r="S4297" s="478"/>
      <c r="T4297" s="478"/>
      <c r="U4297" s="624"/>
      <c r="V4297" s="624"/>
      <c r="W4297" s="624"/>
      <c r="BB4297" s="478"/>
      <c r="BC4297" s="478"/>
      <c r="BD4297" s="478"/>
      <c r="BE4297" s="478"/>
      <c r="BF4297" s="478"/>
      <c r="BG4297" s="478"/>
    </row>
    <row r="4298" spans="2:59" x14ac:dyDescent="0.2">
      <c r="B4298" s="478"/>
      <c r="C4298" s="478"/>
      <c r="D4298" s="620"/>
      <c r="E4298" s="620"/>
      <c r="F4298" s="620"/>
      <c r="G4298" s="479"/>
      <c r="H4298" s="621"/>
      <c r="I4298" s="622"/>
      <c r="J4298" s="622"/>
      <c r="K4298" s="623"/>
      <c r="L4298" s="623"/>
      <c r="M4298" s="622"/>
      <c r="N4298" s="623"/>
      <c r="O4298" s="622"/>
      <c r="P4298" s="479"/>
      <c r="Q4298" s="479"/>
      <c r="R4298" s="623"/>
      <c r="S4298" s="478"/>
      <c r="T4298" s="478"/>
      <c r="U4298" s="624"/>
      <c r="V4298" s="624"/>
      <c r="W4298" s="624"/>
      <c r="BB4298" s="478"/>
      <c r="BC4298" s="478"/>
      <c r="BD4298" s="478"/>
      <c r="BE4298" s="478"/>
      <c r="BF4298" s="478"/>
      <c r="BG4298" s="478"/>
    </row>
    <row r="4299" spans="2:59" x14ac:dyDescent="0.2">
      <c r="B4299" s="478"/>
      <c r="C4299" s="478"/>
      <c r="D4299" s="620"/>
      <c r="E4299" s="620"/>
      <c r="F4299" s="620"/>
      <c r="G4299" s="479"/>
      <c r="H4299" s="621"/>
      <c r="I4299" s="622"/>
      <c r="J4299" s="622"/>
      <c r="K4299" s="623"/>
      <c r="L4299" s="623"/>
      <c r="M4299" s="622"/>
      <c r="N4299" s="623"/>
      <c r="O4299" s="622"/>
      <c r="P4299" s="479"/>
      <c r="Q4299" s="479"/>
      <c r="R4299" s="623"/>
      <c r="S4299" s="478"/>
      <c r="T4299" s="478"/>
      <c r="U4299" s="624"/>
      <c r="V4299" s="624"/>
      <c r="W4299" s="624"/>
      <c r="BB4299" s="478"/>
      <c r="BC4299" s="478"/>
      <c r="BD4299" s="478"/>
      <c r="BE4299" s="478"/>
      <c r="BF4299" s="478"/>
      <c r="BG4299" s="478"/>
    </row>
    <row r="4300" spans="2:59" x14ac:dyDescent="0.2">
      <c r="B4300" s="478"/>
      <c r="C4300" s="478"/>
      <c r="D4300" s="620"/>
      <c r="E4300" s="620"/>
      <c r="F4300" s="620"/>
      <c r="G4300" s="479"/>
      <c r="H4300" s="621"/>
      <c r="I4300" s="622"/>
      <c r="J4300" s="622"/>
      <c r="K4300" s="623"/>
      <c r="L4300" s="623"/>
      <c r="M4300" s="622"/>
      <c r="N4300" s="623"/>
      <c r="O4300" s="622"/>
      <c r="P4300" s="479"/>
      <c r="Q4300" s="479"/>
      <c r="R4300" s="623"/>
      <c r="S4300" s="478"/>
      <c r="T4300" s="478"/>
      <c r="U4300" s="624"/>
      <c r="V4300" s="624"/>
      <c r="W4300" s="624"/>
      <c r="BB4300" s="478"/>
      <c r="BC4300" s="478"/>
      <c r="BD4300" s="478"/>
      <c r="BE4300" s="478"/>
      <c r="BF4300" s="478"/>
      <c r="BG4300" s="478"/>
    </row>
    <row r="4301" spans="2:59" x14ac:dyDescent="0.2">
      <c r="B4301" s="478"/>
      <c r="C4301" s="478"/>
      <c r="D4301" s="620"/>
      <c r="E4301" s="620"/>
      <c r="F4301" s="620"/>
      <c r="G4301" s="479"/>
      <c r="H4301" s="621"/>
      <c r="I4301" s="622"/>
      <c r="J4301" s="622"/>
      <c r="K4301" s="623"/>
      <c r="L4301" s="623"/>
      <c r="M4301" s="622"/>
      <c r="N4301" s="623"/>
      <c r="O4301" s="622"/>
      <c r="P4301" s="479"/>
      <c r="Q4301" s="479"/>
      <c r="R4301" s="623"/>
      <c r="S4301" s="478"/>
      <c r="T4301" s="478"/>
      <c r="U4301" s="624"/>
      <c r="V4301" s="624"/>
      <c r="W4301" s="624"/>
      <c r="BB4301" s="478"/>
      <c r="BC4301" s="478"/>
      <c r="BD4301" s="478"/>
      <c r="BE4301" s="478"/>
      <c r="BF4301" s="478"/>
      <c r="BG4301" s="478"/>
    </row>
    <row r="4302" spans="2:59" x14ac:dyDescent="0.2">
      <c r="B4302" s="478"/>
      <c r="C4302" s="478"/>
      <c r="D4302" s="620"/>
      <c r="E4302" s="620"/>
      <c r="F4302" s="620"/>
      <c r="G4302" s="479"/>
      <c r="H4302" s="621"/>
      <c r="I4302" s="622"/>
      <c r="J4302" s="622"/>
      <c r="K4302" s="623"/>
      <c r="L4302" s="623"/>
      <c r="M4302" s="622"/>
      <c r="N4302" s="623"/>
      <c r="O4302" s="622"/>
      <c r="P4302" s="479"/>
      <c r="Q4302" s="479"/>
      <c r="R4302" s="623"/>
      <c r="S4302" s="478"/>
      <c r="T4302" s="478"/>
      <c r="U4302" s="624"/>
      <c r="V4302" s="624"/>
      <c r="W4302" s="624"/>
      <c r="BB4302" s="478"/>
      <c r="BC4302" s="478"/>
      <c r="BD4302" s="478"/>
      <c r="BE4302" s="478"/>
      <c r="BF4302" s="478"/>
      <c r="BG4302" s="478"/>
    </row>
    <row r="4303" spans="2:59" x14ac:dyDescent="0.2">
      <c r="B4303" s="478"/>
      <c r="C4303" s="478"/>
      <c r="D4303" s="620"/>
      <c r="E4303" s="620"/>
      <c r="F4303" s="620"/>
      <c r="G4303" s="479"/>
      <c r="H4303" s="621"/>
      <c r="I4303" s="622"/>
      <c r="J4303" s="622"/>
      <c r="K4303" s="623"/>
      <c r="L4303" s="623"/>
      <c r="M4303" s="622"/>
      <c r="N4303" s="623"/>
      <c r="O4303" s="622"/>
      <c r="P4303" s="479"/>
      <c r="Q4303" s="479"/>
      <c r="R4303" s="623"/>
      <c r="S4303" s="478"/>
      <c r="T4303" s="478"/>
      <c r="U4303" s="624"/>
      <c r="V4303" s="624"/>
      <c r="W4303" s="624"/>
      <c r="BB4303" s="478"/>
      <c r="BC4303" s="478"/>
      <c r="BD4303" s="478"/>
      <c r="BE4303" s="478"/>
      <c r="BF4303" s="478"/>
      <c r="BG4303" s="478"/>
    </row>
    <row r="4304" spans="2:59" x14ac:dyDescent="0.2">
      <c r="B4304" s="478"/>
      <c r="C4304" s="478"/>
      <c r="D4304" s="620"/>
      <c r="E4304" s="620"/>
      <c r="F4304" s="620"/>
      <c r="G4304" s="479"/>
      <c r="H4304" s="621"/>
      <c r="I4304" s="622"/>
      <c r="J4304" s="622"/>
      <c r="K4304" s="623"/>
      <c r="L4304" s="623"/>
      <c r="M4304" s="622"/>
      <c r="N4304" s="623"/>
      <c r="O4304" s="622"/>
      <c r="P4304" s="479"/>
      <c r="Q4304" s="479"/>
      <c r="R4304" s="623"/>
      <c r="S4304" s="478"/>
      <c r="T4304" s="478"/>
      <c r="U4304" s="624"/>
      <c r="V4304" s="624"/>
      <c r="W4304" s="624"/>
      <c r="BB4304" s="478"/>
      <c r="BC4304" s="478"/>
      <c r="BD4304" s="478"/>
      <c r="BE4304" s="478"/>
      <c r="BF4304" s="478"/>
      <c r="BG4304" s="478"/>
    </row>
    <row r="4305" spans="2:59" x14ac:dyDescent="0.2">
      <c r="B4305" s="478"/>
      <c r="C4305" s="478"/>
      <c r="D4305" s="620"/>
      <c r="E4305" s="620"/>
      <c r="F4305" s="620"/>
      <c r="G4305" s="479"/>
      <c r="H4305" s="621"/>
      <c r="I4305" s="622"/>
      <c r="J4305" s="622"/>
      <c r="K4305" s="623"/>
      <c r="L4305" s="623"/>
      <c r="M4305" s="622"/>
      <c r="N4305" s="623"/>
      <c r="O4305" s="622"/>
      <c r="P4305" s="479"/>
      <c r="Q4305" s="479"/>
      <c r="R4305" s="623"/>
      <c r="S4305" s="478"/>
      <c r="T4305" s="478"/>
      <c r="U4305" s="624"/>
      <c r="V4305" s="624"/>
      <c r="W4305" s="624"/>
      <c r="BB4305" s="478"/>
      <c r="BC4305" s="478"/>
      <c r="BD4305" s="478"/>
      <c r="BE4305" s="478"/>
      <c r="BF4305" s="478"/>
      <c r="BG4305" s="478"/>
    </row>
    <row r="4306" spans="2:59" x14ac:dyDescent="0.2">
      <c r="B4306" s="478"/>
      <c r="C4306" s="478"/>
      <c r="D4306" s="620"/>
      <c r="E4306" s="620"/>
      <c r="F4306" s="620"/>
      <c r="G4306" s="479"/>
      <c r="H4306" s="621"/>
      <c r="I4306" s="622"/>
      <c r="J4306" s="622"/>
      <c r="K4306" s="623"/>
      <c r="L4306" s="623"/>
      <c r="M4306" s="622"/>
      <c r="N4306" s="623"/>
      <c r="O4306" s="622"/>
      <c r="P4306" s="479"/>
      <c r="Q4306" s="479"/>
      <c r="R4306" s="623"/>
      <c r="S4306" s="478"/>
      <c r="T4306" s="478"/>
      <c r="U4306" s="624"/>
      <c r="V4306" s="624"/>
      <c r="W4306" s="624"/>
      <c r="BB4306" s="478"/>
      <c r="BC4306" s="478"/>
      <c r="BD4306" s="478"/>
      <c r="BE4306" s="478"/>
      <c r="BF4306" s="478"/>
      <c r="BG4306" s="478"/>
    </row>
    <row r="4307" spans="2:59" x14ac:dyDescent="0.2">
      <c r="B4307" s="478"/>
      <c r="C4307" s="478"/>
      <c r="D4307" s="620"/>
      <c r="E4307" s="620"/>
      <c r="F4307" s="620"/>
      <c r="G4307" s="479"/>
      <c r="H4307" s="621"/>
      <c r="I4307" s="622"/>
      <c r="J4307" s="622"/>
      <c r="K4307" s="623"/>
      <c r="L4307" s="623"/>
      <c r="M4307" s="622"/>
      <c r="N4307" s="623"/>
      <c r="O4307" s="622"/>
      <c r="P4307" s="479"/>
      <c r="Q4307" s="479"/>
      <c r="R4307" s="623"/>
      <c r="S4307" s="478"/>
      <c r="T4307" s="478"/>
      <c r="U4307" s="624"/>
      <c r="V4307" s="624"/>
      <c r="W4307" s="624"/>
      <c r="BB4307" s="478"/>
      <c r="BC4307" s="478"/>
      <c r="BD4307" s="478"/>
      <c r="BE4307" s="478"/>
      <c r="BF4307" s="478"/>
      <c r="BG4307" s="478"/>
    </row>
    <row r="4308" spans="2:59" x14ac:dyDescent="0.2">
      <c r="B4308" s="478"/>
      <c r="C4308" s="478"/>
      <c r="D4308" s="620"/>
      <c r="E4308" s="620"/>
      <c r="F4308" s="620"/>
      <c r="G4308" s="479"/>
      <c r="H4308" s="621"/>
      <c r="I4308" s="622"/>
      <c r="J4308" s="622"/>
      <c r="K4308" s="623"/>
      <c r="L4308" s="623"/>
      <c r="M4308" s="622"/>
      <c r="N4308" s="623"/>
      <c r="O4308" s="622"/>
      <c r="P4308" s="479"/>
      <c r="Q4308" s="479"/>
      <c r="R4308" s="623"/>
      <c r="S4308" s="478"/>
      <c r="T4308" s="478"/>
      <c r="U4308" s="624"/>
      <c r="V4308" s="624"/>
      <c r="W4308" s="624"/>
      <c r="BB4308" s="478"/>
      <c r="BC4308" s="478"/>
      <c r="BD4308" s="478"/>
      <c r="BE4308" s="478"/>
      <c r="BF4308" s="478"/>
      <c r="BG4308" s="478"/>
    </row>
    <row r="4309" spans="2:59" x14ac:dyDescent="0.2">
      <c r="B4309" s="478"/>
      <c r="C4309" s="478"/>
      <c r="D4309" s="620"/>
      <c r="E4309" s="620"/>
      <c r="F4309" s="620"/>
      <c r="G4309" s="479"/>
      <c r="H4309" s="621"/>
      <c r="I4309" s="622"/>
      <c r="J4309" s="622"/>
      <c r="K4309" s="623"/>
      <c r="L4309" s="623"/>
      <c r="M4309" s="622"/>
      <c r="N4309" s="623"/>
      <c r="O4309" s="622"/>
      <c r="P4309" s="479"/>
      <c r="Q4309" s="479"/>
      <c r="R4309" s="623"/>
      <c r="S4309" s="478"/>
      <c r="T4309" s="478"/>
      <c r="U4309" s="624"/>
      <c r="V4309" s="624"/>
      <c r="W4309" s="624"/>
      <c r="BB4309" s="478"/>
      <c r="BC4309" s="478"/>
      <c r="BD4309" s="478"/>
      <c r="BE4309" s="478"/>
      <c r="BF4309" s="478"/>
      <c r="BG4309" s="478"/>
    </row>
    <row r="4310" spans="2:59" x14ac:dyDescent="0.2">
      <c r="B4310" s="478"/>
      <c r="C4310" s="478"/>
      <c r="D4310" s="620"/>
      <c r="E4310" s="620"/>
      <c r="F4310" s="620"/>
      <c r="G4310" s="479"/>
      <c r="H4310" s="621"/>
      <c r="I4310" s="622"/>
      <c r="J4310" s="622"/>
      <c r="K4310" s="623"/>
      <c r="L4310" s="623"/>
      <c r="M4310" s="622"/>
      <c r="N4310" s="623"/>
      <c r="O4310" s="622"/>
      <c r="P4310" s="479"/>
      <c r="Q4310" s="479"/>
      <c r="R4310" s="623"/>
      <c r="S4310" s="478"/>
      <c r="T4310" s="478"/>
      <c r="U4310" s="624"/>
      <c r="V4310" s="624"/>
      <c r="W4310" s="624"/>
      <c r="BB4310" s="478"/>
      <c r="BC4310" s="478"/>
      <c r="BD4310" s="478"/>
      <c r="BE4310" s="478"/>
      <c r="BF4310" s="478"/>
      <c r="BG4310" s="478"/>
    </row>
    <row r="4311" spans="2:59" x14ac:dyDescent="0.2">
      <c r="B4311" s="478"/>
      <c r="C4311" s="478"/>
      <c r="D4311" s="620"/>
      <c r="E4311" s="620"/>
      <c r="F4311" s="620"/>
      <c r="G4311" s="479"/>
      <c r="H4311" s="621"/>
      <c r="I4311" s="622"/>
      <c r="J4311" s="622"/>
      <c r="K4311" s="623"/>
      <c r="L4311" s="623"/>
      <c r="M4311" s="622"/>
      <c r="N4311" s="623"/>
      <c r="O4311" s="622"/>
      <c r="P4311" s="479"/>
      <c r="Q4311" s="479"/>
      <c r="R4311" s="623"/>
      <c r="S4311" s="478"/>
      <c r="T4311" s="478"/>
      <c r="U4311" s="624"/>
      <c r="V4311" s="624"/>
      <c r="W4311" s="624"/>
      <c r="BB4311" s="478"/>
      <c r="BC4311" s="478"/>
      <c r="BD4311" s="478"/>
      <c r="BE4311" s="478"/>
      <c r="BF4311" s="478"/>
      <c r="BG4311" s="478"/>
    </row>
    <row r="4312" spans="2:59" x14ac:dyDescent="0.2">
      <c r="B4312" s="478"/>
      <c r="C4312" s="478"/>
      <c r="D4312" s="620"/>
      <c r="E4312" s="620"/>
      <c r="F4312" s="620"/>
      <c r="G4312" s="479"/>
      <c r="H4312" s="621"/>
      <c r="I4312" s="622"/>
      <c r="J4312" s="622"/>
      <c r="K4312" s="623"/>
      <c r="L4312" s="623"/>
      <c r="M4312" s="622"/>
      <c r="N4312" s="623"/>
      <c r="O4312" s="622"/>
      <c r="P4312" s="479"/>
      <c r="Q4312" s="479"/>
      <c r="R4312" s="623"/>
      <c r="S4312" s="478"/>
      <c r="T4312" s="478"/>
      <c r="U4312" s="624"/>
      <c r="V4312" s="624"/>
      <c r="W4312" s="624"/>
      <c r="BB4312" s="478"/>
      <c r="BC4312" s="478"/>
      <c r="BD4312" s="478"/>
      <c r="BE4312" s="478"/>
      <c r="BF4312" s="478"/>
      <c r="BG4312" s="478"/>
    </row>
    <row r="4313" spans="2:59" x14ac:dyDescent="0.2">
      <c r="B4313" s="478"/>
      <c r="C4313" s="478"/>
      <c r="D4313" s="620"/>
      <c r="E4313" s="620"/>
      <c r="F4313" s="620"/>
      <c r="G4313" s="479"/>
      <c r="H4313" s="621"/>
      <c r="I4313" s="622"/>
      <c r="J4313" s="622"/>
      <c r="K4313" s="623"/>
      <c r="L4313" s="623"/>
      <c r="M4313" s="622"/>
      <c r="N4313" s="623"/>
      <c r="O4313" s="622"/>
      <c r="P4313" s="479"/>
      <c r="Q4313" s="479"/>
      <c r="R4313" s="623"/>
      <c r="S4313" s="478"/>
      <c r="T4313" s="478"/>
      <c r="U4313" s="624"/>
      <c r="V4313" s="624"/>
      <c r="W4313" s="624"/>
      <c r="BB4313" s="478"/>
      <c r="BC4313" s="478"/>
      <c r="BD4313" s="478"/>
      <c r="BE4313" s="478"/>
      <c r="BF4313" s="478"/>
      <c r="BG4313" s="478"/>
    </row>
    <row r="4314" spans="2:59" x14ac:dyDescent="0.2">
      <c r="B4314" s="478"/>
      <c r="C4314" s="478"/>
      <c r="D4314" s="620"/>
      <c r="E4314" s="620"/>
      <c r="F4314" s="620"/>
      <c r="G4314" s="479"/>
      <c r="H4314" s="621"/>
      <c r="I4314" s="622"/>
      <c r="J4314" s="622"/>
      <c r="K4314" s="623"/>
      <c r="L4314" s="623"/>
      <c r="M4314" s="622"/>
      <c r="N4314" s="623"/>
      <c r="O4314" s="622"/>
      <c r="P4314" s="479"/>
      <c r="Q4314" s="479"/>
      <c r="R4314" s="623"/>
      <c r="S4314" s="478"/>
      <c r="T4314" s="478"/>
      <c r="U4314" s="624"/>
      <c r="V4314" s="624"/>
      <c r="W4314" s="624"/>
      <c r="BB4314" s="478"/>
      <c r="BC4314" s="478"/>
      <c r="BD4314" s="478"/>
      <c r="BE4314" s="478"/>
      <c r="BF4314" s="478"/>
      <c r="BG4314" s="478"/>
    </row>
    <row r="4315" spans="2:59" x14ac:dyDescent="0.2">
      <c r="B4315" s="478"/>
      <c r="C4315" s="478"/>
      <c r="D4315" s="620"/>
      <c r="E4315" s="620"/>
      <c r="F4315" s="620"/>
      <c r="G4315" s="479"/>
      <c r="H4315" s="621"/>
      <c r="I4315" s="622"/>
      <c r="J4315" s="622"/>
      <c r="K4315" s="623"/>
      <c r="L4315" s="623"/>
      <c r="M4315" s="622"/>
      <c r="N4315" s="623"/>
      <c r="O4315" s="622"/>
      <c r="P4315" s="479"/>
      <c r="Q4315" s="479"/>
      <c r="R4315" s="623"/>
      <c r="S4315" s="478"/>
      <c r="T4315" s="478"/>
      <c r="U4315" s="624"/>
      <c r="V4315" s="624"/>
      <c r="W4315" s="624"/>
      <c r="BB4315" s="478"/>
      <c r="BC4315" s="478"/>
      <c r="BD4315" s="478"/>
      <c r="BE4315" s="478"/>
      <c r="BF4315" s="478"/>
      <c r="BG4315" s="478"/>
    </row>
    <row r="4316" spans="2:59" x14ac:dyDescent="0.2">
      <c r="B4316" s="478"/>
      <c r="C4316" s="478"/>
      <c r="D4316" s="620"/>
      <c r="E4316" s="620"/>
      <c r="F4316" s="620"/>
      <c r="G4316" s="479"/>
      <c r="H4316" s="621"/>
      <c r="I4316" s="622"/>
      <c r="J4316" s="622"/>
      <c r="K4316" s="623"/>
      <c r="L4316" s="623"/>
      <c r="M4316" s="622"/>
      <c r="N4316" s="623"/>
      <c r="O4316" s="622"/>
      <c r="P4316" s="479"/>
      <c r="Q4316" s="479"/>
      <c r="R4316" s="623"/>
      <c r="S4316" s="478"/>
      <c r="T4316" s="478"/>
      <c r="U4316" s="624"/>
      <c r="V4316" s="624"/>
      <c r="W4316" s="624"/>
      <c r="BB4316" s="478"/>
      <c r="BC4316" s="478"/>
      <c r="BD4316" s="478"/>
      <c r="BE4316" s="478"/>
      <c r="BF4316" s="478"/>
      <c r="BG4316" s="478"/>
    </row>
    <row r="4317" spans="2:59" x14ac:dyDescent="0.2">
      <c r="B4317" s="478"/>
      <c r="C4317" s="478"/>
      <c r="D4317" s="620"/>
      <c r="E4317" s="620"/>
      <c r="F4317" s="620"/>
      <c r="G4317" s="479"/>
      <c r="H4317" s="621"/>
      <c r="I4317" s="622"/>
      <c r="J4317" s="622"/>
      <c r="K4317" s="623"/>
      <c r="L4317" s="623"/>
      <c r="M4317" s="622"/>
      <c r="N4317" s="623"/>
      <c r="O4317" s="622"/>
      <c r="P4317" s="479"/>
      <c r="Q4317" s="479"/>
      <c r="R4317" s="623"/>
      <c r="S4317" s="478"/>
      <c r="T4317" s="478"/>
      <c r="U4317" s="624"/>
      <c r="V4317" s="624"/>
      <c r="W4317" s="624"/>
      <c r="BB4317" s="478"/>
      <c r="BC4317" s="478"/>
      <c r="BD4317" s="478"/>
      <c r="BE4317" s="478"/>
      <c r="BF4317" s="478"/>
      <c r="BG4317" s="478"/>
    </row>
    <row r="4318" spans="2:59" x14ac:dyDescent="0.2">
      <c r="B4318" s="478"/>
      <c r="C4318" s="478"/>
      <c r="D4318" s="620"/>
      <c r="E4318" s="620"/>
      <c r="F4318" s="620"/>
      <c r="G4318" s="479"/>
      <c r="H4318" s="621"/>
      <c r="I4318" s="622"/>
      <c r="J4318" s="622"/>
      <c r="K4318" s="623"/>
      <c r="L4318" s="623"/>
      <c r="M4318" s="622"/>
      <c r="N4318" s="623"/>
      <c r="O4318" s="622"/>
      <c r="P4318" s="479"/>
      <c r="Q4318" s="479"/>
      <c r="R4318" s="623"/>
      <c r="S4318" s="478"/>
      <c r="T4318" s="478"/>
      <c r="U4318" s="624"/>
      <c r="V4318" s="624"/>
      <c r="W4318" s="624"/>
      <c r="BB4318" s="478"/>
      <c r="BC4318" s="478"/>
      <c r="BD4318" s="478"/>
      <c r="BE4318" s="478"/>
      <c r="BF4318" s="478"/>
      <c r="BG4318" s="478"/>
    </row>
    <row r="4319" spans="2:59" x14ac:dyDescent="0.2">
      <c r="B4319" s="478"/>
      <c r="C4319" s="478"/>
      <c r="D4319" s="620"/>
      <c r="E4319" s="620"/>
      <c r="F4319" s="620"/>
      <c r="G4319" s="479"/>
      <c r="H4319" s="621"/>
      <c r="I4319" s="622"/>
      <c r="J4319" s="622"/>
      <c r="K4319" s="623"/>
      <c r="L4319" s="623"/>
      <c r="M4319" s="622"/>
      <c r="N4319" s="623"/>
      <c r="O4319" s="622"/>
      <c r="P4319" s="479"/>
      <c r="Q4319" s="479"/>
      <c r="R4319" s="623"/>
      <c r="S4319" s="478"/>
      <c r="T4319" s="478"/>
      <c r="U4319" s="624"/>
      <c r="V4319" s="624"/>
      <c r="W4319" s="624"/>
      <c r="BB4319" s="478"/>
      <c r="BC4319" s="478"/>
      <c r="BD4319" s="478"/>
      <c r="BE4319" s="478"/>
      <c r="BF4319" s="478"/>
      <c r="BG4319" s="478"/>
    </row>
    <row r="4320" spans="2:59" x14ac:dyDescent="0.2">
      <c r="B4320" s="478"/>
      <c r="C4320" s="478"/>
      <c r="D4320" s="620"/>
      <c r="E4320" s="620"/>
      <c r="F4320" s="620"/>
      <c r="G4320" s="479"/>
      <c r="H4320" s="621"/>
      <c r="I4320" s="622"/>
      <c r="J4320" s="622"/>
      <c r="K4320" s="623"/>
      <c r="L4320" s="623"/>
      <c r="M4320" s="622"/>
      <c r="N4320" s="623"/>
      <c r="O4320" s="622"/>
      <c r="P4320" s="479"/>
      <c r="Q4320" s="479"/>
      <c r="R4320" s="623"/>
      <c r="S4320" s="478"/>
      <c r="T4320" s="478"/>
      <c r="U4320" s="624"/>
      <c r="V4320" s="624"/>
      <c r="W4320" s="624"/>
      <c r="BB4320" s="478"/>
      <c r="BC4320" s="478"/>
      <c r="BD4320" s="478"/>
      <c r="BE4320" s="478"/>
      <c r="BF4320" s="478"/>
      <c r="BG4320" s="478"/>
    </row>
    <row r="4321" spans="2:59" x14ac:dyDescent="0.2">
      <c r="B4321" s="478"/>
      <c r="C4321" s="478"/>
      <c r="D4321" s="620"/>
      <c r="E4321" s="620"/>
      <c r="F4321" s="620"/>
      <c r="G4321" s="479"/>
      <c r="H4321" s="621"/>
      <c r="I4321" s="622"/>
      <c r="J4321" s="622"/>
      <c r="K4321" s="623"/>
      <c r="L4321" s="623"/>
      <c r="M4321" s="622"/>
      <c r="N4321" s="623"/>
      <c r="O4321" s="622"/>
      <c r="P4321" s="479"/>
      <c r="Q4321" s="479"/>
      <c r="R4321" s="623"/>
      <c r="S4321" s="478"/>
      <c r="T4321" s="478"/>
      <c r="U4321" s="624"/>
      <c r="V4321" s="624"/>
      <c r="W4321" s="624"/>
      <c r="BB4321" s="478"/>
      <c r="BC4321" s="478"/>
      <c r="BD4321" s="478"/>
      <c r="BE4321" s="478"/>
      <c r="BF4321" s="478"/>
      <c r="BG4321" s="478"/>
    </row>
    <row r="4322" spans="2:59" x14ac:dyDescent="0.2">
      <c r="B4322" s="478"/>
      <c r="C4322" s="478"/>
      <c r="D4322" s="620"/>
      <c r="E4322" s="620"/>
      <c r="F4322" s="620"/>
      <c r="G4322" s="479"/>
      <c r="H4322" s="621"/>
      <c r="I4322" s="622"/>
      <c r="J4322" s="622"/>
      <c r="K4322" s="623"/>
      <c r="L4322" s="623"/>
      <c r="M4322" s="622"/>
      <c r="N4322" s="623"/>
      <c r="O4322" s="622"/>
      <c r="P4322" s="479"/>
      <c r="Q4322" s="479"/>
      <c r="R4322" s="623"/>
      <c r="S4322" s="478"/>
      <c r="T4322" s="478"/>
      <c r="U4322" s="624"/>
      <c r="V4322" s="624"/>
      <c r="W4322" s="624"/>
      <c r="BB4322" s="478"/>
      <c r="BC4322" s="478"/>
      <c r="BD4322" s="478"/>
      <c r="BE4322" s="478"/>
      <c r="BF4322" s="478"/>
      <c r="BG4322" s="478"/>
    </row>
    <row r="4323" spans="2:59" x14ac:dyDescent="0.2">
      <c r="B4323" s="478"/>
      <c r="C4323" s="478"/>
      <c r="D4323" s="620"/>
      <c r="E4323" s="620"/>
      <c r="F4323" s="620"/>
      <c r="G4323" s="479"/>
      <c r="H4323" s="621"/>
      <c r="I4323" s="622"/>
      <c r="J4323" s="622"/>
      <c r="K4323" s="623"/>
      <c r="L4323" s="623"/>
      <c r="M4323" s="622"/>
      <c r="N4323" s="623"/>
      <c r="O4323" s="622"/>
      <c r="P4323" s="479"/>
      <c r="Q4323" s="479"/>
      <c r="R4323" s="623"/>
      <c r="S4323" s="478"/>
      <c r="T4323" s="478"/>
      <c r="U4323" s="624"/>
      <c r="V4323" s="624"/>
      <c r="W4323" s="624"/>
      <c r="BB4323" s="478"/>
      <c r="BC4323" s="478"/>
      <c r="BD4323" s="478"/>
      <c r="BE4323" s="478"/>
      <c r="BF4323" s="478"/>
      <c r="BG4323" s="478"/>
    </row>
    <row r="4324" spans="2:59" x14ac:dyDescent="0.2">
      <c r="B4324" s="478"/>
      <c r="C4324" s="478"/>
      <c r="D4324" s="620"/>
      <c r="E4324" s="620"/>
      <c r="F4324" s="620"/>
      <c r="G4324" s="479"/>
      <c r="H4324" s="621"/>
      <c r="I4324" s="622"/>
      <c r="J4324" s="622"/>
      <c r="K4324" s="623"/>
      <c r="L4324" s="623"/>
      <c r="M4324" s="622"/>
      <c r="N4324" s="623"/>
      <c r="O4324" s="622"/>
      <c r="P4324" s="479"/>
      <c r="Q4324" s="479"/>
      <c r="R4324" s="623"/>
      <c r="S4324" s="478"/>
      <c r="T4324" s="478"/>
      <c r="U4324" s="624"/>
      <c r="V4324" s="624"/>
      <c r="W4324" s="624"/>
      <c r="BB4324" s="478"/>
      <c r="BC4324" s="478"/>
      <c r="BD4324" s="478"/>
      <c r="BE4324" s="478"/>
      <c r="BF4324" s="478"/>
      <c r="BG4324" s="478"/>
    </row>
    <row r="4325" spans="2:59" x14ac:dyDescent="0.2">
      <c r="B4325" s="478"/>
      <c r="C4325" s="478"/>
      <c r="D4325" s="620"/>
      <c r="E4325" s="620"/>
      <c r="F4325" s="620"/>
      <c r="G4325" s="479"/>
      <c r="H4325" s="621"/>
      <c r="I4325" s="622"/>
      <c r="J4325" s="622"/>
      <c r="K4325" s="623"/>
      <c r="L4325" s="623"/>
      <c r="M4325" s="622"/>
      <c r="N4325" s="623"/>
      <c r="O4325" s="622"/>
      <c r="P4325" s="479"/>
      <c r="Q4325" s="479"/>
      <c r="R4325" s="623"/>
      <c r="S4325" s="478"/>
      <c r="T4325" s="478"/>
      <c r="U4325" s="624"/>
      <c r="V4325" s="624"/>
      <c r="W4325" s="624"/>
      <c r="BB4325" s="478"/>
      <c r="BC4325" s="478"/>
      <c r="BD4325" s="478"/>
      <c r="BE4325" s="478"/>
      <c r="BF4325" s="478"/>
      <c r="BG4325" s="478"/>
    </row>
    <row r="4326" spans="2:59" x14ac:dyDescent="0.2">
      <c r="B4326" s="478"/>
      <c r="C4326" s="478"/>
      <c r="D4326" s="620"/>
      <c r="E4326" s="620"/>
      <c r="F4326" s="620"/>
      <c r="G4326" s="479"/>
      <c r="H4326" s="621"/>
      <c r="I4326" s="622"/>
      <c r="J4326" s="622"/>
      <c r="K4326" s="623"/>
      <c r="L4326" s="623"/>
      <c r="M4326" s="622"/>
      <c r="N4326" s="623"/>
      <c r="O4326" s="622"/>
      <c r="P4326" s="479"/>
      <c r="Q4326" s="479"/>
      <c r="R4326" s="623"/>
      <c r="S4326" s="478"/>
      <c r="T4326" s="478"/>
      <c r="U4326" s="624"/>
      <c r="V4326" s="624"/>
      <c r="W4326" s="624"/>
      <c r="BB4326" s="478"/>
      <c r="BC4326" s="478"/>
      <c r="BD4326" s="478"/>
      <c r="BE4326" s="478"/>
      <c r="BF4326" s="478"/>
      <c r="BG4326" s="478"/>
    </row>
    <row r="4327" spans="2:59" x14ac:dyDescent="0.2">
      <c r="B4327" s="478"/>
      <c r="C4327" s="478"/>
      <c r="D4327" s="620"/>
      <c r="E4327" s="620"/>
      <c r="F4327" s="620"/>
      <c r="G4327" s="479"/>
      <c r="H4327" s="621"/>
      <c r="I4327" s="622"/>
      <c r="J4327" s="622"/>
      <c r="K4327" s="623"/>
      <c r="L4327" s="623"/>
      <c r="M4327" s="622"/>
      <c r="N4327" s="623"/>
      <c r="O4327" s="622"/>
      <c r="P4327" s="479"/>
      <c r="Q4327" s="479"/>
      <c r="R4327" s="623"/>
      <c r="S4327" s="478"/>
      <c r="T4327" s="478"/>
      <c r="U4327" s="624"/>
      <c r="V4327" s="624"/>
      <c r="W4327" s="624"/>
      <c r="BB4327" s="478"/>
      <c r="BC4327" s="478"/>
      <c r="BD4327" s="478"/>
      <c r="BE4327" s="478"/>
      <c r="BF4327" s="478"/>
      <c r="BG4327" s="478"/>
    </row>
    <row r="4328" spans="2:59" x14ac:dyDescent="0.2">
      <c r="B4328" s="478"/>
      <c r="C4328" s="478"/>
      <c r="D4328" s="620"/>
      <c r="E4328" s="620"/>
      <c r="F4328" s="620"/>
      <c r="G4328" s="479"/>
      <c r="H4328" s="621"/>
      <c r="I4328" s="622"/>
      <c r="J4328" s="622"/>
      <c r="K4328" s="623"/>
      <c r="L4328" s="623"/>
      <c r="M4328" s="622"/>
      <c r="N4328" s="623"/>
      <c r="O4328" s="622"/>
      <c r="P4328" s="479"/>
      <c r="Q4328" s="479"/>
      <c r="R4328" s="623"/>
      <c r="S4328" s="478"/>
      <c r="T4328" s="478"/>
      <c r="U4328" s="624"/>
      <c r="V4328" s="624"/>
      <c r="W4328" s="624"/>
      <c r="BB4328" s="478"/>
      <c r="BC4328" s="478"/>
      <c r="BD4328" s="478"/>
      <c r="BE4328" s="478"/>
      <c r="BF4328" s="478"/>
      <c r="BG4328" s="478"/>
    </row>
    <row r="4329" spans="2:59" x14ac:dyDescent="0.2">
      <c r="B4329" s="478"/>
      <c r="C4329" s="478"/>
      <c r="D4329" s="620"/>
      <c r="E4329" s="620"/>
      <c r="F4329" s="620"/>
      <c r="G4329" s="479"/>
      <c r="H4329" s="621"/>
      <c r="I4329" s="622"/>
      <c r="J4329" s="622"/>
      <c r="K4329" s="623"/>
      <c r="L4329" s="623"/>
      <c r="M4329" s="622"/>
      <c r="N4329" s="623"/>
      <c r="O4329" s="622"/>
      <c r="P4329" s="479"/>
      <c r="Q4329" s="479"/>
      <c r="R4329" s="623"/>
      <c r="S4329" s="478"/>
      <c r="T4329" s="478"/>
      <c r="U4329" s="624"/>
      <c r="V4329" s="624"/>
      <c r="W4329" s="624"/>
      <c r="BB4329" s="478"/>
      <c r="BC4329" s="478"/>
      <c r="BD4329" s="478"/>
      <c r="BE4329" s="478"/>
      <c r="BF4329" s="478"/>
      <c r="BG4329" s="478"/>
    </row>
    <row r="4330" spans="2:59" x14ac:dyDescent="0.2">
      <c r="B4330" s="478"/>
      <c r="C4330" s="478"/>
      <c r="D4330" s="620"/>
      <c r="E4330" s="620"/>
      <c r="F4330" s="620"/>
      <c r="G4330" s="479"/>
      <c r="H4330" s="621"/>
      <c r="I4330" s="622"/>
      <c r="J4330" s="622"/>
      <c r="K4330" s="623"/>
      <c r="L4330" s="623"/>
      <c r="M4330" s="622"/>
      <c r="N4330" s="623"/>
      <c r="O4330" s="622"/>
      <c r="P4330" s="479"/>
      <c r="Q4330" s="479"/>
      <c r="R4330" s="623"/>
      <c r="S4330" s="478"/>
      <c r="T4330" s="478"/>
      <c r="U4330" s="624"/>
      <c r="V4330" s="624"/>
      <c r="W4330" s="624"/>
      <c r="BB4330" s="478"/>
      <c r="BC4330" s="478"/>
      <c r="BD4330" s="478"/>
      <c r="BE4330" s="478"/>
      <c r="BF4330" s="478"/>
      <c r="BG4330" s="478"/>
    </row>
    <row r="4331" spans="2:59" x14ac:dyDescent="0.2">
      <c r="B4331" s="478"/>
      <c r="C4331" s="478"/>
      <c r="D4331" s="620"/>
      <c r="E4331" s="620"/>
      <c r="F4331" s="620"/>
      <c r="G4331" s="479"/>
      <c r="H4331" s="621"/>
      <c r="I4331" s="622"/>
      <c r="J4331" s="622"/>
      <c r="K4331" s="623"/>
      <c r="L4331" s="623"/>
      <c r="M4331" s="622"/>
      <c r="N4331" s="623"/>
      <c r="O4331" s="622"/>
      <c r="P4331" s="479"/>
      <c r="Q4331" s="479"/>
      <c r="R4331" s="623"/>
      <c r="S4331" s="478"/>
      <c r="T4331" s="478"/>
      <c r="U4331" s="624"/>
      <c r="V4331" s="624"/>
      <c r="W4331" s="624"/>
      <c r="BB4331" s="478"/>
      <c r="BC4331" s="478"/>
      <c r="BD4331" s="478"/>
      <c r="BE4331" s="478"/>
      <c r="BF4331" s="478"/>
      <c r="BG4331" s="478"/>
    </row>
    <row r="4332" spans="2:59" x14ac:dyDescent="0.2">
      <c r="B4332" s="478"/>
      <c r="C4332" s="478"/>
      <c r="D4332" s="620"/>
      <c r="E4332" s="620"/>
      <c r="F4332" s="620"/>
      <c r="G4332" s="479"/>
      <c r="H4332" s="621"/>
      <c r="I4332" s="622"/>
      <c r="J4332" s="622"/>
      <c r="K4332" s="623"/>
      <c r="L4332" s="623"/>
      <c r="M4332" s="622"/>
      <c r="N4332" s="623"/>
      <c r="O4332" s="622"/>
      <c r="P4332" s="479"/>
      <c r="Q4332" s="479"/>
      <c r="R4332" s="623"/>
      <c r="S4332" s="478"/>
      <c r="T4332" s="478"/>
      <c r="U4332" s="624"/>
      <c r="V4332" s="624"/>
      <c r="W4332" s="624"/>
      <c r="BB4332" s="478"/>
      <c r="BC4332" s="478"/>
      <c r="BD4332" s="478"/>
      <c r="BE4332" s="478"/>
      <c r="BF4332" s="478"/>
      <c r="BG4332" s="478"/>
    </row>
    <row r="4333" spans="2:59" x14ac:dyDescent="0.2">
      <c r="B4333" s="478"/>
      <c r="C4333" s="478"/>
      <c r="D4333" s="620"/>
      <c r="E4333" s="620"/>
      <c r="F4333" s="620"/>
      <c r="G4333" s="479"/>
      <c r="H4333" s="621"/>
      <c r="I4333" s="622"/>
      <c r="J4333" s="622"/>
      <c r="K4333" s="623"/>
      <c r="L4333" s="623"/>
      <c r="M4333" s="622"/>
      <c r="N4333" s="623"/>
      <c r="O4333" s="622"/>
      <c r="P4333" s="479"/>
      <c r="Q4333" s="479"/>
      <c r="R4333" s="623"/>
      <c r="S4333" s="478"/>
      <c r="T4333" s="478"/>
      <c r="U4333" s="624"/>
      <c r="V4333" s="624"/>
      <c r="W4333" s="624"/>
      <c r="BB4333" s="478"/>
      <c r="BC4333" s="478"/>
      <c r="BD4333" s="478"/>
      <c r="BE4333" s="478"/>
      <c r="BF4333" s="478"/>
      <c r="BG4333" s="478"/>
    </row>
    <row r="4334" spans="2:59" x14ac:dyDescent="0.2">
      <c r="B4334" s="478"/>
      <c r="C4334" s="478"/>
      <c r="D4334" s="620"/>
      <c r="E4334" s="620"/>
      <c r="F4334" s="620"/>
      <c r="G4334" s="479"/>
      <c r="H4334" s="621"/>
      <c r="I4334" s="622"/>
      <c r="J4334" s="622"/>
      <c r="K4334" s="623"/>
      <c r="L4334" s="623"/>
      <c r="M4334" s="622"/>
      <c r="N4334" s="623"/>
      <c r="O4334" s="622"/>
      <c r="P4334" s="479"/>
      <c r="Q4334" s="479"/>
      <c r="R4334" s="623"/>
      <c r="S4334" s="478"/>
      <c r="T4334" s="478"/>
      <c r="U4334" s="624"/>
      <c r="V4334" s="624"/>
      <c r="W4334" s="624"/>
      <c r="BB4334" s="478"/>
      <c r="BC4334" s="478"/>
      <c r="BD4334" s="478"/>
      <c r="BE4334" s="478"/>
      <c r="BF4334" s="478"/>
      <c r="BG4334" s="478"/>
    </row>
    <row r="4335" spans="2:59" x14ac:dyDescent="0.2">
      <c r="B4335" s="478"/>
      <c r="C4335" s="478"/>
      <c r="D4335" s="620"/>
      <c r="E4335" s="620"/>
      <c r="F4335" s="620"/>
      <c r="G4335" s="479"/>
      <c r="H4335" s="621"/>
      <c r="I4335" s="622"/>
      <c r="J4335" s="622"/>
      <c r="K4335" s="623"/>
      <c r="L4335" s="623"/>
      <c r="M4335" s="622"/>
      <c r="N4335" s="623"/>
      <c r="O4335" s="622"/>
      <c r="P4335" s="479"/>
      <c r="Q4335" s="479"/>
      <c r="R4335" s="623"/>
      <c r="S4335" s="478"/>
      <c r="T4335" s="478"/>
      <c r="U4335" s="624"/>
      <c r="V4335" s="624"/>
      <c r="W4335" s="624"/>
      <c r="BB4335" s="478"/>
      <c r="BC4335" s="478"/>
      <c r="BD4335" s="478"/>
      <c r="BE4335" s="478"/>
      <c r="BF4335" s="478"/>
      <c r="BG4335" s="478"/>
    </row>
    <row r="4336" spans="2:59" x14ac:dyDescent="0.2">
      <c r="B4336" s="478"/>
      <c r="C4336" s="478"/>
      <c r="D4336" s="620"/>
      <c r="E4336" s="620"/>
      <c r="F4336" s="620"/>
      <c r="G4336" s="479"/>
      <c r="H4336" s="621"/>
      <c r="I4336" s="622"/>
      <c r="J4336" s="622"/>
      <c r="K4336" s="623"/>
      <c r="L4336" s="623"/>
      <c r="M4336" s="622"/>
      <c r="N4336" s="623"/>
      <c r="O4336" s="622"/>
      <c r="P4336" s="479"/>
      <c r="Q4336" s="479"/>
      <c r="R4336" s="623"/>
      <c r="S4336" s="478"/>
      <c r="T4336" s="478"/>
      <c r="U4336" s="624"/>
      <c r="V4336" s="624"/>
      <c r="W4336" s="624"/>
      <c r="BB4336" s="478"/>
      <c r="BC4336" s="478"/>
      <c r="BD4336" s="478"/>
      <c r="BE4336" s="478"/>
      <c r="BF4336" s="478"/>
      <c r="BG4336" s="478"/>
    </row>
    <row r="4337" spans="2:59" x14ac:dyDescent="0.2">
      <c r="B4337" s="478"/>
      <c r="C4337" s="478"/>
      <c r="D4337" s="620"/>
      <c r="E4337" s="620"/>
      <c r="F4337" s="620"/>
      <c r="G4337" s="479"/>
      <c r="H4337" s="621"/>
      <c r="I4337" s="622"/>
      <c r="J4337" s="622"/>
      <c r="K4337" s="623"/>
      <c r="L4337" s="623"/>
      <c r="M4337" s="622"/>
      <c r="N4337" s="623"/>
      <c r="O4337" s="622"/>
      <c r="P4337" s="479"/>
      <c r="Q4337" s="479"/>
      <c r="R4337" s="623"/>
      <c r="S4337" s="478"/>
      <c r="T4337" s="478"/>
      <c r="U4337" s="624"/>
      <c r="V4337" s="624"/>
      <c r="W4337" s="624"/>
      <c r="BB4337" s="478"/>
      <c r="BC4337" s="478"/>
      <c r="BD4337" s="478"/>
      <c r="BE4337" s="478"/>
      <c r="BF4337" s="478"/>
      <c r="BG4337" s="478"/>
    </row>
    <row r="4338" spans="2:59" x14ac:dyDescent="0.2">
      <c r="B4338" s="478"/>
      <c r="C4338" s="478"/>
      <c r="D4338" s="620"/>
      <c r="E4338" s="620"/>
      <c r="F4338" s="620"/>
      <c r="G4338" s="479"/>
      <c r="H4338" s="621"/>
      <c r="I4338" s="622"/>
      <c r="J4338" s="622"/>
      <c r="K4338" s="623"/>
      <c r="L4338" s="623"/>
      <c r="M4338" s="622"/>
      <c r="N4338" s="623"/>
      <c r="O4338" s="622"/>
      <c r="P4338" s="479"/>
      <c r="Q4338" s="479"/>
      <c r="R4338" s="623"/>
      <c r="S4338" s="478"/>
      <c r="T4338" s="478"/>
      <c r="U4338" s="624"/>
      <c r="V4338" s="624"/>
      <c r="W4338" s="624"/>
      <c r="BB4338" s="478"/>
      <c r="BC4338" s="478"/>
      <c r="BD4338" s="478"/>
      <c r="BE4338" s="478"/>
      <c r="BF4338" s="478"/>
      <c r="BG4338" s="478"/>
    </row>
    <row r="4339" spans="2:59" x14ac:dyDescent="0.2">
      <c r="B4339" s="478"/>
      <c r="C4339" s="478"/>
      <c r="D4339" s="620"/>
      <c r="E4339" s="620"/>
      <c r="F4339" s="620"/>
      <c r="G4339" s="479"/>
      <c r="H4339" s="621"/>
      <c r="I4339" s="622"/>
      <c r="J4339" s="622"/>
      <c r="K4339" s="623"/>
      <c r="L4339" s="623"/>
      <c r="M4339" s="622"/>
      <c r="N4339" s="623"/>
      <c r="O4339" s="622"/>
      <c r="P4339" s="479"/>
      <c r="Q4339" s="479"/>
      <c r="R4339" s="623"/>
      <c r="S4339" s="478"/>
      <c r="T4339" s="478"/>
      <c r="U4339" s="624"/>
      <c r="V4339" s="624"/>
      <c r="W4339" s="624"/>
      <c r="BB4339" s="478"/>
      <c r="BC4339" s="478"/>
      <c r="BD4339" s="478"/>
      <c r="BE4339" s="478"/>
      <c r="BF4339" s="478"/>
      <c r="BG4339" s="478"/>
    </row>
    <row r="4340" spans="2:59" x14ac:dyDescent="0.2">
      <c r="B4340" s="478"/>
      <c r="C4340" s="478"/>
      <c r="D4340" s="620"/>
      <c r="E4340" s="620"/>
      <c r="F4340" s="620"/>
      <c r="G4340" s="479"/>
      <c r="H4340" s="621"/>
      <c r="I4340" s="622"/>
      <c r="J4340" s="622"/>
      <c r="K4340" s="623"/>
      <c r="L4340" s="623"/>
      <c r="M4340" s="622"/>
      <c r="N4340" s="623"/>
      <c r="O4340" s="622"/>
      <c r="P4340" s="479"/>
      <c r="Q4340" s="479"/>
      <c r="R4340" s="623"/>
      <c r="S4340" s="478"/>
      <c r="T4340" s="478"/>
      <c r="U4340" s="624"/>
      <c r="V4340" s="624"/>
      <c r="W4340" s="624"/>
      <c r="BB4340" s="478"/>
      <c r="BC4340" s="478"/>
      <c r="BD4340" s="478"/>
      <c r="BE4340" s="478"/>
      <c r="BF4340" s="478"/>
      <c r="BG4340" s="478"/>
    </row>
    <row r="4341" spans="2:59" x14ac:dyDescent="0.2">
      <c r="B4341" s="478"/>
      <c r="C4341" s="478"/>
      <c r="D4341" s="620"/>
      <c r="E4341" s="620"/>
      <c r="F4341" s="620"/>
      <c r="G4341" s="479"/>
      <c r="H4341" s="621"/>
      <c r="I4341" s="622"/>
      <c r="J4341" s="622"/>
      <c r="K4341" s="623"/>
      <c r="L4341" s="623"/>
      <c r="M4341" s="622"/>
      <c r="N4341" s="623"/>
      <c r="O4341" s="622"/>
      <c r="P4341" s="479"/>
      <c r="Q4341" s="479"/>
      <c r="R4341" s="623"/>
      <c r="S4341" s="478"/>
      <c r="T4341" s="478"/>
      <c r="U4341" s="624"/>
      <c r="V4341" s="624"/>
      <c r="W4341" s="624"/>
      <c r="BB4341" s="478"/>
      <c r="BC4341" s="478"/>
      <c r="BD4341" s="478"/>
      <c r="BE4341" s="478"/>
      <c r="BF4341" s="478"/>
      <c r="BG4341" s="478"/>
    </row>
    <row r="4342" spans="2:59" x14ac:dyDescent="0.2">
      <c r="B4342" s="478"/>
      <c r="C4342" s="478"/>
      <c r="D4342" s="620"/>
      <c r="E4342" s="620"/>
      <c r="F4342" s="620"/>
      <c r="G4342" s="479"/>
      <c r="H4342" s="621"/>
      <c r="I4342" s="622"/>
      <c r="J4342" s="622"/>
      <c r="K4342" s="623"/>
      <c r="L4342" s="623"/>
      <c r="M4342" s="622"/>
      <c r="N4342" s="623"/>
      <c r="O4342" s="622"/>
      <c r="P4342" s="479"/>
      <c r="Q4342" s="479"/>
      <c r="R4342" s="623"/>
      <c r="S4342" s="478"/>
      <c r="T4342" s="478"/>
      <c r="U4342" s="624"/>
      <c r="V4342" s="624"/>
      <c r="W4342" s="624"/>
      <c r="BB4342" s="478"/>
      <c r="BC4342" s="478"/>
      <c r="BD4342" s="478"/>
      <c r="BE4342" s="478"/>
      <c r="BF4342" s="478"/>
      <c r="BG4342" s="478"/>
    </row>
    <row r="4343" spans="2:59" x14ac:dyDescent="0.2">
      <c r="B4343" s="478"/>
      <c r="C4343" s="478"/>
      <c r="D4343" s="620"/>
      <c r="E4343" s="620"/>
      <c r="F4343" s="620"/>
      <c r="G4343" s="479"/>
      <c r="H4343" s="621"/>
      <c r="I4343" s="622"/>
      <c r="J4343" s="622"/>
      <c r="K4343" s="623"/>
      <c r="L4343" s="623"/>
      <c r="M4343" s="622"/>
      <c r="N4343" s="623"/>
      <c r="O4343" s="622"/>
      <c r="P4343" s="479"/>
      <c r="Q4343" s="479"/>
      <c r="R4343" s="623"/>
      <c r="S4343" s="478"/>
      <c r="T4343" s="478"/>
      <c r="U4343" s="624"/>
      <c r="V4343" s="624"/>
      <c r="W4343" s="624"/>
      <c r="BB4343" s="478"/>
      <c r="BC4343" s="478"/>
      <c r="BD4343" s="478"/>
      <c r="BE4343" s="478"/>
      <c r="BF4343" s="478"/>
      <c r="BG4343" s="478"/>
    </row>
    <row r="4344" spans="2:59" x14ac:dyDescent="0.2">
      <c r="B4344" s="478"/>
      <c r="C4344" s="478"/>
      <c r="D4344" s="620"/>
      <c r="E4344" s="620"/>
      <c r="F4344" s="620"/>
      <c r="G4344" s="479"/>
      <c r="H4344" s="621"/>
      <c r="I4344" s="622"/>
      <c r="J4344" s="622"/>
      <c r="K4344" s="623"/>
      <c r="L4344" s="623"/>
      <c r="M4344" s="622"/>
      <c r="N4344" s="623"/>
      <c r="O4344" s="622"/>
      <c r="P4344" s="479"/>
      <c r="Q4344" s="479"/>
      <c r="R4344" s="623"/>
      <c r="S4344" s="478"/>
      <c r="T4344" s="478"/>
      <c r="U4344" s="624"/>
      <c r="V4344" s="624"/>
      <c r="W4344" s="624"/>
      <c r="BB4344" s="478"/>
      <c r="BC4344" s="478"/>
      <c r="BD4344" s="478"/>
      <c r="BE4344" s="478"/>
      <c r="BF4344" s="478"/>
      <c r="BG4344" s="478"/>
    </row>
    <row r="4345" spans="2:59" x14ac:dyDescent="0.2">
      <c r="B4345" s="478"/>
      <c r="C4345" s="478"/>
      <c r="D4345" s="620"/>
      <c r="E4345" s="620"/>
      <c r="F4345" s="620"/>
      <c r="G4345" s="479"/>
      <c r="H4345" s="621"/>
      <c r="I4345" s="622"/>
      <c r="J4345" s="622"/>
      <c r="K4345" s="623"/>
      <c r="L4345" s="623"/>
      <c r="M4345" s="622"/>
      <c r="N4345" s="623"/>
      <c r="O4345" s="622"/>
      <c r="P4345" s="479"/>
      <c r="Q4345" s="479"/>
      <c r="R4345" s="623"/>
      <c r="S4345" s="478"/>
      <c r="T4345" s="478"/>
      <c r="U4345" s="624"/>
      <c r="V4345" s="624"/>
      <c r="W4345" s="624"/>
      <c r="BB4345" s="478"/>
      <c r="BC4345" s="478"/>
      <c r="BD4345" s="478"/>
      <c r="BE4345" s="478"/>
      <c r="BF4345" s="478"/>
      <c r="BG4345" s="478"/>
    </row>
    <row r="4346" spans="2:59" x14ac:dyDescent="0.2">
      <c r="B4346" s="478"/>
      <c r="C4346" s="478"/>
      <c r="D4346" s="620"/>
      <c r="E4346" s="620"/>
      <c r="F4346" s="620"/>
      <c r="G4346" s="479"/>
      <c r="H4346" s="621"/>
      <c r="I4346" s="622"/>
      <c r="J4346" s="622"/>
      <c r="K4346" s="623"/>
      <c r="L4346" s="623"/>
      <c r="M4346" s="622"/>
      <c r="N4346" s="623"/>
      <c r="O4346" s="622"/>
      <c r="P4346" s="479"/>
      <c r="Q4346" s="479"/>
      <c r="R4346" s="623"/>
      <c r="S4346" s="478"/>
      <c r="T4346" s="478"/>
      <c r="U4346" s="624"/>
      <c r="V4346" s="624"/>
      <c r="W4346" s="624"/>
      <c r="BB4346" s="478"/>
      <c r="BC4346" s="478"/>
      <c r="BD4346" s="478"/>
      <c r="BE4346" s="478"/>
      <c r="BF4346" s="478"/>
      <c r="BG4346" s="478"/>
    </row>
    <row r="4347" spans="2:59" x14ac:dyDescent="0.2">
      <c r="B4347" s="478"/>
      <c r="C4347" s="478"/>
      <c r="D4347" s="620"/>
      <c r="E4347" s="620"/>
      <c r="F4347" s="620"/>
      <c r="G4347" s="479"/>
      <c r="H4347" s="621"/>
      <c r="I4347" s="622"/>
      <c r="J4347" s="622"/>
      <c r="K4347" s="623"/>
      <c r="L4347" s="623"/>
      <c r="M4347" s="622"/>
      <c r="N4347" s="623"/>
      <c r="O4347" s="622"/>
      <c r="P4347" s="479"/>
      <c r="Q4347" s="479"/>
      <c r="R4347" s="623"/>
      <c r="S4347" s="478"/>
      <c r="T4347" s="478"/>
      <c r="U4347" s="624"/>
      <c r="V4347" s="624"/>
      <c r="W4347" s="624"/>
      <c r="BB4347" s="478"/>
      <c r="BC4347" s="478"/>
      <c r="BD4347" s="478"/>
      <c r="BE4347" s="478"/>
      <c r="BF4347" s="478"/>
      <c r="BG4347" s="478"/>
    </row>
    <row r="4348" spans="2:59" x14ac:dyDescent="0.2">
      <c r="B4348" s="478"/>
      <c r="C4348" s="478"/>
      <c r="D4348" s="620"/>
      <c r="E4348" s="620"/>
      <c r="F4348" s="620"/>
      <c r="G4348" s="479"/>
      <c r="H4348" s="621"/>
      <c r="I4348" s="622"/>
      <c r="J4348" s="622"/>
      <c r="K4348" s="623"/>
      <c r="L4348" s="623"/>
      <c r="M4348" s="622"/>
      <c r="N4348" s="623"/>
      <c r="O4348" s="622"/>
      <c r="P4348" s="479"/>
      <c r="Q4348" s="479"/>
      <c r="R4348" s="623"/>
      <c r="S4348" s="478"/>
      <c r="T4348" s="478"/>
      <c r="U4348" s="624"/>
      <c r="V4348" s="624"/>
      <c r="W4348" s="624"/>
      <c r="BB4348" s="478"/>
      <c r="BC4348" s="478"/>
      <c r="BD4348" s="478"/>
      <c r="BE4348" s="478"/>
      <c r="BF4348" s="478"/>
      <c r="BG4348" s="478"/>
    </row>
    <row r="4349" spans="2:59" x14ac:dyDescent="0.2">
      <c r="B4349" s="478"/>
      <c r="C4349" s="478"/>
      <c r="D4349" s="620"/>
      <c r="E4349" s="620"/>
      <c r="F4349" s="620"/>
      <c r="G4349" s="479"/>
      <c r="H4349" s="621"/>
      <c r="I4349" s="622"/>
      <c r="J4349" s="622"/>
      <c r="K4349" s="623"/>
      <c r="L4349" s="623"/>
      <c r="M4349" s="622"/>
      <c r="N4349" s="623"/>
      <c r="O4349" s="622"/>
      <c r="P4349" s="479"/>
      <c r="Q4349" s="479"/>
      <c r="R4349" s="623"/>
      <c r="S4349" s="478"/>
      <c r="T4349" s="478"/>
      <c r="U4349" s="624"/>
      <c r="V4349" s="624"/>
      <c r="W4349" s="624"/>
      <c r="BB4349" s="478"/>
      <c r="BC4349" s="478"/>
      <c r="BD4349" s="478"/>
      <c r="BE4349" s="478"/>
      <c r="BF4349" s="478"/>
      <c r="BG4349" s="478"/>
    </row>
    <row r="4350" spans="2:59" x14ac:dyDescent="0.2">
      <c r="B4350" s="478"/>
      <c r="C4350" s="478"/>
      <c r="D4350" s="620"/>
      <c r="E4350" s="620"/>
      <c r="F4350" s="620"/>
      <c r="G4350" s="479"/>
      <c r="H4350" s="621"/>
      <c r="I4350" s="622"/>
      <c r="J4350" s="622"/>
      <c r="K4350" s="623"/>
      <c r="L4350" s="623"/>
      <c r="M4350" s="622"/>
      <c r="N4350" s="623"/>
      <c r="O4350" s="622"/>
      <c r="P4350" s="479"/>
      <c r="Q4350" s="479"/>
      <c r="R4350" s="623"/>
      <c r="S4350" s="478"/>
      <c r="T4350" s="478"/>
      <c r="U4350" s="624"/>
      <c r="V4350" s="624"/>
      <c r="W4350" s="624"/>
      <c r="BB4350" s="478"/>
      <c r="BC4350" s="478"/>
      <c r="BD4350" s="478"/>
      <c r="BE4350" s="478"/>
      <c r="BF4350" s="478"/>
      <c r="BG4350" s="478"/>
    </row>
    <row r="4351" spans="2:59" x14ac:dyDescent="0.2">
      <c r="B4351" s="478"/>
      <c r="C4351" s="478"/>
      <c r="D4351" s="620"/>
      <c r="E4351" s="620"/>
      <c r="F4351" s="620"/>
      <c r="G4351" s="479"/>
      <c r="H4351" s="621"/>
      <c r="I4351" s="622"/>
      <c r="J4351" s="622"/>
      <c r="K4351" s="623"/>
      <c r="L4351" s="623"/>
      <c r="M4351" s="622"/>
      <c r="N4351" s="623"/>
      <c r="O4351" s="622"/>
      <c r="P4351" s="479"/>
      <c r="Q4351" s="479"/>
      <c r="R4351" s="623"/>
      <c r="S4351" s="478"/>
      <c r="T4351" s="478"/>
      <c r="U4351" s="624"/>
      <c r="V4351" s="624"/>
      <c r="W4351" s="624"/>
      <c r="BB4351" s="478"/>
      <c r="BC4351" s="478"/>
      <c r="BD4351" s="478"/>
      <c r="BE4351" s="478"/>
      <c r="BF4351" s="478"/>
      <c r="BG4351" s="478"/>
    </row>
    <row r="4352" spans="2:59" x14ac:dyDescent="0.2">
      <c r="B4352" s="478"/>
      <c r="C4352" s="478"/>
      <c r="D4352" s="620"/>
      <c r="E4352" s="620"/>
      <c r="F4352" s="620"/>
      <c r="G4352" s="479"/>
      <c r="H4352" s="621"/>
      <c r="I4352" s="622"/>
      <c r="J4352" s="622"/>
      <c r="K4352" s="623"/>
      <c r="L4352" s="623"/>
      <c r="M4352" s="622"/>
      <c r="N4352" s="623"/>
      <c r="O4352" s="622"/>
      <c r="P4352" s="479"/>
      <c r="Q4352" s="479"/>
      <c r="R4352" s="623"/>
      <c r="S4352" s="478"/>
      <c r="T4352" s="478"/>
      <c r="U4352" s="624"/>
      <c r="V4352" s="624"/>
      <c r="W4352" s="624"/>
      <c r="BB4352" s="478"/>
      <c r="BC4352" s="478"/>
      <c r="BD4352" s="478"/>
      <c r="BE4352" s="478"/>
      <c r="BF4352" s="478"/>
      <c r="BG4352" s="478"/>
    </row>
    <row r="4353" spans="2:59" x14ac:dyDescent="0.2">
      <c r="B4353" s="478"/>
      <c r="C4353" s="478"/>
      <c r="D4353" s="620"/>
      <c r="E4353" s="620"/>
      <c r="F4353" s="620"/>
      <c r="G4353" s="479"/>
      <c r="H4353" s="621"/>
      <c r="I4353" s="622"/>
      <c r="J4353" s="622"/>
      <c r="K4353" s="623"/>
      <c r="L4353" s="623"/>
      <c r="M4353" s="622"/>
      <c r="N4353" s="623"/>
      <c r="O4353" s="622"/>
      <c r="P4353" s="479"/>
      <c r="Q4353" s="479"/>
      <c r="R4353" s="623"/>
      <c r="S4353" s="478"/>
      <c r="T4353" s="478"/>
      <c r="U4353" s="624"/>
      <c r="V4353" s="624"/>
      <c r="W4353" s="624"/>
      <c r="BB4353" s="478"/>
      <c r="BC4353" s="478"/>
      <c r="BD4353" s="478"/>
      <c r="BE4353" s="478"/>
      <c r="BF4353" s="478"/>
      <c r="BG4353" s="478"/>
    </row>
    <row r="4354" spans="2:59" x14ac:dyDescent="0.2">
      <c r="B4354" s="478"/>
      <c r="C4354" s="478"/>
      <c r="D4354" s="620"/>
      <c r="E4354" s="620"/>
      <c r="F4354" s="620"/>
      <c r="G4354" s="479"/>
      <c r="H4354" s="621"/>
      <c r="I4354" s="622"/>
      <c r="J4354" s="622"/>
      <c r="K4354" s="623"/>
      <c r="L4354" s="623"/>
      <c r="M4354" s="622"/>
      <c r="N4354" s="623"/>
      <c r="O4354" s="622"/>
      <c r="P4354" s="479"/>
      <c r="Q4354" s="479"/>
      <c r="R4354" s="623"/>
      <c r="S4354" s="478"/>
      <c r="T4354" s="478"/>
      <c r="U4354" s="624"/>
      <c r="V4354" s="624"/>
      <c r="W4354" s="624"/>
      <c r="BB4354" s="478"/>
      <c r="BC4354" s="478"/>
      <c r="BD4354" s="478"/>
      <c r="BE4354" s="478"/>
      <c r="BF4354" s="478"/>
      <c r="BG4354" s="478"/>
    </row>
    <row r="4355" spans="2:59" x14ac:dyDescent="0.2">
      <c r="B4355" s="478"/>
      <c r="C4355" s="478"/>
      <c r="D4355" s="620"/>
      <c r="E4355" s="620"/>
      <c r="F4355" s="620"/>
      <c r="G4355" s="479"/>
      <c r="H4355" s="621"/>
      <c r="I4355" s="622"/>
      <c r="J4355" s="622"/>
      <c r="K4355" s="623"/>
      <c r="L4355" s="623"/>
      <c r="M4355" s="622"/>
      <c r="N4355" s="623"/>
      <c r="O4355" s="622"/>
      <c r="P4355" s="479"/>
      <c r="Q4355" s="479"/>
      <c r="R4355" s="623"/>
      <c r="S4355" s="478"/>
      <c r="T4355" s="478"/>
      <c r="U4355" s="624"/>
      <c r="V4355" s="624"/>
      <c r="W4355" s="624"/>
      <c r="BB4355" s="478"/>
      <c r="BC4355" s="478"/>
      <c r="BD4355" s="478"/>
      <c r="BE4355" s="478"/>
      <c r="BF4355" s="478"/>
      <c r="BG4355" s="478"/>
    </row>
    <row r="4356" spans="2:59" x14ac:dyDescent="0.2">
      <c r="B4356" s="478"/>
      <c r="C4356" s="478"/>
      <c r="D4356" s="620"/>
      <c r="E4356" s="620"/>
      <c r="F4356" s="620"/>
      <c r="G4356" s="479"/>
      <c r="H4356" s="621"/>
      <c r="I4356" s="622"/>
      <c r="J4356" s="622"/>
      <c r="K4356" s="623"/>
      <c r="L4356" s="623"/>
      <c r="M4356" s="622"/>
      <c r="N4356" s="623"/>
      <c r="O4356" s="622"/>
      <c r="P4356" s="479"/>
      <c r="Q4356" s="479"/>
      <c r="R4356" s="623"/>
      <c r="S4356" s="478"/>
      <c r="T4356" s="478"/>
      <c r="U4356" s="624"/>
      <c r="V4356" s="624"/>
      <c r="W4356" s="624"/>
      <c r="BB4356" s="478"/>
      <c r="BC4356" s="478"/>
      <c r="BD4356" s="478"/>
      <c r="BE4356" s="478"/>
      <c r="BF4356" s="478"/>
      <c r="BG4356" s="478"/>
    </row>
    <row r="4357" spans="2:59" x14ac:dyDescent="0.2">
      <c r="B4357" s="478"/>
      <c r="C4357" s="478"/>
      <c r="D4357" s="620"/>
      <c r="E4357" s="620"/>
      <c r="F4357" s="620"/>
      <c r="G4357" s="479"/>
      <c r="H4357" s="621"/>
      <c r="I4357" s="622"/>
      <c r="J4357" s="622"/>
      <c r="K4357" s="623"/>
      <c r="L4357" s="623"/>
      <c r="M4357" s="622"/>
      <c r="N4357" s="623"/>
      <c r="O4357" s="622"/>
      <c r="P4357" s="479"/>
      <c r="Q4357" s="479"/>
      <c r="R4357" s="623"/>
      <c r="S4357" s="478"/>
      <c r="T4357" s="478"/>
      <c r="U4357" s="624"/>
      <c r="V4357" s="624"/>
      <c r="W4357" s="624"/>
      <c r="BB4357" s="478"/>
      <c r="BC4357" s="478"/>
      <c r="BD4357" s="478"/>
      <c r="BE4357" s="478"/>
      <c r="BF4357" s="478"/>
      <c r="BG4357" s="478"/>
    </row>
    <row r="4358" spans="2:59" x14ac:dyDescent="0.2">
      <c r="B4358" s="478"/>
      <c r="C4358" s="478"/>
      <c r="D4358" s="620"/>
      <c r="E4358" s="620"/>
      <c r="F4358" s="620"/>
      <c r="G4358" s="479"/>
      <c r="H4358" s="621"/>
      <c r="I4358" s="622"/>
      <c r="J4358" s="622"/>
      <c r="K4358" s="623"/>
      <c r="L4358" s="623"/>
      <c r="M4358" s="622"/>
      <c r="N4358" s="623"/>
      <c r="O4358" s="622"/>
      <c r="P4358" s="479"/>
      <c r="Q4358" s="479"/>
      <c r="R4358" s="623"/>
      <c r="S4358" s="478"/>
      <c r="T4358" s="478"/>
      <c r="U4358" s="624"/>
      <c r="V4358" s="624"/>
      <c r="W4358" s="624"/>
      <c r="BB4358" s="478"/>
      <c r="BC4358" s="478"/>
      <c r="BD4358" s="478"/>
      <c r="BE4358" s="478"/>
      <c r="BF4358" s="478"/>
      <c r="BG4358" s="478"/>
    </row>
    <row r="4359" spans="2:59" x14ac:dyDescent="0.2">
      <c r="B4359" s="478"/>
      <c r="C4359" s="478"/>
      <c r="D4359" s="620"/>
      <c r="E4359" s="620"/>
      <c r="F4359" s="620"/>
      <c r="G4359" s="479"/>
      <c r="H4359" s="621"/>
      <c r="I4359" s="622"/>
      <c r="J4359" s="622"/>
      <c r="K4359" s="623"/>
      <c r="L4359" s="623"/>
      <c r="M4359" s="622"/>
      <c r="N4359" s="623"/>
      <c r="O4359" s="622"/>
      <c r="P4359" s="479"/>
      <c r="Q4359" s="479"/>
      <c r="R4359" s="623"/>
      <c r="S4359" s="478"/>
      <c r="T4359" s="478"/>
      <c r="U4359" s="624"/>
      <c r="V4359" s="624"/>
      <c r="W4359" s="624"/>
      <c r="BB4359" s="478"/>
      <c r="BC4359" s="478"/>
      <c r="BD4359" s="478"/>
      <c r="BE4359" s="478"/>
      <c r="BF4359" s="478"/>
      <c r="BG4359" s="478"/>
    </row>
    <row r="4360" spans="2:59" x14ac:dyDescent="0.2">
      <c r="B4360" s="478"/>
      <c r="C4360" s="478"/>
      <c r="D4360" s="620"/>
      <c r="E4360" s="620"/>
      <c r="F4360" s="620"/>
      <c r="G4360" s="479"/>
      <c r="H4360" s="621"/>
      <c r="I4360" s="622"/>
      <c r="J4360" s="622"/>
      <c r="K4360" s="623"/>
      <c r="L4360" s="623"/>
      <c r="M4360" s="622"/>
      <c r="N4360" s="623"/>
      <c r="O4360" s="622"/>
      <c r="P4360" s="479"/>
      <c r="Q4360" s="479"/>
      <c r="R4360" s="623"/>
      <c r="S4360" s="478"/>
      <c r="T4360" s="478"/>
      <c r="U4360" s="624"/>
      <c r="V4360" s="624"/>
      <c r="W4360" s="624"/>
      <c r="BB4360" s="478"/>
      <c r="BC4360" s="478"/>
      <c r="BD4360" s="478"/>
      <c r="BE4360" s="478"/>
      <c r="BF4360" s="478"/>
      <c r="BG4360" s="478"/>
    </row>
    <row r="4361" spans="2:59" x14ac:dyDescent="0.2">
      <c r="B4361" s="478"/>
      <c r="C4361" s="478"/>
      <c r="D4361" s="620"/>
      <c r="E4361" s="620"/>
      <c r="F4361" s="620"/>
      <c r="G4361" s="479"/>
      <c r="H4361" s="621"/>
      <c r="I4361" s="622"/>
      <c r="J4361" s="622"/>
      <c r="K4361" s="623"/>
      <c r="L4361" s="623"/>
      <c r="M4361" s="622"/>
      <c r="N4361" s="623"/>
      <c r="O4361" s="622"/>
      <c r="P4361" s="479"/>
      <c r="Q4361" s="479"/>
      <c r="R4361" s="623"/>
      <c r="S4361" s="478"/>
      <c r="T4361" s="478"/>
      <c r="U4361" s="624"/>
      <c r="V4361" s="624"/>
      <c r="W4361" s="624"/>
      <c r="BB4361" s="478"/>
      <c r="BC4361" s="478"/>
      <c r="BD4361" s="478"/>
      <c r="BE4361" s="478"/>
      <c r="BF4361" s="478"/>
      <c r="BG4361" s="478"/>
    </row>
    <row r="4362" spans="2:59" x14ac:dyDescent="0.2">
      <c r="B4362" s="478"/>
      <c r="C4362" s="478"/>
      <c r="D4362" s="620"/>
      <c r="E4362" s="620"/>
      <c r="F4362" s="620"/>
      <c r="G4362" s="479"/>
      <c r="H4362" s="621"/>
      <c r="I4362" s="622"/>
      <c r="J4362" s="622"/>
      <c r="K4362" s="623"/>
      <c r="L4362" s="623"/>
      <c r="M4362" s="622"/>
      <c r="N4362" s="623"/>
      <c r="O4362" s="622"/>
      <c r="P4362" s="479"/>
      <c r="Q4362" s="479"/>
      <c r="R4362" s="623"/>
      <c r="S4362" s="478"/>
      <c r="T4362" s="478"/>
      <c r="U4362" s="624"/>
      <c r="V4362" s="624"/>
      <c r="W4362" s="624"/>
      <c r="BB4362" s="478"/>
      <c r="BC4362" s="478"/>
      <c r="BD4362" s="478"/>
      <c r="BE4362" s="478"/>
      <c r="BF4362" s="478"/>
      <c r="BG4362" s="478"/>
    </row>
    <row r="4363" spans="2:59" x14ac:dyDescent="0.2">
      <c r="B4363" s="478"/>
      <c r="C4363" s="478"/>
      <c r="D4363" s="620"/>
      <c r="E4363" s="620"/>
      <c r="F4363" s="620"/>
      <c r="G4363" s="479"/>
      <c r="H4363" s="621"/>
      <c r="I4363" s="622"/>
      <c r="J4363" s="622"/>
      <c r="K4363" s="623"/>
      <c r="L4363" s="623"/>
      <c r="M4363" s="622"/>
      <c r="N4363" s="623"/>
      <c r="O4363" s="622"/>
      <c r="P4363" s="479"/>
      <c r="Q4363" s="479"/>
      <c r="R4363" s="623"/>
      <c r="S4363" s="478"/>
      <c r="T4363" s="478"/>
      <c r="U4363" s="624"/>
      <c r="V4363" s="624"/>
      <c r="W4363" s="624"/>
      <c r="BB4363" s="478"/>
      <c r="BC4363" s="478"/>
      <c r="BD4363" s="478"/>
      <c r="BE4363" s="478"/>
      <c r="BF4363" s="478"/>
      <c r="BG4363" s="478"/>
    </row>
    <row r="4364" spans="2:59" x14ac:dyDescent="0.2">
      <c r="B4364" s="478"/>
      <c r="C4364" s="478"/>
      <c r="D4364" s="620"/>
      <c r="E4364" s="620"/>
      <c r="F4364" s="620"/>
      <c r="G4364" s="479"/>
      <c r="H4364" s="621"/>
      <c r="I4364" s="622"/>
      <c r="J4364" s="622"/>
      <c r="K4364" s="623"/>
      <c r="L4364" s="623"/>
      <c r="M4364" s="622"/>
      <c r="N4364" s="623"/>
      <c r="O4364" s="622"/>
      <c r="P4364" s="479"/>
      <c r="Q4364" s="479"/>
      <c r="R4364" s="623"/>
      <c r="S4364" s="478"/>
      <c r="T4364" s="478"/>
      <c r="U4364" s="624"/>
      <c r="V4364" s="624"/>
      <c r="W4364" s="624"/>
      <c r="BB4364" s="478"/>
      <c r="BC4364" s="478"/>
      <c r="BD4364" s="478"/>
      <c r="BE4364" s="478"/>
      <c r="BF4364" s="478"/>
      <c r="BG4364" s="478"/>
    </row>
    <row r="4365" spans="2:59" x14ac:dyDescent="0.2">
      <c r="B4365" s="478"/>
      <c r="C4365" s="478"/>
      <c r="D4365" s="620"/>
      <c r="E4365" s="620"/>
      <c r="F4365" s="620"/>
      <c r="G4365" s="479"/>
      <c r="H4365" s="621"/>
      <c r="I4365" s="622"/>
      <c r="J4365" s="622"/>
      <c r="K4365" s="623"/>
      <c r="L4365" s="623"/>
      <c r="M4365" s="622"/>
      <c r="N4365" s="623"/>
      <c r="O4365" s="622"/>
      <c r="P4365" s="479"/>
      <c r="Q4365" s="479"/>
      <c r="R4365" s="623"/>
      <c r="S4365" s="478"/>
      <c r="T4365" s="478"/>
      <c r="U4365" s="624"/>
      <c r="V4365" s="624"/>
      <c r="W4365" s="624"/>
      <c r="BB4365" s="478"/>
      <c r="BC4365" s="478"/>
      <c r="BD4365" s="478"/>
      <c r="BE4365" s="478"/>
      <c r="BF4365" s="478"/>
      <c r="BG4365" s="478"/>
    </row>
    <row r="4366" spans="2:59" x14ac:dyDescent="0.2">
      <c r="B4366" s="478"/>
      <c r="C4366" s="478"/>
      <c r="D4366" s="620"/>
      <c r="E4366" s="620"/>
      <c r="F4366" s="620"/>
      <c r="G4366" s="479"/>
      <c r="H4366" s="621"/>
      <c r="I4366" s="622"/>
      <c r="J4366" s="622"/>
      <c r="K4366" s="623"/>
      <c r="L4366" s="623"/>
      <c r="M4366" s="622"/>
      <c r="N4366" s="623"/>
      <c r="O4366" s="622"/>
      <c r="P4366" s="479"/>
      <c r="Q4366" s="479"/>
      <c r="R4366" s="623"/>
      <c r="S4366" s="478"/>
      <c r="T4366" s="478"/>
      <c r="U4366" s="624"/>
      <c r="V4366" s="624"/>
      <c r="W4366" s="624"/>
      <c r="BB4366" s="478"/>
      <c r="BC4366" s="478"/>
      <c r="BD4366" s="478"/>
      <c r="BE4366" s="478"/>
      <c r="BF4366" s="478"/>
      <c r="BG4366" s="478"/>
    </row>
    <row r="4367" spans="2:59" x14ac:dyDescent="0.2">
      <c r="B4367" s="478"/>
      <c r="C4367" s="478"/>
      <c r="D4367" s="620"/>
      <c r="E4367" s="620"/>
      <c r="F4367" s="620"/>
      <c r="G4367" s="479"/>
      <c r="H4367" s="621"/>
      <c r="I4367" s="622"/>
      <c r="J4367" s="622"/>
      <c r="K4367" s="623"/>
      <c r="L4367" s="623"/>
      <c r="M4367" s="622"/>
      <c r="N4367" s="623"/>
      <c r="O4367" s="622"/>
      <c r="P4367" s="479"/>
      <c r="Q4367" s="479"/>
      <c r="R4367" s="623"/>
      <c r="S4367" s="478"/>
      <c r="T4367" s="478"/>
      <c r="U4367" s="624"/>
      <c r="V4367" s="624"/>
      <c r="W4367" s="624"/>
      <c r="BB4367" s="478"/>
      <c r="BC4367" s="478"/>
      <c r="BD4367" s="478"/>
      <c r="BE4367" s="478"/>
      <c r="BF4367" s="478"/>
      <c r="BG4367" s="478"/>
    </row>
    <row r="4368" spans="2:59" x14ac:dyDescent="0.2">
      <c r="B4368" s="478"/>
      <c r="C4368" s="478"/>
      <c r="D4368" s="620"/>
      <c r="E4368" s="620"/>
      <c r="F4368" s="620"/>
      <c r="G4368" s="479"/>
      <c r="H4368" s="621"/>
      <c r="I4368" s="622"/>
      <c r="J4368" s="622"/>
      <c r="K4368" s="623"/>
      <c r="L4368" s="623"/>
      <c r="M4368" s="622"/>
      <c r="N4368" s="623"/>
      <c r="O4368" s="622"/>
      <c r="P4368" s="479"/>
      <c r="Q4368" s="479"/>
      <c r="R4368" s="623"/>
      <c r="S4368" s="478"/>
      <c r="T4368" s="478"/>
      <c r="U4368" s="624"/>
      <c r="V4368" s="624"/>
      <c r="W4368" s="624"/>
      <c r="BB4368" s="478"/>
      <c r="BC4368" s="478"/>
      <c r="BD4368" s="478"/>
      <c r="BE4368" s="478"/>
      <c r="BF4368" s="478"/>
      <c r="BG4368" s="478"/>
    </row>
    <row r="4369" spans="2:59" x14ac:dyDescent="0.2">
      <c r="B4369" s="478"/>
      <c r="C4369" s="478"/>
      <c r="D4369" s="620"/>
      <c r="E4369" s="620"/>
      <c r="F4369" s="620"/>
      <c r="G4369" s="479"/>
      <c r="H4369" s="621"/>
      <c r="I4369" s="622"/>
      <c r="J4369" s="622"/>
      <c r="K4369" s="623"/>
      <c r="L4369" s="623"/>
      <c r="M4369" s="622"/>
      <c r="N4369" s="623"/>
      <c r="O4369" s="622"/>
      <c r="P4369" s="479"/>
      <c r="Q4369" s="479"/>
      <c r="R4369" s="623"/>
      <c r="S4369" s="478"/>
      <c r="T4369" s="478"/>
      <c r="U4369" s="624"/>
      <c r="V4369" s="624"/>
      <c r="W4369" s="624"/>
      <c r="BB4369" s="478"/>
      <c r="BC4369" s="478"/>
      <c r="BD4369" s="478"/>
      <c r="BE4369" s="478"/>
      <c r="BF4369" s="478"/>
      <c r="BG4369" s="478"/>
    </row>
    <row r="4370" spans="2:59" x14ac:dyDescent="0.2">
      <c r="B4370" s="478"/>
      <c r="C4370" s="478"/>
      <c r="D4370" s="620"/>
      <c r="E4370" s="620"/>
      <c r="F4370" s="620"/>
      <c r="G4370" s="479"/>
      <c r="H4370" s="621"/>
      <c r="I4370" s="622"/>
      <c r="J4370" s="622"/>
      <c r="K4370" s="623"/>
      <c r="L4370" s="623"/>
      <c r="M4370" s="622"/>
      <c r="N4370" s="623"/>
      <c r="O4370" s="622"/>
      <c r="P4370" s="479"/>
      <c r="Q4370" s="479"/>
      <c r="R4370" s="623"/>
      <c r="S4370" s="478"/>
      <c r="T4370" s="478"/>
      <c r="U4370" s="624"/>
      <c r="V4370" s="624"/>
      <c r="W4370" s="624"/>
      <c r="BB4370" s="478"/>
      <c r="BC4370" s="478"/>
      <c r="BD4370" s="478"/>
      <c r="BE4370" s="478"/>
      <c r="BF4370" s="478"/>
      <c r="BG4370" s="478"/>
    </row>
    <row r="4371" spans="2:59" x14ac:dyDescent="0.2">
      <c r="B4371" s="478"/>
      <c r="C4371" s="478"/>
      <c r="D4371" s="620"/>
      <c r="E4371" s="620"/>
      <c r="F4371" s="620"/>
      <c r="G4371" s="479"/>
      <c r="H4371" s="621"/>
      <c r="I4371" s="622"/>
      <c r="J4371" s="622"/>
      <c r="K4371" s="623"/>
      <c r="L4371" s="623"/>
      <c r="M4371" s="622"/>
      <c r="N4371" s="623"/>
      <c r="O4371" s="622"/>
      <c r="P4371" s="479"/>
      <c r="Q4371" s="479"/>
      <c r="R4371" s="623"/>
      <c r="S4371" s="478"/>
      <c r="T4371" s="478"/>
      <c r="U4371" s="624"/>
      <c r="V4371" s="624"/>
      <c r="W4371" s="624"/>
      <c r="BB4371" s="478"/>
      <c r="BC4371" s="478"/>
      <c r="BD4371" s="478"/>
      <c r="BE4371" s="478"/>
      <c r="BF4371" s="478"/>
      <c r="BG4371" s="478"/>
    </row>
    <row r="4372" spans="2:59" x14ac:dyDescent="0.2">
      <c r="B4372" s="478"/>
      <c r="C4372" s="478"/>
      <c r="D4372" s="620"/>
      <c r="E4372" s="620"/>
      <c r="F4372" s="620"/>
      <c r="G4372" s="479"/>
      <c r="H4372" s="621"/>
      <c r="I4372" s="622"/>
      <c r="J4372" s="622"/>
      <c r="K4372" s="623"/>
      <c r="L4372" s="623"/>
      <c r="M4372" s="622"/>
      <c r="N4372" s="623"/>
      <c r="O4372" s="622"/>
      <c r="P4372" s="479"/>
      <c r="Q4372" s="479"/>
      <c r="R4372" s="623"/>
      <c r="S4372" s="478"/>
      <c r="T4372" s="478"/>
      <c r="U4372" s="624"/>
      <c r="V4372" s="624"/>
      <c r="W4372" s="624"/>
      <c r="BB4372" s="478"/>
      <c r="BC4372" s="478"/>
      <c r="BD4372" s="478"/>
      <c r="BE4372" s="478"/>
      <c r="BF4372" s="478"/>
      <c r="BG4372" s="478"/>
    </row>
    <row r="4373" spans="2:59" x14ac:dyDescent="0.2">
      <c r="B4373" s="478"/>
      <c r="C4373" s="478"/>
      <c r="D4373" s="620"/>
      <c r="E4373" s="620"/>
      <c r="F4373" s="620"/>
      <c r="G4373" s="479"/>
      <c r="H4373" s="621"/>
      <c r="I4373" s="622"/>
      <c r="J4373" s="622"/>
      <c r="K4373" s="623"/>
      <c r="L4373" s="623"/>
      <c r="M4373" s="622"/>
      <c r="N4373" s="623"/>
      <c r="O4373" s="622"/>
      <c r="P4373" s="479"/>
      <c r="Q4373" s="479"/>
      <c r="R4373" s="623"/>
      <c r="S4373" s="478"/>
      <c r="T4373" s="478"/>
      <c r="U4373" s="624"/>
      <c r="V4373" s="624"/>
      <c r="W4373" s="624"/>
      <c r="BB4373" s="478"/>
      <c r="BC4373" s="478"/>
      <c r="BD4373" s="478"/>
      <c r="BE4373" s="478"/>
      <c r="BF4373" s="478"/>
      <c r="BG4373" s="478"/>
    </row>
    <row r="4374" spans="2:59" x14ac:dyDescent="0.2">
      <c r="B4374" s="478"/>
      <c r="C4374" s="478"/>
      <c r="D4374" s="620"/>
      <c r="E4374" s="620"/>
      <c r="F4374" s="620"/>
      <c r="G4374" s="479"/>
      <c r="H4374" s="621"/>
      <c r="I4374" s="622"/>
      <c r="J4374" s="622"/>
      <c r="K4374" s="623"/>
      <c r="L4374" s="623"/>
      <c r="M4374" s="622"/>
      <c r="N4374" s="623"/>
      <c r="O4374" s="622"/>
      <c r="P4374" s="479"/>
      <c r="Q4374" s="479"/>
      <c r="R4374" s="623"/>
      <c r="S4374" s="478"/>
      <c r="T4374" s="478"/>
      <c r="U4374" s="624"/>
      <c r="V4374" s="624"/>
      <c r="W4374" s="624"/>
      <c r="BB4374" s="478"/>
      <c r="BC4374" s="478"/>
      <c r="BD4374" s="478"/>
      <c r="BE4374" s="478"/>
      <c r="BF4374" s="478"/>
      <c r="BG4374" s="478"/>
    </row>
    <row r="4375" spans="2:59" x14ac:dyDescent="0.2">
      <c r="B4375" s="478"/>
      <c r="C4375" s="478"/>
      <c r="D4375" s="620"/>
      <c r="E4375" s="620"/>
      <c r="F4375" s="620"/>
      <c r="G4375" s="479"/>
      <c r="H4375" s="621"/>
      <c r="I4375" s="622"/>
      <c r="J4375" s="622"/>
      <c r="K4375" s="623"/>
      <c r="L4375" s="623"/>
      <c r="M4375" s="622"/>
      <c r="N4375" s="623"/>
      <c r="O4375" s="622"/>
      <c r="P4375" s="479"/>
      <c r="Q4375" s="479"/>
      <c r="R4375" s="623"/>
      <c r="S4375" s="478"/>
      <c r="T4375" s="478"/>
      <c r="U4375" s="624"/>
      <c r="V4375" s="624"/>
      <c r="W4375" s="624"/>
      <c r="BB4375" s="478"/>
      <c r="BC4375" s="478"/>
      <c r="BD4375" s="478"/>
      <c r="BE4375" s="478"/>
      <c r="BF4375" s="478"/>
      <c r="BG4375" s="478"/>
    </row>
    <row r="4376" spans="2:59" x14ac:dyDescent="0.2">
      <c r="B4376" s="478"/>
      <c r="C4376" s="478"/>
      <c r="D4376" s="620"/>
      <c r="E4376" s="620"/>
      <c r="F4376" s="620"/>
      <c r="G4376" s="479"/>
      <c r="H4376" s="621"/>
      <c r="I4376" s="622"/>
      <c r="J4376" s="622"/>
      <c r="K4376" s="623"/>
      <c r="L4376" s="623"/>
      <c r="M4376" s="622"/>
      <c r="N4376" s="623"/>
      <c r="O4376" s="622"/>
      <c r="P4376" s="479"/>
      <c r="Q4376" s="479"/>
      <c r="R4376" s="623"/>
      <c r="S4376" s="478"/>
      <c r="T4376" s="478"/>
      <c r="U4376" s="624"/>
      <c r="V4376" s="624"/>
      <c r="W4376" s="624"/>
      <c r="BB4376" s="478"/>
      <c r="BC4376" s="478"/>
      <c r="BD4376" s="478"/>
      <c r="BE4376" s="478"/>
      <c r="BF4376" s="478"/>
      <c r="BG4376" s="478"/>
    </row>
    <row r="4377" spans="2:59" x14ac:dyDescent="0.2">
      <c r="B4377" s="478"/>
      <c r="C4377" s="478"/>
      <c r="D4377" s="620"/>
      <c r="E4377" s="620"/>
      <c r="F4377" s="620"/>
      <c r="G4377" s="479"/>
      <c r="H4377" s="621"/>
      <c r="I4377" s="622"/>
      <c r="J4377" s="622"/>
      <c r="K4377" s="623"/>
      <c r="L4377" s="623"/>
      <c r="M4377" s="622"/>
      <c r="N4377" s="623"/>
      <c r="O4377" s="622"/>
      <c r="P4377" s="479"/>
      <c r="Q4377" s="479"/>
      <c r="R4377" s="623"/>
      <c r="S4377" s="478"/>
      <c r="T4377" s="478"/>
      <c r="U4377" s="624"/>
      <c r="V4377" s="624"/>
      <c r="W4377" s="624"/>
      <c r="BB4377" s="478"/>
      <c r="BC4377" s="478"/>
      <c r="BD4377" s="478"/>
      <c r="BE4377" s="478"/>
      <c r="BF4377" s="478"/>
      <c r="BG4377" s="478"/>
    </row>
    <row r="4378" spans="2:59" x14ac:dyDescent="0.2">
      <c r="B4378" s="478"/>
      <c r="C4378" s="478"/>
      <c r="D4378" s="620"/>
      <c r="E4378" s="620"/>
      <c r="F4378" s="620"/>
      <c r="G4378" s="479"/>
      <c r="H4378" s="621"/>
      <c r="I4378" s="622"/>
      <c r="J4378" s="622"/>
      <c r="K4378" s="623"/>
      <c r="L4378" s="623"/>
      <c r="M4378" s="622"/>
      <c r="N4378" s="623"/>
      <c r="O4378" s="622"/>
      <c r="P4378" s="479"/>
      <c r="Q4378" s="479"/>
      <c r="R4378" s="623"/>
      <c r="S4378" s="478"/>
      <c r="T4378" s="478"/>
      <c r="U4378" s="624"/>
      <c r="V4378" s="624"/>
      <c r="W4378" s="624"/>
      <c r="BB4378" s="478"/>
      <c r="BC4378" s="478"/>
      <c r="BD4378" s="478"/>
      <c r="BE4378" s="478"/>
      <c r="BF4378" s="478"/>
      <c r="BG4378" s="478"/>
    </row>
    <row r="4379" spans="2:59" x14ac:dyDescent="0.2">
      <c r="B4379" s="478"/>
      <c r="C4379" s="478"/>
      <c r="D4379" s="620"/>
      <c r="E4379" s="620"/>
      <c r="F4379" s="620"/>
      <c r="G4379" s="479"/>
      <c r="H4379" s="621"/>
      <c r="I4379" s="622"/>
      <c r="J4379" s="622"/>
      <c r="K4379" s="623"/>
      <c r="L4379" s="623"/>
      <c r="M4379" s="622"/>
      <c r="N4379" s="623"/>
      <c r="O4379" s="622"/>
      <c r="P4379" s="479"/>
      <c r="Q4379" s="479"/>
      <c r="R4379" s="623"/>
      <c r="S4379" s="478"/>
      <c r="T4379" s="478"/>
      <c r="U4379" s="624"/>
      <c r="V4379" s="624"/>
      <c r="W4379" s="624"/>
      <c r="BB4379" s="478"/>
      <c r="BC4379" s="478"/>
      <c r="BD4379" s="478"/>
      <c r="BE4379" s="478"/>
      <c r="BF4379" s="478"/>
      <c r="BG4379" s="478"/>
    </row>
    <row r="4380" spans="2:59" x14ac:dyDescent="0.2">
      <c r="B4380" s="478"/>
      <c r="C4380" s="478"/>
      <c r="D4380" s="620"/>
      <c r="E4380" s="620"/>
      <c r="F4380" s="620"/>
      <c r="G4380" s="479"/>
      <c r="H4380" s="621"/>
      <c r="I4380" s="622"/>
      <c r="J4380" s="622"/>
      <c r="K4380" s="623"/>
      <c r="L4380" s="623"/>
      <c r="M4380" s="622"/>
      <c r="N4380" s="623"/>
      <c r="O4380" s="622"/>
      <c r="P4380" s="479"/>
      <c r="Q4380" s="479"/>
      <c r="R4380" s="623"/>
      <c r="S4380" s="478"/>
      <c r="T4380" s="478"/>
      <c r="U4380" s="624"/>
      <c r="V4380" s="624"/>
      <c r="W4380" s="624"/>
      <c r="BB4380" s="478"/>
      <c r="BC4380" s="478"/>
      <c r="BD4380" s="478"/>
      <c r="BE4380" s="478"/>
      <c r="BF4380" s="478"/>
      <c r="BG4380" s="478"/>
    </row>
    <row r="4381" spans="2:59" x14ac:dyDescent="0.2">
      <c r="B4381" s="478"/>
      <c r="C4381" s="478"/>
      <c r="D4381" s="620"/>
      <c r="E4381" s="620"/>
      <c r="F4381" s="620"/>
      <c r="G4381" s="479"/>
      <c r="H4381" s="621"/>
      <c r="I4381" s="622"/>
      <c r="J4381" s="622"/>
      <c r="K4381" s="623"/>
      <c r="L4381" s="623"/>
      <c r="M4381" s="622"/>
      <c r="N4381" s="623"/>
      <c r="O4381" s="622"/>
      <c r="P4381" s="479"/>
      <c r="Q4381" s="479"/>
      <c r="R4381" s="623"/>
      <c r="S4381" s="478"/>
      <c r="T4381" s="478"/>
      <c r="U4381" s="624"/>
      <c r="V4381" s="624"/>
      <c r="W4381" s="624"/>
      <c r="BB4381" s="478"/>
      <c r="BC4381" s="478"/>
      <c r="BD4381" s="478"/>
      <c r="BE4381" s="478"/>
      <c r="BF4381" s="478"/>
      <c r="BG4381" s="478"/>
    </row>
    <row r="4382" spans="2:59" x14ac:dyDescent="0.2">
      <c r="B4382" s="478"/>
      <c r="C4382" s="478"/>
      <c r="D4382" s="620"/>
      <c r="E4382" s="620"/>
      <c r="F4382" s="620"/>
      <c r="G4382" s="479"/>
      <c r="H4382" s="621"/>
      <c r="I4382" s="622"/>
      <c r="J4382" s="622"/>
      <c r="K4382" s="623"/>
      <c r="L4382" s="623"/>
      <c r="M4382" s="622"/>
      <c r="N4382" s="623"/>
      <c r="O4382" s="622"/>
      <c r="P4382" s="479"/>
      <c r="Q4382" s="479"/>
      <c r="R4382" s="623"/>
      <c r="S4382" s="478"/>
      <c r="T4382" s="478"/>
      <c r="U4382" s="624"/>
      <c r="V4382" s="624"/>
      <c r="W4382" s="624"/>
      <c r="BB4382" s="478"/>
      <c r="BC4382" s="478"/>
      <c r="BD4382" s="478"/>
      <c r="BE4382" s="478"/>
      <c r="BF4382" s="478"/>
      <c r="BG4382" s="478"/>
    </row>
    <row r="4383" spans="2:59" x14ac:dyDescent="0.2">
      <c r="B4383" s="478"/>
      <c r="C4383" s="478"/>
      <c r="D4383" s="620"/>
      <c r="E4383" s="620"/>
      <c r="F4383" s="620"/>
      <c r="G4383" s="479"/>
      <c r="H4383" s="621"/>
      <c r="I4383" s="622"/>
      <c r="J4383" s="622"/>
      <c r="K4383" s="623"/>
      <c r="L4383" s="623"/>
      <c r="M4383" s="622"/>
      <c r="N4383" s="623"/>
      <c r="O4383" s="622"/>
      <c r="P4383" s="479"/>
      <c r="Q4383" s="479"/>
      <c r="R4383" s="623"/>
      <c r="S4383" s="478"/>
      <c r="T4383" s="478"/>
      <c r="U4383" s="624"/>
      <c r="V4383" s="624"/>
      <c r="W4383" s="624"/>
      <c r="BB4383" s="478"/>
      <c r="BC4383" s="478"/>
      <c r="BD4383" s="478"/>
      <c r="BE4383" s="478"/>
      <c r="BF4383" s="478"/>
      <c r="BG4383" s="478"/>
    </row>
    <row r="4384" spans="2:59" x14ac:dyDescent="0.2">
      <c r="B4384" s="478"/>
      <c r="C4384" s="478"/>
      <c r="D4384" s="620"/>
      <c r="E4384" s="620"/>
      <c r="F4384" s="620"/>
      <c r="G4384" s="479"/>
      <c r="H4384" s="621"/>
      <c r="I4384" s="622"/>
      <c r="J4384" s="622"/>
      <c r="K4384" s="623"/>
      <c r="L4384" s="623"/>
      <c r="M4384" s="622"/>
      <c r="N4384" s="623"/>
      <c r="O4384" s="622"/>
      <c r="P4384" s="479"/>
      <c r="Q4384" s="479"/>
      <c r="R4384" s="623"/>
      <c r="S4384" s="478"/>
      <c r="T4384" s="478"/>
      <c r="U4384" s="624"/>
      <c r="V4384" s="624"/>
      <c r="W4384" s="624"/>
      <c r="BB4384" s="478"/>
      <c r="BC4384" s="478"/>
      <c r="BD4384" s="478"/>
      <c r="BE4384" s="478"/>
      <c r="BF4384" s="478"/>
      <c r="BG4384" s="478"/>
    </row>
    <row r="4385" spans="2:59" x14ac:dyDescent="0.2">
      <c r="B4385" s="478"/>
      <c r="C4385" s="478"/>
      <c r="D4385" s="620"/>
      <c r="E4385" s="620"/>
      <c r="F4385" s="620"/>
      <c r="G4385" s="479"/>
      <c r="H4385" s="621"/>
      <c r="I4385" s="622"/>
      <c r="J4385" s="622"/>
      <c r="K4385" s="623"/>
      <c r="L4385" s="623"/>
      <c r="M4385" s="622"/>
      <c r="N4385" s="623"/>
      <c r="O4385" s="622"/>
      <c r="P4385" s="479"/>
      <c r="Q4385" s="479"/>
      <c r="R4385" s="623"/>
      <c r="S4385" s="478"/>
      <c r="T4385" s="478"/>
      <c r="U4385" s="624"/>
      <c r="V4385" s="624"/>
      <c r="W4385" s="624"/>
      <c r="BB4385" s="478"/>
      <c r="BC4385" s="478"/>
      <c r="BD4385" s="478"/>
      <c r="BE4385" s="478"/>
      <c r="BF4385" s="478"/>
      <c r="BG4385" s="478"/>
    </row>
    <row r="4386" spans="2:59" x14ac:dyDescent="0.2">
      <c r="B4386" s="478"/>
      <c r="C4386" s="478"/>
      <c r="D4386" s="620"/>
      <c r="E4386" s="620"/>
      <c r="F4386" s="620"/>
      <c r="G4386" s="479"/>
      <c r="H4386" s="621"/>
      <c r="I4386" s="622"/>
      <c r="J4386" s="622"/>
      <c r="K4386" s="623"/>
      <c r="L4386" s="623"/>
      <c r="M4386" s="622"/>
      <c r="N4386" s="623"/>
      <c r="O4386" s="622"/>
      <c r="P4386" s="479"/>
      <c r="Q4386" s="479"/>
      <c r="R4386" s="623"/>
      <c r="S4386" s="478"/>
      <c r="T4386" s="478"/>
      <c r="U4386" s="624"/>
      <c r="V4386" s="624"/>
      <c r="W4386" s="624"/>
      <c r="BB4386" s="478"/>
      <c r="BC4386" s="478"/>
      <c r="BD4386" s="478"/>
      <c r="BE4386" s="478"/>
      <c r="BF4386" s="478"/>
      <c r="BG4386" s="478"/>
    </row>
    <row r="4387" spans="2:59" x14ac:dyDescent="0.2">
      <c r="B4387" s="478"/>
      <c r="C4387" s="478"/>
      <c r="D4387" s="620"/>
      <c r="E4387" s="620"/>
      <c r="F4387" s="620"/>
      <c r="G4387" s="479"/>
      <c r="H4387" s="621"/>
      <c r="I4387" s="622"/>
      <c r="J4387" s="622"/>
      <c r="K4387" s="623"/>
      <c r="L4387" s="623"/>
      <c r="M4387" s="622"/>
      <c r="N4387" s="623"/>
      <c r="O4387" s="622"/>
      <c r="P4387" s="479"/>
      <c r="Q4387" s="479"/>
      <c r="R4387" s="623"/>
      <c r="S4387" s="478"/>
      <c r="T4387" s="478"/>
      <c r="U4387" s="624"/>
      <c r="V4387" s="624"/>
      <c r="W4387" s="624"/>
      <c r="BB4387" s="478"/>
      <c r="BC4387" s="478"/>
      <c r="BD4387" s="478"/>
      <c r="BE4387" s="478"/>
      <c r="BF4387" s="478"/>
      <c r="BG4387" s="478"/>
    </row>
    <row r="4388" spans="2:59" x14ac:dyDescent="0.2">
      <c r="B4388" s="478"/>
      <c r="C4388" s="478"/>
      <c r="D4388" s="620"/>
      <c r="E4388" s="620"/>
      <c r="F4388" s="620"/>
      <c r="G4388" s="479"/>
      <c r="H4388" s="621"/>
      <c r="I4388" s="622"/>
      <c r="J4388" s="622"/>
      <c r="K4388" s="623"/>
      <c r="L4388" s="623"/>
      <c r="M4388" s="622"/>
      <c r="N4388" s="623"/>
      <c r="O4388" s="622"/>
      <c r="P4388" s="479"/>
      <c r="Q4388" s="479"/>
      <c r="R4388" s="623"/>
      <c r="S4388" s="478"/>
      <c r="T4388" s="478"/>
      <c r="U4388" s="624"/>
      <c r="V4388" s="624"/>
      <c r="W4388" s="624"/>
      <c r="BB4388" s="478"/>
      <c r="BC4388" s="478"/>
      <c r="BD4388" s="478"/>
      <c r="BE4388" s="478"/>
      <c r="BF4388" s="478"/>
      <c r="BG4388" s="478"/>
    </row>
    <row r="4389" spans="2:59" x14ac:dyDescent="0.2">
      <c r="B4389" s="478"/>
      <c r="C4389" s="478"/>
      <c r="D4389" s="620"/>
      <c r="E4389" s="620"/>
      <c r="F4389" s="620"/>
      <c r="G4389" s="479"/>
      <c r="H4389" s="621"/>
      <c r="I4389" s="622"/>
      <c r="J4389" s="622"/>
      <c r="K4389" s="623"/>
      <c r="L4389" s="623"/>
      <c r="M4389" s="622"/>
      <c r="N4389" s="623"/>
      <c r="O4389" s="622"/>
      <c r="P4389" s="479"/>
      <c r="Q4389" s="479"/>
      <c r="R4389" s="623"/>
      <c r="S4389" s="478"/>
      <c r="T4389" s="478"/>
      <c r="U4389" s="624"/>
      <c r="V4389" s="624"/>
      <c r="W4389" s="624"/>
      <c r="BB4389" s="478"/>
      <c r="BC4389" s="478"/>
      <c r="BD4389" s="478"/>
      <c r="BE4389" s="478"/>
      <c r="BF4389" s="478"/>
      <c r="BG4389" s="478"/>
    </row>
    <row r="4390" spans="2:59" x14ac:dyDescent="0.2">
      <c r="B4390" s="478"/>
      <c r="C4390" s="478"/>
      <c r="D4390" s="620"/>
      <c r="E4390" s="620"/>
      <c r="F4390" s="620"/>
      <c r="G4390" s="479"/>
      <c r="H4390" s="621"/>
      <c r="I4390" s="622"/>
      <c r="J4390" s="622"/>
      <c r="K4390" s="623"/>
      <c r="L4390" s="623"/>
      <c r="M4390" s="622"/>
      <c r="N4390" s="623"/>
      <c r="O4390" s="622"/>
      <c r="P4390" s="479"/>
      <c r="Q4390" s="479"/>
      <c r="R4390" s="623"/>
      <c r="S4390" s="478"/>
      <c r="T4390" s="478"/>
      <c r="U4390" s="624"/>
      <c r="V4390" s="624"/>
      <c r="W4390" s="624"/>
      <c r="BB4390" s="478"/>
      <c r="BC4390" s="478"/>
      <c r="BD4390" s="478"/>
      <c r="BE4390" s="478"/>
      <c r="BF4390" s="478"/>
      <c r="BG4390" s="478"/>
    </row>
    <row r="4391" spans="2:59" x14ac:dyDescent="0.2">
      <c r="B4391" s="478"/>
      <c r="C4391" s="478"/>
      <c r="D4391" s="620"/>
      <c r="E4391" s="620"/>
      <c r="F4391" s="620"/>
      <c r="G4391" s="479"/>
      <c r="H4391" s="621"/>
      <c r="I4391" s="622"/>
      <c r="J4391" s="622"/>
      <c r="K4391" s="623"/>
      <c r="L4391" s="623"/>
      <c r="M4391" s="622"/>
      <c r="N4391" s="623"/>
      <c r="O4391" s="622"/>
      <c r="P4391" s="479"/>
      <c r="Q4391" s="479"/>
      <c r="R4391" s="623"/>
      <c r="S4391" s="478"/>
      <c r="T4391" s="478"/>
      <c r="U4391" s="624"/>
      <c r="V4391" s="624"/>
      <c r="W4391" s="624"/>
      <c r="BB4391" s="478"/>
      <c r="BC4391" s="478"/>
      <c r="BD4391" s="478"/>
      <c r="BE4391" s="478"/>
      <c r="BF4391" s="478"/>
      <c r="BG4391" s="478"/>
    </row>
    <row r="4392" spans="2:59" x14ac:dyDescent="0.2">
      <c r="B4392" s="478"/>
      <c r="C4392" s="478"/>
      <c r="D4392" s="620"/>
      <c r="E4392" s="620"/>
      <c r="F4392" s="620"/>
      <c r="G4392" s="479"/>
      <c r="H4392" s="621"/>
      <c r="I4392" s="622"/>
      <c r="J4392" s="622"/>
      <c r="K4392" s="623"/>
      <c r="L4392" s="623"/>
      <c r="M4392" s="622"/>
      <c r="N4392" s="623"/>
      <c r="O4392" s="622"/>
      <c r="P4392" s="479"/>
      <c r="Q4392" s="479"/>
      <c r="R4392" s="623"/>
      <c r="S4392" s="478"/>
      <c r="T4392" s="478"/>
      <c r="U4392" s="624"/>
      <c r="V4392" s="624"/>
      <c r="W4392" s="624"/>
      <c r="BB4392" s="478"/>
      <c r="BC4392" s="478"/>
      <c r="BD4392" s="478"/>
      <c r="BE4392" s="478"/>
      <c r="BF4392" s="478"/>
      <c r="BG4392" s="478"/>
    </row>
    <row r="4393" spans="2:59" x14ac:dyDescent="0.2">
      <c r="B4393" s="478"/>
      <c r="C4393" s="478"/>
      <c r="D4393" s="620"/>
      <c r="E4393" s="620"/>
      <c r="F4393" s="620"/>
      <c r="G4393" s="479"/>
      <c r="H4393" s="621"/>
      <c r="I4393" s="622"/>
      <c r="J4393" s="622"/>
      <c r="K4393" s="623"/>
      <c r="L4393" s="623"/>
      <c r="M4393" s="622"/>
      <c r="N4393" s="623"/>
      <c r="O4393" s="622"/>
      <c r="P4393" s="479"/>
      <c r="Q4393" s="479"/>
      <c r="R4393" s="623"/>
      <c r="S4393" s="478"/>
      <c r="T4393" s="478"/>
      <c r="U4393" s="624"/>
      <c r="V4393" s="624"/>
      <c r="W4393" s="624"/>
      <c r="BB4393" s="478"/>
      <c r="BC4393" s="478"/>
      <c r="BD4393" s="478"/>
      <c r="BE4393" s="478"/>
      <c r="BF4393" s="478"/>
      <c r="BG4393" s="478"/>
    </row>
    <row r="4394" spans="2:59" x14ac:dyDescent="0.2">
      <c r="B4394" s="478"/>
      <c r="C4394" s="478"/>
      <c r="D4394" s="620"/>
      <c r="E4394" s="620"/>
      <c r="F4394" s="620"/>
      <c r="G4394" s="479"/>
      <c r="H4394" s="621"/>
      <c r="I4394" s="622"/>
      <c r="J4394" s="622"/>
      <c r="K4394" s="623"/>
      <c r="L4394" s="623"/>
      <c r="M4394" s="622"/>
      <c r="N4394" s="623"/>
      <c r="O4394" s="622"/>
      <c r="P4394" s="479"/>
      <c r="Q4394" s="479"/>
      <c r="R4394" s="623"/>
      <c r="S4394" s="478"/>
      <c r="T4394" s="478"/>
      <c r="U4394" s="624"/>
      <c r="V4394" s="624"/>
      <c r="W4394" s="624"/>
      <c r="BB4394" s="478"/>
      <c r="BC4394" s="478"/>
      <c r="BD4394" s="478"/>
      <c r="BE4394" s="478"/>
      <c r="BF4394" s="478"/>
      <c r="BG4394" s="478"/>
    </row>
    <row r="4395" spans="2:59" x14ac:dyDescent="0.2">
      <c r="B4395" s="478"/>
      <c r="C4395" s="478"/>
      <c r="D4395" s="620"/>
      <c r="E4395" s="620"/>
      <c r="F4395" s="620"/>
      <c r="G4395" s="479"/>
      <c r="H4395" s="621"/>
      <c r="I4395" s="622"/>
      <c r="J4395" s="622"/>
      <c r="K4395" s="623"/>
      <c r="L4395" s="623"/>
      <c r="M4395" s="622"/>
      <c r="N4395" s="623"/>
      <c r="O4395" s="622"/>
      <c r="P4395" s="479"/>
      <c r="Q4395" s="479"/>
      <c r="R4395" s="623"/>
      <c r="S4395" s="478"/>
      <c r="T4395" s="478"/>
      <c r="U4395" s="624"/>
      <c r="V4395" s="624"/>
      <c r="W4395" s="624"/>
      <c r="BB4395" s="478"/>
      <c r="BC4395" s="478"/>
      <c r="BD4395" s="478"/>
      <c r="BE4395" s="478"/>
      <c r="BF4395" s="478"/>
      <c r="BG4395" s="478"/>
    </row>
    <row r="4396" spans="2:59" x14ac:dyDescent="0.2">
      <c r="B4396" s="478"/>
      <c r="C4396" s="478"/>
      <c r="D4396" s="620"/>
      <c r="E4396" s="620"/>
      <c r="F4396" s="620"/>
      <c r="G4396" s="479"/>
      <c r="H4396" s="621"/>
      <c r="I4396" s="622"/>
      <c r="J4396" s="622"/>
      <c r="K4396" s="623"/>
      <c r="L4396" s="623"/>
      <c r="M4396" s="622"/>
      <c r="N4396" s="623"/>
      <c r="O4396" s="622"/>
      <c r="P4396" s="479"/>
      <c r="Q4396" s="479"/>
      <c r="R4396" s="623"/>
      <c r="S4396" s="478"/>
      <c r="T4396" s="478"/>
      <c r="U4396" s="624"/>
      <c r="V4396" s="624"/>
      <c r="W4396" s="624"/>
      <c r="BB4396" s="478"/>
      <c r="BC4396" s="478"/>
      <c r="BD4396" s="478"/>
      <c r="BE4396" s="478"/>
      <c r="BF4396" s="478"/>
      <c r="BG4396" s="478"/>
    </row>
    <row r="4397" spans="2:59" x14ac:dyDescent="0.2">
      <c r="B4397" s="478"/>
      <c r="C4397" s="478"/>
      <c r="D4397" s="620"/>
      <c r="E4397" s="620"/>
      <c r="F4397" s="620"/>
      <c r="G4397" s="479"/>
      <c r="H4397" s="621"/>
      <c r="I4397" s="622"/>
      <c r="J4397" s="622"/>
      <c r="K4397" s="623"/>
      <c r="L4397" s="623"/>
      <c r="M4397" s="622"/>
      <c r="N4397" s="623"/>
      <c r="O4397" s="622"/>
      <c r="P4397" s="479"/>
      <c r="Q4397" s="479"/>
      <c r="R4397" s="623"/>
      <c r="S4397" s="478"/>
      <c r="T4397" s="478"/>
      <c r="U4397" s="624"/>
      <c r="V4397" s="624"/>
      <c r="W4397" s="624"/>
      <c r="BB4397" s="478"/>
      <c r="BC4397" s="478"/>
      <c r="BD4397" s="478"/>
      <c r="BE4397" s="478"/>
      <c r="BF4397" s="478"/>
      <c r="BG4397" s="478"/>
    </row>
    <row r="4398" spans="2:59" x14ac:dyDescent="0.2">
      <c r="B4398" s="478"/>
      <c r="C4398" s="478"/>
      <c r="D4398" s="620"/>
      <c r="E4398" s="620"/>
      <c r="F4398" s="620"/>
      <c r="G4398" s="479"/>
      <c r="H4398" s="621"/>
      <c r="I4398" s="622"/>
      <c r="J4398" s="622"/>
      <c r="K4398" s="623"/>
      <c r="L4398" s="623"/>
      <c r="M4398" s="622"/>
      <c r="N4398" s="623"/>
      <c r="O4398" s="622"/>
      <c r="P4398" s="479"/>
      <c r="Q4398" s="479"/>
      <c r="R4398" s="623"/>
      <c r="S4398" s="478"/>
      <c r="T4398" s="478"/>
      <c r="U4398" s="624"/>
      <c r="V4398" s="624"/>
      <c r="W4398" s="624"/>
      <c r="BB4398" s="478"/>
      <c r="BC4398" s="478"/>
      <c r="BD4398" s="478"/>
      <c r="BE4398" s="478"/>
      <c r="BF4398" s="478"/>
      <c r="BG4398" s="478"/>
    </row>
    <row r="4399" spans="2:59" x14ac:dyDescent="0.2">
      <c r="B4399" s="478"/>
      <c r="C4399" s="478"/>
      <c r="D4399" s="620"/>
      <c r="E4399" s="620"/>
      <c r="F4399" s="620"/>
      <c r="G4399" s="479"/>
      <c r="H4399" s="621"/>
      <c r="I4399" s="622"/>
      <c r="J4399" s="622"/>
      <c r="K4399" s="623"/>
      <c r="L4399" s="623"/>
      <c r="M4399" s="622"/>
      <c r="N4399" s="623"/>
      <c r="O4399" s="622"/>
      <c r="P4399" s="479"/>
      <c r="Q4399" s="479"/>
      <c r="R4399" s="623"/>
      <c r="S4399" s="478"/>
      <c r="T4399" s="478"/>
      <c r="U4399" s="624"/>
      <c r="V4399" s="624"/>
      <c r="W4399" s="624"/>
      <c r="BB4399" s="478"/>
      <c r="BC4399" s="478"/>
      <c r="BD4399" s="478"/>
      <c r="BE4399" s="478"/>
      <c r="BF4399" s="478"/>
      <c r="BG4399" s="478"/>
    </row>
    <row r="4400" spans="2:59" x14ac:dyDescent="0.2">
      <c r="B4400" s="478"/>
      <c r="C4400" s="478"/>
      <c r="D4400" s="620"/>
      <c r="E4400" s="620"/>
      <c r="F4400" s="620"/>
      <c r="G4400" s="479"/>
      <c r="H4400" s="621"/>
      <c r="I4400" s="622"/>
      <c r="J4400" s="622"/>
      <c r="K4400" s="623"/>
      <c r="L4400" s="623"/>
      <c r="M4400" s="622"/>
      <c r="N4400" s="623"/>
      <c r="O4400" s="622"/>
      <c r="P4400" s="479"/>
      <c r="Q4400" s="479"/>
      <c r="R4400" s="623"/>
      <c r="S4400" s="478"/>
      <c r="T4400" s="478"/>
      <c r="U4400" s="624"/>
      <c r="V4400" s="624"/>
      <c r="W4400" s="624"/>
      <c r="BB4400" s="478"/>
      <c r="BC4400" s="478"/>
      <c r="BD4400" s="478"/>
      <c r="BE4400" s="478"/>
      <c r="BF4400" s="478"/>
      <c r="BG4400" s="478"/>
    </row>
    <row r="4401" spans="2:59" x14ac:dyDescent="0.2">
      <c r="B4401" s="478"/>
      <c r="C4401" s="478"/>
      <c r="D4401" s="620"/>
      <c r="E4401" s="620"/>
      <c r="F4401" s="620"/>
      <c r="G4401" s="479"/>
      <c r="H4401" s="621"/>
      <c r="I4401" s="622"/>
      <c r="J4401" s="622"/>
      <c r="K4401" s="623"/>
      <c r="L4401" s="623"/>
      <c r="M4401" s="622"/>
      <c r="N4401" s="623"/>
      <c r="O4401" s="622"/>
      <c r="P4401" s="479"/>
      <c r="Q4401" s="479"/>
      <c r="R4401" s="623"/>
      <c r="S4401" s="478"/>
      <c r="T4401" s="478"/>
      <c r="U4401" s="624"/>
      <c r="V4401" s="624"/>
      <c r="W4401" s="624"/>
      <c r="BB4401" s="478"/>
      <c r="BC4401" s="478"/>
      <c r="BD4401" s="478"/>
      <c r="BE4401" s="478"/>
      <c r="BF4401" s="478"/>
      <c r="BG4401" s="478"/>
    </row>
    <row r="4402" spans="2:59" x14ac:dyDescent="0.2">
      <c r="B4402" s="478"/>
      <c r="C4402" s="478"/>
      <c r="D4402" s="620"/>
      <c r="E4402" s="620"/>
      <c r="F4402" s="620"/>
      <c r="G4402" s="479"/>
      <c r="H4402" s="621"/>
      <c r="I4402" s="622"/>
      <c r="J4402" s="622"/>
      <c r="K4402" s="623"/>
      <c r="L4402" s="623"/>
      <c r="M4402" s="622"/>
      <c r="N4402" s="623"/>
      <c r="O4402" s="622"/>
      <c r="P4402" s="479"/>
      <c r="Q4402" s="479"/>
      <c r="R4402" s="623"/>
      <c r="S4402" s="478"/>
      <c r="T4402" s="478"/>
      <c r="U4402" s="624"/>
      <c r="V4402" s="624"/>
      <c r="W4402" s="624"/>
      <c r="BB4402" s="478"/>
      <c r="BC4402" s="478"/>
      <c r="BD4402" s="478"/>
      <c r="BE4402" s="478"/>
      <c r="BF4402" s="478"/>
      <c r="BG4402" s="478"/>
    </row>
    <row r="4403" spans="2:59" x14ac:dyDescent="0.2">
      <c r="B4403" s="478"/>
      <c r="C4403" s="478"/>
      <c r="D4403" s="620"/>
      <c r="E4403" s="620"/>
      <c r="F4403" s="620"/>
      <c r="G4403" s="479"/>
      <c r="H4403" s="621"/>
      <c r="I4403" s="622"/>
      <c r="J4403" s="622"/>
      <c r="K4403" s="623"/>
      <c r="L4403" s="623"/>
      <c r="M4403" s="622"/>
      <c r="N4403" s="623"/>
      <c r="O4403" s="622"/>
      <c r="P4403" s="479"/>
      <c r="Q4403" s="479"/>
      <c r="R4403" s="623"/>
      <c r="S4403" s="478"/>
      <c r="T4403" s="478"/>
      <c r="U4403" s="624"/>
      <c r="V4403" s="624"/>
      <c r="W4403" s="624"/>
      <c r="BB4403" s="478"/>
      <c r="BC4403" s="478"/>
      <c r="BD4403" s="478"/>
      <c r="BE4403" s="478"/>
      <c r="BF4403" s="478"/>
      <c r="BG4403" s="478"/>
    </row>
    <row r="4404" spans="2:59" x14ac:dyDescent="0.2">
      <c r="B4404" s="478"/>
      <c r="C4404" s="478"/>
      <c r="D4404" s="620"/>
      <c r="E4404" s="620"/>
      <c r="F4404" s="620"/>
      <c r="G4404" s="479"/>
      <c r="H4404" s="621"/>
      <c r="I4404" s="622"/>
      <c r="J4404" s="622"/>
      <c r="K4404" s="623"/>
      <c r="L4404" s="623"/>
      <c r="M4404" s="622"/>
      <c r="N4404" s="623"/>
      <c r="O4404" s="622"/>
      <c r="P4404" s="479"/>
      <c r="Q4404" s="479"/>
      <c r="R4404" s="623"/>
      <c r="S4404" s="478"/>
      <c r="T4404" s="478"/>
      <c r="U4404" s="624"/>
      <c r="V4404" s="624"/>
      <c r="W4404" s="624"/>
      <c r="BB4404" s="478"/>
      <c r="BC4404" s="478"/>
      <c r="BD4404" s="478"/>
      <c r="BE4404" s="478"/>
      <c r="BF4404" s="478"/>
      <c r="BG4404" s="478"/>
    </row>
    <row r="4405" spans="2:59" x14ac:dyDescent="0.2">
      <c r="B4405" s="478"/>
      <c r="C4405" s="478"/>
      <c r="D4405" s="620"/>
      <c r="E4405" s="620"/>
      <c r="F4405" s="620"/>
      <c r="G4405" s="479"/>
      <c r="H4405" s="621"/>
      <c r="I4405" s="622"/>
      <c r="J4405" s="622"/>
      <c r="K4405" s="623"/>
      <c r="L4405" s="623"/>
      <c r="M4405" s="622"/>
      <c r="N4405" s="623"/>
      <c r="O4405" s="622"/>
      <c r="P4405" s="479"/>
      <c r="Q4405" s="479"/>
      <c r="R4405" s="623"/>
      <c r="S4405" s="478"/>
      <c r="T4405" s="478"/>
      <c r="U4405" s="624"/>
      <c r="V4405" s="624"/>
      <c r="W4405" s="624"/>
      <c r="BB4405" s="478"/>
      <c r="BC4405" s="478"/>
      <c r="BD4405" s="478"/>
      <c r="BE4405" s="478"/>
      <c r="BF4405" s="478"/>
      <c r="BG4405" s="478"/>
    </row>
    <row r="4406" spans="2:59" x14ac:dyDescent="0.2">
      <c r="B4406" s="478"/>
      <c r="C4406" s="478"/>
      <c r="D4406" s="620"/>
      <c r="E4406" s="620"/>
      <c r="F4406" s="620"/>
      <c r="G4406" s="479"/>
      <c r="H4406" s="621"/>
      <c r="I4406" s="622"/>
      <c r="J4406" s="622"/>
      <c r="K4406" s="623"/>
      <c r="L4406" s="623"/>
      <c r="M4406" s="622"/>
      <c r="N4406" s="623"/>
      <c r="O4406" s="622"/>
      <c r="P4406" s="479"/>
      <c r="Q4406" s="479"/>
      <c r="R4406" s="623"/>
      <c r="S4406" s="478"/>
      <c r="T4406" s="478"/>
      <c r="U4406" s="624"/>
      <c r="V4406" s="624"/>
      <c r="W4406" s="624"/>
      <c r="BB4406" s="478"/>
      <c r="BC4406" s="478"/>
      <c r="BD4406" s="478"/>
      <c r="BE4406" s="478"/>
      <c r="BF4406" s="478"/>
      <c r="BG4406" s="478"/>
    </row>
    <row r="4407" spans="2:59" x14ac:dyDescent="0.2">
      <c r="B4407" s="478"/>
      <c r="C4407" s="478"/>
      <c r="D4407" s="620"/>
      <c r="E4407" s="620"/>
      <c r="F4407" s="620"/>
      <c r="G4407" s="479"/>
      <c r="H4407" s="621"/>
      <c r="I4407" s="622"/>
      <c r="J4407" s="622"/>
      <c r="K4407" s="623"/>
      <c r="L4407" s="623"/>
      <c r="M4407" s="622"/>
      <c r="N4407" s="623"/>
      <c r="O4407" s="622"/>
      <c r="P4407" s="479"/>
      <c r="Q4407" s="479"/>
      <c r="R4407" s="623"/>
      <c r="S4407" s="478"/>
      <c r="T4407" s="478"/>
      <c r="U4407" s="624"/>
      <c r="V4407" s="624"/>
      <c r="W4407" s="624"/>
      <c r="BB4407" s="478"/>
      <c r="BC4407" s="478"/>
      <c r="BD4407" s="478"/>
      <c r="BE4407" s="478"/>
      <c r="BF4407" s="478"/>
      <c r="BG4407" s="478"/>
    </row>
    <row r="4408" spans="2:59" x14ac:dyDescent="0.2">
      <c r="B4408" s="478"/>
      <c r="C4408" s="478"/>
      <c r="D4408" s="620"/>
      <c r="E4408" s="620"/>
      <c r="F4408" s="620"/>
      <c r="G4408" s="479"/>
      <c r="H4408" s="621"/>
      <c r="I4408" s="622"/>
      <c r="J4408" s="622"/>
      <c r="K4408" s="623"/>
      <c r="L4408" s="623"/>
      <c r="M4408" s="622"/>
      <c r="N4408" s="623"/>
      <c r="O4408" s="622"/>
      <c r="P4408" s="479"/>
      <c r="Q4408" s="479"/>
      <c r="R4408" s="623"/>
      <c r="S4408" s="478"/>
      <c r="T4408" s="478"/>
      <c r="U4408" s="624"/>
      <c r="V4408" s="624"/>
      <c r="W4408" s="624"/>
      <c r="BB4408" s="478"/>
      <c r="BC4408" s="478"/>
      <c r="BD4408" s="478"/>
      <c r="BE4408" s="478"/>
      <c r="BF4408" s="478"/>
      <c r="BG4408" s="478"/>
    </row>
    <row r="4409" spans="2:59" x14ac:dyDescent="0.2">
      <c r="B4409" s="478"/>
      <c r="C4409" s="478"/>
      <c r="D4409" s="620"/>
      <c r="E4409" s="620"/>
      <c r="F4409" s="620"/>
      <c r="G4409" s="479"/>
      <c r="H4409" s="621"/>
      <c r="I4409" s="622"/>
      <c r="J4409" s="622"/>
      <c r="K4409" s="623"/>
      <c r="L4409" s="623"/>
      <c r="M4409" s="622"/>
      <c r="N4409" s="623"/>
      <c r="O4409" s="622"/>
      <c r="P4409" s="479"/>
      <c r="Q4409" s="479"/>
      <c r="R4409" s="623"/>
      <c r="S4409" s="478"/>
      <c r="T4409" s="478"/>
      <c r="U4409" s="624"/>
      <c r="V4409" s="624"/>
      <c r="W4409" s="624"/>
      <c r="BB4409" s="478"/>
      <c r="BC4409" s="478"/>
      <c r="BD4409" s="478"/>
      <c r="BE4409" s="478"/>
      <c r="BF4409" s="478"/>
      <c r="BG4409" s="478"/>
    </row>
    <row r="4410" spans="2:59" x14ac:dyDescent="0.2">
      <c r="B4410" s="478"/>
      <c r="C4410" s="478"/>
      <c r="D4410" s="620"/>
      <c r="E4410" s="620"/>
      <c r="F4410" s="620"/>
      <c r="G4410" s="479"/>
      <c r="H4410" s="621"/>
      <c r="I4410" s="622"/>
      <c r="J4410" s="622"/>
      <c r="K4410" s="623"/>
      <c r="L4410" s="623"/>
      <c r="M4410" s="622"/>
      <c r="N4410" s="623"/>
      <c r="O4410" s="622"/>
      <c r="P4410" s="479"/>
      <c r="Q4410" s="479"/>
      <c r="R4410" s="623"/>
      <c r="S4410" s="478"/>
      <c r="T4410" s="478"/>
      <c r="U4410" s="624"/>
      <c r="V4410" s="624"/>
      <c r="W4410" s="624"/>
      <c r="BB4410" s="478"/>
      <c r="BC4410" s="478"/>
      <c r="BD4410" s="478"/>
      <c r="BE4410" s="478"/>
      <c r="BF4410" s="478"/>
      <c r="BG4410" s="478"/>
    </row>
    <row r="4411" spans="2:59" x14ac:dyDescent="0.2">
      <c r="B4411" s="478"/>
      <c r="C4411" s="478"/>
      <c r="D4411" s="620"/>
      <c r="E4411" s="620"/>
      <c r="F4411" s="620"/>
      <c r="G4411" s="479"/>
      <c r="H4411" s="621"/>
      <c r="I4411" s="622"/>
      <c r="J4411" s="622"/>
      <c r="K4411" s="623"/>
      <c r="L4411" s="623"/>
      <c r="M4411" s="622"/>
      <c r="N4411" s="623"/>
      <c r="O4411" s="622"/>
      <c r="P4411" s="479"/>
      <c r="Q4411" s="479"/>
      <c r="R4411" s="623"/>
      <c r="S4411" s="478"/>
      <c r="T4411" s="478"/>
      <c r="U4411" s="624"/>
      <c r="V4411" s="624"/>
      <c r="W4411" s="624"/>
      <c r="BB4411" s="478"/>
      <c r="BC4411" s="478"/>
      <c r="BD4411" s="478"/>
      <c r="BE4411" s="478"/>
      <c r="BF4411" s="478"/>
      <c r="BG4411" s="478"/>
    </row>
    <row r="4412" spans="2:59" x14ac:dyDescent="0.2">
      <c r="B4412" s="478"/>
      <c r="C4412" s="478"/>
      <c r="D4412" s="620"/>
      <c r="E4412" s="620"/>
      <c r="F4412" s="620"/>
      <c r="G4412" s="479"/>
      <c r="H4412" s="621"/>
      <c r="I4412" s="622"/>
      <c r="J4412" s="622"/>
      <c r="K4412" s="623"/>
      <c r="L4412" s="623"/>
      <c r="M4412" s="622"/>
      <c r="N4412" s="623"/>
      <c r="O4412" s="622"/>
      <c r="P4412" s="479"/>
      <c r="Q4412" s="479"/>
      <c r="R4412" s="623"/>
      <c r="S4412" s="478"/>
      <c r="T4412" s="478"/>
      <c r="U4412" s="624"/>
      <c r="V4412" s="624"/>
      <c r="W4412" s="624"/>
      <c r="BB4412" s="478"/>
      <c r="BC4412" s="478"/>
      <c r="BD4412" s="478"/>
      <c r="BE4412" s="478"/>
      <c r="BF4412" s="478"/>
      <c r="BG4412" s="478"/>
    </row>
    <row r="4413" spans="2:59" x14ac:dyDescent="0.2">
      <c r="B4413" s="478"/>
      <c r="C4413" s="478"/>
      <c r="D4413" s="620"/>
      <c r="E4413" s="620"/>
      <c r="F4413" s="620"/>
      <c r="G4413" s="479"/>
      <c r="H4413" s="621"/>
      <c r="I4413" s="622"/>
      <c r="J4413" s="622"/>
      <c r="K4413" s="623"/>
      <c r="L4413" s="623"/>
      <c r="M4413" s="622"/>
      <c r="N4413" s="623"/>
      <c r="O4413" s="622"/>
      <c r="P4413" s="479"/>
      <c r="Q4413" s="479"/>
      <c r="R4413" s="623"/>
      <c r="S4413" s="478"/>
      <c r="T4413" s="478"/>
      <c r="U4413" s="624"/>
      <c r="V4413" s="624"/>
      <c r="W4413" s="624"/>
      <c r="BB4413" s="478"/>
      <c r="BC4413" s="478"/>
      <c r="BD4413" s="478"/>
      <c r="BE4413" s="478"/>
      <c r="BF4413" s="478"/>
      <c r="BG4413" s="478"/>
    </row>
    <row r="4414" spans="2:59" x14ac:dyDescent="0.2">
      <c r="B4414" s="478"/>
      <c r="C4414" s="478"/>
      <c r="D4414" s="620"/>
      <c r="E4414" s="620"/>
      <c r="F4414" s="620"/>
      <c r="G4414" s="479"/>
      <c r="H4414" s="621"/>
      <c r="I4414" s="622"/>
      <c r="J4414" s="622"/>
      <c r="K4414" s="623"/>
      <c r="L4414" s="623"/>
      <c r="M4414" s="622"/>
      <c r="N4414" s="623"/>
      <c r="O4414" s="622"/>
      <c r="P4414" s="479"/>
      <c r="Q4414" s="479"/>
      <c r="R4414" s="623"/>
      <c r="S4414" s="478"/>
      <c r="T4414" s="478"/>
      <c r="U4414" s="624"/>
      <c r="V4414" s="624"/>
      <c r="W4414" s="624"/>
      <c r="BB4414" s="478"/>
      <c r="BC4414" s="478"/>
      <c r="BD4414" s="478"/>
      <c r="BE4414" s="478"/>
      <c r="BF4414" s="478"/>
      <c r="BG4414" s="478"/>
    </row>
    <row r="4415" spans="2:59" x14ac:dyDescent="0.2">
      <c r="B4415" s="478"/>
      <c r="C4415" s="478"/>
      <c r="D4415" s="620"/>
      <c r="E4415" s="620"/>
      <c r="F4415" s="620"/>
      <c r="G4415" s="479"/>
      <c r="H4415" s="621"/>
      <c r="I4415" s="622"/>
      <c r="J4415" s="622"/>
      <c r="K4415" s="623"/>
      <c r="L4415" s="623"/>
      <c r="M4415" s="622"/>
      <c r="N4415" s="623"/>
      <c r="O4415" s="622"/>
      <c r="P4415" s="479"/>
      <c r="Q4415" s="479"/>
      <c r="R4415" s="623"/>
      <c r="S4415" s="478"/>
      <c r="T4415" s="478"/>
      <c r="U4415" s="624"/>
      <c r="V4415" s="624"/>
      <c r="W4415" s="624"/>
      <c r="BB4415" s="478"/>
      <c r="BC4415" s="478"/>
      <c r="BD4415" s="478"/>
      <c r="BE4415" s="478"/>
      <c r="BF4415" s="478"/>
      <c r="BG4415" s="478"/>
    </row>
    <row r="4416" spans="2:59" x14ac:dyDescent="0.2">
      <c r="B4416" s="478"/>
      <c r="C4416" s="478"/>
      <c r="D4416" s="620"/>
      <c r="E4416" s="620"/>
      <c r="F4416" s="620"/>
      <c r="G4416" s="479"/>
      <c r="H4416" s="621"/>
      <c r="I4416" s="622"/>
      <c r="J4416" s="622"/>
      <c r="K4416" s="623"/>
      <c r="L4416" s="623"/>
      <c r="M4416" s="622"/>
      <c r="N4416" s="623"/>
      <c r="O4416" s="622"/>
      <c r="P4416" s="479"/>
      <c r="Q4416" s="479"/>
      <c r="R4416" s="623"/>
      <c r="S4416" s="478"/>
      <c r="T4416" s="478"/>
      <c r="U4416" s="624"/>
      <c r="V4416" s="624"/>
      <c r="W4416" s="624"/>
      <c r="BB4416" s="478"/>
      <c r="BC4416" s="478"/>
      <c r="BD4416" s="478"/>
      <c r="BE4416" s="478"/>
      <c r="BF4416" s="478"/>
      <c r="BG4416" s="478"/>
    </row>
    <row r="4417" spans="2:59" x14ac:dyDescent="0.2">
      <c r="B4417" s="478"/>
      <c r="C4417" s="478"/>
      <c r="D4417" s="620"/>
      <c r="E4417" s="620"/>
      <c r="F4417" s="620"/>
      <c r="G4417" s="479"/>
      <c r="H4417" s="621"/>
      <c r="I4417" s="622"/>
      <c r="J4417" s="622"/>
      <c r="K4417" s="623"/>
      <c r="L4417" s="623"/>
      <c r="M4417" s="622"/>
      <c r="N4417" s="623"/>
      <c r="O4417" s="622"/>
      <c r="P4417" s="479"/>
      <c r="Q4417" s="479"/>
      <c r="R4417" s="623"/>
      <c r="S4417" s="478"/>
      <c r="T4417" s="478"/>
      <c r="U4417" s="624"/>
      <c r="V4417" s="624"/>
      <c r="W4417" s="624"/>
      <c r="BB4417" s="478"/>
      <c r="BC4417" s="478"/>
      <c r="BD4417" s="478"/>
      <c r="BE4417" s="478"/>
      <c r="BF4417" s="478"/>
      <c r="BG4417" s="478"/>
    </row>
    <row r="4418" spans="2:59" x14ac:dyDescent="0.2">
      <c r="B4418" s="478"/>
      <c r="C4418" s="478"/>
      <c r="D4418" s="620"/>
      <c r="E4418" s="620"/>
      <c r="F4418" s="620"/>
      <c r="G4418" s="479"/>
      <c r="H4418" s="621"/>
      <c r="I4418" s="622"/>
      <c r="J4418" s="622"/>
      <c r="K4418" s="623"/>
      <c r="L4418" s="623"/>
      <c r="M4418" s="622"/>
      <c r="N4418" s="623"/>
      <c r="O4418" s="622"/>
      <c r="P4418" s="479"/>
      <c r="Q4418" s="479"/>
      <c r="R4418" s="623"/>
      <c r="S4418" s="478"/>
      <c r="T4418" s="478"/>
      <c r="U4418" s="624"/>
      <c r="V4418" s="624"/>
      <c r="W4418" s="624"/>
      <c r="BB4418" s="478"/>
      <c r="BC4418" s="478"/>
      <c r="BD4418" s="478"/>
      <c r="BE4418" s="478"/>
      <c r="BF4418" s="478"/>
      <c r="BG4418" s="478"/>
    </row>
    <row r="4419" spans="2:59" x14ac:dyDescent="0.2">
      <c r="B4419" s="478"/>
      <c r="C4419" s="478"/>
      <c r="D4419" s="620"/>
      <c r="E4419" s="620"/>
      <c r="F4419" s="620"/>
      <c r="G4419" s="479"/>
      <c r="H4419" s="621"/>
      <c r="I4419" s="622"/>
      <c r="J4419" s="622"/>
      <c r="K4419" s="623"/>
      <c r="L4419" s="623"/>
      <c r="M4419" s="622"/>
      <c r="N4419" s="623"/>
      <c r="O4419" s="622"/>
      <c r="P4419" s="479"/>
      <c r="Q4419" s="479"/>
      <c r="R4419" s="623"/>
      <c r="S4419" s="478"/>
      <c r="T4419" s="478"/>
      <c r="U4419" s="624"/>
      <c r="V4419" s="624"/>
      <c r="W4419" s="624"/>
      <c r="BB4419" s="478"/>
      <c r="BC4419" s="478"/>
      <c r="BD4419" s="478"/>
      <c r="BE4419" s="478"/>
      <c r="BF4419" s="478"/>
      <c r="BG4419" s="478"/>
    </row>
    <row r="4420" spans="2:59" x14ac:dyDescent="0.2">
      <c r="B4420" s="478"/>
      <c r="C4420" s="478"/>
      <c r="D4420" s="620"/>
      <c r="E4420" s="620"/>
      <c r="F4420" s="620"/>
      <c r="G4420" s="479"/>
      <c r="H4420" s="621"/>
      <c r="I4420" s="622"/>
      <c r="J4420" s="622"/>
      <c r="K4420" s="623"/>
      <c r="L4420" s="623"/>
      <c r="M4420" s="622"/>
      <c r="N4420" s="623"/>
      <c r="O4420" s="622"/>
      <c r="P4420" s="479"/>
      <c r="Q4420" s="479"/>
      <c r="R4420" s="623"/>
      <c r="S4420" s="478"/>
      <c r="T4420" s="478"/>
      <c r="U4420" s="624"/>
      <c r="V4420" s="624"/>
      <c r="W4420" s="624"/>
      <c r="BB4420" s="478"/>
      <c r="BC4420" s="478"/>
      <c r="BD4420" s="478"/>
      <c r="BE4420" s="478"/>
      <c r="BF4420" s="478"/>
      <c r="BG4420" s="478"/>
    </row>
    <row r="4421" spans="2:59" x14ac:dyDescent="0.2">
      <c r="B4421" s="478"/>
      <c r="C4421" s="478"/>
      <c r="D4421" s="620"/>
      <c r="E4421" s="620"/>
      <c r="F4421" s="620"/>
      <c r="G4421" s="479"/>
      <c r="H4421" s="621"/>
      <c r="I4421" s="622"/>
      <c r="J4421" s="622"/>
      <c r="K4421" s="623"/>
      <c r="L4421" s="623"/>
      <c r="M4421" s="622"/>
      <c r="N4421" s="623"/>
      <c r="O4421" s="622"/>
      <c r="P4421" s="479"/>
      <c r="Q4421" s="479"/>
      <c r="R4421" s="623"/>
      <c r="S4421" s="478"/>
      <c r="T4421" s="478"/>
      <c r="U4421" s="624"/>
      <c r="V4421" s="624"/>
      <c r="W4421" s="624"/>
      <c r="BB4421" s="478"/>
      <c r="BC4421" s="478"/>
      <c r="BD4421" s="478"/>
      <c r="BE4421" s="478"/>
      <c r="BF4421" s="478"/>
      <c r="BG4421" s="478"/>
    </row>
    <row r="4422" spans="2:59" x14ac:dyDescent="0.2">
      <c r="B4422" s="478"/>
      <c r="C4422" s="478"/>
      <c r="D4422" s="620"/>
      <c r="E4422" s="620"/>
      <c r="F4422" s="620"/>
      <c r="G4422" s="479"/>
      <c r="H4422" s="621"/>
      <c r="I4422" s="622"/>
      <c r="J4422" s="622"/>
      <c r="K4422" s="623"/>
      <c r="L4422" s="623"/>
      <c r="M4422" s="622"/>
      <c r="N4422" s="623"/>
      <c r="O4422" s="622"/>
      <c r="P4422" s="479"/>
      <c r="Q4422" s="479"/>
      <c r="R4422" s="623"/>
      <c r="S4422" s="478"/>
      <c r="T4422" s="478"/>
      <c r="U4422" s="624"/>
      <c r="V4422" s="624"/>
      <c r="W4422" s="624"/>
      <c r="BB4422" s="478"/>
      <c r="BC4422" s="478"/>
      <c r="BD4422" s="478"/>
      <c r="BE4422" s="478"/>
      <c r="BF4422" s="478"/>
      <c r="BG4422" s="478"/>
    </row>
    <row r="4423" spans="2:59" x14ac:dyDescent="0.2">
      <c r="B4423" s="478"/>
      <c r="C4423" s="478"/>
      <c r="D4423" s="620"/>
      <c r="E4423" s="620"/>
      <c r="F4423" s="620"/>
      <c r="G4423" s="479"/>
      <c r="H4423" s="621"/>
      <c r="I4423" s="622"/>
      <c r="J4423" s="622"/>
      <c r="K4423" s="623"/>
      <c r="L4423" s="623"/>
      <c r="M4423" s="622"/>
      <c r="N4423" s="623"/>
      <c r="O4423" s="622"/>
      <c r="P4423" s="479"/>
      <c r="Q4423" s="479"/>
      <c r="R4423" s="623"/>
      <c r="S4423" s="478"/>
      <c r="T4423" s="478"/>
      <c r="U4423" s="624"/>
      <c r="V4423" s="624"/>
      <c r="W4423" s="624"/>
      <c r="BB4423" s="478"/>
      <c r="BC4423" s="478"/>
      <c r="BD4423" s="478"/>
      <c r="BE4423" s="478"/>
      <c r="BF4423" s="478"/>
      <c r="BG4423" s="478"/>
    </row>
    <row r="4424" spans="2:59" x14ac:dyDescent="0.2">
      <c r="B4424" s="478"/>
      <c r="C4424" s="478"/>
      <c r="D4424" s="620"/>
      <c r="E4424" s="620"/>
      <c r="F4424" s="620"/>
      <c r="G4424" s="479"/>
      <c r="H4424" s="621"/>
      <c r="I4424" s="622"/>
      <c r="J4424" s="622"/>
      <c r="K4424" s="623"/>
      <c r="L4424" s="623"/>
      <c r="M4424" s="622"/>
      <c r="N4424" s="623"/>
      <c r="O4424" s="622"/>
      <c r="P4424" s="479"/>
      <c r="Q4424" s="479"/>
      <c r="R4424" s="623"/>
      <c r="S4424" s="478"/>
      <c r="T4424" s="478"/>
      <c r="U4424" s="624"/>
      <c r="V4424" s="624"/>
      <c r="W4424" s="624"/>
      <c r="BB4424" s="478"/>
      <c r="BC4424" s="478"/>
      <c r="BD4424" s="478"/>
      <c r="BE4424" s="478"/>
      <c r="BF4424" s="478"/>
      <c r="BG4424" s="478"/>
    </row>
    <row r="4425" spans="2:59" x14ac:dyDescent="0.2">
      <c r="B4425" s="478"/>
      <c r="C4425" s="478"/>
      <c r="D4425" s="620"/>
      <c r="E4425" s="620"/>
      <c r="F4425" s="620"/>
      <c r="G4425" s="479"/>
      <c r="H4425" s="621"/>
      <c r="I4425" s="622"/>
      <c r="J4425" s="622"/>
      <c r="K4425" s="623"/>
      <c r="L4425" s="623"/>
      <c r="M4425" s="622"/>
      <c r="N4425" s="623"/>
      <c r="O4425" s="622"/>
      <c r="P4425" s="479"/>
      <c r="Q4425" s="479"/>
      <c r="R4425" s="623"/>
      <c r="S4425" s="478"/>
      <c r="T4425" s="478"/>
      <c r="U4425" s="624"/>
      <c r="V4425" s="624"/>
      <c r="W4425" s="624"/>
      <c r="BB4425" s="478"/>
      <c r="BC4425" s="478"/>
      <c r="BD4425" s="478"/>
      <c r="BE4425" s="478"/>
      <c r="BF4425" s="478"/>
      <c r="BG4425" s="478"/>
    </row>
    <row r="4426" spans="2:59" x14ac:dyDescent="0.2">
      <c r="B4426" s="478"/>
      <c r="C4426" s="478"/>
      <c r="D4426" s="620"/>
      <c r="E4426" s="620"/>
      <c r="F4426" s="620"/>
      <c r="G4426" s="479"/>
      <c r="H4426" s="621"/>
      <c r="I4426" s="622"/>
      <c r="J4426" s="622"/>
      <c r="K4426" s="623"/>
      <c r="L4426" s="623"/>
      <c r="M4426" s="622"/>
      <c r="N4426" s="623"/>
      <c r="O4426" s="622"/>
      <c r="P4426" s="479"/>
      <c r="Q4426" s="479"/>
      <c r="R4426" s="623"/>
      <c r="S4426" s="478"/>
      <c r="T4426" s="478"/>
      <c r="U4426" s="624"/>
      <c r="V4426" s="624"/>
      <c r="W4426" s="624"/>
      <c r="BB4426" s="478"/>
      <c r="BC4426" s="478"/>
      <c r="BD4426" s="478"/>
      <c r="BE4426" s="478"/>
      <c r="BF4426" s="478"/>
      <c r="BG4426" s="478"/>
    </row>
    <row r="4427" spans="2:59" x14ac:dyDescent="0.2">
      <c r="B4427" s="478"/>
      <c r="C4427" s="478"/>
      <c r="D4427" s="620"/>
      <c r="E4427" s="620"/>
      <c r="F4427" s="620"/>
      <c r="G4427" s="479"/>
      <c r="H4427" s="621"/>
      <c r="I4427" s="622"/>
      <c r="J4427" s="622"/>
      <c r="K4427" s="623"/>
      <c r="L4427" s="623"/>
      <c r="M4427" s="622"/>
      <c r="N4427" s="623"/>
      <c r="O4427" s="622"/>
      <c r="P4427" s="479"/>
      <c r="Q4427" s="479"/>
      <c r="R4427" s="623"/>
      <c r="S4427" s="478"/>
      <c r="T4427" s="478"/>
      <c r="U4427" s="624"/>
      <c r="V4427" s="624"/>
      <c r="W4427" s="624"/>
      <c r="BB4427" s="478"/>
      <c r="BC4427" s="478"/>
      <c r="BD4427" s="478"/>
      <c r="BE4427" s="478"/>
      <c r="BF4427" s="478"/>
      <c r="BG4427" s="478"/>
    </row>
    <row r="4428" spans="2:59" x14ac:dyDescent="0.2">
      <c r="B4428" s="478"/>
      <c r="C4428" s="478"/>
      <c r="D4428" s="620"/>
      <c r="E4428" s="620"/>
      <c r="F4428" s="620"/>
      <c r="G4428" s="479"/>
      <c r="H4428" s="621"/>
      <c r="I4428" s="622"/>
      <c r="J4428" s="622"/>
      <c r="K4428" s="623"/>
      <c r="L4428" s="623"/>
      <c r="M4428" s="622"/>
      <c r="N4428" s="623"/>
      <c r="O4428" s="622"/>
      <c r="P4428" s="479"/>
      <c r="Q4428" s="479"/>
      <c r="R4428" s="623"/>
      <c r="S4428" s="478"/>
      <c r="T4428" s="478"/>
      <c r="U4428" s="624"/>
      <c r="V4428" s="624"/>
      <c r="W4428" s="624"/>
      <c r="BB4428" s="478"/>
      <c r="BC4428" s="478"/>
      <c r="BD4428" s="478"/>
      <c r="BE4428" s="478"/>
      <c r="BF4428" s="478"/>
      <c r="BG4428" s="478"/>
    </row>
    <row r="4429" spans="2:59" x14ac:dyDescent="0.2">
      <c r="B4429" s="478"/>
      <c r="C4429" s="478"/>
      <c r="D4429" s="620"/>
      <c r="E4429" s="620"/>
      <c r="F4429" s="620"/>
      <c r="G4429" s="479"/>
      <c r="H4429" s="621"/>
      <c r="I4429" s="622"/>
      <c r="J4429" s="622"/>
      <c r="K4429" s="623"/>
      <c r="L4429" s="623"/>
      <c r="M4429" s="622"/>
      <c r="N4429" s="623"/>
      <c r="O4429" s="622"/>
      <c r="P4429" s="479"/>
      <c r="Q4429" s="479"/>
      <c r="R4429" s="623"/>
      <c r="S4429" s="478"/>
      <c r="T4429" s="478"/>
      <c r="U4429" s="624"/>
      <c r="V4429" s="624"/>
      <c r="W4429" s="624"/>
      <c r="BB4429" s="478"/>
      <c r="BC4429" s="478"/>
      <c r="BD4429" s="478"/>
      <c r="BE4429" s="478"/>
      <c r="BF4429" s="478"/>
      <c r="BG4429" s="478"/>
    </row>
    <row r="4430" spans="2:59" x14ac:dyDescent="0.2">
      <c r="B4430" s="478"/>
      <c r="C4430" s="478"/>
      <c r="D4430" s="620"/>
      <c r="E4430" s="620"/>
      <c r="F4430" s="620"/>
      <c r="G4430" s="479"/>
      <c r="H4430" s="621"/>
      <c r="I4430" s="622"/>
      <c r="J4430" s="622"/>
      <c r="K4430" s="623"/>
      <c r="L4430" s="623"/>
      <c r="M4430" s="622"/>
      <c r="N4430" s="623"/>
      <c r="O4430" s="622"/>
      <c r="P4430" s="479"/>
      <c r="Q4430" s="479"/>
      <c r="R4430" s="623"/>
      <c r="S4430" s="478"/>
      <c r="T4430" s="478"/>
      <c r="U4430" s="624"/>
      <c r="V4430" s="624"/>
      <c r="W4430" s="624"/>
      <c r="BB4430" s="478"/>
      <c r="BC4430" s="478"/>
      <c r="BD4430" s="478"/>
      <c r="BE4430" s="478"/>
      <c r="BF4430" s="478"/>
      <c r="BG4430" s="478"/>
    </row>
    <row r="4431" spans="2:59" x14ac:dyDescent="0.2">
      <c r="B4431" s="478"/>
      <c r="C4431" s="478"/>
      <c r="D4431" s="620"/>
      <c r="E4431" s="620"/>
      <c r="F4431" s="620"/>
      <c r="G4431" s="479"/>
      <c r="H4431" s="621"/>
      <c r="I4431" s="622"/>
      <c r="J4431" s="622"/>
      <c r="K4431" s="623"/>
      <c r="L4431" s="623"/>
      <c r="M4431" s="622"/>
      <c r="N4431" s="623"/>
      <c r="O4431" s="622"/>
      <c r="P4431" s="479"/>
      <c r="Q4431" s="479"/>
      <c r="R4431" s="623"/>
      <c r="S4431" s="478"/>
      <c r="T4431" s="478"/>
      <c r="U4431" s="624"/>
      <c r="V4431" s="624"/>
      <c r="W4431" s="624"/>
      <c r="BB4431" s="478"/>
      <c r="BC4431" s="478"/>
      <c r="BD4431" s="478"/>
      <c r="BE4431" s="478"/>
      <c r="BF4431" s="478"/>
      <c r="BG4431" s="478"/>
    </row>
    <row r="4432" spans="2:59" x14ac:dyDescent="0.2">
      <c r="B4432" s="478"/>
      <c r="C4432" s="478"/>
      <c r="D4432" s="620"/>
      <c r="E4432" s="620"/>
      <c r="F4432" s="620"/>
      <c r="G4432" s="479"/>
      <c r="H4432" s="621"/>
      <c r="I4432" s="622"/>
      <c r="J4432" s="622"/>
      <c r="K4432" s="623"/>
      <c r="L4432" s="623"/>
      <c r="M4432" s="622"/>
      <c r="N4432" s="623"/>
      <c r="O4432" s="622"/>
      <c r="P4432" s="479"/>
      <c r="Q4432" s="479"/>
      <c r="R4432" s="623"/>
      <c r="S4432" s="478"/>
      <c r="T4432" s="478"/>
      <c r="U4432" s="624"/>
      <c r="V4432" s="624"/>
      <c r="W4432" s="624"/>
      <c r="BB4432" s="478"/>
      <c r="BC4432" s="478"/>
      <c r="BD4432" s="478"/>
      <c r="BE4432" s="478"/>
      <c r="BF4432" s="478"/>
      <c r="BG4432" s="478"/>
    </row>
    <row r="4433" spans="2:59" x14ac:dyDescent="0.2">
      <c r="B4433" s="478"/>
      <c r="C4433" s="478"/>
      <c r="D4433" s="620"/>
      <c r="E4433" s="620"/>
      <c r="F4433" s="620"/>
      <c r="G4433" s="479"/>
      <c r="H4433" s="621"/>
      <c r="I4433" s="622"/>
      <c r="J4433" s="622"/>
      <c r="K4433" s="623"/>
      <c r="L4433" s="623"/>
      <c r="M4433" s="622"/>
      <c r="N4433" s="623"/>
      <c r="O4433" s="622"/>
      <c r="P4433" s="479"/>
      <c r="Q4433" s="479"/>
      <c r="R4433" s="623"/>
      <c r="S4433" s="478"/>
      <c r="T4433" s="478"/>
      <c r="U4433" s="624"/>
      <c r="V4433" s="624"/>
      <c r="W4433" s="624"/>
      <c r="BB4433" s="478"/>
      <c r="BC4433" s="478"/>
      <c r="BD4433" s="478"/>
      <c r="BE4433" s="478"/>
      <c r="BF4433" s="478"/>
      <c r="BG4433" s="478"/>
    </row>
    <row r="4434" spans="2:59" x14ac:dyDescent="0.2">
      <c r="B4434" s="478"/>
      <c r="C4434" s="478"/>
      <c r="D4434" s="620"/>
      <c r="E4434" s="620"/>
      <c r="F4434" s="620"/>
      <c r="G4434" s="479"/>
      <c r="H4434" s="621"/>
      <c r="I4434" s="622"/>
      <c r="J4434" s="622"/>
      <c r="K4434" s="623"/>
      <c r="L4434" s="623"/>
      <c r="M4434" s="622"/>
      <c r="N4434" s="623"/>
      <c r="O4434" s="622"/>
      <c r="P4434" s="479"/>
      <c r="Q4434" s="479"/>
      <c r="R4434" s="623"/>
      <c r="S4434" s="478"/>
      <c r="T4434" s="478"/>
      <c r="U4434" s="624"/>
      <c r="V4434" s="624"/>
      <c r="W4434" s="624"/>
      <c r="BB4434" s="478"/>
      <c r="BC4434" s="478"/>
      <c r="BD4434" s="478"/>
      <c r="BE4434" s="478"/>
      <c r="BF4434" s="478"/>
      <c r="BG4434" s="478"/>
    </row>
    <row r="4435" spans="2:59" x14ac:dyDescent="0.2">
      <c r="B4435" s="478"/>
      <c r="C4435" s="478"/>
      <c r="D4435" s="620"/>
      <c r="E4435" s="620"/>
      <c r="F4435" s="620"/>
      <c r="G4435" s="479"/>
      <c r="H4435" s="621"/>
      <c r="I4435" s="622"/>
      <c r="J4435" s="622"/>
      <c r="K4435" s="623"/>
      <c r="L4435" s="623"/>
      <c r="M4435" s="622"/>
      <c r="N4435" s="623"/>
      <c r="O4435" s="622"/>
      <c r="P4435" s="479"/>
      <c r="Q4435" s="479"/>
      <c r="R4435" s="623"/>
      <c r="S4435" s="478"/>
      <c r="T4435" s="478"/>
      <c r="U4435" s="624"/>
      <c r="V4435" s="624"/>
      <c r="W4435" s="624"/>
      <c r="BB4435" s="478"/>
      <c r="BC4435" s="478"/>
      <c r="BD4435" s="478"/>
      <c r="BE4435" s="478"/>
      <c r="BF4435" s="478"/>
      <c r="BG4435" s="478"/>
    </row>
    <row r="4436" spans="2:59" x14ac:dyDescent="0.2">
      <c r="B4436" s="478"/>
      <c r="C4436" s="478"/>
      <c r="D4436" s="620"/>
      <c r="E4436" s="620"/>
      <c r="F4436" s="620"/>
      <c r="G4436" s="479"/>
      <c r="H4436" s="621"/>
      <c r="I4436" s="622"/>
      <c r="J4436" s="622"/>
      <c r="K4436" s="623"/>
      <c r="L4436" s="623"/>
      <c r="M4436" s="622"/>
      <c r="N4436" s="623"/>
      <c r="O4436" s="622"/>
      <c r="P4436" s="479"/>
      <c r="Q4436" s="479"/>
      <c r="R4436" s="623"/>
      <c r="S4436" s="478"/>
      <c r="T4436" s="478"/>
      <c r="U4436" s="624"/>
      <c r="V4436" s="624"/>
      <c r="W4436" s="624"/>
      <c r="BB4436" s="478"/>
      <c r="BC4436" s="478"/>
      <c r="BD4436" s="478"/>
      <c r="BE4436" s="478"/>
      <c r="BF4436" s="478"/>
      <c r="BG4436" s="478"/>
    </row>
    <row r="4437" spans="2:59" x14ac:dyDescent="0.2">
      <c r="B4437" s="478"/>
      <c r="C4437" s="478"/>
      <c r="D4437" s="620"/>
      <c r="E4437" s="620"/>
      <c r="F4437" s="620"/>
      <c r="G4437" s="479"/>
      <c r="H4437" s="621"/>
      <c r="I4437" s="622"/>
      <c r="J4437" s="622"/>
      <c r="K4437" s="623"/>
      <c r="L4437" s="623"/>
      <c r="M4437" s="622"/>
      <c r="N4437" s="623"/>
      <c r="O4437" s="622"/>
      <c r="P4437" s="479"/>
      <c r="Q4437" s="479"/>
      <c r="R4437" s="623"/>
      <c r="S4437" s="478"/>
      <c r="T4437" s="478"/>
      <c r="U4437" s="624"/>
      <c r="V4437" s="624"/>
      <c r="W4437" s="624"/>
      <c r="BB4437" s="478"/>
      <c r="BC4437" s="478"/>
      <c r="BD4437" s="478"/>
      <c r="BE4437" s="478"/>
      <c r="BF4437" s="478"/>
      <c r="BG4437" s="478"/>
    </row>
    <row r="4438" spans="2:59" x14ac:dyDescent="0.2">
      <c r="B4438" s="478"/>
      <c r="C4438" s="478"/>
      <c r="D4438" s="620"/>
      <c r="E4438" s="620"/>
      <c r="F4438" s="620"/>
      <c r="G4438" s="479"/>
      <c r="H4438" s="621"/>
      <c r="I4438" s="622"/>
      <c r="J4438" s="622"/>
      <c r="K4438" s="623"/>
      <c r="L4438" s="623"/>
      <c r="M4438" s="622"/>
      <c r="N4438" s="623"/>
      <c r="O4438" s="622"/>
      <c r="P4438" s="479"/>
      <c r="Q4438" s="479"/>
      <c r="R4438" s="623"/>
      <c r="S4438" s="478"/>
      <c r="T4438" s="478"/>
      <c r="U4438" s="624"/>
      <c r="V4438" s="624"/>
      <c r="W4438" s="624"/>
      <c r="BB4438" s="478"/>
      <c r="BC4438" s="478"/>
      <c r="BD4438" s="478"/>
      <c r="BE4438" s="478"/>
      <c r="BF4438" s="478"/>
      <c r="BG4438" s="478"/>
    </row>
    <row r="4439" spans="2:59" x14ac:dyDescent="0.2">
      <c r="B4439" s="478"/>
      <c r="C4439" s="478"/>
      <c r="D4439" s="620"/>
      <c r="E4439" s="620"/>
      <c r="F4439" s="620"/>
      <c r="G4439" s="479"/>
      <c r="H4439" s="621"/>
      <c r="I4439" s="622"/>
      <c r="J4439" s="622"/>
      <c r="K4439" s="623"/>
      <c r="L4439" s="623"/>
      <c r="M4439" s="622"/>
      <c r="N4439" s="623"/>
      <c r="O4439" s="622"/>
      <c r="P4439" s="479"/>
      <c r="Q4439" s="479"/>
      <c r="R4439" s="623"/>
      <c r="S4439" s="478"/>
      <c r="T4439" s="478"/>
      <c r="U4439" s="624"/>
      <c r="V4439" s="624"/>
      <c r="W4439" s="624"/>
      <c r="BB4439" s="478"/>
      <c r="BC4439" s="478"/>
      <c r="BD4439" s="478"/>
      <c r="BE4439" s="478"/>
      <c r="BF4439" s="478"/>
      <c r="BG4439" s="478"/>
    </row>
    <row r="4440" spans="2:59" x14ac:dyDescent="0.2">
      <c r="B4440" s="478"/>
      <c r="C4440" s="478"/>
      <c r="D4440" s="620"/>
      <c r="E4440" s="620"/>
      <c r="F4440" s="620"/>
      <c r="G4440" s="479"/>
      <c r="H4440" s="621"/>
      <c r="I4440" s="622"/>
      <c r="J4440" s="622"/>
      <c r="K4440" s="623"/>
      <c r="L4440" s="623"/>
      <c r="M4440" s="622"/>
      <c r="N4440" s="623"/>
      <c r="O4440" s="622"/>
      <c r="P4440" s="479"/>
      <c r="Q4440" s="479"/>
      <c r="R4440" s="623"/>
      <c r="S4440" s="478"/>
      <c r="T4440" s="478"/>
      <c r="U4440" s="624"/>
      <c r="V4440" s="624"/>
      <c r="W4440" s="624"/>
      <c r="BB4440" s="478"/>
      <c r="BC4440" s="478"/>
      <c r="BD4440" s="478"/>
      <c r="BE4440" s="478"/>
      <c r="BF4440" s="478"/>
      <c r="BG4440" s="478"/>
    </row>
    <row r="4441" spans="2:59" x14ac:dyDescent="0.2">
      <c r="B4441" s="478"/>
      <c r="C4441" s="478"/>
      <c r="D4441" s="620"/>
      <c r="E4441" s="620"/>
      <c r="F4441" s="620"/>
      <c r="G4441" s="479"/>
      <c r="H4441" s="621"/>
      <c r="I4441" s="622"/>
      <c r="J4441" s="622"/>
      <c r="K4441" s="623"/>
      <c r="L4441" s="623"/>
      <c r="M4441" s="622"/>
      <c r="N4441" s="623"/>
      <c r="O4441" s="622"/>
      <c r="P4441" s="479"/>
      <c r="Q4441" s="479"/>
      <c r="R4441" s="623"/>
      <c r="S4441" s="478"/>
      <c r="T4441" s="478"/>
      <c r="U4441" s="624"/>
      <c r="V4441" s="624"/>
      <c r="W4441" s="624"/>
      <c r="BB4441" s="478"/>
      <c r="BC4441" s="478"/>
      <c r="BD4441" s="478"/>
      <c r="BE4441" s="478"/>
      <c r="BF4441" s="478"/>
      <c r="BG4441" s="478"/>
    </row>
    <row r="4442" spans="2:59" x14ac:dyDescent="0.2">
      <c r="B4442" s="478"/>
      <c r="C4442" s="478"/>
      <c r="D4442" s="620"/>
      <c r="E4442" s="620"/>
      <c r="F4442" s="620"/>
      <c r="G4442" s="479"/>
      <c r="H4442" s="621"/>
      <c r="I4442" s="622"/>
      <c r="J4442" s="622"/>
      <c r="K4442" s="623"/>
      <c r="L4442" s="623"/>
      <c r="M4442" s="622"/>
      <c r="N4442" s="623"/>
      <c r="O4442" s="622"/>
      <c r="P4442" s="479"/>
      <c r="Q4442" s="479"/>
      <c r="R4442" s="623"/>
      <c r="S4442" s="478"/>
      <c r="T4442" s="478"/>
      <c r="U4442" s="624"/>
      <c r="V4442" s="624"/>
      <c r="W4442" s="624"/>
      <c r="BB4442" s="478"/>
      <c r="BC4442" s="478"/>
      <c r="BD4442" s="478"/>
      <c r="BE4442" s="478"/>
      <c r="BF4442" s="478"/>
      <c r="BG4442" s="478"/>
    </row>
    <row r="4443" spans="2:59" x14ac:dyDescent="0.2">
      <c r="B4443" s="478"/>
      <c r="C4443" s="478"/>
      <c r="D4443" s="620"/>
      <c r="E4443" s="620"/>
      <c r="F4443" s="620"/>
      <c r="G4443" s="479"/>
      <c r="H4443" s="621"/>
      <c r="I4443" s="622"/>
      <c r="J4443" s="622"/>
      <c r="K4443" s="623"/>
      <c r="L4443" s="623"/>
      <c r="M4443" s="622"/>
      <c r="N4443" s="623"/>
      <c r="O4443" s="622"/>
      <c r="P4443" s="479"/>
      <c r="Q4443" s="479"/>
      <c r="R4443" s="623"/>
      <c r="S4443" s="478"/>
      <c r="T4443" s="478"/>
      <c r="U4443" s="624"/>
      <c r="V4443" s="624"/>
      <c r="W4443" s="624"/>
      <c r="BB4443" s="478"/>
      <c r="BC4443" s="478"/>
      <c r="BD4443" s="478"/>
      <c r="BE4443" s="478"/>
      <c r="BF4443" s="478"/>
      <c r="BG4443" s="478"/>
    </row>
    <row r="4444" spans="2:59" x14ac:dyDescent="0.2">
      <c r="B4444" s="478"/>
      <c r="C4444" s="478"/>
      <c r="D4444" s="620"/>
      <c r="E4444" s="620"/>
      <c r="F4444" s="620"/>
      <c r="G4444" s="479"/>
      <c r="H4444" s="621"/>
      <c r="I4444" s="622"/>
      <c r="J4444" s="622"/>
      <c r="K4444" s="623"/>
      <c r="L4444" s="623"/>
      <c r="M4444" s="622"/>
      <c r="N4444" s="623"/>
      <c r="O4444" s="622"/>
      <c r="P4444" s="479"/>
      <c r="Q4444" s="479"/>
      <c r="R4444" s="623"/>
      <c r="S4444" s="478"/>
      <c r="T4444" s="478"/>
      <c r="U4444" s="624"/>
      <c r="V4444" s="624"/>
      <c r="W4444" s="624"/>
      <c r="BB4444" s="478"/>
      <c r="BC4444" s="478"/>
      <c r="BD4444" s="478"/>
      <c r="BE4444" s="478"/>
      <c r="BF4444" s="478"/>
      <c r="BG4444" s="478"/>
    </row>
    <row r="4445" spans="2:59" x14ac:dyDescent="0.2">
      <c r="B4445" s="478"/>
      <c r="C4445" s="478"/>
      <c r="D4445" s="620"/>
      <c r="E4445" s="620"/>
      <c r="F4445" s="620"/>
      <c r="G4445" s="479"/>
      <c r="H4445" s="621"/>
      <c r="I4445" s="622"/>
      <c r="J4445" s="622"/>
      <c r="K4445" s="623"/>
      <c r="L4445" s="623"/>
      <c r="M4445" s="622"/>
      <c r="N4445" s="623"/>
      <c r="O4445" s="622"/>
      <c r="P4445" s="479"/>
      <c r="Q4445" s="479"/>
      <c r="R4445" s="623"/>
      <c r="S4445" s="478"/>
      <c r="T4445" s="478"/>
      <c r="U4445" s="624"/>
      <c r="V4445" s="624"/>
      <c r="W4445" s="624"/>
      <c r="BB4445" s="478"/>
      <c r="BC4445" s="478"/>
      <c r="BD4445" s="478"/>
      <c r="BE4445" s="478"/>
      <c r="BF4445" s="478"/>
      <c r="BG4445" s="478"/>
    </row>
    <row r="4446" spans="2:59" x14ac:dyDescent="0.2">
      <c r="B4446" s="478"/>
      <c r="C4446" s="478"/>
      <c r="D4446" s="620"/>
      <c r="E4446" s="620"/>
      <c r="F4446" s="620"/>
      <c r="G4446" s="479"/>
      <c r="H4446" s="621"/>
      <c r="I4446" s="622"/>
      <c r="J4446" s="622"/>
      <c r="K4446" s="623"/>
      <c r="L4446" s="623"/>
      <c r="M4446" s="622"/>
      <c r="N4446" s="623"/>
      <c r="O4446" s="622"/>
      <c r="P4446" s="479"/>
      <c r="Q4446" s="479"/>
      <c r="R4446" s="623"/>
      <c r="S4446" s="478"/>
      <c r="T4446" s="478"/>
      <c r="U4446" s="624"/>
      <c r="V4446" s="624"/>
      <c r="W4446" s="624"/>
      <c r="BB4446" s="478"/>
      <c r="BC4446" s="478"/>
      <c r="BD4446" s="478"/>
      <c r="BE4446" s="478"/>
      <c r="BF4446" s="478"/>
      <c r="BG4446" s="478"/>
    </row>
    <row r="4447" spans="2:59" x14ac:dyDescent="0.2">
      <c r="B4447" s="478"/>
      <c r="C4447" s="478"/>
      <c r="D4447" s="620"/>
      <c r="E4447" s="620"/>
      <c r="F4447" s="620"/>
      <c r="G4447" s="479"/>
      <c r="H4447" s="621"/>
      <c r="I4447" s="622"/>
      <c r="J4447" s="622"/>
      <c r="K4447" s="623"/>
      <c r="L4447" s="623"/>
      <c r="M4447" s="622"/>
      <c r="N4447" s="623"/>
      <c r="O4447" s="622"/>
      <c r="P4447" s="479"/>
      <c r="Q4447" s="479"/>
      <c r="R4447" s="623"/>
      <c r="S4447" s="478"/>
      <c r="T4447" s="478"/>
      <c r="U4447" s="624"/>
      <c r="V4447" s="624"/>
      <c r="W4447" s="624"/>
      <c r="BB4447" s="478"/>
      <c r="BC4447" s="478"/>
      <c r="BD4447" s="478"/>
      <c r="BE4447" s="478"/>
      <c r="BF4447" s="478"/>
      <c r="BG4447" s="478"/>
    </row>
    <row r="4448" spans="2:59" x14ac:dyDescent="0.2">
      <c r="B4448" s="478"/>
      <c r="C4448" s="478"/>
      <c r="D4448" s="620"/>
      <c r="E4448" s="620"/>
      <c r="F4448" s="620"/>
      <c r="G4448" s="479"/>
      <c r="H4448" s="621"/>
      <c r="I4448" s="622"/>
      <c r="J4448" s="622"/>
      <c r="K4448" s="623"/>
      <c r="L4448" s="623"/>
      <c r="M4448" s="622"/>
      <c r="N4448" s="623"/>
      <c r="O4448" s="622"/>
      <c r="P4448" s="479"/>
      <c r="Q4448" s="479"/>
      <c r="R4448" s="623"/>
      <c r="S4448" s="478"/>
      <c r="T4448" s="478"/>
      <c r="U4448" s="624"/>
      <c r="V4448" s="624"/>
      <c r="W4448" s="624"/>
      <c r="BB4448" s="478"/>
      <c r="BC4448" s="478"/>
      <c r="BD4448" s="478"/>
      <c r="BE4448" s="478"/>
      <c r="BF4448" s="478"/>
      <c r="BG4448" s="478"/>
    </row>
    <row r="4449" spans="2:59" x14ac:dyDescent="0.2">
      <c r="B4449" s="478"/>
      <c r="C4449" s="478"/>
      <c r="D4449" s="620"/>
      <c r="E4449" s="620"/>
      <c r="F4449" s="620"/>
      <c r="G4449" s="479"/>
      <c r="H4449" s="621"/>
      <c r="I4449" s="622"/>
      <c r="J4449" s="622"/>
      <c r="K4449" s="623"/>
      <c r="L4449" s="623"/>
      <c r="M4449" s="622"/>
      <c r="N4449" s="623"/>
      <c r="O4449" s="622"/>
      <c r="P4449" s="479"/>
      <c r="Q4449" s="479"/>
      <c r="R4449" s="623"/>
      <c r="S4449" s="478"/>
      <c r="T4449" s="478"/>
      <c r="U4449" s="624"/>
      <c r="V4449" s="624"/>
      <c r="W4449" s="624"/>
      <c r="BB4449" s="478"/>
      <c r="BC4449" s="478"/>
      <c r="BD4449" s="478"/>
      <c r="BE4449" s="478"/>
      <c r="BF4449" s="478"/>
      <c r="BG4449" s="478"/>
    </row>
    <row r="4450" spans="2:59" x14ac:dyDescent="0.2">
      <c r="B4450" s="478"/>
      <c r="C4450" s="478"/>
      <c r="D4450" s="620"/>
      <c r="E4450" s="620"/>
      <c r="F4450" s="620"/>
      <c r="G4450" s="479"/>
      <c r="H4450" s="621"/>
      <c r="I4450" s="622"/>
      <c r="J4450" s="622"/>
      <c r="K4450" s="623"/>
      <c r="L4450" s="623"/>
      <c r="M4450" s="622"/>
      <c r="N4450" s="623"/>
      <c r="O4450" s="622"/>
      <c r="P4450" s="479"/>
      <c r="Q4450" s="479"/>
      <c r="R4450" s="623"/>
      <c r="S4450" s="478"/>
      <c r="T4450" s="478"/>
      <c r="U4450" s="624"/>
      <c r="V4450" s="624"/>
      <c r="W4450" s="624"/>
      <c r="BB4450" s="478"/>
      <c r="BC4450" s="478"/>
      <c r="BD4450" s="478"/>
      <c r="BE4450" s="478"/>
      <c r="BF4450" s="478"/>
      <c r="BG4450" s="478"/>
    </row>
    <row r="4451" spans="2:59" x14ac:dyDescent="0.2">
      <c r="B4451" s="478"/>
      <c r="C4451" s="478"/>
      <c r="D4451" s="620"/>
      <c r="E4451" s="620"/>
      <c r="F4451" s="620"/>
      <c r="G4451" s="479"/>
      <c r="H4451" s="621"/>
      <c r="I4451" s="622"/>
      <c r="J4451" s="622"/>
      <c r="K4451" s="623"/>
      <c r="L4451" s="623"/>
      <c r="M4451" s="622"/>
      <c r="N4451" s="623"/>
      <c r="O4451" s="622"/>
      <c r="P4451" s="479"/>
      <c r="Q4451" s="479"/>
      <c r="R4451" s="623"/>
      <c r="S4451" s="478"/>
      <c r="T4451" s="478"/>
      <c r="U4451" s="624"/>
      <c r="V4451" s="624"/>
      <c r="W4451" s="624"/>
      <c r="BB4451" s="478"/>
      <c r="BC4451" s="478"/>
      <c r="BD4451" s="478"/>
      <c r="BE4451" s="478"/>
      <c r="BF4451" s="478"/>
      <c r="BG4451" s="478"/>
    </row>
    <row r="4452" spans="2:59" x14ac:dyDescent="0.2">
      <c r="B4452" s="478"/>
      <c r="C4452" s="478"/>
      <c r="D4452" s="620"/>
      <c r="E4452" s="620"/>
      <c r="F4452" s="620"/>
      <c r="G4452" s="479"/>
      <c r="H4452" s="621"/>
      <c r="I4452" s="622"/>
      <c r="J4452" s="622"/>
      <c r="K4452" s="623"/>
      <c r="L4452" s="623"/>
      <c r="M4452" s="622"/>
      <c r="N4452" s="623"/>
      <c r="O4452" s="622"/>
      <c r="P4452" s="479"/>
      <c r="Q4452" s="479"/>
      <c r="R4452" s="623"/>
      <c r="S4452" s="478"/>
      <c r="T4452" s="478"/>
      <c r="U4452" s="624"/>
      <c r="V4452" s="624"/>
      <c r="W4452" s="624"/>
      <c r="BB4452" s="478"/>
      <c r="BC4452" s="478"/>
      <c r="BD4452" s="478"/>
      <c r="BE4452" s="478"/>
      <c r="BF4452" s="478"/>
      <c r="BG4452" s="478"/>
    </row>
    <row r="4453" spans="2:59" x14ac:dyDescent="0.2">
      <c r="B4453" s="478"/>
      <c r="C4453" s="478"/>
      <c r="D4453" s="620"/>
      <c r="E4453" s="620"/>
      <c r="F4453" s="620"/>
      <c r="G4453" s="479"/>
      <c r="H4453" s="621"/>
      <c r="I4453" s="622"/>
      <c r="J4453" s="622"/>
      <c r="K4453" s="623"/>
      <c r="L4453" s="623"/>
      <c r="M4453" s="622"/>
      <c r="N4453" s="623"/>
      <c r="O4453" s="622"/>
      <c r="P4453" s="479"/>
      <c r="Q4453" s="479"/>
      <c r="R4453" s="623"/>
      <c r="S4453" s="478"/>
      <c r="T4453" s="478"/>
      <c r="U4453" s="624"/>
      <c r="V4453" s="624"/>
      <c r="W4453" s="624"/>
      <c r="BB4453" s="478"/>
      <c r="BC4453" s="478"/>
      <c r="BD4453" s="478"/>
      <c r="BE4453" s="478"/>
      <c r="BF4453" s="478"/>
      <c r="BG4453" s="478"/>
    </row>
    <row r="4454" spans="2:59" x14ac:dyDescent="0.2">
      <c r="B4454" s="478"/>
      <c r="C4454" s="478"/>
      <c r="D4454" s="620"/>
      <c r="E4454" s="620"/>
      <c r="F4454" s="620"/>
      <c r="G4454" s="479"/>
      <c r="H4454" s="621"/>
      <c r="I4454" s="622"/>
      <c r="J4454" s="622"/>
      <c r="K4454" s="623"/>
      <c r="L4454" s="623"/>
      <c r="M4454" s="622"/>
      <c r="N4454" s="623"/>
      <c r="O4454" s="622"/>
      <c r="P4454" s="479"/>
      <c r="Q4454" s="479"/>
      <c r="R4454" s="623"/>
      <c r="S4454" s="478"/>
      <c r="T4454" s="478"/>
      <c r="U4454" s="624"/>
      <c r="V4454" s="624"/>
      <c r="W4454" s="624"/>
      <c r="BB4454" s="478"/>
      <c r="BC4454" s="478"/>
      <c r="BD4454" s="478"/>
      <c r="BE4454" s="478"/>
      <c r="BF4454" s="478"/>
      <c r="BG4454" s="478"/>
    </row>
    <row r="4455" spans="2:59" x14ac:dyDescent="0.2">
      <c r="B4455" s="478"/>
      <c r="C4455" s="478"/>
      <c r="D4455" s="620"/>
      <c r="E4455" s="620"/>
      <c r="F4455" s="620"/>
      <c r="G4455" s="479"/>
      <c r="H4455" s="621"/>
      <c r="I4455" s="622"/>
      <c r="J4455" s="622"/>
      <c r="K4455" s="623"/>
      <c r="L4455" s="623"/>
      <c r="M4455" s="622"/>
      <c r="N4455" s="623"/>
      <c r="O4455" s="622"/>
      <c r="P4455" s="479"/>
      <c r="Q4455" s="479"/>
      <c r="R4455" s="623"/>
      <c r="S4455" s="478"/>
      <c r="T4455" s="478"/>
      <c r="U4455" s="624"/>
      <c r="V4455" s="624"/>
      <c r="W4455" s="624"/>
      <c r="BB4455" s="478"/>
      <c r="BC4455" s="478"/>
      <c r="BD4455" s="478"/>
      <c r="BE4455" s="478"/>
      <c r="BF4455" s="478"/>
      <c r="BG4455" s="478"/>
    </row>
    <row r="4456" spans="2:59" x14ac:dyDescent="0.2">
      <c r="B4456" s="478"/>
      <c r="C4456" s="478"/>
      <c r="D4456" s="620"/>
      <c r="E4456" s="620"/>
      <c r="F4456" s="620"/>
      <c r="G4456" s="479"/>
      <c r="H4456" s="621"/>
      <c r="I4456" s="622"/>
      <c r="J4456" s="622"/>
      <c r="K4456" s="623"/>
      <c r="L4456" s="623"/>
      <c r="M4456" s="622"/>
      <c r="N4456" s="623"/>
      <c r="O4456" s="622"/>
      <c r="P4456" s="479"/>
      <c r="Q4456" s="479"/>
      <c r="R4456" s="623"/>
      <c r="S4456" s="478"/>
      <c r="T4456" s="478"/>
      <c r="U4456" s="624"/>
      <c r="V4456" s="624"/>
      <c r="W4456" s="624"/>
      <c r="BB4456" s="478"/>
      <c r="BC4456" s="478"/>
      <c r="BD4456" s="478"/>
      <c r="BE4456" s="478"/>
      <c r="BF4456" s="478"/>
      <c r="BG4456" s="478"/>
    </row>
    <row r="4457" spans="2:59" x14ac:dyDescent="0.2">
      <c r="B4457" s="478"/>
      <c r="C4457" s="478"/>
      <c r="D4457" s="620"/>
      <c r="E4457" s="620"/>
      <c r="F4457" s="620"/>
      <c r="G4457" s="479"/>
      <c r="H4457" s="621"/>
      <c r="I4457" s="622"/>
      <c r="J4457" s="622"/>
      <c r="K4457" s="623"/>
      <c r="L4457" s="623"/>
      <c r="M4457" s="622"/>
      <c r="N4457" s="623"/>
      <c r="O4457" s="622"/>
      <c r="P4457" s="479"/>
      <c r="Q4457" s="479"/>
      <c r="R4457" s="623"/>
      <c r="S4457" s="478"/>
      <c r="T4457" s="478"/>
      <c r="U4457" s="624"/>
      <c r="V4457" s="624"/>
      <c r="W4457" s="624"/>
      <c r="BB4457" s="478"/>
      <c r="BC4457" s="478"/>
      <c r="BD4457" s="478"/>
      <c r="BE4457" s="478"/>
      <c r="BF4457" s="478"/>
      <c r="BG4457" s="478"/>
    </row>
    <row r="4458" spans="2:59" x14ac:dyDescent="0.2">
      <c r="B4458" s="478"/>
      <c r="C4458" s="478"/>
      <c r="D4458" s="620"/>
      <c r="E4458" s="620"/>
      <c r="F4458" s="620"/>
      <c r="G4458" s="479"/>
      <c r="H4458" s="621"/>
      <c r="I4458" s="622"/>
      <c r="J4458" s="622"/>
      <c r="K4458" s="623"/>
      <c r="L4458" s="623"/>
      <c r="M4458" s="622"/>
      <c r="N4458" s="623"/>
      <c r="O4458" s="622"/>
      <c r="P4458" s="479"/>
      <c r="Q4458" s="479"/>
      <c r="R4458" s="623"/>
      <c r="S4458" s="478"/>
      <c r="T4458" s="478"/>
      <c r="U4458" s="624"/>
      <c r="V4458" s="624"/>
      <c r="W4458" s="624"/>
      <c r="BB4458" s="478"/>
      <c r="BC4458" s="478"/>
      <c r="BD4458" s="478"/>
      <c r="BE4458" s="478"/>
      <c r="BF4458" s="478"/>
      <c r="BG4458" s="478"/>
    </row>
    <row r="4459" spans="2:59" x14ac:dyDescent="0.2">
      <c r="B4459" s="478"/>
      <c r="C4459" s="478"/>
      <c r="D4459" s="620"/>
      <c r="E4459" s="620"/>
      <c r="F4459" s="620"/>
      <c r="G4459" s="479"/>
      <c r="H4459" s="621"/>
      <c r="I4459" s="622"/>
      <c r="J4459" s="622"/>
      <c r="K4459" s="623"/>
      <c r="L4459" s="623"/>
      <c r="M4459" s="622"/>
      <c r="N4459" s="623"/>
      <c r="O4459" s="622"/>
      <c r="P4459" s="479"/>
      <c r="Q4459" s="479"/>
      <c r="R4459" s="623"/>
      <c r="S4459" s="478"/>
      <c r="T4459" s="478"/>
      <c r="U4459" s="624"/>
      <c r="V4459" s="624"/>
      <c r="W4459" s="624"/>
      <c r="BB4459" s="478"/>
      <c r="BC4459" s="478"/>
      <c r="BD4459" s="478"/>
      <c r="BE4459" s="478"/>
      <c r="BF4459" s="478"/>
      <c r="BG4459" s="478"/>
    </row>
    <row r="4460" spans="2:59" x14ac:dyDescent="0.2">
      <c r="B4460" s="478"/>
      <c r="C4460" s="478"/>
      <c r="D4460" s="620"/>
      <c r="E4460" s="620"/>
      <c r="F4460" s="620"/>
      <c r="G4460" s="479"/>
      <c r="H4460" s="621"/>
      <c r="I4460" s="622"/>
      <c r="J4460" s="622"/>
      <c r="K4460" s="623"/>
      <c r="L4460" s="623"/>
      <c r="M4460" s="622"/>
      <c r="N4460" s="623"/>
      <c r="O4460" s="622"/>
      <c r="P4460" s="479"/>
      <c r="Q4460" s="479"/>
      <c r="R4460" s="623"/>
      <c r="S4460" s="478"/>
      <c r="T4460" s="478"/>
      <c r="U4460" s="624"/>
      <c r="V4460" s="624"/>
      <c r="W4460" s="624"/>
      <c r="BB4460" s="478"/>
      <c r="BC4460" s="478"/>
      <c r="BD4460" s="478"/>
      <c r="BE4460" s="478"/>
      <c r="BF4460" s="478"/>
      <c r="BG4460" s="478"/>
    </row>
    <row r="4461" spans="2:59" x14ac:dyDescent="0.2">
      <c r="B4461" s="478"/>
      <c r="C4461" s="478"/>
      <c r="D4461" s="620"/>
      <c r="E4461" s="620"/>
      <c r="F4461" s="620"/>
      <c r="G4461" s="479"/>
      <c r="H4461" s="621"/>
      <c r="I4461" s="622"/>
      <c r="J4461" s="622"/>
      <c r="K4461" s="623"/>
      <c r="L4461" s="623"/>
      <c r="M4461" s="622"/>
      <c r="N4461" s="623"/>
      <c r="O4461" s="622"/>
      <c r="P4461" s="479"/>
      <c r="Q4461" s="479"/>
      <c r="R4461" s="623"/>
      <c r="S4461" s="478"/>
      <c r="T4461" s="478"/>
      <c r="U4461" s="624"/>
      <c r="V4461" s="624"/>
      <c r="W4461" s="624"/>
      <c r="BB4461" s="478"/>
      <c r="BC4461" s="478"/>
      <c r="BD4461" s="478"/>
      <c r="BE4461" s="478"/>
      <c r="BF4461" s="478"/>
      <c r="BG4461" s="478"/>
    </row>
    <row r="4462" spans="2:59" x14ac:dyDescent="0.2">
      <c r="B4462" s="478"/>
      <c r="C4462" s="478"/>
      <c r="D4462" s="620"/>
      <c r="E4462" s="620"/>
      <c r="F4462" s="620"/>
      <c r="G4462" s="479"/>
      <c r="H4462" s="621"/>
      <c r="I4462" s="622"/>
      <c r="J4462" s="622"/>
      <c r="K4462" s="623"/>
      <c r="L4462" s="623"/>
      <c r="M4462" s="622"/>
      <c r="N4462" s="623"/>
      <c r="O4462" s="622"/>
      <c r="P4462" s="479"/>
      <c r="Q4462" s="479"/>
      <c r="R4462" s="623"/>
      <c r="S4462" s="478"/>
      <c r="T4462" s="478"/>
      <c r="U4462" s="624"/>
      <c r="V4462" s="624"/>
      <c r="W4462" s="624"/>
      <c r="BB4462" s="478"/>
      <c r="BC4462" s="478"/>
      <c r="BD4462" s="478"/>
      <c r="BE4462" s="478"/>
      <c r="BF4462" s="478"/>
      <c r="BG4462" s="478"/>
    </row>
    <row r="4463" spans="2:59" x14ac:dyDescent="0.2">
      <c r="B4463" s="478"/>
      <c r="C4463" s="478"/>
      <c r="D4463" s="620"/>
      <c r="E4463" s="620"/>
      <c r="F4463" s="620"/>
      <c r="G4463" s="479"/>
      <c r="H4463" s="621"/>
      <c r="I4463" s="622"/>
      <c r="J4463" s="622"/>
      <c r="K4463" s="623"/>
      <c r="L4463" s="623"/>
      <c r="M4463" s="622"/>
      <c r="N4463" s="623"/>
      <c r="O4463" s="622"/>
      <c r="P4463" s="479"/>
      <c r="Q4463" s="479"/>
      <c r="R4463" s="623"/>
      <c r="S4463" s="478"/>
      <c r="T4463" s="478"/>
      <c r="U4463" s="624"/>
      <c r="V4463" s="624"/>
      <c r="W4463" s="624"/>
      <c r="BB4463" s="478"/>
      <c r="BC4463" s="478"/>
      <c r="BD4463" s="478"/>
      <c r="BE4463" s="478"/>
      <c r="BF4463" s="478"/>
      <c r="BG4463" s="478"/>
    </row>
    <row r="4464" spans="2:59" x14ac:dyDescent="0.2">
      <c r="B4464" s="478"/>
      <c r="C4464" s="478"/>
      <c r="D4464" s="620"/>
      <c r="E4464" s="620"/>
      <c r="F4464" s="620"/>
      <c r="G4464" s="479"/>
      <c r="H4464" s="621"/>
      <c r="I4464" s="622"/>
      <c r="J4464" s="622"/>
      <c r="K4464" s="623"/>
      <c r="L4464" s="623"/>
      <c r="M4464" s="622"/>
      <c r="N4464" s="623"/>
      <c r="O4464" s="622"/>
      <c r="P4464" s="479"/>
      <c r="Q4464" s="479"/>
      <c r="R4464" s="623"/>
      <c r="S4464" s="478"/>
      <c r="T4464" s="478"/>
      <c r="U4464" s="624"/>
      <c r="V4464" s="624"/>
      <c r="W4464" s="624"/>
      <c r="BB4464" s="478"/>
      <c r="BC4464" s="478"/>
      <c r="BD4464" s="478"/>
      <c r="BE4464" s="478"/>
      <c r="BF4464" s="478"/>
      <c r="BG4464" s="478"/>
    </row>
    <row r="4465" spans="2:59" x14ac:dyDescent="0.2">
      <c r="B4465" s="478"/>
      <c r="C4465" s="478"/>
      <c r="D4465" s="620"/>
      <c r="E4465" s="620"/>
      <c r="F4465" s="620"/>
      <c r="G4465" s="479"/>
      <c r="H4465" s="621"/>
      <c r="I4465" s="622"/>
      <c r="J4465" s="622"/>
      <c r="K4465" s="623"/>
      <c r="L4465" s="623"/>
      <c r="M4465" s="622"/>
      <c r="N4465" s="623"/>
      <c r="O4465" s="622"/>
      <c r="P4465" s="479"/>
      <c r="Q4465" s="479"/>
      <c r="R4465" s="623"/>
      <c r="S4465" s="478"/>
      <c r="T4465" s="478"/>
      <c r="U4465" s="624"/>
      <c r="V4465" s="624"/>
      <c r="W4465" s="624"/>
      <c r="BB4465" s="478"/>
      <c r="BC4465" s="478"/>
      <c r="BD4465" s="478"/>
      <c r="BE4465" s="478"/>
      <c r="BF4465" s="478"/>
      <c r="BG4465" s="478"/>
    </row>
    <row r="4466" spans="2:59" x14ac:dyDescent="0.2">
      <c r="B4466" s="478"/>
      <c r="C4466" s="478"/>
      <c r="D4466" s="620"/>
      <c r="E4466" s="620"/>
      <c r="F4466" s="620"/>
      <c r="G4466" s="479"/>
      <c r="H4466" s="621"/>
      <c r="I4466" s="622"/>
      <c r="J4466" s="622"/>
      <c r="K4466" s="623"/>
      <c r="L4466" s="623"/>
      <c r="M4466" s="622"/>
      <c r="N4466" s="623"/>
      <c r="O4466" s="622"/>
      <c r="P4466" s="479"/>
      <c r="Q4466" s="479"/>
      <c r="R4466" s="623"/>
      <c r="S4466" s="478"/>
      <c r="T4466" s="478"/>
      <c r="U4466" s="624"/>
      <c r="V4466" s="624"/>
      <c r="W4466" s="624"/>
      <c r="BB4466" s="478"/>
      <c r="BC4466" s="478"/>
      <c r="BD4466" s="478"/>
      <c r="BE4466" s="478"/>
      <c r="BF4466" s="478"/>
      <c r="BG4466" s="478"/>
    </row>
    <row r="4467" spans="2:59" x14ac:dyDescent="0.2">
      <c r="B4467" s="478"/>
      <c r="C4467" s="478"/>
      <c r="D4467" s="620"/>
      <c r="E4467" s="620"/>
      <c r="F4467" s="620"/>
      <c r="G4467" s="479"/>
      <c r="H4467" s="621"/>
      <c r="I4467" s="622"/>
      <c r="J4467" s="622"/>
      <c r="K4467" s="623"/>
      <c r="L4467" s="623"/>
      <c r="M4467" s="622"/>
      <c r="N4467" s="623"/>
      <c r="O4467" s="622"/>
      <c r="P4467" s="479"/>
      <c r="Q4467" s="479"/>
      <c r="R4467" s="623"/>
      <c r="S4467" s="478"/>
      <c r="T4467" s="478"/>
      <c r="U4467" s="624"/>
      <c r="V4467" s="624"/>
      <c r="W4467" s="624"/>
      <c r="BB4467" s="478"/>
      <c r="BC4467" s="478"/>
      <c r="BD4467" s="478"/>
      <c r="BE4467" s="478"/>
      <c r="BF4467" s="478"/>
      <c r="BG4467" s="478"/>
    </row>
    <row r="4468" spans="2:59" x14ac:dyDescent="0.2">
      <c r="B4468" s="478"/>
      <c r="C4468" s="478"/>
      <c r="D4468" s="620"/>
      <c r="E4468" s="620"/>
      <c r="F4468" s="620"/>
      <c r="G4468" s="479"/>
      <c r="H4468" s="621"/>
      <c r="I4468" s="622"/>
      <c r="J4468" s="622"/>
      <c r="K4468" s="623"/>
      <c r="L4468" s="623"/>
      <c r="M4468" s="622"/>
      <c r="N4468" s="623"/>
      <c r="O4468" s="622"/>
      <c r="P4468" s="479"/>
      <c r="Q4468" s="479"/>
      <c r="R4468" s="623"/>
      <c r="S4468" s="478"/>
      <c r="T4468" s="478"/>
      <c r="U4468" s="624"/>
      <c r="V4468" s="624"/>
      <c r="W4468" s="624"/>
      <c r="BB4468" s="478"/>
      <c r="BC4468" s="478"/>
      <c r="BD4468" s="478"/>
      <c r="BE4468" s="478"/>
      <c r="BF4468" s="478"/>
      <c r="BG4468" s="478"/>
    </row>
    <row r="4469" spans="2:59" x14ac:dyDescent="0.2">
      <c r="B4469" s="478"/>
      <c r="C4469" s="478"/>
      <c r="D4469" s="620"/>
      <c r="E4469" s="620"/>
      <c r="F4469" s="620"/>
      <c r="G4469" s="479"/>
      <c r="H4469" s="621"/>
      <c r="I4469" s="622"/>
      <c r="J4469" s="622"/>
      <c r="K4469" s="623"/>
      <c r="L4469" s="623"/>
      <c r="M4469" s="622"/>
      <c r="N4469" s="623"/>
      <c r="O4469" s="622"/>
      <c r="P4469" s="479"/>
      <c r="Q4469" s="479"/>
      <c r="R4469" s="623"/>
      <c r="S4469" s="478"/>
      <c r="T4469" s="478"/>
      <c r="U4469" s="624"/>
      <c r="V4469" s="624"/>
      <c r="W4469" s="624"/>
      <c r="BB4469" s="478"/>
      <c r="BC4469" s="478"/>
      <c r="BD4469" s="478"/>
      <c r="BE4469" s="478"/>
      <c r="BF4469" s="478"/>
      <c r="BG4469" s="478"/>
    </row>
    <row r="4470" spans="2:59" x14ac:dyDescent="0.2">
      <c r="B4470" s="478"/>
      <c r="C4470" s="478"/>
      <c r="D4470" s="620"/>
      <c r="E4470" s="620"/>
      <c r="F4470" s="620"/>
      <c r="G4470" s="479"/>
      <c r="H4470" s="621"/>
      <c r="I4470" s="622"/>
      <c r="J4470" s="622"/>
      <c r="K4470" s="623"/>
      <c r="L4470" s="623"/>
      <c r="M4470" s="622"/>
      <c r="N4470" s="623"/>
      <c r="O4470" s="622"/>
      <c r="P4470" s="479"/>
      <c r="Q4470" s="479"/>
      <c r="R4470" s="623"/>
      <c r="S4470" s="478"/>
      <c r="T4470" s="478"/>
      <c r="U4470" s="624"/>
      <c r="V4470" s="624"/>
      <c r="W4470" s="624"/>
      <c r="BB4470" s="478"/>
      <c r="BC4470" s="478"/>
      <c r="BD4470" s="478"/>
      <c r="BE4470" s="478"/>
      <c r="BF4470" s="478"/>
      <c r="BG4470" s="478"/>
    </row>
    <row r="4471" spans="2:59" x14ac:dyDescent="0.2">
      <c r="B4471" s="478"/>
      <c r="C4471" s="478"/>
      <c r="D4471" s="620"/>
      <c r="E4471" s="620"/>
      <c r="F4471" s="620"/>
      <c r="G4471" s="479"/>
      <c r="H4471" s="621"/>
      <c r="I4471" s="622"/>
      <c r="J4471" s="622"/>
      <c r="K4471" s="623"/>
      <c r="L4471" s="623"/>
      <c r="M4471" s="622"/>
      <c r="N4471" s="623"/>
      <c r="O4471" s="622"/>
      <c r="P4471" s="479"/>
      <c r="Q4471" s="479"/>
      <c r="R4471" s="623"/>
      <c r="S4471" s="478"/>
      <c r="T4471" s="478"/>
      <c r="U4471" s="624"/>
      <c r="V4471" s="624"/>
      <c r="W4471" s="624"/>
      <c r="BB4471" s="478"/>
      <c r="BC4471" s="478"/>
      <c r="BD4471" s="478"/>
      <c r="BE4471" s="478"/>
      <c r="BF4471" s="478"/>
      <c r="BG4471" s="478"/>
    </row>
    <row r="4472" spans="2:59" x14ac:dyDescent="0.2">
      <c r="B4472" s="478"/>
      <c r="C4472" s="478"/>
      <c r="D4472" s="620"/>
      <c r="E4472" s="620"/>
      <c r="F4472" s="620"/>
      <c r="G4472" s="479"/>
      <c r="H4472" s="621"/>
      <c r="I4472" s="622"/>
      <c r="J4472" s="622"/>
      <c r="K4472" s="623"/>
      <c r="L4472" s="623"/>
      <c r="M4472" s="622"/>
      <c r="N4472" s="623"/>
      <c r="O4472" s="622"/>
      <c r="P4472" s="479"/>
      <c r="Q4472" s="479"/>
      <c r="R4472" s="623"/>
      <c r="S4472" s="478"/>
      <c r="T4472" s="478"/>
      <c r="U4472" s="624"/>
      <c r="V4472" s="624"/>
      <c r="W4472" s="624"/>
      <c r="BB4472" s="478"/>
      <c r="BC4472" s="478"/>
      <c r="BD4472" s="478"/>
      <c r="BE4472" s="478"/>
      <c r="BF4472" s="478"/>
      <c r="BG4472" s="478"/>
    </row>
    <row r="4473" spans="2:59" x14ac:dyDescent="0.2">
      <c r="B4473" s="478"/>
      <c r="C4473" s="478"/>
      <c r="D4473" s="620"/>
      <c r="E4473" s="620"/>
      <c r="F4473" s="620"/>
      <c r="G4473" s="479"/>
      <c r="H4473" s="621"/>
      <c r="I4473" s="622"/>
      <c r="J4473" s="622"/>
      <c r="K4473" s="623"/>
      <c r="L4473" s="623"/>
      <c r="M4473" s="622"/>
      <c r="N4473" s="623"/>
      <c r="O4473" s="622"/>
      <c r="P4473" s="479"/>
      <c r="Q4473" s="479"/>
      <c r="R4473" s="623"/>
      <c r="S4473" s="478"/>
      <c r="T4473" s="478"/>
      <c r="U4473" s="624"/>
      <c r="V4473" s="624"/>
      <c r="W4473" s="624"/>
      <c r="BB4473" s="478"/>
      <c r="BC4473" s="478"/>
      <c r="BD4473" s="478"/>
      <c r="BE4473" s="478"/>
      <c r="BF4473" s="478"/>
      <c r="BG4473" s="478"/>
    </row>
    <row r="4474" spans="2:59" x14ac:dyDescent="0.2">
      <c r="B4474" s="478"/>
      <c r="C4474" s="478"/>
      <c r="D4474" s="620"/>
      <c r="E4474" s="620"/>
      <c r="F4474" s="620"/>
      <c r="G4474" s="479"/>
      <c r="H4474" s="621"/>
      <c r="I4474" s="622"/>
      <c r="J4474" s="622"/>
      <c r="K4474" s="623"/>
      <c r="L4474" s="623"/>
      <c r="M4474" s="622"/>
      <c r="N4474" s="623"/>
      <c r="O4474" s="622"/>
      <c r="P4474" s="479"/>
      <c r="Q4474" s="479"/>
      <c r="R4474" s="623"/>
      <c r="S4474" s="478"/>
      <c r="T4474" s="478"/>
      <c r="U4474" s="624"/>
      <c r="V4474" s="624"/>
      <c r="W4474" s="624"/>
      <c r="BB4474" s="478"/>
      <c r="BC4474" s="478"/>
      <c r="BD4474" s="478"/>
      <c r="BE4474" s="478"/>
      <c r="BF4474" s="478"/>
      <c r="BG4474" s="478"/>
    </row>
    <row r="4475" spans="2:59" x14ac:dyDescent="0.2">
      <c r="B4475" s="478"/>
      <c r="C4475" s="478"/>
      <c r="D4475" s="620"/>
      <c r="E4475" s="620"/>
      <c r="F4475" s="620"/>
      <c r="G4475" s="479"/>
      <c r="H4475" s="621"/>
      <c r="I4475" s="622"/>
      <c r="J4475" s="622"/>
      <c r="K4475" s="623"/>
      <c r="L4475" s="623"/>
      <c r="M4475" s="622"/>
      <c r="N4475" s="623"/>
      <c r="O4475" s="622"/>
      <c r="P4475" s="479"/>
      <c r="Q4475" s="479"/>
      <c r="R4475" s="623"/>
      <c r="S4475" s="478"/>
      <c r="T4475" s="478"/>
      <c r="U4475" s="624"/>
      <c r="V4475" s="624"/>
      <c r="W4475" s="624"/>
      <c r="BB4475" s="478"/>
      <c r="BC4475" s="478"/>
      <c r="BD4475" s="478"/>
      <c r="BE4475" s="478"/>
      <c r="BF4475" s="478"/>
      <c r="BG4475" s="478"/>
    </row>
    <row r="4476" spans="2:59" x14ac:dyDescent="0.2">
      <c r="B4476" s="478"/>
      <c r="C4476" s="478"/>
      <c r="D4476" s="620"/>
      <c r="E4476" s="620"/>
      <c r="F4476" s="620"/>
      <c r="G4476" s="479"/>
      <c r="H4476" s="621"/>
      <c r="I4476" s="622"/>
      <c r="J4476" s="622"/>
      <c r="K4476" s="623"/>
      <c r="L4476" s="623"/>
      <c r="M4476" s="622"/>
      <c r="N4476" s="623"/>
      <c r="O4476" s="622"/>
      <c r="P4476" s="479"/>
      <c r="Q4476" s="479"/>
      <c r="R4476" s="623"/>
      <c r="S4476" s="478"/>
      <c r="T4476" s="478"/>
      <c r="U4476" s="624"/>
      <c r="V4476" s="624"/>
      <c r="W4476" s="624"/>
      <c r="BB4476" s="478"/>
      <c r="BC4476" s="478"/>
      <c r="BD4476" s="478"/>
      <c r="BE4476" s="478"/>
      <c r="BF4476" s="478"/>
      <c r="BG4476" s="478"/>
    </row>
    <row r="4477" spans="2:59" x14ac:dyDescent="0.2">
      <c r="B4477" s="478"/>
      <c r="C4477" s="478"/>
      <c r="D4477" s="620"/>
      <c r="E4477" s="620"/>
      <c r="F4477" s="620"/>
      <c r="G4477" s="479"/>
      <c r="H4477" s="621"/>
      <c r="I4477" s="622"/>
      <c r="J4477" s="622"/>
      <c r="K4477" s="623"/>
      <c r="L4477" s="623"/>
      <c r="M4477" s="622"/>
      <c r="N4477" s="623"/>
      <c r="O4477" s="622"/>
      <c r="P4477" s="479"/>
      <c r="Q4477" s="479"/>
      <c r="R4477" s="623"/>
      <c r="S4477" s="478"/>
      <c r="T4477" s="478"/>
      <c r="U4477" s="624"/>
      <c r="V4477" s="624"/>
      <c r="W4477" s="624"/>
      <c r="BB4477" s="478"/>
      <c r="BC4477" s="478"/>
      <c r="BD4477" s="478"/>
      <c r="BE4477" s="478"/>
      <c r="BF4477" s="478"/>
      <c r="BG4477" s="478"/>
    </row>
    <row r="4478" spans="2:59" x14ac:dyDescent="0.2">
      <c r="B4478" s="478"/>
      <c r="C4478" s="478"/>
      <c r="D4478" s="620"/>
      <c r="E4478" s="620"/>
      <c r="F4478" s="620"/>
      <c r="G4478" s="479"/>
      <c r="H4478" s="621"/>
      <c r="I4478" s="622"/>
      <c r="J4478" s="622"/>
      <c r="K4478" s="623"/>
      <c r="L4478" s="623"/>
      <c r="M4478" s="622"/>
      <c r="N4478" s="623"/>
      <c r="O4478" s="622"/>
      <c r="P4478" s="479"/>
      <c r="Q4478" s="479"/>
      <c r="R4478" s="623"/>
      <c r="S4478" s="478"/>
      <c r="T4478" s="478"/>
      <c r="U4478" s="624"/>
      <c r="V4478" s="624"/>
      <c r="W4478" s="624"/>
      <c r="BB4478" s="478"/>
      <c r="BC4478" s="478"/>
      <c r="BD4478" s="478"/>
      <c r="BE4478" s="478"/>
      <c r="BF4478" s="478"/>
      <c r="BG4478" s="478"/>
    </row>
    <row r="4479" spans="2:59" x14ac:dyDescent="0.2">
      <c r="B4479" s="478"/>
      <c r="C4479" s="478"/>
      <c r="D4479" s="620"/>
      <c r="E4479" s="620"/>
      <c r="F4479" s="620"/>
      <c r="G4479" s="479"/>
      <c r="H4479" s="621"/>
      <c r="I4479" s="622"/>
      <c r="J4479" s="622"/>
      <c r="K4479" s="623"/>
      <c r="L4479" s="623"/>
      <c r="M4479" s="622"/>
      <c r="N4479" s="623"/>
      <c r="O4479" s="622"/>
      <c r="P4479" s="479"/>
      <c r="Q4479" s="479"/>
      <c r="R4479" s="623"/>
      <c r="S4479" s="478"/>
      <c r="T4479" s="478"/>
      <c r="U4479" s="624"/>
      <c r="V4479" s="624"/>
      <c r="W4479" s="624"/>
      <c r="BB4479" s="478"/>
      <c r="BC4479" s="478"/>
      <c r="BD4479" s="478"/>
      <c r="BE4479" s="478"/>
      <c r="BF4479" s="478"/>
      <c r="BG4479" s="478"/>
    </row>
    <row r="4480" spans="2:59" x14ac:dyDescent="0.2">
      <c r="B4480" s="478"/>
      <c r="C4480" s="478"/>
      <c r="D4480" s="620"/>
      <c r="E4480" s="620"/>
      <c r="F4480" s="620"/>
      <c r="G4480" s="479"/>
      <c r="H4480" s="621"/>
      <c r="I4480" s="622"/>
      <c r="J4480" s="622"/>
      <c r="K4480" s="623"/>
      <c r="L4480" s="623"/>
      <c r="M4480" s="622"/>
      <c r="N4480" s="623"/>
      <c r="O4480" s="622"/>
      <c r="P4480" s="479"/>
      <c r="Q4480" s="479"/>
      <c r="R4480" s="623"/>
      <c r="S4480" s="478"/>
      <c r="T4480" s="478"/>
      <c r="U4480" s="624"/>
      <c r="V4480" s="624"/>
      <c r="W4480" s="624"/>
      <c r="BB4480" s="478"/>
      <c r="BC4480" s="478"/>
      <c r="BD4480" s="478"/>
      <c r="BE4480" s="478"/>
      <c r="BF4480" s="478"/>
      <c r="BG4480" s="478"/>
    </row>
    <row r="4481" spans="2:59" x14ac:dyDescent="0.2">
      <c r="B4481" s="478"/>
      <c r="C4481" s="478"/>
      <c r="D4481" s="620"/>
      <c r="E4481" s="620"/>
      <c r="F4481" s="620"/>
      <c r="G4481" s="479"/>
      <c r="H4481" s="621"/>
      <c r="I4481" s="622"/>
      <c r="J4481" s="622"/>
      <c r="K4481" s="623"/>
      <c r="L4481" s="623"/>
      <c r="M4481" s="622"/>
      <c r="N4481" s="623"/>
      <c r="O4481" s="622"/>
      <c r="P4481" s="479"/>
      <c r="Q4481" s="479"/>
      <c r="R4481" s="623"/>
      <c r="S4481" s="478"/>
      <c r="T4481" s="478"/>
      <c r="U4481" s="624"/>
      <c r="V4481" s="624"/>
      <c r="W4481" s="624"/>
      <c r="BB4481" s="478"/>
      <c r="BC4481" s="478"/>
      <c r="BD4481" s="478"/>
      <c r="BE4481" s="478"/>
      <c r="BF4481" s="478"/>
      <c r="BG4481" s="478"/>
    </row>
    <row r="4482" spans="2:59" x14ac:dyDescent="0.2">
      <c r="B4482" s="478"/>
      <c r="C4482" s="478"/>
      <c r="D4482" s="620"/>
      <c r="E4482" s="620"/>
      <c r="F4482" s="620"/>
      <c r="G4482" s="479"/>
      <c r="H4482" s="621"/>
      <c r="I4482" s="622"/>
      <c r="J4482" s="622"/>
      <c r="K4482" s="623"/>
      <c r="L4482" s="623"/>
      <c r="M4482" s="622"/>
      <c r="N4482" s="623"/>
      <c r="O4482" s="622"/>
      <c r="P4482" s="479"/>
      <c r="Q4482" s="479"/>
      <c r="R4482" s="623"/>
      <c r="S4482" s="478"/>
      <c r="T4482" s="478"/>
      <c r="U4482" s="624"/>
      <c r="V4482" s="624"/>
      <c r="W4482" s="624"/>
      <c r="BB4482" s="478"/>
      <c r="BC4482" s="478"/>
      <c r="BD4482" s="478"/>
      <c r="BE4482" s="478"/>
      <c r="BF4482" s="478"/>
      <c r="BG4482" s="478"/>
    </row>
    <row r="4483" spans="2:59" x14ac:dyDescent="0.2">
      <c r="B4483" s="478"/>
      <c r="C4483" s="478"/>
      <c r="D4483" s="620"/>
      <c r="E4483" s="620"/>
      <c r="F4483" s="620"/>
      <c r="G4483" s="479"/>
      <c r="H4483" s="621"/>
      <c r="I4483" s="622"/>
      <c r="J4483" s="622"/>
      <c r="K4483" s="623"/>
      <c r="L4483" s="623"/>
      <c r="M4483" s="622"/>
      <c r="N4483" s="623"/>
      <c r="O4483" s="622"/>
      <c r="P4483" s="479"/>
      <c r="Q4483" s="479"/>
      <c r="R4483" s="623"/>
      <c r="S4483" s="478"/>
      <c r="T4483" s="478"/>
      <c r="U4483" s="624"/>
      <c r="V4483" s="624"/>
      <c r="W4483" s="624"/>
      <c r="BB4483" s="478"/>
      <c r="BC4483" s="478"/>
      <c r="BD4483" s="478"/>
      <c r="BE4483" s="478"/>
      <c r="BF4483" s="478"/>
      <c r="BG4483" s="478"/>
    </row>
    <row r="4484" spans="2:59" x14ac:dyDescent="0.2">
      <c r="B4484" s="478"/>
      <c r="C4484" s="478"/>
      <c r="D4484" s="620"/>
      <c r="E4484" s="620"/>
      <c r="F4484" s="620"/>
      <c r="G4484" s="479"/>
      <c r="H4484" s="621"/>
      <c r="I4484" s="622"/>
      <c r="J4484" s="622"/>
      <c r="K4484" s="623"/>
      <c r="L4484" s="623"/>
      <c r="M4484" s="622"/>
      <c r="N4484" s="623"/>
      <c r="O4484" s="622"/>
      <c r="P4484" s="479"/>
      <c r="Q4484" s="479"/>
      <c r="R4484" s="623"/>
      <c r="S4484" s="478"/>
      <c r="T4484" s="478"/>
      <c r="U4484" s="624"/>
      <c r="V4484" s="624"/>
      <c r="W4484" s="624"/>
      <c r="BB4484" s="478"/>
      <c r="BC4484" s="478"/>
      <c r="BD4484" s="478"/>
      <c r="BE4484" s="478"/>
      <c r="BF4484" s="478"/>
      <c r="BG4484" s="478"/>
    </row>
    <row r="4485" spans="2:59" x14ac:dyDescent="0.2">
      <c r="B4485" s="478"/>
      <c r="C4485" s="478"/>
      <c r="D4485" s="620"/>
      <c r="E4485" s="620"/>
      <c r="F4485" s="620"/>
      <c r="G4485" s="479"/>
      <c r="H4485" s="621"/>
      <c r="I4485" s="622"/>
      <c r="J4485" s="622"/>
      <c r="K4485" s="623"/>
      <c r="L4485" s="623"/>
      <c r="M4485" s="622"/>
      <c r="N4485" s="623"/>
      <c r="O4485" s="622"/>
      <c r="P4485" s="479"/>
      <c r="Q4485" s="479"/>
      <c r="R4485" s="623"/>
      <c r="S4485" s="478"/>
      <c r="T4485" s="478"/>
      <c r="U4485" s="624"/>
      <c r="V4485" s="624"/>
      <c r="W4485" s="624"/>
      <c r="BB4485" s="478"/>
      <c r="BC4485" s="478"/>
      <c r="BD4485" s="478"/>
      <c r="BE4485" s="478"/>
      <c r="BF4485" s="478"/>
      <c r="BG4485" s="478"/>
    </row>
    <row r="4486" spans="2:59" x14ac:dyDescent="0.2">
      <c r="B4486" s="478"/>
      <c r="C4486" s="478"/>
      <c r="D4486" s="620"/>
      <c r="E4486" s="620"/>
      <c r="F4486" s="620"/>
      <c r="G4486" s="479"/>
      <c r="H4486" s="621"/>
      <c r="I4486" s="622"/>
      <c r="J4486" s="622"/>
      <c r="K4486" s="623"/>
      <c r="L4486" s="623"/>
      <c r="M4486" s="622"/>
      <c r="N4486" s="623"/>
      <c r="O4486" s="622"/>
      <c r="P4486" s="479"/>
      <c r="Q4486" s="479"/>
      <c r="R4486" s="623"/>
      <c r="S4486" s="478"/>
      <c r="T4486" s="478"/>
      <c r="U4486" s="624"/>
      <c r="V4486" s="624"/>
      <c r="W4486" s="624"/>
      <c r="BB4486" s="478"/>
      <c r="BC4486" s="478"/>
      <c r="BD4486" s="478"/>
      <c r="BE4486" s="478"/>
      <c r="BF4486" s="478"/>
      <c r="BG4486" s="478"/>
    </row>
    <row r="4487" spans="2:59" x14ac:dyDescent="0.2">
      <c r="B4487" s="478"/>
      <c r="C4487" s="478"/>
      <c r="D4487" s="620"/>
      <c r="E4487" s="620"/>
      <c r="F4487" s="620"/>
      <c r="G4487" s="479"/>
      <c r="H4487" s="621"/>
      <c r="I4487" s="622"/>
      <c r="J4487" s="622"/>
      <c r="K4487" s="623"/>
      <c r="L4487" s="623"/>
      <c r="M4487" s="622"/>
      <c r="N4487" s="623"/>
      <c r="O4487" s="622"/>
      <c r="P4487" s="479"/>
      <c r="Q4487" s="479"/>
      <c r="R4487" s="623"/>
      <c r="S4487" s="478"/>
      <c r="T4487" s="478"/>
      <c r="U4487" s="624"/>
      <c r="V4487" s="624"/>
      <c r="W4487" s="624"/>
      <c r="BB4487" s="478"/>
      <c r="BC4487" s="478"/>
      <c r="BD4487" s="478"/>
      <c r="BE4487" s="478"/>
      <c r="BF4487" s="478"/>
      <c r="BG4487" s="478"/>
    </row>
    <row r="4488" spans="2:59" x14ac:dyDescent="0.2">
      <c r="B4488" s="478"/>
      <c r="C4488" s="478"/>
      <c r="D4488" s="620"/>
      <c r="E4488" s="620"/>
      <c r="F4488" s="620"/>
      <c r="G4488" s="479"/>
      <c r="H4488" s="621"/>
      <c r="I4488" s="622"/>
      <c r="J4488" s="622"/>
      <c r="K4488" s="623"/>
      <c r="L4488" s="623"/>
      <c r="M4488" s="622"/>
      <c r="N4488" s="623"/>
      <c r="O4488" s="622"/>
      <c r="P4488" s="479"/>
      <c r="Q4488" s="479"/>
      <c r="R4488" s="623"/>
      <c r="S4488" s="478"/>
      <c r="T4488" s="478"/>
      <c r="U4488" s="624"/>
      <c r="V4488" s="624"/>
      <c r="W4488" s="624"/>
      <c r="BB4488" s="478"/>
      <c r="BC4488" s="478"/>
      <c r="BD4488" s="478"/>
      <c r="BE4488" s="478"/>
      <c r="BF4488" s="478"/>
      <c r="BG4488" s="478"/>
    </row>
    <row r="4489" spans="2:59" x14ac:dyDescent="0.2">
      <c r="B4489" s="478"/>
      <c r="C4489" s="478"/>
      <c r="D4489" s="620"/>
      <c r="E4489" s="620"/>
      <c r="F4489" s="620"/>
      <c r="G4489" s="479"/>
      <c r="H4489" s="621"/>
      <c r="I4489" s="622"/>
      <c r="J4489" s="622"/>
      <c r="K4489" s="623"/>
      <c r="L4489" s="623"/>
      <c r="M4489" s="622"/>
      <c r="N4489" s="623"/>
      <c r="O4489" s="622"/>
      <c r="P4489" s="479"/>
      <c r="Q4489" s="479"/>
      <c r="R4489" s="623"/>
      <c r="S4489" s="478"/>
      <c r="T4489" s="478"/>
      <c r="U4489" s="624"/>
      <c r="V4489" s="624"/>
      <c r="W4489" s="624"/>
      <c r="BB4489" s="478"/>
      <c r="BC4489" s="478"/>
      <c r="BD4489" s="478"/>
      <c r="BE4489" s="478"/>
      <c r="BF4489" s="478"/>
      <c r="BG4489" s="478"/>
    </row>
    <row r="4490" spans="2:59" x14ac:dyDescent="0.2">
      <c r="B4490" s="478"/>
      <c r="C4490" s="478"/>
      <c r="D4490" s="620"/>
      <c r="E4490" s="620"/>
      <c r="F4490" s="620"/>
      <c r="G4490" s="479"/>
      <c r="H4490" s="621"/>
      <c r="I4490" s="622"/>
      <c r="J4490" s="622"/>
      <c r="K4490" s="623"/>
      <c r="L4490" s="623"/>
      <c r="M4490" s="622"/>
      <c r="N4490" s="623"/>
      <c r="O4490" s="622"/>
      <c r="P4490" s="479"/>
      <c r="Q4490" s="479"/>
      <c r="R4490" s="623"/>
      <c r="S4490" s="478"/>
      <c r="T4490" s="478"/>
      <c r="U4490" s="624"/>
      <c r="V4490" s="624"/>
      <c r="W4490" s="624"/>
      <c r="BB4490" s="478"/>
      <c r="BC4490" s="478"/>
      <c r="BD4490" s="478"/>
      <c r="BE4490" s="478"/>
      <c r="BF4490" s="478"/>
      <c r="BG4490" s="478"/>
    </row>
    <row r="4491" spans="2:59" x14ac:dyDescent="0.2">
      <c r="B4491" s="478"/>
      <c r="C4491" s="478"/>
      <c r="D4491" s="620"/>
      <c r="E4491" s="620"/>
      <c r="F4491" s="620"/>
      <c r="G4491" s="479"/>
      <c r="H4491" s="621"/>
      <c r="I4491" s="622"/>
      <c r="J4491" s="622"/>
      <c r="K4491" s="623"/>
      <c r="L4491" s="623"/>
      <c r="M4491" s="622"/>
      <c r="N4491" s="623"/>
      <c r="O4491" s="622"/>
      <c r="P4491" s="479"/>
      <c r="Q4491" s="479"/>
      <c r="R4491" s="623"/>
      <c r="S4491" s="478"/>
      <c r="T4491" s="478"/>
      <c r="U4491" s="624"/>
      <c r="V4491" s="624"/>
      <c r="W4491" s="624"/>
      <c r="BB4491" s="478"/>
      <c r="BC4491" s="478"/>
      <c r="BD4491" s="478"/>
      <c r="BE4491" s="478"/>
      <c r="BF4491" s="478"/>
      <c r="BG4491" s="478"/>
    </row>
    <row r="4492" spans="2:59" x14ac:dyDescent="0.2">
      <c r="B4492" s="478"/>
      <c r="C4492" s="478"/>
      <c r="D4492" s="620"/>
      <c r="E4492" s="620"/>
      <c r="F4492" s="620"/>
      <c r="G4492" s="479"/>
      <c r="H4492" s="621"/>
      <c r="I4492" s="622"/>
      <c r="J4492" s="622"/>
      <c r="K4492" s="623"/>
      <c r="L4492" s="623"/>
      <c r="M4492" s="622"/>
      <c r="N4492" s="623"/>
      <c r="O4492" s="622"/>
      <c r="P4492" s="479"/>
      <c r="Q4492" s="479"/>
      <c r="R4492" s="623"/>
      <c r="S4492" s="478"/>
      <c r="T4492" s="478"/>
      <c r="U4492" s="624"/>
      <c r="V4492" s="624"/>
      <c r="W4492" s="624"/>
      <c r="BB4492" s="478"/>
      <c r="BC4492" s="478"/>
      <c r="BD4492" s="478"/>
      <c r="BE4492" s="478"/>
      <c r="BF4492" s="478"/>
      <c r="BG4492" s="478"/>
    </row>
    <row r="4493" spans="2:59" x14ac:dyDescent="0.2">
      <c r="B4493" s="478"/>
      <c r="C4493" s="478"/>
      <c r="D4493" s="620"/>
      <c r="E4493" s="620"/>
      <c r="F4493" s="620"/>
      <c r="G4493" s="479"/>
      <c r="H4493" s="621"/>
      <c r="I4493" s="622"/>
      <c r="J4493" s="622"/>
      <c r="K4493" s="623"/>
      <c r="L4493" s="623"/>
      <c r="M4493" s="622"/>
      <c r="N4493" s="623"/>
      <c r="O4493" s="622"/>
      <c r="P4493" s="479"/>
      <c r="Q4493" s="479"/>
      <c r="R4493" s="623"/>
      <c r="S4493" s="478"/>
      <c r="T4493" s="478"/>
      <c r="U4493" s="624"/>
      <c r="V4493" s="624"/>
      <c r="W4493" s="624"/>
      <c r="BB4493" s="478"/>
      <c r="BC4493" s="478"/>
      <c r="BD4493" s="478"/>
      <c r="BE4493" s="478"/>
      <c r="BF4493" s="478"/>
      <c r="BG4493" s="478"/>
    </row>
    <row r="4494" spans="2:59" x14ac:dyDescent="0.2">
      <c r="B4494" s="478"/>
      <c r="C4494" s="478"/>
      <c r="D4494" s="620"/>
      <c r="E4494" s="620"/>
      <c r="F4494" s="620"/>
      <c r="G4494" s="479"/>
      <c r="H4494" s="621"/>
      <c r="I4494" s="622"/>
      <c r="J4494" s="622"/>
      <c r="K4494" s="623"/>
      <c r="L4494" s="623"/>
      <c r="M4494" s="622"/>
      <c r="N4494" s="623"/>
      <c r="O4494" s="622"/>
      <c r="P4494" s="479"/>
      <c r="Q4494" s="479"/>
      <c r="R4494" s="623"/>
      <c r="S4494" s="478"/>
      <c r="T4494" s="478"/>
      <c r="U4494" s="624"/>
      <c r="V4494" s="624"/>
      <c r="W4494" s="624"/>
      <c r="BB4494" s="478"/>
      <c r="BC4494" s="478"/>
      <c r="BD4494" s="478"/>
      <c r="BE4494" s="478"/>
      <c r="BF4494" s="478"/>
      <c r="BG4494" s="478"/>
    </row>
    <row r="4495" spans="2:59" x14ac:dyDescent="0.2">
      <c r="B4495" s="478"/>
      <c r="C4495" s="478"/>
      <c r="D4495" s="620"/>
      <c r="E4495" s="620"/>
      <c r="F4495" s="620"/>
      <c r="G4495" s="479"/>
      <c r="H4495" s="621"/>
      <c r="I4495" s="622"/>
      <c r="J4495" s="622"/>
      <c r="K4495" s="623"/>
      <c r="L4495" s="623"/>
      <c r="M4495" s="622"/>
      <c r="N4495" s="623"/>
      <c r="O4495" s="622"/>
      <c r="P4495" s="479"/>
      <c r="Q4495" s="479"/>
      <c r="R4495" s="623"/>
      <c r="S4495" s="478"/>
      <c r="T4495" s="478"/>
      <c r="U4495" s="624"/>
      <c r="V4495" s="624"/>
      <c r="W4495" s="624"/>
      <c r="BB4495" s="478"/>
      <c r="BC4495" s="478"/>
      <c r="BD4495" s="478"/>
      <c r="BE4495" s="478"/>
      <c r="BF4495" s="478"/>
      <c r="BG4495" s="478"/>
    </row>
    <row r="4496" spans="2:59" x14ac:dyDescent="0.2">
      <c r="B4496" s="478"/>
      <c r="C4496" s="478"/>
      <c r="D4496" s="620"/>
      <c r="E4496" s="620"/>
      <c r="F4496" s="620"/>
      <c r="G4496" s="479"/>
      <c r="H4496" s="621"/>
      <c r="I4496" s="622"/>
      <c r="J4496" s="622"/>
      <c r="K4496" s="623"/>
      <c r="L4496" s="623"/>
      <c r="M4496" s="622"/>
      <c r="N4496" s="623"/>
      <c r="O4496" s="622"/>
      <c r="P4496" s="479"/>
      <c r="Q4496" s="479"/>
      <c r="R4496" s="623"/>
      <c r="S4496" s="478"/>
      <c r="T4496" s="478"/>
      <c r="U4496" s="624"/>
      <c r="V4496" s="624"/>
      <c r="W4496" s="624"/>
      <c r="BB4496" s="478"/>
      <c r="BC4496" s="478"/>
      <c r="BD4496" s="478"/>
      <c r="BE4496" s="478"/>
      <c r="BF4496" s="478"/>
      <c r="BG4496" s="478"/>
    </row>
    <row r="4497" spans="2:59" x14ac:dyDescent="0.2">
      <c r="B4497" s="478"/>
      <c r="C4497" s="478"/>
      <c r="D4497" s="620"/>
      <c r="E4497" s="620"/>
      <c r="F4497" s="620"/>
      <c r="G4497" s="479"/>
      <c r="H4497" s="621"/>
      <c r="I4497" s="622"/>
      <c r="J4497" s="622"/>
      <c r="K4497" s="623"/>
      <c r="L4497" s="623"/>
      <c r="M4497" s="622"/>
      <c r="N4497" s="623"/>
      <c r="O4497" s="622"/>
      <c r="P4497" s="479"/>
      <c r="Q4497" s="479"/>
      <c r="R4497" s="623"/>
      <c r="S4497" s="478"/>
      <c r="T4497" s="478"/>
      <c r="U4497" s="624"/>
      <c r="V4497" s="624"/>
      <c r="W4497" s="624"/>
      <c r="BB4497" s="478"/>
      <c r="BC4497" s="478"/>
      <c r="BD4497" s="478"/>
      <c r="BE4497" s="478"/>
      <c r="BF4497" s="478"/>
      <c r="BG4497" s="478"/>
    </row>
    <row r="4498" spans="2:59" x14ac:dyDescent="0.2">
      <c r="B4498" s="478"/>
      <c r="C4498" s="478"/>
      <c r="D4498" s="620"/>
      <c r="E4498" s="620"/>
      <c r="F4498" s="620"/>
      <c r="G4498" s="479"/>
      <c r="H4498" s="621"/>
      <c r="I4498" s="622"/>
      <c r="J4498" s="622"/>
      <c r="K4498" s="623"/>
      <c r="L4498" s="623"/>
      <c r="M4498" s="622"/>
      <c r="N4498" s="623"/>
      <c r="O4498" s="622"/>
      <c r="P4498" s="479"/>
      <c r="Q4498" s="479"/>
      <c r="R4498" s="623"/>
      <c r="S4498" s="478"/>
      <c r="T4498" s="478"/>
      <c r="U4498" s="624"/>
      <c r="V4498" s="624"/>
      <c r="W4498" s="624"/>
      <c r="BB4498" s="478"/>
      <c r="BC4498" s="478"/>
      <c r="BD4498" s="478"/>
      <c r="BE4498" s="478"/>
      <c r="BF4498" s="478"/>
      <c r="BG4498" s="478"/>
    </row>
    <row r="4499" spans="2:59" x14ac:dyDescent="0.2">
      <c r="B4499" s="478"/>
      <c r="C4499" s="478"/>
      <c r="D4499" s="620"/>
      <c r="E4499" s="620"/>
      <c r="F4499" s="620"/>
      <c r="G4499" s="479"/>
      <c r="H4499" s="621"/>
      <c r="I4499" s="622"/>
      <c r="J4499" s="622"/>
      <c r="K4499" s="623"/>
      <c r="L4499" s="623"/>
      <c r="M4499" s="622"/>
      <c r="N4499" s="623"/>
      <c r="O4499" s="622"/>
      <c r="P4499" s="479"/>
      <c r="Q4499" s="479"/>
      <c r="R4499" s="623"/>
      <c r="S4499" s="478"/>
      <c r="T4499" s="478"/>
      <c r="U4499" s="624"/>
      <c r="V4499" s="624"/>
      <c r="W4499" s="624"/>
      <c r="BB4499" s="478"/>
      <c r="BC4499" s="478"/>
      <c r="BD4499" s="478"/>
      <c r="BE4499" s="478"/>
      <c r="BF4499" s="478"/>
      <c r="BG4499" s="478"/>
    </row>
    <row r="4500" spans="2:59" x14ac:dyDescent="0.2">
      <c r="B4500" s="478"/>
      <c r="C4500" s="478"/>
      <c r="D4500" s="620"/>
      <c r="E4500" s="620"/>
      <c r="F4500" s="620"/>
      <c r="G4500" s="479"/>
      <c r="H4500" s="621"/>
      <c r="I4500" s="622"/>
      <c r="J4500" s="622"/>
      <c r="K4500" s="623"/>
      <c r="L4500" s="623"/>
      <c r="M4500" s="622"/>
      <c r="N4500" s="623"/>
      <c r="O4500" s="622"/>
      <c r="P4500" s="479"/>
      <c r="Q4500" s="479"/>
      <c r="R4500" s="623"/>
      <c r="S4500" s="478"/>
      <c r="T4500" s="478"/>
      <c r="U4500" s="624"/>
      <c r="V4500" s="624"/>
      <c r="W4500" s="624"/>
      <c r="BB4500" s="478"/>
      <c r="BC4500" s="478"/>
      <c r="BD4500" s="478"/>
      <c r="BE4500" s="478"/>
      <c r="BF4500" s="478"/>
      <c r="BG4500" s="478"/>
    </row>
    <row r="4501" spans="2:59" x14ac:dyDescent="0.2">
      <c r="B4501" s="478"/>
      <c r="C4501" s="478"/>
      <c r="D4501" s="620"/>
      <c r="E4501" s="620"/>
      <c r="F4501" s="620"/>
      <c r="G4501" s="479"/>
      <c r="H4501" s="621"/>
      <c r="I4501" s="622"/>
      <c r="J4501" s="622"/>
      <c r="K4501" s="623"/>
      <c r="L4501" s="623"/>
      <c r="M4501" s="622"/>
      <c r="N4501" s="623"/>
      <c r="O4501" s="622"/>
      <c r="P4501" s="479"/>
      <c r="Q4501" s="479"/>
      <c r="R4501" s="623"/>
      <c r="S4501" s="478"/>
      <c r="T4501" s="478"/>
      <c r="U4501" s="624"/>
      <c r="V4501" s="624"/>
      <c r="W4501" s="624"/>
      <c r="BB4501" s="478"/>
      <c r="BC4501" s="478"/>
      <c r="BD4501" s="478"/>
      <c r="BE4501" s="478"/>
      <c r="BF4501" s="478"/>
      <c r="BG4501" s="478"/>
    </row>
    <row r="4502" spans="2:59" x14ac:dyDescent="0.2">
      <c r="B4502" s="478"/>
      <c r="C4502" s="478"/>
      <c r="D4502" s="620"/>
      <c r="E4502" s="620"/>
      <c r="F4502" s="620"/>
      <c r="G4502" s="479"/>
      <c r="H4502" s="621"/>
      <c r="I4502" s="622"/>
      <c r="J4502" s="622"/>
      <c r="K4502" s="623"/>
      <c r="L4502" s="623"/>
      <c r="M4502" s="622"/>
      <c r="N4502" s="623"/>
      <c r="O4502" s="622"/>
      <c r="P4502" s="479"/>
      <c r="Q4502" s="479"/>
      <c r="R4502" s="623"/>
      <c r="S4502" s="478"/>
      <c r="T4502" s="478"/>
      <c r="U4502" s="624"/>
      <c r="V4502" s="624"/>
      <c r="W4502" s="624"/>
      <c r="BB4502" s="478"/>
      <c r="BC4502" s="478"/>
      <c r="BD4502" s="478"/>
      <c r="BE4502" s="478"/>
      <c r="BF4502" s="478"/>
      <c r="BG4502" s="478"/>
    </row>
    <row r="4503" spans="2:59" x14ac:dyDescent="0.2">
      <c r="B4503" s="478"/>
      <c r="C4503" s="478"/>
      <c r="D4503" s="620"/>
      <c r="E4503" s="620"/>
      <c r="F4503" s="620"/>
      <c r="G4503" s="479"/>
      <c r="H4503" s="621"/>
      <c r="I4503" s="622"/>
      <c r="J4503" s="622"/>
      <c r="K4503" s="623"/>
      <c r="L4503" s="623"/>
      <c r="M4503" s="622"/>
      <c r="N4503" s="623"/>
      <c r="O4503" s="622"/>
      <c r="P4503" s="479"/>
      <c r="Q4503" s="479"/>
      <c r="R4503" s="623"/>
      <c r="S4503" s="478"/>
      <c r="T4503" s="478"/>
      <c r="U4503" s="624"/>
      <c r="V4503" s="624"/>
      <c r="W4503" s="624"/>
      <c r="BB4503" s="478"/>
      <c r="BC4503" s="478"/>
      <c r="BD4503" s="478"/>
      <c r="BE4503" s="478"/>
      <c r="BF4503" s="478"/>
      <c r="BG4503" s="478"/>
    </row>
    <row r="4504" spans="2:59" x14ac:dyDescent="0.2">
      <c r="B4504" s="478"/>
      <c r="C4504" s="478"/>
      <c r="D4504" s="620"/>
      <c r="E4504" s="620"/>
      <c r="F4504" s="620"/>
      <c r="G4504" s="479"/>
      <c r="H4504" s="621"/>
      <c r="I4504" s="622"/>
      <c r="J4504" s="622"/>
      <c r="K4504" s="623"/>
      <c r="L4504" s="623"/>
      <c r="M4504" s="622"/>
      <c r="N4504" s="623"/>
      <c r="O4504" s="622"/>
      <c r="P4504" s="479"/>
      <c r="Q4504" s="479"/>
      <c r="R4504" s="623"/>
      <c r="S4504" s="478"/>
      <c r="T4504" s="478"/>
      <c r="U4504" s="624"/>
      <c r="V4504" s="624"/>
      <c r="W4504" s="624"/>
      <c r="BB4504" s="478"/>
      <c r="BC4504" s="478"/>
      <c r="BD4504" s="478"/>
      <c r="BE4504" s="478"/>
      <c r="BF4504" s="478"/>
      <c r="BG4504" s="478"/>
    </row>
    <row r="4505" spans="2:59" x14ac:dyDescent="0.2">
      <c r="B4505" s="478"/>
      <c r="C4505" s="478"/>
      <c r="D4505" s="620"/>
      <c r="E4505" s="620"/>
      <c r="F4505" s="620"/>
      <c r="G4505" s="479"/>
      <c r="H4505" s="621"/>
      <c r="I4505" s="622"/>
      <c r="J4505" s="622"/>
      <c r="K4505" s="623"/>
      <c r="L4505" s="623"/>
      <c r="M4505" s="622"/>
      <c r="N4505" s="623"/>
      <c r="O4505" s="622"/>
      <c r="P4505" s="479"/>
      <c r="Q4505" s="479"/>
      <c r="R4505" s="623"/>
      <c r="S4505" s="478"/>
      <c r="T4505" s="478"/>
      <c r="U4505" s="624"/>
      <c r="V4505" s="624"/>
      <c r="W4505" s="624"/>
      <c r="BB4505" s="478"/>
      <c r="BC4505" s="478"/>
      <c r="BD4505" s="478"/>
      <c r="BE4505" s="478"/>
      <c r="BF4505" s="478"/>
      <c r="BG4505" s="478"/>
    </row>
    <row r="4506" spans="2:59" x14ac:dyDescent="0.2">
      <c r="B4506" s="478"/>
      <c r="C4506" s="478"/>
      <c r="D4506" s="620"/>
      <c r="E4506" s="620"/>
      <c r="F4506" s="620"/>
      <c r="G4506" s="479"/>
      <c r="H4506" s="621"/>
      <c r="I4506" s="622"/>
      <c r="J4506" s="622"/>
      <c r="K4506" s="623"/>
      <c r="L4506" s="623"/>
      <c r="M4506" s="622"/>
      <c r="N4506" s="623"/>
      <c r="O4506" s="622"/>
      <c r="P4506" s="479"/>
      <c r="Q4506" s="479"/>
      <c r="R4506" s="623"/>
      <c r="S4506" s="478"/>
      <c r="T4506" s="478"/>
      <c r="U4506" s="624"/>
      <c r="V4506" s="624"/>
      <c r="W4506" s="624"/>
      <c r="BB4506" s="478"/>
      <c r="BC4506" s="478"/>
      <c r="BD4506" s="478"/>
      <c r="BE4506" s="478"/>
      <c r="BF4506" s="478"/>
      <c r="BG4506" s="478"/>
    </row>
    <row r="4507" spans="2:59" x14ac:dyDescent="0.2">
      <c r="B4507" s="478"/>
      <c r="C4507" s="478"/>
      <c r="D4507" s="620"/>
      <c r="E4507" s="620"/>
      <c r="F4507" s="620"/>
      <c r="G4507" s="479"/>
      <c r="H4507" s="621"/>
      <c r="I4507" s="622"/>
      <c r="J4507" s="622"/>
      <c r="K4507" s="623"/>
      <c r="L4507" s="623"/>
      <c r="M4507" s="622"/>
      <c r="N4507" s="623"/>
      <c r="O4507" s="622"/>
      <c r="P4507" s="479"/>
      <c r="Q4507" s="479"/>
      <c r="R4507" s="623"/>
      <c r="S4507" s="478"/>
      <c r="T4507" s="478"/>
      <c r="U4507" s="624"/>
      <c r="V4507" s="624"/>
      <c r="W4507" s="624"/>
      <c r="BB4507" s="478"/>
      <c r="BC4507" s="478"/>
      <c r="BD4507" s="478"/>
      <c r="BE4507" s="478"/>
      <c r="BF4507" s="478"/>
      <c r="BG4507" s="478"/>
    </row>
    <row r="4508" spans="2:59" x14ac:dyDescent="0.2">
      <c r="B4508" s="478"/>
      <c r="C4508" s="478"/>
      <c r="D4508" s="620"/>
      <c r="E4508" s="620"/>
      <c r="F4508" s="620"/>
      <c r="G4508" s="479"/>
      <c r="H4508" s="621"/>
      <c r="I4508" s="622"/>
      <c r="J4508" s="622"/>
      <c r="K4508" s="623"/>
      <c r="L4508" s="623"/>
      <c r="M4508" s="622"/>
      <c r="N4508" s="623"/>
      <c r="O4508" s="622"/>
      <c r="P4508" s="479"/>
      <c r="Q4508" s="479"/>
      <c r="R4508" s="623"/>
      <c r="S4508" s="478"/>
      <c r="T4508" s="478"/>
      <c r="U4508" s="624"/>
      <c r="V4508" s="624"/>
      <c r="W4508" s="624"/>
      <c r="BB4508" s="478"/>
      <c r="BC4508" s="478"/>
      <c r="BD4508" s="478"/>
      <c r="BE4508" s="478"/>
      <c r="BF4508" s="478"/>
      <c r="BG4508" s="478"/>
    </row>
    <row r="4509" spans="2:59" x14ac:dyDescent="0.2">
      <c r="B4509" s="478"/>
      <c r="C4509" s="478"/>
      <c r="D4509" s="620"/>
      <c r="E4509" s="620"/>
      <c r="F4509" s="620"/>
      <c r="G4509" s="479"/>
      <c r="H4509" s="621"/>
      <c r="I4509" s="622"/>
      <c r="J4509" s="622"/>
      <c r="K4509" s="623"/>
      <c r="L4509" s="623"/>
      <c r="M4509" s="622"/>
      <c r="N4509" s="623"/>
      <c r="O4509" s="622"/>
      <c r="P4509" s="479"/>
      <c r="Q4509" s="479"/>
      <c r="R4509" s="623"/>
      <c r="S4509" s="478"/>
      <c r="T4509" s="478"/>
      <c r="U4509" s="624"/>
      <c r="V4509" s="624"/>
      <c r="W4509" s="624"/>
      <c r="BB4509" s="478"/>
      <c r="BC4509" s="478"/>
      <c r="BD4509" s="478"/>
      <c r="BE4509" s="478"/>
      <c r="BF4509" s="478"/>
      <c r="BG4509" s="478"/>
    </row>
    <row r="4510" spans="2:59" x14ac:dyDescent="0.2">
      <c r="B4510" s="478"/>
      <c r="C4510" s="478"/>
      <c r="D4510" s="620"/>
      <c r="E4510" s="620"/>
      <c r="F4510" s="620"/>
      <c r="G4510" s="479"/>
      <c r="H4510" s="621"/>
      <c r="I4510" s="622"/>
      <c r="J4510" s="622"/>
      <c r="K4510" s="623"/>
      <c r="L4510" s="623"/>
      <c r="M4510" s="622"/>
      <c r="N4510" s="623"/>
      <c r="O4510" s="622"/>
      <c r="P4510" s="479"/>
      <c r="Q4510" s="479"/>
      <c r="R4510" s="623"/>
      <c r="S4510" s="478"/>
      <c r="T4510" s="478"/>
      <c r="U4510" s="624"/>
      <c r="V4510" s="624"/>
      <c r="W4510" s="624"/>
      <c r="BB4510" s="478"/>
      <c r="BC4510" s="478"/>
      <c r="BD4510" s="478"/>
      <c r="BE4510" s="478"/>
      <c r="BF4510" s="478"/>
      <c r="BG4510" s="478"/>
    </row>
    <row r="4511" spans="2:59" x14ac:dyDescent="0.2">
      <c r="B4511" s="478"/>
      <c r="C4511" s="478"/>
      <c r="D4511" s="620"/>
      <c r="E4511" s="620"/>
      <c r="F4511" s="620"/>
      <c r="G4511" s="479"/>
      <c r="H4511" s="621"/>
      <c r="I4511" s="622"/>
      <c r="J4511" s="622"/>
      <c r="K4511" s="623"/>
      <c r="L4511" s="623"/>
      <c r="M4511" s="622"/>
      <c r="N4511" s="623"/>
      <c r="O4511" s="622"/>
      <c r="P4511" s="479"/>
      <c r="Q4511" s="479"/>
      <c r="R4511" s="623"/>
      <c r="S4511" s="478"/>
      <c r="T4511" s="478"/>
      <c r="U4511" s="624"/>
      <c r="V4511" s="624"/>
      <c r="W4511" s="624"/>
      <c r="BB4511" s="478"/>
      <c r="BC4511" s="478"/>
      <c r="BD4511" s="478"/>
      <c r="BE4511" s="478"/>
      <c r="BF4511" s="478"/>
      <c r="BG4511" s="478"/>
    </row>
    <row r="4512" spans="2:59" x14ac:dyDescent="0.2">
      <c r="B4512" s="478"/>
      <c r="C4512" s="478"/>
      <c r="D4512" s="620"/>
      <c r="E4512" s="620"/>
      <c r="F4512" s="620"/>
      <c r="G4512" s="479"/>
      <c r="H4512" s="621"/>
      <c r="I4512" s="622"/>
      <c r="J4512" s="622"/>
      <c r="K4512" s="623"/>
      <c r="L4512" s="623"/>
      <c r="M4512" s="622"/>
      <c r="N4512" s="623"/>
      <c r="O4512" s="622"/>
      <c r="P4512" s="479"/>
      <c r="Q4512" s="479"/>
      <c r="R4512" s="623"/>
      <c r="S4512" s="478"/>
      <c r="T4512" s="478"/>
      <c r="U4512" s="624"/>
      <c r="V4512" s="624"/>
      <c r="W4512" s="624"/>
      <c r="BB4512" s="478"/>
      <c r="BC4512" s="478"/>
      <c r="BD4512" s="478"/>
      <c r="BE4512" s="478"/>
      <c r="BF4512" s="478"/>
      <c r="BG4512" s="478"/>
    </row>
    <row r="4513" spans="2:59" x14ac:dyDescent="0.2">
      <c r="B4513" s="478"/>
      <c r="C4513" s="478"/>
      <c r="D4513" s="620"/>
      <c r="E4513" s="620"/>
      <c r="F4513" s="620"/>
      <c r="G4513" s="479"/>
      <c r="H4513" s="621"/>
      <c r="I4513" s="622"/>
      <c r="J4513" s="622"/>
      <c r="K4513" s="623"/>
      <c r="L4513" s="623"/>
      <c r="M4513" s="622"/>
      <c r="N4513" s="623"/>
      <c r="O4513" s="622"/>
      <c r="P4513" s="479"/>
      <c r="Q4513" s="479"/>
      <c r="R4513" s="623"/>
      <c r="S4513" s="478"/>
      <c r="T4513" s="478"/>
      <c r="U4513" s="624"/>
      <c r="V4513" s="624"/>
      <c r="W4513" s="624"/>
      <c r="BB4513" s="478"/>
      <c r="BC4513" s="478"/>
      <c r="BD4513" s="478"/>
      <c r="BE4513" s="478"/>
      <c r="BF4513" s="478"/>
      <c r="BG4513" s="478"/>
    </row>
    <row r="4514" spans="2:59" x14ac:dyDescent="0.2">
      <c r="B4514" s="478"/>
      <c r="C4514" s="478"/>
      <c r="D4514" s="620"/>
      <c r="E4514" s="620"/>
      <c r="F4514" s="620"/>
      <c r="G4514" s="479"/>
      <c r="H4514" s="621"/>
      <c r="I4514" s="622"/>
      <c r="J4514" s="622"/>
      <c r="K4514" s="623"/>
      <c r="L4514" s="623"/>
      <c r="M4514" s="622"/>
      <c r="N4514" s="623"/>
      <c r="O4514" s="622"/>
      <c r="P4514" s="479"/>
      <c r="Q4514" s="479"/>
      <c r="R4514" s="623"/>
      <c r="S4514" s="478"/>
      <c r="T4514" s="478"/>
      <c r="U4514" s="624"/>
      <c r="V4514" s="624"/>
      <c r="W4514" s="624"/>
      <c r="BB4514" s="478"/>
      <c r="BC4514" s="478"/>
      <c r="BD4514" s="478"/>
      <c r="BE4514" s="478"/>
      <c r="BF4514" s="478"/>
      <c r="BG4514" s="478"/>
    </row>
    <row r="4515" spans="2:59" x14ac:dyDescent="0.2">
      <c r="B4515" s="478"/>
      <c r="C4515" s="478"/>
      <c r="D4515" s="620"/>
      <c r="E4515" s="620"/>
      <c r="F4515" s="620"/>
      <c r="G4515" s="479"/>
      <c r="H4515" s="621"/>
      <c r="I4515" s="622"/>
      <c r="J4515" s="622"/>
      <c r="K4515" s="623"/>
      <c r="L4515" s="623"/>
      <c r="M4515" s="622"/>
      <c r="N4515" s="623"/>
      <c r="O4515" s="622"/>
      <c r="P4515" s="479"/>
      <c r="Q4515" s="479"/>
      <c r="R4515" s="623"/>
      <c r="S4515" s="478"/>
      <c r="T4515" s="478"/>
      <c r="U4515" s="624"/>
      <c r="V4515" s="624"/>
      <c r="W4515" s="624"/>
      <c r="BB4515" s="478"/>
      <c r="BC4515" s="478"/>
      <c r="BD4515" s="478"/>
      <c r="BE4515" s="478"/>
      <c r="BF4515" s="478"/>
      <c r="BG4515" s="478"/>
    </row>
    <row r="4516" spans="2:59" x14ac:dyDescent="0.2">
      <c r="B4516" s="478"/>
      <c r="C4516" s="478"/>
      <c r="D4516" s="620"/>
      <c r="E4516" s="620"/>
      <c r="F4516" s="620"/>
      <c r="G4516" s="479"/>
      <c r="H4516" s="621"/>
      <c r="I4516" s="622"/>
      <c r="J4516" s="622"/>
      <c r="K4516" s="623"/>
      <c r="L4516" s="623"/>
      <c r="M4516" s="622"/>
      <c r="N4516" s="623"/>
      <c r="O4516" s="622"/>
      <c r="P4516" s="479"/>
      <c r="Q4516" s="479"/>
      <c r="R4516" s="623"/>
      <c r="S4516" s="478"/>
      <c r="T4516" s="478"/>
      <c r="U4516" s="624"/>
      <c r="V4516" s="624"/>
      <c r="W4516" s="624"/>
      <c r="BB4516" s="478"/>
      <c r="BC4516" s="478"/>
      <c r="BD4516" s="478"/>
      <c r="BE4516" s="478"/>
      <c r="BF4516" s="478"/>
      <c r="BG4516" s="478"/>
    </row>
    <row r="4517" spans="2:59" x14ac:dyDescent="0.2">
      <c r="B4517" s="478"/>
      <c r="C4517" s="478"/>
      <c r="D4517" s="620"/>
      <c r="E4517" s="620"/>
      <c r="F4517" s="620"/>
      <c r="G4517" s="479"/>
      <c r="H4517" s="621"/>
      <c r="I4517" s="622"/>
      <c r="J4517" s="622"/>
      <c r="K4517" s="623"/>
      <c r="L4517" s="623"/>
      <c r="M4517" s="622"/>
      <c r="N4517" s="623"/>
      <c r="O4517" s="622"/>
      <c r="P4517" s="479"/>
      <c r="Q4517" s="479"/>
      <c r="R4517" s="623"/>
      <c r="S4517" s="478"/>
      <c r="T4517" s="478"/>
      <c r="U4517" s="624"/>
      <c r="V4517" s="624"/>
      <c r="W4517" s="624"/>
      <c r="BB4517" s="478"/>
      <c r="BC4517" s="478"/>
      <c r="BD4517" s="478"/>
      <c r="BE4517" s="478"/>
      <c r="BF4517" s="478"/>
      <c r="BG4517" s="478"/>
    </row>
    <row r="4518" spans="2:59" x14ac:dyDescent="0.2">
      <c r="B4518" s="478"/>
      <c r="C4518" s="478"/>
      <c r="D4518" s="620"/>
      <c r="E4518" s="620"/>
      <c r="F4518" s="620"/>
      <c r="G4518" s="479"/>
      <c r="H4518" s="621"/>
      <c r="I4518" s="622"/>
      <c r="J4518" s="622"/>
      <c r="K4518" s="623"/>
      <c r="L4518" s="623"/>
      <c r="M4518" s="622"/>
      <c r="N4518" s="623"/>
      <c r="O4518" s="622"/>
      <c r="P4518" s="479"/>
      <c r="Q4518" s="479"/>
      <c r="R4518" s="623"/>
      <c r="S4518" s="478"/>
      <c r="T4518" s="478"/>
      <c r="U4518" s="624"/>
      <c r="V4518" s="624"/>
      <c r="W4518" s="624"/>
      <c r="BB4518" s="478"/>
      <c r="BC4518" s="478"/>
      <c r="BD4518" s="478"/>
      <c r="BE4518" s="478"/>
      <c r="BF4518" s="478"/>
      <c r="BG4518" s="478"/>
    </row>
    <row r="4519" spans="2:59" x14ac:dyDescent="0.2">
      <c r="B4519" s="478"/>
      <c r="C4519" s="478"/>
      <c r="D4519" s="620"/>
      <c r="E4519" s="620"/>
      <c r="F4519" s="620"/>
      <c r="G4519" s="479"/>
      <c r="H4519" s="621"/>
      <c r="I4519" s="622"/>
      <c r="J4519" s="622"/>
      <c r="K4519" s="623"/>
      <c r="L4519" s="623"/>
      <c r="M4519" s="622"/>
      <c r="N4519" s="623"/>
      <c r="O4519" s="622"/>
      <c r="P4519" s="479"/>
      <c r="Q4519" s="479"/>
      <c r="R4519" s="623"/>
      <c r="S4519" s="478"/>
      <c r="T4519" s="478"/>
      <c r="U4519" s="624"/>
      <c r="V4519" s="624"/>
      <c r="W4519" s="624"/>
      <c r="BB4519" s="478"/>
      <c r="BC4519" s="478"/>
      <c r="BD4519" s="478"/>
      <c r="BE4519" s="478"/>
      <c r="BF4519" s="478"/>
      <c r="BG4519" s="478"/>
    </row>
    <row r="4520" spans="2:59" x14ac:dyDescent="0.2">
      <c r="B4520" s="478"/>
      <c r="C4520" s="478"/>
      <c r="D4520" s="620"/>
      <c r="E4520" s="620"/>
      <c r="F4520" s="620"/>
      <c r="G4520" s="479"/>
      <c r="H4520" s="621"/>
      <c r="I4520" s="622"/>
      <c r="J4520" s="622"/>
      <c r="K4520" s="623"/>
      <c r="L4520" s="623"/>
      <c r="M4520" s="622"/>
      <c r="N4520" s="623"/>
      <c r="O4520" s="622"/>
      <c r="P4520" s="479"/>
      <c r="Q4520" s="479"/>
      <c r="R4520" s="623"/>
      <c r="S4520" s="478"/>
      <c r="T4520" s="478"/>
      <c r="U4520" s="624"/>
      <c r="V4520" s="624"/>
      <c r="W4520" s="624"/>
      <c r="BB4520" s="478"/>
      <c r="BC4520" s="478"/>
      <c r="BD4520" s="478"/>
      <c r="BE4520" s="478"/>
      <c r="BF4520" s="478"/>
      <c r="BG4520" s="478"/>
    </row>
    <row r="4521" spans="2:59" x14ac:dyDescent="0.2">
      <c r="B4521" s="478"/>
      <c r="C4521" s="478"/>
      <c r="D4521" s="620"/>
      <c r="E4521" s="620"/>
      <c r="F4521" s="620"/>
      <c r="G4521" s="479"/>
      <c r="H4521" s="621"/>
      <c r="I4521" s="622"/>
      <c r="J4521" s="622"/>
      <c r="K4521" s="623"/>
      <c r="L4521" s="623"/>
      <c r="M4521" s="622"/>
      <c r="N4521" s="623"/>
      <c r="O4521" s="622"/>
      <c r="P4521" s="479"/>
      <c r="Q4521" s="479"/>
      <c r="R4521" s="623"/>
      <c r="S4521" s="478"/>
      <c r="T4521" s="478"/>
      <c r="U4521" s="624"/>
      <c r="V4521" s="624"/>
      <c r="W4521" s="624"/>
      <c r="BB4521" s="478"/>
      <c r="BC4521" s="478"/>
      <c r="BD4521" s="478"/>
      <c r="BE4521" s="478"/>
      <c r="BF4521" s="478"/>
      <c r="BG4521" s="478"/>
    </row>
    <row r="4522" spans="2:59" x14ac:dyDescent="0.2">
      <c r="B4522" s="478"/>
      <c r="C4522" s="478"/>
      <c r="D4522" s="620"/>
      <c r="E4522" s="620"/>
      <c r="F4522" s="620"/>
      <c r="G4522" s="479"/>
      <c r="H4522" s="621"/>
      <c r="I4522" s="622"/>
      <c r="J4522" s="622"/>
      <c r="K4522" s="623"/>
      <c r="L4522" s="623"/>
      <c r="M4522" s="622"/>
      <c r="N4522" s="623"/>
      <c r="O4522" s="622"/>
      <c r="P4522" s="479"/>
      <c r="Q4522" s="479"/>
      <c r="R4522" s="623"/>
      <c r="S4522" s="478"/>
      <c r="T4522" s="478"/>
      <c r="U4522" s="624"/>
      <c r="V4522" s="624"/>
      <c r="W4522" s="624"/>
      <c r="BB4522" s="478"/>
      <c r="BC4522" s="478"/>
      <c r="BD4522" s="478"/>
      <c r="BE4522" s="478"/>
      <c r="BF4522" s="478"/>
      <c r="BG4522" s="478"/>
    </row>
    <row r="4523" spans="2:59" x14ac:dyDescent="0.2">
      <c r="B4523" s="478"/>
      <c r="C4523" s="478"/>
      <c r="D4523" s="620"/>
      <c r="E4523" s="620"/>
      <c r="F4523" s="620"/>
      <c r="G4523" s="479"/>
      <c r="H4523" s="621"/>
      <c r="I4523" s="622"/>
      <c r="J4523" s="622"/>
      <c r="K4523" s="623"/>
      <c r="L4523" s="623"/>
      <c r="M4523" s="622"/>
      <c r="N4523" s="623"/>
      <c r="O4523" s="622"/>
      <c r="P4523" s="479"/>
      <c r="Q4523" s="479"/>
      <c r="R4523" s="623"/>
      <c r="S4523" s="478"/>
      <c r="T4523" s="478"/>
      <c r="U4523" s="624"/>
      <c r="V4523" s="624"/>
      <c r="W4523" s="624"/>
      <c r="BB4523" s="478"/>
      <c r="BC4523" s="478"/>
      <c r="BD4523" s="478"/>
      <c r="BE4523" s="478"/>
      <c r="BF4523" s="478"/>
      <c r="BG4523" s="478"/>
    </row>
    <row r="4524" spans="2:59" x14ac:dyDescent="0.2">
      <c r="B4524" s="478"/>
      <c r="C4524" s="478"/>
      <c r="D4524" s="620"/>
      <c r="E4524" s="620"/>
      <c r="F4524" s="620"/>
      <c r="G4524" s="479"/>
      <c r="H4524" s="621"/>
      <c r="I4524" s="622"/>
      <c r="J4524" s="622"/>
      <c r="K4524" s="623"/>
      <c r="L4524" s="623"/>
      <c r="M4524" s="622"/>
      <c r="N4524" s="623"/>
      <c r="O4524" s="622"/>
      <c r="P4524" s="479"/>
      <c r="Q4524" s="479"/>
      <c r="R4524" s="623"/>
      <c r="S4524" s="478"/>
      <c r="T4524" s="478"/>
      <c r="U4524" s="624"/>
      <c r="V4524" s="624"/>
      <c r="W4524" s="624"/>
      <c r="BB4524" s="478"/>
      <c r="BC4524" s="478"/>
      <c r="BD4524" s="478"/>
      <c r="BE4524" s="478"/>
      <c r="BF4524" s="478"/>
      <c r="BG4524" s="478"/>
    </row>
    <row r="4525" spans="2:59" x14ac:dyDescent="0.2">
      <c r="B4525" s="478"/>
      <c r="C4525" s="478"/>
      <c r="D4525" s="620"/>
      <c r="E4525" s="620"/>
      <c r="F4525" s="620"/>
      <c r="G4525" s="479"/>
      <c r="H4525" s="621"/>
      <c r="I4525" s="622"/>
      <c r="J4525" s="622"/>
      <c r="K4525" s="623"/>
      <c r="L4525" s="623"/>
      <c r="M4525" s="622"/>
      <c r="N4525" s="623"/>
      <c r="O4525" s="622"/>
      <c r="P4525" s="479"/>
      <c r="Q4525" s="479"/>
      <c r="R4525" s="623"/>
      <c r="S4525" s="478"/>
      <c r="T4525" s="478"/>
      <c r="U4525" s="624"/>
      <c r="V4525" s="624"/>
      <c r="W4525" s="624"/>
      <c r="BB4525" s="478"/>
      <c r="BC4525" s="478"/>
      <c r="BD4525" s="478"/>
      <c r="BE4525" s="478"/>
      <c r="BF4525" s="478"/>
      <c r="BG4525" s="478"/>
    </row>
    <row r="4526" spans="2:59" x14ac:dyDescent="0.2">
      <c r="B4526" s="478"/>
      <c r="C4526" s="478"/>
      <c r="D4526" s="620"/>
      <c r="E4526" s="620"/>
      <c r="F4526" s="620"/>
      <c r="G4526" s="479"/>
      <c r="H4526" s="621"/>
      <c r="I4526" s="622"/>
      <c r="J4526" s="622"/>
      <c r="K4526" s="623"/>
      <c r="L4526" s="623"/>
      <c r="M4526" s="622"/>
      <c r="N4526" s="623"/>
      <c r="O4526" s="622"/>
      <c r="P4526" s="479"/>
      <c r="Q4526" s="479"/>
      <c r="R4526" s="623"/>
      <c r="S4526" s="478"/>
      <c r="T4526" s="478"/>
      <c r="U4526" s="624"/>
      <c r="V4526" s="624"/>
      <c r="W4526" s="624"/>
      <c r="BB4526" s="478"/>
      <c r="BC4526" s="478"/>
      <c r="BD4526" s="478"/>
      <c r="BE4526" s="478"/>
      <c r="BF4526" s="478"/>
      <c r="BG4526" s="478"/>
    </row>
    <row r="4527" spans="2:59" x14ac:dyDescent="0.2">
      <c r="B4527" s="478"/>
      <c r="C4527" s="478"/>
      <c r="D4527" s="620"/>
      <c r="E4527" s="620"/>
      <c r="F4527" s="620"/>
      <c r="G4527" s="479"/>
      <c r="H4527" s="621"/>
      <c r="I4527" s="622"/>
      <c r="J4527" s="622"/>
      <c r="K4527" s="623"/>
      <c r="L4527" s="623"/>
      <c r="M4527" s="622"/>
      <c r="N4527" s="623"/>
      <c r="O4527" s="622"/>
      <c r="P4527" s="479"/>
      <c r="Q4527" s="479"/>
      <c r="R4527" s="623"/>
      <c r="S4527" s="478"/>
      <c r="T4527" s="478"/>
      <c r="U4527" s="624"/>
      <c r="V4527" s="624"/>
      <c r="W4527" s="624"/>
      <c r="BB4527" s="478"/>
      <c r="BC4527" s="478"/>
      <c r="BD4527" s="478"/>
      <c r="BE4527" s="478"/>
      <c r="BF4527" s="478"/>
      <c r="BG4527" s="478"/>
    </row>
    <row r="4528" spans="2:59" x14ac:dyDescent="0.2">
      <c r="B4528" s="478"/>
      <c r="C4528" s="478"/>
      <c r="D4528" s="620"/>
      <c r="E4528" s="620"/>
      <c r="F4528" s="620"/>
      <c r="G4528" s="479"/>
      <c r="H4528" s="621"/>
      <c r="I4528" s="622"/>
      <c r="J4528" s="622"/>
      <c r="K4528" s="623"/>
      <c r="L4528" s="623"/>
      <c r="M4528" s="622"/>
      <c r="N4528" s="623"/>
      <c r="O4528" s="622"/>
      <c r="P4528" s="479"/>
      <c r="Q4528" s="479"/>
      <c r="R4528" s="623"/>
      <c r="S4528" s="478"/>
      <c r="T4528" s="478"/>
      <c r="U4528" s="624"/>
      <c r="V4528" s="624"/>
      <c r="W4528" s="624"/>
      <c r="BB4528" s="478"/>
      <c r="BC4528" s="478"/>
      <c r="BD4528" s="478"/>
      <c r="BE4528" s="478"/>
      <c r="BF4528" s="478"/>
      <c r="BG4528" s="478"/>
    </row>
    <row r="4529" spans="2:59" x14ac:dyDescent="0.2">
      <c r="B4529" s="478"/>
      <c r="C4529" s="478"/>
      <c r="D4529" s="620"/>
      <c r="E4529" s="620"/>
      <c r="F4529" s="620"/>
      <c r="G4529" s="479"/>
      <c r="H4529" s="621"/>
      <c r="I4529" s="622"/>
      <c r="J4529" s="622"/>
      <c r="K4529" s="623"/>
      <c r="L4529" s="623"/>
      <c r="M4529" s="622"/>
      <c r="N4529" s="623"/>
      <c r="O4529" s="622"/>
      <c r="P4529" s="479"/>
      <c r="Q4529" s="479"/>
      <c r="R4529" s="623"/>
      <c r="S4529" s="478"/>
      <c r="T4529" s="478"/>
      <c r="U4529" s="624"/>
      <c r="V4529" s="624"/>
      <c r="W4529" s="624"/>
      <c r="BB4529" s="478"/>
      <c r="BC4529" s="478"/>
      <c r="BD4529" s="478"/>
      <c r="BE4529" s="478"/>
      <c r="BF4529" s="478"/>
      <c r="BG4529" s="478"/>
    </row>
    <row r="4530" spans="2:59" x14ac:dyDescent="0.2">
      <c r="B4530" s="478"/>
      <c r="C4530" s="478"/>
      <c r="D4530" s="620"/>
      <c r="E4530" s="620"/>
      <c r="F4530" s="620"/>
      <c r="G4530" s="479"/>
      <c r="H4530" s="621"/>
      <c r="I4530" s="622"/>
      <c r="J4530" s="622"/>
      <c r="K4530" s="623"/>
      <c r="L4530" s="623"/>
      <c r="M4530" s="622"/>
      <c r="N4530" s="623"/>
      <c r="O4530" s="622"/>
      <c r="P4530" s="479"/>
      <c r="Q4530" s="479"/>
      <c r="R4530" s="623"/>
      <c r="S4530" s="478"/>
      <c r="T4530" s="478"/>
      <c r="U4530" s="624"/>
      <c r="V4530" s="624"/>
      <c r="W4530" s="624"/>
      <c r="BB4530" s="478"/>
      <c r="BC4530" s="478"/>
      <c r="BD4530" s="478"/>
      <c r="BE4530" s="478"/>
      <c r="BF4530" s="478"/>
      <c r="BG4530" s="478"/>
    </row>
    <row r="4531" spans="2:59" x14ac:dyDescent="0.2">
      <c r="B4531" s="478"/>
      <c r="C4531" s="478"/>
      <c r="D4531" s="620"/>
      <c r="E4531" s="620"/>
      <c r="F4531" s="620"/>
      <c r="G4531" s="479"/>
      <c r="H4531" s="621"/>
      <c r="I4531" s="622"/>
      <c r="J4531" s="622"/>
      <c r="K4531" s="623"/>
      <c r="L4531" s="623"/>
      <c r="M4531" s="622"/>
      <c r="N4531" s="623"/>
      <c r="O4531" s="622"/>
      <c r="P4531" s="479"/>
      <c r="Q4531" s="479"/>
      <c r="R4531" s="623"/>
      <c r="S4531" s="478"/>
      <c r="T4531" s="478"/>
      <c r="U4531" s="624"/>
      <c r="V4531" s="624"/>
      <c r="W4531" s="624"/>
      <c r="BB4531" s="478"/>
      <c r="BC4531" s="478"/>
      <c r="BD4531" s="478"/>
      <c r="BE4531" s="478"/>
      <c r="BF4531" s="478"/>
      <c r="BG4531" s="478"/>
    </row>
    <row r="4532" spans="2:59" x14ac:dyDescent="0.2">
      <c r="B4532" s="478"/>
      <c r="C4532" s="478"/>
      <c r="D4532" s="620"/>
      <c r="E4532" s="620"/>
      <c r="F4532" s="620"/>
      <c r="G4532" s="479"/>
      <c r="H4532" s="621"/>
      <c r="I4532" s="622"/>
      <c r="J4532" s="622"/>
      <c r="K4532" s="623"/>
      <c r="L4532" s="623"/>
      <c r="M4532" s="622"/>
      <c r="N4532" s="623"/>
      <c r="O4532" s="622"/>
      <c r="P4532" s="479"/>
      <c r="Q4532" s="479"/>
      <c r="R4532" s="623"/>
      <c r="S4532" s="478"/>
      <c r="T4532" s="478"/>
      <c r="U4532" s="624"/>
      <c r="V4532" s="624"/>
      <c r="W4532" s="624"/>
      <c r="BB4532" s="478"/>
      <c r="BC4532" s="478"/>
      <c r="BD4532" s="478"/>
      <c r="BE4532" s="478"/>
      <c r="BF4532" s="478"/>
      <c r="BG4532" s="478"/>
    </row>
    <row r="4533" spans="2:59" x14ac:dyDescent="0.2">
      <c r="B4533" s="478"/>
      <c r="C4533" s="478"/>
      <c r="D4533" s="620"/>
      <c r="E4533" s="620"/>
      <c r="F4533" s="620"/>
      <c r="G4533" s="479"/>
      <c r="H4533" s="621"/>
      <c r="I4533" s="622"/>
      <c r="J4533" s="622"/>
      <c r="K4533" s="623"/>
      <c r="L4533" s="623"/>
      <c r="M4533" s="622"/>
      <c r="N4533" s="623"/>
      <c r="O4533" s="622"/>
      <c r="P4533" s="479"/>
      <c r="Q4533" s="479"/>
      <c r="R4533" s="623"/>
      <c r="S4533" s="478"/>
      <c r="T4533" s="478"/>
      <c r="U4533" s="624"/>
      <c r="V4533" s="624"/>
      <c r="W4533" s="624"/>
      <c r="BB4533" s="478"/>
      <c r="BC4533" s="478"/>
      <c r="BD4533" s="478"/>
      <c r="BE4533" s="478"/>
      <c r="BF4533" s="478"/>
      <c r="BG4533" s="478"/>
    </row>
    <row r="4534" spans="2:59" x14ac:dyDescent="0.2">
      <c r="B4534" s="478"/>
      <c r="C4534" s="478"/>
      <c r="D4534" s="620"/>
      <c r="E4534" s="620"/>
      <c r="F4534" s="620"/>
      <c r="G4534" s="479"/>
      <c r="H4534" s="621"/>
      <c r="I4534" s="622"/>
      <c r="J4534" s="622"/>
      <c r="K4534" s="623"/>
      <c r="L4534" s="623"/>
      <c r="M4534" s="622"/>
      <c r="N4534" s="623"/>
      <c r="O4534" s="622"/>
      <c r="P4534" s="479"/>
      <c r="Q4534" s="479"/>
      <c r="R4534" s="623"/>
      <c r="S4534" s="478"/>
      <c r="T4534" s="478"/>
      <c r="U4534" s="624"/>
      <c r="V4534" s="624"/>
      <c r="W4534" s="624"/>
      <c r="BB4534" s="478"/>
      <c r="BC4534" s="478"/>
      <c r="BD4534" s="478"/>
      <c r="BE4534" s="478"/>
      <c r="BF4534" s="478"/>
      <c r="BG4534" s="478"/>
    </row>
    <row r="4535" spans="2:59" x14ac:dyDescent="0.2">
      <c r="B4535" s="478"/>
      <c r="C4535" s="478"/>
      <c r="D4535" s="620"/>
      <c r="E4535" s="620"/>
      <c r="F4535" s="620"/>
      <c r="G4535" s="479"/>
      <c r="H4535" s="621"/>
      <c r="I4535" s="622"/>
      <c r="J4535" s="622"/>
      <c r="K4535" s="623"/>
      <c r="L4535" s="623"/>
      <c r="M4535" s="622"/>
      <c r="N4535" s="623"/>
      <c r="O4535" s="622"/>
      <c r="P4535" s="479"/>
      <c r="Q4535" s="479"/>
      <c r="R4535" s="623"/>
      <c r="S4535" s="478"/>
      <c r="T4535" s="478"/>
      <c r="U4535" s="624"/>
      <c r="V4535" s="624"/>
      <c r="W4535" s="624"/>
      <c r="BB4535" s="478"/>
      <c r="BC4535" s="478"/>
      <c r="BD4535" s="478"/>
      <c r="BE4535" s="478"/>
      <c r="BF4535" s="478"/>
      <c r="BG4535" s="478"/>
    </row>
    <row r="4536" spans="2:59" x14ac:dyDescent="0.2">
      <c r="B4536" s="478"/>
      <c r="C4536" s="478"/>
      <c r="D4536" s="620"/>
      <c r="E4536" s="620"/>
      <c r="F4536" s="620"/>
      <c r="G4536" s="479"/>
      <c r="H4536" s="621"/>
      <c r="I4536" s="622"/>
      <c r="J4536" s="622"/>
      <c r="K4536" s="623"/>
      <c r="L4536" s="623"/>
      <c r="M4536" s="622"/>
      <c r="N4536" s="623"/>
      <c r="O4536" s="622"/>
      <c r="P4536" s="479"/>
      <c r="Q4536" s="479"/>
      <c r="R4536" s="623"/>
      <c r="S4536" s="478"/>
      <c r="T4536" s="478"/>
      <c r="U4536" s="624"/>
      <c r="V4536" s="624"/>
      <c r="W4536" s="624"/>
      <c r="BB4536" s="478"/>
      <c r="BC4536" s="478"/>
      <c r="BD4536" s="478"/>
      <c r="BE4536" s="478"/>
      <c r="BF4536" s="478"/>
      <c r="BG4536" s="478"/>
    </row>
    <row r="4537" spans="2:59" x14ac:dyDescent="0.2">
      <c r="B4537" s="478"/>
      <c r="C4537" s="478"/>
      <c r="D4537" s="620"/>
      <c r="E4537" s="620"/>
      <c r="F4537" s="620"/>
      <c r="G4537" s="479"/>
      <c r="H4537" s="621"/>
      <c r="I4537" s="622"/>
      <c r="J4537" s="622"/>
      <c r="K4537" s="623"/>
      <c r="L4537" s="623"/>
      <c r="M4537" s="622"/>
      <c r="N4537" s="623"/>
      <c r="O4537" s="622"/>
      <c r="P4537" s="479"/>
      <c r="Q4537" s="479"/>
      <c r="R4537" s="623"/>
      <c r="S4537" s="478"/>
      <c r="T4537" s="478"/>
      <c r="U4537" s="624"/>
      <c r="V4537" s="624"/>
      <c r="W4537" s="624"/>
      <c r="BB4537" s="478"/>
      <c r="BC4537" s="478"/>
      <c r="BD4537" s="478"/>
      <c r="BE4537" s="478"/>
      <c r="BF4537" s="478"/>
      <c r="BG4537" s="478"/>
    </row>
    <row r="4538" spans="2:59" x14ac:dyDescent="0.2">
      <c r="B4538" s="478"/>
      <c r="C4538" s="478"/>
      <c r="D4538" s="620"/>
      <c r="E4538" s="620"/>
      <c r="F4538" s="620"/>
      <c r="G4538" s="479"/>
      <c r="H4538" s="621"/>
      <c r="I4538" s="622"/>
      <c r="J4538" s="622"/>
      <c r="K4538" s="623"/>
      <c r="L4538" s="623"/>
      <c r="M4538" s="622"/>
      <c r="N4538" s="623"/>
      <c r="O4538" s="622"/>
      <c r="P4538" s="479"/>
      <c r="Q4538" s="479"/>
      <c r="R4538" s="623"/>
      <c r="S4538" s="478"/>
      <c r="T4538" s="478"/>
      <c r="U4538" s="624"/>
      <c r="V4538" s="624"/>
      <c r="W4538" s="624"/>
      <c r="BB4538" s="478"/>
      <c r="BC4538" s="478"/>
      <c r="BD4538" s="478"/>
      <c r="BE4538" s="478"/>
      <c r="BF4538" s="478"/>
      <c r="BG4538" s="478"/>
    </row>
    <row r="4539" spans="2:59" x14ac:dyDescent="0.2">
      <c r="B4539" s="478"/>
      <c r="C4539" s="478"/>
      <c r="D4539" s="620"/>
      <c r="E4539" s="620"/>
      <c r="F4539" s="620"/>
      <c r="G4539" s="479"/>
      <c r="H4539" s="621"/>
      <c r="I4539" s="622"/>
      <c r="J4539" s="622"/>
      <c r="K4539" s="623"/>
      <c r="L4539" s="623"/>
      <c r="M4539" s="622"/>
      <c r="N4539" s="623"/>
      <c r="O4539" s="622"/>
      <c r="P4539" s="479"/>
      <c r="Q4539" s="479"/>
      <c r="R4539" s="623"/>
      <c r="S4539" s="478"/>
      <c r="T4539" s="478"/>
      <c r="U4539" s="624"/>
      <c r="V4539" s="624"/>
      <c r="W4539" s="624"/>
      <c r="BB4539" s="478"/>
      <c r="BC4539" s="478"/>
      <c r="BD4539" s="478"/>
      <c r="BE4539" s="478"/>
      <c r="BF4539" s="478"/>
      <c r="BG4539" s="478"/>
    </row>
    <row r="4540" spans="2:59" x14ac:dyDescent="0.2">
      <c r="B4540" s="478"/>
      <c r="C4540" s="478"/>
      <c r="D4540" s="620"/>
      <c r="E4540" s="620"/>
      <c r="F4540" s="620"/>
      <c r="G4540" s="479"/>
      <c r="H4540" s="621"/>
      <c r="I4540" s="622"/>
      <c r="J4540" s="622"/>
      <c r="K4540" s="623"/>
      <c r="L4540" s="623"/>
      <c r="M4540" s="622"/>
      <c r="N4540" s="623"/>
      <c r="O4540" s="622"/>
      <c r="P4540" s="479"/>
      <c r="Q4540" s="479"/>
      <c r="R4540" s="623"/>
      <c r="S4540" s="478"/>
      <c r="T4540" s="478"/>
      <c r="U4540" s="624"/>
      <c r="V4540" s="624"/>
      <c r="W4540" s="624"/>
      <c r="BB4540" s="478"/>
      <c r="BC4540" s="478"/>
      <c r="BD4540" s="478"/>
      <c r="BE4540" s="478"/>
      <c r="BF4540" s="478"/>
      <c r="BG4540" s="478"/>
    </row>
    <row r="4541" spans="2:59" x14ac:dyDescent="0.2">
      <c r="B4541" s="478"/>
      <c r="C4541" s="478"/>
      <c r="D4541" s="620"/>
      <c r="E4541" s="620"/>
      <c r="F4541" s="620"/>
      <c r="G4541" s="479"/>
      <c r="H4541" s="621"/>
      <c r="I4541" s="622"/>
      <c r="J4541" s="622"/>
      <c r="K4541" s="623"/>
      <c r="L4541" s="623"/>
      <c r="M4541" s="622"/>
      <c r="N4541" s="623"/>
      <c r="O4541" s="622"/>
      <c r="P4541" s="479"/>
      <c r="Q4541" s="479"/>
      <c r="R4541" s="623"/>
      <c r="S4541" s="478"/>
      <c r="T4541" s="478"/>
      <c r="U4541" s="624"/>
      <c r="V4541" s="624"/>
      <c r="W4541" s="624"/>
      <c r="BB4541" s="478"/>
      <c r="BC4541" s="478"/>
      <c r="BD4541" s="478"/>
      <c r="BE4541" s="478"/>
      <c r="BF4541" s="478"/>
      <c r="BG4541" s="478"/>
    </row>
    <row r="4542" spans="2:59" x14ac:dyDescent="0.2">
      <c r="B4542" s="478"/>
      <c r="C4542" s="478"/>
      <c r="D4542" s="620"/>
      <c r="E4542" s="620"/>
      <c r="F4542" s="620"/>
      <c r="G4542" s="479"/>
      <c r="H4542" s="621"/>
      <c r="I4542" s="622"/>
      <c r="J4542" s="622"/>
      <c r="K4542" s="623"/>
      <c r="L4542" s="623"/>
      <c r="M4542" s="622"/>
      <c r="N4542" s="623"/>
      <c r="O4542" s="622"/>
      <c r="P4542" s="479"/>
      <c r="Q4542" s="479"/>
      <c r="R4542" s="623"/>
      <c r="S4542" s="478"/>
      <c r="T4542" s="478"/>
      <c r="U4542" s="624"/>
      <c r="V4542" s="624"/>
      <c r="W4542" s="624"/>
      <c r="BB4542" s="478"/>
      <c r="BC4542" s="478"/>
      <c r="BD4542" s="478"/>
      <c r="BE4542" s="478"/>
      <c r="BF4542" s="478"/>
      <c r="BG4542" s="478"/>
    </row>
    <row r="4543" spans="2:59" x14ac:dyDescent="0.2">
      <c r="B4543" s="478"/>
      <c r="C4543" s="478"/>
      <c r="D4543" s="620"/>
      <c r="E4543" s="620"/>
      <c r="F4543" s="620"/>
      <c r="G4543" s="479"/>
      <c r="H4543" s="621"/>
      <c r="I4543" s="622"/>
      <c r="J4543" s="622"/>
      <c r="K4543" s="623"/>
      <c r="L4543" s="623"/>
      <c r="M4543" s="622"/>
      <c r="N4543" s="623"/>
      <c r="O4543" s="622"/>
      <c r="P4543" s="479"/>
      <c r="Q4543" s="479"/>
      <c r="R4543" s="623"/>
      <c r="S4543" s="478"/>
      <c r="T4543" s="478"/>
      <c r="U4543" s="624"/>
      <c r="V4543" s="624"/>
      <c r="W4543" s="624"/>
      <c r="BB4543" s="478"/>
      <c r="BC4543" s="478"/>
      <c r="BD4543" s="478"/>
      <c r="BE4543" s="478"/>
      <c r="BF4543" s="478"/>
      <c r="BG4543" s="478"/>
    </row>
    <row r="4544" spans="2:59" x14ac:dyDescent="0.2">
      <c r="B4544" s="478"/>
      <c r="C4544" s="478"/>
      <c r="D4544" s="620"/>
      <c r="E4544" s="620"/>
      <c r="F4544" s="620"/>
      <c r="G4544" s="479"/>
      <c r="H4544" s="621"/>
      <c r="I4544" s="622"/>
      <c r="J4544" s="622"/>
      <c r="K4544" s="623"/>
      <c r="L4544" s="623"/>
      <c r="M4544" s="622"/>
      <c r="N4544" s="623"/>
      <c r="O4544" s="622"/>
      <c r="P4544" s="479"/>
      <c r="Q4544" s="479"/>
      <c r="R4544" s="623"/>
      <c r="S4544" s="478"/>
      <c r="T4544" s="478"/>
      <c r="U4544" s="624"/>
      <c r="V4544" s="624"/>
      <c r="W4544" s="624"/>
      <c r="BB4544" s="478"/>
      <c r="BC4544" s="478"/>
      <c r="BD4544" s="478"/>
      <c r="BE4544" s="478"/>
      <c r="BF4544" s="478"/>
      <c r="BG4544" s="478"/>
    </row>
    <row r="4545" spans="2:59" x14ac:dyDescent="0.2">
      <c r="B4545" s="478"/>
      <c r="C4545" s="478"/>
      <c r="D4545" s="620"/>
      <c r="E4545" s="620"/>
      <c r="F4545" s="620"/>
      <c r="G4545" s="479"/>
      <c r="H4545" s="621"/>
      <c r="I4545" s="622"/>
      <c r="J4545" s="622"/>
      <c r="K4545" s="623"/>
      <c r="L4545" s="623"/>
      <c r="M4545" s="622"/>
      <c r="N4545" s="623"/>
      <c r="O4545" s="622"/>
      <c r="P4545" s="479"/>
      <c r="Q4545" s="479"/>
      <c r="R4545" s="623"/>
      <c r="S4545" s="478"/>
      <c r="T4545" s="478"/>
      <c r="U4545" s="624"/>
      <c r="V4545" s="624"/>
      <c r="W4545" s="624"/>
      <c r="BB4545" s="478"/>
      <c r="BC4545" s="478"/>
      <c r="BD4545" s="478"/>
      <c r="BE4545" s="478"/>
      <c r="BF4545" s="478"/>
      <c r="BG4545" s="478"/>
    </row>
    <row r="4546" spans="2:59" x14ac:dyDescent="0.2">
      <c r="B4546" s="478"/>
      <c r="C4546" s="478"/>
      <c r="D4546" s="620"/>
      <c r="E4546" s="620"/>
      <c r="F4546" s="620"/>
      <c r="G4546" s="479"/>
      <c r="H4546" s="621"/>
      <c r="I4546" s="622"/>
      <c r="J4546" s="622"/>
      <c r="K4546" s="623"/>
      <c r="L4546" s="623"/>
      <c r="M4546" s="622"/>
      <c r="N4546" s="623"/>
      <c r="O4546" s="622"/>
      <c r="P4546" s="479"/>
      <c r="Q4546" s="479"/>
      <c r="R4546" s="623"/>
      <c r="S4546" s="478"/>
      <c r="T4546" s="478"/>
      <c r="U4546" s="624"/>
      <c r="V4546" s="624"/>
      <c r="W4546" s="624"/>
      <c r="BB4546" s="478"/>
      <c r="BC4546" s="478"/>
      <c r="BD4546" s="478"/>
      <c r="BE4546" s="478"/>
      <c r="BF4546" s="478"/>
      <c r="BG4546" s="478"/>
    </row>
    <row r="4547" spans="2:59" x14ac:dyDescent="0.2">
      <c r="B4547" s="478"/>
      <c r="C4547" s="478"/>
      <c r="D4547" s="620"/>
      <c r="E4547" s="620"/>
      <c r="F4547" s="620"/>
      <c r="G4547" s="479"/>
      <c r="H4547" s="621"/>
      <c r="I4547" s="622"/>
      <c r="J4547" s="622"/>
      <c r="K4547" s="623"/>
      <c r="L4547" s="623"/>
      <c r="M4547" s="622"/>
      <c r="N4547" s="623"/>
      <c r="O4547" s="622"/>
      <c r="P4547" s="479"/>
      <c r="Q4547" s="479"/>
      <c r="R4547" s="623"/>
      <c r="S4547" s="478"/>
      <c r="T4547" s="478"/>
      <c r="U4547" s="624"/>
      <c r="V4547" s="624"/>
      <c r="W4547" s="624"/>
      <c r="BB4547" s="478"/>
      <c r="BC4547" s="478"/>
      <c r="BD4547" s="478"/>
      <c r="BE4547" s="478"/>
      <c r="BF4547" s="478"/>
      <c r="BG4547" s="478"/>
    </row>
    <row r="4548" spans="2:59" x14ac:dyDescent="0.2">
      <c r="B4548" s="478"/>
      <c r="C4548" s="478"/>
      <c r="D4548" s="620"/>
      <c r="E4548" s="620"/>
      <c r="F4548" s="620"/>
      <c r="G4548" s="479"/>
      <c r="H4548" s="621"/>
      <c r="I4548" s="622"/>
      <c r="J4548" s="622"/>
      <c r="K4548" s="623"/>
      <c r="L4548" s="623"/>
      <c r="M4548" s="622"/>
      <c r="N4548" s="623"/>
      <c r="O4548" s="622"/>
      <c r="P4548" s="479"/>
      <c r="Q4548" s="479"/>
      <c r="R4548" s="623"/>
      <c r="S4548" s="478"/>
      <c r="T4548" s="478"/>
      <c r="U4548" s="624"/>
      <c r="V4548" s="624"/>
      <c r="W4548" s="624"/>
      <c r="BB4548" s="478"/>
      <c r="BC4548" s="478"/>
      <c r="BD4548" s="478"/>
      <c r="BE4548" s="478"/>
      <c r="BF4548" s="478"/>
      <c r="BG4548" s="478"/>
    </row>
    <row r="4549" spans="2:59" x14ac:dyDescent="0.2">
      <c r="B4549" s="478"/>
      <c r="C4549" s="478"/>
      <c r="D4549" s="620"/>
      <c r="E4549" s="620"/>
      <c r="F4549" s="620"/>
      <c r="G4549" s="479"/>
      <c r="H4549" s="621"/>
      <c r="I4549" s="622"/>
      <c r="J4549" s="622"/>
      <c r="K4549" s="623"/>
      <c r="L4549" s="623"/>
      <c r="M4549" s="622"/>
      <c r="N4549" s="623"/>
      <c r="O4549" s="622"/>
      <c r="P4549" s="479"/>
      <c r="Q4549" s="479"/>
      <c r="R4549" s="623"/>
      <c r="S4549" s="478"/>
      <c r="T4549" s="478"/>
      <c r="U4549" s="624"/>
      <c r="V4549" s="624"/>
      <c r="W4549" s="624"/>
      <c r="BB4549" s="478"/>
      <c r="BC4549" s="478"/>
      <c r="BD4549" s="478"/>
      <c r="BE4549" s="478"/>
      <c r="BF4549" s="478"/>
      <c r="BG4549" s="478"/>
    </row>
    <row r="4550" spans="2:59" x14ac:dyDescent="0.2">
      <c r="B4550" s="478"/>
      <c r="C4550" s="478"/>
      <c r="D4550" s="620"/>
      <c r="E4550" s="620"/>
      <c r="F4550" s="620"/>
      <c r="G4550" s="479"/>
      <c r="H4550" s="621"/>
      <c r="I4550" s="622"/>
      <c r="J4550" s="622"/>
      <c r="K4550" s="623"/>
      <c r="L4550" s="623"/>
      <c r="M4550" s="622"/>
      <c r="N4550" s="623"/>
      <c r="O4550" s="622"/>
      <c r="P4550" s="479"/>
      <c r="Q4550" s="479"/>
      <c r="R4550" s="623"/>
      <c r="S4550" s="478"/>
      <c r="T4550" s="478"/>
      <c r="U4550" s="624"/>
      <c r="V4550" s="624"/>
      <c r="W4550" s="624"/>
      <c r="BB4550" s="478"/>
      <c r="BC4550" s="478"/>
      <c r="BD4550" s="478"/>
      <c r="BE4550" s="478"/>
      <c r="BF4550" s="478"/>
      <c r="BG4550" s="478"/>
    </row>
    <row r="4551" spans="2:59" x14ac:dyDescent="0.2">
      <c r="B4551" s="478"/>
      <c r="C4551" s="478"/>
      <c r="D4551" s="620"/>
      <c r="E4551" s="620"/>
      <c r="F4551" s="620"/>
      <c r="G4551" s="479"/>
      <c r="H4551" s="621"/>
      <c r="I4551" s="622"/>
      <c r="J4551" s="622"/>
      <c r="K4551" s="623"/>
      <c r="L4551" s="623"/>
      <c r="M4551" s="622"/>
      <c r="N4551" s="623"/>
      <c r="O4551" s="622"/>
      <c r="P4551" s="479"/>
      <c r="Q4551" s="479"/>
      <c r="R4551" s="623"/>
      <c r="S4551" s="478"/>
      <c r="T4551" s="478"/>
      <c r="U4551" s="624"/>
      <c r="V4551" s="624"/>
      <c r="W4551" s="624"/>
      <c r="BB4551" s="478"/>
      <c r="BC4551" s="478"/>
      <c r="BD4551" s="478"/>
      <c r="BE4551" s="478"/>
      <c r="BF4551" s="478"/>
      <c r="BG4551" s="478"/>
    </row>
    <row r="4552" spans="2:59" x14ac:dyDescent="0.2">
      <c r="B4552" s="478"/>
      <c r="C4552" s="478"/>
      <c r="D4552" s="620"/>
      <c r="E4552" s="620"/>
      <c r="F4552" s="620"/>
      <c r="G4552" s="479"/>
      <c r="H4552" s="621"/>
      <c r="I4552" s="622"/>
      <c r="J4552" s="622"/>
      <c r="K4552" s="623"/>
      <c r="L4552" s="623"/>
      <c r="M4552" s="622"/>
      <c r="N4552" s="623"/>
      <c r="O4552" s="622"/>
      <c r="P4552" s="479"/>
      <c r="Q4552" s="479"/>
      <c r="R4552" s="623"/>
      <c r="S4552" s="478"/>
      <c r="T4552" s="478"/>
      <c r="U4552" s="624"/>
      <c r="V4552" s="624"/>
      <c r="W4552" s="624"/>
      <c r="BB4552" s="478"/>
      <c r="BC4552" s="478"/>
      <c r="BD4552" s="478"/>
      <c r="BE4552" s="478"/>
      <c r="BF4552" s="478"/>
      <c r="BG4552" s="478"/>
    </row>
    <row r="4553" spans="2:59" x14ac:dyDescent="0.2">
      <c r="B4553" s="478"/>
      <c r="C4553" s="478"/>
      <c r="D4553" s="620"/>
      <c r="E4553" s="620"/>
      <c r="F4553" s="620"/>
      <c r="G4553" s="479"/>
      <c r="H4553" s="621"/>
      <c r="I4553" s="622"/>
      <c r="J4553" s="622"/>
      <c r="K4553" s="623"/>
      <c r="L4553" s="623"/>
      <c r="M4553" s="622"/>
      <c r="N4553" s="623"/>
      <c r="O4553" s="622"/>
      <c r="P4553" s="479"/>
      <c r="Q4553" s="479"/>
      <c r="R4553" s="623"/>
      <c r="S4553" s="478"/>
      <c r="T4553" s="478"/>
      <c r="U4553" s="624"/>
      <c r="V4553" s="624"/>
      <c r="W4553" s="624"/>
      <c r="BB4553" s="478"/>
      <c r="BC4553" s="478"/>
      <c r="BD4553" s="478"/>
      <c r="BE4553" s="478"/>
      <c r="BF4553" s="478"/>
      <c r="BG4553" s="478"/>
    </row>
    <row r="4554" spans="2:59" x14ac:dyDescent="0.2">
      <c r="B4554" s="478"/>
      <c r="C4554" s="478"/>
      <c r="D4554" s="620"/>
      <c r="E4554" s="620"/>
      <c r="F4554" s="620"/>
      <c r="G4554" s="479"/>
      <c r="H4554" s="621"/>
      <c r="I4554" s="622"/>
      <c r="J4554" s="622"/>
      <c r="K4554" s="623"/>
      <c r="L4554" s="623"/>
      <c r="M4554" s="622"/>
      <c r="N4554" s="623"/>
      <c r="O4554" s="622"/>
      <c r="P4554" s="479"/>
      <c r="Q4554" s="479"/>
      <c r="R4554" s="623"/>
      <c r="S4554" s="478"/>
      <c r="T4554" s="478"/>
      <c r="U4554" s="624"/>
      <c r="V4554" s="624"/>
      <c r="W4554" s="624"/>
      <c r="BB4554" s="478"/>
      <c r="BC4554" s="478"/>
      <c r="BD4554" s="478"/>
      <c r="BE4554" s="478"/>
      <c r="BF4554" s="478"/>
      <c r="BG4554" s="478"/>
    </row>
    <row r="4555" spans="2:59" x14ac:dyDescent="0.2">
      <c r="B4555" s="478"/>
      <c r="C4555" s="478"/>
      <c r="D4555" s="620"/>
      <c r="E4555" s="620"/>
      <c r="F4555" s="620"/>
      <c r="G4555" s="479"/>
      <c r="H4555" s="621"/>
      <c r="I4555" s="622"/>
      <c r="J4555" s="622"/>
      <c r="K4555" s="623"/>
      <c r="L4555" s="623"/>
      <c r="M4555" s="622"/>
      <c r="N4555" s="623"/>
      <c r="O4555" s="622"/>
      <c r="P4555" s="479"/>
      <c r="Q4555" s="479"/>
      <c r="R4555" s="623"/>
      <c r="S4555" s="478"/>
      <c r="T4555" s="478"/>
      <c r="U4555" s="624"/>
      <c r="V4555" s="624"/>
      <c r="W4555" s="624"/>
      <c r="BB4555" s="478"/>
      <c r="BC4555" s="478"/>
      <c r="BD4555" s="478"/>
      <c r="BE4555" s="478"/>
      <c r="BF4555" s="478"/>
      <c r="BG4555" s="478"/>
    </row>
    <row r="4556" spans="2:59" x14ac:dyDescent="0.2">
      <c r="B4556" s="478"/>
      <c r="C4556" s="478"/>
      <c r="D4556" s="620"/>
      <c r="E4556" s="620"/>
      <c r="F4556" s="620"/>
      <c r="G4556" s="479"/>
      <c r="H4556" s="621"/>
      <c r="I4556" s="622"/>
      <c r="J4556" s="622"/>
      <c r="K4556" s="623"/>
      <c r="L4556" s="623"/>
      <c r="M4556" s="622"/>
      <c r="N4556" s="623"/>
      <c r="O4556" s="622"/>
      <c r="P4556" s="479"/>
      <c r="Q4556" s="479"/>
      <c r="R4556" s="623"/>
      <c r="S4556" s="478"/>
      <c r="T4556" s="478"/>
      <c r="U4556" s="624"/>
      <c r="V4556" s="624"/>
      <c r="W4556" s="624"/>
      <c r="BB4556" s="478"/>
      <c r="BC4556" s="478"/>
      <c r="BD4556" s="478"/>
      <c r="BE4556" s="478"/>
      <c r="BF4556" s="478"/>
      <c r="BG4556" s="478"/>
    </row>
    <row r="4557" spans="2:59" x14ac:dyDescent="0.2">
      <c r="B4557" s="478"/>
      <c r="C4557" s="478"/>
      <c r="D4557" s="620"/>
      <c r="E4557" s="620"/>
      <c r="F4557" s="620"/>
      <c r="G4557" s="479"/>
      <c r="H4557" s="621"/>
      <c r="I4557" s="622"/>
      <c r="J4557" s="622"/>
      <c r="K4557" s="623"/>
      <c r="L4557" s="623"/>
      <c r="M4557" s="622"/>
      <c r="N4557" s="623"/>
      <c r="O4557" s="622"/>
      <c r="P4557" s="479"/>
      <c r="Q4557" s="479"/>
      <c r="R4557" s="623"/>
      <c r="S4557" s="478"/>
      <c r="T4557" s="478"/>
      <c r="U4557" s="624"/>
      <c r="V4557" s="624"/>
      <c r="W4557" s="624"/>
      <c r="BB4557" s="478"/>
      <c r="BC4557" s="478"/>
      <c r="BD4557" s="478"/>
      <c r="BE4557" s="478"/>
      <c r="BF4557" s="478"/>
      <c r="BG4557" s="478"/>
    </row>
    <row r="4558" spans="2:59" x14ac:dyDescent="0.2">
      <c r="B4558" s="478"/>
      <c r="C4558" s="478"/>
      <c r="D4558" s="620"/>
      <c r="E4558" s="620"/>
      <c r="F4558" s="620"/>
      <c r="G4558" s="479"/>
      <c r="H4558" s="621"/>
      <c r="I4558" s="622"/>
      <c r="J4558" s="622"/>
      <c r="K4558" s="623"/>
      <c r="L4558" s="623"/>
      <c r="M4558" s="622"/>
      <c r="N4558" s="623"/>
      <c r="O4558" s="622"/>
      <c r="P4558" s="479"/>
      <c r="Q4558" s="479"/>
      <c r="R4558" s="623"/>
      <c r="S4558" s="478"/>
      <c r="T4558" s="478"/>
      <c r="U4558" s="624"/>
      <c r="V4558" s="624"/>
      <c r="W4558" s="624"/>
      <c r="BB4558" s="478"/>
      <c r="BC4558" s="478"/>
      <c r="BD4558" s="478"/>
      <c r="BE4558" s="478"/>
      <c r="BF4558" s="478"/>
      <c r="BG4558" s="478"/>
    </row>
    <row r="4559" spans="2:59" x14ac:dyDescent="0.2">
      <c r="B4559" s="478"/>
      <c r="C4559" s="478"/>
      <c r="D4559" s="620"/>
      <c r="E4559" s="620"/>
      <c r="F4559" s="620"/>
      <c r="G4559" s="479"/>
      <c r="H4559" s="621"/>
      <c r="I4559" s="622"/>
      <c r="J4559" s="622"/>
      <c r="K4559" s="623"/>
      <c r="L4559" s="623"/>
      <c r="M4559" s="622"/>
      <c r="N4559" s="623"/>
      <c r="O4559" s="622"/>
      <c r="P4559" s="479"/>
      <c r="Q4559" s="479"/>
      <c r="R4559" s="623"/>
      <c r="S4559" s="478"/>
      <c r="T4559" s="478"/>
      <c r="U4559" s="624"/>
      <c r="V4559" s="624"/>
      <c r="W4559" s="624"/>
      <c r="BB4559" s="478"/>
      <c r="BC4559" s="478"/>
      <c r="BD4559" s="478"/>
      <c r="BE4559" s="478"/>
      <c r="BF4559" s="478"/>
      <c r="BG4559" s="478"/>
    </row>
    <row r="4560" spans="2:59" x14ac:dyDescent="0.2">
      <c r="B4560" s="478"/>
      <c r="C4560" s="478"/>
      <c r="D4560" s="620"/>
      <c r="E4560" s="620"/>
      <c r="F4560" s="620"/>
      <c r="G4560" s="479"/>
      <c r="H4560" s="621"/>
      <c r="I4560" s="622"/>
      <c r="J4560" s="622"/>
      <c r="K4560" s="623"/>
      <c r="L4560" s="623"/>
      <c r="M4560" s="622"/>
      <c r="N4560" s="623"/>
      <c r="O4560" s="622"/>
      <c r="P4560" s="479"/>
      <c r="Q4560" s="479"/>
      <c r="R4560" s="623"/>
      <c r="S4560" s="478"/>
      <c r="T4560" s="478"/>
      <c r="U4560" s="624"/>
      <c r="V4560" s="624"/>
      <c r="W4560" s="624"/>
      <c r="BB4560" s="478"/>
      <c r="BC4560" s="478"/>
      <c r="BD4560" s="478"/>
      <c r="BE4560" s="478"/>
      <c r="BF4560" s="478"/>
      <c r="BG4560" s="478"/>
    </row>
    <row r="4561" spans="2:59" x14ac:dyDescent="0.2">
      <c r="B4561" s="478"/>
      <c r="C4561" s="478"/>
      <c r="D4561" s="620"/>
      <c r="E4561" s="620"/>
      <c r="F4561" s="620"/>
      <c r="G4561" s="479"/>
      <c r="H4561" s="621"/>
      <c r="I4561" s="622"/>
      <c r="J4561" s="622"/>
      <c r="K4561" s="623"/>
      <c r="L4561" s="623"/>
      <c r="M4561" s="622"/>
      <c r="N4561" s="623"/>
      <c r="O4561" s="622"/>
      <c r="P4561" s="479"/>
      <c r="Q4561" s="479"/>
      <c r="R4561" s="623"/>
      <c r="S4561" s="478"/>
      <c r="T4561" s="478"/>
      <c r="U4561" s="624"/>
      <c r="V4561" s="624"/>
      <c r="W4561" s="624"/>
      <c r="BB4561" s="478"/>
      <c r="BC4561" s="478"/>
      <c r="BD4561" s="478"/>
      <c r="BE4561" s="478"/>
      <c r="BF4561" s="478"/>
      <c r="BG4561" s="478"/>
    </row>
    <row r="4562" spans="2:59" x14ac:dyDescent="0.2">
      <c r="B4562" s="478"/>
      <c r="C4562" s="478"/>
      <c r="D4562" s="620"/>
      <c r="E4562" s="620"/>
      <c r="F4562" s="620"/>
      <c r="G4562" s="479"/>
      <c r="H4562" s="621"/>
      <c r="I4562" s="622"/>
      <c r="J4562" s="622"/>
      <c r="K4562" s="623"/>
      <c r="L4562" s="623"/>
      <c r="M4562" s="622"/>
      <c r="N4562" s="623"/>
      <c r="O4562" s="622"/>
      <c r="P4562" s="479"/>
      <c r="Q4562" s="479"/>
      <c r="R4562" s="623"/>
      <c r="S4562" s="478"/>
      <c r="T4562" s="478"/>
      <c r="U4562" s="624"/>
      <c r="V4562" s="624"/>
      <c r="W4562" s="624"/>
      <c r="BB4562" s="478"/>
      <c r="BC4562" s="478"/>
      <c r="BD4562" s="478"/>
      <c r="BE4562" s="478"/>
      <c r="BF4562" s="478"/>
      <c r="BG4562" s="478"/>
    </row>
    <row r="4563" spans="2:59" x14ac:dyDescent="0.2">
      <c r="B4563" s="478"/>
      <c r="C4563" s="478"/>
      <c r="D4563" s="620"/>
      <c r="E4563" s="620"/>
      <c r="F4563" s="620"/>
      <c r="G4563" s="479"/>
      <c r="H4563" s="621"/>
      <c r="I4563" s="622"/>
      <c r="J4563" s="622"/>
      <c r="K4563" s="623"/>
      <c r="L4563" s="623"/>
      <c r="M4563" s="622"/>
      <c r="N4563" s="623"/>
      <c r="O4563" s="622"/>
      <c r="P4563" s="479"/>
      <c r="Q4563" s="479"/>
      <c r="R4563" s="623"/>
      <c r="S4563" s="478"/>
      <c r="T4563" s="478"/>
      <c r="U4563" s="624"/>
      <c r="V4563" s="624"/>
      <c r="W4563" s="624"/>
      <c r="BB4563" s="478"/>
      <c r="BC4563" s="478"/>
      <c r="BD4563" s="478"/>
      <c r="BE4563" s="478"/>
      <c r="BF4563" s="478"/>
      <c r="BG4563" s="478"/>
    </row>
    <row r="4564" spans="2:59" x14ac:dyDescent="0.2">
      <c r="B4564" s="478"/>
      <c r="C4564" s="478"/>
      <c r="D4564" s="620"/>
      <c r="E4564" s="620"/>
      <c r="F4564" s="620"/>
      <c r="G4564" s="479"/>
      <c r="H4564" s="621"/>
      <c r="I4564" s="622"/>
      <c r="J4564" s="622"/>
      <c r="K4564" s="623"/>
      <c r="L4564" s="623"/>
      <c r="M4564" s="622"/>
      <c r="N4564" s="623"/>
      <c r="O4564" s="622"/>
      <c r="P4564" s="479"/>
      <c r="Q4564" s="479"/>
      <c r="R4564" s="623"/>
      <c r="S4564" s="478"/>
      <c r="T4564" s="478"/>
      <c r="U4564" s="624"/>
      <c r="V4564" s="624"/>
      <c r="W4564" s="624"/>
      <c r="BB4564" s="478"/>
      <c r="BC4564" s="478"/>
      <c r="BD4564" s="478"/>
      <c r="BE4564" s="478"/>
      <c r="BF4564" s="478"/>
      <c r="BG4564" s="478"/>
    </row>
    <row r="4565" spans="2:59" x14ac:dyDescent="0.2">
      <c r="B4565" s="478"/>
      <c r="C4565" s="478"/>
      <c r="D4565" s="620"/>
      <c r="E4565" s="620"/>
      <c r="F4565" s="620"/>
      <c r="G4565" s="479"/>
      <c r="H4565" s="621"/>
      <c r="I4565" s="622"/>
      <c r="J4565" s="622"/>
      <c r="K4565" s="623"/>
      <c r="L4565" s="623"/>
      <c r="M4565" s="622"/>
      <c r="N4565" s="623"/>
      <c r="O4565" s="622"/>
      <c r="P4565" s="479"/>
      <c r="Q4565" s="479"/>
      <c r="R4565" s="623"/>
      <c r="S4565" s="478"/>
      <c r="T4565" s="478"/>
      <c r="U4565" s="624"/>
      <c r="V4565" s="624"/>
      <c r="W4565" s="624"/>
      <c r="BB4565" s="478"/>
      <c r="BC4565" s="478"/>
      <c r="BD4565" s="478"/>
      <c r="BE4565" s="478"/>
      <c r="BF4565" s="478"/>
      <c r="BG4565" s="478"/>
    </row>
    <row r="4566" spans="2:59" x14ac:dyDescent="0.2">
      <c r="B4566" s="478"/>
      <c r="C4566" s="478"/>
      <c r="D4566" s="620"/>
      <c r="E4566" s="620"/>
      <c r="F4566" s="620"/>
      <c r="G4566" s="479"/>
      <c r="H4566" s="621"/>
      <c r="I4566" s="622"/>
      <c r="J4566" s="622"/>
      <c r="K4566" s="623"/>
      <c r="L4566" s="623"/>
      <c r="M4566" s="622"/>
      <c r="N4566" s="623"/>
      <c r="O4566" s="622"/>
      <c r="P4566" s="479"/>
      <c r="Q4566" s="479"/>
      <c r="R4566" s="623"/>
      <c r="S4566" s="478"/>
      <c r="T4566" s="478"/>
      <c r="U4566" s="624"/>
      <c r="V4566" s="624"/>
      <c r="W4566" s="624"/>
      <c r="BB4566" s="478"/>
      <c r="BC4566" s="478"/>
      <c r="BD4566" s="478"/>
      <c r="BE4566" s="478"/>
      <c r="BF4566" s="478"/>
      <c r="BG4566" s="478"/>
    </row>
    <row r="4567" spans="2:59" x14ac:dyDescent="0.2">
      <c r="B4567" s="478"/>
      <c r="C4567" s="478"/>
      <c r="D4567" s="620"/>
      <c r="E4567" s="620"/>
      <c r="F4567" s="620"/>
      <c r="G4567" s="479"/>
      <c r="H4567" s="621"/>
      <c r="I4567" s="622"/>
      <c r="J4567" s="622"/>
      <c r="K4567" s="623"/>
      <c r="L4567" s="623"/>
      <c r="M4567" s="622"/>
      <c r="N4567" s="623"/>
      <c r="O4567" s="622"/>
      <c r="P4567" s="479"/>
      <c r="Q4567" s="479"/>
      <c r="R4567" s="623"/>
      <c r="S4567" s="478"/>
      <c r="T4567" s="478"/>
      <c r="U4567" s="624"/>
      <c r="V4567" s="624"/>
      <c r="W4567" s="624"/>
      <c r="BB4567" s="478"/>
      <c r="BC4567" s="478"/>
      <c r="BD4567" s="478"/>
      <c r="BE4567" s="478"/>
      <c r="BF4567" s="478"/>
      <c r="BG4567" s="478"/>
    </row>
    <row r="4568" spans="2:59" x14ac:dyDescent="0.2">
      <c r="B4568" s="478"/>
      <c r="C4568" s="478"/>
      <c r="D4568" s="620"/>
      <c r="E4568" s="620"/>
      <c r="F4568" s="620"/>
      <c r="G4568" s="479"/>
      <c r="H4568" s="621"/>
      <c r="I4568" s="622"/>
      <c r="J4568" s="622"/>
      <c r="K4568" s="623"/>
      <c r="L4568" s="623"/>
      <c r="M4568" s="622"/>
      <c r="N4568" s="623"/>
      <c r="O4568" s="622"/>
      <c r="P4568" s="479"/>
      <c r="Q4568" s="479"/>
      <c r="R4568" s="623"/>
      <c r="S4568" s="478"/>
      <c r="T4568" s="478"/>
      <c r="U4568" s="624"/>
      <c r="V4568" s="624"/>
      <c r="W4568" s="624"/>
      <c r="BB4568" s="478"/>
      <c r="BC4568" s="478"/>
      <c r="BD4568" s="478"/>
      <c r="BE4568" s="478"/>
      <c r="BF4568" s="478"/>
      <c r="BG4568" s="478"/>
    </row>
    <row r="4569" spans="2:59" x14ac:dyDescent="0.2">
      <c r="B4569" s="478"/>
      <c r="C4569" s="478"/>
      <c r="D4569" s="620"/>
      <c r="E4569" s="620"/>
      <c r="F4569" s="620"/>
      <c r="G4569" s="479"/>
      <c r="H4569" s="621"/>
      <c r="I4569" s="622"/>
      <c r="J4569" s="622"/>
      <c r="K4569" s="623"/>
      <c r="L4569" s="623"/>
      <c r="M4569" s="622"/>
      <c r="N4569" s="623"/>
      <c r="O4569" s="622"/>
      <c r="P4569" s="479"/>
      <c r="Q4569" s="479"/>
      <c r="R4569" s="623"/>
      <c r="S4569" s="478"/>
      <c r="T4569" s="478"/>
      <c r="U4569" s="624"/>
      <c r="V4569" s="624"/>
      <c r="W4569" s="624"/>
      <c r="BB4569" s="478"/>
      <c r="BC4569" s="478"/>
      <c r="BD4569" s="478"/>
      <c r="BE4569" s="478"/>
      <c r="BF4569" s="478"/>
      <c r="BG4569" s="478"/>
    </row>
    <row r="4570" spans="2:59" x14ac:dyDescent="0.2">
      <c r="B4570" s="478"/>
      <c r="C4570" s="478"/>
      <c r="D4570" s="620"/>
      <c r="E4570" s="620"/>
      <c r="F4570" s="620"/>
      <c r="G4570" s="479"/>
      <c r="H4570" s="621"/>
      <c r="I4570" s="622"/>
      <c r="J4570" s="622"/>
      <c r="K4570" s="623"/>
      <c r="L4570" s="623"/>
      <c r="M4570" s="622"/>
      <c r="N4570" s="623"/>
      <c r="O4570" s="622"/>
      <c r="P4570" s="479"/>
      <c r="Q4570" s="479"/>
      <c r="R4570" s="623"/>
      <c r="S4570" s="478"/>
      <c r="T4570" s="478"/>
      <c r="U4570" s="624"/>
      <c r="V4570" s="624"/>
      <c r="W4570" s="624"/>
      <c r="BB4570" s="478"/>
      <c r="BC4570" s="478"/>
      <c r="BD4570" s="478"/>
      <c r="BE4570" s="478"/>
      <c r="BF4570" s="478"/>
      <c r="BG4570" s="478"/>
    </row>
    <row r="4571" spans="2:59" x14ac:dyDescent="0.2">
      <c r="B4571" s="478"/>
      <c r="C4571" s="478"/>
      <c r="D4571" s="620"/>
      <c r="E4571" s="620"/>
      <c r="F4571" s="620"/>
      <c r="G4571" s="479"/>
      <c r="H4571" s="621"/>
      <c r="I4571" s="622"/>
      <c r="J4571" s="622"/>
      <c r="K4571" s="623"/>
      <c r="L4571" s="623"/>
      <c r="M4571" s="622"/>
      <c r="N4571" s="623"/>
      <c r="O4571" s="622"/>
      <c r="P4571" s="479"/>
      <c r="Q4571" s="479"/>
      <c r="R4571" s="623"/>
      <c r="S4571" s="478"/>
      <c r="T4571" s="478"/>
      <c r="U4571" s="624"/>
      <c r="V4571" s="624"/>
      <c r="W4571" s="624"/>
      <c r="BB4571" s="478"/>
      <c r="BC4571" s="478"/>
      <c r="BD4571" s="478"/>
      <c r="BE4571" s="478"/>
      <c r="BF4571" s="478"/>
      <c r="BG4571" s="478"/>
    </row>
    <row r="4572" spans="2:59" x14ac:dyDescent="0.2">
      <c r="B4572" s="478"/>
      <c r="C4572" s="478"/>
      <c r="D4572" s="620"/>
      <c r="E4572" s="620"/>
      <c r="F4572" s="620"/>
      <c r="G4572" s="479"/>
      <c r="H4572" s="621"/>
      <c r="I4572" s="622"/>
      <c r="J4572" s="622"/>
      <c r="K4572" s="623"/>
      <c r="L4572" s="623"/>
      <c r="M4572" s="622"/>
      <c r="N4572" s="623"/>
      <c r="O4572" s="622"/>
      <c r="P4572" s="479"/>
      <c r="Q4572" s="479"/>
      <c r="R4572" s="623"/>
      <c r="S4572" s="478"/>
      <c r="T4572" s="478"/>
      <c r="U4572" s="624"/>
      <c r="V4572" s="624"/>
      <c r="W4572" s="624"/>
      <c r="BB4572" s="478"/>
      <c r="BC4572" s="478"/>
      <c r="BD4572" s="478"/>
      <c r="BE4572" s="478"/>
      <c r="BF4572" s="478"/>
      <c r="BG4572" s="478"/>
    </row>
    <row r="4573" spans="2:59" x14ac:dyDescent="0.2">
      <c r="B4573" s="478"/>
      <c r="C4573" s="478"/>
      <c r="D4573" s="620"/>
      <c r="E4573" s="620"/>
      <c r="F4573" s="620"/>
      <c r="G4573" s="479"/>
      <c r="H4573" s="621"/>
      <c r="I4573" s="622"/>
      <c r="J4573" s="622"/>
      <c r="K4573" s="623"/>
      <c r="L4573" s="623"/>
      <c r="M4573" s="622"/>
      <c r="N4573" s="623"/>
      <c r="O4573" s="622"/>
      <c r="P4573" s="479"/>
      <c r="Q4573" s="479"/>
      <c r="R4573" s="623"/>
      <c r="S4573" s="478"/>
      <c r="T4573" s="478"/>
      <c r="U4573" s="624"/>
      <c r="V4573" s="624"/>
      <c r="W4573" s="624"/>
      <c r="BB4573" s="478"/>
      <c r="BC4573" s="478"/>
      <c r="BD4573" s="478"/>
      <c r="BE4573" s="478"/>
      <c r="BF4573" s="478"/>
      <c r="BG4573" s="478"/>
    </row>
    <row r="4574" spans="2:59" x14ac:dyDescent="0.2">
      <c r="B4574" s="478"/>
      <c r="C4574" s="478"/>
      <c r="D4574" s="620"/>
      <c r="E4574" s="620"/>
      <c r="F4574" s="620"/>
      <c r="G4574" s="479"/>
      <c r="H4574" s="621"/>
      <c r="I4574" s="622"/>
      <c r="J4574" s="622"/>
      <c r="K4574" s="623"/>
      <c r="L4574" s="623"/>
      <c r="M4574" s="622"/>
      <c r="N4574" s="623"/>
      <c r="O4574" s="622"/>
      <c r="P4574" s="479"/>
      <c r="Q4574" s="479"/>
      <c r="R4574" s="623"/>
      <c r="S4574" s="478"/>
      <c r="T4574" s="478"/>
      <c r="U4574" s="624"/>
      <c r="V4574" s="624"/>
      <c r="W4574" s="624"/>
      <c r="BB4574" s="478"/>
      <c r="BC4574" s="478"/>
      <c r="BD4574" s="478"/>
      <c r="BE4574" s="478"/>
      <c r="BF4574" s="478"/>
      <c r="BG4574" s="478"/>
    </row>
    <row r="4575" spans="2:59" x14ac:dyDescent="0.2">
      <c r="B4575" s="478"/>
      <c r="C4575" s="478"/>
      <c r="D4575" s="620"/>
      <c r="E4575" s="620"/>
      <c r="F4575" s="620"/>
      <c r="G4575" s="479"/>
      <c r="H4575" s="621"/>
      <c r="I4575" s="622"/>
      <c r="J4575" s="622"/>
      <c r="K4575" s="623"/>
      <c r="L4575" s="623"/>
      <c r="M4575" s="622"/>
      <c r="N4575" s="623"/>
      <c r="O4575" s="622"/>
      <c r="P4575" s="479"/>
      <c r="Q4575" s="479"/>
      <c r="R4575" s="623"/>
      <c r="S4575" s="478"/>
      <c r="T4575" s="478"/>
      <c r="U4575" s="624"/>
      <c r="V4575" s="624"/>
      <c r="W4575" s="624"/>
      <c r="BB4575" s="478"/>
      <c r="BC4575" s="478"/>
      <c r="BD4575" s="478"/>
      <c r="BE4575" s="478"/>
      <c r="BF4575" s="478"/>
      <c r="BG4575" s="478"/>
    </row>
    <row r="4576" spans="2:59" x14ac:dyDescent="0.2">
      <c r="B4576" s="478"/>
      <c r="C4576" s="478"/>
      <c r="D4576" s="620"/>
      <c r="E4576" s="620"/>
      <c r="F4576" s="620"/>
      <c r="G4576" s="479"/>
      <c r="H4576" s="621"/>
      <c r="I4576" s="622"/>
      <c r="J4576" s="622"/>
      <c r="K4576" s="623"/>
      <c r="L4576" s="623"/>
      <c r="M4576" s="622"/>
      <c r="N4576" s="623"/>
      <c r="O4576" s="622"/>
      <c r="P4576" s="479"/>
      <c r="Q4576" s="479"/>
      <c r="R4576" s="623"/>
      <c r="S4576" s="478"/>
      <c r="T4576" s="478"/>
      <c r="U4576" s="624"/>
      <c r="V4576" s="624"/>
      <c r="W4576" s="624"/>
      <c r="BB4576" s="478"/>
      <c r="BC4576" s="478"/>
      <c r="BD4576" s="478"/>
      <c r="BE4576" s="478"/>
      <c r="BF4576" s="478"/>
      <c r="BG4576" s="478"/>
    </row>
    <row r="4577" spans="2:59" x14ac:dyDescent="0.2">
      <c r="B4577" s="478"/>
      <c r="C4577" s="478"/>
      <c r="D4577" s="620"/>
      <c r="E4577" s="620"/>
      <c r="F4577" s="620"/>
      <c r="G4577" s="479"/>
      <c r="H4577" s="621"/>
      <c r="I4577" s="622"/>
      <c r="J4577" s="622"/>
      <c r="K4577" s="623"/>
      <c r="L4577" s="623"/>
      <c r="M4577" s="622"/>
      <c r="N4577" s="623"/>
      <c r="O4577" s="622"/>
      <c r="P4577" s="479"/>
      <c r="Q4577" s="479"/>
      <c r="R4577" s="623"/>
      <c r="S4577" s="478"/>
      <c r="T4577" s="478"/>
      <c r="U4577" s="624"/>
      <c r="V4577" s="624"/>
      <c r="W4577" s="624"/>
      <c r="BB4577" s="478"/>
      <c r="BC4577" s="478"/>
      <c r="BD4577" s="478"/>
      <c r="BE4577" s="478"/>
      <c r="BF4577" s="478"/>
      <c r="BG4577" s="478"/>
    </row>
    <row r="4578" spans="2:59" x14ac:dyDescent="0.2">
      <c r="B4578" s="478"/>
      <c r="C4578" s="478"/>
      <c r="D4578" s="620"/>
      <c r="E4578" s="620"/>
      <c r="F4578" s="620"/>
      <c r="G4578" s="479"/>
      <c r="H4578" s="621"/>
      <c r="I4578" s="622"/>
      <c r="J4578" s="622"/>
      <c r="K4578" s="623"/>
      <c r="L4578" s="623"/>
      <c r="M4578" s="622"/>
      <c r="N4578" s="623"/>
      <c r="O4578" s="622"/>
      <c r="P4578" s="479"/>
      <c r="Q4578" s="479"/>
      <c r="R4578" s="623"/>
      <c r="S4578" s="478"/>
      <c r="T4578" s="478"/>
      <c r="U4578" s="624"/>
      <c r="V4578" s="624"/>
      <c r="W4578" s="624"/>
      <c r="BB4578" s="478"/>
      <c r="BC4578" s="478"/>
      <c r="BD4578" s="478"/>
      <c r="BE4578" s="478"/>
      <c r="BF4578" s="478"/>
      <c r="BG4578" s="478"/>
    </row>
    <row r="4579" spans="2:59" x14ac:dyDescent="0.2">
      <c r="B4579" s="478"/>
      <c r="C4579" s="478"/>
      <c r="D4579" s="620"/>
      <c r="E4579" s="620"/>
      <c r="F4579" s="620"/>
      <c r="G4579" s="479"/>
      <c r="H4579" s="621"/>
      <c r="I4579" s="622"/>
      <c r="J4579" s="622"/>
      <c r="K4579" s="623"/>
      <c r="L4579" s="623"/>
      <c r="M4579" s="622"/>
      <c r="N4579" s="623"/>
      <c r="O4579" s="622"/>
      <c r="P4579" s="479"/>
      <c r="Q4579" s="479"/>
      <c r="R4579" s="623"/>
      <c r="S4579" s="478"/>
      <c r="T4579" s="478"/>
      <c r="U4579" s="624"/>
      <c r="V4579" s="624"/>
      <c r="W4579" s="624"/>
      <c r="BB4579" s="478"/>
      <c r="BC4579" s="478"/>
      <c r="BD4579" s="478"/>
      <c r="BE4579" s="478"/>
      <c r="BF4579" s="478"/>
      <c r="BG4579" s="478"/>
    </row>
    <row r="4580" spans="2:59" x14ac:dyDescent="0.2">
      <c r="B4580" s="478"/>
      <c r="C4580" s="478"/>
      <c r="D4580" s="620"/>
      <c r="E4580" s="620"/>
      <c r="F4580" s="620"/>
      <c r="G4580" s="479"/>
      <c r="H4580" s="621"/>
      <c r="I4580" s="622"/>
      <c r="J4580" s="622"/>
      <c r="K4580" s="623"/>
      <c r="L4580" s="623"/>
      <c r="M4580" s="622"/>
      <c r="N4580" s="623"/>
      <c r="O4580" s="622"/>
      <c r="P4580" s="479"/>
      <c r="Q4580" s="479"/>
      <c r="R4580" s="623"/>
      <c r="S4580" s="478"/>
      <c r="T4580" s="478"/>
      <c r="U4580" s="624"/>
      <c r="V4580" s="624"/>
      <c r="W4580" s="624"/>
      <c r="BB4580" s="478"/>
      <c r="BC4580" s="478"/>
      <c r="BD4580" s="478"/>
      <c r="BE4580" s="478"/>
      <c r="BF4580" s="478"/>
      <c r="BG4580" s="478"/>
    </row>
    <row r="4581" spans="2:59" x14ac:dyDescent="0.2">
      <c r="B4581" s="478"/>
      <c r="C4581" s="478"/>
      <c r="D4581" s="620"/>
      <c r="E4581" s="620"/>
      <c r="F4581" s="620"/>
      <c r="G4581" s="479"/>
      <c r="H4581" s="621"/>
      <c r="I4581" s="622"/>
      <c r="J4581" s="622"/>
      <c r="K4581" s="623"/>
      <c r="L4581" s="623"/>
      <c r="M4581" s="622"/>
      <c r="N4581" s="623"/>
      <c r="O4581" s="622"/>
      <c r="P4581" s="479"/>
      <c r="Q4581" s="479"/>
      <c r="R4581" s="623"/>
      <c r="S4581" s="478"/>
      <c r="T4581" s="478"/>
      <c r="U4581" s="624"/>
      <c r="V4581" s="624"/>
      <c r="W4581" s="624"/>
      <c r="BB4581" s="478"/>
      <c r="BC4581" s="478"/>
      <c r="BD4581" s="478"/>
      <c r="BE4581" s="478"/>
      <c r="BF4581" s="478"/>
      <c r="BG4581" s="478"/>
    </row>
    <row r="4582" spans="2:59" x14ac:dyDescent="0.2">
      <c r="B4582" s="478"/>
      <c r="C4582" s="478"/>
      <c r="D4582" s="620"/>
      <c r="E4582" s="620"/>
      <c r="F4582" s="620"/>
      <c r="G4582" s="479"/>
      <c r="H4582" s="621"/>
      <c r="I4582" s="622"/>
      <c r="J4582" s="622"/>
      <c r="K4582" s="623"/>
      <c r="L4582" s="623"/>
      <c r="M4582" s="622"/>
      <c r="N4582" s="623"/>
      <c r="O4582" s="622"/>
      <c r="P4582" s="479"/>
      <c r="Q4582" s="479"/>
      <c r="R4582" s="623"/>
      <c r="S4582" s="478"/>
      <c r="T4582" s="478"/>
      <c r="U4582" s="624"/>
      <c r="V4582" s="624"/>
      <c r="W4582" s="624"/>
      <c r="BB4582" s="478"/>
      <c r="BC4582" s="478"/>
      <c r="BD4582" s="478"/>
      <c r="BE4582" s="478"/>
      <c r="BF4582" s="478"/>
      <c r="BG4582" s="478"/>
    </row>
    <row r="4583" spans="2:59" x14ac:dyDescent="0.2">
      <c r="B4583" s="478"/>
      <c r="C4583" s="478"/>
      <c r="D4583" s="620"/>
      <c r="E4583" s="620"/>
      <c r="F4583" s="620"/>
      <c r="G4583" s="479"/>
      <c r="H4583" s="621"/>
      <c r="I4583" s="622"/>
      <c r="J4583" s="622"/>
      <c r="K4583" s="623"/>
      <c r="L4583" s="623"/>
      <c r="M4583" s="622"/>
      <c r="N4583" s="623"/>
      <c r="O4583" s="622"/>
      <c r="P4583" s="479"/>
      <c r="Q4583" s="479"/>
      <c r="R4583" s="623"/>
      <c r="S4583" s="478"/>
      <c r="T4583" s="478"/>
      <c r="U4583" s="624"/>
      <c r="V4583" s="624"/>
      <c r="W4583" s="624"/>
      <c r="BB4583" s="478"/>
      <c r="BC4583" s="478"/>
      <c r="BD4583" s="478"/>
      <c r="BE4583" s="478"/>
      <c r="BF4583" s="478"/>
      <c r="BG4583" s="478"/>
    </row>
    <row r="4584" spans="2:59" x14ac:dyDescent="0.2">
      <c r="B4584" s="478"/>
      <c r="C4584" s="478"/>
      <c r="D4584" s="620"/>
      <c r="E4584" s="620"/>
      <c r="F4584" s="620"/>
      <c r="G4584" s="479"/>
      <c r="H4584" s="621"/>
      <c r="I4584" s="622"/>
      <c r="J4584" s="622"/>
      <c r="K4584" s="623"/>
      <c r="L4584" s="623"/>
      <c r="M4584" s="622"/>
      <c r="N4584" s="623"/>
      <c r="O4584" s="622"/>
      <c r="P4584" s="479"/>
      <c r="Q4584" s="479"/>
      <c r="R4584" s="623"/>
      <c r="S4584" s="478"/>
      <c r="T4584" s="478"/>
      <c r="U4584" s="624"/>
      <c r="V4584" s="624"/>
      <c r="W4584" s="624"/>
      <c r="BB4584" s="478"/>
      <c r="BC4584" s="478"/>
      <c r="BD4584" s="478"/>
      <c r="BE4584" s="478"/>
      <c r="BF4584" s="478"/>
      <c r="BG4584" s="478"/>
    </row>
    <row r="4585" spans="2:59" x14ac:dyDescent="0.2">
      <c r="B4585" s="478"/>
      <c r="C4585" s="478"/>
      <c r="D4585" s="620"/>
      <c r="E4585" s="620"/>
      <c r="F4585" s="620"/>
      <c r="G4585" s="479"/>
      <c r="H4585" s="621"/>
      <c r="I4585" s="622"/>
      <c r="J4585" s="622"/>
      <c r="K4585" s="623"/>
      <c r="L4585" s="623"/>
      <c r="M4585" s="622"/>
      <c r="N4585" s="623"/>
      <c r="O4585" s="622"/>
      <c r="P4585" s="479"/>
      <c r="Q4585" s="479"/>
      <c r="R4585" s="623"/>
      <c r="S4585" s="478"/>
      <c r="T4585" s="478"/>
      <c r="U4585" s="624"/>
      <c r="V4585" s="624"/>
      <c r="W4585" s="624"/>
      <c r="BB4585" s="478"/>
      <c r="BC4585" s="478"/>
      <c r="BD4585" s="478"/>
      <c r="BE4585" s="478"/>
      <c r="BF4585" s="478"/>
      <c r="BG4585" s="478"/>
    </row>
    <row r="4586" spans="2:59" x14ac:dyDescent="0.2">
      <c r="B4586" s="478"/>
      <c r="C4586" s="478"/>
      <c r="D4586" s="620"/>
      <c r="E4586" s="620"/>
      <c r="F4586" s="620"/>
      <c r="G4586" s="479"/>
      <c r="H4586" s="621"/>
      <c r="I4586" s="622"/>
      <c r="J4586" s="622"/>
      <c r="K4586" s="623"/>
      <c r="L4586" s="623"/>
      <c r="M4586" s="622"/>
      <c r="N4586" s="623"/>
      <c r="O4586" s="622"/>
      <c r="P4586" s="479"/>
      <c r="Q4586" s="479"/>
      <c r="R4586" s="623"/>
      <c r="S4586" s="478"/>
      <c r="T4586" s="478"/>
      <c r="U4586" s="624"/>
      <c r="V4586" s="624"/>
      <c r="W4586" s="624"/>
      <c r="BB4586" s="478"/>
      <c r="BC4586" s="478"/>
      <c r="BD4586" s="478"/>
      <c r="BE4586" s="478"/>
      <c r="BF4586" s="478"/>
      <c r="BG4586" s="478"/>
    </row>
    <row r="4587" spans="2:59" x14ac:dyDescent="0.2">
      <c r="B4587" s="478"/>
      <c r="C4587" s="478"/>
      <c r="D4587" s="620"/>
      <c r="E4587" s="620"/>
      <c r="F4587" s="620"/>
      <c r="G4587" s="479"/>
      <c r="H4587" s="621"/>
      <c r="I4587" s="622"/>
      <c r="J4587" s="622"/>
      <c r="K4587" s="623"/>
      <c r="L4587" s="623"/>
      <c r="M4587" s="622"/>
      <c r="N4587" s="623"/>
      <c r="O4587" s="622"/>
      <c r="P4587" s="479"/>
      <c r="Q4587" s="479"/>
      <c r="R4587" s="623"/>
      <c r="S4587" s="478"/>
      <c r="T4587" s="478"/>
      <c r="U4587" s="624"/>
      <c r="V4587" s="624"/>
      <c r="W4587" s="624"/>
      <c r="BB4587" s="478"/>
      <c r="BC4587" s="478"/>
      <c r="BD4587" s="478"/>
      <c r="BE4587" s="478"/>
      <c r="BF4587" s="478"/>
      <c r="BG4587" s="478"/>
    </row>
    <row r="4588" spans="2:59" x14ac:dyDescent="0.2">
      <c r="B4588" s="478"/>
      <c r="C4588" s="478"/>
      <c r="D4588" s="620"/>
      <c r="E4588" s="620"/>
      <c r="F4588" s="620"/>
      <c r="G4588" s="479"/>
      <c r="H4588" s="621"/>
      <c r="I4588" s="622"/>
      <c r="J4588" s="622"/>
      <c r="K4588" s="623"/>
      <c r="L4588" s="623"/>
      <c r="M4588" s="622"/>
      <c r="N4588" s="623"/>
      <c r="O4588" s="622"/>
      <c r="P4588" s="479"/>
      <c r="Q4588" s="479"/>
      <c r="R4588" s="623"/>
      <c r="S4588" s="478"/>
      <c r="T4588" s="478"/>
      <c r="U4588" s="624"/>
      <c r="V4588" s="624"/>
      <c r="W4588" s="624"/>
      <c r="BB4588" s="478"/>
      <c r="BC4588" s="478"/>
      <c r="BD4588" s="478"/>
      <c r="BE4588" s="478"/>
      <c r="BF4588" s="478"/>
      <c r="BG4588" s="478"/>
    </row>
    <row r="4589" spans="2:59" x14ac:dyDescent="0.2">
      <c r="B4589" s="478"/>
      <c r="C4589" s="478"/>
      <c r="D4589" s="620"/>
      <c r="E4589" s="620"/>
      <c r="F4589" s="620"/>
      <c r="G4589" s="479"/>
      <c r="H4589" s="621"/>
      <c r="I4589" s="622"/>
      <c r="J4589" s="622"/>
      <c r="K4589" s="623"/>
      <c r="L4589" s="623"/>
      <c r="M4589" s="622"/>
      <c r="N4589" s="623"/>
      <c r="O4589" s="622"/>
      <c r="P4589" s="479"/>
      <c r="Q4589" s="479"/>
      <c r="R4589" s="623"/>
      <c r="S4589" s="478"/>
      <c r="T4589" s="478"/>
      <c r="U4589" s="624"/>
      <c r="V4589" s="624"/>
      <c r="W4589" s="624"/>
      <c r="BB4589" s="478"/>
      <c r="BC4589" s="478"/>
      <c r="BD4589" s="478"/>
      <c r="BE4589" s="478"/>
      <c r="BF4589" s="478"/>
      <c r="BG4589" s="478"/>
    </row>
    <row r="4590" spans="2:59" x14ac:dyDescent="0.2">
      <c r="B4590" s="478"/>
      <c r="C4590" s="478"/>
      <c r="D4590" s="620"/>
      <c r="E4590" s="620"/>
      <c r="F4590" s="620"/>
      <c r="G4590" s="479"/>
      <c r="H4590" s="621"/>
      <c r="I4590" s="622"/>
      <c r="J4590" s="622"/>
      <c r="K4590" s="623"/>
      <c r="L4590" s="623"/>
      <c r="M4590" s="622"/>
      <c r="N4590" s="623"/>
      <c r="O4590" s="622"/>
      <c r="P4590" s="479"/>
      <c r="Q4590" s="479"/>
      <c r="R4590" s="623"/>
      <c r="S4590" s="478"/>
      <c r="T4590" s="478"/>
      <c r="U4590" s="624"/>
      <c r="V4590" s="624"/>
      <c r="W4590" s="624"/>
      <c r="BB4590" s="478"/>
      <c r="BC4590" s="478"/>
      <c r="BD4590" s="478"/>
      <c r="BE4590" s="478"/>
      <c r="BF4590" s="478"/>
      <c r="BG4590" s="478"/>
    </row>
    <row r="4591" spans="2:59" x14ac:dyDescent="0.2">
      <c r="B4591" s="478"/>
      <c r="C4591" s="478"/>
      <c r="D4591" s="620"/>
      <c r="E4591" s="620"/>
      <c r="F4591" s="620"/>
      <c r="G4591" s="479"/>
      <c r="H4591" s="621"/>
      <c r="I4591" s="622"/>
      <c r="J4591" s="622"/>
      <c r="K4591" s="623"/>
      <c r="L4591" s="623"/>
      <c r="M4591" s="622"/>
      <c r="N4591" s="623"/>
      <c r="O4591" s="622"/>
      <c r="P4591" s="479"/>
      <c r="Q4591" s="479"/>
      <c r="R4591" s="623"/>
      <c r="S4591" s="478"/>
      <c r="T4591" s="478"/>
      <c r="U4591" s="624"/>
      <c r="V4591" s="624"/>
      <c r="W4591" s="624"/>
      <c r="BB4591" s="478"/>
      <c r="BC4591" s="478"/>
      <c r="BD4591" s="478"/>
      <c r="BE4591" s="478"/>
      <c r="BF4591" s="478"/>
      <c r="BG4591" s="478"/>
    </row>
    <row r="4592" spans="2:59" x14ac:dyDescent="0.2">
      <c r="B4592" s="478"/>
      <c r="C4592" s="478"/>
      <c r="D4592" s="620"/>
      <c r="E4592" s="620"/>
      <c r="F4592" s="620"/>
      <c r="G4592" s="479"/>
      <c r="H4592" s="621"/>
      <c r="I4592" s="622"/>
      <c r="J4592" s="622"/>
      <c r="K4592" s="623"/>
      <c r="L4592" s="623"/>
      <c r="M4592" s="622"/>
      <c r="N4592" s="623"/>
      <c r="O4592" s="622"/>
      <c r="P4592" s="479"/>
      <c r="Q4592" s="479"/>
      <c r="R4592" s="623"/>
      <c r="S4592" s="478"/>
      <c r="T4592" s="478"/>
      <c r="U4592" s="624"/>
      <c r="V4592" s="624"/>
      <c r="W4592" s="624"/>
      <c r="BB4592" s="478"/>
      <c r="BC4592" s="478"/>
      <c r="BD4592" s="478"/>
      <c r="BE4592" s="478"/>
      <c r="BF4592" s="478"/>
      <c r="BG4592" s="478"/>
    </row>
    <row r="4593" spans="2:59" x14ac:dyDescent="0.2">
      <c r="B4593" s="478"/>
      <c r="C4593" s="478"/>
      <c r="D4593" s="620"/>
      <c r="E4593" s="620"/>
      <c r="F4593" s="620"/>
      <c r="G4593" s="479"/>
      <c r="H4593" s="621"/>
      <c r="I4593" s="622"/>
      <c r="J4593" s="622"/>
      <c r="K4593" s="623"/>
      <c r="L4593" s="623"/>
      <c r="M4593" s="622"/>
      <c r="N4593" s="623"/>
      <c r="O4593" s="622"/>
      <c r="P4593" s="479"/>
      <c r="Q4593" s="479"/>
      <c r="R4593" s="623"/>
      <c r="S4593" s="478"/>
      <c r="T4593" s="478"/>
      <c r="U4593" s="624"/>
      <c r="V4593" s="624"/>
      <c r="W4593" s="624"/>
      <c r="BB4593" s="478"/>
      <c r="BC4593" s="478"/>
      <c r="BD4593" s="478"/>
      <c r="BE4593" s="478"/>
      <c r="BF4593" s="478"/>
      <c r="BG4593" s="478"/>
    </row>
    <row r="4594" spans="2:59" x14ac:dyDescent="0.2">
      <c r="B4594" s="478"/>
      <c r="C4594" s="478"/>
      <c r="D4594" s="620"/>
      <c r="E4594" s="620"/>
      <c r="F4594" s="620"/>
      <c r="G4594" s="479"/>
      <c r="H4594" s="621"/>
      <c r="I4594" s="622"/>
      <c r="J4594" s="622"/>
      <c r="K4594" s="623"/>
      <c r="L4594" s="623"/>
      <c r="M4594" s="622"/>
      <c r="N4594" s="623"/>
      <c r="O4594" s="622"/>
      <c r="P4594" s="479"/>
      <c r="Q4594" s="479"/>
      <c r="R4594" s="623"/>
      <c r="S4594" s="478"/>
      <c r="T4594" s="478"/>
      <c r="U4594" s="624"/>
      <c r="V4594" s="624"/>
      <c r="W4594" s="624"/>
      <c r="BB4594" s="478"/>
      <c r="BC4594" s="478"/>
      <c r="BD4594" s="478"/>
      <c r="BE4594" s="478"/>
      <c r="BF4594" s="478"/>
      <c r="BG4594" s="478"/>
    </row>
    <row r="4595" spans="2:59" x14ac:dyDescent="0.2">
      <c r="B4595" s="478"/>
      <c r="C4595" s="478"/>
      <c r="D4595" s="620"/>
      <c r="E4595" s="620"/>
      <c r="F4595" s="620"/>
      <c r="G4595" s="479"/>
      <c r="H4595" s="621"/>
      <c r="I4595" s="622"/>
      <c r="J4595" s="622"/>
      <c r="K4595" s="623"/>
      <c r="L4595" s="623"/>
      <c r="M4595" s="622"/>
      <c r="N4595" s="623"/>
      <c r="O4595" s="622"/>
      <c r="P4595" s="479"/>
      <c r="Q4595" s="479"/>
      <c r="R4595" s="623"/>
      <c r="S4595" s="478"/>
      <c r="T4595" s="478"/>
      <c r="U4595" s="624"/>
      <c r="V4595" s="624"/>
      <c r="W4595" s="624"/>
      <c r="BB4595" s="478"/>
      <c r="BC4595" s="478"/>
      <c r="BD4595" s="478"/>
      <c r="BE4595" s="478"/>
      <c r="BF4595" s="478"/>
      <c r="BG4595" s="478"/>
    </row>
    <row r="4596" spans="2:59" x14ac:dyDescent="0.2">
      <c r="B4596" s="478"/>
      <c r="C4596" s="478"/>
      <c r="D4596" s="620"/>
      <c r="E4596" s="620"/>
      <c r="F4596" s="620"/>
      <c r="G4596" s="479"/>
      <c r="H4596" s="621"/>
      <c r="I4596" s="622"/>
      <c r="J4596" s="622"/>
      <c r="K4596" s="623"/>
      <c r="L4596" s="623"/>
      <c r="M4596" s="622"/>
      <c r="N4596" s="623"/>
      <c r="O4596" s="622"/>
      <c r="P4596" s="479"/>
      <c r="Q4596" s="479"/>
      <c r="R4596" s="623"/>
      <c r="S4596" s="478"/>
      <c r="T4596" s="478"/>
      <c r="U4596" s="624"/>
      <c r="V4596" s="624"/>
      <c r="W4596" s="624"/>
      <c r="BB4596" s="478"/>
      <c r="BC4596" s="478"/>
      <c r="BD4596" s="478"/>
      <c r="BE4596" s="478"/>
      <c r="BF4596" s="478"/>
      <c r="BG4596" s="478"/>
    </row>
    <row r="4597" spans="2:59" x14ac:dyDescent="0.2">
      <c r="B4597" s="478"/>
      <c r="C4597" s="478"/>
      <c r="D4597" s="620"/>
      <c r="E4597" s="620"/>
      <c r="F4597" s="620"/>
      <c r="G4597" s="479"/>
      <c r="H4597" s="621"/>
      <c r="I4597" s="622"/>
      <c r="J4597" s="622"/>
      <c r="K4597" s="623"/>
      <c r="L4597" s="623"/>
      <c r="M4597" s="622"/>
      <c r="N4597" s="623"/>
      <c r="O4597" s="622"/>
      <c r="P4597" s="479"/>
      <c r="Q4597" s="479"/>
      <c r="R4597" s="623"/>
      <c r="S4597" s="478"/>
      <c r="T4597" s="478"/>
      <c r="U4597" s="624"/>
      <c r="V4597" s="624"/>
      <c r="W4597" s="624"/>
      <c r="BB4597" s="478"/>
      <c r="BC4597" s="478"/>
      <c r="BD4597" s="478"/>
      <c r="BE4597" s="478"/>
      <c r="BF4597" s="478"/>
      <c r="BG4597" s="478"/>
    </row>
    <row r="4598" spans="2:59" x14ac:dyDescent="0.2">
      <c r="B4598" s="478"/>
      <c r="C4598" s="478"/>
      <c r="D4598" s="620"/>
      <c r="E4598" s="620"/>
      <c r="F4598" s="620"/>
      <c r="G4598" s="479"/>
      <c r="H4598" s="621"/>
      <c r="I4598" s="622"/>
      <c r="J4598" s="622"/>
      <c r="K4598" s="623"/>
      <c r="L4598" s="623"/>
      <c r="M4598" s="622"/>
      <c r="N4598" s="623"/>
      <c r="O4598" s="622"/>
      <c r="P4598" s="479"/>
      <c r="Q4598" s="479"/>
      <c r="R4598" s="623"/>
      <c r="S4598" s="478"/>
      <c r="T4598" s="478"/>
      <c r="U4598" s="624"/>
      <c r="V4598" s="624"/>
      <c r="W4598" s="624"/>
      <c r="BB4598" s="478"/>
      <c r="BC4598" s="478"/>
      <c r="BD4598" s="478"/>
      <c r="BE4598" s="478"/>
      <c r="BF4598" s="478"/>
      <c r="BG4598" s="478"/>
    </row>
    <row r="4599" spans="2:59" x14ac:dyDescent="0.2">
      <c r="B4599" s="478"/>
      <c r="C4599" s="478"/>
      <c r="D4599" s="620"/>
      <c r="E4599" s="620"/>
      <c r="F4599" s="620"/>
      <c r="G4599" s="479"/>
      <c r="H4599" s="621"/>
      <c r="I4599" s="622"/>
      <c r="J4599" s="622"/>
      <c r="K4599" s="623"/>
      <c r="L4599" s="623"/>
      <c r="M4599" s="622"/>
      <c r="N4599" s="623"/>
      <c r="O4599" s="622"/>
      <c r="P4599" s="479"/>
      <c r="Q4599" s="479"/>
      <c r="R4599" s="623"/>
      <c r="S4599" s="478"/>
      <c r="T4599" s="478"/>
      <c r="U4599" s="624"/>
      <c r="V4599" s="624"/>
      <c r="W4599" s="624"/>
      <c r="BB4599" s="478"/>
      <c r="BC4599" s="478"/>
      <c r="BD4599" s="478"/>
      <c r="BE4599" s="478"/>
      <c r="BF4599" s="478"/>
      <c r="BG4599" s="478"/>
    </row>
    <row r="4600" spans="2:59" x14ac:dyDescent="0.2">
      <c r="B4600" s="478"/>
      <c r="C4600" s="478"/>
      <c r="D4600" s="620"/>
      <c r="E4600" s="620"/>
      <c r="F4600" s="620"/>
      <c r="G4600" s="479"/>
      <c r="H4600" s="621"/>
      <c r="I4600" s="622"/>
      <c r="J4600" s="622"/>
      <c r="K4600" s="623"/>
      <c r="L4600" s="623"/>
      <c r="M4600" s="622"/>
      <c r="N4600" s="623"/>
      <c r="O4600" s="622"/>
      <c r="P4600" s="479"/>
      <c r="Q4600" s="479"/>
      <c r="R4600" s="623"/>
      <c r="S4600" s="478"/>
      <c r="T4600" s="478"/>
      <c r="U4600" s="624"/>
      <c r="V4600" s="624"/>
      <c r="W4600" s="624"/>
      <c r="BB4600" s="478"/>
      <c r="BC4600" s="478"/>
      <c r="BD4600" s="478"/>
      <c r="BE4600" s="478"/>
      <c r="BF4600" s="478"/>
      <c r="BG4600" s="478"/>
    </row>
    <row r="4601" spans="2:59" x14ac:dyDescent="0.2">
      <c r="B4601" s="478"/>
      <c r="C4601" s="478"/>
      <c r="D4601" s="620"/>
      <c r="E4601" s="620"/>
      <c r="F4601" s="620"/>
      <c r="G4601" s="479"/>
      <c r="H4601" s="621"/>
      <c r="I4601" s="622"/>
      <c r="J4601" s="622"/>
      <c r="K4601" s="623"/>
      <c r="L4601" s="623"/>
      <c r="M4601" s="622"/>
      <c r="N4601" s="623"/>
      <c r="O4601" s="622"/>
      <c r="P4601" s="479"/>
      <c r="Q4601" s="479"/>
      <c r="R4601" s="623"/>
      <c r="S4601" s="478"/>
      <c r="T4601" s="478"/>
      <c r="U4601" s="624"/>
      <c r="V4601" s="624"/>
      <c r="W4601" s="624"/>
      <c r="BB4601" s="478"/>
      <c r="BC4601" s="478"/>
      <c r="BD4601" s="478"/>
      <c r="BE4601" s="478"/>
      <c r="BF4601" s="478"/>
      <c r="BG4601" s="478"/>
    </row>
    <row r="4602" spans="2:59" x14ac:dyDescent="0.2">
      <c r="B4602" s="478"/>
      <c r="C4602" s="478"/>
      <c r="D4602" s="620"/>
      <c r="E4602" s="620"/>
      <c r="F4602" s="620"/>
      <c r="G4602" s="479"/>
      <c r="H4602" s="621"/>
      <c r="I4602" s="622"/>
      <c r="J4602" s="622"/>
      <c r="K4602" s="623"/>
      <c r="L4602" s="623"/>
      <c r="M4602" s="622"/>
      <c r="N4602" s="623"/>
      <c r="O4602" s="622"/>
      <c r="P4602" s="479"/>
      <c r="Q4602" s="479"/>
      <c r="R4602" s="623"/>
      <c r="S4602" s="478"/>
      <c r="T4602" s="478"/>
      <c r="U4602" s="624"/>
      <c r="V4602" s="624"/>
      <c r="W4602" s="624"/>
      <c r="BB4602" s="478"/>
      <c r="BC4602" s="478"/>
      <c r="BD4602" s="478"/>
      <c r="BE4602" s="478"/>
      <c r="BF4602" s="478"/>
      <c r="BG4602" s="478"/>
    </row>
    <row r="4603" spans="2:59" x14ac:dyDescent="0.2">
      <c r="B4603" s="478"/>
      <c r="C4603" s="478"/>
      <c r="D4603" s="620"/>
      <c r="E4603" s="620"/>
      <c r="F4603" s="620"/>
      <c r="G4603" s="479"/>
      <c r="H4603" s="621"/>
      <c r="I4603" s="622"/>
      <c r="J4603" s="622"/>
      <c r="K4603" s="623"/>
      <c r="L4603" s="623"/>
      <c r="M4603" s="622"/>
      <c r="N4603" s="623"/>
      <c r="O4603" s="622"/>
      <c r="P4603" s="479"/>
      <c r="Q4603" s="479"/>
      <c r="R4603" s="623"/>
      <c r="S4603" s="478"/>
      <c r="T4603" s="478"/>
      <c r="U4603" s="624"/>
      <c r="V4603" s="624"/>
      <c r="W4603" s="624"/>
      <c r="BB4603" s="478"/>
      <c r="BC4603" s="478"/>
      <c r="BD4603" s="478"/>
      <c r="BE4603" s="478"/>
      <c r="BF4603" s="478"/>
      <c r="BG4603" s="478"/>
    </row>
    <row r="4604" spans="2:59" x14ac:dyDescent="0.2">
      <c r="B4604" s="478"/>
      <c r="C4604" s="478"/>
      <c r="D4604" s="620"/>
      <c r="E4604" s="620"/>
      <c r="F4604" s="620"/>
      <c r="G4604" s="479"/>
      <c r="H4604" s="621"/>
      <c r="I4604" s="622"/>
      <c r="J4604" s="622"/>
      <c r="K4604" s="623"/>
      <c r="L4604" s="623"/>
      <c r="M4604" s="622"/>
      <c r="N4604" s="623"/>
      <c r="O4604" s="622"/>
      <c r="P4604" s="479"/>
      <c r="Q4604" s="479"/>
      <c r="R4604" s="623"/>
      <c r="S4604" s="478"/>
      <c r="T4604" s="478"/>
      <c r="U4604" s="624"/>
      <c r="V4604" s="624"/>
      <c r="W4604" s="624"/>
      <c r="BB4604" s="478"/>
      <c r="BC4604" s="478"/>
      <c r="BD4604" s="478"/>
      <c r="BE4604" s="478"/>
      <c r="BF4604" s="478"/>
      <c r="BG4604" s="478"/>
    </row>
    <row r="4605" spans="2:59" x14ac:dyDescent="0.2">
      <c r="B4605" s="478"/>
      <c r="C4605" s="478"/>
      <c r="D4605" s="620"/>
      <c r="E4605" s="620"/>
      <c r="F4605" s="620"/>
      <c r="G4605" s="479"/>
      <c r="H4605" s="621"/>
      <c r="I4605" s="622"/>
      <c r="J4605" s="622"/>
      <c r="K4605" s="623"/>
      <c r="L4605" s="623"/>
      <c r="M4605" s="622"/>
      <c r="N4605" s="623"/>
      <c r="O4605" s="622"/>
      <c r="P4605" s="479"/>
      <c r="Q4605" s="479"/>
      <c r="R4605" s="623"/>
      <c r="S4605" s="478"/>
      <c r="T4605" s="478"/>
      <c r="U4605" s="624"/>
      <c r="V4605" s="624"/>
      <c r="W4605" s="624"/>
      <c r="BB4605" s="478"/>
      <c r="BC4605" s="478"/>
      <c r="BD4605" s="478"/>
      <c r="BE4605" s="478"/>
      <c r="BF4605" s="478"/>
      <c r="BG4605" s="478"/>
    </row>
    <row r="4606" spans="2:59" x14ac:dyDescent="0.2">
      <c r="B4606" s="478"/>
      <c r="C4606" s="478"/>
      <c r="D4606" s="620"/>
      <c r="E4606" s="620"/>
      <c r="F4606" s="620"/>
      <c r="G4606" s="479"/>
      <c r="H4606" s="621"/>
      <c r="I4606" s="622"/>
      <c r="J4606" s="622"/>
      <c r="K4606" s="623"/>
      <c r="L4606" s="623"/>
      <c r="M4606" s="622"/>
      <c r="N4606" s="623"/>
      <c r="O4606" s="622"/>
      <c r="P4606" s="479"/>
      <c r="Q4606" s="479"/>
      <c r="R4606" s="623"/>
      <c r="S4606" s="478"/>
      <c r="T4606" s="478"/>
      <c r="U4606" s="624"/>
      <c r="V4606" s="624"/>
      <c r="W4606" s="624"/>
      <c r="BB4606" s="478"/>
      <c r="BC4606" s="478"/>
      <c r="BD4606" s="478"/>
      <c r="BE4606" s="478"/>
      <c r="BF4606" s="478"/>
      <c r="BG4606" s="478"/>
    </row>
    <row r="4607" spans="2:59" x14ac:dyDescent="0.2">
      <c r="B4607" s="478"/>
      <c r="C4607" s="478"/>
      <c r="D4607" s="620"/>
      <c r="E4607" s="620"/>
      <c r="F4607" s="620"/>
      <c r="G4607" s="479"/>
      <c r="H4607" s="621"/>
      <c r="I4607" s="622"/>
      <c r="J4607" s="622"/>
      <c r="K4607" s="623"/>
      <c r="L4607" s="623"/>
      <c r="M4607" s="622"/>
      <c r="N4607" s="623"/>
      <c r="O4607" s="622"/>
      <c r="P4607" s="479"/>
      <c r="Q4607" s="479"/>
      <c r="R4607" s="623"/>
      <c r="S4607" s="478"/>
      <c r="T4607" s="478"/>
      <c r="U4607" s="624"/>
      <c r="V4607" s="624"/>
      <c r="W4607" s="624"/>
      <c r="BB4607" s="478"/>
      <c r="BC4607" s="478"/>
      <c r="BD4607" s="478"/>
      <c r="BE4607" s="478"/>
      <c r="BF4607" s="478"/>
      <c r="BG4607" s="478"/>
    </row>
    <row r="4608" spans="2:59" x14ac:dyDescent="0.2">
      <c r="B4608" s="478"/>
      <c r="C4608" s="478"/>
      <c r="D4608" s="620"/>
      <c r="E4608" s="620"/>
      <c r="F4608" s="620"/>
      <c r="G4608" s="479"/>
      <c r="H4608" s="621"/>
      <c r="I4608" s="622"/>
      <c r="J4608" s="622"/>
      <c r="K4608" s="623"/>
      <c r="L4608" s="623"/>
      <c r="M4608" s="622"/>
      <c r="N4608" s="623"/>
      <c r="O4608" s="622"/>
      <c r="P4608" s="479"/>
      <c r="Q4608" s="479"/>
      <c r="R4608" s="623"/>
      <c r="S4608" s="478"/>
      <c r="T4608" s="478"/>
      <c r="U4608" s="624"/>
      <c r="V4608" s="624"/>
      <c r="W4608" s="624"/>
      <c r="BB4608" s="478"/>
      <c r="BC4608" s="478"/>
      <c r="BD4608" s="478"/>
      <c r="BE4608" s="478"/>
      <c r="BF4608" s="478"/>
      <c r="BG4608" s="478"/>
    </row>
    <row r="4609" spans="2:59" x14ac:dyDescent="0.2">
      <c r="B4609" s="478"/>
      <c r="C4609" s="478"/>
      <c r="D4609" s="620"/>
      <c r="E4609" s="620"/>
      <c r="F4609" s="620"/>
      <c r="G4609" s="479"/>
      <c r="H4609" s="621"/>
      <c r="I4609" s="622"/>
      <c r="J4609" s="622"/>
      <c r="K4609" s="623"/>
      <c r="L4609" s="623"/>
      <c r="M4609" s="622"/>
      <c r="N4609" s="623"/>
      <c r="O4609" s="622"/>
      <c r="P4609" s="479"/>
      <c r="Q4609" s="479"/>
      <c r="R4609" s="623"/>
      <c r="S4609" s="478"/>
      <c r="T4609" s="478"/>
      <c r="U4609" s="624"/>
      <c r="V4609" s="624"/>
      <c r="W4609" s="624"/>
      <c r="BB4609" s="478"/>
      <c r="BC4609" s="478"/>
      <c r="BD4609" s="478"/>
      <c r="BE4609" s="478"/>
      <c r="BF4609" s="478"/>
      <c r="BG4609" s="478"/>
    </row>
    <row r="4610" spans="2:59" x14ac:dyDescent="0.2">
      <c r="B4610" s="478"/>
      <c r="C4610" s="478"/>
      <c r="D4610" s="620"/>
      <c r="E4610" s="620"/>
      <c r="F4610" s="620"/>
      <c r="G4610" s="479"/>
      <c r="H4610" s="621"/>
      <c r="I4610" s="622"/>
      <c r="J4610" s="622"/>
      <c r="K4610" s="623"/>
      <c r="L4610" s="623"/>
      <c r="M4610" s="622"/>
      <c r="N4610" s="623"/>
      <c r="O4610" s="622"/>
      <c r="P4610" s="479"/>
      <c r="Q4610" s="479"/>
      <c r="R4610" s="623"/>
      <c r="S4610" s="478"/>
      <c r="T4610" s="478"/>
      <c r="U4610" s="624"/>
      <c r="V4610" s="624"/>
      <c r="W4610" s="624"/>
      <c r="BB4610" s="478"/>
      <c r="BC4610" s="478"/>
      <c r="BD4610" s="478"/>
      <c r="BE4610" s="478"/>
      <c r="BF4610" s="478"/>
      <c r="BG4610" s="478"/>
    </row>
    <row r="4611" spans="2:59" x14ac:dyDescent="0.2">
      <c r="B4611" s="478"/>
      <c r="C4611" s="478"/>
      <c r="D4611" s="620"/>
      <c r="E4611" s="620"/>
      <c r="F4611" s="620"/>
      <c r="G4611" s="479"/>
      <c r="H4611" s="621"/>
      <c r="I4611" s="622"/>
      <c r="J4611" s="622"/>
      <c r="K4611" s="623"/>
      <c r="L4611" s="623"/>
      <c r="M4611" s="622"/>
      <c r="N4611" s="623"/>
      <c r="O4611" s="622"/>
      <c r="P4611" s="479"/>
      <c r="Q4611" s="479"/>
      <c r="R4611" s="623"/>
      <c r="S4611" s="478"/>
      <c r="T4611" s="478"/>
      <c r="U4611" s="624"/>
      <c r="V4611" s="624"/>
      <c r="W4611" s="624"/>
      <c r="BB4611" s="478"/>
      <c r="BC4611" s="478"/>
      <c r="BD4611" s="478"/>
      <c r="BE4611" s="478"/>
      <c r="BF4611" s="478"/>
      <c r="BG4611" s="478"/>
    </row>
    <row r="4612" spans="2:59" x14ac:dyDescent="0.2">
      <c r="B4612" s="478"/>
      <c r="C4612" s="478"/>
      <c r="D4612" s="620"/>
      <c r="E4612" s="620"/>
      <c r="F4612" s="620"/>
      <c r="G4612" s="479"/>
      <c r="H4612" s="621"/>
      <c r="I4612" s="622"/>
      <c r="J4612" s="622"/>
      <c r="K4612" s="623"/>
      <c r="L4612" s="623"/>
      <c r="M4612" s="622"/>
      <c r="N4612" s="623"/>
      <c r="O4612" s="622"/>
      <c r="P4612" s="479"/>
      <c r="Q4612" s="479"/>
      <c r="R4612" s="623"/>
      <c r="S4612" s="478"/>
      <c r="T4612" s="478"/>
      <c r="U4612" s="624"/>
      <c r="V4612" s="624"/>
      <c r="W4612" s="624"/>
      <c r="BB4612" s="478"/>
      <c r="BC4612" s="478"/>
      <c r="BD4612" s="478"/>
      <c r="BE4612" s="478"/>
      <c r="BF4612" s="478"/>
      <c r="BG4612" s="478"/>
    </row>
    <row r="4613" spans="2:59" x14ac:dyDescent="0.2">
      <c r="B4613" s="478"/>
      <c r="C4613" s="478"/>
      <c r="D4613" s="620"/>
      <c r="E4613" s="620"/>
      <c r="F4613" s="620"/>
      <c r="G4613" s="479"/>
      <c r="H4613" s="621"/>
      <c r="I4613" s="622"/>
      <c r="J4613" s="622"/>
      <c r="K4613" s="623"/>
      <c r="L4613" s="623"/>
      <c r="M4613" s="622"/>
      <c r="N4613" s="623"/>
      <c r="O4613" s="622"/>
      <c r="P4613" s="479"/>
      <c r="Q4613" s="479"/>
      <c r="R4613" s="623"/>
      <c r="S4613" s="478"/>
      <c r="T4613" s="478"/>
      <c r="U4613" s="624"/>
      <c r="V4613" s="624"/>
      <c r="W4613" s="624"/>
      <c r="BB4613" s="478"/>
      <c r="BC4613" s="478"/>
      <c r="BD4613" s="478"/>
      <c r="BE4613" s="478"/>
      <c r="BF4613" s="478"/>
      <c r="BG4613" s="478"/>
    </row>
    <row r="4614" spans="2:59" x14ac:dyDescent="0.2">
      <c r="B4614" s="478"/>
      <c r="C4614" s="478"/>
      <c r="D4614" s="620"/>
      <c r="E4614" s="620"/>
      <c r="F4614" s="620"/>
      <c r="G4614" s="479"/>
      <c r="H4614" s="621"/>
      <c r="I4614" s="622"/>
      <c r="J4614" s="622"/>
      <c r="K4614" s="623"/>
      <c r="L4614" s="623"/>
      <c r="M4614" s="622"/>
      <c r="N4614" s="623"/>
      <c r="O4614" s="622"/>
      <c r="P4614" s="479"/>
      <c r="Q4614" s="479"/>
      <c r="R4614" s="623"/>
      <c r="S4614" s="478"/>
      <c r="T4614" s="478"/>
      <c r="U4614" s="624"/>
      <c r="V4614" s="624"/>
      <c r="W4614" s="624"/>
      <c r="BB4614" s="478"/>
      <c r="BC4614" s="478"/>
      <c r="BD4614" s="478"/>
      <c r="BE4614" s="478"/>
      <c r="BF4614" s="478"/>
      <c r="BG4614" s="478"/>
    </row>
    <row r="4615" spans="2:59" x14ac:dyDescent="0.2">
      <c r="B4615" s="478"/>
      <c r="C4615" s="478"/>
      <c r="D4615" s="620"/>
      <c r="E4615" s="620"/>
      <c r="F4615" s="620"/>
      <c r="G4615" s="479"/>
      <c r="H4615" s="621"/>
      <c r="I4615" s="622"/>
      <c r="J4615" s="622"/>
      <c r="K4615" s="623"/>
      <c r="L4615" s="623"/>
      <c r="M4615" s="622"/>
      <c r="N4615" s="623"/>
      <c r="O4615" s="622"/>
      <c r="P4615" s="479"/>
      <c r="Q4615" s="479"/>
      <c r="R4615" s="623"/>
      <c r="S4615" s="478"/>
      <c r="T4615" s="478"/>
      <c r="U4615" s="624"/>
      <c r="V4615" s="624"/>
      <c r="W4615" s="624"/>
      <c r="BB4615" s="478"/>
      <c r="BC4615" s="478"/>
      <c r="BD4615" s="478"/>
      <c r="BE4615" s="478"/>
      <c r="BF4615" s="478"/>
      <c r="BG4615" s="478"/>
    </row>
    <row r="4616" spans="2:59" x14ac:dyDescent="0.2">
      <c r="B4616" s="478"/>
      <c r="C4616" s="478"/>
      <c r="D4616" s="620"/>
      <c r="E4616" s="620"/>
      <c r="F4616" s="620"/>
      <c r="G4616" s="479"/>
      <c r="H4616" s="621"/>
      <c r="I4616" s="622"/>
      <c r="J4616" s="622"/>
      <c r="K4616" s="623"/>
      <c r="L4616" s="623"/>
      <c r="M4616" s="622"/>
      <c r="N4616" s="623"/>
      <c r="O4616" s="622"/>
      <c r="P4616" s="479"/>
      <c r="Q4616" s="479"/>
      <c r="R4616" s="623"/>
      <c r="S4616" s="478"/>
      <c r="T4616" s="478"/>
      <c r="U4616" s="624"/>
      <c r="V4616" s="624"/>
      <c r="W4616" s="624"/>
      <c r="BB4616" s="478"/>
      <c r="BC4616" s="478"/>
      <c r="BD4616" s="478"/>
      <c r="BE4616" s="478"/>
      <c r="BF4616" s="478"/>
      <c r="BG4616" s="478"/>
    </row>
    <row r="4617" spans="2:59" x14ac:dyDescent="0.2">
      <c r="B4617" s="478"/>
      <c r="C4617" s="478"/>
      <c r="D4617" s="620"/>
      <c r="E4617" s="620"/>
      <c r="F4617" s="620"/>
      <c r="G4617" s="479"/>
      <c r="H4617" s="621"/>
      <c r="I4617" s="622"/>
      <c r="J4617" s="622"/>
      <c r="K4617" s="623"/>
      <c r="L4617" s="623"/>
      <c r="M4617" s="622"/>
      <c r="N4617" s="623"/>
      <c r="O4617" s="622"/>
      <c r="P4617" s="479"/>
      <c r="Q4617" s="479"/>
      <c r="R4617" s="623"/>
      <c r="S4617" s="478"/>
      <c r="T4617" s="478"/>
      <c r="U4617" s="624"/>
      <c r="V4617" s="624"/>
      <c r="W4617" s="624"/>
      <c r="BB4617" s="478"/>
      <c r="BC4617" s="478"/>
      <c r="BD4617" s="478"/>
      <c r="BE4617" s="478"/>
      <c r="BF4617" s="478"/>
      <c r="BG4617" s="478"/>
    </row>
    <row r="4618" spans="2:59" x14ac:dyDescent="0.2">
      <c r="B4618" s="478"/>
      <c r="C4618" s="478"/>
      <c r="D4618" s="620"/>
      <c r="E4618" s="620"/>
      <c r="F4618" s="620"/>
      <c r="G4618" s="479"/>
      <c r="H4618" s="621"/>
      <c r="I4618" s="622"/>
      <c r="J4618" s="622"/>
      <c r="K4618" s="623"/>
      <c r="L4618" s="623"/>
      <c r="M4618" s="622"/>
      <c r="N4618" s="623"/>
      <c r="O4618" s="622"/>
      <c r="P4618" s="479"/>
      <c r="Q4618" s="479"/>
      <c r="R4618" s="623"/>
      <c r="S4618" s="478"/>
      <c r="T4618" s="478"/>
      <c r="U4618" s="624"/>
      <c r="V4618" s="624"/>
      <c r="W4618" s="624"/>
      <c r="BB4618" s="478"/>
      <c r="BC4618" s="478"/>
      <c r="BD4618" s="478"/>
      <c r="BE4618" s="478"/>
      <c r="BF4618" s="478"/>
      <c r="BG4618" s="478"/>
    </row>
    <row r="4619" spans="2:59" x14ac:dyDescent="0.2">
      <c r="B4619" s="478"/>
      <c r="C4619" s="478"/>
      <c r="D4619" s="620"/>
      <c r="E4619" s="620"/>
      <c r="F4619" s="620"/>
      <c r="G4619" s="479"/>
      <c r="H4619" s="621"/>
      <c r="I4619" s="622"/>
      <c r="J4619" s="622"/>
      <c r="K4619" s="623"/>
      <c r="L4619" s="623"/>
      <c r="M4619" s="622"/>
      <c r="N4619" s="623"/>
      <c r="O4619" s="622"/>
      <c r="P4619" s="479"/>
      <c r="Q4619" s="479"/>
      <c r="R4619" s="623"/>
      <c r="S4619" s="478"/>
      <c r="T4619" s="478"/>
      <c r="U4619" s="624"/>
      <c r="V4619" s="624"/>
      <c r="W4619" s="624"/>
      <c r="BB4619" s="478"/>
      <c r="BC4619" s="478"/>
      <c r="BD4619" s="478"/>
      <c r="BE4619" s="478"/>
      <c r="BF4619" s="478"/>
      <c r="BG4619" s="478"/>
    </row>
    <row r="4620" spans="2:59" x14ac:dyDescent="0.2">
      <c r="B4620" s="478"/>
      <c r="C4620" s="478"/>
      <c r="D4620" s="620"/>
      <c r="E4620" s="620"/>
      <c r="F4620" s="620"/>
      <c r="G4620" s="479"/>
      <c r="H4620" s="621"/>
      <c r="I4620" s="622"/>
      <c r="J4620" s="622"/>
      <c r="K4620" s="623"/>
      <c r="L4620" s="623"/>
      <c r="M4620" s="622"/>
      <c r="N4620" s="623"/>
      <c r="O4620" s="622"/>
      <c r="P4620" s="479"/>
      <c r="Q4620" s="479"/>
      <c r="R4620" s="623"/>
      <c r="S4620" s="478"/>
      <c r="T4620" s="478"/>
      <c r="U4620" s="624"/>
      <c r="V4620" s="624"/>
      <c r="W4620" s="624"/>
      <c r="BB4620" s="478"/>
      <c r="BC4620" s="478"/>
      <c r="BD4620" s="478"/>
      <c r="BE4620" s="478"/>
      <c r="BF4620" s="478"/>
      <c r="BG4620" s="478"/>
    </row>
    <row r="4621" spans="2:59" x14ac:dyDescent="0.2">
      <c r="B4621" s="478"/>
      <c r="C4621" s="478"/>
      <c r="D4621" s="620"/>
      <c r="E4621" s="620"/>
      <c r="F4621" s="620"/>
      <c r="G4621" s="479"/>
      <c r="H4621" s="621"/>
      <c r="I4621" s="622"/>
      <c r="J4621" s="622"/>
      <c r="K4621" s="623"/>
      <c r="L4621" s="623"/>
      <c r="M4621" s="622"/>
      <c r="N4621" s="623"/>
      <c r="O4621" s="622"/>
      <c r="P4621" s="479"/>
      <c r="Q4621" s="479"/>
      <c r="R4621" s="623"/>
      <c r="S4621" s="478"/>
      <c r="T4621" s="478"/>
      <c r="U4621" s="624"/>
      <c r="V4621" s="624"/>
      <c r="W4621" s="624"/>
      <c r="BB4621" s="478"/>
      <c r="BC4621" s="478"/>
      <c r="BD4621" s="478"/>
      <c r="BE4621" s="478"/>
      <c r="BF4621" s="478"/>
      <c r="BG4621" s="478"/>
    </row>
    <row r="4622" spans="2:59" x14ac:dyDescent="0.2">
      <c r="B4622" s="478"/>
      <c r="C4622" s="478"/>
      <c r="D4622" s="620"/>
      <c r="E4622" s="620"/>
      <c r="F4622" s="620"/>
      <c r="G4622" s="479"/>
      <c r="H4622" s="621"/>
      <c r="I4622" s="622"/>
      <c r="J4622" s="622"/>
      <c r="K4622" s="623"/>
      <c r="L4622" s="623"/>
      <c r="M4622" s="622"/>
      <c r="N4622" s="623"/>
      <c r="O4622" s="622"/>
      <c r="P4622" s="479"/>
      <c r="Q4622" s="479"/>
      <c r="R4622" s="623"/>
      <c r="S4622" s="478"/>
      <c r="T4622" s="478"/>
      <c r="U4622" s="624"/>
      <c r="V4622" s="624"/>
      <c r="W4622" s="624"/>
      <c r="BB4622" s="478"/>
      <c r="BC4622" s="478"/>
      <c r="BD4622" s="478"/>
      <c r="BE4622" s="478"/>
      <c r="BF4622" s="478"/>
      <c r="BG4622" s="478"/>
    </row>
    <row r="4623" spans="2:59" x14ac:dyDescent="0.2">
      <c r="B4623" s="478"/>
      <c r="C4623" s="478"/>
      <c r="D4623" s="620"/>
      <c r="E4623" s="620"/>
      <c r="F4623" s="620"/>
      <c r="G4623" s="479"/>
      <c r="H4623" s="621"/>
      <c r="I4623" s="622"/>
      <c r="J4623" s="622"/>
      <c r="K4623" s="623"/>
      <c r="L4623" s="623"/>
      <c r="M4623" s="622"/>
      <c r="N4623" s="623"/>
      <c r="O4623" s="622"/>
      <c r="P4623" s="479"/>
      <c r="Q4623" s="479"/>
      <c r="R4623" s="623"/>
      <c r="S4623" s="478"/>
      <c r="T4623" s="478"/>
      <c r="U4623" s="624"/>
      <c r="V4623" s="624"/>
      <c r="W4623" s="624"/>
      <c r="BB4623" s="478"/>
      <c r="BC4623" s="478"/>
      <c r="BD4623" s="478"/>
      <c r="BE4623" s="478"/>
      <c r="BF4623" s="478"/>
      <c r="BG4623" s="478"/>
    </row>
    <row r="4624" spans="2:59" x14ac:dyDescent="0.2">
      <c r="B4624" s="478"/>
      <c r="C4624" s="478"/>
      <c r="D4624" s="620"/>
      <c r="E4624" s="620"/>
      <c r="F4624" s="620"/>
      <c r="G4624" s="479"/>
      <c r="H4624" s="621"/>
      <c r="I4624" s="622"/>
      <c r="J4624" s="622"/>
      <c r="K4624" s="623"/>
      <c r="L4624" s="623"/>
      <c r="M4624" s="622"/>
      <c r="N4624" s="623"/>
      <c r="O4624" s="622"/>
      <c r="P4624" s="479"/>
      <c r="Q4624" s="479"/>
      <c r="R4624" s="623"/>
      <c r="S4624" s="478"/>
      <c r="T4624" s="478"/>
      <c r="U4624" s="624"/>
      <c r="V4624" s="624"/>
      <c r="W4624" s="624"/>
      <c r="BB4624" s="478"/>
      <c r="BC4624" s="478"/>
      <c r="BD4624" s="478"/>
      <c r="BE4624" s="478"/>
      <c r="BF4624" s="478"/>
      <c r="BG4624" s="478"/>
    </row>
    <row r="4625" spans="2:59" x14ac:dyDescent="0.2">
      <c r="B4625" s="478"/>
      <c r="C4625" s="478"/>
      <c r="D4625" s="620"/>
      <c r="E4625" s="620"/>
      <c r="F4625" s="620"/>
      <c r="G4625" s="479"/>
      <c r="H4625" s="621"/>
      <c r="I4625" s="622"/>
      <c r="J4625" s="622"/>
      <c r="K4625" s="623"/>
      <c r="L4625" s="623"/>
      <c r="M4625" s="622"/>
      <c r="N4625" s="623"/>
      <c r="O4625" s="622"/>
      <c r="P4625" s="479"/>
      <c r="Q4625" s="479"/>
      <c r="R4625" s="623"/>
      <c r="S4625" s="478"/>
      <c r="T4625" s="478"/>
      <c r="U4625" s="624"/>
      <c r="V4625" s="624"/>
      <c r="W4625" s="624"/>
      <c r="BB4625" s="478"/>
      <c r="BC4625" s="478"/>
      <c r="BD4625" s="478"/>
      <c r="BE4625" s="478"/>
      <c r="BF4625" s="478"/>
      <c r="BG4625" s="478"/>
    </row>
    <row r="4626" spans="2:59" x14ac:dyDescent="0.2">
      <c r="B4626" s="478"/>
      <c r="C4626" s="478"/>
      <c r="D4626" s="620"/>
      <c r="E4626" s="620"/>
      <c r="F4626" s="620"/>
      <c r="G4626" s="479"/>
      <c r="H4626" s="621"/>
      <c r="I4626" s="622"/>
      <c r="J4626" s="622"/>
      <c r="K4626" s="623"/>
      <c r="L4626" s="623"/>
      <c r="M4626" s="622"/>
      <c r="N4626" s="623"/>
      <c r="O4626" s="622"/>
      <c r="P4626" s="479"/>
      <c r="Q4626" s="479"/>
      <c r="R4626" s="623"/>
      <c r="S4626" s="478"/>
      <c r="T4626" s="478"/>
      <c r="U4626" s="624"/>
      <c r="V4626" s="624"/>
      <c r="W4626" s="624"/>
      <c r="BB4626" s="478"/>
      <c r="BC4626" s="478"/>
      <c r="BD4626" s="478"/>
      <c r="BE4626" s="478"/>
      <c r="BF4626" s="478"/>
      <c r="BG4626" s="478"/>
    </row>
    <row r="4627" spans="2:59" x14ac:dyDescent="0.2">
      <c r="B4627" s="478"/>
      <c r="C4627" s="478"/>
      <c r="D4627" s="620"/>
      <c r="E4627" s="620"/>
      <c r="F4627" s="620"/>
      <c r="G4627" s="479"/>
      <c r="H4627" s="621"/>
      <c r="I4627" s="622"/>
      <c r="J4627" s="622"/>
      <c r="K4627" s="623"/>
      <c r="L4627" s="623"/>
      <c r="M4627" s="622"/>
      <c r="N4627" s="623"/>
      <c r="O4627" s="622"/>
      <c r="P4627" s="479"/>
      <c r="Q4627" s="479"/>
      <c r="R4627" s="623"/>
      <c r="S4627" s="478"/>
      <c r="T4627" s="478"/>
      <c r="U4627" s="624"/>
      <c r="V4627" s="624"/>
      <c r="W4627" s="624"/>
      <c r="BB4627" s="478"/>
      <c r="BC4627" s="478"/>
      <c r="BD4627" s="478"/>
      <c r="BE4627" s="478"/>
      <c r="BF4627" s="478"/>
      <c r="BG4627" s="478"/>
    </row>
    <row r="4628" spans="2:59" x14ac:dyDescent="0.2">
      <c r="B4628" s="478"/>
      <c r="C4628" s="478"/>
      <c r="D4628" s="620"/>
      <c r="E4628" s="620"/>
      <c r="F4628" s="620"/>
      <c r="G4628" s="479"/>
      <c r="H4628" s="621"/>
      <c r="I4628" s="622"/>
      <c r="J4628" s="622"/>
      <c r="K4628" s="623"/>
      <c r="L4628" s="623"/>
      <c r="M4628" s="622"/>
      <c r="N4628" s="623"/>
      <c r="O4628" s="622"/>
      <c r="P4628" s="479"/>
      <c r="Q4628" s="479"/>
      <c r="R4628" s="623"/>
      <c r="S4628" s="478"/>
      <c r="T4628" s="478"/>
      <c r="U4628" s="624"/>
      <c r="V4628" s="624"/>
      <c r="W4628" s="624"/>
      <c r="BB4628" s="478"/>
      <c r="BC4628" s="478"/>
      <c r="BD4628" s="478"/>
      <c r="BE4628" s="478"/>
      <c r="BF4628" s="478"/>
      <c r="BG4628" s="478"/>
    </row>
    <row r="4629" spans="2:59" x14ac:dyDescent="0.2">
      <c r="B4629" s="478"/>
      <c r="C4629" s="478"/>
      <c r="D4629" s="620"/>
      <c r="E4629" s="620"/>
      <c r="F4629" s="620"/>
      <c r="G4629" s="479"/>
      <c r="H4629" s="621"/>
      <c r="I4629" s="622"/>
      <c r="J4629" s="622"/>
      <c r="K4629" s="623"/>
      <c r="L4629" s="623"/>
      <c r="M4629" s="622"/>
      <c r="N4629" s="623"/>
      <c r="O4629" s="622"/>
      <c r="P4629" s="479"/>
      <c r="Q4629" s="479"/>
      <c r="R4629" s="623"/>
      <c r="S4629" s="478"/>
      <c r="T4629" s="478"/>
      <c r="U4629" s="624"/>
      <c r="V4629" s="624"/>
      <c r="W4629" s="624"/>
      <c r="BB4629" s="478"/>
      <c r="BC4629" s="478"/>
      <c r="BD4629" s="478"/>
      <c r="BE4629" s="478"/>
      <c r="BF4629" s="478"/>
      <c r="BG4629" s="478"/>
    </row>
    <row r="4630" spans="2:59" x14ac:dyDescent="0.2">
      <c r="B4630" s="478"/>
      <c r="C4630" s="478"/>
      <c r="D4630" s="620"/>
      <c r="E4630" s="620"/>
      <c r="F4630" s="620"/>
      <c r="G4630" s="479"/>
      <c r="H4630" s="621"/>
      <c r="I4630" s="622"/>
      <c r="J4630" s="622"/>
      <c r="K4630" s="623"/>
      <c r="L4630" s="623"/>
      <c r="M4630" s="622"/>
      <c r="N4630" s="623"/>
      <c r="O4630" s="622"/>
      <c r="P4630" s="479"/>
      <c r="Q4630" s="479"/>
      <c r="R4630" s="623"/>
      <c r="S4630" s="478"/>
      <c r="T4630" s="478"/>
      <c r="U4630" s="624"/>
      <c r="V4630" s="624"/>
      <c r="W4630" s="624"/>
      <c r="BB4630" s="478"/>
      <c r="BC4630" s="478"/>
      <c r="BD4630" s="478"/>
      <c r="BE4630" s="478"/>
      <c r="BF4630" s="478"/>
      <c r="BG4630" s="478"/>
    </row>
    <row r="4631" spans="2:59" x14ac:dyDescent="0.2">
      <c r="B4631" s="478"/>
      <c r="C4631" s="478"/>
      <c r="D4631" s="620"/>
      <c r="E4631" s="620"/>
      <c r="F4631" s="620"/>
      <c r="G4631" s="479"/>
      <c r="H4631" s="621"/>
      <c r="I4631" s="622"/>
      <c r="J4631" s="622"/>
      <c r="K4631" s="623"/>
      <c r="L4631" s="623"/>
      <c r="M4631" s="622"/>
      <c r="N4631" s="623"/>
      <c r="O4631" s="622"/>
      <c r="P4631" s="479"/>
      <c r="Q4631" s="479"/>
      <c r="R4631" s="623"/>
      <c r="S4631" s="478"/>
      <c r="T4631" s="478"/>
      <c r="U4631" s="624"/>
      <c r="V4631" s="624"/>
      <c r="W4631" s="624"/>
      <c r="BB4631" s="478"/>
      <c r="BC4631" s="478"/>
      <c r="BD4631" s="478"/>
      <c r="BE4631" s="478"/>
      <c r="BF4631" s="478"/>
      <c r="BG4631" s="478"/>
    </row>
    <row r="4632" spans="2:59" x14ac:dyDescent="0.2">
      <c r="B4632" s="478"/>
      <c r="C4632" s="478"/>
      <c r="D4632" s="620"/>
      <c r="E4632" s="620"/>
      <c r="F4632" s="620"/>
      <c r="G4632" s="479"/>
      <c r="H4632" s="621"/>
      <c r="I4632" s="622"/>
      <c r="J4632" s="622"/>
      <c r="K4632" s="623"/>
      <c r="L4632" s="623"/>
      <c r="M4632" s="622"/>
      <c r="N4632" s="623"/>
      <c r="O4632" s="622"/>
      <c r="P4632" s="479"/>
      <c r="Q4632" s="479"/>
      <c r="R4632" s="623"/>
      <c r="S4632" s="478"/>
      <c r="T4632" s="478"/>
      <c r="U4632" s="624"/>
      <c r="V4632" s="624"/>
      <c r="W4632" s="624"/>
      <c r="BB4632" s="478"/>
      <c r="BC4632" s="478"/>
      <c r="BD4632" s="478"/>
      <c r="BE4632" s="478"/>
      <c r="BF4632" s="478"/>
      <c r="BG4632" s="478"/>
    </row>
    <row r="4633" spans="2:59" x14ac:dyDescent="0.2">
      <c r="B4633" s="478"/>
      <c r="C4633" s="478"/>
      <c r="D4633" s="620"/>
      <c r="E4633" s="620"/>
      <c r="F4633" s="620"/>
      <c r="G4633" s="479"/>
      <c r="H4633" s="621"/>
      <c r="I4633" s="622"/>
      <c r="J4633" s="622"/>
      <c r="K4633" s="623"/>
      <c r="L4633" s="623"/>
      <c r="M4633" s="622"/>
      <c r="N4633" s="623"/>
      <c r="O4633" s="622"/>
      <c r="P4633" s="479"/>
      <c r="Q4633" s="479"/>
      <c r="R4633" s="623"/>
      <c r="S4633" s="478"/>
      <c r="T4633" s="478"/>
      <c r="U4633" s="624"/>
      <c r="V4633" s="624"/>
      <c r="W4633" s="624"/>
      <c r="BB4633" s="478"/>
      <c r="BC4633" s="478"/>
      <c r="BD4633" s="478"/>
      <c r="BE4633" s="478"/>
      <c r="BF4633" s="478"/>
      <c r="BG4633" s="478"/>
    </row>
    <row r="4634" spans="2:59" x14ac:dyDescent="0.2">
      <c r="B4634" s="478"/>
      <c r="C4634" s="478"/>
      <c r="D4634" s="620"/>
      <c r="E4634" s="620"/>
      <c r="F4634" s="620"/>
      <c r="G4634" s="479"/>
      <c r="H4634" s="621"/>
      <c r="I4634" s="622"/>
      <c r="J4634" s="622"/>
      <c r="K4634" s="623"/>
      <c r="L4634" s="623"/>
      <c r="M4634" s="622"/>
      <c r="N4634" s="623"/>
      <c r="O4634" s="622"/>
      <c r="P4634" s="479"/>
      <c r="Q4634" s="479"/>
      <c r="R4634" s="623"/>
      <c r="S4634" s="478"/>
      <c r="T4634" s="478"/>
      <c r="U4634" s="624"/>
      <c r="V4634" s="624"/>
      <c r="W4634" s="624"/>
      <c r="BB4634" s="478"/>
      <c r="BC4634" s="478"/>
      <c r="BD4634" s="478"/>
      <c r="BE4634" s="478"/>
      <c r="BF4634" s="478"/>
      <c r="BG4634" s="478"/>
    </row>
    <row r="4635" spans="2:59" x14ac:dyDescent="0.2">
      <c r="B4635" s="478"/>
      <c r="C4635" s="478"/>
      <c r="D4635" s="620"/>
      <c r="E4635" s="620"/>
      <c r="F4635" s="620"/>
      <c r="G4635" s="479"/>
      <c r="H4635" s="621"/>
      <c r="I4635" s="622"/>
      <c r="J4635" s="622"/>
      <c r="K4635" s="623"/>
      <c r="L4635" s="623"/>
      <c r="M4635" s="622"/>
      <c r="N4635" s="623"/>
      <c r="O4635" s="622"/>
      <c r="P4635" s="479"/>
      <c r="Q4635" s="479"/>
      <c r="R4635" s="623"/>
      <c r="S4635" s="478"/>
      <c r="T4635" s="478"/>
      <c r="U4635" s="624"/>
      <c r="V4635" s="624"/>
      <c r="W4635" s="624"/>
      <c r="BB4635" s="478"/>
      <c r="BC4635" s="478"/>
      <c r="BD4635" s="478"/>
      <c r="BE4635" s="478"/>
      <c r="BF4635" s="478"/>
      <c r="BG4635" s="478"/>
    </row>
    <row r="4636" spans="2:59" x14ac:dyDescent="0.2">
      <c r="B4636" s="478"/>
      <c r="C4636" s="478"/>
      <c r="D4636" s="620"/>
      <c r="E4636" s="620"/>
      <c r="F4636" s="620"/>
      <c r="G4636" s="479"/>
      <c r="H4636" s="621"/>
      <c r="I4636" s="622"/>
      <c r="J4636" s="622"/>
      <c r="K4636" s="623"/>
      <c r="L4636" s="623"/>
      <c r="M4636" s="622"/>
      <c r="N4636" s="623"/>
      <c r="O4636" s="622"/>
      <c r="P4636" s="479"/>
      <c r="Q4636" s="479"/>
      <c r="R4636" s="623"/>
      <c r="S4636" s="478"/>
      <c r="T4636" s="478"/>
      <c r="U4636" s="624"/>
      <c r="V4636" s="624"/>
      <c r="W4636" s="624"/>
      <c r="BB4636" s="478"/>
      <c r="BC4636" s="478"/>
      <c r="BD4636" s="478"/>
      <c r="BE4636" s="478"/>
      <c r="BF4636" s="478"/>
      <c r="BG4636" s="478"/>
    </row>
    <row r="4637" spans="2:59" x14ac:dyDescent="0.2">
      <c r="B4637" s="478"/>
      <c r="C4637" s="478"/>
      <c r="D4637" s="620"/>
      <c r="E4637" s="620"/>
      <c r="F4637" s="620"/>
      <c r="G4637" s="479"/>
      <c r="H4637" s="621"/>
      <c r="I4637" s="622"/>
      <c r="J4637" s="622"/>
      <c r="K4637" s="623"/>
      <c r="L4637" s="623"/>
      <c r="M4637" s="622"/>
      <c r="N4637" s="623"/>
      <c r="O4637" s="622"/>
      <c r="P4637" s="479"/>
      <c r="Q4637" s="479"/>
      <c r="R4637" s="623"/>
      <c r="S4637" s="478"/>
      <c r="T4637" s="478"/>
      <c r="U4637" s="624"/>
      <c r="V4637" s="624"/>
      <c r="W4637" s="624"/>
      <c r="BB4637" s="478"/>
      <c r="BC4637" s="478"/>
      <c r="BD4637" s="478"/>
      <c r="BE4637" s="478"/>
      <c r="BF4637" s="478"/>
      <c r="BG4637" s="478"/>
    </row>
    <row r="4638" spans="2:59" x14ac:dyDescent="0.2">
      <c r="B4638" s="478"/>
      <c r="C4638" s="478"/>
      <c r="D4638" s="620"/>
      <c r="E4638" s="620"/>
      <c r="F4638" s="620"/>
      <c r="G4638" s="479"/>
      <c r="H4638" s="621"/>
      <c r="I4638" s="622"/>
      <c r="J4638" s="622"/>
      <c r="K4638" s="623"/>
      <c r="L4638" s="623"/>
      <c r="M4638" s="622"/>
      <c r="N4638" s="623"/>
      <c r="O4638" s="622"/>
      <c r="P4638" s="479"/>
      <c r="Q4638" s="479"/>
      <c r="R4638" s="623"/>
      <c r="S4638" s="478"/>
      <c r="T4638" s="478"/>
      <c r="U4638" s="624"/>
      <c r="V4638" s="624"/>
      <c r="W4638" s="624"/>
      <c r="BB4638" s="478"/>
      <c r="BC4638" s="478"/>
      <c r="BD4638" s="478"/>
      <c r="BE4638" s="478"/>
      <c r="BF4638" s="478"/>
      <c r="BG4638" s="478"/>
    </row>
    <row r="4639" spans="2:59" x14ac:dyDescent="0.2">
      <c r="B4639" s="478"/>
      <c r="C4639" s="478"/>
      <c r="D4639" s="620"/>
      <c r="E4639" s="620"/>
      <c r="F4639" s="620"/>
      <c r="G4639" s="479"/>
      <c r="H4639" s="621"/>
      <c r="I4639" s="622"/>
      <c r="J4639" s="622"/>
      <c r="K4639" s="623"/>
      <c r="L4639" s="623"/>
      <c r="M4639" s="622"/>
      <c r="N4639" s="623"/>
      <c r="O4639" s="622"/>
      <c r="P4639" s="479"/>
      <c r="Q4639" s="479"/>
      <c r="R4639" s="623"/>
      <c r="S4639" s="478"/>
      <c r="T4639" s="478"/>
      <c r="U4639" s="624"/>
      <c r="V4639" s="624"/>
      <c r="W4639" s="624"/>
      <c r="BB4639" s="478"/>
      <c r="BC4639" s="478"/>
      <c r="BD4639" s="478"/>
      <c r="BE4639" s="478"/>
      <c r="BF4639" s="478"/>
      <c r="BG4639" s="478"/>
    </row>
    <row r="4640" spans="2:59" x14ac:dyDescent="0.2">
      <c r="B4640" s="478"/>
      <c r="C4640" s="478"/>
      <c r="D4640" s="620"/>
      <c r="E4640" s="620"/>
      <c r="F4640" s="620"/>
      <c r="G4640" s="479"/>
      <c r="H4640" s="621"/>
      <c r="I4640" s="622"/>
      <c r="J4640" s="622"/>
      <c r="K4640" s="623"/>
      <c r="L4640" s="623"/>
      <c r="M4640" s="622"/>
      <c r="N4640" s="623"/>
      <c r="O4640" s="622"/>
      <c r="P4640" s="479"/>
      <c r="Q4640" s="479"/>
      <c r="R4640" s="623"/>
      <c r="S4640" s="478"/>
      <c r="T4640" s="478"/>
      <c r="U4640" s="624"/>
      <c r="V4640" s="624"/>
      <c r="W4640" s="624"/>
      <c r="BB4640" s="478"/>
      <c r="BC4640" s="478"/>
      <c r="BD4640" s="478"/>
      <c r="BE4640" s="478"/>
      <c r="BF4640" s="478"/>
      <c r="BG4640" s="478"/>
    </row>
    <row r="4641" spans="2:59" x14ac:dyDescent="0.2">
      <c r="B4641" s="478"/>
      <c r="C4641" s="478"/>
      <c r="D4641" s="620"/>
      <c r="E4641" s="620"/>
      <c r="F4641" s="620"/>
      <c r="G4641" s="479"/>
      <c r="H4641" s="621"/>
      <c r="I4641" s="622"/>
      <c r="J4641" s="622"/>
      <c r="K4641" s="623"/>
      <c r="L4641" s="623"/>
      <c r="M4641" s="622"/>
      <c r="N4641" s="623"/>
      <c r="O4641" s="622"/>
      <c r="P4641" s="479"/>
      <c r="Q4641" s="479"/>
      <c r="R4641" s="623"/>
      <c r="S4641" s="478"/>
      <c r="T4641" s="478"/>
      <c r="U4641" s="624"/>
      <c r="V4641" s="624"/>
      <c r="W4641" s="624"/>
      <c r="BB4641" s="478"/>
      <c r="BC4641" s="478"/>
      <c r="BD4641" s="478"/>
      <c r="BE4641" s="478"/>
      <c r="BF4641" s="478"/>
      <c r="BG4641" s="478"/>
    </row>
    <row r="4642" spans="2:59" x14ac:dyDescent="0.2">
      <c r="B4642" s="478"/>
      <c r="C4642" s="478"/>
      <c r="D4642" s="620"/>
      <c r="E4642" s="620"/>
      <c r="F4642" s="620"/>
      <c r="G4642" s="479"/>
      <c r="H4642" s="621"/>
      <c r="I4642" s="622"/>
      <c r="J4642" s="622"/>
      <c r="K4642" s="623"/>
      <c r="L4642" s="623"/>
      <c r="M4642" s="622"/>
      <c r="N4642" s="623"/>
      <c r="O4642" s="622"/>
      <c r="P4642" s="479"/>
      <c r="Q4642" s="479"/>
      <c r="R4642" s="623"/>
      <c r="S4642" s="478"/>
      <c r="T4642" s="478"/>
      <c r="U4642" s="624"/>
      <c r="V4642" s="624"/>
      <c r="W4642" s="624"/>
      <c r="BB4642" s="478"/>
      <c r="BC4642" s="478"/>
      <c r="BD4642" s="478"/>
      <c r="BE4642" s="478"/>
      <c r="BF4642" s="478"/>
      <c r="BG4642" s="478"/>
    </row>
    <row r="4643" spans="2:59" x14ac:dyDescent="0.2">
      <c r="B4643" s="478"/>
      <c r="C4643" s="478"/>
      <c r="D4643" s="620"/>
      <c r="E4643" s="620"/>
      <c r="F4643" s="620"/>
      <c r="G4643" s="479"/>
      <c r="H4643" s="621"/>
      <c r="I4643" s="622"/>
      <c r="J4643" s="622"/>
      <c r="K4643" s="623"/>
      <c r="L4643" s="623"/>
      <c r="M4643" s="622"/>
      <c r="N4643" s="623"/>
      <c r="O4643" s="622"/>
      <c r="P4643" s="479"/>
      <c r="Q4643" s="479"/>
      <c r="R4643" s="623"/>
      <c r="S4643" s="478"/>
      <c r="T4643" s="478"/>
      <c r="U4643" s="624"/>
      <c r="V4643" s="624"/>
      <c r="W4643" s="624"/>
      <c r="BB4643" s="478"/>
      <c r="BC4643" s="478"/>
      <c r="BD4643" s="478"/>
      <c r="BE4643" s="478"/>
      <c r="BF4643" s="478"/>
      <c r="BG4643" s="478"/>
    </row>
    <row r="4644" spans="2:59" x14ac:dyDescent="0.2">
      <c r="B4644" s="478"/>
      <c r="C4644" s="478"/>
      <c r="D4644" s="620"/>
      <c r="E4644" s="620"/>
      <c r="F4644" s="620"/>
      <c r="G4644" s="479"/>
      <c r="H4644" s="621"/>
      <c r="I4644" s="622"/>
      <c r="J4644" s="622"/>
      <c r="K4644" s="623"/>
      <c r="L4644" s="623"/>
      <c r="M4644" s="622"/>
      <c r="N4644" s="623"/>
      <c r="O4644" s="622"/>
      <c r="P4644" s="479"/>
      <c r="Q4644" s="479"/>
      <c r="R4644" s="623"/>
      <c r="S4644" s="478"/>
      <c r="T4644" s="478"/>
      <c r="U4644" s="624"/>
      <c r="V4644" s="624"/>
      <c r="W4644" s="624"/>
      <c r="BB4644" s="478"/>
      <c r="BC4644" s="478"/>
      <c r="BD4644" s="478"/>
      <c r="BE4644" s="478"/>
      <c r="BF4644" s="478"/>
      <c r="BG4644" s="478"/>
    </row>
    <row r="4645" spans="2:59" x14ac:dyDescent="0.2">
      <c r="B4645" s="478"/>
      <c r="C4645" s="478"/>
      <c r="D4645" s="620"/>
      <c r="E4645" s="620"/>
      <c r="F4645" s="620"/>
      <c r="G4645" s="479"/>
      <c r="H4645" s="621"/>
      <c r="I4645" s="622"/>
      <c r="J4645" s="622"/>
      <c r="K4645" s="623"/>
      <c r="L4645" s="623"/>
      <c r="M4645" s="622"/>
      <c r="N4645" s="623"/>
      <c r="O4645" s="622"/>
      <c r="P4645" s="479"/>
      <c r="Q4645" s="479"/>
      <c r="R4645" s="623"/>
      <c r="S4645" s="478"/>
      <c r="T4645" s="478"/>
      <c r="U4645" s="624"/>
      <c r="V4645" s="624"/>
      <c r="W4645" s="624"/>
      <c r="BB4645" s="478"/>
      <c r="BC4645" s="478"/>
      <c r="BD4645" s="478"/>
      <c r="BE4645" s="478"/>
      <c r="BF4645" s="478"/>
      <c r="BG4645" s="478"/>
    </row>
    <row r="4646" spans="2:59" x14ac:dyDescent="0.2">
      <c r="B4646" s="478"/>
      <c r="C4646" s="478"/>
      <c r="D4646" s="620"/>
      <c r="E4646" s="620"/>
      <c r="F4646" s="620"/>
      <c r="G4646" s="479"/>
      <c r="H4646" s="621"/>
      <c r="I4646" s="622"/>
      <c r="J4646" s="622"/>
      <c r="K4646" s="623"/>
      <c r="L4646" s="623"/>
      <c r="M4646" s="622"/>
      <c r="N4646" s="623"/>
      <c r="O4646" s="622"/>
      <c r="P4646" s="479"/>
      <c r="Q4646" s="479"/>
      <c r="R4646" s="623"/>
      <c r="S4646" s="478"/>
      <c r="T4646" s="478"/>
      <c r="U4646" s="624"/>
      <c r="V4646" s="624"/>
      <c r="W4646" s="624"/>
      <c r="BB4646" s="478"/>
      <c r="BC4646" s="478"/>
      <c r="BD4646" s="478"/>
      <c r="BE4646" s="478"/>
      <c r="BF4646" s="478"/>
      <c r="BG4646" s="478"/>
    </row>
    <row r="4647" spans="2:59" x14ac:dyDescent="0.2">
      <c r="B4647" s="478"/>
      <c r="C4647" s="478"/>
      <c r="D4647" s="620"/>
      <c r="E4647" s="620"/>
      <c r="F4647" s="620"/>
      <c r="G4647" s="479"/>
      <c r="H4647" s="621"/>
      <c r="I4647" s="622"/>
      <c r="J4647" s="622"/>
      <c r="K4647" s="623"/>
      <c r="L4647" s="623"/>
      <c r="M4647" s="622"/>
      <c r="N4647" s="623"/>
      <c r="O4647" s="622"/>
      <c r="P4647" s="479"/>
      <c r="Q4647" s="479"/>
      <c r="R4647" s="623"/>
      <c r="S4647" s="478"/>
      <c r="T4647" s="478"/>
      <c r="U4647" s="624"/>
      <c r="V4647" s="624"/>
      <c r="W4647" s="624"/>
      <c r="BB4647" s="478"/>
      <c r="BC4647" s="478"/>
      <c r="BD4647" s="478"/>
      <c r="BE4647" s="478"/>
      <c r="BF4647" s="478"/>
      <c r="BG4647" s="478"/>
    </row>
    <row r="4648" spans="2:59" x14ac:dyDescent="0.2">
      <c r="B4648" s="478"/>
      <c r="C4648" s="478"/>
      <c r="D4648" s="620"/>
      <c r="E4648" s="620"/>
      <c r="F4648" s="620"/>
      <c r="G4648" s="479"/>
      <c r="H4648" s="621"/>
      <c r="I4648" s="622"/>
      <c r="J4648" s="622"/>
      <c r="K4648" s="623"/>
      <c r="L4648" s="623"/>
      <c r="M4648" s="622"/>
      <c r="N4648" s="623"/>
      <c r="O4648" s="622"/>
      <c r="P4648" s="479"/>
      <c r="Q4648" s="479"/>
      <c r="R4648" s="623"/>
      <c r="S4648" s="478"/>
      <c r="T4648" s="478"/>
      <c r="U4648" s="624"/>
      <c r="V4648" s="624"/>
      <c r="W4648" s="624"/>
      <c r="BB4648" s="478"/>
      <c r="BC4648" s="478"/>
      <c r="BD4648" s="478"/>
      <c r="BE4648" s="478"/>
      <c r="BF4648" s="478"/>
      <c r="BG4648" s="478"/>
    </row>
    <row r="4649" spans="2:59" x14ac:dyDescent="0.2">
      <c r="B4649" s="478"/>
      <c r="C4649" s="478"/>
      <c r="D4649" s="620"/>
      <c r="E4649" s="620"/>
      <c r="F4649" s="620"/>
      <c r="G4649" s="479"/>
      <c r="H4649" s="621"/>
      <c r="I4649" s="622"/>
      <c r="J4649" s="622"/>
      <c r="K4649" s="623"/>
      <c r="L4649" s="623"/>
      <c r="M4649" s="622"/>
      <c r="N4649" s="623"/>
      <c r="O4649" s="622"/>
      <c r="P4649" s="479"/>
      <c r="Q4649" s="479"/>
      <c r="R4649" s="623"/>
      <c r="S4649" s="478"/>
      <c r="T4649" s="478"/>
      <c r="U4649" s="624"/>
      <c r="V4649" s="624"/>
      <c r="W4649" s="624"/>
      <c r="BB4649" s="478"/>
      <c r="BC4649" s="478"/>
      <c r="BD4649" s="478"/>
      <c r="BE4649" s="478"/>
      <c r="BF4649" s="478"/>
      <c r="BG4649" s="478"/>
    </row>
    <row r="4650" spans="2:59" x14ac:dyDescent="0.2">
      <c r="B4650" s="478"/>
      <c r="C4650" s="478"/>
      <c r="D4650" s="620"/>
      <c r="E4650" s="620"/>
      <c r="F4650" s="620"/>
      <c r="G4650" s="479"/>
      <c r="H4650" s="621"/>
      <c r="I4650" s="622"/>
      <c r="J4650" s="622"/>
      <c r="K4650" s="623"/>
      <c r="L4650" s="623"/>
      <c r="M4650" s="622"/>
      <c r="N4650" s="623"/>
      <c r="O4650" s="622"/>
      <c r="P4650" s="479"/>
      <c r="Q4650" s="479"/>
      <c r="R4650" s="623"/>
      <c r="S4650" s="478"/>
      <c r="T4650" s="478"/>
      <c r="U4650" s="624"/>
      <c r="V4650" s="624"/>
      <c r="W4650" s="624"/>
      <c r="BB4650" s="478"/>
      <c r="BC4650" s="478"/>
      <c r="BD4650" s="478"/>
      <c r="BE4650" s="478"/>
      <c r="BF4650" s="478"/>
      <c r="BG4650" s="478"/>
    </row>
    <row r="4651" spans="2:59" x14ac:dyDescent="0.2">
      <c r="B4651" s="478"/>
      <c r="C4651" s="478"/>
      <c r="D4651" s="620"/>
      <c r="E4651" s="620"/>
      <c r="F4651" s="620"/>
      <c r="G4651" s="479"/>
      <c r="H4651" s="621"/>
      <c r="I4651" s="622"/>
      <c r="J4651" s="622"/>
      <c r="K4651" s="623"/>
      <c r="L4651" s="623"/>
      <c r="M4651" s="622"/>
      <c r="N4651" s="623"/>
      <c r="O4651" s="622"/>
      <c r="P4651" s="479"/>
      <c r="Q4651" s="479"/>
      <c r="R4651" s="623"/>
      <c r="S4651" s="478"/>
      <c r="T4651" s="478"/>
      <c r="U4651" s="624"/>
      <c r="V4651" s="624"/>
      <c r="W4651" s="624"/>
      <c r="BB4651" s="478"/>
      <c r="BC4651" s="478"/>
      <c r="BD4651" s="478"/>
      <c r="BE4651" s="478"/>
      <c r="BF4651" s="478"/>
      <c r="BG4651" s="478"/>
    </row>
    <row r="4652" spans="2:59" x14ac:dyDescent="0.2">
      <c r="B4652" s="478"/>
      <c r="C4652" s="478"/>
      <c r="D4652" s="620"/>
      <c r="E4652" s="620"/>
      <c r="F4652" s="620"/>
      <c r="G4652" s="479"/>
      <c r="H4652" s="621"/>
      <c r="I4652" s="622"/>
      <c r="J4652" s="622"/>
      <c r="K4652" s="623"/>
      <c r="L4652" s="623"/>
      <c r="M4652" s="622"/>
      <c r="N4652" s="623"/>
      <c r="O4652" s="622"/>
      <c r="P4652" s="479"/>
      <c r="Q4652" s="479"/>
      <c r="R4652" s="623"/>
      <c r="S4652" s="478"/>
      <c r="T4652" s="478"/>
      <c r="U4652" s="624"/>
      <c r="V4652" s="624"/>
      <c r="W4652" s="624"/>
      <c r="BB4652" s="478"/>
      <c r="BC4652" s="478"/>
      <c r="BD4652" s="478"/>
      <c r="BE4652" s="478"/>
      <c r="BF4652" s="478"/>
      <c r="BG4652" s="478"/>
    </row>
    <row r="4653" spans="2:59" x14ac:dyDescent="0.2">
      <c r="B4653" s="478"/>
      <c r="C4653" s="478"/>
      <c r="D4653" s="620"/>
      <c r="E4653" s="620"/>
      <c r="F4653" s="620"/>
      <c r="G4653" s="479"/>
      <c r="H4653" s="621"/>
      <c r="I4653" s="622"/>
      <c r="J4653" s="622"/>
      <c r="K4653" s="623"/>
      <c r="L4653" s="623"/>
      <c r="M4653" s="622"/>
      <c r="N4653" s="623"/>
      <c r="O4653" s="622"/>
      <c r="P4653" s="479"/>
      <c r="Q4653" s="479"/>
      <c r="R4653" s="623"/>
      <c r="S4653" s="478"/>
      <c r="T4653" s="478"/>
      <c r="U4653" s="624"/>
      <c r="V4653" s="624"/>
      <c r="W4653" s="624"/>
      <c r="BB4653" s="478"/>
      <c r="BC4653" s="478"/>
      <c r="BD4653" s="478"/>
      <c r="BE4653" s="478"/>
      <c r="BF4653" s="478"/>
      <c r="BG4653" s="478"/>
    </row>
    <row r="4654" spans="2:59" x14ac:dyDescent="0.2">
      <c r="B4654" s="478"/>
      <c r="C4654" s="478"/>
      <c r="D4654" s="620"/>
      <c r="E4654" s="620"/>
      <c r="F4654" s="620"/>
      <c r="G4654" s="479"/>
      <c r="H4654" s="621"/>
      <c r="I4654" s="622"/>
      <c r="J4654" s="622"/>
      <c r="K4654" s="623"/>
      <c r="L4654" s="623"/>
      <c r="M4654" s="622"/>
      <c r="N4654" s="623"/>
      <c r="O4654" s="622"/>
      <c r="P4654" s="479"/>
      <c r="Q4654" s="479"/>
      <c r="R4654" s="623"/>
      <c r="S4654" s="478"/>
      <c r="T4654" s="478"/>
      <c r="U4654" s="624"/>
      <c r="V4654" s="624"/>
      <c r="W4654" s="624"/>
      <c r="BB4654" s="478"/>
      <c r="BC4654" s="478"/>
      <c r="BD4654" s="478"/>
      <c r="BE4654" s="478"/>
      <c r="BF4654" s="478"/>
      <c r="BG4654" s="478"/>
    </row>
    <row r="4655" spans="2:59" x14ac:dyDescent="0.2">
      <c r="B4655" s="478"/>
      <c r="C4655" s="478"/>
      <c r="D4655" s="620"/>
      <c r="E4655" s="620"/>
      <c r="F4655" s="620"/>
      <c r="G4655" s="479"/>
      <c r="H4655" s="621"/>
      <c r="I4655" s="622"/>
      <c r="J4655" s="622"/>
      <c r="K4655" s="623"/>
      <c r="L4655" s="623"/>
      <c r="M4655" s="622"/>
      <c r="N4655" s="623"/>
      <c r="O4655" s="622"/>
      <c r="P4655" s="479"/>
      <c r="Q4655" s="479"/>
      <c r="R4655" s="623"/>
      <c r="S4655" s="478"/>
      <c r="T4655" s="478"/>
      <c r="U4655" s="624"/>
      <c r="V4655" s="624"/>
      <c r="W4655" s="624"/>
      <c r="BB4655" s="478"/>
      <c r="BC4655" s="478"/>
      <c r="BD4655" s="478"/>
      <c r="BE4655" s="478"/>
      <c r="BF4655" s="478"/>
      <c r="BG4655" s="478"/>
    </row>
    <row r="4656" spans="2:59" x14ac:dyDescent="0.2">
      <c r="B4656" s="478"/>
      <c r="C4656" s="478"/>
      <c r="D4656" s="620"/>
      <c r="E4656" s="620"/>
      <c r="F4656" s="620"/>
      <c r="G4656" s="479"/>
      <c r="H4656" s="621"/>
      <c r="I4656" s="622"/>
      <c r="J4656" s="622"/>
      <c r="K4656" s="623"/>
      <c r="L4656" s="623"/>
      <c r="M4656" s="622"/>
      <c r="N4656" s="623"/>
      <c r="O4656" s="622"/>
      <c r="P4656" s="479"/>
      <c r="Q4656" s="479"/>
      <c r="R4656" s="623"/>
      <c r="S4656" s="478"/>
      <c r="T4656" s="478"/>
      <c r="U4656" s="624"/>
      <c r="V4656" s="624"/>
      <c r="W4656" s="624"/>
      <c r="BB4656" s="478"/>
      <c r="BC4656" s="478"/>
      <c r="BD4656" s="478"/>
      <c r="BE4656" s="478"/>
      <c r="BF4656" s="478"/>
      <c r="BG4656" s="478"/>
    </row>
    <row r="4657" spans="2:59" x14ac:dyDescent="0.2">
      <c r="B4657" s="478"/>
      <c r="C4657" s="478"/>
      <c r="D4657" s="620"/>
      <c r="E4657" s="620"/>
      <c r="F4657" s="620"/>
      <c r="G4657" s="479"/>
      <c r="H4657" s="621"/>
      <c r="I4657" s="622"/>
      <c r="J4657" s="622"/>
      <c r="K4657" s="623"/>
      <c r="L4657" s="623"/>
      <c r="M4657" s="622"/>
      <c r="N4657" s="623"/>
      <c r="O4657" s="622"/>
      <c r="P4657" s="479"/>
      <c r="Q4657" s="479"/>
      <c r="R4657" s="623"/>
      <c r="S4657" s="478"/>
      <c r="T4657" s="478"/>
      <c r="U4657" s="624"/>
      <c r="V4657" s="624"/>
      <c r="W4657" s="624"/>
      <c r="BB4657" s="478"/>
      <c r="BC4657" s="478"/>
      <c r="BD4657" s="478"/>
      <c r="BE4657" s="478"/>
      <c r="BF4657" s="478"/>
      <c r="BG4657" s="478"/>
    </row>
    <row r="4658" spans="2:59" x14ac:dyDescent="0.2">
      <c r="B4658" s="478"/>
      <c r="C4658" s="478"/>
      <c r="D4658" s="620"/>
      <c r="E4658" s="620"/>
      <c r="F4658" s="620"/>
      <c r="G4658" s="479"/>
      <c r="H4658" s="621"/>
      <c r="I4658" s="622"/>
      <c r="J4658" s="622"/>
      <c r="K4658" s="623"/>
      <c r="L4658" s="623"/>
      <c r="M4658" s="622"/>
      <c r="N4658" s="623"/>
      <c r="O4658" s="622"/>
      <c r="P4658" s="479"/>
      <c r="Q4658" s="479"/>
      <c r="R4658" s="623"/>
      <c r="S4658" s="478"/>
      <c r="T4658" s="478"/>
      <c r="U4658" s="624"/>
      <c r="V4658" s="624"/>
      <c r="W4658" s="624"/>
      <c r="BB4658" s="478"/>
      <c r="BC4658" s="478"/>
      <c r="BD4658" s="478"/>
      <c r="BE4658" s="478"/>
      <c r="BF4658" s="478"/>
      <c r="BG4658" s="478"/>
    </row>
    <row r="4659" spans="2:59" x14ac:dyDescent="0.2">
      <c r="B4659" s="478"/>
      <c r="C4659" s="478"/>
      <c r="D4659" s="620"/>
      <c r="E4659" s="620"/>
      <c r="F4659" s="620"/>
      <c r="G4659" s="479"/>
      <c r="H4659" s="621"/>
      <c r="I4659" s="622"/>
      <c r="J4659" s="622"/>
      <c r="K4659" s="623"/>
      <c r="L4659" s="623"/>
      <c r="M4659" s="622"/>
      <c r="N4659" s="623"/>
      <c r="O4659" s="622"/>
      <c r="P4659" s="479"/>
      <c r="Q4659" s="479"/>
      <c r="R4659" s="623"/>
      <c r="S4659" s="478"/>
      <c r="T4659" s="478"/>
      <c r="U4659" s="624"/>
      <c r="V4659" s="624"/>
      <c r="W4659" s="624"/>
      <c r="BB4659" s="478"/>
      <c r="BC4659" s="478"/>
      <c r="BD4659" s="478"/>
      <c r="BE4659" s="478"/>
      <c r="BF4659" s="478"/>
      <c r="BG4659" s="478"/>
    </row>
    <row r="4660" spans="2:59" x14ac:dyDescent="0.2">
      <c r="B4660" s="478"/>
      <c r="C4660" s="478"/>
      <c r="D4660" s="620"/>
      <c r="E4660" s="620"/>
      <c r="F4660" s="620"/>
      <c r="G4660" s="479"/>
      <c r="H4660" s="621"/>
      <c r="I4660" s="622"/>
      <c r="J4660" s="622"/>
      <c r="K4660" s="623"/>
      <c r="L4660" s="623"/>
      <c r="M4660" s="622"/>
      <c r="N4660" s="623"/>
      <c r="O4660" s="622"/>
      <c r="P4660" s="479"/>
      <c r="Q4660" s="479"/>
      <c r="R4660" s="623"/>
      <c r="S4660" s="478"/>
      <c r="T4660" s="478"/>
      <c r="U4660" s="624"/>
      <c r="V4660" s="624"/>
      <c r="W4660" s="624"/>
      <c r="BB4660" s="478"/>
      <c r="BC4660" s="478"/>
      <c r="BD4660" s="478"/>
      <c r="BE4660" s="478"/>
      <c r="BF4660" s="478"/>
      <c r="BG4660" s="478"/>
    </row>
    <row r="4661" spans="2:59" x14ac:dyDescent="0.2">
      <c r="B4661" s="478"/>
      <c r="C4661" s="478"/>
      <c r="D4661" s="620"/>
      <c r="E4661" s="620"/>
      <c r="F4661" s="620"/>
      <c r="G4661" s="479"/>
      <c r="H4661" s="621"/>
      <c r="I4661" s="622"/>
      <c r="J4661" s="622"/>
      <c r="K4661" s="623"/>
      <c r="L4661" s="623"/>
      <c r="M4661" s="622"/>
      <c r="N4661" s="623"/>
      <c r="O4661" s="622"/>
      <c r="P4661" s="479"/>
      <c r="Q4661" s="479"/>
      <c r="R4661" s="623"/>
      <c r="S4661" s="478"/>
      <c r="T4661" s="478"/>
      <c r="U4661" s="624"/>
      <c r="V4661" s="624"/>
      <c r="W4661" s="624"/>
      <c r="BB4661" s="478"/>
      <c r="BC4661" s="478"/>
      <c r="BD4661" s="478"/>
      <c r="BE4661" s="478"/>
      <c r="BF4661" s="478"/>
      <c r="BG4661" s="478"/>
    </row>
    <row r="4662" spans="2:59" x14ac:dyDescent="0.2">
      <c r="B4662" s="478"/>
      <c r="C4662" s="478"/>
      <c r="D4662" s="620"/>
      <c r="E4662" s="620"/>
      <c r="F4662" s="620"/>
      <c r="G4662" s="479"/>
      <c r="H4662" s="621"/>
      <c r="I4662" s="622"/>
      <c r="J4662" s="622"/>
      <c r="K4662" s="623"/>
      <c r="L4662" s="623"/>
      <c r="M4662" s="622"/>
      <c r="N4662" s="623"/>
      <c r="O4662" s="622"/>
      <c r="P4662" s="479"/>
      <c r="Q4662" s="479"/>
      <c r="R4662" s="623"/>
      <c r="S4662" s="478"/>
      <c r="T4662" s="478"/>
      <c r="U4662" s="624"/>
      <c r="V4662" s="624"/>
      <c r="W4662" s="624"/>
      <c r="BB4662" s="478"/>
      <c r="BC4662" s="478"/>
      <c r="BD4662" s="478"/>
      <c r="BE4662" s="478"/>
      <c r="BF4662" s="478"/>
      <c r="BG4662" s="478"/>
    </row>
    <row r="4663" spans="2:59" x14ac:dyDescent="0.2">
      <c r="B4663" s="478"/>
      <c r="C4663" s="478"/>
      <c r="D4663" s="620"/>
      <c r="E4663" s="620"/>
      <c r="F4663" s="620"/>
      <c r="G4663" s="479"/>
      <c r="H4663" s="621"/>
      <c r="I4663" s="622"/>
      <c r="J4663" s="622"/>
      <c r="K4663" s="623"/>
      <c r="L4663" s="623"/>
      <c r="M4663" s="622"/>
      <c r="N4663" s="623"/>
      <c r="O4663" s="622"/>
      <c r="P4663" s="479"/>
      <c r="Q4663" s="479"/>
      <c r="R4663" s="623"/>
      <c r="S4663" s="478"/>
      <c r="T4663" s="478"/>
      <c r="U4663" s="624"/>
      <c r="V4663" s="624"/>
      <c r="W4663" s="624"/>
      <c r="BB4663" s="478"/>
      <c r="BC4663" s="478"/>
      <c r="BD4663" s="478"/>
      <c r="BE4663" s="478"/>
      <c r="BF4663" s="478"/>
      <c r="BG4663" s="478"/>
    </row>
    <row r="4664" spans="2:59" x14ac:dyDescent="0.2">
      <c r="B4664" s="478"/>
      <c r="C4664" s="478"/>
      <c r="D4664" s="620"/>
      <c r="E4664" s="620"/>
      <c r="F4664" s="620"/>
      <c r="G4664" s="479"/>
      <c r="H4664" s="621"/>
      <c r="I4664" s="622"/>
      <c r="J4664" s="622"/>
      <c r="K4664" s="623"/>
      <c r="L4664" s="623"/>
      <c r="M4664" s="622"/>
      <c r="N4664" s="623"/>
      <c r="O4664" s="622"/>
      <c r="P4664" s="479"/>
      <c r="Q4664" s="479"/>
      <c r="R4664" s="623"/>
      <c r="S4664" s="478"/>
      <c r="T4664" s="478"/>
      <c r="U4664" s="624"/>
      <c r="V4664" s="624"/>
      <c r="W4664" s="624"/>
      <c r="BB4664" s="478"/>
      <c r="BC4664" s="478"/>
      <c r="BD4664" s="478"/>
      <c r="BE4664" s="478"/>
      <c r="BF4664" s="478"/>
      <c r="BG4664" s="478"/>
    </row>
    <row r="4665" spans="2:59" x14ac:dyDescent="0.2">
      <c r="B4665" s="478"/>
      <c r="C4665" s="478"/>
      <c r="D4665" s="620"/>
      <c r="E4665" s="620"/>
      <c r="F4665" s="620"/>
      <c r="G4665" s="479"/>
      <c r="H4665" s="621"/>
      <c r="I4665" s="622"/>
      <c r="J4665" s="622"/>
      <c r="K4665" s="623"/>
      <c r="L4665" s="623"/>
      <c r="M4665" s="622"/>
      <c r="N4665" s="623"/>
      <c r="O4665" s="622"/>
      <c r="P4665" s="479"/>
      <c r="Q4665" s="479"/>
      <c r="R4665" s="623"/>
      <c r="S4665" s="478"/>
      <c r="T4665" s="478"/>
      <c r="U4665" s="624"/>
      <c r="V4665" s="624"/>
      <c r="W4665" s="624"/>
      <c r="BB4665" s="478"/>
      <c r="BC4665" s="478"/>
      <c r="BD4665" s="478"/>
      <c r="BE4665" s="478"/>
      <c r="BF4665" s="478"/>
      <c r="BG4665" s="478"/>
    </row>
    <row r="4666" spans="2:59" x14ac:dyDescent="0.2">
      <c r="B4666" s="478"/>
      <c r="C4666" s="478"/>
      <c r="D4666" s="620"/>
      <c r="E4666" s="620"/>
      <c r="F4666" s="620"/>
      <c r="G4666" s="479"/>
      <c r="H4666" s="621"/>
      <c r="I4666" s="622"/>
      <c r="J4666" s="622"/>
      <c r="K4666" s="623"/>
      <c r="L4666" s="623"/>
      <c r="M4666" s="622"/>
      <c r="N4666" s="623"/>
      <c r="O4666" s="622"/>
      <c r="P4666" s="479"/>
      <c r="Q4666" s="479"/>
      <c r="R4666" s="623"/>
      <c r="S4666" s="478"/>
      <c r="T4666" s="478"/>
      <c r="U4666" s="624"/>
      <c r="V4666" s="624"/>
      <c r="W4666" s="624"/>
      <c r="BB4666" s="478"/>
      <c r="BC4666" s="478"/>
      <c r="BD4666" s="478"/>
      <c r="BE4666" s="478"/>
      <c r="BF4666" s="478"/>
      <c r="BG4666" s="478"/>
    </row>
    <row r="4667" spans="2:59" x14ac:dyDescent="0.2">
      <c r="B4667" s="478"/>
      <c r="C4667" s="478"/>
      <c r="D4667" s="620"/>
      <c r="E4667" s="620"/>
      <c r="F4667" s="620"/>
      <c r="G4667" s="479"/>
      <c r="H4667" s="621"/>
      <c r="I4667" s="622"/>
      <c r="J4667" s="622"/>
      <c r="K4667" s="623"/>
      <c r="L4667" s="623"/>
      <c r="M4667" s="622"/>
      <c r="N4667" s="623"/>
      <c r="O4667" s="622"/>
      <c r="P4667" s="479"/>
      <c r="Q4667" s="479"/>
      <c r="R4667" s="623"/>
      <c r="S4667" s="478"/>
      <c r="T4667" s="478"/>
      <c r="U4667" s="624"/>
      <c r="V4667" s="624"/>
      <c r="W4667" s="624"/>
      <c r="BB4667" s="478"/>
      <c r="BC4667" s="478"/>
      <c r="BD4667" s="478"/>
      <c r="BE4667" s="478"/>
      <c r="BF4667" s="478"/>
      <c r="BG4667" s="478"/>
    </row>
    <row r="4668" spans="2:59" x14ac:dyDescent="0.2">
      <c r="B4668" s="478"/>
      <c r="C4668" s="478"/>
      <c r="D4668" s="620"/>
      <c r="E4668" s="620"/>
      <c r="F4668" s="620"/>
      <c r="G4668" s="479"/>
      <c r="H4668" s="621"/>
      <c r="I4668" s="622"/>
      <c r="J4668" s="622"/>
      <c r="K4668" s="623"/>
      <c r="L4668" s="623"/>
      <c r="M4668" s="622"/>
      <c r="N4668" s="623"/>
      <c r="O4668" s="622"/>
      <c r="P4668" s="479"/>
      <c r="Q4668" s="479"/>
      <c r="R4668" s="623"/>
      <c r="S4668" s="478"/>
      <c r="T4668" s="478"/>
      <c r="U4668" s="624"/>
      <c r="V4668" s="624"/>
      <c r="W4668" s="624"/>
      <c r="BB4668" s="478"/>
      <c r="BC4668" s="478"/>
      <c r="BD4668" s="478"/>
      <c r="BE4668" s="478"/>
      <c r="BF4668" s="478"/>
      <c r="BG4668" s="478"/>
    </row>
    <row r="4669" spans="2:59" x14ac:dyDescent="0.2">
      <c r="B4669" s="478"/>
      <c r="C4669" s="478"/>
      <c r="D4669" s="620"/>
      <c r="E4669" s="620"/>
      <c r="F4669" s="620"/>
      <c r="G4669" s="479"/>
      <c r="H4669" s="621"/>
      <c r="I4669" s="622"/>
      <c r="J4669" s="622"/>
      <c r="K4669" s="623"/>
      <c r="L4669" s="623"/>
      <c r="M4669" s="622"/>
      <c r="N4669" s="623"/>
      <c r="O4669" s="622"/>
      <c r="P4669" s="479"/>
      <c r="Q4669" s="479"/>
      <c r="R4669" s="623"/>
      <c r="S4669" s="478"/>
      <c r="T4669" s="478"/>
      <c r="U4669" s="624"/>
      <c r="V4669" s="624"/>
      <c r="W4669" s="624"/>
      <c r="BB4669" s="478"/>
      <c r="BC4669" s="478"/>
      <c r="BD4669" s="478"/>
      <c r="BE4669" s="478"/>
      <c r="BF4669" s="478"/>
      <c r="BG4669" s="478"/>
    </row>
    <row r="4670" spans="2:59" x14ac:dyDescent="0.2">
      <c r="B4670" s="478"/>
      <c r="C4670" s="478"/>
      <c r="D4670" s="620"/>
      <c r="E4670" s="620"/>
      <c r="F4670" s="620"/>
      <c r="G4670" s="479"/>
      <c r="H4670" s="621"/>
      <c r="I4670" s="622"/>
      <c r="J4670" s="622"/>
      <c r="K4670" s="623"/>
      <c r="L4670" s="623"/>
      <c r="M4670" s="622"/>
      <c r="N4670" s="623"/>
      <c r="O4670" s="622"/>
      <c r="P4670" s="479"/>
      <c r="Q4670" s="479"/>
      <c r="R4670" s="623"/>
      <c r="S4670" s="478"/>
      <c r="T4670" s="478"/>
      <c r="U4670" s="624"/>
      <c r="V4670" s="624"/>
      <c r="W4670" s="624"/>
      <c r="BB4670" s="478"/>
      <c r="BC4670" s="478"/>
      <c r="BD4670" s="478"/>
      <c r="BE4670" s="478"/>
      <c r="BF4670" s="478"/>
      <c r="BG4670" s="478"/>
    </row>
    <row r="4671" spans="2:59" x14ac:dyDescent="0.2">
      <c r="B4671" s="478"/>
      <c r="C4671" s="478"/>
      <c r="D4671" s="620"/>
      <c r="E4671" s="620"/>
      <c r="F4671" s="620"/>
      <c r="G4671" s="479"/>
      <c r="H4671" s="621"/>
      <c r="I4671" s="622"/>
      <c r="J4671" s="622"/>
      <c r="K4671" s="623"/>
      <c r="L4671" s="623"/>
      <c r="M4671" s="622"/>
      <c r="N4671" s="623"/>
      <c r="O4671" s="622"/>
      <c r="P4671" s="479"/>
      <c r="Q4671" s="479"/>
      <c r="R4671" s="623"/>
      <c r="S4671" s="478"/>
      <c r="T4671" s="478"/>
      <c r="U4671" s="624"/>
      <c r="V4671" s="624"/>
      <c r="W4671" s="624"/>
      <c r="BB4671" s="478"/>
      <c r="BC4671" s="478"/>
      <c r="BD4671" s="478"/>
      <c r="BE4671" s="478"/>
      <c r="BF4671" s="478"/>
      <c r="BG4671" s="478"/>
    </row>
    <row r="4672" spans="2:59" x14ac:dyDescent="0.2">
      <c r="B4672" s="478"/>
      <c r="C4672" s="478"/>
      <c r="D4672" s="620"/>
      <c r="E4672" s="620"/>
      <c r="F4672" s="620"/>
      <c r="G4672" s="479"/>
      <c r="H4672" s="621"/>
      <c r="I4672" s="622"/>
      <c r="J4672" s="622"/>
      <c r="K4672" s="623"/>
      <c r="L4672" s="623"/>
      <c r="M4672" s="622"/>
      <c r="N4672" s="623"/>
      <c r="O4672" s="622"/>
      <c r="P4672" s="479"/>
      <c r="Q4672" s="479"/>
      <c r="R4672" s="623"/>
      <c r="S4672" s="478"/>
      <c r="T4672" s="478"/>
      <c r="U4672" s="624"/>
      <c r="V4672" s="624"/>
      <c r="W4672" s="624"/>
      <c r="BB4672" s="478"/>
      <c r="BC4672" s="478"/>
      <c r="BD4672" s="478"/>
      <c r="BE4672" s="478"/>
      <c r="BF4672" s="478"/>
      <c r="BG4672" s="478"/>
    </row>
    <row r="4673" spans="2:59" x14ac:dyDescent="0.2">
      <c r="B4673" s="478"/>
      <c r="C4673" s="478"/>
      <c r="D4673" s="620"/>
      <c r="E4673" s="620"/>
      <c r="F4673" s="620"/>
      <c r="G4673" s="479"/>
      <c r="H4673" s="621"/>
      <c r="I4673" s="622"/>
      <c r="J4673" s="622"/>
      <c r="K4673" s="623"/>
      <c r="L4673" s="623"/>
      <c r="M4673" s="622"/>
      <c r="N4673" s="623"/>
      <c r="O4673" s="622"/>
      <c r="P4673" s="479"/>
      <c r="Q4673" s="479"/>
      <c r="R4673" s="623"/>
      <c r="S4673" s="478"/>
      <c r="T4673" s="478"/>
      <c r="U4673" s="624"/>
      <c r="V4673" s="624"/>
      <c r="W4673" s="624"/>
      <c r="BB4673" s="478"/>
      <c r="BC4673" s="478"/>
      <c r="BD4673" s="478"/>
      <c r="BE4673" s="478"/>
      <c r="BF4673" s="478"/>
      <c r="BG4673" s="478"/>
    </row>
    <row r="4674" spans="2:59" x14ac:dyDescent="0.2">
      <c r="B4674" s="478"/>
      <c r="C4674" s="478"/>
      <c r="D4674" s="620"/>
      <c r="E4674" s="620"/>
      <c r="F4674" s="620"/>
      <c r="G4674" s="479"/>
      <c r="H4674" s="621"/>
      <c r="I4674" s="622"/>
      <c r="J4674" s="622"/>
      <c r="K4674" s="623"/>
      <c r="L4674" s="623"/>
      <c r="M4674" s="622"/>
      <c r="N4674" s="623"/>
      <c r="O4674" s="622"/>
      <c r="P4674" s="479"/>
      <c r="Q4674" s="479"/>
      <c r="R4674" s="623"/>
      <c r="S4674" s="478"/>
      <c r="T4674" s="478"/>
      <c r="U4674" s="624"/>
      <c r="V4674" s="624"/>
      <c r="W4674" s="624"/>
      <c r="BB4674" s="478"/>
      <c r="BC4674" s="478"/>
      <c r="BD4674" s="478"/>
      <c r="BE4674" s="478"/>
      <c r="BF4674" s="478"/>
      <c r="BG4674" s="478"/>
    </row>
    <row r="4675" spans="2:59" x14ac:dyDescent="0.2">
      <c r="B4675" s="478"/>
      <c r="C4675" s="478"/>
      <c r="D4675" s="620"/>
      <c r="E4675" s="620"/>
      <c r="F4675" s="620"/>
      <c r="G4675" s="479"/>
      <c r="H4675" s="621"/>
      <c r="I4675" s="622"/>
      <c r="J4675" s="622"/>
      <c r="K4675" s="623"/>
      <c r="L4675" s="623"/>
      <c r="M4675" s="622"/>
      <c r="N4675" s="623"/>
      <c r="O4675" s="622"/>
      <c r="P4675" s="479"/>
      <c r="Q4675" s="479"/>
      <c r="R4675" s="623"/>
      <c r="S4675" s="478"/>
      <c r="T4675" s="478"/>
      <c r="U4675" s="624"/>
      <c r="V4675" s="624"/>
      <c r="W4675" s="624"/>
      <c r="BB4675" s="478"/>
      <c r="BC4675" s="478"/>
      <c r="BD4675" s="478"/>
      <c r="BE4675" s="478"/>
      <c r="BF4675" s="478"/>
      <c r="BG4675" s="478"/>
    </row>
    <row r="4676" spans="2:59" x14ac:dyDescent="0.2">
      <c r="B4676" s="478"/>
      <c r="C4676" s="478"/>
      <c r="D4676" s="620"/>
      <c r="E4676" s="620"/>
      <c r="F4676" s="620"/>
      <c r="G4676" s="479"/>
      <c r="H4676" s="621"/>
      <c r="I4676" s="622"/>
      <c r="J4676" s="622"/>
      <c r="K4676" s="623"/>
      <c r="L4676" s="623"/>
      <c r="M4676" s="622"/>
      <c r="N4676" s="623"/>
      <c r="O4676" s="622"/>
      <c r="P4676" s="479"/>
      <c r="Q4676" s="479"/>
      <c r="R4676" s="623"/>
      <c r="S4676" s="478"/>
      <c r="T4676" s="478"/>
      <c r="U4676" s="624"/>
      <c r="V4676" s="624"/>
      <c r="W4676" s="624"/>
      <c r="BB4676" s="478"/>
      <c r="BC4676" s="478"/>
      <c r="BD4676" s="478"/>
      <c r="BE4676" s="478"/>
      <c r="BF4676" s="478"/>
      <c r="BG4676" s="478"/>
    </row>
    <row r="4677" spans="2:59" x14ac:dyDescent="0.2">
      <c r="B4677" s="478"/>
      <c r="C4677" s="478"/>
      <c r="D4677" s="620"/>
      <c r="E4677" s="620"/>
      <c r="F4677" s="620"/>
      <c r="G4677" s="479"/>
      <c r="H4677" s="621"/>
      <c r="I4677" s="622"/>
      <c r="J4677" s="622"/>
      <c r="K4677" s="623"/>
      <c r="L4677" s="623"/>
      <c r="M4677" s="622"/>
      <c r="N4677" s="623"/>
      <c r="O4677" s="622"/>
      <c r="P4677" s="479"/>
      <c r="Q4677" s="479"/>
      <c r="R4677" s="623"/>
      <c r="S4677" s="478"/>
      <c r="T4677" s="478"/>
      <c r="U4677" s="624"/>
      <c r="V4677" s="624"/>
      <c r="W4677" s="624"/>
      <c r="BB4677" s="478"/>
      <c r="BC4677" s="478"/>
      <c r="BD4677" s="478"/>
      <c r="BE4677" s="478"/>
      <c r="BF4677" s="478"/>
      <c r="BG4677" s="478"/>
    </row>
    <row r="4678" spans="2:59" x14ac:dyDescent="0.2">
      <c r="B4678" s="478"/>
      <c r="C4678" s="478"/>
      <c r="D4678" s="620"/>
      <c r="E4678" s="620"/>
      <c r="F4678" s="620"/>
      <c r="G4678" s="479"/>
      <c r="H4678" s="621"/>
      <c r="I4678" s="622"/>
      <c r="J4678" s="622"/>
      <c r="K4678" s="623"/>
      <c r="L4678" s="623"/>
      <c r="M4678" s="622"/>
      <c r="N4678" s="623"/>
      <c r="O4678" s="622"/>
      <c r="P4678" s="479"/>
      <c r="Q4678" s="479"/>
      <c r="R4678" s="623"/>
      <c r="S4678" s="478"/>
      <c r="T4678" s="478"/>
      <c r="U4678" s="624"/>
      <c r="V4678" s="624"/>
      <c r="W4678" s="624"/>
      <c r="BB4678" s="478"/>
      <c r="BC4678" s="478"/>
      <c r="BD4678" s="478"/>
      <c r="BE4678" s="478"/>
      <c r="BF4678" s="478"/>
      <c r="BG4678" s="478"/>
    </row>
    <row r="4679" spans="2:59" x14ac:dyDescent="0.2">
      <c r="B4679" s="478"/>
      <c r="C4679" s="478"/>
      <c r="D4679" s="620"/>
      <c r="E4679" s="620"/>
      <c r="F4679" s="620"/>
      <c r="G4679" s="479"/>
      <c r="H4679" s="621"/>
      <c r="I4679" s="622"/>
      <c r="J4679" s="622"/>
      <c r="K4679" s="623"/>
      <c r="L4679" s="623"/>
      <c r="M4679" s="622"/>
      <c r="N4679" s="623"/>
      <c r="O4679" s="622"/>
      <c r="P4679" s="479"/>
      <c r="Q4679" s="479"/>
      <c r="R4679" s="623"/>
      <c r="S4679" s="478"/>
      <c r="T4679" s="478"/>
      <c r="U4679" s="624"/>
      <c r="V4679" s="624"/>
      <c r="W4679" s="624"/>
      <c r="BB4679" s="478"/>
      <c r="BC4679" s="478"/>
      <c r="BD4679" s="478"/>
      <c r="BE4679" s="478"/>
      <c r="BF4679" s="478"/>
      <c r="BG4679" s="478"/>
    </row>
    <row r="4680" spans="2:59" x14ac:dyDescent="0.2">
      <c r="B4680" s="478"/>
      <c r="C4680" s="478"/>
      <c r="D4680" s="620"/>
      <c r="E4680" s="620"/>
      <c r="F4680" s="620"/>
      <c r="G4680" s="479"/>
      <c r="H4680" s="621"/>
      <c r="I4680" s="622"/>
      <c r="J4680" s="622"/>
      <c r="K4680" s="623"/>
      <c r="L4680" s="623"/>
      <c r="M4680" s="622"/>
      <c r="N4680" s="623"/>
      <c r="O4680" s="622"/>
      <c r="P4680" s="479"/>
      <c r="Q4680" s="479"/>
      <c r="R4680" s="623"/>
      <c r="S4680" s="478"/>
      <c r="T4680" s="478"/>
      <c r="U4680" s="624"/>
      <c r="V4680" s="624"/>
      <c r="W4680" s="624"/>
      <c r="BB4680" s="478"/>
      <c r="BC4680" s="478"/>
      <c r="BD4680" s="478"/>
      <c r="BE4680" s="478"/>
      <c r="BF4680" s="478"/>
      <c r="BG4680" s="478"/>
    </row>
    <row r="4681" spans="2:59" x14ac:dyDescent="0.2">
      <c r="B4681" s="478"/>
      <c r="C4681" s="478"/>
      <c r="D4681" s="620"/>
      <c r="E4681" s="620"/>
      <c r="F4681" s="620"/>
      <c r="G4681" s="479"/>
      <c r="H4681" s="621"/>
      <c r="I4681" s="622"/>
      <c r="J4681" s="622"/>
      <c r="K4681" s="623"/>
      <c r="L4681" s="623"/>
      <c r="M4681" s="622"/>
      <c r="N4681" s="623"/>
      <c r="O4681" s="622"/>
      <c r="P4681" s="479"/>
      <c r="Q4681" s="479"/>
      <c r="R4681" s="623"/>
      <c r="S4681" s="478"/>
      <c r="T4681" s="478"/>
      <c r="U4681" s="624"/>
      <c r="V4681" s="624"/>
      <c r="W4681" s="624"/>
      <c r="BB4681" s="478"/>
      <c r="BC4681" s="478"/>
      <c r="BD4681" s="478"/>
      <c r="BE4681" s="478"/>
      <c r="BF4681" s="478"/>
      <c r="BG4681" s="478"/>
    </row>
    <row r="4682" spans="2:59" x14ac:dyDescent="0.2">
      <c r="B4682" s="478"/>
      <c r="C4682" s="478"/>
      <c r="D4682" s="620"/>
      <c r="E4682" s="620"/>
      <c r="F4682" s="620"/>
      <c r="G4682" s="479"/>
      <c r="H4682" s="621"/>
      <c r="I4682" s="622"/>
      <c r="J4682" s="622"/>
      <c r="K4682" s="623"/>
      <c r="L4682" s="623"/>
      <c r="M4682" s="622"/>
      <c r="N4682" s="623"/>
      <c r="O4682" s="622"/>
      <c r="P4682" s="479"/>
      <c r="Q4682" s="479"/>
      <c r="R4682" s="623"/>
      <c r="S4682" s="478"/>
      <c r="T4682" s="478"/>
      <c r="U4682" s="624"/>
      <c r="V4682" s="624"/>
      <c r="W4682" s="624"/>
      <c r="BB4682" s="478"/>
      <c r="BC4682" s="478"/>
      <c r="BD4682" s="478"/>
      <c r="BE4682" s="478"/>
      <c r="BF4682" s="478"/>
      <c r="BG4682" s="478"/>
    </row>
    <row r="4683" spans="2:59" x14ac:dyDescent="0.2">
      <c r="B4683" s="478"/>
      <c r="C4683" s="478"/>
      <c r="D4683" s="620"/>
      <c r="E4683" s="620"/>
      <c r="F4683" s="620"/>
      <c r="G4683" s="479"/>
      <c r="H4683" s="621"/>
      <c r="I4683" s="622"/>
      <c r="J4683" s="622"/>
      <c r="K4683" s="623"/>
      <c r="L4683" s="623"/>
      <c r="M4683" s="622"/>
      <c r="N4683" s="623"/>
      <c r="O4683" s="622"/>
      <c r="P4683" s="479"/>
      <c r="Q4683" s="479"/>
      <c r="R4683" s="623"/>
      <c r="S4683" s="478"/>
      <c r="T4683" s="478"/>
      <c r="U4683" s="624"/>
      <c r="V4683" s="624"/>
      <c r="W4683" s="624"/>
      <c r="BB4683" s="478"/>
      <c r="BC4683" s="478"/>
      <c r="BD4683" s="478"/>
      <c r="BE4683" s="478"/>
      <c r="BF4683" s="478"/>
      <c r="BG4683" s="478"/>
    </row>
    <row r="4684" spans="2:59" x14ac:dyDescent="0.2">
      <c r="B4684" s="478"/>
      <c r="C4684" s="478"/>
      <c r="D4684" s="620"/>
      <c r="E4684" s="620"/>
      <c r="F4684" s="620"/>
      <c r="G4684" s="479"/>
      <c r="H4684" s="621"/>
      <c r="I4684" s="622"/>
      <c r="J4684" s="622"/>
      <c r="K4684" s="623"/>
      <c r="L4684" s="623"/>
      <c r="M4684" s="622"/>
      <c r="N4684" s="623"/>
      <c r="O4684" s="622"/>
      <c r="P4684" s="479"/>
      <c r="Q4684" s="479"/>
      <c r="R4684" s="623"/>
      <c r="S4684" s="478"/>
      <c r="T4684" s="478"/>
      <c r="U4684" s="624"/>
      <c r="V4684" s="624"/>
      <c r="W4684" s="624"/>
      <c r="BB4684" s="478"/>
      <c r="BC4684" s="478"/>
      <c r="BD4684" s="478"/>
      <c r="BE4684" s="478"/>
      <c r="BF4684" s="478"/>
      <c r="BG4684" s="478"/>
    </row>
    <row r="4685" spans="2:59" x14ac:dyDescent="0.2">
      <c r="B4685" s="478"/>
      <c r="C4685" s="478"/>
      <c r="D4685" s="620"/>
      <c r="E4685" s="620"/>
      <c r="F4685" s="620"/>
      <c r="G4685" s="479"/>
      <c r="H4685" s="621"/>
      <c r="I4685" s="622"/>
      <c r="J4685" s="622"/>
      <c r="K4685" s="623"/>
      <c r="L4685" s="623"/>
      <c r="M4685" s="622"/>
      <c r="N4685" s="623"/>
      <c r="O4685" s="622"/>
      <c r="P4685" s="479"/>
      <c r="Q4685" s="479"/>
      <c r="R4685" s="623"/>
      <c r="S4685" s="478"/>
      <c r="T4685" s="478"/>
      <c r="U4685" s="624"/>
      <c r="V4685" s="624"/>
      <c r="W4685" s="624"/>
      <c r="BB4685" s="478"/>
      <c r="BC4685" s="478"/>
      <c r="BD4685" s="478"/>
      <c r="BE4685" s="478"/>
      <c r="BF4685" s="478"/>
      <c r="BG4685" s="478"/>
    </row>
    <row r="4686" spans="2:59" x14ac:dyDescent="0.2">
      <c r="B4686" s="478"/>
      <c r="C4686" s="478"/>
      <c r="D4686" s="620"/>
      <c r="E4686" s="620"/>
      <c r="F4686" s="620"/>
      <c r="G4686" s="479"/>
      <c r="H4686" s="621"/>
      <c r="I4686" s="622"/>
      <c r="J4686" s="622"/>
      <c r="K4686" s="623"/>
      <c r="L4686" s="623"/>
      <c r="M4686" s="622"/>
      <c r="N4686" s="623"/>
      <c r="O4686" s="622"/>
      <c r="P4686" s="479"/>
      <c r="Q4686" s="479"/>
      <c r="R4686" s="623"/>
      <c r="S4686" s="478"/>
      <c r="T4686" s="478"/>
      <c r="U4686" s="624"/>
      <c r="V4686" s="624"/>
      <c r="W4686" s="624"/>
      <c r="BB4686" s="478"/>
      <c r="BC4686" s="478"/>
      <c r="BD4686" s="478"/>
      <c r="BE4686" s="478"/>
      <c r="BF4686" s="478"/>
      <c r="BG4686" s="478"/>
    </row>
    <row r="4687" spans="2:59" x14ac:dyDescent="0.2">
      <c r="B4687" s="478"/>
      <c r="C4687" s="478"/>
      <c r="D4687" s="620"/>
      <c r="E4687" s="620"/>
      <c r="F4687" s="620"/>
      <c r="G4687" s="479"/>
      <c r="H4687" s="621"/>
      <c r="I4687" s="622"/>
      <c r="J4687" s="622"/>
      <c r="K4687" s="623"/>
      <c r="L4687" s="623"/>
      <c r="M4687" s="622"/>
      <c r="N4687" s="623"/>
      <c r="O4687" s="622"/>
      <c r="P4687" s="479"/>
      <c r="Q4687" s="479"/>
      <c r="R4687" s="623"/>
      <c r="S4687" s="478"/>
      <c r="T4687" s="478"/>
      <c r="U4687" s="624"/>
      <c r="V4687" s="624"/>
      <c r="W4687" s="624"/>
      <c r="BB4687" s="478"/>
      <c r="BC4687" s="478"/>
      <c r="BD4687" s="478"/>
      <c r="BE4687" s="478"/>
      <c r="BF4687" s="478"/>
      <c r="BG4687" s="478"/>
    </row>
    <row r="4688" spans="2:59" x14ac:dyDescent="0.2">
      <c r="B4688" s="478"/>
      <c r="C4688" s="478"/>
      <c r="D4688" s="620"/>
      <c r="E4688" s="620"/>
      <c r="F4688" s="620"/>
      <c r="G4688" s="479"/>
      <c r="H4688" s="621"/>
      <c r="I4688" s="622"/>
      <c r="J4688" s="622"/>
      <c r="K4688" s="623"/>
      <c r="L4688" s="623"/>
      <c r="M4688" s="622"/>
      <c r="N4688" s="623"/>
      <c r="O4688" s="622"/>
      <c r="P4688" s="479"/>
      <c r="Q4688" s="479"/>
      <c r="R4688" s="623"/>
      <c r="S4688" s="478"/>
      <c r="T4688" s="478"/>
      <c r="U4688" s="624"/>
      <c r="V4688" s="624"/>
      <c r="W4688" s="624"/>
      <c r="BB4688" s="478"/>
      <c r="BC4688" s="478"/>
      <c r="BD4688" s="478"/>
      <c r="BE4688" s="478"/>
      <c r="BF4688" s="478"/>
      <c r="BG4688" s="478"/>
    </row>
    <row r="4689" spans="2:59" x14ac:dyDescent="0.2">
      <c r="B4689" s="478"/>
      <c r="C4689" s="478"/>
      <c r="D4689" s="620"/>
      <c r="E4689" s="620"/>
      <c r="F4689" s="620"/>
      <c r="G4689" s="479"/>
      <c r="H4689" s="621"/>
      <c r="I4689" s="622"/>
      <c r="J4689" s="622"/>
      <c r="K4689" s="623"/>
      <c r="L4689" s="623"/>
      <c r="M4689" s="622"/>
      <c r="N4689" s="623"/>
      <c r="O4689" s="622"/>
      <c r="P4689" s="479"/>
      <c r="Q4689" s="479"/>
      <c r="R4689" s="623"/>
      <c r="S4689" s="478"/>
      <c r="T4689" s="478"/>
      <c r="U4689" s="624"/>
      <c r="V4689" s="624"/>
      <c r="W4689" s="624"/>
      <c r="BB4689" s="478"/>
      <c r="BC4689" s="478"/>
      <c r="BD4689" s="478"/>
      <c r="BE4689" s="478"/>
      <c r="BF4689" s="478"/>
      <c r="BG4689" s="478"/>
    </row>
    <row r="4690" spans="2:59" x14ac:dyDescent="0.2">
      <c r="B4690" s="478"/>
      <c r="C4690" s="478"/>
      <c r="D4690" s="620"/>
      <c r="E4690" s="620"/>
      <c r="F4690" s="620"/>
      <c r="G4690" s="479"/>
      <c r="H4690" s="621"/>
      <c r="I4690" s="622"/>
      <c r="J4690" s="622"/>
      <c r="K4690" s="623"/>
      <c r="L4690" s="623"/>
      <c r="M4690" s="622"/>
      <c r="N4690" s="623"/>
      <c r="O4690" s="622"/>
      <c r="P4690" s="479"/>
      <c r="Q4690" s="479"/>
      <c r="R4690" s="623"/>
      <c r="S4690" s="478"/>
      <c r="T4690" s="478"/>
      <c r="U4690" s="624"/>
      <c r="V4690" s="624"/>
      <c r="W4690" s="624"/>
      <c r="BB4690" s="478"/>
      <c r="BC4690" s="478"/>
      <c r="BD4690" s="478"/>
      <c r="BE4690" s="478"/>
      <c r="BF4690" s="478"/>
      <c r="BG4690" s="478"/>
    </row>
    <row r="4691" spans="2:59" x14ac:dyDescent="0.2">
      <c r="B4691" s="478"/>
      <c r="C4691" s="478"/>
      <c r="D4691" s="620"/>
      <c r="E4691" s="620"/>
      <c r="F4691" s="620"/>
      <c r="G4691" s="479"/>
      <c r="H4691" s="621"/>
      <c r="I4691" s="622"/>
      <c r="J4691" s="622"/>
      <c r="K4691" s="623"/>
      <c r="L4691" s="623"/>
      <c r="M4691" s="622"/>
      <c r="N4691" s="623"/>
      <c r="O4691" s="622"/>
      <c r="P4691" s="479"/>
      <c r="Q4691" s="479"/>
      <c r="R4691" s="623"/>
      <c r="S4691" s="478"/>
      <c r="T4691" s="478"/>
      <c r="U4691" s="624"/>
      <c r="V4691" s="624"/>
      <c r="W4691" s="624"/>
      <c r="BB4691" s="478"/>
      <c r="BC4691" s="478"/>
      <c r="BD4691" s="478"/>
      <c r="BE4691" s="478"/>
      <c r="BF4691" s="478"/>
      <c r="BG4691" s="478"/>
    </row>
    <row r="4692" spans="2:59" x14ac:dyDescent="0.2">
      <c r="B4692" s="478"/>
      <c r="C4692" s="478"/>
      <c r="D4692" s="620"/>
      <c r="E4692" s="620"/>
      <c r="F4692" s="620"/>
      <c r="G4692" s="479"/>
      <c r="H4692" s="621"/>
      <c r="I4692" s="622"/>
      <c r="J4692" s="622"/>
      <c r="K4692" s="623"/>
      <c r="L4692" s="623"/>
      <c r="M4692" s="622"/>
      <c r="N4692" s="623"/>
      <c r="O4692" s="622"/>
      <c r="P4692" s="479"/>
      <c r="Q4692" s="479"/>
      <c r="R4692" s="623"/>
      <c r="S4692" s="478"/>
      <c r="T4692" s="478"/>
      <c r="U4692" s="624"/>
      <c r="V4692" s="624"/>
      <c r="W4692" s="624"/>
      <c r="BB4692" s="478"/>
      <c r="BC4692" s="478"/>
      <c r="BD4692" s="478"/>
      <c r="BE4692" s="478"/>
      <c r="BF4692" s="478"/>
      <c r="BG4692" s="478"/>
    </row>
    <row r="4693" spans="2:59" x14ac:dyDescent="0.2">
      <c r="B4693" s="478"/>
      <c r="C4693" s="478"/>
      <c r="D4693" s="620"/>
      <c r="E4693" s="620"/>
      <c r="F4693" s="620"/>
      <c r="G4693" s="479"/>
      <c r="H4693" s="621"/>
      <c r="I4693" s="622"/>
      <c r="J4693" s="622"/>
      <c r="K4693" s="623"/>
      <c r="L4693" s="623"/>
      <c r="M4693" s="622"/>
      <c r="N4693" s="623"/>
      <c r="O4693" s="622"/>
      <c r="P4693" s="479"/>
      <c r="Q4693" s="479"/>
      <c r="R4693" s="623"/>
      <c r="S4693" s="478"/>
      <c r="T4693" s="478"/>
      <c r="U4693" s="624"/>
      <c r="V4693" s="624"/>
      <c r="W4693" s="624"/>
      <c r="BB4693" s="478"/>
      <c r="BC4693" s="478"/>
      <c r="BD4693" s="478"/>
      <c r="BE4693" s="478"/>
      <c r="BF4693" s="478"/>
      <c r="BG4693" s="478"/>
    </row>
    <row r="4694" spans="2:59" x14ac:dyDescent="0.2">
      <c r="B4694" s="478"/>
      <c r="C4694" s="478"/>
      <c r="D4694" s="620"/>
      <c r="E4694" s="620"/>
      <c r="F4694" s="620"/>
      <c r="G4694" s="479"/>
      <c r="H4694" s="621"/>
      <c r="I4694" s="622"/>
      <c r="J4694" s="622"/>
      <c r="K4694" s="623"/>
      <c r="L4694" s="623"/>
      <c r="M4694" s="622"/>
      <c r="N4694" s="623"/>
      <c r="O4694" s="622"/>
      <c r="P4694" s="479"/>
      <c r="Q4694" s="479"/>
      <c r="R4694" s="623"/>
      <c r="S4694" s="478"/>
      <c r="T4694" s="478"/>
      <c r="U4694" s="624"/>
      <c r="V4694" s="624"/>
      <c r="W4694" s="624"/>
      <c r="BB4694" s="478"/>
      <c r="BC4694" s="478"/>
      <c r="BD4694" s="478"/>
      <c r="BE4694" s="478"/>
      <c r="BF4694" s="478"/>
      <c r="BG4694" s="478"/>
    </row>
    <row r="4695" spans="2:59" x14ac:dyDescent="0.2">
      <c r="B4695" s="478"/>
      <c r="C4695" s="478"/>
      <c r="D4695" s="620"/>
      <c r="E4695" s="620"/>
      <c r="F4695" s="620"/>
      <c r="G4695" s="479"/>
      <c r="H4695" s="621"/>
      <c r="I4695" s="622"/>
      <c r="J4695" s="622"/>
      <c r="K4695" s="623"/>
      <c r="L4695" s="623"/>
      <c r="M4695" s="622"/>
      <c r="N4695" s="623"/>
      <c r="O4695" s="622"/>
      <c r="P4695" s="479"/>
      <c r="Q4695" s="479"/>
      <c r="R4695" s="623"/>
      <c r="S4695" s="478"/>
      <c r="T4695" s="478"/>
      <c r="U4695" s="624"/>
      <c r="V4695" s="624"/>
      <c r="W4695" s="624"/>
      <c r="BB4695" s="478"/>
      <c r="BC4695" s="478"/>
      <c r="BD4695" s="478"/>
      <c r="BE4695" s="478"/>
      <c r="BF4695" s="478"/>
      <c r="BG4695" s="478"/>
    </row>
    <row r="4696" spans="2:59" x14ac:dyDescent="0.2">
      <c r="B4696" s="478"/>
      <c r="C4696" s="478"/>
      <c r="D4696" s="620"/>
      <c r="E4696" s="620"/>
      <c r="F4696" s="620"/>
      <c r="G4696" s="479"/>
      <c r="H4696" s="621"/>
      <c r="I4696" s="622"/>
      <c r="J4696" s="622"/>
      <c r="K4696" s="623"/>
      <c r="L4696" s="623"/>
      <c r="M4696" s="622"/>
      <c r="N4696" s="623"/>
      <c r="O4696" s="622"/>
      <c r="P4696" s="479"/>
      <c r="Q4696" s="479"/>
      <c r="R4696" s="623"/>
      <c r="S4696" s="478"/>
      <c r="T4696" s="478"/>
      <c r="U4696" s="624"/>
      <c r="V4696" s="624"/>
      <c r="W4696" s="624"/>
      <c r="BB4696" s="478"/>
      <c r="BC4696" s="478"/>
      <c r="BD4696" s="478"/>
      <c r="BE4696" s="478"/>
      <c r="BF4696" s="478"/>
      <c r="BG4696" s="478"/>
    </row>
    <row r="4697" spans="2:59" x14ac:dyDescent="0.2">
      <c r="B4697" s="478"/>
      <c r="C4697" s="478"/>
      <c r="D4697" s="620"/>
      <c r="E4697" s="620"/>
      <c r="F4697" s="620"/>
      <c r="G4697" s="479"/>
      <c r="H4697" s="621"/>
      <c r="I4697" s="622"/>
      <c r="J4697" s="622"/>
      <c r="K4697" s="623"/>
      <c r="L4697" s="623"/>
      <c r="M4697" s="622"/>
      <c r="N4697" s="623"/>
      <c r="O4697" s="622"/>
      <c r="P4697" s="479"/>
      <c r="Q4697" s="479"/>
      <c r="R4697" s="623"/>
      <c r="S4697" s="478"/>
      <c r="T4697" s="478"/>
      <c r="U4697" s="624"/>
      <c r="V4697" s="624"/>
      <c r="W4697" s="624"/>
      <c r="BB4697" s="478"/>
      <c r="BC4697" s="478"/>
      <c r="BD4697" s="478"/>
      <c r="BE4697" s="478"/>
      <c r="BF4697" s="478"/>
      <c r="BG4697" s="478"/>
    </row>
    <row r="4698" spans="2:59" x14ac:dyDescent="0.2">
      <c r="B4698" s="478"/>
      <c r="C4698" s="478"/>
      <c r="D4698" s="620"/>
      <c r="E4698" s="620"/>
      <c r="F4698" s="620"/>
      <c r="G4698" s="479"/>
      <c r="H4698" s="621"/>
      <c r="I4698" s="622"/>
      <c r="J4698" s="622"/>
      <c r="K4698" s="623"/>
      <c r="L4698" s="623"/>
      <c r="M4698" s="622"/>
      <c r="N4698" s="623"/>
      <c r="O4698" s="622"/>
      <c r="P4698" s="479"/>
      <c r="Q4698" s="479"/>
      <c r="R4698" s="623"/>
      <c r="S4698" s="478"/>
      <c r="T4698" s="478"/>
      <c r="U4698" s="624"/>
      <c r="V4698" s="624"/>
      <c r="W4698" s="624"/>
      <c r="BB4698" s="478"/>
      <c r="BC4698" s="478"/>
      <c r="BD4698" s="478"/>
      <c r="BE4698" s="478"/>
      <c r="BF4698" s="478"/>
      <c r="BG4698" s="478"/>
    </row>
    <row r="4699" spans="2:59" x14ac:dyDescent="0.2">
      <c r="B4699" s="478"/>
      <c r="C4699" s="478"/>
      <c r="D4699" s="620"/>
      <c r="E4699" s="620"/>
      <c r="F4699" s="620"/>
      <c r="G4699" s="479"/>
      <c r="H4699" s="621"/>
      <c r="I4699" s="622"/>
      <c r="J4699" s="622"/>
      <c r="K4699" s="623"/>
      <c r="L4699" s="623"/>
      <c r="M4699" s="622"/>
      <c r="N4699" s="623"/>
      <c r="O4699" s="622"/>
      <c r="P4699" s="479"/>
      <c r="Q4699" s="479"/>
      <c r="R4699" s="623"/>
      <c r="S4699" s="478"/>
      <c r="T4699" s="478"/>
      <c r="U4699" s="624"/>
      <c r="V4699" s="624"/>
      <c r="W4699" s="624"/>
      <c r="BB4699" s="478"/>
      <c r="BC4699" s="478"/>
      <c r="BD4699" s="478"/>
      <c r="BE4699" s="478"/>
      <c r="BF4699" s="478"/>
      <c r="BG4699" s="478"/>
    </row>
    <row r="4700" spans="2:59" x14ac:dyDescent="0.2">
      <c r="B4700" s="478"/>
      <c r="C4700" s="478"/>
      <c r="D4700" s="620"/>
      <c r="E4700" s="620"/>
      <c r="F4700" s="620"/>
      <c r="G4700" s="479"/>
      <c r="H4700" s="621"/>
      <c r="I4700" s="622"/>
      <c r="J4700" s="622"/>
      <c r="K4700" s="623"/>
      <c r="L4700" s="623"/>
      <c r="M4700" s="622"/>
      <c r="N4700" s="623"/>
      <c r="O4700" s="622"/>
      <c r="P4700" s="479"/>
      <c r="Q4700" s="479"/>
      <c r="R4700" s="623"/>
      <c r="S4700" s="478"/>
      <c r="T4700" s="478"/>
      <c r="U4700" s="624"/>
      <c r="V4700" s="624"/>
      <c r="W4700" s="624"/>
      <c r="BB4700" s="478"/>
      <c r="BC4700" s="478"/>
      <c r="BD4700" s="478"/>
      <c r="BE4700" s="478"/>
      <c r="BF4700" s="478"/>
      <c r="BG4700" s="478"/>
    </row>
    <row r="4701" spans="2:59" x14ac:dyDescent="0.2">
      <c r="B4701" s="478"/>
      <c r="C4701" s="478"/>
      <c r="D4701" s="620"/>
      <c r="E4701" s="620"/>
      <c r="F4701" s="620"/>
      <c r="G4701" s="479"/>
      <c r="H4701" s="621"/>
      <c r="I4701" s="622"/>
      <c r="J4701" s="622"/>
      <c r="K4701" s="623"/>
      <c r="L4701" s="623"/>
      <c r="M4701" s="622"/>
      <c r="N4701" s="623"/>
      <c r="O4701" s="622"/>
      <c r="P4701" s="479"/>
      <c r="Q4701" s="479"/>
      <c r="R4701" s="623"/>
      <c r="S4701" s="478"/>
      <c r="T4701" s="478"/>
      <c r="U4701" s="624"/>
      <c r="V4701" s="624"/>
      <c r="W4701" s="624"/>
      <c r="BB4701" s="478"/>
      <c r="BC4701" s="478"/>
      <c r="BD4701" s="478"/>
      <c r="BE4701" s="478"/>
      <c r="BF4701" s="478"/>
      <c r="BG4701" s="478"/>
    </row>
    <row r="4702" spans="2:59" x14ac:dyDescent="0.2">
      <c r="B4702" s="478"/>
      <c r="C4702" s="478"/>
      <c r="D4702" s="620"/>
      <c r="E4702" s="620"/>
      <c r="F4702" s="620"/>
      <c r="G4702" s="479"/>
      <c r="H4702" s="621"/>
      <c r="I4702" s="622"/>
      <c r="J4702" s="622"/>
      <c r="K4702" s="623"/>
      <c r="L4702" s="623"/>
      <c r="M4702" s="622"/>
      <c r="N4702" s="623"/>
      <c r="O4702" s="622"/>
      <c r="P4702" s="479"/>
      <c r="Q4702" s="479"/>
      <c r="R4702" s="623"/>
      <c r="S4702" s="478"/>
      <c r="T4702" s="478"/>
      <c r="U4702" s="624"/>
      <c r="V4702" s="624"/>
      <c r="W4702" s="624"/>
      <c r="BB4702" s="478"/>
      <c r="BC4702" s="478"/>
      <c r="BD4702" s="478"/>
      <c r="BE4702" s="478"/>
      <c r="BF4702" s="478"/>
      <c r="BG4702" s="478"/>
    </row>
    <row r="4703" spans="2:59" x14ac:dyDescent="0.2">
      <c r="B4703" s="478"/>
      <c r="C4703" s="478"/>
      <c r="D4703" s="620"/>
      <c r="E4703" s="620"/>
      <c r="F4703" s="620"/>
      <c r="G4703" s="479"/>
      <c r="H4703" s="621"/>
      <c r="I4703" s="622"/>
      <c r="J4703" s="622"/>
      <c r="K4703" s="623"/>
      <c r="L4703" s="623"/>
      <c r="M4703" s="622"/>
      <c r="N4703" s="623"/>
      <c r="O4703" s="622"/>
      <c r="P4703" s="479"/>
      <c r="Q4703" s="479"/>
      <c r="R4703" s="623"/>
      <c r="S4703" s="478"/>
      <c r="T4703" s="478"/>
      <c r="U4703" s="624"/>
      <c r="V4703" s="624"/>
      <c r="W4703" s="624"/>
      <c r="BB4703" s="478"/>
      <c r="BC4703" s="478"/>
      <c r="BD4703" s="478"/>
      <c r="BE4703" s="478"/>
      <c r="BF4703" s="478"/>
      <c r="BG4703" s="478"/>
    </row>
    <row r="4704" spans="2:59" x14ac:dyDescent="0.2">
      <c r="B4704" s="478"/>
      <c r="C4704" s="478"/>
      <c r="D4704" s="620"/>
      <c r="E4704" s="620"/>
      <c r="F4704" s="620"/>
      <c r="G4704" s="479"/>
      <c r="H4704" s="621"/>
      <c r="I4704" s="622"/>
      <c r="J4704" s="622"/>
      <c r="K4704" s="623"/>
      <c r="L4704" s="623"/>
      <c r="M4704" s="622"/>
      <c r="N4704" s="623"/>
      <c r="O4704" s="622"/>
      <c r="P4704" s="479"/>
      <c r="Q4704" s="479"/>
      <c r="R4704" s="623"/>
      <c r="S4704" s="478"/>
      <c r="T4704" s="478"/>
      <c r="U4704" s="624"/>
      <c r="V4704" s="624"/>
      <c r="W4704" s="624"/>
      <c r="BB4704" s="478"/>
      <c r="BC4704" s="478"/>
      <c r="BD4704" s="478"/>
      <c r="BE4704" s="478"/>
      <c r="BF4704" s="478"/>
      <c r="BG4704" s="478"/>
    </row>
    <row r="4705" spans="2:59" x14ac:dyDescent="0.2">
      <c r="B4705" s="478"/>
      <c r="C4705" s="478"/>
      <c r="D4705" s="620"/>
      <c r="E4705" s="620"/>
      <c r="F4705" s="620"/>
      <c r="G4705" s="479"/>
      <c r="H4705" s="621"/>
      <c r="I4705" s="622"/>
      <c r="J4705" s="622"/>
      <c r="K4705" s="623"/>
      <c r="L4705" s="623"/>
      <c r="M4705" s="622"/>
      <c r="N4705" s="623"/>
      <c r="O4705" s="622"/>
      <c r="P4705" s="479"/>
      <c r="Q4705" s="479"/>
      <c r="R4705" s="623"/>
      <c r="S4705" s="478"/>
      <c r="T4705" s="478"/>
      <c r="U4705" s="624"/>
      <c r="V4705" s="624"/>
      <c r="W4705" s="624"/>
      <c r="BB4705" s="478"/>
      <c r="BC4705" s="478"/>
      <c r="BD4705" s="478"/>
      <c r="BE4705" s="478"/>
      <c r="BF4705" s="478"/>
      <c r="BG4705" s="478"/>
    </row>
    <row r="4706" spans="2:59" x14ac:dyDescent="0.2">
      <c r="B4706" s="478"/>
      <c r="C4706" s="478"/>
      <c r="D4706" s="620"/>
      <c r="E4706" s="620"/>
      <c r="F4706" s="620"/>
      <c r="G4706" s="479"/>
      <c r="H4706" s="621"/>
      <c r="I4706" s="622"/>
      <c r="J4706" s="622"/>
      <c r="K4706" s="623"/>
      <c r="L4706" s="623"/>
      <c r="M4706" s="622"/>
      <c r="N4706" s="623"/>
      <c r="O4706" s="622"/>
      <c r="P4706" s="479"/>
      <c r="Q4706" s="479"/>
      <c r="R4706" s="623"/>
      <c r="S4706" s="478"/>
      <c r="T4706" s="478"/>
      <c r="U4706" s="624"/>
      <c r="V4706" s="624"/>
      <c r="W4706" s="624"/>
      <c r="BB4706" s="478"/>
      <c r="BC4706" s="478"/>
      <c r="BD4706" s="478"/>
      <c r="BE4706" s="478"/>
      <c r="BF4706" s="478"/>
      <c r="BG4706" s="478"/>
    </row>
    <row r="4707" spans="2:59" x14ac:dyDescent="0.2">
      <c r="B4707" s="478"/>
      <c r="C4707" s="478"/>
      <c r="D4707" s="620"/>
      <c r="E4707" s="620"/>
      <c r="F4707" s="620"/>
      <c r="G4707" s="479"/>
      <c r="H4707" s="621"/>
      <c r="I4707" s="622"/>
      <c r="J4707" s="622"/>
      <c r="K4707" s="623"/>
      <c r="L4707" s="623"/>
      <c r="M4707" s="622"/>
      <c r="N4707" s="623"/>
      <c r="O4707" s="622"/>
      <c r="P4707" s="479"/>
      <c r="Q4707" s="479"/>
      <c r="R4707" s="623"/>
      <c r="S4707" s="478"/>
      <c r="T4707" s="478"/>
      <c r="U4707" s="624"/>
      <c r="V4707" s="624"/>
      <c r="W4707" s="624"/>
      <c r="BB4707" s="478"/>
      <c r="BC4707" s="478"/>
      <c r="BD4707" s="478"/>
      <c r="BE4707" s="478"/>
      <c r="BF4707" s="478"/>
      <c r="BG4707" s="478"/>
    </row>
    <row r="4708" spans="2:59" x14ac:dyDescent="0.2">
      <c r="B4708" s="478"/>
      <c r="C4708" s="478"/>
      <c r="D4708" s="620"/>
      <c r="E4708" s="620"/>
      <c r="F4708" s="620"/>
      <c r="G4708" s="479"/>
      <c r="H4708" s="621"/>
      <c r="I4708" s="622"/>
      <c r="J4708" s="622"/>
      <c r="K4708" s="623"/>
      <c r="L4708" s="623"/>
      <c r="M4708" s="622"/>
      <c r="N4708" s="623"/>
      <c r="O4708" s="622"/>
      <c r="P4708" s="479"/>
      <c r="Q4708" s="479"/>
      <c r="R4708" s="623"/>
      <c r="S4708" s="478"/>
      <c r="T4708" s="478"/>
      <c r="U4708" s="624"/>
      <c r="V4708" s="624"/>
      <c r="W4708" s="624"/>
      <c r="BB4708" s="478"/>
      <c r="BC4708" s="478"/>
      <c r="BD4708" s="478"/>
      <c r="BE4708" s="478"/>
      <c r="BF4708" s="478"/>
      <c r="BG4708" s="478"/>
    </row>
    <row r="4709" spans="2:59" x14ac:dyDescent="0.2">
      <c r="B4709" s="478"/>
      <c r="C4709" s="478"/>
      <c r="D4709" s="620"/>
      <c r="E4709" s="620"/>
      <c r="F4709" s="620"/>
      <c r="G4709" s="479"/>
      <c r="H4709" s="621"/>
      <c r="I4709" s="622"/>
      <c r="J4709" s="622"/>
      <c r="K4709" s="623"/>
      <c r="L4709" s="623"/>
      <c r="M4709" s="622"/>
      <c r="N4709" s="623"/>
      <c r="O4709" s="622"/>
      <c r="P4709" s="479"/>
      <c r="Q4709" s="479"/>
      <c r="R4709" s="623"/>
      <c r="S4709" s="478"/>
      <c r="T4709" s="478"/>
      <c r="U4709" s="624"/>
      <c r="V4709" s="624"/>
      <c r="W4709" s="624"/>
      <c r="BB4709" s="478"/>
      <c r="BC4709" s="478"/>
      <c r="BD4709" s="478"/>
      <c r="BE4709" s="478"/>
      <c r="BF4709" s="478"/>
      <c r="BG4709" s="478"/>
    </row>
    <row r="4710" spans="2:59" x14ac:dyDescent="0.2">
      <c r="B4710" s="478"/>
      <c r="C4710" s="478"/>
      <c r="D4710" s="620"/>
      <c r="E4710" s="620"/>
      <c r="F4710" s="620"/>
      <c r="G4710" s="479"/>
      <c r="H4710" s="621"/>
      <c r="I4710" s="622"/>
      <c r="J4710" s="622"/>
      <c r="K4710" s="623"/>
      <c r="L4710" s="623"/>
      <c r="M4710" s="622"/>
      <c r="N4710" s="623"/>
      <c r="O4710" s="622"/>
      <c r="P4710" s="479"/>
      <c r="Q4710" s="479"/>
      <c r="R4710" s="623"/>
      <c r="S4710" s="478"/>
      <c r="T4710" s="478"/>
      <c r="U4710" s="624"/>
      <c r="V4710" s="624"/>
      <c r="W4710" s="624"/>
      <c r="BB4710" s="478"/>
      <c r="BC4710" s="478"/>
      <c r="BD4710" s="478"/>
      <c r="BE4710" s="478"/>
      <c r="BF4710" s="478"/>
      <c r="BG4710" s="478"/>
    </row>
    <row r="4711" spans="2:59" x14ac:dyDescent="0.2">
      <c r="B4711" s="478"/>
      <c r="C4711" s="478"/>
      <c r="D4711" s="620"/>
      <c r="E4711" s="620"/>
      <c r="F4711" s="620"/>
      <c r="G4711" s="479"/>
      <c r="H4711" s="621"/>
      <c r="I4711" s="622"/>
      <c r="J4711" s="622"/>
      <c r="K4711" s="623"/>
      <c r="L4711" s="623"/>
      <c r="M4711" s="622"/>
      <c r="N4711" s="623"/>
      <c r="O4711" s="622"/>
      <c r="P4711" s="479"/>
      <c r="Q4711" s="479"/>
      <c r="R4711" s="623"/>
      <c r="S4711" s="478"/>
      <c r="T4711" s="478"/>
      <c r="U4711" s="624"/>
      <c r="V4711" s="624"/>
      <c r="W4711" s="624"/>
      <c r="BB4711" s="478"/>
      <c r="BC4711" s="478"/>
      <c r="BD4711" s="478"/>
      <c r="BE4711" s="478"/>
      <c r="BF4711" s="478"/>
      <c r="BG4711" s="478"/>
    </row>
    <row r="4712" spans="2:59" x14ac:dyDescent="0.2">
      <c r="B4712" s="478"/>
      <c r="C4712" s="478"/>
      <c r="D4712" s="620"/>
      <c r="E4712" s="620"/>
      <c r="F4712" s="620"/>
      <c r="G4712" s="479"/>
      <c r="H4712" s="621"/>
      <c r="I4712" s="622"/>
      <c r="J4712" s="622"/>
      <c r="K4712" s="623"/>
      <c r="L4712" s="623"/>
      <c r="M4712" s="622"/>
      <c r="N4712" s="623"/>
      <c r="O4712" s="622"/>
      <c r="P4712" s="479"/>
      <c r="Q4712" s="479"/>
      <c r="R4712" s="623"/>
      <c r="S4712" s="478"/>
      <c r="T4712" s="478"/>
      <c r="U4712" s="624"/>
      <c r="V4712" s="624"/>
      <c r="W4712" s="624"/>
      <c r="BB4712" s="478"/>
      <c r="BC4712" s="478"/>
      <c r="BD4712" s="478"/>
      <c r="BE4712" s="478"/>
      <c r="BF4712" s="478"/>
      <c r="BG4712" s="478"/>
    </row>
    <row r="4713" spans="2:59" x14ac:dyDescent="0.2">
      <c r="B4713" s="478"/>
      <c r="C4713" s="478"/>
      <c r="D4713" s="620"/>
      <c r="E4713" s="620"/>
      <c r="F4713" s="620"/>
      <c r="G4713" s="479"/>
      <c r="H4713" s="621"/>
      <c r="I4713" s="622"/>
      <c r="J4713" s="622"/>
      <c r="K4713" s="623"/>
      <c r="L4713" s="623"/>
      <c r="M4713" s="622"/>
      <c r="N4713" s="623"/>
      <c r="O4713" s="622"/>
      <c r="P4713" s="479"/>
      <c r="Q4713" s="479"/>
      <c r="R4713" s="623"/>
      <c r="S4713" s="478"/>
      <c r="T4713" s="478"/>
      <c r="U4713" s="624"/>
      <c r="V4713" s="624"/>
      <c r="W4713" s="624"/>
      <c r="BB4713" s="478"/>
      <c r="BC4713" s="478"/>
      <c r="BD4713" s="478"/>
      <c r="BE4713" s="478"/>
      <c r="BF4713" s="478"/>
      <c r="BG4713" s="478"/>
    </row>
    <row r="4714" spans="2:59" x14ac:dyDescent="0.2">
      <c r="B4714" s="478"/>
      <c r="C4714" s="478"/>
      <c r="D4714" s="620"/>
      <c r="E4714" s="620"/>
      <c r="F4714" s="620"/>
      <c r="G4714" s="479"/>
      <c r="H4714" s="621"/>
      <c r="I4714" s="622"/>
      <c r="J4714" s="622"/>
      <c r="K4714" s="623"/>
      <c r="L4714" s="623"/>
      <c r="M4714" s="622"/>
      <c r="N4714" s="623"/>
      <c r="O4714" s="622"/>
      <c r="P4714" s="479"/>
      <c r="Q4714" s="479"/>
      <c r="R4714" s="623"/>
      <c r="S4714" s="478"/>
      <c r="T4714" s="478"/>
      <c r="U4714" s="624"/>
      <c r="V4714" s="624"/>
      <c r="W4714" s="624"/>
      <c r="BB4714" s="478"/>
      <c r="BC4714" s="478"/>
      <c r="BD4714" s="478"/>
      <c r="BE4714" s="478"/>
      <c r="BF4714" s="478"/>
      <c r="BG4714" s="478"/>
    </row>
    <row r="4715" spans="2:59" x14ac:dyDescent="0.2">
      <c r="B4715" s="478"/>
      <c r="C4715" s="478"/>
      <c r="D4715" s="620"/>
      <c r="E4715" s="620"/>
      <c r="F4715" s="620"/>
      <c r="G4715" s="479"/>
      <c r="H4715" s="621"/>
      <c r="I4715" s="622"/>
      <c r="J4715" s="622"/>
      <c r="K4715" s="623"/>
      <c r="L4715" s="623"/>
      <c r="M4715" s="622"/>
      <c r="N4715" s="623"/>
      <c r="O4715" s="622"/>
      <c r="P4715" s="479"/>
      <c r="Q4715" s="479"/>
      <c r="R4715" s="623"/>
      <c r="S4715" s="478"/>
      <c r="T4715" s="478"/>
      <c r="U4715" s="624"/>
      <c r="V4715" s="624"/>
      <c r="W4715" s="624"/>
      <c r="BB4715" s="478"/>
      <c r="BC4715" s="478"/>
      <c r="BD4715" s="478"/>
      <c r="BE4715" s="478"/>
      <c r="BF4715" s="478"/>
      <c r="BG4715" s="478"/>
    </row>
    <row r="4716" spans="2:59" x14ac:dyDescent="0.2">
      <c r="B4716" s="478"/>
      <c r="C4716" s="478"/>
      <c r="D4716" s="620"/>
      <c r="E4716" s="620"/>
      <c r="F4716" s="620"/>
      <c r="G4716" s="479"/>
      <c r="H4716" s="621"/>
      <c r="I4716" s="622"/>
      <c r="J4716" s="622"/>
      <c r="K4716" s="623"/>
      <c r="L4716" s="623"/>
      <c r="M4716" s="622"/>
      <c r="N4716" s="623"/>
      <c r="O4716" s="622"/>
      <c r="P4716" s="479"/>
      <c r="Q4716" s="479"/>
      <c r="R4716" s="623"/>
      <c r="S4716" s="478"/>
      <c r="T4716" s="478"/>
      <c r="U4716" s="624"/>
      <c r="V4716" s="624"/>
      <c r="W4716" s="624"/>
      <c r="BB4716" s="478"/>
      <c r="BC4716" s="478"/>
      <c r="BD4716" s="478"/>
      <c r="BE4716" s="478"/>
      <c r="BF4716" s="478"/>
      <c r="BG4716" s="478"/>
    </row>
    <row r="4717" spans="2:59" x14ac:dyDescent="0.2">
      <c r="B4717" s="478"/>
      <c r="C4717" s="478"/>
      <c r="D4717" s="620"/>
      <c r="E4717" s="620"/>
      <c r="F4717" s="620"/>
      <c r="G4717" s="479"/>
      <c r="H4717" s="621"/>
      <c r="I4717" s="622"/>
      <c r="J4717" s="622"/>
      <c r="K4717" s="623"/>
      <c r="L4717" s="623"/>
      <c r="M4717" s="622"/>
      <c r="N4717" s="623"/>
      <c r="O4717" s="622"/>
      <c r="P4717" s="479"/>
      <c r="Q4717" s="479"/>
      <c r="R4717" s="623"/>
      <c r="S4717" s="478"/>
      <c r="T4717" s="478"/>
      <c r="U4717" s="624"/>
      <c r="V4717" s="624"/>
      <c r="W4717" s="624"/>
      <c r="BB4717" s="478"/>
      <c r="BC4717" s="478"/>
      <c r="BD4717" s="478"/>
      <c r="BE4717" s="478"/>
      <c r="BF4717" s="478"/>
      <c r="BG4717" s="478"/>
    </row>
    <row r="4718" spans="2:59" x14ac:dyDescent="0.2">
      <c r="B4718" s="478"/>
      <c r="C4718" s="478"/>
      <c r="D4718" s="620"/>
      <c r="E4718" s="620"/>
      <c r="F4718" s="620"/>
      <c r="G4718" s="479"/>
      <c r="H4718" s="621"/>
      <c r="I4718" s="622"/>
      <c r="J4718" s="622"/>
      <c r="K4718" s="623"/>
      <c r="L4718" s="623"/>
      <c r="M4718" s="622"/>
      <c r="N4718" s="623"/>
      <c r="O4718" s="622"/>
      <c r="P4718" s="479"/>
      <c r="Q4718" s="479"/>
      <c r="R4718" s="623"/>
      <c r="S4718" s="478"/>
      <c r="T4718" s="478"/>
      <c r="U4718" s="624"/>
      <c r="V4718" s="624"/>
      <c r="W4718" s="624"/>
      <c r="BB4718" s="478"/>
      <c r="BC4718" s="478"/>
      <c r="BD4718" s="478"/>
      <c r="BE4718" s="478"/>
      <c r="BF4718" s="478"/>
      <c r="BG4718" s="478"/>
    </row>
    <row r="4719" spans="2:59" x14ac:dyDescent="0.2">
      <c r="B4719" s="478"/>
      <c r="C4719" s="478"/>
      <c r="D4719" s="620"/>
      <c r="E4719" s="620"/>
      <c r="F4719" s="620"/>
      <c r="G4719" s="479"/>
      <c r="H4719" s="621"/>
      <c r="I4719" s="622"/>
      <c r="J4719" s="622"/>
      <c r="K4719" s="623"/>
      <c r="L4719" s="623"/>
      <c r="M4719" s="622"/>
      <c r="N4719" s="623"/>
      <c r="O4719" s="622"/>
      <c r="P4719" s="479"/>
      <c r="Q4719" s="479"/>
      <c r="R4719" s="623"/>
      <c r="S4719" s="478"/>
      <c r="T4719" s="478"/>
      <c r="U4719" s="624"/>
      <c r="V4719" s="624"/>
      <c r="W4719" s="624"/>
      <c r="BB4719" s="478"/>
      <c r="BC4719" s="478"/>
      <c r="BD4719" s="478"/>
      <c r="BE4719" s="478"/>
      <c r="BF4719" s="478"/>
      <c r="BG4719" s="478"/>
    </row>
    <row r="4720" spans="2:59" x14ac:dyDescent="0.2">
      <c r="B4720" s="478"/>
      <c r="C4720" s="478"/>
      <c r="D4720" s="620"/>
      <c r="E4720" s="620"/>
      <c r="F4720" s="620"/>
      <c r="G4720" s="479"/>
      <c r="H4720" s="621"/>
      <c r="I4720" s="622"/>
      <c r="J4720" s="622"/>
      <c r="K4720" s="623"/>
      <c r="L4720" s="623"/>
      <c r="M4720" s="622"/>
      <c r="N4720" s="623"/>
      <c r="O4720" s="622"/>
      <c r="P4720" s="479"/>
      <c r="Q4720" s="479"/>
      <c r="R4720" s="623"/>
      <c r="S4720" s="478"/>
      <c r="T4720" s="478"/>
      <c r="U4720" s="624"/>
      <c r="V4720" s="624"/>
      <c r="W4720" s="624"/>
      <c r="BB4720" s="478"/>
      <c r="BC4720" s="478"/>
      <c r="BD4720" s="478"/>
      <c r="BE4720" s="478"/>
      <c r="BF4720" s="478"/>
      <c r="BG4720" s="478"/>
    </row>
    <row r="4721" spans="2:59" x14ac:dyDescent="0.2">
      <c r="B4721" s="478"/>
      <c r="C4721" s="478"/>
      <c r="D4721" s="620"/>
      <c r="E4721" s="620"/>
      <c r="F4721" s="620"/>
      <c r="G4721" s="479"/>
      <c r="H4721" s="621"/>
      <c r="I4721" s="622"/>
      <c r="J4721" s="622"/>
      <c r="K4721" s="623"/>
      <c r="L4721" s="623"/>
      <c r="M4721" s="622"/>
      <c r="N4721" s="623"/>
      <c r="O4721" s="622"/>
      <c r="P4721" s="479"/>
      <c r="Q4721" s="479"/>
      <c r="R4721" s="623"/>
      <c r="S4721" s="478"/>
      <c r="T4721" s="478"/>
      <c r="U4721" s="624"/>
      <c r="V4721" s="624"/>
      <c r="W4721" s="624"/>
      <c r="BB4721" s="478"/>
      <c r="BC4721" s="478"/>
      <c r="BD4721" s="478"/>
      <c r="BE4721" s="478"/>
      <c r="BF4721" s="478"/>
      <c r="BG4721" s="478"/>
    </row>
    <row r="4722" spans="2:59" x14ac:dyDescent="0.2">
      <c r="B4722" s="478"/>
      <c r="C4722" s="478"/>
      <c r="D4722" s="620"/>
      <c r="E4722" s="620"/>
      <c r="F4722" s="620"/>
      <c r="G4722" s="479"/>
      <c r="H4722" s="621"/>
      <c r="I4722" s="622"/>
      <c r="J4722" s="622"/>
      <c r="K4722" s="623"/>
      <c r="L4722" s="623"/>
      <c r="M4722" s="622"/>
      <c r="N4722" s="623"/>
      <c r="O4722" s="622"/>
      <c r="P4722" s="479"/>
      <c r="Q4722" s="479"/>
      <c r="R4722" s="623"/>
      <c r="S4722" s="478"/>
      <c r="T4722" s="478"/>
      <c r="U4722" s="624"/>
      <c r="V4722" s="624"/>
      <c r="W4722" s="624"/>
      <c r="BB4722" s="478"/>
      <c r="BC4722" s="478"/>
      <c r="BD4722" s="478"/>
      <c r="BE4722" s="478"/>
      <c r="BF4722" s="478"/>
      <c r="BG4722" s="478"/>
    </row>
    <row r="4723" spans="2:59" x14ac:dyDescent="0.2">
      <c r="B4723" s="478"/>
      <c r="C4723" s="478"/>
      <c r="D4723" s="620"/>
      <c r="E4723" s="620"/>
      <c r="F4723" s="620"/>
      <c r="G4723" s="479"/>
      <c r="H4723" s="621"/>
      <c r="I4723" s="622"/>
      <c r="J4723" s="622"/>
      <c r="K4723" s="623"/>
      <c r="L4723" s="623"/>
      <c r="M4723" s="622"/>
      <c r="N4723" s="623"/>
      <c r="O4723" s="622"/>
      <c r="P4723" s="479"/>
      <c r="Q4723" s="479"/>
      <c r="R4723" s="623"/>
      <c r="S4723" s="478"/>
      <c r="T4723" s="478"/>
      <c r="U4723" s="624"/>
      <c r="V4723" s="624"/>
      <c r="W4723" s="624"/>
      <c r="BB4723" s="478"/>
      <c r="BC4723" s="478"/>
      <c r="BD4723" s="478"/>
      <c r="BE4723" s="478"/>
      <c r="BF4723" s="478"/>
      <c r="BG4723" s="478"/>
    </row>
    <row r="4724" spans="2:59" x14ac:dyDescent="0.2">
      <c r="B4724" s="478"/>
      <c r="C4724" s="478"/>
      <c r="D4724" s="620"/>
      <c r="E4724" s="620"/>
      <c r="F4724" s="620"/>
      <c r="G4724" s="479"/>
      <c r="H4724" s="621"/>
      <c r="I4724" s="622"/>
      <c r="J4724" s="622"/>
      <c r="K4724" s="623"/>
      <c r="L4724" s="623"/>
      <c r="M4724" s="622"/>
      <c r="N4724" s="623"/>
      <c r="O4724" s="622"/>
      <c r="P4724" s="479"/>
      <c r="Q4724" s="479"/>
      <c r="R4724" s="623"/>
      <c r="S4724" s="478"/>
      <c r="T4724" s="478"/>
      <c r="U4724" s="624"/>
      <c r="V4724" s="624"/>
      <c r="W4724" s="624"/>
      <c r="BB4724" s="478"/>
      <c r="BC4724" s="478"/>
      <c r="BD4724" s="478"/>
      <c r="BE4724" s="478"/>
      <c r="BF4724" s="478"/>
      <c r="BG4724" s="478"/>
    </row>
    <row r="4725" spans="2:59" x14ac:dyDescent="0.2">
      <c r="B4725" s="478"/>
      <c r="C4725" s="478"/>
      <c r="D4725" s="620"/>
      <c r="E4725" s="620"/>
      <c r="F4725" s="620"/>
      <c r="G4725" s="479"/>
      <c r="H4725" s="621"/>
      <c r="I4725" s="622"/>
      <c r="J4725" s="622"/>
      <c r="K4725" s="623"/>
      <c r="L4725" s="623"/>
      <c r="M4725" s="622"/>
      <c r="N4725" s="623"/>
      <c r="O4725" s="622"/>
      <c r="P4725" s="479"/>
      <c r="Q4725" s="479"/>
      <c r="R4725" s="623"/>
      <c r="S4725" s="478"/>
      <c r="T4725" s="478"/>
      <c r="U4725" s="624"/>
      <c r="V4725" s="624"/>
      <c r="W4725" s="624"/>
      <c r="BB4725" s="478"/>
      <c r="BC4725" s="478"/>
      <c r="BD4725" s="478"/>
      <c r="BE4725" s="478"/>
      <c r="BF4725" s="478"/>
      <c r="BG4725" s="478"/>
    </row>
    <row r="4726" spans="2:59" x14ac:dyDescent="0.2">
      <c r="B4726" s="478"/>
      <c r="C4726" s="478"/>
      <c r="D4726" s="620"/>
      <c r="E4726" s="620"/>
      <c r="F4726" s="620"/>
      <c r="G4726" s="479"/>
      <c r="H4726" s="621"/>
      <c r="I4726" s="622"/>
      <c r="J4726" s="622"/>
      <c r="K4726" s="623"/>
      <c r="L4726" s="623"/>
      <c r="M4726" s="622"/>
      <c r="N4726" s="623"/>
      <c r="O4726" s="622"/>
      <c r="P4726" s="479"/>
      <c r="Q4726" s="479"/>
      <c r="R4726" s="623"/>
      <c r="S4726" s="478"/>
      <c r="T4726" s="478"/>
      <c r="U4726" s="624"/>
      <c r="V4726" s="624"/>
      <c r="W4726" s="624"/>
      <c r="BB4726" s="478"/>
      <c r="BC4726" s="478"/>
      <c r="BD4726" s="478"/>
      <c r="BE4726" s="478"/>
      <c r="BF4726" s="478"/>
      <c r="BG4726" s="478"/>
    </row>
    <row r="4727" spans="2:59" x14ac:dyDescent="0.2">
      <c r="B4727" s="478"/>
      <c r="C4727" s="478"/>
      <c r="D4727" s="620"/>
      <c r="E4727" s="620"/>
      <c r="F4727" s="620"/>
      <c r="G4727" s="479"/>
      <c r="H4727" s="621"/>
      <c r="I4727" s="622"/>
      <c r="J4727" s="622"/>
      <c r="K4727" s="623"/>
      <c r="L4727" s="623"/>
      <c r="M4727" s="622"/>
      <c r="N4727" s="623"/>
      <c r="O4727" s="622"/>
      <c r="P4727" s="479"/>
      <c r="Q4727" s="479"/>
      <c r="R4727" s="623"/>
      <c r="S4727" s="478"/>
      <c r="T4727" s="478"/>
      <c r="U4727" s="624"/>
      <c r="V4727" s="624"/>
      <c r="W4727" s="624"/>
      <c r="BB4727" s="478"/>
      <c r="BC4727" s="478"/>
      <c r="BD4727" s="478"/>
      <c r="BE4727" s="478"/>
      <c r="BF4727" s="478"/>
      <c r="BG4727" s="478"/>
    </row>
    <row r="4728" spans="2:59" x14ac:dyDescent="0.2">
      <c r="B4728" s="478"/>
      <c r="C4728" s="478"/>
      <c r="D4728" s="620"/>
      <c r="E4728" s="620"/>
      <c r="F4728" s="620"/>
      <c r="G4728" s="479"/>
      <c r="H4728" s="621"/>
      <c r="I4728" s="622"/>
      <c r="J4728" s="622"/>
      <c r="K4728" s="623"/>
      <c r="L4728" s="623"/>
      <c r="M4728" s="622"/>
      <c r="N4728" s="623"/>
      <c r="O4728" s="622"/>
      <c r="P4728" s="479"/>
      <c r="Q4728" s="479"/>
      <c r="R4728" s="623"/>
      <c r="S4728" s="478"/>
      <c r="T4728" s="478"/>
      <c r="U4728" s="624"/>
      <c r="V4728" s="624"/>
      <c r="W4728" s="624"/>
      <c r="BB4728" s="478"/>
      <c r="BC4728" s="478"/>
      <c r="BD4728" s="478"/>
      <c r="BE4728" s="478"/>
      <c r="BF4728" s="478"/>
      <c r="BG4728" s="478"/>
    </row>
    <row r="4729" spans="2:59" x14ac:dyDescent="0.2">
      <c r="B4729" s="478"/>
      <c r="C4729" s="478"/>
      <c r="D4729" s="620"/>
      <c r="E4729" s="620"/>
      <c r="F4729" s="620"/>
      <c r="G4729" s="479"/>
      <c r="H4729" s="621"/>
      <c r="I4729" s="622"/>
      <c r="J4729" s="622"/>
      <c r="K4729" s="623"/>
      <c r="L4729" s="623"/>
      <c r="M4729" s="622"/>
      <c r="N4729" s="623"/>
      <c r="O4729" s="622"/>
      <c r="P4729" s="479"/>
      <c r="Q4729" s="479"/>
      <c r="R4729" s="623"/>
      <c r="S4729" s="478"/>
      <c r="T4729" s="478"/>
      <c r="U4729" s="624"/>
      <c r="V4729" s="624"/>
      <c r="W4729" s="624"/>
      <c r="BB4729" s="478"/>
      <c r="BC4729" s="478"/>
      <c r="BD4729" s="478"/>
      <c r="BE4729" s="478"/>
      <c r="BF4729" s="478"/>
      <c r="BG4729" s="478"/>
    </row>
    <row r="4730" spans="2:59" x14ac:dyDescent="0.2">
      <c r="B4730" s="478"/>
      <c r="C4730" s="478"/>
      <c r="D4730" s="620"/>
      <c r="E4730" s="620"/>
      <c r="F4730" s="620"/>
      <c r="G4730" s="479"/>
      <c r="H4730" s="621"/>
      <c r="I4730" s="622"/>
      <c r="J4730" s="622"/>
      <c r="K4730" s="623"/>
      <c r="L4730" s="623"/>
      <c r="M4730" s="622"/>
      <c r="N4730" s="623"/>
      <c r="O4730" s="622"/>
      <c r="P4730" s="479"/>
      <c r="Q4730" s="479"/>
      <c r="R4730" s="623"/>
      <c r="S4730" s="478"/>
      <c r="T4730" s="478"/>
      <c r="U4730" s="624"/>
      <c r="V4730" s="624"/>
      <c r="W4730" s="624"/>
      <c r="BB4730" s="478"/>
      <c r="BC4730" s="478"/>
      <c r="BD4730" s="478"/>
      <c r="BE4730" s="478"/>
      <c r="BF4730" s="478"/>
      <c r="BG4730" s="478"/>
    </row>
    <row r="4731" spans="2:59" x14ac:dyDescent="0.2">
      <c r="B4731" s="478"/>
      <c r="C4731" s="478"/>
      <c r="D4731" s="620"/>
      <c r="E4731" s="620"/>
      <c r="F4731" s="620"/>
      <c r="G4731" s="479"/>
      <c r="H4731" s="621"/>
      <c r="I4731" s="622"/>
      <c r="J4731" s="622"/>
      <c r="K4731" s="623"/>
      <c r="L4731" s="623"/>
      <c r="M4731" s="622"/>
      <c r="N4731" s="623"/>
      <c r="O4731" s="622"/>
      <c r="P4731" s="479"/>
      <c r="Q4731" s="479"/>
      <c r="R4731" s="623"/>
      <c r="S4731" s="478"/>
      <c r="T4731" s="478"/>
      <c r="U4731" s="624"/>
      <c r="V4731" s="624"/>
      <c r="W4731" s="624"/>
      <c r="BB4731" s="478"/>
      <c r="BC4731" s="478"/>
      <c r="BD4731" s="478"/>
      <c r="BE4731" s="478"/>
      <c r="BF4731" s="478"/>
      <c r="BG4731" s="478"/>
    </row>
    <row r="4732" spans="2:59" x14ac:dyDescent="0.2">
      <c r="B4732" s="478"/>
      <c r="C4732" s="478"/>
      <c r="D4732" s="620"/>
      <c r="E4732" s="620"/>
      <c r="F4732" s="620"/>
      <c r="G4732" s="479"/>
      <c r="H4732" s="621"/>
      <c r="I4732" s="622"/>
      <c r="J4732" s="622"/>
      <c r="K4732" s="623"/>
      <c r="L4732" s="623"/>
      <c r="M4732" s="622"/>
      <c r="N4732" s="623"/>
      <c r="O4732" s="622"/>
      <c r="P4732" s="479"/>
      <c r="Q4732" s="479"/>
      <c r="R4732" s="623"/>
      <c r="S4732" s="478"/>
      <c r="T4732" s="478"/>
      <c r="U4732" s="624"/>
      <c r="V4732" s="624"/>
      <c r="W4732" s="624"/>
      <c r="BB4732" s="478"/>
      <c r="BC4732" s="478"/>
      <c r="BD4732" s="478"/>
      <c r="BE4732" s="478"/>
      <c r="BF4732" s="478"/>
      <c r="BG4732" s="478"/>
    </row>
    <row r="4733" spans="2:59" x14ac:dyDescent="0.2">
      <c r="B4733" s="478"/>
      <c r="C4733" s="478"/>
      <c r="D4733" s="620"/>
      <c r="E4733" s="620"/>
      <c r="F4733" s="620"/>
      <c r="G4733" s="479"/>
      <c r="H4733" s="621"/>
      <c r="I4733" s="622"/>
      <c r="J4733" s="622"/>
      <c r="K4733" s="623"/>
      <c r="L4733" s="623"/>
      <c r="M4733" s="622"/>
      <c r="N4733" s="623"/>
      <c r="O4733" s="622"/>
      <c r="P4733" s="479"/>
      <c r="Q4733" s="479"/>
      <c r="R4733" s="623"/>
      <c r="S4733" s="478"/>
      <c r="T4733" s="478"/>
      <c r="U4733" s="624"/>
      <c r="V4733" s="624"/>
      <c r="W4733" s="624"/>
      <c r="BB4733" s="478"/>
      <c r="BC4733" s="478"/>
      <c r="BD4733" s="478"/>
      <c r="BE4733" s="478"/>
      <c r="BF4733" s="478"/>
      <c r="BG4733" s="478"/>
    </row>
    <row r="4734" spans="2:59" x14ac:dyDescent="0.2">
      <c r="B4734" s="478"/>
      <c r="C4734" s="478"/>
      <c r="D4734" s="620"/>
      <c r="E4734" s="620"/>
      <c r="F4734" s="620"/>
      <c r="G4734" s="479"/>
      <c r="H4734" s="621"/>
      <c r="I4734" s="622"/>
      <c r="J4734" s="622"/>
      <c r="K4734" s="623"/>
      <c r="L4734" s="623"/>
      <c r="M4734" s="622"/>
      <c r="N4734" s="623"/>
      <c r="O4734" s="622"/>
      <c r="P4734" s="479"/>
      <c r="Q4734" s="479"/>
      <c r="R4734" s="623"/>
      <c r="S4734" s="478"/>
      <c r="T4734" s="478"/>
      <c r="U4734" s="624"/>
      <c r="V4734" s="624"/>
      <c r="W4734" s="624"/>
      <c r="BB4734" s="478"/>
      <c r="BC4734" s="478"/>
      <c r="BD4734" s="478"/>
      <c r="BE4734" s="478"/>
      <c r="BF4734" s="478"/>
      <c r="BG4734" s="478"/>
    </row>
    <row r="4735" spans="2:59" x14ac:dyDescent="0.2">
      <c r="B4735" s="478"/>
      <c r="C4735" s="478"/>
      <c r="D4735" s="620"/>
      <c r="E4735" s="620"/>
      <c r="F4735" s="620"/>
      <c r="G4735" s="479"/>
      <c r="H4735" s="621"/>
      <c r="I4735" s="622"/>
      <c r="J4735" s="622"/>
      <c r="K4735" s="623"/>
      <c r="L4735" s="623"/>
      <c r="M4735" s="622"/>
      <c r="N4735" s="623"/>
      <c r="O4735" s="622"/>
      <c r="P4735" s="479"/>
      <c r="Q4735" s="479"/>
      <c r="R4735" s="623"/>
      <c r="S4735" s="478"/>
      <c r="T4735" s="478"/>
      <c r="U4735" s="624"/>
      <c r="V4735" s="624"/>
      <c r="W4735" s="624"/>
      <c r="BB4735" s="478"/>
      <c r="BC4735" s="478"/>
      <c r="BD4735" s="478"/>
      <c r="BE4735" s="478"/>
      <c r="BF4735" s="478"/>
      <c r="BG4735" s="478"/>
    </row>
    <row r="4736" spans="2:59" x14ac:dyDescent="0.2">
      <c r="B4736" s="478"/>
      <c r="C4736" s="478"/>
      <c r="D4736" s="620"/>
      <c r="E4736" s="620"/>
      <c r="F4736" s="620"/>
      <c r="G4736" s="479"/>
      <c r="H4736" s="621"/>
      <c r="I4736" s="622"/>
      <c r="J4736" s="622"/>
      <c r="K4736" s="623"/>
      <c r="L4736" s="623"/>
      <c r="M4736" s="622"/>
      <c r="N4736" s="623"/>
      <c r="O4736" s="622"/>
      <c r="P4736" s="479"/>
      <c r="Q4736" s="479"/>
      <c r="R4736" s="623"/>
      <c r="S4736" s="478"/>
      <c r="T4736" s="478"/>
      <c r="U4736" s="624"/>
      <c r="V4736" s="624"/>
      <c r="W4736" s="624"/>
      <c r="BB4736" s="478"/>
      <c r="BC4736" s="478"/>
      <c r="BD4736" s="478"/>
      <c r="BE4736" s="478"/>
      <c r="BF4736" s="478"/>
      <c r="BG4736" s="478"/>
    </row>
    <row r="4737" spans="2:59" x14ac:dyDescent="0.2">
      <c r="B4737" s="478"/>
      <c r="C4737" s="478"/>
      <c r="D4737" s="620"/>
      <c r="E4737" s="620"/>
      <c r="F4737" s="620"/>
      <c r="G4737" s="479"/>
      <c r="H4737" s="621"/>
      <c r="I4737" s="622"/>
      <c r="J4737" s="622"/>
      <c r="K4737" s="623"/>
      <c r="L4737" s="623"/>
      <c r="M4737" s="622"/>
      <c r="N4737" s="623"/>
      <c r="O4737" s="622"/>
      <c r="P4737" s="479"/>
      <c r="Q4737" s="479"/>
      <c r="R4737" s="623"/>
      <c r="S4737" s="478"/>
      <c r="T4737" s="478"/>
      <c r="U4737" s="624"/>
      <c r="V4737" s="624"/>
      <c r="W4737" s="624"/>
      <c r="BB4737" s="478"/>
      <c r="BC4737" s="478"/>
      <c r="BD4737" s="478"/>
      <c r="BE4737" s="478"/>
      <c r="BF4737" s="478"/>
      <c r="BG4737" s="478"/>
    </row>
    <row r="4738" spans="2:59" x14ac:dyDescent="0.2">
      <c r="B4738" s="478"/>
      <c r="C4738" s="478"/>
      <c r="D4738" s="620"/>
      <c r="E4738" s="620"/>
      <c r="F4738" s="620"/>
      <c r="G4738" s="479"/>
      <c r="H4738" s="621"/>
      <c r="I4738" s="622"/>
      <c r="J4738" s="622"/>
      <c r="K4738" s="623"/>
      <c r="L4738" s="623"/>
      <c r="M4738" s="622"/>
      <c r="N4738" s="623"/>
      <c r="O4738" s="622"/>
      <c r="P4738" s="479"/>
      <c r="Q4738" s="479"/>
      <c r="R4738" s="623"/>
      <c r="S4738" s="478"/>
      <c r="T4738" s="478"/>
      <c r="U4738" s="624"/>
      <c r="V4738" s="624"/>
      <c r="W4738" s="624"/>
      <c r="BB4738" s="478"/>
      <c r="BC4738" s="478"/>
      <c r="BD4738" s="478"/>
      <c r="BE4738" s="478"/>
      <c r="BF4738" s="478"/>
      <c r="BG4738" s="478"/>
    </row>
    <row r="4739" spans="2:59" x14ac:dyDescent="0.2">
      <c r="B4739" s="478"/>
      <c r="C4739" s="478"/>
      <c r="D4739" s="620"/>
      <c r="E4739" s="620"/>
      <c r="F4739" s="620"/>
      <c r="G4739" s="479"/>
      <c r="H4739" s="621"/>
      <c r="I4739" s="622"/>
      <c r="J4739" s="622"/>
      <c r="K4739" s="623"/>
      <c r="L4739" s="623"/>
      <c r="M4739" s="622"/>
      <c r="N4739" s="623"/>
      <c r="O4739" s="622"/>
      <c r="P4739" s="479"/>
      <c r="Q4739" s="479"/>
      <c r="R4739" s="623"/>
      <c r="S4739" s="478"/>
      <c r="T4739" s="478"/>
      <c r="U4739" s="624"/>
      <c r="V4739" s="624"/>
      <c r="W4739" s="624"/>
      <c r="BB4739" s="478"/>
      <c r="BC4739" s="478"/>
      <c r="BD4739" s="478"/>
      <c r="BE4739" s="478"/>
      <c r="BF4739" s="478"/>
      <c r="BG4739" s="478"/>
    </row>
    <row r="4740" spans="2:59" x14ac:dyDescent="0.2">
      <c r="B4740" s="478"/>
      <c r="C4740" s="478"/>
      <c r="D4740" s="620"/>
      <c r="E4740" s="620"/>
      <c r="F4740" s="620"/>
      <c r="G4740" s="479"/>
      <c r="H4740" s="621"/>
      <c r="I4740" s="622"/>
      <c r="J4740" s="622"/>
      <c r="K4740" s="623"/>
      <c r="L4740" s="623"/>
      <c r="M4740" s="622"/>
      <c r="N4740" s="623"/>
      <c r="O4740" s="622"/>
      <c r="P4740" s="479"/>
      <c r="Q4740" s="479"/>
      <c r="R4740" s="623"/>
      <c r="S4740" s="478"/>
      <c r="T4740" s="478"/>
      <c r="U4740" s="624"/>
      <c r="V4740" s="624"/>
      <c r="W4740" s="624"/>
      <c r="BB4740" s="478"/>
      <c r="BC4740" s="478"/>
      <c r="BD4740" s="478"/>
      <c r="BE4740" s="478"/>
      <c r="BF4740" s="478"/>
      <c r="BG4740" s="478"/>
    </row>
    <row r="4741" spans="2:59" x14ac:dyDescent="0.2">
      <c r="B4741" s="478"/>
      <c r="C4741" s="478"/>
      <c r="D4741" s="620"/>
      <c r="E4741" s="620"/>
      <c r="F4741" s="620"/>
      <c r="G4741" s="479"/>
      <c r="H4741" s="621"/>
      <c r="I4741" s="622"/>
      <c r="J4741" s="622"/>
      <c r="K4741" s="623"/>
      <c r="L4741" s="623"/>
      <c r="M4741" s="622"/>
      <c r="N4741" s="623"/>
      <c r="O4741" s="622"/>
      <c r="P4741" s="479"/>
      <c r="Q4741" s="479"/>
      <c r="R4741" s="623"/>
      <c r="S4741" s="478"/>
      <c r="T4741" s="478"/>
      <c r="U4741" s="624"/>
      <c r="V4741" s="624"/>
      <c r="W4741" s="624"/>
      <c r="BB4741" s="478"/>
      <c r="BC4741" s="478"/>
      <c r="BD4741" s="478"/>
      <c r="BE4741" s="478"/>
      <c r="BF4741" s="478"/>
      <c r="BG4741" s="478"/>
    </row>
    <row r="4742" spans="2:59" x14ac:dyDescent="0.2">
      <c r="B4742" s="478"/>
      <c r="C4742" s="478"/>
      <c r="D4742" s="620"/>
      <c r="E4742" s="620"/>
      <c r="F4742" s="620"/>
      <c r="G4742" s="479"/>
      <c r="H4742" s="621"/>
      <c r="I4742" s="622"/>
      <c r="J4742" s="622"/>
      <c r="K4742" s="623"/>
      <c r="L4742" s="623"/>
      <c r="M4742" s="622"/>
      <c r="N4742" s="623"/>
      <c r="O4742" s="622"/>
      <c r="P4742" s="479"/>
      <c r="Q4742" s="479"/>
      <c r="R4742" s="623"/>
      <c r="S4742" s="478"/>
      <c r="T4742" s="478"/>
      <c r="U4742" s="624"/>
      <c r="V4742" s="624"/>
      <c r="W4742" s="624"/>
      <c r="BB4742" s="478"/>
      <c r="BC4742" s="478"/>
      <c r="BD4742" s="478"/>
      <c r="BE4742" s="478"/>
      <c r="BF4742" s="478"/>
      <c r="BG4742" s="478"/>
    </row>
    <row r="4743" spans="2:59" x14ac:dyDescent="0.2">
      <c r="B4743" s="478"/>
      <c r="C4743" s="478"/>
      <c r="D4743" s="620"/>
      <c r="E4743" s="620"/>
      <c r="F4743" s="620"/>
      <c r="G4743" s="479"/>
      <c r="H4743" s="621"/>
      <c r="I4743" s="622"/>
      <c r="J4743" s="622"/>
      <c r="K4743" s="623"/>
      <c r="L4743" s="623"/>
      <c r="M4743" s="622"/>
      <c r="N4743" s="623"/>
      <c r="O4743" s="622"/>
      <c r="P4743" s="479"/>
      <c r="Q4743" s="479"/>
      <c r="R4743" s="623"/>
      <c r="S4743" s="478"/>
      <c r="T4743" s="478"/>
      <c r="U4743" s="624"/>
      <c r="V4743" s="624"/>
      <c r="W4743" s="624"/>
      <c r="BB4743" s="478"/>
      <c r="BC4743" s="478"/>
      <c r="BD4743" s="478"/>
      <c r="BE4743" s="478"/>
      <c r="BF4743" s="478"/>
      <c r="BG4743" s="478"/>
    </row>
    <row r="4744" spans="2:59" x14ac:dyDescent="0.2">
      <c r="B4744" s="478"/>
      <c r="C4744" s="478"/>
      <c r="D4744" s="620"/>
      <c r="E4744" s="620"/>
      <c r="F4744" s="620"/>
      <c r="G4744" s="479"/>
      <c r="H4744" s="621"/>
      <c r="I4744" s="622"/>
      <c r="J4744" s="622"/>
      <c r="K4744" s="623"/>
      <c r="L4744" s="623"/>
      <c r="M4744" s="622"/>
      <c r="N4744" s="623"/>
      <c r="O4744" s="622"/>
      <c r="P4744" s="479"/>
      <c r="Q4744" s="479"/>
      <c r="R4744" s="623"/>
      <c r="S4744" s="478"/>
      <c r="T4744" s="478"/>
      <c r="U4744" s="624"/>
      <c r="V4744" s="624"/>
      <c r="W4744" s="624"/>
      <c r="BB4744" s="478"/>
      <c r="BC4744" s="478"/>
      <c r="BD4744" s="478"/>
      <c r="BE4744" s="478"/>
      <c r="BF4744" s="478"/>
      <c r="BG4744" s="478"/>
    </row>
    <row r="4745" spans="2:59" x14ac:dyDescent="0.2">
      <c r="B4745" s="478"/>
      <c r="C4745" s="478"/>
      <c r="D4745" s="620"/>
      <c r="E4745" s="620"/>
      <c r="F4745" s="620"/>
      <c r="G4745" s="479"/>
      <c r="H4745" s="621"/>
      <c r="I4745" s="622"/>
      <c r="J4745" s="622"/>
      <c r="K4745" s="623"/>
      <c r="L4745" s="623"/>
      <c r="M4745" s="622"/>
      <c r="N4745" s="623"/>
      <c r="O4745" s="622"/>
      <c r="P4745" s="479"/>
      <c r="Q4745" s="479"/>
      <c r="R4745" s="623"/>
      <c r="S4745" s="478"/>
      <c r="T4745" s="478"/>
      <c r="U4745" s="624"/>
      <c r="V4745" s="624"/>
      <c r="W4745" s="624"/>
      <c r="BB4745" s="478"/>
      <c r="BC4745" s="478"/>
      <c r="BD4745" s="478"/>
      <c r="BE4745" s="478"/>
      <c r="BF4745" s="478"/>
      <c r="BG4745" s="478"/>
    </row>
    <row r="4746" spans="2:59" x14ac:dyDescent="0.2">
      <c r="B4746" s="478"/>
      <c r="C4746" s="478"/>
      <c r="D4746" s="620"/>
      <c r="E4746" s="620"/>
      <c r="F4746" s="620"/>
      <c r="G4746" s="479"/>
      <c r="H4746" s="621"/>
      <c r="I4746" s="622"/>
      <c r="J4746" s="622"/>
      <c r="K4746" s="623"/>
      <c r="L4746" s="623"/>
      <c r="M4746" s="622"/>
      <c r="N4746" s="623"/>
      <c r="O4746" s="622"/>
      <c r="P4746" s="479"/>
      <c r="Q4746" s="479"/>
      <c r="R4746" s="623"/>
      <c r="S4746" s="478"/>
      <c r="T4746" s="478"/>
      <c r="U4746" s="624"/>
      <c r="V4746" s="624"/>
      <c r="W4746" s="624"/>
      <c r="BB4746" s="478"/>
      <c r="BC4746" s="478"/>
      <c r="BD4746" s="478"/>
      <c r="BE4746" s="478"/>
      <c r="BF4746" s="478"/>
      <c r="BG4746" s="478"/>
    </row>
    <row r="4747" spans="2:59" x14ac:dyDescent="0.2">
      <c r="B4747" s="478"/>
      <c r="C4747" s="478"/>
      <c r="D4747" s="620"/>
      <c r="E4747" s="620"/>
      <c r="F4747" s="620"/>
      <c r="G4747" s="479"/>
      <c r="H4747" s="621"/>
      <c r="I4747" s="622"/>
      <c r="J4747" s="622"/>
      <c r="K4747" s="623"/>
      <c r="L4747" s="623"/>
      <c r="M4747" s="622"/>
      <c r="N4747" s="623"/>
      <c r="O4747" s="622"/>
      <c r="P4747" s="479"/>
      <c r="Q4747" s="479"/>
      <c r="R4747" s="623"/>
      <c r="S4747" s="478"/>
      <c r="T4747" s="478"/>
      <c r="U4747" s="624"/>
      <c r="V4747" s="624"/>
      <c r="W4747" s="624"/>
      <c r="BB4747" s="478"/>
      <c r="BC4747" s="478"/>
      <c r="BD4747" s="478"/>
      <c r="BE4747" s="478"/>
      <c r="BF4747" s="478"/>
      <c r="BG4747" s="478"/>
    </row>
    <row r="4748" spans="2:59" x14ac:dyDescent="0.2">
      <c r="B4748" s="478"/>
      <c r="C4748" s="478"/>
      <c r="D4748" s="620"/>
      <c r="E4748" s="620"/>
      <c r="F4748" s="620"/>
      <c r="G4748" s="479"/>
      <c r="H4748" s="621"/>
      <c r="I4748" s="622"/>
      <c r="J4748" s="622"/>
      <c r="K4748" s="623"/>
      <c r="L4748" s="623"/>
      <c r="M4748" s="622"/>
      <c r="N4748" s="623"/>
      <c r="O4748" s="622"/>
      <c r="P4748" s="479"/>
      <c r="Q4748" s="479"/>
      <c r="R4748" s="623"/>
      <c r="S4748" s="478"/>
      <c r="T4748" s="478"/>
      <c r="U4748" s="624"/>
      <c r="V4748" s="624"/>
      <c r="W4748" s="624"/>
      <c r="BB4748" s="478"/>
      <c r="BC4748" s="478"/>
      <c r="BD4748" s="478"/>
      <c r="BE4748" s="478"/>
      <c r="BF4748" s="478"/>
      <c r="BG4748" s="478"/>
    </row>
    <row r="4749" spans="2:59" x14ac:dyDescent="0.2">
      <c r="B4749" s="478"/>
      <c r="C4749" s="478"/>
      <c r="D4749" s="620"/>
      <c r="E4749" s="620"/>
      <c r="F4749" s="620"/>
      <c r="G4749" s="479"/>
      <c r="H4749" s="621"/>
      <c r="I4749" s="622"/>
      <c r="J4749" s="622"/>
      <c r="K4749" s="623"/>
      <c r="L4749" s="623"/>
      <c r="M4749" s="622"/>
      <c r="N4749" s="623"/>
      <c r="O4749" s="622"/>
      <c r="P4749" s="479"/>
      <c r="Q4749" s="479"/>
      <c r="R4749" s="623"/>
      <c r="S4749" s="478"/>
      <c r="T4749" s="478"/>
      <c r="U4749" s="624"/>
      <c r="V4749" s="624"/>
      <c r="W4749" s="624"/>
      <c r="BB4749" s="478"/>
      <c r="BC4749" s="478"/>
      <c r="BD4749" s="478"/>
      <c r="BE4749" s="478"/>
      <c r="BF4749" s="478"/>
      <c r="BG4749" s="478"/>
    </row>
    <row r="4750" spans="2:59" x14ac:dyDescent="0.2">
      <c r="B4750" s="478"/>
      <c r="C4750" s="478"/>
      <c r="D4750" s="620"/>
      <c r="E4750" s="620"/>
      <c r="F4750" s="620"/>
      <c r="G4750" s="479"/>
      <c r="H4750" s="621"/>
      <c r="I4750" s="622"/>
      <c r="J4750" s="622"/>
      <c r="K4750" s="623"/>
      <c r="L4750" s="623"/>
      <c r="M4750" s="622"/>
      <c r="N4750" s="623"/>
      <c r="O4750" s="622"/>
      <c r="P4750" s="479"/>
      <c r="Q4750" s="479"/>
      <c r="R4750" s="623"/>
      <c r="S4750" s="478"/>
      <c r="T4750" s="478"/>
      <c r="U4750" s="624"/>
      <c r="V4750" s="624"/>
      <c r="W4750" s="624"/>
      <c r="BB4750" s="478"/>
      <c r="BC4750" s="478"/>
      <c r="BD4750" s="478"/>
      <c r="BE4750" s="478"/>
      <c r="BF4750" s="478"/>
      <c r="BG4750" s="478"/>
    </row>
    <row r="4751" spans="2:59" x14ac:dyDescent="0.2">
      <c r="B4751" s="478"/>
      <c r="C4751" s="478"/>
      <c r="D4751" s="620"/>
      <c r="E4751" s="620"/>
      <c r="F4751" s="620"/>
      <c r="G4751" s="479"/>
      <c r="H4751" s="621"/>
      <c r="I4751" s="622"/>
      <c r="J4751" s="622"/>
      <c r="K4751" s="623"/>
      <c r="L4751" s="623"/>
      <c r="M4751" s="622"/>
      <c r="N4751" s="623"/>
      <c r="O4751" s="622"/>
      <c r="P4751" s="479"/>
      <c r="Q4751" s="479"/>
      <c r="R4751" s="623"/>
      <c r="S4751" s="478"/>
      <c r="T4751" s="478"/>
      <c r="U4751" s="624"/>
      <c r="V4751" s="624"/>
      <c r="W4751" s="624"/>
      <c r="BB4751" s="478"/>
      <c r="BC4751" s="478"/>
      <c r="BD4751" s="478"/>
      <c r="BE4751" s="478"/>
      <c r="BF4751" s="478"/>
      <c r="BG4751" s="478"/>
    </row>
    <row r="4752" spans="2:59" x14ac:dyDescent="0.2">
      <c r="B4752" s="478"/>
      <c r="C4752" s="478"/>
      <c r="D4752" s="620"/>
      <c r="E4752" s="620"/>
      <c r="F4752" s="620"/>
      <c r="G4752" s="479"/>
      <c r="H4752" s="621"/>
      <c r="I4752" s="622"/>
      <c r="J4752" s="622"/>
      <c r="K4752" s="623"/>
      <c r="L4752" s="623"/>
      <c r="M4752" s="622"/>
      <c r="N4752" s="623"/>
      <c r="O4752" s="622"/>
      <c r="P4752" s="479"/>
      <c r="Q4752" s="479"/>
      <c r="R4752" s="623"/>
      <c r="S4752" s="478"/>
      <c r="T4752" s="478"/>
      <c r="U4752" s="624"/>
      <c r="V4752" s="624"/>
      <c r="W4752" s="624"/>
      <c r="BB4752" s="478"/>
      <c r="BC4752" s="478"/>
      <c r="BD4752" s="478"/>
      <c r="BE4752" s="478"/>
      <c r="BF4752" s="478"/>
      <c r="BG4752" s="478"/>
    </row>
    <row r="4753" spans="2:59" x14ac:dyDescent="0.2">
      <c r="B4753" s="478"/>
      <c r="C4753" s="478"/>
      <c r="D4753" s="620"/>
      <c r="E4753" s="620"/>
      <c r="F4753" s="620"/>
      <c r="G4753" s="479"/>
      <c r="H4753" s="621"/>
      <c r="I4753" s="622"/>
      <c r="J4753" s="622"/>
      <c r="K4753" s="623"/>
      <c r="L4753" s="623"/>
      <c r="M4753" s="622"/>
      <c r="N4753" s="623"/>
      <c r="O4753" s="622"/>
      <c r="P4753" s="479"/>
      <c r="Q4753" s="479"/>
      <c r="R4753" s="623"/>
      <c r="S4753" s="478"/>
      <c r="T4753" s="478"/>
      <c r="U4753" s="624"/>
      <c r="V4753" s="624"/>
      <c r="W4753" s="624"/>
      <c r="BB4753" s="478"/>
      <c r="BC4753" s="478"/>
      <c r="BD4753" s="478"/>
      <c r="BE4753" s="478"/>
      <c r="BF4753" s="478"/>
      <c r="BG4753" s="478"/>
    </row>
    <row r="4754" spans="2:59" x14ac:dyDescent="0.2">
      <c r="B4754" s="478"/>
      <c r="C4754" s="478"/>
      <c r="D4754" s="620"/>
      <c r="E4754" s="620"/>
      <c r="F4754" s="620"/>
      <c r="G4754" s="479"/>
      <c r="H4754" s="621"/>
      <c r="I4754" s="622"/>
      <c r="J4754" s="622"/>
      <c r="K4754" s="623"/>
      <c r="L4754" s="623"/>
      <c r="M4754" s="622"/>
      <c r="N4754" s="623"/>
      <c r="O4754" s="622"/>
      <c r="P4754" s="479"/>
      <c r="Q4754" s="479"/>
      <c r="R4754" s="623"/>
      <c r="S4754" s="478"/>
      <c r="T4754" s="478"/>
      <c r="U4754" s="624"/>
      <c r="V4754" s="624"/>
      <c r="W4754" s="624"/>
      <c r="BB4754" s="478"/>
      <c r="BC4754" s="478"/>
      <c r="BD4754" s="478"/>
      <c r="BE4754" s="478"/>
      <c r="BF4754" s="478"/>
      <c r="BG4754" s="478"/>
    </row>
    <row r="4755" spans="2:59" x14ac:dyDescent="0.2">
      <c r="B4755" s="478"/>
      <c r="C4755" s="478"/>
      <c r="D4755" s="620"/>
      <c r="E4755" s="620"/>
      <c r="F4755" s="620"/>
      <c r="G4755" s="479"/>
      <c r="H4755" s="621"/>
      <c r="I4755" s="622"/>
      <c r="J4755" s="622"/>
      <c r="K4755" s="623"/>
      <c r="L4755" s="623"/>
      <c r="M4755" s="622"/>
      <c r="N4755" s="623"/>
      <c r="O4755" s="622"/>
      <c r="P4755" s="479"/>
      <c r="Q4755" s="479"/>
      <c r="R4755" s="623"/>
      <c r="S4755" s="478"/>
      <c r="T4755" s="478"/>
      <c r="U4755" s="624"/>
      <c r="V4755" s="624"/>
      <c r="W4755" s="624"/>
      <c r="BB4755" s="478"/>
      <c r="BC4755" s="478"/>
      <c r="BD4755" s="478"/>
      <c r="BE4755" s="478"/>
      <c r="BF4755" s="478"/>
      <c r="BG4755" s="478"/>
    </row>
    <row r="4756" spans="2:59" x14ac:dyDescent="0.2">
      <c r="B4756" s="478"/>
      <c r="C4756" s="478"/>
      <c r="D4756" s="620"/>
      <c r="E4756" s="620"/>
      <c r="F4756" s="620"/>
      <c r="G4756" s="479"/>
      <c r="H4756" s="621"/>
      <c r="I4756" s="622"/>
      <c r="J4756" s="622"/>
      <c r="K4756" s="623"/>
      <c r="L4756" s="623"/>
      <c r="M4756" s="622"/>
      <c r="N4756" s="623"/>
      <c r="O4756" s="622"/>
      <c r="P4756" s="479"/>
      <c r="Q4756" s="479"/>
      <c r="R4756" s="623"/>
      <c r="S4756" s="478"/>
      <c r="T4756" s="478"/>
      <c r="U4756" s="624"/>
      <c r="V4756" s="624"/>
      <c r="W4756" s="624"/>
      <c r="BB4756" s="478"/>
      <c r="BC4756" s="478"/>
      <c r="BD4756" s="478"/>
      <c r="BE4756" s="478"/>
      <c r="BF4756" s="478"/>
      <c r="BG4756" s="478"/>
    </row>
    <row r="4757" spans="2:59" x14ac:dyDescent="0.2">
      <c r="B4757" s="478"/>
      <c r="C4757" s="478"/>
      <c r="D4757" s="620"/>
      <c r="E4757" s="620"/>
      <c r="F4757" s="620"/>
      <c r="G4757" s="479"/>
      <c r="H4757" s="621"/>
      <c r="I4757" s="622"/>
      <c r="J4757" s="622"/>
      <c r="K4757" s="623"/>
      <c r="L4757" s="623"/>
      <c r="M4757" s="622"/>
      <c r="N4757" s="623"/>
      <c r="O4757" s="622"/>
      <c r="P4757" s="479"/>
      <c r="Q4757" s="479"/>
      <c r="R4757" s="623"/>
      <c r="S4757" s="478"/>
      <c r="T4757" s="478"/>
      <c r="U4757" s="624"/>
      <c r="V4757" s="624"/>
      <c r="W4757" s="624"/>
      <c r="BB4757" s="478"/>
      <c r="BC4757" s="478"/>
      <c r="BD4757" s="478"/>
      <c r="BE4757" s="478"/>
      <c r="BF4757" s="478"/>
      <c r="BG4757" s="478"/>
    </row>
    <row r="4758" spans="2:59" x14ac:dyDescent="0.2">
      <c r="B4758" s="478"/>
      <c r="C4758" s="478"/>
      <c r="D4758" s="620"/>
      <c r="E4758" s="620"/>
      <c r="F4758" s="620"/>
      <c r="G4758" s="479"/>
      <c r="H4758" s="621"/>
      <c r="I4758" s="622"/>
      <c r="J4758" s="622"/>
      <c r="K4758" s="623"/>
      <c r="L4758" s="623"/>
      <c r="M4758" s="622"/>
      <c r="N4758" s="623"/>
      <c r="O4758" s="622"/>
      <c r="P4758" s="479"/>
      <c r="Q4758" s="479"/>
      <c r="R4758" s="623"/>
      <c r="S4758" s="478"/>
      <c r="T4758" s="478"/>
      <c r="U4758" s="624"/>
      <c r="V4758" s="624"/>
      <c r="W4758" s="624"/>
      <c r="BB4758" s="478"/>
      <c r="BC4758" s="478"/>
      <c r="BD4758" s="478"/>
      <c r="BE4758" s="478"/>
      <c r="BF4758" s="478"/>
      <c r="BG4758" s="478"/>
    </row>
    <row r="4759" spans="2:59" x14ac:dyDescent="0.2">
      <c r="B4759" s="478"/>
      <c r="C4759" s="478"/>
      <c r="D4759" s="620"/>
      <c r="E4759" s="620"/>
      <c r="F4759" s="620"/>
      <c r="G4759" s="479"/>
      <c r="H4759" s="621"/>
      <c r="I4759" s="622"/>
      <c r="J4759" s="622"/>
      <c r="K4759" s="623"/>
      <c r="L4759" s="623"/>
      <c r="M4759" s="622"/>
      <c r="N4759" s="623"/>
      <c r="O4759" s="622"/>
      <c r="P4759" s="479"/>
      <c r="Q4759" s="479"/>
      <c r="R4759" s="623"/>
      <c r="S4759" s="478"/>
      <c r="T4759" s="478"/>
      <c r="U4759" s="624"/>
      <c r="V4759" s="624"/>
      <c r="W4759" s="624"/>
      <c r="BB4759" s="478"/>
      <c r="BC4759" s="478"/>
      <c r="BD4759" s="478"/>
      <c r="BE4759" s="478"/>
      <c r="BF4759" s="478"/>
      <c r="BG4759" s="478"/>
    </row>
    <row r="4760" spans="2:59" x14ac:dyDescent="0.2">
      <c r="B4760" s="478"/>
      <c r="C4760" s="478"/>
      <c r="D4760" s="620"/>
      <c r="E4760" s="620"/>
      <c r="F4760" s="620"/>
      <c r="G4760" s="479"/>
      <c r="H4760" s="621"/>
      <c r="I4760" s="622"/>
      <c r="J4760" s="622"/>
      <c r="K4760" s="623"/>
      <c r="L4760" s="623"/>
      <c r="M4760" s="622"/>
      <c r="N4760" s="623"/>
      <c r="O4760" s="622"/>
      <c r="P4760" s="479"/>
      <c r="Q4760" s="479"/>
      <c r="R4760" s="623"/>
      <c r="S4760" s="478"/>
      <c r="T4760" s="478"/>
      <c r="U4760" s="624"/>
      <c r="V4760" s="624"/>
      <c r="W4760" s="624"/>
      <c r="BB4760" s="478"/>
      <c r="BC4760" s="478"/>
      <c r="BD4760" s="478"/>
      <c r="BE4760" s="478"/>
      <c r="BF4760" s="478"/>
      <c r="BG4760" s="478"/>
    </row>
    <row r="4761" spans="2:59" x14ac:dyDescent="0.2">
      <c r="B4761" s="478"/>
      <c r="C4761" s="478"/>
      <c r="D4761" s="620"/>
      <c r="E4761" s="620"/>
      <c r="F4761" s="620"/>
      <c r="G4761" s="479"/>
      <c r="H4761" s="621"/>
      <c r="I4761" s="622"/>
      <c r="J4761" s="622"/>
      <c r="K4761" s="623"/>
      <c r="L4761" s="623"/>
      <c r="M4761" s="622"/>
      <c r="N4761" s="623"/>
      <c r="O4761" s="622"/>
      <c r="P4761" s="479"/>
      <c r="Q4761" s="479"/>
      <c r="R4761" s="623"/>
      <c r="S4761" s="478"/>
      <c r="T4761" s="478"/>
      <c r="U4761" s="624"/>
      <c r="V4761" s="624"/>
      <c r="W4761" s="624"/>
      <c r="BB4761" s="478"/>
      <c r="BC4761" s="478"/>
      <c r="BD4761" s="478"/>
      <c r="BE4761" s="478"/>
      <c r="BF4761" s="478"/>
      <c r="BG4761" s="478"/>
    </row>
    <row r="4762" spans="2:59" x14ac:dyDescent="0.2">
      <c r="B4762" s="478"/>
      <c r="C4762" s="478"/>
      <c r="D4762" s="620"/>
      <c r="E4762" s="620"/>
      <c r="F4762" s="620"/>
      <c r="G4762" s="479"/>
      <c r="H4762" s="621"/>
      <c r="I4762" s="622"/>
      <c r="J4762" s="622"/>
      <c r="K4762" s="623"/>
      <c r="L4762" s="623"/>
      <c r="M4762" s="622"/>
      <c r="N4762" s="623"/>
      <c r="O4762" s="622"/>
      <c r="P4762" s="479"/>
      <c r="Q4762" s="479"/>
      <c r="R4762" s="623"/>
      <c r="S4762" s="478"/>
      <c r="T4762" s="478"/>
      <c r="U4762" s="624"/>
      <c r="V4762" s="624"/>
      <c r="W4762" s="624"/>
      <c r="BB4762" s="478"/>
      <c r="BC4762" s="478"/>
      <c r="BD4762" s="478"/>
      <c r="BE4762" s="478"/>
      <c r="BF4762" s="478"/>
      <c r="BG4762" s="478"/>
    </row>
    <row r="4763" spans="2:59" x14ac:dyDescent="0.2">
      <c r="B4763" s="478"/>
      <c r="C4763" s="478"/>
      <c r="D4763" s="620"/>
      <c r="E4763" s="620"/>
      <c r="F4763" s="620"/>
      <c r="G4763" s="479"/>
      <c r="H4763" s="621"/>
      <c r="I4763" s="622"/>
      <c r="J4763" s="622"/>
      <c r="K4763" s="623"/>
      <c r="L4763" s="623"/>
      <c r="M4763" s="622"/>
      <c r="N4763" s="623"/>
      <c r="O4763" s="622"/>
      <c r="P4763" s="479"/>
      <c r="Q4763" s="479"/>
      <c r="R4763" s="623"/>
      <c r="S4763" s="478"/>
      <c r="T4763" s="478"/>
      <c r="U4763" s="624"/>
      <c r="V4763" s="624"/>
      <c r="W4763" s="624"/>
      <c r="BB4763" s="478"/>
      <c r="BC4763" s="478"/>
      <c r="BD4763" s="478"/>
      <c r="BE4763" s="478"/>
      <c r="BF4763" s="478"/>
      <c r="BG4763" s="478"/>
    </row>
    <row r="4764" spans="2:59" x14ac:dyDescent="0.2">
      <c r="B4764" s="478"/>
      <c r="C4764" s="478"/>
      <c r="D4764" s="620"/>
      <c r="E4764" s="620"/>
      <c r="F4764" s="620"/>
      <c r="G4764" s="479"/>
      <c r="H4764" s="621"/>
      <c r="I4764" s="622"/>
      <c r="J4764" s="622"/>
      <c r="K4764" s="623"/>
      <c r="L4764" s="623"/>
      <c r="M4764" s="622"/>
      <c r="N4764" s="623"/>
      <c r="O4764" s="622"/>
      <c r="P4764" s="479"/>
      <c r="Q4764" s="479"/>
      <c r="R4764" s="623"/>
      <c r="S4764" s="478"/>
      <c r="T4764" s="478"/>
      <c r="U4764" s="624"/>
      <c r="V4764" s="624"/>
      <c r="W4764" s="624"/>
      <c r="BB4764" s="478"/>
      <c r="BC4764" s="478"/>
      <c r="BD4764" s="478"/>
      <c r="BE4764" s="478"/>
      <c r="BF4764" s="478"/>
      <c r="BG4764" s="478"/>
    </row>
    <row r="4765" spans="2:59" x14ac:dyDescent="0.2">
      <c r="B4765" s="478"/>
      <c r="C4765" s="478"/>
      <c r="D4765" s="620"/>
      <c r="E4765" s="620"/>
      <c r="F4765" s="620"/>
      <c r="G4765" s="479"/>
      <c r="H4765" s="621"/>
      <c r="I4765" s="622"/>
      <c r="J4765" s="622"/>
      <c r="K4765" s="623"/>
      <c r="L4765" s="623"/>
      <c r="M4765" s="622"/>
      <c r="N4765" s="623"/>
      <c r="O4765" s="622"/>
      <c r="P4765" s="479"/>
      <c r="Q4765" s="479"/>
      <c r="R4765" s="623"/>
      <c r="S4765" s="478"/>
      <c r="T4765" s="478"/>
      <c r="U4765" s="624"/>
      <c r="V4765" s="624"/>
      <c r="W4765" s="624"/>
      <c r="BB4765" s="478"/>
      <c r="BC4765" s="478"/>
      <c r="BD4765" s="478"/>
      <c r="BE4765" s="478"/>
      <c r="BF4765" s="478"/>
      <c r="BG4765" s="478"/>
    </row>
    <row r="4766" spans="2:59" x14ac:dyDescent="0.2">
      <c r="B4766" s="478"/>
      <c r="C4766" s="478"/>
      <c r="D4766" s="620"/>
      <c r="E4766" s="620"/>
      <c r="F4766" s="620"/>
      <c r="G4766" s="479"/>
      <c r="H4766" s="621"/>
      <c r="I4766" s="622"/>
      <c r="J4766" s="622"/>
      <c r="K4766" s="623"/>
      <c r="L4766" s="623"/>
      <c r="M4766" s="622"/>
      <c r="N4766" s="623"/>
      <c r="O4766" s="622"/>
      <c r="P4766" s="479"/>
      <c r="Q4766" s="479"/>
      <c r="R4766" s="623"/>
      <c r="S4766" s="478"/>
      <c r="T4766" s="478"/>
      <c r="U4766" s="624"/>
      <c r="V4766" s="624"/>
      <c r="W4766" s="624"/>
      <c r="BB4766" s="478"/>
      <c r="BC4766" s="478"/>
      <c r="BD4766" s="478"/>
      <c r="BE4766" s="478"/>
      <c r="BF4766" s="478"/>
      <c r="BG4766" s="478"/>
    </row>
    <row r="4767" spans="2:59" x14ac:dyDescent="0.2">
      <c r="B4767" s="478"/>
      <c r="C4767" s="478"/>
      <c r="D4767" s="620"/>
      <c r="E4767" s="620"/>
      <c r="F4767" s="620"/>
      <c r="G4767" s="479"/>
      <c r="H4767" s="621"/>
      <c r="I4767" s="622"/>
      <c r="J4767" s="622"/>
      <c r="K4767" s="623"/>
      <c r="L4767" s="623"/>
      <c r="M4767" s="622"/>
      <c r="N4767" s="623"/>
      <c r="O4767" s="622"/>
      <c r="P4767" s="479"/>
      <c r="Q4767" s="479"/>
      <c r="R4767" s="623"/>
      <c r="S4767" s="478"/>
      <c r="T4767" s="478"/>
      <c r="U4767" s="624"/>
      <c r="V4767" s="624"/>
      <c r="W4767" s="624"/>
      <c r="BB4767" s="478"/>
      <c r="BC4767" s="478"/>
      <c r="BD4767" s="478"/>
      <c r="BE4767" s="478"/>
      <c r="BF4767" s="478"/>
      <c r="BG4767" s="478"/>
    </row>
    <row r="4768" spans="2:59" x14ac:dyDescent="0.2">
      <c r="B4768" s="478"/>
      <c r="C4768" s="478"/>
      <c r="D4768" s="620"/>
      <c r="E4768" s="620"/>
      <c r="F4768" s="620"/>
      <c r="G4768" s="479"/>
      <c r="H4768" s="621"/>
      <c r="I4768" s="622"/>
      <c r="J4768" s="622"/>
      <c r="K4768" s="623"/>
      <c r="L4768" s="623"/>
      <c r="M4768" s="622"/>
      <c r="N4768" s="623"/>
      <c r="O4768" s="622"/>
      <c r="P4768" s="479"/>
      <c r="Q4768" s="479"/>
      <c r="R4768" s="623"/>
      <c r="S4768" s="478"/>
      <c r="T4768" s="478"/>
      <c r="U4768" s="624"/>
      <c r="V4768" s="624"/>
      <c r="W4768" s="624"/>
      <c r="BB4768" s="478"/>
      <c r="BC4768" s="478"/>
      <c r="BD4768" s="478"/>
      <c r="BE4768" s="478"/>
      <c r="BF4768" s="478"/>
      <c r="BG4768" s="478"/>
    </row>
    <row r="4769" spans="2:59" x14ac:dyDescent="0.2">
      <c r="B4769" s="478"/>
      <c r="C4769" s="478"/>
      <c r="D4769" s="620"/>
      <c r="E4769" s="620"/>
      <c r="F4769" s="620"/>
      <c r="G4769" s="479"/>
      <c r="H4769" s="621"/>
      <c r="I4769" s="622"/>
      <c r="J4769" s="622"/>
      <c r="K4769" s="623"/>
      <c r="L4769" s="623"/>
      <c r="M4769" s="622"/>
      <c r="N4769" s="623"/>
      <c r="O4769" s="622"/>
      <c r="P4769" s="479"/>
      <c r="Q4769" s="479"/>
      <c r="R4769" s="623"/>
      <c r="S4769" s="478"/>
      <c r="T4769" s="478"/>
      <c r="U4769" s="624"/>
      <c r="V4769" s="624"/>
      <c r="W4769" s="624"/>
      <c r="BB4769" s="478"/>
      <c r="BC4769" s="478"/>
      <c r="BD4769" s="478"/>
      <c r="BE4769" s="478"/>
      <c r="BF4769" s="478"/>
      <c r="BG4769" s="478"/>
    </row>
    <row r="4770" spans="2:59" x14ac:dyDescent="0.2">
      <c r="B4770" s="478"/>
      <c r="C4770" s="478"/>
      <c r="D4770" s="620"/>
      <c r="E4770" s="620"/>
      <c r="F4770" s="620"/>
      <c r="G4770" s="479"/>
      <c r="H4770" s="621"/>
      <c r="I4770" s="622"/>
      <c r="J4770" s="622"/>
      <c r="K4770" s="623"/>
      <c r="L4770" s="623"/>
      <c r="M4770" s="622"/>
      <c r="N4770" s="623"/>
      <c r="O4770" s="622"/>
      <c r="P4770" s="479"/>
      <c r="Q4770" s="479"/>
      <c r="R4770" s="623"/>
      <c r="S4770" s="478"/>
      <c r="T4770" s="478"/>
      <c r="U4770" s="624"/>
      <c r="V4770" s="624"/>
      <c r="W4770" s="624"/>
      <c r="BB4770" s="478"/>
      <c r="BC4770" s="478"/>
      <c r="BD4770" s="478"/>
      <c r="BE4770" s="478"/>
      <c r="BF4770" s="478"/>
      <c r="BG4770" s="478"/>
    </row>
    <row r="4771" spans="2:59" x14ac:dyDescent="0.2">
      <c r="B4771" s="478"/>
      <c r="C4771" s="478"/>
      <c r="D4771" s="620"/>
      <c r="E4771" s="620"/>
      <c r="F4771" s="620"/>
      <c r="G4771" s="479"/>
      <c r="H4771" s="621"/>
      <c r="I4771" s="622"/>
      <c r="J4771" s="622"/>
      <c r="K4771" s="623"/>
      <c r="L4771" s="623"/>
      <c r="M4771" s="622"/>
      <c r="N4771" s="623"/>
      <c r="O4771" s="622"/>
      <c r="P4771" s="479"/>
      <c r="Q4771" s="479"/>
      <c r="R4771" s="623"/>
      <c r="S4771" s="478"/>
      <c r="T4771" s="478"/>
      <c r="U4771" s="624"/>
      <c r="V4771" s="624"/>
      <c r="W4771" s="624"/>
      <c r="BB4771" s="478"/>
      <c r="BC4771" s="478"/>
      <c r="BD4771" s="478"/>
      <c r="BE4771" s="478"/>
      <c r="BF4771" s="478"/>
      <c r="BG4771" s="478"/>
    </row>
    <row r="4772" spans="2:59" x14ac:dyDescent="0.2">
      <c r="B4772" s="478"/>
      <c r="C4772" s="478"/>
      <c r="D4772" s="620"/>
      <c r="E4772" s="620"/>
      <c r="F4772" s="620"/>
      <c r="G4772" s="479"/>
      <c r="H4772" s="621"/>
      <c r="I4772" s="622"/>
      <c r="J4772" s="622"/>
      <c r="K4772" s="623"/>
      <c r="L4772" s="623"/>
      <c r="M4772" s="622"/>
      <c r="N4772" s="623"/>
      <c r="O4772" s="622"/>
      <c r="P4772" s="479"/>
      <c r="Q4772" s="479"/>
      <c r="R4772" s="623"/>
      <c r="S4772" s="478"/>
      <c r="T4772" s="478"/>
      <c r="U4772" s="624"/>
      <c r="V4772" s="624"/>
      <c r="W4772" s="624"/>
      <c r="BB4772" s="478"/>
      <c r="BC4772" s="478"/>
      <c r="BD4772" s="478"/>
      <c r="BE4772" s="478"/>
      <c r="BF4772" s="478"/>
      <c r="BG4772" s="478"/>
    </row>
    <row r="4773" spans="2:59" x14ac:dyDescent="0.2">
      <c r="B4773" s="478"/>
      <c r="C4773" s="478"/>
      <c r="D4773" s="620"/>
      <c r="E4773" s="620"/>
      <c r="F4773" s="620"/>
      <c r="G4773" s="479"/>
      <c r="H4773" s="621"/>
      <c r="I4773" s="622"/>
      <c r="J4773" s="622"/>
      <c r="K4773" s="623"/>
      <c r="L4773" s="623"/>
      <c r="M4773" s="622"/>
      <c r="N4773" s="623"/>
      <c r="O4773" s="622"/>
      <c r="P4773" s="479"/>
      <c r="Q4773" s="479"/>
      <c r="R4773" s="623"/>
      <c r="S4773" s="478"/>
      <c r="T4773" s="478"/>
      <c r="U4773" s="624"/>
      <c r="V4773" s="624"/>
      <c r="W4773" s="624"/>
      <c r="BB4773" s="478"/>
      <c r="BC4773" s="478"/>
      <c r="BD4773" s="478"/>
      <c r="BE4773" s="478"/>
      <c r="BF4773" s="478"/>
      <c r="BG4773" s="478"/>
    </row>
    <row r="4774" spans="2:59" x14ac:dyDescent="0.2">
      <c r="B4774" s="478"/>
      <c r="C4774" s="478"/>
      <c r="D4774" s="620"/>
      <c r="E4774" s="620"/>
      <c r="F4774" s="620"/>
      <c r="G4774" s="479"/>
      <c r="H4774" s="621"/>
      <c r="I4774" s="622"/>
      <c r="J4774" s="622"/>
      <c r="K4774" s="623"/>
      <c r="L4774" s="623"/>
      <c r="M4774" s="622"/>
      <c r="N4774" s="623"/>
      <c r="O4774" s="622"/>
      <c r="P4774" s="479"/>
      <c r="Q4774" s="479"/>
      <c r="R4774" s="623"/>
      <c r="S4774" s="478"/>
      <c r="T4774" s="478"/>
      <c r="U4774" s="624"/>
      <c r="V4774" s="624"/>
      <c r="W4774" s="624"/>
      <c r="BB4774" s="478"/>
      <c r="BC4774" s="478"/>
      <c r="BD4774" s="478"/>
      <c r="BE4774" s="478"/>
      <c r="BF4774" s="478"/>
      <c r="BG4774" s="478"/>
    </row>
    <row r="4775" spans="2:59" x14ac:dyDescent="0.2">
      <c r="B4775" s="478"/>
      <c r="C4775" s="478"/>
      <c r="D4775" s="620"/>
      <c r="E4775" s="620"/>
      <c r="F4775" s="620"/>
      <c r="G4775" s="479"/>
      <c r="H4775" s="621"/>
      <c r="I4775" s="622"/>
      <c r="J4775" s="622"/>
      <c r="K4775" s="623"/>
      <c r="L4775" s="623"/>
      <c r="M4775" s="622"/>
      <c r="N4775" s="623"/>
      <c r="O4775" s="622"/>
      <c r="P4775" s="479"/>
      <c r="Q4775" s="479"/>
      <c r="R4775" s="623"/>
      <c r="S4775" s="478"/>
      <c r="T4775" s="478"/>
      <c r="U4775" s="624"/>
      <c r="V4775" s="624"/>
      <c r="W4775" s="624"/>
      <c r="BB4775" s="478"/>
      <c r="BC4775" s="478"/>
      <c r="BD4775" s="478"/>
      <c r="BE4775" s="478"/>
      <c r="BF4775" s="478"/>
      <c r="BG4775" s="478"/>
    </row>
    <row r="4776" spans="2:59" x14ac:dyDescent="0.2">
      <c r="B4776" s="478"/>
      <c r="C4776" s="478"/>
      <c r="D4776" s="620"/>
      <c r="E4776" s="620"/>
      <c r="F4776" s="620"/>
      <c r="G4776" s="479"/>
      <c r="H4776" s="621"/>
      <c r="I4776" s="622"/>
      <c r="J4776" s="622"/>
      <c r="K4776" s="623"/>
      <c r="L4776" s="623"/>
      <c r="M4776" s="622"/>
      <c r="N4776" s="623"/>
      <c r="O4776" s="622"/>
      <c r="P4776" s="479"/>
      <c r="Q4776" s="479"/>
      <c r="R4776" s="623"/>
      <c r="S4776" s="478"/>
      <c r="T4776" s="478"/>
      <c r="U4776" s="624"/>
      <c r="V4776" s="624"/>
      <c r="W4776" s="624"/>
      <c r="BB4776" s="478"/>
      <c r="BC4776" s="478"/>
      <c r="BD4776" s="478"/>
      <c r="BE4776" s="478"/>
      <c r="BF4776" s="478"/>
      <c r="BG4776" s="478"/>
    </row>
    <row r="4777" spans="2:59" x14ac:dyDescent="0.2">
      <c r="B4777" s="478"/>
      <c r="C4777" s="478"/>
      <c r="D4777" s="620"/>
      <c r="E4777" s="620"/>
      <c r="F4777" s="620"/>
      <c r="G4777" s="479"/>
      <c r="H4777" s="621"/>
      <c r="I4777" s="622"/>
      <c r="J4777" s="622"/>
      <c r="K4777" s="623"/>
      <c r="L4777" s="623"/>
      <c r="M4777" s="622"/>
      <c r="N4777" s="623"/>
      <c r="O4777" s="622"/>
      <c r="P4777" s="479"/>
      <c r="Q4777" s="479"/>
      <c r="R4777" s="623"/>
      <c r="S4777" s="478"/>
      <c r="T4777" s="478"/>
      <c r="U4777" s="624"/>
      <c r="V4777" s="624"/>
      <c r="W4777" s="624"/>
      <c r="BB4777" s="478"/>
      <c r="BC4777" s="478"/>
      <c r="BD4777" s="478"/>
      <c r="BE4777" s="478"/>
      <c r="BF4777" s="478"/>
      <c r="BG4777" s="478"/>
    </row>
    <row r="4778" spans="2:59" x14ac:dyDescent="0.2">
      <c r="B4778" s="478"/>
      <c r="C4778" s="478"/>
      <c r="D4778" s="620"/>
      <c r="E4778" s="620"/>
      <c r="F4778" s="620"/>
      <c r="G4778" s="479"/>
      <c r="H4778" s="621"/>
      <c r="I4778" s="622"/>
      <c r="J4778" s="622"/>
      <c r="K4778" s="623"/>
      <c r="L4778" s="623"/>
      <c r="M4778" s="622"/>
      <c r="N4778" s="623"/>
      <c r="O4778" s="622"/>
      <c r="P4778" s="479"/>
      <c r="Q4778" s="479"/>
      <c r="R4778" s="623"/>
      <c r="S4778" s="478"/>
      <c r="T4778" s="478"/>
      <c r="U4778" s="624"/>
      <c r="V4778" s="624"/>
      <c r="W4778" s="624"/>
      <c r="BB4778" s="478"/>
      <c r="BC4778" s="478"/>
      <c r="BD4778" s="478"/>
      <c r="BE4778" s="478"/>
      <c r="BF4778" s="478"/>
      <c r="BG4778" s="478"/>
    </row>
    <row r="4779" spans="2:59" x14ac:dyDescent="0.2">
      <c r="B4779" s="478"/>
      <c r="C4779" s="478"/>
      <c r="D4779" s="620"/>
      <c r="E4779" s="620"/>
      <c r="F4779" s="620"/>
      <c r="G4779" s="479"/>
      <c r="H4779" s="621"/>
      <c r="I4779" s="622"/>
      <c r="J4779" s="622"/>
      <c r="K4779" s="623"/>
      <c r="L4779" s="623"/>
      <c r="M4779" s="622"/>
      <c r="N4779" s="623"/>
      <c r="O4779" s="622"/>
      <c r="P4779" s="479"/>
      <c r="Q4779" s="479"/>
      <c r="R4779" s="623"/>
      <c r="S4779" s="478"/>
      <c r="T4779" s="478"/>
      <c r="U4779" s="624"/>
      <c r="V4779" s="624"/>
      <c r="W4779" s="624"/>
      <c r="BB4779" s="478"/>
      <c r="BC4779" s="478"/>
      <c r="BD4779" s="478"/>
      <c r="BE4779" s="478"/>
      <c r="BF4779" s="478"/>
      <c r="BG4779" s="478"/>
    </row>
    <row r="4780" spans="2:59" x14ac:dyDescent="0.2">
      <c r="B4780" s="478"/>
      <c r="C4780" s="478"/>
      <c r="D4780" s="620"/>
      <c r="E4780" s="620"/>
      <c r="F4780" s="620"/>
      <c r="G4780" s="479"/>
      <c r="H4780" s="621"/>
      <c r="I4780" s="622"/>
      <c r="J4780" s="622"/>
      <c r="K4780" s="623"/>
      <c r="L4780" s="623"/>
      <c r="M4780" s="622"/>
      <c r="N4780" s="623"/>
      <c r="O4780" s="622"/>
      <c r="P4780" s="479"/>
      <c r="Q4780" s="479"/>
      <c r="R4780" s="623"/>
      <c r="S4780" s="478"/>
      <c r="T4780" s="478"/>
      <c r="U4780" s="624"/>
      <c r="V4780" s="624"/>
      <c r="W4780" s="624"/>
      <c r="BB4780" s="478"/>
      <c r="BC4780" s="478"/>
      <c r="BD4780" s="478"/>
      <c r="BE4780" s="478"/>
      <c r="BF4780" s="478"/>
      <c r="BG4780" s="478"/>
    </row>
    <row r="4781" spans="2:59" x14ac:dyDescent="0.2">
      <c r="B4781" s="478"/>
      <c r="C4781" s="478"/>
      <c r="D4781" s="620"/>
      <c r="E4781" s="620"/>
      <c r="F4781" s="620"/>
      <c r="G4781" s="479"/>
      <c r="H4781" s="621"/>
      <c r="I4781" s="622"/>
      <c r="J4781" s="622"/>
      <c r="K4781" s="623"/>
      <c r="L4781" s="623"/>
      <c r="M4781" s="622"/>
      <c r="N4781" s="623"/>
      <c r="O4781" s="622"/>
      <c r="P4781" s="479"/>
      <c r="Q4781" s="479"/>
      <c r="R4781" s="623"/>
      <c r="S4781" s="478"/>
      <c r="T4781" s="478"/>
      <c r="U4781" s="624"/>
      <c r="V4781" s="624"/>
      <c r="W4781" s="624"/>
      <c r="BB4781" s="478"/>
      <c r="BC4781" s="478"/>
      <c r="BD4781" s="478"/>
      <c r="BE4781" s="478"/>
      <c r="BF4781" s="478"/>
      <c r="BG4781" s="478"/>
    </row>
    <row r="4782" spans="2:59" x14ac:dyDescent="0.2">
      <c r="B4782" s="478"/>
      <c r="C4782" s="478"/>
      <c r="D4782" s="620"/>
      <c r="E4782" s="620"/>
      <c r="F4782" s="620"/>
      <c r="G4782" s="479"/>
      <c r="H4782" s="621"/>
      <c r="I4782" s="622"/>
      <c r="J4782" s="622"/>
      <c r="K4782" s="623"/>
      <c r="L4782" s="623"/>
      <c r="M4782" s="622"/>
      <c r="N4782" s="623"/>
      <c r="O4782" s="622"/>
      <c r="P4782" s="479"/>
      <c r="Q4782" s="479"/>
      <c r="R4782" s="623"/>
      <c r="S4782" s="478"/>
      <c r="T4782" s="478"/>
      <c r="U4782" s="624"/>
      <c r="V4782" s="624"/>
      <c r="W4782" s="624"/>
      <c r="BB4782" s="478"/>
      <c r="BC4782" s="478"/>
      <c r="BD4782" s="478"/>
      <c r="BE4782" s="478"/>
      <c r="BF4782" s="478"/>
      <c r="BG4782" s="478"/>
    </row>
    <row r="4783" spans="2:59" x14ac:dyDescent="0.2">
      <c r="B4783" s="478"/>
      <c r="C4783" s="478"/>
      <c r="D4783" s="620"/>
      <c r="E4783" s="620"/>
      <c r="F4783" s="620"/>
      <c r="G4783" s="479"/>
      <c r="H4783" s="621"/>
      <c r="I4783" s="622"/>
      <c r="J4783" s="622"/>
      <c r="K4783" s="623"/>
      <c r="L4783" s="623"/>
      <c r="M4783" s="622"/>
      <c r="N4783" s="623"/>
      <c r="O4783" s="622"/>
      <c r="P4783" s="479"/>
      <c r="Q4783" s="479"/>
      <c r="R4783" s="623"/>
      <c r="S4783" s="478"/>
      <c r="T4783" s="478"/>
      <c r="U4783" s="624"/>
      <c r="V4783" s="624"/>
      <c r="W4783" s="624"/>
      <c r="BB4783" s="478"/>
      <c r="BC4783" s="478"/>
      <c r="BD4783" s="478"/>
      <c r="BE4783" s="478"/>
      <c r="BF4783" s="478"/>
      <c r="BG4783" s="478"/>
    </row>
    <row r="4784" spans="2:59" x14ac:dyDescent="0.2">
      <c r="B4784" s="478"/>
      <c r="C4784" s="478"/>
      <c r="D4784" s="620"/>
      <c r="E4784" s="620"/>
      <c r="F4784" s="620"/>
      <c r="G4784" s="479"/>
      <c r="H4784" s="621"/>
      <c r="I4784" s="622"/>
      <c r="J4784" s="622"/>
      <c r="K4784" s="623"/>
      <c r="L4784" s="623"/>
      <c r="M4784" s="622"/>
      <c r="N4784" s="623"/>
      <c r="O4784" s="622"/>
      <c r="P4784" s="479"/>
      <c r="Q4784" s="479"/>
      <c r="R4784" s="623"/>
      <c r="S4784" s="478"/>
      <c r="T4784" s="478"/>
      <c r="U4784" s="624"/>
      <c r="V4784" s="624"/>
      <c r="W4784" s="624"/>
      <c r="BB4784" s="478"/>
      <c r="BC4784" s="478"/>
      <c r="BD4784" s="478"/>
      <c r="BE4784" s="478"/>
      <c r="BF4784" s="478"/>
      <c r="BG4784" s="478"/>
    </row>
    <row r="4785" spans="2:59" x14ac:dyDescent="0.2">
      <c r="B4785" s="478"/>
      <c r="C4785" s="478"/>
      <c r="D4785" s="620"/>
      <c r="E4785" s="620"/>
      <c r="F4785" s="620"/>
      <c r="G4785" s="479"/>
      <c r="H4785" s="621"/>
      <c r="I4785" s="622"/>
      <c r="J4785" s="622"/>
      <c r="K4785" s="623"/>
      <c r="L4785" s="623"/>
      <c r="M4785" s="622"/>
      <c r="N4785" s="623"/>
      <c r="O4785" s="622"/>
      <c r="P4785" s="479"/>
      <c r="Q4785" s="479"/>
      <c r="R4785" s="623"/>
      <c r="S4785" s="478"/>
      <c r="T4785" s="478"/>
      <c r="U4785" s="624"/>
      <c r="V4785" s="624"/>
      <c r="W4785" s="624"/>
      <c r="BB4785" s="478"/>
      <c r="BC4785" s="478"/>
      <c r="BD4785" s="478"/>
      <c r="BE4785" s="478"/>
      <c r="BF4785" s="478"/>
      <c r="BG4785" s="478"/>
    </row>
    <row r="4786" spans="2:59" x14ac:dyDescent="0.2">
      <c r="B4786" s="478"/>
      <c r="C4786" s="478"/>
      <c r="D4786" s="620"/>
      <c r="E4786" s="620"/>
      <c r="F4786" s="620"/>
      <c r="G4786" s="479"/>
      <c r="H4786" s="621"/>
      <c r="I4786" s="622"/>
      <c r="J4786" s="622"/>
      <c r="K4786" s="623"/>
      <c r="L4786" s="623"/>
      <c r="M4786" s="622"/>
      <c r="N4786" s="623"/>
      <c r="O4786" s="622"/>
      <c r="P4786" s="479"/>
      <c r="Q4786" s="479"/>
      <c r="R4786" s="623"/>
      <c r="S4786" s="478"/>
      <c r="T4786" s="478"/>
      <c r="U4786" s="624"/>
      <c r="V4786" s="624"/>
      <c r="W4786" s="624"/>
      <c r="BB4786" s="478"/>
      <c r="BC4786" s="478"/>
      <c r="BD4786" s="478"/>
      <c r="BE4786" s="478"/>
      <c r="BF4786" s="478"/>
      <c r="BG4786" s="478"/>
    </row>
    <row r="4787" spans="2:59" x14ac:dyDescent="0.2">
      <c r="B4787" s="478"/>
      <c r="C4787" s="478"/>
      <c r="D4787" s="620"/>
      <c r="E4787" s="620"/>
      <c r="F4787" s="620"/>
      <c r="G4787" s="479"/>
      <c r="H4787" s="621"/>
      <c r="I4787" s="622"/>
      <c r="J4787" s="622"/>
      <c r="K4787" s="623"/>
      <c r="L4787" s="623"/>
      <c r="M4787" s="622"/>
      <c r="N4787" s="623"/>
      <c r="O4787" s="622"/>
      <c r="P4787" s="479"/>
      <c r="Q4787" s="479"/>
      <c r="R4787" s="623"/>
      <c r="S4787" s="478"/>
      <c r="T4787" s="478"/>
      <c r="U4787" s="624"/>
      <c r="V4787" s="624"/>
      <c r="W4787" s="624"/>
      <c r="BB4787" s="478"/>
      <c r="BC4787" s="478"/>
      <c r="BD4787" s="478"/>
      <c r="BE4787" s="478"/>
      <c r="BF4787" s="478"/>
      <c r="BG4787" s="478"/>
    </row>
    <row r="4788" spans="2:59" x14ac:dyDescent="0.2">
      <c r="B4788" s="478"/>
      <c r="C4788" s="478"/>
      <c r="D4788" s="620"/>
      <c r="E4788" s="620"/>
      <c r="F4788" s="620"/>
      <c r="G4788" s="479"/>
      <c r="H4788" s="621"/>
      <c r="I4788" s="622"/>
      <c r="J4788" s="622"/>
      <c r="K4788" s="623"/>
      <c r="L4788" s="623"/>
      <c r="M4788" s="622"/>
      <c r="N4788" s="623"/>
      <c r="O4788" s="622"/>
      <c r="P4788" s="479"/>
      <c r="Q4788" s="479"/>
      <c r="R4788" s="623"/>
      <c r="S4788" s="478"/>
      <c r="T4788" s="478"/>
      <c r="U4788" s="624"/>
      <c r="V4788" s="624"/>
      <c r="W4788" s="624"/>
      <c r="BB4788" s="478"/>
      <c r="BC4788" s="478"/>
      <c r="BD4788" s="478"/>
      <c r="BE4788" s="478"/>
      <c r="BF4788" s="478"/>
      <c r="BG4788" s="478"/>
    </row>
    <row r="4789" spans="2:59" x14ac:dyDescent="0.2">
      <c r="B4789" s="478"/>
      <c r="C4789" s="478"/>
      <c r="D4789" s="620"/>
      <c r="E4789" s="620"/>
      <c r="F4789" s="620"/>
      <c r="G4789" s="479"/>
      <c r="H4789" s="621"/>
      <c r="I4789" s="622"/>
      <c r="J4789" s="622"/>
      <c r="K4789" s="623"/>
      <c r="L4789" s="623"/>
      <c r="M4789" s="622"/>
      <c r="N4789" s="623"/>
      <c r="O4789" s="622"/>
      <c r="P4789" s="479"/>
      <c r="Q4789" s="479"/>
      <c r="R4789" s="623"/>
      <c r="S4789" s="478"/>
      <c r="T4789" s="478"/>
      <c r="U4789" s="624"/>
      <c r="V4789" s="624"/>
      <c r="W4789" s="624"/>
      <c r="BB4789" s="478"/>
      <c r="BC4789" s="478"/>
      <c r="BD4789" s="478"/>
      <c r="BE4789" s="478"/>
      <c r="BF4789" s="478"/>
      <c r="BG4789" s="478"/>
    </row>
    <row r="4790" spans="2:59" x14ac:dyDescent="0.2">
      <c r="B4790" s="478"/>
      <c r="C4790" s="478"/>
      <c r="D4790" s="620"/>
      <c r="E4790" s="620"/>
      <c r="F4790" s="620"/>
      <c r="G4790" s="479"/>
      <c r="H4790" s="621"/>
      <c r="I4790" s="622"/>
      <c r="J4790" s="622"/>
      <c r="K4790" s="623"/>
      <c r="L4790" s="623"/>
      <c r="M4790" s="622"/>
      <c r="N4790" s="623"/>
      <c r="O4790" s="622"/>
      <c r="P4790" s="479"/>
      <c r="Q4790" s="479"/>
      <c r="R4790" s="623"/>
      <c r="S4790" s="478"/>
      <c r="T4790" s="478"/>
      <c r="U4790" s="624"/>
      <c r="V4790" s="624"/>
      <c r="W4790" s="624"/>
      <c r="BB4790" s="478"/>
      <c r="BC4790" s="478"/>
      <c r="BD4790" s="478"/>
      <c r="BE4790" s="478"/>
      <c r="BF4790" s="478"/>
      <c r="BG4790" s="478"/>
    </row>
    <row r="4791" spans="2:59" x14ac:dyDescent="0.2">
      <c r="B4791" s="478"/>
      <c r="C4791" s="478"/>
      <c r="D4791" s="620"/>
      <c r="E4791" s="620"/>
      <c r="F4791" s="620"/>
      <c r="G4791" s="479"/>
      <c r="H4791" s="621"/>
      <c r="I4791" s="622"/>
      <c r="J4791" s="622"/>
      <c r="K4791" s="623"/>
      <c r="L4791" s="623"/>
      <c r="M4791" s="622"/>
      <c r="N4791" s="623"/>
      <c r="O4791" s="622"/>
      <c r="P4791" s="479"/>
      <c r="Q4791" s="479"/>
      <c r="R4791" s="623"/>
      <c r="S4791" s="478"/>
      <c r="T4791" s="478"/>
      <c r="U4791" s="624"/>
      <c r="V4791" s="624"/>
      <c r="W4791" s="624"/>
      <c r="BB4791" s="478"/>
      <c r="BC4791" s="478"/>
      <c r="BD4791" s="478"/>
      <c r="BE4791" s="478"/>
      <c r="BF4791" s="478"/>
      <c r="BG4791" s="478"/>
    </row>
    <row r="4792" spans="2:59" x14ac:dyDescent="0.2">
      <c r="B4792" s="478"/>
      <c r="C4792" s="478"/>
      <c r="D4792" s="620"/>
      <c r="E4792" s="620"/>
      <c r="F4792" s="620"/>
      <c r="G4792" s="479"/>
      <c r="H4792" s="621"/>
      <c r="I4792" s="622"/>
      <c r="J4792" s="622"/>
      <c r="K4792" s="623"/>
      <c r="L4792" s="623"/>
      <c r="M4792" s="622"/>
      <c r="N4792" s="623"/>
      <c r="O4792" s="622"/>
      <c r="P4792" s="479"/>
      <c r="Q4792" s="479"/>
      <c r="R4792" s="623"/>
      <c r="S4792" s="478"/>
      <c r="T4792" s="478"/>
      <c r="U4792" s="624"/>
      <c r="V4792" s="624"/>
      <c r="W4792" s="624"/>
      <c r="BB4792" s="478"/>
      <c r="BC4792" s="478"/>
      <c r="BD4792" s="478"/>
      <c r="BE4792" s="478"/>
      <c r="BF4792" s="478"/>
      <c r="BG4792" s="478"/>
    </row>
    <row r="4793" spans="2:59" x14ac:dyDescent="0.2">
      <c r="B4793" s="478"/>
      <c r="C4793" s="478"/>
      <c r="D4793" s="620"/>
      <c r="E4793" s="620"/>
      <c r="F4793" s="620"/>
      <c r="G4793" s="479"/>
      <c r="H4793" s="621"/>
      <c r="I4793" s="622"/>
      <c r="J4793" s="622"/>
      <c r="K4793" s="623"/>
      <c r="L4793" s="623"/>
      <c r="M4793" s="622"/>
      <c r="N4793" s="623"/>
      <c r="O4793" s="622"/>
      <c r="P4793" s="479"/>
      <c r="Q4793" s="479"/>
      <c r="R4793" s="623"/>
      <c r="S4793" s="478"/>
      <c r="T4793" s="478"/>
      <c r="U4793" s="624"/>
      <c r="V4793" s="624"/>
      <c r="W4793" s="624"/>
      <c r="BB4793" s="478"/>
      <c r="BC4793" s="478"/>
      <c r="BD4793" s="478"/>
      <c r="BE4793" s="478"/>
      <c r="BF4793" s="478"/>
      <c r="BG4793" s="478"/>
    </row>
    <row r="4794" spans="2:59" x14ac:dyDescent="0.2">
      <c r="B4794" s="478"/>
      <c r="C4794" s="478"/>
      <c r="D4794" s="620"/>
      <c r="E4794" s="620"/>
      <c r="F4794" s="620"/>
      <c r="G4794" s="479"/>
      <c r="H4794" s="621"/>
      <c r="I4794" s="622"/>
      <c r="J4794" s="622"/>
      <c r="K4794" s="623"/>
      <c r="L4794" s="623"/>
      <c r="M4794" s="622"/>
      <c r="N4794" s="623"/>
      <c r="O4794" s="622"/>
      <c r="P4794" s="479"/>
      <c r="Q4794" s="479"/>
      <c r="R4794" s="623"/>
      <c r="S4794" s="478"/>
      <c r="T4794" s="478"/>
      <c r="U4794" s="624"/>
      <c r="V4794" s="624"/>
      <c r="W4794" s="624"/>
      <c r="BB4794" s="478"/>
      <c r="BC4794" s="478"/>
      <c r="BD4794" s="478"/>
      <c r="BE4794" s="478"/>
      <c r="BF4794" s="478"/>
      <c r="BG4794" s="478"/>
    </row>
    <row r="4795" spans="2:59" x14ac:dyDescent="0.2">
      <c r="B4795" s="478"/>
      <c r="C4795" s="478"/>
      <c r="D4795" s="620"/>
      <c r="E4795" s="620"/>
      <c r="F4795" s="620"/>
      <c r="G4795" s="479"/>
      <c r="H4795" s="621"/>
      <c r="I4795" s="622"/>
      <c r="J4795" s="622"/>
      <c r="K4795" s="623"/>
      <c r="L4795" s="623"/>
      <c r="M4795" s="622"/>
      <c r="N4795" s="623"/>
      <c r="O4795" s="622"/>
      <c r="P4795" s="479"/>
      <c r="Q4795" s="479"/>
      <c r="R4795" s="623"/>
      <c r="S4795" s="478"/>
      <c r="T4795" s="478"/>
      <c r="U4795" s="624"/>
      <c r="V4795" s="624"/>
      <c r="W4795" s="624"/>
      <c r="BB4795" s="478"/>
      <c r="BC4795" s="478"/>
      <c r="BD4795" s="478"/>
      <c r="BE4795" s="478"/>
      <c r="BF4795" s="478"/>
      <c r="BG4795" s="478"/>
    </row>
    <row r="4796" spans="2:59" x14ac:dyDescent="0.2">
      <c r="B4796" s="478"/>
      <c r="C4796" s="478"/>
      <c r="D4796" s="620"/>
      <c r="E4796" s="620"/>
      <c r="F4796" s="620"/>
      <c r="G4796" s="479"/>
      <c r="H4796" s="621"/>
      <c r="I4796" s="622"/>
      <c r="J4796" s="622"/>
      <c r="K4796" s="623"/>
      <c r="L4796" s="623"/>
      <c r="M4796" s="622"/>
      <c r="N4796" s="623"/>
      <c r="O4796" s="622"/>
      <c r="P4796" s="479"/>
      <c r="Q4796" s="479"/>
      <c r="R4796" s="623"/>
      <c r="S4796" s="478"/>
      <c r="T4796" s="478"/>
      <c r="U4796" s="624"/>
      <c r="V4796" s="624"/>
      <c r="W4796" s="624"/>
      <c r="BB4796" s="478"/>
      <c r="BC4796" s="478"/>
      <c r="BD4796" s="478"/>
      <c r="BE4796" s="478"/>
      <c r="BF4796" s="478"/>
      <c r="BG4796" s="478"/>
    </row>
    <row r="4797" spans="2:59" x14ac:dyDescent="0.2">
      <c r="B4797" s="478"/>
      <c r="C4797" s="478"/>
      <c r="D4797" s="620"/>
      <c r="E4797" s="620"/>
      <c r="F4797" s="620"/>
      <c r="G4797" s="479"/>
      <c r="H4797" s="621"/>
      <c r="I4797" s="622"/>
      <c r="J4797" s="622"/>
      <c r="K4797" s="623"/>
      <c r="L4797" s="623"/>
      <c r="M4797" s="622"/>
      <c r="N4797" s="623"/>
      <c r="O4797" s="622"/>
      <c r="P4797" s="479"/>
      <c r="Q4797" s="479"/>
      <c r="R4797" s="623"/>
      <c r="S4797" s="478"/>
      <c r="T4797" s="478"/>
      <c r="U4797" s="624"/>
      <c r="V4797" s="624"/>
      <c r="W4797" s="624"/>
      <c r="BB4797" s="478"/>
      <c r="BC4797" s="478"/>
      <c r="BD4797" s="478"/>
      <c r="BE4797" s="478"/>
      <c r="BF4797" s="478"/>
      <c r="BG4797" s="478"/>
    </row>
    <row r="4798" spans="2:59" x14ac:dyDescent="0.2">
      <c r="B4798" s="478"/>
      <c r="C4798" s="478"/>
      <c r="D4798" s="620"/>
      <c r="E4798" s="620"/>
      <c r="F4798" s="620"/>
      <c r="G4798" s="479"/>
      <c r="H4798" s="621"/>
      <c r="I4798" s="622"/>
      <c r="J4798" s="622"/>
      <c r="K4798" s="623"/>
      <c r="L4798" s="623"/>
      <c r="M4798" s="622"/>
      <c r="N4798" s="623"/>
      <c r="O4798" s="622"/>
      <c r="P4798" s="479"/>
      <c r="Q4798" s="479"/>
      <c r="R4798" s="623"/>
      <c r="S4798" s="478"/>
      <c r="T4798" s="478"/>
      <c r="U4798" s="624"/>
      <c r="V4798" s="624"/>
      <c r="W4798" s="624"/>
      <c r="BB4798" s="478"/>
      <c r="BC4798" s="478"/>
      <c r="BD4798" s="478"/>
      <c r="BE4798" s="478"/>
      <c r="BF4798" s="478"/>
      <c r="BG4798" s="478"/>
    </row>
    <row r="4799" spans="2:59" x14ac:dyDescent="0.2">
      <c r="B4799" s="478"/>
      <c r="C4799" s="478"/>
      <c r="D4799" s="620"/>
      <c r="E4799" s="620"/>
      <c r="F4799" s="620"/>
      <c r="G4799" s="479"/>
      <c r="H4799" s="621"/>
      <c r="I4799" s="622"/>
      <c r="J4799" s="622"/>
      <c r="K4799" s="623"/>
      <c r="L4799" s="623"/>
      <c r="M4799" s="622"/>
      <c r="N4799" s="623"/>
      <c r="O4799" s="622"/>
      <c r="P4799" s="479"/>
      <c r="Q4799" s="479"/>
      <c r="R4799" s="623"/>
      <c r="S4799" s="478"/>
      <c r="T4799" s="478"/>
      <c r="U4799" s="624"/>
      <c r="V4799" s="624"/>
      <c r="W4799" s="624"/>
      <c r="BB4799" s="478"/>
      <c r="BC4799" s="478"/>
      <c r="BD4799" s="478"/>
      <c r="BE4799" s="478"/>
      <c r="BF4799" s="478"/>
      <c r="BG4799" s="478"/>
    </row>
    <row r="4800" spans="2:59" x14ac:dyDescent="0.2">
      <c r="B4800" s="478"/>
      <c r="C4800" s="478"/>
      <c r="D4800" s="620"/>
      <c r="E4800" s="620"/>
      <c r="F4800" s="620"/>
      <c r="G4800" s="479"/>
      <c r="H4800" s="621"/>
      <c r="I4800" s="622"/>
      <c r="J4800" s="622"/>
      <c r="K4800" s="623"/>
      <c r="L4800" s="623"/>
      <c r="M4800" s="622"/>
      <c r="N4800" s="623"/>
      <c r="O4800" s="622"/>
      <c r="P4800" s="479"/>
      <c r="Q4800" s="479"/>
      <c r="R4800" s="623"/>
      <c r="S4800" s="478"/>
      <c r="T4800" s="478"/>
      <c r="U4800" s="624"/>
      <c r="V4800" s="624"/>
      <c r="W4800" s="624"/>
      <c r="BB4800" s="478"/>
      <c r="BC4800" s="478"/>
      <c r="BD4800" s="478"/>
      <c r="BE4800" s="478"/>
      <c r="BF4800" s="478"/>
      <c r="BG4800" s="478"/>
    </row>
    <row r="4801" spans="2:59" x14ac:dyDescent="0.2">
      <c r="B4801" s="478"/>
      <c r="C4801" s="478"/>
      <c r="D4801" s="620"/>
      <c r="E4801" s="620"/>
      <c r="F4801" s="620"/>
      <c r="G4801" s="479"/>
      <c r="H4801" s="621"/>
      <c r="I4801" s="622"/>
      <c r="J4801" s="622"/>
      <c r="K4801" s="623"/>
      <c r="L4801" s="623"/>
      <c r="M4801" s="622"/>
      <c r="N4801" s="623"/>
      <c r="O4801" s="622"/>
      <c r="P4801" s="479"/>
      <c r="Q4801" s="479"/>
      <c r="R4801" s="623"/>
      <c r="S4801" s="478"/>
      <c r="T4801" s="478"/>
      <c r="U4801" s="624"/>
      <c r="V4801" s="624"/>
      <c r="W4801" s="624"/>
      <c r="BB4801" s="478"/>
      <c r="BC4801" s="478"/>
      <c r="BD4801" s="478"/>
      <c r="BE4801" s="478"/>
      <c r="BF4801" s="478"/>
      <c r="BG4801" s="478"/>
    </row>
    <row r="4802" spans="2:59" x14ac:dyDescent="0.2">
      <c r="B4802" s="478"/>
      <c r="C4802" s="478"/>
      <c r="D4802" s="620"/>
      <c r="E4802" s="620"/>
      <c r="F4802" s="620"/>
      <c r="G4802" s="479"/>
      <c r="H4802" s="621"/>
      <c r="I4802" s="622"/>
      <c r="J4802" s="622"/>
      <c r="K4802" s="623"/>
      <c r="L4802" s="623"/>
      <c r="M4802" s="622"/>
      <c r="N4802" s="623"/>
      <c r="O4802" s="622"/>
      <c r="P4802" s="479"/>
      <c r="Q4802" s="479"/>
      <c r="R4802" s="623"/>
      <c r="S4802" s="478"/>
      <c r="T4802" s="478"/>
      <c r="U4802" s="624"/>
      <c r="V4802" s="624"/>
      <c r="W4802" s="624"/>
      <c r="BB4802" s="478"/>
      <c r="BC4802" s="478"/>
      <c r="BD4802" s="478"/>
      <c r="BE4802" s="478"/>
      <c r="BF4802" s="478"/>
      <c r="BG4802" s="478"/>
    </row>
    <row r="4803" spans="2:59" x14ac:dyDescent="0.2">
      <c r="B4803" s="478"/>
      <c r="C4803" s="478"/>
      <c r="D4803" s="620"/>
      <c r="E4803" s="620"/>
      <c r="F4803" s="620"/>
      <c r="G4803" s="479"/>
      <c r="H4803" s="621"/>
      <c r="I4803" s="622"/>
      <c r="J4803" s="622"/>
      <c r="K4803" s="623"/>
      <c r="L4803" s="623"/>
      <c r="M4803" s="622"/>
      <c r="N4803" s="623"/>
      <c r="O4803" s="622"/>
      <c r="P4803" s="479"/>
      <c r="Q4803" s="479"/>
      <c r="R4803" s="623"/>
      <c r="S4803" s="478"/>
      <c r="T4803" s="478"/>
      <c r="U4803" s="624"/>
      <c r="V4803" s="624"/>
      <c r="W4803" s="624"/>
      <c r="BB4803" s="478"/>
      <c r="BC4803" s="478"/>
      <c r="BD4803" s="478"/>
      <c r="BE4803" s="478"/>
      <c r="BF4803" s="478"/>
      <c r="BG4803" s="478"/>
    </row>
    <row r="4804" spans="2:59" x14ac:dyDescent="0.2">
      <c r="B4804" s="478"/>
      <c r="C4804" s="478"/>
      <c r="D4804" s="620"/>
      <c r="E4804" s="620"/>
      <c r="F4804" s="620"/>
      <c r="G4804" s="479"/>
      <c r="H4804" s="621"/>
      <c r="I4804" s="622"/>
      <c r="J4804" s="622"/>
      <c r="K4804" s="623"/>
      <c r="L4804" s="623"/>
      <c r="M4804" s="622"/>
      <c r="N4804" s="623"/>
      <c r="O4804" s="622"/>
      <c r="P4804" s="479"/>
      <c r="Q4804" s="479"/>
      <c r="R4804" s="623"/>
      <c r="S4804" s="478"/>
      <c r="T4804" s="478"/>
      <c r="U4804" s="624"/>
      <c r="V4804" s="624"/>
      <c r="W4804" s="624"/>
      <c r="BB4804" s="478"/>
      <c r="BC4804" s="478"/>
      <c r="BD4804" s="478"/>
      <c r="BE4804" s="478"/>
      <c r="BF4804" s="478"/>
      <c r="BG4804" s="478"/>
    </row>
    <row r="4805" spans="2:59" x14ac:dyDescent="0.2">
      <c r="B4805" s="478"/>
      <c r="C4805" s="478"/>
      <c r="D4805" s="620"/>
      <c r="E4805" s="620"/>
      <c r="F4805" s="620"/>
      <c r="G4805" s="479"/>
      <c r="H4805" s="621"/>
      <c r="I4805" s="622"/>
      <c r="J4805" s="622"/>
      <c r="K4805" s="623"/>
      <c r="L4805" s="623"/>
      <c r="M4805" s="622"/>
      <c r="N4805" s="623"/>
      <c r="O4805" s="622"/>
      <c r="P4805" s="479"/>
      <c r="Q4805" s="479"/>
      <c r="R4805" s="623"/>
      <c r="S4805" s="478"/>
      <c r="T4805" s="478"/>
      <c r="U4805" s="624"/>
      <c r="V4805" s="624"/>
      <c r="W4805" s="624"/>
      <c r="BB4805" s="478"/>
      <c r="BC4805" s="478"/>
      <c r="BD4805" s="478"/>
      <c r="BE4805" s="478"/>
      <c r="BF4805" s="478"/>
      <c r="BG4805" s="478"/>
    </row>
    <row r="4806" spans="2:59" x14ac:dyDescent="0.2">
      <c r="B4806" s="478"/>
      <c r="C4806" s="478"/>
      <c r="D4806" s="620"/>
      <c r="E4806" s="620"/>
      <c r="F4806" s="620"/>
      <c r="G4806" s="479"/>
      <c r="H4806" s="621"/>
      <c r="I4806" s="622"/>
      <c r="J4806" s="622"/>
      <c r="K4806" s="623"/>
      <c r="L4806" s="623"/>
      <c r="M4806" s="622"/>
      <c r="N4806" s="623"/>
      <c r="O4806" s="622"/>
      <c r="P4806" s="479"/>
      <c r="Q4806" s="479"/>
      <c r="R4806" s="623"/>
      <c r="S4806" s="478"/>
      <c r="T4806" s="478"/>
      <c r="U4806" s="624"/>
      <c r="V4806" s="624"/>
      <c r="W4806" s="624"/>
      <c r="BB4806" s="478"/>
      <c r="BC4806" s="478"/>
      <c r="BD4806" s="478"/>
      <c r="BE4806" s="478"/>
      <c r="BF4806" s="478"/>
      <c r="BG4806" s="478"/>
    </row>
    <row r="4807" spans="2:59" x14ac:dyDescent="0.2">
      <c r="B4807" s="478"/>
      <c r="C4807" s="478"/>
      <c r="D4807" s="620"/>
      <c r="E4807" s="620"/>
      <c r="F4807" s="620"/>
      <c r="G4807" s="479"/>
      <c r="H4807" s="621"/>
      <c r="I4807" s="622"/>
      <c r="J4807" s="622"/>
      <c r="K4807" s="623"/>
      <c r="L4807" s="623"/>
      <c r="M4807" s="622"/>
      <c r="N4807" s="623"/>
      <c r="O4807" s="622"/>
      <c r="P4807" s="479"/>
      <c r="Q4807" s="479"/>
      <c r="R4807" s="623"/>
      <c r="S4807" s="478"/>
      <c r="T4807" s="478"/>
      <c r="U4807" s="624"/>
      <c r="V4807" s="624"/>
      <c r="W4807" s="624"/>
      <c r="BB4807" s="478"/>
      <c r="BC4807" s="478"/>
      <c r="BD4807" s="478"/>
      <c r="BE4807" s="478"/>
      <c r="BF4807" s="478"/>
      <c r="BG4807" s="478"/>
    </row>
    <row r="4808" spans="2:59" x14ac:dyDescent="0.2">
      <c r="B4808" s="478"/>
      <c r="C4808" s="478"/>
      <c r="D4808" s="620"/>
      <c r="E4808" s="620"/>
      <c r="F4808" s="620"/>
      <c r="G4808" s="479"/>
      <c r="H4808" s="621"/>
      <c r="I4808" s="622"/>
      <c r="J4808" s="622"/>
      <c r="K4808" s="623"/>
      <c r="L4808" s="623"/>
      <c r="M4808" s="622"/>
      <c r="N4808" s="623"/>
      <c r="O4808" s="622"/>
      <c r="P4808" s="479"/>
      <c r="Q4808" s="479"/>
      <c r="R4808" s="623"/>
      <c r="S4808" s="478"/>
      <c r="T4808" s="478"/>
      <c r="U4808" s="624"/>
      <c r="V4808" s="624"/>
      <c r="W4808" s="624"/>
      <c r="BB4808" s="478"/>
      <c r="BC4808" s="478"/>
      <c r="BD4808" s="478"/>
      <c r="BE4808" s="478"/>
      <c r="BF4808" s="478"/>
      <c r="BG4808" s="478"/>
    </row>
    <row r="4809" spans="2:59" x14ac:dyDescent="0.2">
      <c r="B4809" s="478"/>
      <c r="C4809" s="478"/>
      <c r="D4809" s="620"/>
      <c r="E4809" s="620"/>
      <c r="F4809" s="620"/>
      <c r="G4809" s="479"/>
      <c r="H4809" s="621"/>
      <c r="I4809" s="622"/>
      <c r="J4809" s="622"/>
      <c r="K4809" s="623"/>
      <c r="L4809" s="623"/>
      <c r="M4809" s="622"/>
      <c r="N4809" s="623"/>
      <c r="O4809" s="622"/>
      <c r="P4809" s="479"/>
      <c r="Q4809" s="479"/>
      <c r="R4809" s="623"/>
      <c r="S4809" s="478"/>
      <c r="T4809" s="478"/>
      <c r="U4809" s="624"/>
      <c r="V4809" s="624"/>
      <c r="W4809" s="624"/>
      <c r="BB4809" s="478"/>
      <c r="BC4809" s="478"/>
      <c r="BD4809" s="478"/>
      <c r="BE4809" s="478"/>
      <c r="BF4809" s="478"/>
      <c r="BG4809" s="478"/>
    </row>
    <row r="4810" spans="2:59" x14ac:dyDescent="0.2">
      <c r="B4810" s="478"/>
      <c r="C4810" s="478"/>
      <c r="D4810" s="620"/>
      <c r="E4810" s="620"/>
      <c r="F4810" s="620"/>
      <c r="G4810" s="479"/>
      <c r="H4810" s="621"/>
      <c r="I4810" s="622"/>
      <c r="J4810" s="622"/>
      <c r="K4810" s="623"/>
      <c r="L4810" s="623"/>
      <c r="M4810" s="622"/>
      <c r="N4810" s="623"/>
      <c r="O4810" s="622"/>
      <c r="P4810" s="479"/>
      <c r="Q4810" s="479"/>
      <c r="R4810" s="623"/>
      <c r="S4810" s="478"/>
      <c r="T4810" s="478"/>
      <c r="U4810" s="624"/>
      <c r="V4810" s="624"/>
      <c r="W4810" s="624"/>
      <c r="BB4810" s="478"/>
      <c r="BC4810" s="478"/>
      <c r="BD4810" s="478"/>
      <c r="BE4810" s="478"/>
      <c r="BF4810" s="478"/>
      <c r="BG4810" s="478"/>
    </row>
    <row r="4811" spans="2:59" x14ac:dyDescent="0.2">
      <c r="B4811" s="478"/>
      <c r="C4811" s="478"/>
      <c r="D4811" s="620"/>
      <c r="E4811" s="620"/>
      <c r="F4811" s="620"/>
      <c r="G4811" s="479"/>
      <c r="H4811" s="621"/>
      <c r="I4811" s="622"/>
      <c r="J4811" s="622"/>
      <c r="K4811" s="623"/>
      <c r="L4811" s="623"/>
      <c r="M4811" s="622"/>
      <c r="N4811" s="623"/>
      <c r="O4811" s="622"/>
      <c r="P4811" s="479"/>
      <c r="Q4811" s="479"/>
      <c r="R4811" s="623"/>
      <c r="S4811" s="478"/>
      <c r="T4811" s="478"/>
      <c r="U4811" s="624"/>
      <c r="V4811" s="624"/>
      <c r="W4811" s="624"/>
      <c r="BB4811" s="478"/>
      <c r="BC4811" s="478"/>
      <c r="BD4811" s="478"/>
      <c r="BE4811" s="478"/>
      <c r="BF4811" s="478"/>
      <c r="BG4811" s="478"/>
    </row>
    <row r="4812" spans="2:59" x14ac:dyDescent="0.2">
      <c r="B4812" s="478"/>
      <c r="C4812" s="478"/>
      <c r="D4812" s="620"/>
      <c r="E4812" s="620"/>
      <c r="F4812" s="620"/>
      <c r="G4812" s="479"/>
      <c r="H4812" s="621"/>
      <c r="I4812" s="622"/>
      <c r="J4812" s="622"/>
      <c r="K4812" s="623"/>
      <c r="L4812" s="623"/>
      <c r="M4812" s="622"/>
      <c r="N4812" s="623"/>
      <c r="O4812" s="622"/>
      <c r="P4812" s="479"/>
      <c r="Q4812" s="479"/>
      <c r="R4812" s="623"/>
      <c r="S4812" s="478"/>
      <c r="T4812" s="478"/>
      <c r="U4812" s="624"/>
      <c r="V4812" s="624"/>
      <c r="W4812" s="624"/>
      <c r="BB4812" s="478"/>
      <c r="BC4812" s="478"/>
      <c r="BD4812" s="478"/>
      <c r="BE4812" s="478"/>
      <c r="BF4812" s="478"/>
      <c r="BG4812" s="478"/>
    </row>
    <row r="4813" spans="2:59" x14ac:dyDescent="0.2">
      <c r="B4813" s="478"/>
      <c r="C4813" s="478"/>
      <c r="D4813" s="620"/>
      <c r="E4813" s="620"/>
      <c r="F4813" s="620"/>
      <c r="G4813" s="479"/>
      <c r="H4813" s="621"/>
      <c r="I4813" s="622"/>
      <c r="J4813" s="622"/>
      <c r="K4813" s="623"/>
      <c r="L4813" s="623"/>
      <c r="M4813" s="622"/>
      <c r="N4813" s="623"/>
      <c r="O4813" s="622"/>
      <c r="P4813" s="479"/>
      <c r="Q4813" s="479"/>
      <c r="R4813" s="623"/>
      <c r="S4813" s="478"/>
      <c r="T4813" s="478"/>
      <c r="U4813" s="624"/>
      <c r="V4813" s="624"/>
      <c r="W4813" s="624"/>
      <c r="BB4813" s="478"/>
      <c r="BC4813" s="478"/>
      <c r="BD4813" s="478"/>
      <c r="BE4813" s="478"/>
      <c r="BF4813" s="478"/>
      <c r="BG4813" s="478"/>
    </row>
    <row r="4814" spans="2:59" x14ac:dyDescent="0.2">
      <c r="B4814" s="478"/>
      <c r="C4814" s="478"/>
      <c r="D4814" s="620"/>
      <c r="E4814" s="620"/>
      <c r="F4814" s="620"/>
      <c r="G4814" s="479"/>
      <c r="H4814" s="621"/>
      <c r="I4814" s="622"/>
      <c r="J4814" s="622"/>
      <c r="K4814" s="623"/>
      <c r="L4814" s="623"/>
      <c r="M4814" s="622"/>
      <c r="N4814" s="623"/>
      <c r="O4814" s="622"/>
      <c r="P4814" s="479"/>
      <c r="Q4814" s="479"/>
      <c r="R4814" s="623"/>
      <c r="S4814" s="478"/>
      <c r="T4814" s="478"/>
      <c r="U4814" s="624"/>
      <c r="V4814" s="624"/>
      <c r="W4814" s="624"/>
      <c r="BB4814" s="478"/>
      <c r="BC4814" s="478"/>
      <c r="BD4814" s="478"/>
      <c r="BE4814" s="478"/>
      <c r="BF4814" s="478"/>
      <c r="BG4814" s="478"/>
    </row>
    <row r="4815" spans="2:59" x14ac:dyDescent="0.2">
      <c r="B4815" s="478"/>
      <c r="C4815" s="478"/>
      <c r="D4815" s="620"/>
      <c r="E4815" s="620"/>
      <c r="F4815" s="620"/>
      <c r="G4815" s="479"/>
      <c r="H4815" s="621"/>
      <c r="I4815" s="622"/>
      <c r="J4815" s="622"/>
      <c r="K4815" s="623"/>
      <c r="L4815" s="623"/>
      <c r="M4815" s="622"/>
      <c r="N4815" s="623"/>
      <c r="O4815" s="622"/>
      <c r="P4815" s="479"/>
      <c r="Q4815" s="479"/>
      <c r="R4815" s="623"/>
      <c r="S4815" s="478"/>
      <c r="T4815" s="478"/>
      <c r="U4815" s="624"/>
      <c r="V4815" s="624"/>
      <c r="W4815" s="624"/>
      <c r="BB4815" s="478"/>
      <c r="BC4815" s="478"/>
      <c r="BD4815" s="478"/>
      <c r="BE4815" s="478"/>
      <c r="BF4815" s="478"/>
      <c r="BG4815" s="478"/>
    </row>
    <row r="4816" spans="2:59" x14ac:dyDescent="0.2">
      <c r="B4816" s="478"/>
      <c r="C4816" s="478"/>
      <c r="D4816" s="620"/>
      <c r="E4816" s="620"/>
      <c r="F4816" s="620"/>
      <c r="G4816" s="479"/>
      <c r="H4816" s="621"/>
      <c r="I4816" s="622"/>
      <c r="J4816" s="622"/>
      <c r="K4816" s="623"/>
      <c r="L4816" s="623"/>
      <c r="M4816" s="622"/>
      <c r="N4816" s="623"/>
      <c r="O4816" s="622"/>
      <c r="P4816" s="479"/>
      <c r="Q4816" s="479"/>
      <c r="R4816" s="623"/>
      <c r="S4816" s="478"/>
      <c r="T4816" s="478"/>
      <c r="U4816" s="624"/>
      <c r="V4816" s="624"/>
      <c r="W4816" s="624"/>
      <c r="BB4816" s="478"/>
      <c r="BC4816" s="478"/>
      <c r="BD4816" s="478"/>
      <c r="BE4816" s="478"/>
      <c r="BF4816" s="478"/>
      <c r="BG4816" s="478"/>
    </row>
    <row r="4817" spans="2:59" x14ac:dyDescent="0.2">
      <c r="B4817" s="478"/>
      <c r="C4817" s="478"/>
      <c r="D4817" s="620"/>
      <c r="E4817" s="620"/>
      <c r="F4817" s="620"/>
      <c r="G4817" s="479"/>
      <c r="H4817" s="621"/>
      <c r="I4817" s="622"/>
      <c r="J4817" s="622"/>
      <c r="K4817" s="623"/>
      <c r="L4817" s="623"/>
      <c r="M4817" s="622"/>
      <c r="N4817" s="623"/>
      <c r="O4817" s="622"/>
      <c r="P4817" s="479"/>
      <c r="Q4817" s="479"/>
      <c r="R4817" s="623"/>
      <c r="S4817" s="478"/>
      <c r="T4817" s="478"/>
      <c r="U4817" s="624"/>
      <c r="V4817" s="624"/>
      <c r="W4817" s="624"/>
      <c r="BB4817" s="478"/>
      <c r="BC4817" s="478"/>
      <c r="BD4817" s="478"/>
      <c r="BE4817" s="478"/>
      <c r="BF4817" s="478"/>
      <c r="BG4817" s="478"/>
    </row>
    <row r="4818" spans="2:59" x14ac:dyDescent="0.2">
      <c r="B4818" s="478"/>
      <c r="C4818" s="478"/>
      <c r="D4818" s="620"/>
      <c r="E4818" s="620"/>
      <c r="F4818" s="620"/>
      <c r="G4818" s="479"/>
      <c r="H4818" s="621"/>
      <c r="I4818" s="622"/>
      <c r="J4818" s="622"/>
      <c r="K4818" s="623"/>
      <c r="L4818" s="623"/>
      <c r="M4818" s="622"/>
      <c r="N4818" s="623"/>
      <c r="O4818" s="622"/>
      <c r="P4818" s="479"/>
      <c r="Q4818" s="479"/>
      <c r="R4818" s="623"/>
      <c r="S4818" s="478"/>
      <c r="T4818" s="478"/>
      <c r="U4818" s="624"/>
      <c r="V4818" s="624"/>
      <c r="W4818" s="624"/>
      <c r="BB4818" s="478"/>
      <c r="BC4818" s="478"/>
      <c r="BD4818" s="478"/>
      <c r="BE4818" s="478"/>
      <c r="BF4818" s="478"/>
      <c r="BG4818" s="478"/>
    </row>
    <row r="4819" spans="2:59" x14ac:dyDescent="0.2">
      <c r="B4819" s="478"/>
      <c r="C4819" s="478"/>
      <c r="D4819" s="620"/>
      <c r="E4819" s="620"/>
      <c r="F4819" s="620"/>
      <c r="G4819" s="479"/>
      <c r="H4819" s="621"/>
      <c r="I4819" s="622"/>
      <c r="J4819" s="622"/>
      <c r="K4819" s="623"/>
      <c r="L4819" s="623"/>
      <c r="M4819" s="622"/>
      <c r="N4819" s="623"/>
      <c r="O4819" s="622"/>
      <c r="P4819" s="479"/>
      <c r="Q4819" s="479"/>
      <c r="R4819" s="623"/>
      <c r="S4819" s="478"/>
      <c r="T4819" s="478"/>
      <c r="U4819" s="624"/>
      <c r="V4819" s="624"/>
      <c r="W4819" s="624"/>
      <c r="BB4819" s="478"/>
      <c r="BC4819" s="478"/>
      <c r="BD4819" s="478"/>
      <c r="BE4819" s="478"/>
      <c r="BF4819" s="478"/>
      <c r="BG4819" s="478"/>
    </row>
    <row r="4820" spans="2:59" x14ac:dyDescent="0.2">
      <c r="B4820" s="478"/>
      <c r="C4820" s="478"/>
      <c r="D4820" s="620"/>
      <c r="E4820" s="620"/>
      <c r="F4820" s="620"/>
      <c r="G4820" s="479"/>
      <c r="H4820" s="621"/>
      <c r="I4820" s="622"/>
      <c r="J4820" s="622"/>
      <c r="K4820" s="623"/>
      <c r="L4820" s="623"/>
      <c r="M4820" s="622"/>
      <c r="N4820" s="623"/>
      <c r="O4820" s="622"/>
      <c r="P4820" s="479"/>
      <c r="Q4820" s="479"/>
      <c r="R4820" s="623"/>
      <c r="S4820" s="478"/>
      <c r="T4820" s="478"/>
      <c r="U4820" s="624"/>
      <c r="V4820" s="624"/>
      <c r="W4820" s="624"/>
      <c r="BB4820" s="478"/>
      <c r="BC4820" s="478"/>
      <c r="BD4820" s="478"/>
      <c r="BE4820" s="478"/>
      <c r="BF4820" s="478"/>
      <c r="BG4820" s="478"/>
    </row>
    <row r="4821" spans="2:59" x14ac:dyDescent="0.2">
      <c r="B4821" s="478"/>
      <c r="C4821" s="478"/>
      <c r="D4821" s="620"/>
      <c r="E4821" s="620"/>
      <c r="F4821" s="620"/>
      <c r="G4821" s="479"/>
      <c r="H4821" s="621"/>
      <c r="I4821" s="622"/>
      <c r="J4821" s="622"/>
      <c r="K4821" s="623"/>
      <c r="L4821" s="623"/>
      <c r="M4821" s="622"/>
      <c r="N4821" s="623"/>
      <c r="O4821" s="622"/>
      <c r="P4821" s="479"/>
      <c r="Q4821" s="479"/>
      <c r="R4821" s="623"/>
      <c r="S4821" s="478"/>
      <c r="T4821" s="478"/>
      <c r="U4821" s="624"/>
      <c r="V4821" s="624"/>
      <c r="W4821" s="624"/>
      <c r="BB4821" s="478"/>
      <c r="BC4821" s="478"/>
      <c r="BD4821" s="478"/>
      <c r="BE4821" s="478"/>
      <c r="BF4821" s="478"/>
      <c r="BG4821" s="478"/>
    </row>
    <row r="4822" spans="2:59" x14ac:dyDescent="0.2">
      <c r="B4822" s="478"/>
      <c r="C4822" s="478"/>
      <c r="D4822" s="620"/>
      <c r="E4822" s="620"/>
      <c r="F4822" s="620"/>
      <c r="G4822" s="479"/>
      <c r="H4822" s="621"/>
      <c r="I4822" s="622"/>
      <c r="J4822" s="622"/>
      <c r="K4822" s="623"/>
      <c r="L4822" s="623"/>
      <c r="M4822" s="622"/>
      <c r="N4822" s="623"/>
      <c r="O4822" s="622"/>
      <c r="P4822" s="479"/>
      <c r="Q4822" s="479"/>
      <c r="R4822" s="623"/>
      <c r="S4822" s="478"/>
      <c r="T4822" s="478"/>
      <c r="U4822" s="624"/>
      <c r="V4822" s="624"/>
      <c r="W4822" s="624"/>
      <c r="BB4822" s="478"/>
      <c r="BC4822" s="478"/>
      <c r="BD4822" s="478"/>
      <c r="BE4822" s="478"/>
      <c r="BF4822" s="478"/>
      <c r="BG4822" s="478"/>
    </row>
    <row r="4823" spans="2:59" x14ac:dyDescent="0.2">
      <c r="B4823" s="478"/>
      <c r="C4823" s="478"/>
      <c r="D4823" s="620"/>
      <c r="E4823" s="620"/>
      <c r="F4823" s="620"/>
      <c r="G4823" s="479"/>
      <c r="H4823" s="621"/>
      <c r="I4823" s="622"/>
      <c r="J4823" s="622"/>
      <c r="K4823" s="623"/>
      <c r="L4823" s="623"/>
      <c r="M4823" s="622"/>
      <c r="N4823" s="623"/>
      <c r="O4823" s="622"/>
      <c r="P4823" s="479"/>
      <c r="Q4823" s="479"/>
      <c r="R4823" s="623"/>
      <c r="S4823" s="478"/>
      <c r="T4823" s="478"/>
      <c r="U4823" s="624"/>
      <c r="V4823" s="624"/>
      <c r="W4823" s="624"/>
      <c r="BB4823" s="478"/>
      <c r="BC4823" s="478"/>
      <c r="BD4823" s="478"/>
      <c r="BE4823" s="478"/>
      <c r="BF4823" s="478"/>
      <c r="BG4823" s="478"/>
    </row>
    <row r="4824" spans="2:59" x14ac:dyDescent="0.2">
      <c r="B4824" s="478"/>
      <c r="C4824" s="478"/>
      <c r="D4824" s="620"/>
      <c r="E4824" s="620"/>
      <c r="F4824" s="620"/>
      <c r="G4824" s="479"/>
      <c r="H4824" s="621"/>
      <c r="I4824" s="622"/>
      <c r="J4824" s="622"/>
      <c r="K4824" s="623"/>
      <c r="L4824" s="623"/>
      <c r="M4824" s="622"/>
      <c r="N4824" s="623"/>
      <c r="O4824" s="622"/>
      <c r="P4824" s="479"/>
      <c r="Q4824" s="479"/>
      <c r="R4824" s="623"/>
      <c r="S4824" s="478"/>
      <c r="T4824" s="478"/>
      <c r="U4824" s="624"/>
      <c r="V4824" s="624"/>
      <c r="W4824" s="624"/>
      <c r="BB4824" s="478"/>
      <c r="BC4824" s="478"/>
      <c r="BD4824" s="478"/>
      <c r="BE4824" s="478"/>
      <c r="BF4824" s="478"/>
      <c r="BG4824" s="478"/>
    </row>
    <row r="4825" spans="2:59" x14ac:dyDescent="0.2">
      <c r="B4825" s="478"/>
      <c r="C4825" s="478"/>
      <c r="D4825" s="620"/>
      <c r="E4825" s="620"/>
      <c r="F4825" s="620"/>
      <c r="G4825" s="479"/>
      <c r="H4825" s="621"/>
      <c r="I4825" s="622"/>
      <c r="J4825" s="622"/>
      <c r="K4825" s="623"/>
      <c r="L4825" s="623"/>
      <c r="M4825" s="622"/>
      <c r="N4825" s="623"/>
      <c r="O4825" s="622"/>
      <c r="P4825" s="479"/>
      <c r="Q4825" s="479"/>
      <c r="R4825" s="623"/>
      <c r="S4825" s="478"/>
      <c r="T4825" s="478"/>
      <c r="U4825" s="624"/>
      <c r="V4825" s="624"/>
      <c r="W4825" s="624"/>
      <c r="BB4825" s="478"/>
      <c r="BC4825" s="478"/>
      <c r="BD4825" s="478"/>
      <c r="BE4825" s="478"/>
      <c r="BF4825" s="478"/>
      <c r="BG4825" s="478"/>
    </row>
    <row r="4826" spans="2:59" x14ac:dyDescent="0.2">
      <c r="B4826" s="478"/>
      <c r="C4826" s="478"/>
      <c r="D4826" s="620"/>
      <c r="E4826" s="620"/>
      <c r="F4826" s="620"/>
      <c r="G4826" s="479"/>
      <c r="H4826" s="621"/>
      <c r="I4826" s="622"/>
      <c r="J4826" s="622"/>
      <c r="K4826" s="623"/>
      <c r="L4826" s="623"/>
      <c r="M4826" s="622"/>
      <c r="N4826" s="623"/>
      <c r="O4826" s="622"/>
      <c r="P4826" s="479"/>
      <c r="Q4826" s="479"/>
      <c r="R4826" s="623"/>
      <c r="S4826" s="478"/>
      <c r="T4826" s="478"/>
      <c r="U4826" s="624"/>
      <c r="V4826" s="624"/>
      <c r="W4826" s="624"/>
      <c r="BB4826" s="478"/>
      <c r="BC4826" s="478"/>
      <c r="BD4826" s="478"/>
      <c r="BE4826" s="478"/>
      <c r="BF4826" s="478"/>
      <c r="BG4826" s="478"/>
    </row>
    <row r="4827" spans="2:59" x14ac:dyDescent="0.2">
      <c r="B4827" s="478"/>
      <c r="C4827" s="478"/>
      <c r="D4827" s="620"/>
      <c r="E4827" s="620"/>
      <c r="F4827" s="620"/>
      <c r="G4827" s="479"/>
      <c r="H4827" s="621"/>
      <c r="I4827" s="622"/>
      <c r="J4827" s="622"/>
      <c r="K4827" s="623"/>
      <c r="L4827" s="623"/>
      <c r="M4827" s="622"/>
      <c r="N4827" s="623"/>
      <c r="O4827" s="622"/>
      <c r="P4827" s="479"/>
      <c r="Q4827" s="479"/>
      <c r="R4827" s="623"/>
      <c r="S4827" s="478"/>
      <c r="T4827" s="478"/>
      <c r="U4827" s="624"/>
      <c r="V4827" s="624"/>
      <c r="W4827" s="624"/>
      <c r="BB4827" s="478"/>
      <c r="BC4827" s="478"/>
      <c r="BD4827" s="478"/>
      <c r="BE4827" s="478"/>
      <c r="BF4827" s="478"/>
      <c r="BG4827" s="478"/>
    </row>
    <row r="4828" spans="2:59" x14ac:dyDescent="0.2">
      <c r="B4828" s="478"/>
      <c r="C4828" s="478"/>
      <c r="D4828" s="620"/>
      <c r="E4828" s="620"/>
      <c r="F4828" s="620"/>
      <c r="G4828" s="479"/>
      <c r="H4828" s="621"/>
      <c r="I4828" s="622"/>
      <c r="J4828" s="622"/>
      <c r="K4828" s="623"/>
      <c r="L4828" s="623"/>
      <c r="M4828" s="622"/>
      <c r="N4828" s="623"/>
      <c r="O4828" s="622"/>
      <c r="P4828" s="479"/>
      <c r="Q4828" s="479"/>
      <c r="R4828" s="623"/>
      <c r="S4828" s="478"/>
      <c r="T4828" s="478"/>
      <c r="U4828" s="624"/>
      <c r="V4828" s="624"/>
      <c r="W4828" s="624"/>
      <c r="BB4828" s="478"/>
      <c r="BC4828" s="478"/>
      <c r="BD4828" s="478"/>
      <c r="BE4828" s="478"/>
      <c r="BF4828" s="478"/>
      <c r="BG4828" s="478"/>
    </row>
    <row r="4829" spans="2:59" x14ac:dyDescent="0.2">
      <c r="B4829" s="478"/>
      <c r="C4829" s="478"/>
      <c r="D4829" s="620"/>
      <c r="E4829" s="620"/>
      <c r="F4829" s="620"/>
      <c r="G4829" s="479"/>
      <c r="H4829" s="621"/>
      <c r="I4829" s="622"/>
      <c r="J4829" s="622"/>
      <c r="K4829" s="623"/>
      <c r="L4829" s="623"/>
      <c r="M4829" s="622"/>
      <c r="N4829" s="623"/>
      <c r="O4829" s="622"/>
      <c r="P4829" s="479"/>
      <c r="Q4829" s="479"/>
      <c r="R4829" s="623"/>
      <c r="S4829" s="478"/>
      <c r="T4829" s="478"/>
      <c r="U4829" s="624"/>
      <c r="V4829" s="624"/>
      <c r="W4829" s="624"/>
      <c r="BB4829" s="478"/>
      <c r="BC4829" s="478"/>
      <c r="BD4829" s="478"/>
      <c r="BE4829" s="478"/>
      <c r="BF4829" s="478"/>
      <c r="BG4829" s="478"/>
    </row>
    <row r="4830" spans="2:59" x14ac:dyDescent="0.2">
      <c r="B4830" s="478"/>
      <c r="C4830" s="478"/>
      <c r="D4830" s="620"/>
      <c r="E4830" s="620"/>
      <c r="F4830" s="620"/>
      <c r="G4830" s="479"/>
      <c r="H4830" s="621"/>
      <c r="I4830" s="622"/>
      <c r="J4830" s="622"/>
      <c r="K4830" s="623"/>
      <c r="L4830" s="623"/>
      <c r="M4830" s="622"/>
      <c r="N4830" s="623"/>
      <c r="O4830" s="622"/>
      <c r="P4830" s="479"/>
      <c r="Q4830" s="479"/>
      <c r="R4830" s="623"/>
      <c r="S4830" s="478"/>
      <c r="T4830" s="478"/>
      <c r="U4830" s="624"/>
      <c r="V4830" s="624"/>
      <c r="W4830" s="624"/>
      <c r="BB4830" s="478"/>
      <c r="BC4830" s="478"/>
      <c r="BD4830" s="478"/>
      <c r="BE4830" s="478"/>
      <c r="BF4830" s="478"/>
      <c r="BG4830" s="478"/>
    </row>
    <row r="4831" spans="2:59" x14ac:dyDescent="0.2">
      <c r="B4831" s="478"/>
      <c r="C4831" s="478"/>
      <c r="D4831" s="620"/>
      <c r="E4831" s="620"/>
      <c r="F4831" s="620"/>
      <c r="G4831" s="479"/>
      <c r="H4831" s="621"/>
      <c r="I4831" s="622"/>
      <c r="J4831" s="622"/>
      <c r="K4831" s="623"/>
      <c r="L4831" s="623"/>
      <c r="M4831" s="622"/>
      <c r="N4831" s="623"/>
      <c r="O4831" s="622"/>
      <c r="P4831" s="479"/>
      <c r="Q4831" s="479"/>
      <c r="R4831" s="623"/>
      <c r="S4831" s="478"/>
      <c r="T4831" s="478"/>
      <c r="U4831" s="624"/>
      <c r="V4831" s="624"/>
      <c r="W4831" s="624"/>
      <c r="BB4831" s="478"/>
      <c r="BC4831" s="478"/>
      <c r="BD4831" s="478"/>
      <c r="BE4831" s="478"/>
      <c r="BF4831" s="478"/>
      <c r="BG4831" s="478"/>
    </row>
    <row r="4832" spans="2:59" x14ac:dyDescent="0.2">
      <c r="B4832" s="478"/>
      <c r="C4832" s="478"/>
      <c r="D4832" s="620"/>
      <c r="E4832" s="620"/>
      <c r="F4832" s="620"/>
      <c r="G4832" s="479"/>
      <c r="H4832" s="621"/>
      <c r="I4832" s="622"/>
      <c r="J4832" s="622"/>
      <c r="K4832" s="623"/>
      <c r="L4832" s="623"/>
      <c r="M4832" s="622"/>
      <c r="N4832" s="623"/>
      <c r="O4832" s="622"/>
      <c r="P4832" s="479"/>
      <c r="Q4832" s="479"/>
      <c r="R4832" s="623"/>
      <c r="S4832" s="478"/>
      <c r="T4832" s="478"/>
      <c r="U4832" s="624"/>
      <c r="V4832" s="624"/>
      <c r="W4832" s="624"/>
      <c r="BB4832" s="478"/>
      <c r="BC4832" s="478"/>
      <c r="BD4832" s="478"/>
      <c r="BE4832" s="478"/>
      <c r="BF4832" s="478"/>
      <c r="BG4832" s="478"/>
    </row>
    <row r="4833" spans="2:59" x14ac:dyDescent="0.2">
      <c r="B4833" s="478"/>
      <c r="C4833" s="478"/>
      <c r="D4833" s="620"/>
      <c r="E4833" s="620"/>
      <c r="F4833" s="620"/>
      <c r="G4833" s="479"/>
      <c r="H4833" s="621"/>
      <c r="I4833" s="622"/>
      <c r="J4833" s="622"/>
      <c r="K4833" s="623"/>
      <c r="L4833" s="623"/>
      <c r="M4833" s="622"/>
      <c r="N4833" s="623"/>
      <c r="O4833" s="622"/>
      <c r="P4833" s="479"/>
      <c r="Q4833" s="479"/>
      <c r="R4833" s="623"/>
      <c r="S4833" s="478"/>
      <c r="T4833" s="478"/>
      <c r="U4833" s="624"/>
      <c r="V4833" s="624"/>
      <c r="W4833" s="624"/>
      <c r="BB4833" s="478"/>
      <c r="BC4833" s="478"/>
      <c r="BD4833" s="478"/>
      <c r="BE4833" s="478"/>
      <c r="BF4833" s="478"/>
      <c r="BG4833" s="478"/>
    </row>
    <row r="4834" spans="2:59" x14ac:dyDescent="0.2">
      <c r="B4834" s="478"/>
      <c r="C4834" s="478"/>
      <c r="D4834" s="620"/>
      <c r="E4834" s="620"/>
      <c r="F4834" s="620"/>
      <c r="G4834" s="479"/>
      <c r="H4834" s="621"/>
      <c r="I4834" s="622"/>
      <c r="J4834" s="622"/>
      <c r="K4834" s="623"/>
      <c r="L4834" s="623"/>
      <c r="M4834" s="622"/>
      <c r="N4834" s="623"/>
      <c r="O4834" s="622"/>
      <c r="P4834" s="479"/>
      <c r="Q4834" s="479"/>
      <c r="R4834" s="623"/>
      <c r="S4834" s="478"/>
      <c r="T4834" s="478"/>
      <c r="U4834" s="624"/>
      <c r="V4834" s="624"/>
      <c r="W4834" s="624"/>
      <c r="BB4834" s="478"/>
      <c r="BC4834" s="478"/>
      <c r="BD4834" s="478"/>
      <c r="BE4834" s="478"/>
      <c r="BF4834" s="478"/>
      <c r="BG4834" s="478"/>
    </row>
    <row r="4835" spans="2:59" x14ac:dyDescent="0.2">
      <c r="B4835" s="478"/>
      <c r="C4835" s="478"/>
      <c r="D4835" s="620"/>
      <c r="E4835" s="620"/>
      <c r="F4835" s="620"/>
      <c r="G4835" s="479"/>
      <c r="H4835" s="621"/>
      <c r="I4835" s="622"/>
      <c r="J4835" s="622"/>
      <c r="K4835" s="623"/>
      <c r="L4835" s="623"/>
      <c r="M4835" s="622"/>
      <c r="N4835" s="623"/>
      <c r="O4835" s="622"/>
      <c r="P4835" s="479"/>
      <c r="Q4835" s="479"/>
      <c r="R4835" s="623"/>
      <c r="S4835" s="478"/>
      <c r="T4835" s="478"/>
      <c r="U4835" s="624"/>
      <c r="V4835" s="624"/>
      <c r="W4835" s="624"/>
      <c r="BB4835" s="478"/>
      <c r="BC4835" s="478"/>
      <c r="BD4835" s="478"/>
      <c r="BE4835" s="478"/>
      <c r="BF4835" s="478"/>
      <c r="BG4835" s="478"/>
    </row>
    <row r="4836" spans="2:59" x14ac:dyDescent="0.2">
      <c r="B4836" s="478"/>
      <c r="C4836" s="478"/>
      <c r="D4836" s="620"/>
      <c r="E4836" s="620"/>
      <c r="F4836" s="620"/>
      <c r="G4836" s="479"/>
      <c r="H4836" s="621"/>
      <c r="I4836" s="622"/>
      <c r="J4836" s="622"/>
      <c r="K4836" s="623"/>
      <c r="L4836" s="623"/>
      <c r="M4836" s="622"/>
      <c r="N4836" s="623"/>
      <c r="O4836" s="622"/>
      <c r="P4836" s="479"/>
      <c r="Q4836" s="479"/>
      <c r="R4836" s="623"/>
      <c r="S4836" s="478"/>
      <c r="T4836" s="478"/>
      <c r="U4836" s="624"/>
      <c r="V4836" s="624"/>
      <c r="W4836" s="624"/>
      <c r="BB4836" s="478"/>
      <c r="BC4836" s="478"/>
      <c r="BD4836" s="478"/>
      <c r="BE4836" s="478"/>
      <c r="BF4836" s="478"/>
      <c r="BG4836" s="478"/>
    </row>
    <row r="4837" spans="2:59" x14ac:dyDescent="0.2">
      <c r="B4837" s="478"/>
      <c r="C4837" s="478"/>
      <c r="D4837" s="620"/>
      <c r="E4837" s="620"/>
      <c r="F4837" s="620"/>
      <c r="G4837" s="479"/>
      <c r="H4837" s="621"/>
      <c r="I4837" s="622"/>
      <c r="J4837" s="622"/>
      <c r="K4837" s="623"/>
      <c r="L4837" s="623"/>
      <c r="M4837" s="622"/>
      <c r="N4837" s="623"/>
      <c r="O4837" s="622"/>
      <c r="P4837" s="479"/>
      <c r="Q4837" s="479"/>
      <c r="R4837" s="623"/>
      <c r="S4837" s="478"/>
      <c r="T4837" s="478"/>
      <c r="U4837" s="624"/>
      <c r="V4837" s="624"/>
      <c r="W4837" s="624"/>
      <c r="BB4837" s="478"/>
      <c r="BC4837" s="478"/>
      <c r="BD4837" s="478"/>
      <c r="BE4837" s="478"/>
      <c r="BF4837" s="478"/>
      <c r="BG4837" s="478"/>
    </row>
    <row r="4838" spans="2:59" x14ac:dyDescent="0.2">
      <c r="B4838" s="478"/>
      <c r="C4838" s="478"/>
      <c r="D4838" s="620"/>
      <c r="E4838" s="620"/>
      <c r="F4838" s="620"/>
      <c r="G4838" s="479"/>
      <c r="H4838" s="621"/>
      <c r="I4838" s="622"/>
      <c r="J4838" s="622"/>
      <c r="K4838" s="623"/>
      <c r="L4838" s="623"/>
      <c r="M4838" s="622"/>
      <c r="N4838" s="623"/>
      <c r="O4838" s="622"/>
      <c r="P4838" s="479"/>
      <c r="Q4838" s="479"/>
      <c r="R4838" s="623"/>
      <c r="S4838" s="478"/>
      <c r="T4838" s="478"/>
      <c r="U4838" s="624"/>
      <c r="V4838" s="624"/>
      <c r="W4838" s="624"/>
      <c r="BB4838" s="478"/>
      <c r="BC4838" s="478"/>
      <c r="BD4838" s="478"/>
      <c r="BE4838" s="478"/>
      <c r="BF4838" s="478"/>
      <c r="BG4838" s="478"/>
    </row>
    <row r="4839" spans="2:59" x14ac:dyDescent="0.2">
      <c r="B4839" s="478"/>
      <c r="C4839" s="478"/>
      <c r="D4839" s="620"/>
      <c r="E4839" s="620"/>
      <c r="F4839" s="620"/>
      <c r="G4839" s="479"/>
      <c r="H4839" s="621"/>
      <c r="I4839" s="622"/>
      <c r="J4839" s="622"/>
      <c r="K4839" s="623"/>
      <c r="L4839" s="623"/>
      <c r="M4839" s="622"/>
      <c r="N4839" s="623"/>
      <c r="O4839" s="622"/>
      <c r="P4839" s="479"/>
      <c r="Q4839" s="479"/>
      <c r="R4839" s="623"/>
      <c r="S4839" s="478"/>
      <c r="T4839" s="478"/>
      <c r="U4839" s="624"/>
      <c r="V4839" s="624"/>
      <c r="W4839" s="624"/>
      <c r="BB4839" s="478"/>
      <c r="BC4839" s="478"/>
      <c r="BD4839" s="478"/>
      <c r="BE4839" s="478"/>
      <c r="BF4839" s="478"/>
      <c r="BG4839" s="478"/>
    </row>
    <row r="4840" spans="2:59" x14ac:dyDescent="0.2">
      <c r="B4840" s="478"/>
      <c r="C4840" s="478"/>
      <c r="D4840" s="620"/>
      <c r="E4840" s="620"/>
      <c r="F4840" s="620"/>
      <c r="G4840" s="479"/>
      <c r="H4840" s="621"/>
      <c r="I4840" s="622"/>
      <c r="J4840" s="622"/>
      <c r="K4840" s="623"/>
      <c r="L4840" s="623"/>
      <c r="M4840" s="622"/>
      <c r="N4840" s="623"/>
      <c r="O4840" s="622"/>
      <c r="P4840" s="479"/>
      <c r="Q4840" s="479"/>
      <c r="R4840" s="623"/>
      <c r="S4840" s="478"/>
      <c r="T4840" s="478"/>
      <c r="U4840" s="624"/>
      <c r="V4840" s="624"/>
      <c r="W4840" s="624"/>
      <c r="BB4840" s="478"/>
      <c r="BC4840" s="478"/>
      <c r="BD4840" s="478"/>
      <c r="BE4840" s="478"/>
      <c r="BF4840" s="478"/>
      <c r="BG4840" s="478"/>
    </row>
    <row r="4841" spans="2:59" x14ac:dyDescent="0.2">
      <c r="B4841" s="478"/>
      <c r="C4841" s="478"/>
      <c r="D4841" s="620"/>
      <c r="E4841" s="620"/>
      <c r="F4841" s="620"/>
      <c r="G4841" s="479"/>
      <c r="H4841" s="621"/>
      <c r="I4841" s="622"/>
      <c r="J4841" s="622"/>
      <c r="K4841" s="623"/>
      <c r="L4841" s="623"/>
      <c r="M4841" s="622"/>
      <c r="N4841" s="623"/>
      <c r="O4841" s="622"/>
      <c r="P4841" s="479"/>
      <c r="Q4841" s="479"/>
      <c r="R4841" s="623"/>
      <c r="S4841" s="478"/>
      <c r="T4841" s="478"/>
      <c r="U4841" s="624"/>
      <c r="V4841" s="624"/>
      <c r="W4841" s="624"/>
      <c r="BB4841" s="478"/>
      <c r="BC4841" s="478"/>
      <c r="BD4841" s="478"/>
      <c r="BE4841" s="478"/>
      <c r="BF4841" s="478"/>
      <c r="BG4841" s="478"/>
    </row>
    <row r="4842" spans="2:59" x14ac:dyDescent="0.2">
      <c r="B4842" s="478"/>
      <c r="C4842" s="478"/>
      <c r="D4842" s="620"/>
      <c r="E4842" s="620"/>
      <c r="F4842" s="620"/>
      <c r="G4842" s="479"/>
      <c r="H4842" s="621"/>
      <c r="I4842" s="622"/>
      <c r="J4842" s="622"/>
      <c r="K4842" s="623"/>
      <c r="L4842" s="623"/>
      <c r="M4842" s="622"/>
      <c r="N4842" s="623"/>
      <c r="O4842" s="622"/>
      <c r="P4842" s="479"/>
      <c r="Q4842" s="479"/>
      <c r="R4842" s="623"/>
      <c r="S4842" s="478"/>
      <c r="T4842" s="478"/>
      <c r="U4842" s="624"/>
      <c r="V4842" s="624"/>
      <c r="W4842" s="624"/>
      <c r="BB4842" s="478"/>
      <c r="BC4842" s="478"/>
      <c r="BD4842" s="478"/>
      <c r="BE4842" s="478"/>
      <c r="BF4842" s="478"/>
      <c r="BG4842" s="478"/>
    </row>
    <row r="4843" spans="2:59" x14ac:dyDescent="0.2">
      <c r="B4843" s="478"/>
      <c r="C4843" s="478"/>
      <c r="D4843" s="620"/>
      <c r="E4843" s="620"/>
      <c r="F4843" s="620"/>
      <c r="G4843" s="479"/>
      <c r="H4843" s="621"/>
      <c r="I4843" s="622"/>
      <c r="J4843" s="622"/>
      <c r="K4843" s="623"/>
      <c r="L4843" s="623"/>
      <c r="M4843" s="622"/>
      <c r="N4843" s="623"/>
      <c r="O4843" s="622"/>
      <c r="P4843" s="479"/>
      <c r="Q4843" s="479"/>
      <c r="R4843" s="623"/>
      <c r="S4843" s="478"/>
      <c r="T4843" s="478"/>
      <c r="U4843" s="624"/>
      <c r="V4843" s="624"/>
      <c r="W4843" s="624"/>
      <c r="BB4843" s="478"/>
      <c r="BC4843" s="478"/>
      <c r="BD4843" s="478"/>
      <c r="BE4843" s="478"/>
      <c r="BF4843" s="478"/>
      <c r="BG4843" s="478"/>
    </row>
    <row r="4844" spans="2:59" x14ac:dyDescent="0.2">
      <c r="B4844" s="478"/>
      <c r="C4844" s="478"/>
      <c r="D4844" s="620"/>
      <c r="E4844" s="620"/>
      <c r="F4844" s="620"/>
      <c r="G4844" s="479"/>
      <c r="H4844" s="621"/>
      <c r="I4844" s="622"/>
      <c r="J4844" s="622"/>
      <c r="K4844" s="623"/>
      <c r="L4844" s="623"/>
      <c r="M4844" s="622"/>
      <c r="N4844" s="623"/>
      <c r="O4844" s="622"/>
      <c r="P4844" s="479"/>
      <c r="Q4844" s="479"/>
      <c r="R4844" s="623"/>
      <c r="S4844" s="478"/>
      <c r="T4844" s="478"/>
      <c r="U4844" s="624"/>
      <c r="V4844" s="624"/>
      <c r="W4844" s="624"/>
      <c r="BB4844" s="478"/>
      <c r="BC4844" s="478"/>
      <c r="BD4844" s="478"/>
      <c r="BE4844" s="478"/>
      <c r="BF4844" s="478"/>
      <c r="BG4844" s="478"/>
    </row>
    <row r="4845" spans="2:59" x14ac:dyDescent="0.2">
      <c r="B4845" s="478"/>
      <c r="C4845" s="478"/>
      <c r="D4845" s="620"/>
      <c r="E4845" s="620"/>
      <c r="F4845" s="620"/>
      <c r="G4845" s="479"/>
      <c r="H4845" s="621"/>
      <c r="I4845" s="622"/>
      <c r="J4845" s="622"/>
      <c r="K4845" s="623"/>
      <c r="L4845" s="623"/>
      <c r="M4845" s="622"/>
      <c r="N4845" s="623"/>
      <c r="O4845" s="622"/>
      <c r="P4845" s="479"/>
      <c r="Q4845" s="479"/>
      <c r="R4845" s="623"/>
      <c r="S4845" s="478"/>
      <c r="T4845" s="478"/>
      <c r="U4845" s="624"/>
      <c r="V4845" s="624"/>
      <c r="W4845" s="624"/>
      <c r="BB4845" s="478"/>
      <c r="BC4845" s="478"/>
      <c r="BD4845" s="478"/>
      <c r="BE4845" s="478"/>
      <c r="BF4845" s="478"/>
      <c r="BG4845" s="478"/>
    </row>
    <row r="4846" spans="2:59" x14ac:dyDescent="0.2">
      <c r="B4846" s="478"/>
      <c r="C4846" s="478"/>
      <c r="D4846" s="620"/>
      <c r="E4846" s="620"/>
      <c r="F4846" s="620"/>
      <c r="G4846" s="479"/>
      <c r="H4846" s="621"/>
      <c r="I4846" s="622"/>
      <c r="J4846" s="622"/>
      <c r="K4846" s="623"/>
      <c r="L4846" s="623"/>
      <c r="M4846" s="622"/>
      <c r="N4846" s="623"/>
      <c r="O4846" s="622"/>
      <c r="P4846" s="479"/>
      <c r="Q4846" s="479"/>
      <c r="R4846" s="623"/>
      <c r="S4846" s="478"/>
      <c r="T4846" s="478"/>
      <c r="U4846" s="624"/>
      <c r="V4846" s="624"/>
      <c r="W4846" s="624"/>
      <c r="BB4846" s="478"/>
      <c r="BC4846" s="478"/>
      <c r="BD4846" s="478"/>
      <c r="BE4846" s="478"/>
      <c r="BF4846" s="478"/>
      <c r="BG4846" s="478"/>
    </row>
    <row r="4847" spans="2:59" x14ac:dyDescent="0.2">
      <c r="B4847" s="478"/>
      <c r="C4847" s="478"/>
      <c r="D4847" s="620"/>
      <c r="E4847" s="620"/>
      <c r="F4847" s="620"/>
      <c r="G4847" s="479"/>
      <c r="H4847" s="621"/>
      <c r="I4847" s="622"/>
      <c r="J4847" s="622"/>
      <c r="K4847" s="623"/>
      <c r="L4847" s="623"/>
      <c r="M4847" s="622"/>
      <c r="N4847" s="623"/>
      <c r="O4847" s="622"/>
      <c r="P4847" s="479"/>
      <c r="Q4847" s="479"/>
      <c r="R4847" s="623"/>
      <c r="S4847" s="478"/>
      <c r="T4847" s="478"/>
      <c r="U4847" s="624"/>
      <c r="V4847" s="624"/>
      <c r="W4847" s="624"/>
      <c r="BB4847" s="478"/>
      <c r="BC4847" s="478"/>
      <c r="BD4847" s="478"/>
      <c r="BE4847" s="478"/>
      <c r="BF4847" s="478"/>
      <c r="BG4847" s="478"/>
    </row>
    <row r="4848" spans="2:59" x14ac:dyDescent="0.2">
      <c r="B4848" s="478"/>
      <c r="C4848" s="478"/>
      <c r="D4848" s="620"/>
      <c r="E4848" s="620"/>
      <c r="F4848" s="620"/>
      <c r="G4848" s="479"/>
      <c r="H4848" s="621"/>
      <c r="I4848" s="622"/>
      <c r="J4848" s="622"/>
      <c r="K4848" s="623"/>
      <c r="L4848" s="623"/>
      <c r="M4848" s="622"/>
      <c r="N4848" s="623"/>
      <c r="O4848" s="622"/>
      <c r="P4848" s="479"/>
      <c r="Q4848" s="479"/>
      <c r="R4848" s="623"/>
      <c r="S4848" s="478"/>
      <c r="T4848" s="478"/>
      <c r="U4848" s="624"/>
      <c r="V4848" s="624"/>
      <c r="W4848" s="624"/>
      <c r="BB4848" s="478"/>
      <c r="BC4848" s="478"/>
      <c r="BD4848" s="478"/>
      <c r="BE4848" s="478"/>
      <c r="BF4848" s="478"/>
      <c r="BG4848" s="478"/>
    </row>
    <row r="4849" spans="2:59" x14ac:dyDescent="0.2">
      <c r="B4849" s="478"/>
      <c r="C4849" s="478"/>
      <c r="D4849" s="620"/>
      <c r="E4849" s="620"/>
      <c r="F4849" s="620"/>
      <c r="G4849" s="479"/>
      <c r="H4849" s="621"/>
      <c r="I4849" s="622"/>
      <c r="J4849" s="622"/>
      <c r="K4849" s="623"/>
      <c r="L4849" s="623"/>
      <c r="M4849" s="622"/>
      <c r="N4849" s="623"/>
      <c r="O4849" s="622"/>
      <c r="P4849" s="479"/>
      <c r="Q4849" s="479"/>
      <c r="R4849" s="623"/>
      <c r="S4849" s="478"/>
      <c r="T4849" s="478"/>
      <c r="U4849" s="624"/>
      <c r="V4849" s="624"/>
      <c r="W4849" s="624"/>
      <c r="BB4849" s="478"/>
      <c r="BC4849" s="478"/>
      <c r="BD4849" s="478"/>
      <c r="BE4849" s="478"/>
      <c r="BF4849" s="478"/>
      <c r="BG4849" s="478"/>
    </row>
    <row r="4850" spans="2:59" x14ac:dyDescent="0.2">
      <c r="B4850" s="478"/>
      <c r="C4850" s="478"/>
      <c r="D4850" s="620"/>
      <c r="E4850" s="620"/>
      <c r="F4850" s="620"/>
      <c r="G4850" s="479"/>
      <c r="H4850" s="621"/>
      <c r="I4850" s="622"/>
      <c r="J4850" s="622"/>
      <c r="K4850" s="623"/>
      <c r="L4850" s="623"/>
      <c r="M4850" s="622"/>
      <c r="N4850" s="623"/>
      <c r="O4850" s="622"/>
      <c r="P4850" s="479"/>
      <c r="Q4850" s="479"/>
      <c r="R4850" s="623"/>
      <c r="S4850" s="478"/>
      <c r="T4850" s="478"/>
      <c r="U4850" s="624"/>
      <c r="V4850" s="624"/>
      <c r="W4850" s="624"/>
      <c r="BB4850" s="478"/>
      <c r="BC4850" s="478"/>
      <c r="BD4850" s="478"/>
      <c r="BE4850" s="478"/>
      <c r="BF4850" s="478"/>
      <c r="BG4850" s="478"/>
    </row>
    <row r="4851" spans="2:59" x14ac:dyDescent="0.2">
      <c r="B4851" s="478"/>
      <c r="C4851" s="478"/>
      <c r="D4851" s="620"/>
      <c r="E4851" s="620"/>
      <c r="F4851" s="620"/>
      <c r="G4851" s="479"/>
      <c r="H4851" s="621"/>
      <c r="I4851" s="622"/>
      <c r="J4851" s="622"/>
      <c r="K4851" s="623"/>
      <c r="L4851" s="623"/>
      <c r="M4851" s="622"/>
      <c r="N4851" s="623"/>
      <c r="O4851" s="622"/>
      <c r="P4851" s="479"/>
      <c r="Q4851" s="479"/>
      <c r="R4851" s="623"/>
      <c r="S4851" s="478"/>
      <c r="T4851" s="478"/>
      <c r="U4851" s="624"/>
      <c r="V4851" s="624"/>
      <c r="W4851" s="624"/>
      <c r="BB4851" s="478"/>
      <c r="BC4851" s="478"/>
      <c r="BD4851" s="478"/>
      <c r="BE4851" s="478"/>
      <c r="BF4851" s="478"/>
      <c r="BG4851" s="478"/>
    </row>
    <row r="4852" spans="2:59" x14ac:dyDescent="0.2">
      <c r="B4852" s="478"/>
      <c r="C4852" s="478"/>
      <c r="D4852" s="620"/>
      <c r="E4852" s="620"/>
      <c r="F4852" s="620"/>
      <c r="G4852" s="479"/>
      <c r="H4852" s="621"/>
      <c r="I4852" s="622"/>
      <c r="J4852" s="622"/>
      <c r="K4852" s="623"/>
      <c r="L4852" s="623"/>
      <c r="M4852" s="622"/>
      <c r="N4852" s="623"/>
      <c r="O4852" s="622"/>
      <c r="P4852" s="479"/>
      <c r="Q4852" s="479"/>
      <c r="R4852" s="623"/>
      <c r="S4852" s="478"/>
      <c r="T4852" s="478"/>
      <c r="U4852" s="624"/>
      <c r="V4852" s="624"/>
      <c r="W4852" s="624"/>
      <c r="BB4852" s="478"/>
      <c r="BC4852" s="478"/>
      <c r="BD4852" s="478"/>
      <c r="BE4852" s="478"/>
      <c r="BF4852" s="478"/>
      <c r="BG4852" s="478"/>
    </row>
    <row r="4853" spans="2:59" x14ac:dyDescent="0.2">
      <c r="B4853" s="478"/>
      <c r="C4853" s="478"/>
      <c r="D4853" s="620"/>
      <c r="E4853" s="620"/>
      <c r="F4853" s="620"/>
      <c r="G4853" s="479"/>
      <c r="H4853" s="621"/>
      <c r="I4853" s="622"/>
      <c r="J4853" s="622"/>
      <c r="K4853" s="623"/>
      <c r="L4853" s="623"/>
      <c r="M4853" s="622"/>
      <c r="N4853" s="623"/>
      <c r="O4853" s="622"/>
      <c r="P4853" s="479"/>
      <c r="Q4853" s="479"/>
      <c r="R4853" s="623"/>
      <c r="S4853" s="478"/>
      <c r="T4853" s="478"/>
      <c r="U4853" s="624"/>
      <c r="V4853" s="624"/>
      <c r="W4853" s="624"/>
      <c r="BB4853" s="478"/>
      <c r="BC4853" s="478"/>
      <c r="BD4853" s="478"/>
      <c r="BE4853" s="478"/>
      <c r="BF4853" s="478"/>
      <c r="BG4853" s="478"/>
    </row>
    <row r="4854" spans="2:59" x14ac:dyDescent="0.2">
      <c r="B4854" s="478"/>
      <c r="C4854" s="478"/>
      <c r="D4854" s="620"/>
      <c r="E4854" s="620"/>
      <c r="F4854" s="620"/>
      <c r="G4854" s="479"/>
      <c r="H4854" s="621"/>
      <c r="I4854" s="622"/>
      <c r="J4854" s="622"/>
      <c r="K4854" s="623"/>
      <c r="L4854" s="623"/>
      <c r="M4854" s="622"/>
      <c r="N4854" s="623"/>
      <c r="O4854" s="622"/>
      <c r="P4854" s="479"/>
      <c r="Q4854" s="479"/>
      <c r="R4854" s="623"/>
      <c r="S4854" s="478"/>
      <c r="T4854" s="478"/>
      <c r="U4854" s="624"/>
      <c r="V4854" s="624"/>
      <c r="W4854" s="624"/>
      <c r="BB4854" s="478"/>
      <c r="BC4854" s="478"/>
      <c r="BD4854" s="478"/>
      <c r="BE4854" s="478"/>
      <c r="BF4854" s="478"/>
      <c r="BG4854" s="478"/>
    </row>
    <row r="4855" spans="2:59" x14ac:dyDescent="0.2">
      <c r="B4855" s="478"/>
      <c r="C4855" s="478"/>
      <c r="D4855" s="620"/>
      <c r="E4855" s="620"/>
      <c r="F4855" s="620"/>
      <c r="G4855" s="479"/>
      <c r="H4855" s="621"/>
      <c r="I4855" s="622"/>
      <c r="J4855" s="622"/>
      <c r="K4855" s="623"/>
      <c r="L4855" s="623"/>
      <c r="M4855" s="622"/>
      <c r="N4855" s="623"/>
      <c r="O4855" s="622"/>
      <c r="P4855" s="479"/>
      <c r="Q4855" s="479"/>
      <c r="R4855" s="623"/>
      <c r="S4855" s="478"/>
      <c r="T4855" s="478"/>
      <c r="U4855" s="624"/>
      <c r="V4855" s="624"/>
      <c r="W4855" s="624"/>
      <c r="BB4855" s="478"/>
      <c r="BC4855" s="478"/>
      <c r="BD4855" s="478"/>
      <c r="BE4855" s="478"/>
      <c r="BF4855" s="478"/>
      <c r="BG4855" s="478"/>
    </row>
    <row r="4856" spans="2:59" x14ac:dyDescent="0.2">
      <c r="B4856" s="478"/>
      <c r="C4856" s="478"/>
      <c r="D4856" s="620"/>
      <c r="E4856" s="620"/>
      <c r="F4856" s="620"/>
      <c r="G4856" s="479"/>
      <c r="H4856" s="621"/>
      <c r="I4856" s="622"/>
      <c r="J4856" s="622"/>
      <c r="K4856" s="623"/>
      <c r="L4856" s="623"/>
      <c r="M4856" s="622"/>
      <c r="N4856" s="623"/>
      <c r="O4856" s="622"/>
      <c r="P4856" s="479"/>
      <c r="Q4856" s="479"/>
      <c r="R4856" s="623"/>
      <c r="S4856" s="478"/>
      <c r="T4856" s="478"/>
      <c r="U4856" s="624"/>
      <c r="V4856" s="624"/>
      <c r="W4856" s="624"/>
      <c r="BB4856" s="478"/>
      <c r="BC4856" s="478"/>
      <c r="BD4856" s="478"/>
      <c r="BE4856" s="478"/>
      <c r="BF4856" s="478"/>
      <c r="BG4856" s="478"/>
    </row>
    <row r="4857" spans="2:59" x14ac:dyDescent="0.2">
      <c r="B4857" s="478"/>
      <c r="C4857" s="478"/>
      <c r="D4857" s="620"/>
      <c r="E4857" s="620"/>
      <c r="F4857" s="620"/>
      <c r="G4857" s="479"/>
      <c r="H4857" s="621"/>
      <c r="I4857" s="622"/>
      <c r="J4857" s="622"/>
      <c r="K4857" s="623"/>
      <c r="L4857" s="623"/>
      <c r="M4857" s="622"/>
      <c r="N4857" s="623"/>
      <c r="O4857" s="622"/>
      <c r="P4857" s="479"/>
      <c r="Q4857" s="479"/>
      <c r="R4857" s="623"/>
      <c r="S4857" s="478"/>
      <c r="T4857" s="478"/>
      <c r="U4857" s="624"/>
      <c r="V4857" s="624"/>
      <c r="W4857" s="624"/>
      <c r="BB4857" s="478"/>
      <c r="BC4857" s="478"/>
      <c r="BD4857" s="478"/>
      <c r="BE4857" s="478"/>
      <c r="BF4857" s="478"/>
      <c r="BG4857" s="478"/>
    </row>
    <row r="4858" spans="2:59" x14ac:dyDescent="0.2">
      <c r="B4858" s="478"/>
      <c r="C4858" s="478"/>
      <c r="D4858" s="620"/>
      <c r="E4858" s="620"/>
      <c r="F4858" s="620"/>
      <c r="G4858" s="479"/>
      <c r="H4858" s="621"/>
      <c r="I4858" s="622"/>
      <c r="J4858" s="622"/>
      <c r="K4858" s="623"/>
      <c r="L4858" s="623"/>
      <c r="M4858" s="622"/>
      <c r="N4858" s="623"/>
      <c r="O4858" s="622"/>
      <c r="P4858" s="479"/>
      <c r="Q4858" s="479"/>
      <c r="R4858" s="623"/>
      <c r="S4858" s="478"/>
      <c r="T4858" s="478"/>
      <c r="U4858" s="624"/>
      <c r="V4858" s="624"/>
      <c r="W4858" s="624"/>
      <c r="BB4858" s="478"/>
      <c r="BC4858" s="478"/>
      <c r="BD4858" s="478"/>
      <c r="BE4858" s="478"/>
      <c r="BF4858" s="478"/>
      <c r="BG4858" s="478"/>
    </row>
    <row r="4859" spans="2:59" x14ac:dyDescent="0.2">
      <c r="B4859" s="478"/>
      <c r="C4859" s="478"/>
      <c r="D4859" s="620"/>
      <c r="E4859" s="620"/>
      <c r="F4859" s="620"/>
      <c r="G4859" s="479"/>
      <c r="H4859" s="621"/>
      <c r="I4859" s="622"/>
      <c r="J4859" s="622"/>
      <c r="K4859" s="623"/>
      <c r="L4859" s="623"/>
      <c r="M4859" s="622"/>
      <c r="N4859" s="623"/>
      <c r="O4859" s="622"/>
      <c r="P4859" s="479"/>
      <c r="Q4859" s="479"/>
      <c r="R4859" s="623"/>
      <c r="S4859" s="478"/>
      <c r="T4859" s="478"/>
      <c r="U4859" s="624"/>
      <c r="V4859" s="624"/>
      <c r="W4859" s="624"/>
      <c r="BB4859" s="478"/>
      <c r="BC4859" s="478"/>
      <c r="BD4859" s="478"/>
      <c r="BE4859" s="478"/>
      <c r="BF4859" s="478"/>
      <c r="BG4859" s="478"/>
    </row>
    <row r="4860" spans="2:59" x14ac:dyDescent="0.2">
      <c r="B4860" s="478"/>
      <c r="C4860" s="478"/>
      <c r="D4860" s="620"/>
      <c r="E4860" s="620"/>
      <c r="F4860" s="620"/>
      <c r="G4860" s="479"/>
      <c r="H4860" s="621"/>
      <c r="I4860" s="622"/>
      <c r="J4860" s="622"/>
      <c r="K4860" s="623"/>
      <c r="L4860" s="623"/>
      <c r="M4860" s="622"/>
      <c r="N4860" s="623"/>
      <c r="O4860" s="622"/>
      <c r="P4860" s="479"/>
      <c r="Q4860" s="479"/>
      <c r="R4860" s="623"/>
      <c r="S4860" s="478"/>
      <c r="T4860" s="478"/>
      <c r="U4860" s="624"/>
      <c r="V4860" s="624"/>
      <c r="W4860" s="624"/>
      <c r="BB4860" s="478"/>
      <c r="BC4860" s="478"/>
      <c r="BD4860" s="478"/>
      <c r="BE4860" s="478"/>
      <c r="BF4860" s="478"/>
      <c r="BG4860" s="478"/>
    </row>
    <row r="4861" spans="2:59" x14ac:dyDescent="0.2">
      <c r="B4861" s="478"/>
      <c r="C4861" s="478"/>
      <c r="D4861" s="620"/>
      <c r="E4861" s="620"/>
      <c r="F4861" s="620"/>
      <c r="G4861" s="479"/>
      <c r="H4861" s="621"/>
      <c r="I4861" s="622"/>
      <c r="J4861" s="622"/>
      <c r="K4861" s="623"/>
      <c r="L4861" s="623"/>
      <c r="M4861" s="622"/>
      <c r="N4861" s="623"/>
      <c r="O4861" s="622"/>
      <c r="P4861" s="479"/>
      <c r="Q4861" s="479"/>
      <c r="R4861" s="623"/>
      <c r="S4861" s="478"/>
      <c r="T4861" s="478"/>
      <c r="U4861" s="624"/>
      <c r="V4861" s="624"/>
      <c r="W4861" s="624"/>
      <c r="BB4861" s="478"/>
      <c r="BC4861" s="478"/>
      <c r="BD4861" s="478"/>
      <c r="BE4861" s="478"/>
      <c r="BF4861" s="478"/>
      <c r="BG4861" s="478"/>
    </row>
    <row r="4862" spans="2:59" x14ac:dyDescent="0.2">
      <c r="B4862" s="478"/>
      <c r="C4862" s="478"/>
      <c r="D4862" s="620"/>
      <c r="E4862" s="620"/>
      <c r="F4862" s="620"/>
      <c r="G4862" s="479"/>
      <c r="H4862" s="621"/>
      <c r="I4862" s="622"/>
      <c r="J4862" s="622"/>
      <c r="K4862" s="623"/>
      <c r="L4862" s="623"/>
      <c r="M4862" s="622"/>
      <c r="N4862" s="623"/>
      <c r="O4862" s="622"/>
      <c r="P4862" s="479"/>
      <c r="Q4862" s="479"/>
      <c r="R4862" s="623"/>
      <c r="S4862" s="478"/>
      <c r="T4862" s="478"/>
      <c r="U4862" s="624"/>
      <c r="V4862" s="624"/>
      <c r="W4862" s="624"/>
      <c r="BB4862" s="478"/>
      <c r="BC4862" s="478"/>
      <c r="BD4862" s="478"/>
      <c r="BE4862" s="478"/>
      <c r="BF4862" s="478"/>
      <c r="BG4862" s="478"/>
    </row>
    <row r="4863" spans="2:59" x14ac:dyDescent="0.2">
      <c r="B4863" s="478"/>
      <c r="C4863" s="478"/>
      <c r="D4863" s="620"/>
      <c r="E4863" s="620"/>
      <c r="F4863" s="620"/>
      <c r="G4863" s="479"/>
      <c r="H4863" s="621"/>
      <c r="I4863" s="622"/>
      <c r="J4863" s="622"/>
      <c r="K4863" s="623"/>
      <c r="L4863" s="623"/>
      <c r="M4863" s="622"/>
      <c r="N4863" s="623"/>
      <c r="O4863" s="622"/>
      <c r="P4863" s="479"/>
      <c r="Q4863" s="479"/>
      <c r="R4863" s="623"/>
      <c r="S4863" s="478"/>
      <c r="T4863" s="478"/>
      <c r="U4863" s="624"/>
      <c r="V4863" s="624"/>
      <c r="W4863" s="624"/>
      <c r="BB4863" s="478"/>
      <c r="BC4863" s="478"/>
      <c r="BD4863" s="478"/>
      <c r="BE4863" s="478"/>
      <c r="BF4863" s="478"/>
      <c r="BG4863" s="478"/>
    </row>
    <row r="4864" spans="2:59" x14ac:dyDescent="0.2">
      <c r="B4864" s="478"/>
      <c r="C4864" s="478"/>
      <c r="D4864" s="620"/>
      <c r="E4864" s="620"/>
      <c r="F4864" s="620"/>
      <c r="G4864" s="479"/>
      <c r="H4864" s="621"/>
      <c r="I4864" s="622"/>
      <c r="J4864" s="622"/>
      <c r="K4864" s="623"/>
      <c r="L4864" s="623"/>
      <c r="M4864" s="622"/>
      <c r="N4864" s="623"/>
      <c r="O4864" s="622"/>
      <c r="P4864" s="479"/>
      <c r="Q4864" s="479"/>
      <c r="R4864" s="623"/>
      <c r="S4864" s="478"/>
      <c r="T4864" s="478"/>
      <c r="U4864" s="624"/>
      <c r="V4864" s="624"/>
      <c r="W4864" s="624"/>
      <c r="BB4864" s="478"/>
      <c r="BC4864" s="478"/>
      <c r="BD4864" s="478"/>
      <c r="BE4864" s="478"/>
      <c r="BF4864" s="478"/>
      <c r="BG4864" s="478"/>
    </row>
    <row r="4865" spans="2:59" x14ac:dyDescent="0.2">
      <c r="B4865" s="478"/>
      <c r="C4865" s="478"/>
      <c r="D4865" s="620"/>
      <c r="E4865" s="620"/>
      <c r="F4865" s="620"/>
      <c r="G4865" s="479"/>
      <c r="H4865" s="621"/>
      <c r="I4865" s="622"/>
      <c r="J4865" s="622"/>
      <c r="K4865" s="623"/>
      <c r="L4865" s="623"/>
      <c r="M4865" s="622"/>
      <c r="N4865" s="623"/>
      <c r="O4865" s="622"/>
      <c r="P4865" s="479"/>
      <c r="Q4865" s="479"/>
      <c r="R4865" s="623"/>
      <c r="S4865" s="478"/>
      <c r="T4865" s="478"/>
      <c r="U4865" s="624"/>
      <c r="V4865" s="624"/>
      <c r="W4865" s="624"/>
      <c r="BB4865" s="478"/>
      <c r="BC4865" s="478"/>
      <c r="BD4865" s="478"/>
      <c r="BE4865" s="478"/>
      <c r="BF4865" s="478"/>
      <c r="BG4865" s="478"/>
    </row>
    <row r="4866" spans="2:59" x14ac:dyDescent="0.2">
      <c r="B4866" s="478"/>
      <c r="C4866" s="478"/>
      <c r="D4866" s="620"/>
      <c r="E4866" s="620"/>
      <c r="F4866" s="620"/>
      <c r="G4866" s="479"/>
      <c r="H4866" s="621"/>
      <c r="I4866" s="622"/>
      <c r="J4866" s="622"/>
      <c r="K4866" s="623"/>
      <c r="L4866" s="623"/>
      <c r="M4866" s="622"/>
      <c r="N4866" s="623"/>
      <c r="O4866" s="622"/>
      <c r="P4866" s="479"/>
      <c r="Q4866" s="479"/>
      <c r="R4866" s="623"/>
      <c r="S4866" s="478"/>
      <c r="T4866" s="478"/>
      <c r="U4866" s="624"/>
      <c r="V4866" s="624"/>
      <c r="W4866" s="624"/>
      <c r="BB4866" s="478"/>
      <c r="BC4866" s="478"/>
      <c r="BD4866" s="478"/>
      <c r="BE4866" s="478"/>
      <c r="BF4866" s="478"/>
      <c r="BG4866" s="478"/>
    </row>
    <row r="4867" spans="2:59" x14ac:dyDescent="0.2">
      <c r="B4867" s="478"/>
      <c r="C4867" s="478"/>
      <c r="D4867" s="620"/>
      <c r="E4867" s="620"/>
      <c r="F4867" s="620"/>
      <c r="G4867" s="479"/>
      <c r="H4867" s="621"/>
      <c r="I4867" s="622"/>
      <c r="J4867" s="622"/>
      <c r="K4867" s="623"/>
      <c r="L4867" s="623"/>
      <c r="M4867" s="622"/>
      <c r="N4867" s="623"/>
      <c r="O4867" s="622"/>
      <c r="P4867" s="479"/>
      <c r="Q4867" s="479"/>
      <c r="R4867" s="623"/>
      <c r="S4867" s="478"/>
      <c r="T4867" s="478"/>
      <c r="U4867" s="624"/>
      <c r="V4867" s="624"/>
      <c r="W4867" s="624"/>
      <c r="BB4867" s="478"/>
      <c r="BC4867" s="478"/>
      <c r="BD4867" s="478"/>
      <c r="BE4867" s="478"/>
      <c r="BF4867" s="478"/>
      <c r="BG4867" s="478"/>
    </row>
    <row r="4868" spans="2:59" x14ac:dyDescent="0.2">
      <c r="B4868" s="478"/>
      <c r="C4868" s="478"/>
      <c r="D4868" s="620"/>
      <c r="E4868" s="620"/>
      <c r="F4868" s="620"/>
      <c r="G4868" s="479"/>
      <c r="H4868" s="621"/>
      <c r="I4868" s="622"/>
      <c r="J4868" s="622"/>
      <c r="K4868" s="623"/>
      <c r="L4868" s="623"/>
      <c r="M4868" s="622"/>
      <c r="N4868" s="623"/>
      <c r="O4868" s="622"/>
      <c r="P4868" s="479"/>
      <c r="Q4868" s="479"/>
      <c r="R4868" s="623"/>
      <c r="S4868" s="478"/>
      <c r="T4868" s="478"/>
      <c r="U4868" s="624"/>
      <c r="V4868" s="624"/>
      <c r="W4868" s="624"/>
      <c r="BB4868" s="478"/>
      <c r="BC4868" s="478"/>
      <c r="BD4868" s="478"/>
      <c r="BE4868" s="478"/>
      <c r="BF4868" s="478"/>
      <c r="BG4868" s="478"/>
    </row>
    <row r="4869" spans="2:59" x14ac:dyDescent="0.2">
      <c r="B4869" s="478"/>
      <c r="C4869" s="478"/>
      <c r="D4869" s="620"/>
      <c r="E4869" s="620"/>
      <c r="F4869" s="620"/>
      <c r="G4869" s="479"/>
      <c r="H4869" s="621"/>
      <c r="I4869" s="622"/>
      <c r="J4869" s="622"/>
      <c r="K4869" s="623"/>
      <c r="L4869" s="623"/>
      <c r="M4869" s="622"/>
      <c r="N4869" s="623"/>
      <c r="O4869" s="622"/>
      <c r="P4869" s="479"/>
      <c r="Q4869" s="479"/>
      <c r="R4869" s="623"/>
      <c r="S4869" s="478"/>
      <c r="T4869" s="478"/>
      <c r="U4869" s="624"/>
      <c r="V4869" s="624"/>
      <c r="W4869" s="624"/>
      <c r="BB4869" s="478"/>
      <c r="BC4869" s="478"/>
      <c r="BD4869" s="478"/>
      <c r="BE4869" s="478"/>
      <c r="BF4869" s="478"/>
      <c r="BG4869" s="478"/>
    </row>
    <row r="4870" spans="2:59" x14ac:dyDescent="0.2">
      <c r="B4870" s="478"/>
      <c r="C4870" s="478"/>
      <c r="D4870" s="620"/>
      <c r="E4870" s="620"/>
      <c r="F4870" s="620"/>
      <c r="G4870" s="479"/>
      <c r="H4870" s="621"/>
      <c r="I4870" s="622"/>
      <c r="J4870" s="622"/>
      <c r="K4870" s="623"/>
      <c r="L4870" s="623"/>
      <c r="M4870" s="622"/>
      <c r="N4870" s="623"/>
      <c r="O4870" s="622"/>
      <c r="P4870" s="479"/>
      <c r="Q4870" s="479"/>
      <c r="R4870" s="623"/>
      <c r="S4870" s="478"/>
      <c r="T4870" s="478"/>
      <c r="U4870" s="624"/>
      <c r="V4870" s="624"/>
      <c r="W4870" s="624"/>
      <c r="BB4870" s="478"/>
      <c r="BC4870" s="478"/>
      <c r="BD4870" s="478"/>
      <c r="BE4870" s="478"/>
      <c r="BF4870" s="478"/>
      <c r="BG4870" s="478"/>
    </row>
    <row r="4871" spans="2:59" x14ac:dyDescent="0.2">
      <c r="B4871" s="478"/>
      <c r="C4871" s="478"/>
      <c r="D4871" s="620"/>
      <c r="E4871" s="620"/>
      <c r="F4871" s="620"/>
      <c r="G4871" s="479"/>
      <c r="H4871" s="621"/>
      <c r="I4871" s="622"/>
      <c r="J4871" s="622"/>
      <c r="K4871" s="623"/>
      <c r="L4871" s="623"/>
      <c r="M4871" s="622"/>
      <c r="N4871" s="623"/>
      <c r="O4871" s="622"/>
      <c r="P4871" s="479"/>
      <c r="Q4871" s="479"/>
      <c r="R4871" s="623"/>
      <c r="S4871" s="478"/>
      <c r="T4871" s="478"/>
      <c r="U4871" s="624"/>
      <c r="V4871" s="624"/>
      <c r="W4871" s="624"/>
      <c r="BB4871" s="478"/>
      <c r="BC4871" s="478"/>
      <c r="BD4871" s="478"/>
      <c r="BE4871" s="478"/>
      <c r="BF4871" s="478"/>
      <c r="BG4871" s="478"/>
    </row>
    <row r="4872" spans="2:59" x14ac:dyDescent="0.2">
      <c r="B4872" s="478"/>
      <c r="C4872" s="478"/>
      <c r="D4872" s="620"/>
      <c r="E4872" s="620"/>
      <c r="F4872" s="620"/>
      <c r="G4872" s="479"/>
      <c r="H4872" s="621"/>
      <c r="I4872" s="622"/>
      <c r="J4872" s="622"/>
      <c r="K4872" s="623"/>
      <c r="L4872" s="623"/>
      <c r="M4872" s="622"/>
      <c r="N4872" s="623"/>
      <c r="O4872" s="622"/>
      <c r="P4872" s="479"/>
      <c r="Q4872" s="479"/>
      <c r="R4872" s="623"/>
      <c r="S4872" s="478"/>
      <c r="T4872" s="478"/>
      <c r="U4872" s="624"/>
      <c r="V4872" s="624"/>
      <c r="W4872" s="624"/>
      <c r="BB4872" s="478"/>
      <c r="BC4872" s="478"/>
      <c r="BD4872" s="478"/>
      <c r="BE4872" s="478"/>
      <c r="BF4872" s="478"/>
      <c r="BG4872" s="478"/>
    </row>
    <row r="4873" spans="2:59" x14ac:dyDescent="0.2">
      <c r="B4873" s="478"/>
      <c r="C4873" s="478"/>
      <c r="D4873" s="620"/>
      <c r="E4873" s="620"/>
      <c r="F4873" s="620"/>
      <c r="G4873" s="479"/>
      <c r="H4873" s="621"/>
      <c r="I4873" s="622"/>
      <c r="J4873" s="622"/>
      <c r="K4873" s="623"/>
      <c r="L4873" s="623"/>
      <c r="M4873" s="622"/>
      <c r="N4873" s="623"/>
      <c r="O4873" s="622"/>
      <c r="P4873" s="479"/>
      <c r="Q4873" s="479"/>
      <c r="R4873" s="623"/>
      <c r="S4873" s="478"/>
      <c r="T4873" s="478"/>
      <c r="U4873" s="624"/>
      <c r="V4873" s="624"/>
      <c r="W4873" s="624"/>
      <c r="BB4873" s="478"/>
      <c r="BC4873" s="478"/>
      <c r="BD4873" s="478"/>
      <c r="BE4873" s="478"/>
      <c r="BF4873" s="478"/>
      <c r="BG4873" s="478"/>
    </row>
    <row r="4874" spans="2:59" x14ac:dyDescent="0.2">
      <c r="B4874" s="478"/>
      <c r="C4874" s="478"/>
      <c r="D4874" s="620"/>
      <c r="E4874" s="620"/>
      <c r="F4874" s="620"/>
      <c r="G4874" s="479"/>
      <c r="H4874" s="621"/>
      <c r="I4874" s="622"/>
      <c r="J4874" s="622"/>
      <c r="K4874" s="623"/>
      <c r="L4874" s="623"/>
      <c r="M4874" s="622"/>
      <c r="N4874" s="623"/>
      <c r="O4874" s="622"/>
      <c r="P4874" s="479"/>
      <c r="Q4874" s="479"/>
      <c r="R4874" s="623"/>
      <c r="S4874" s="478"/>
      <c r="T4874" s="478"/>
      <c r="U4874" s="624"/>
      <c r="V4874" s="624"/>
      <c r="W4874" s="624"/>
      <c r="BB4874" s="478"/>
      <c r="BC4874" s="478"/>
      <c r="BD4874" s="478"/>
      <c r="BE4874" s="478"/>
      <c r="BF4874" s="478"/>
      <c r="BG4874" s="478"/>
    </row>
    <row r="4875" spans="2:59" x14ac:dyDescent="0.2">
      <c r="B4875" s="478"/>
      <c r="C4875" s="478"/>
      <c r="D4875" s="620"/>
      <c r="E4875" s="620"/>
      <c r="F4875" s="620"/>
      <c r="G4875" s="479"/>
      <c r="H4875" s="621"/>
      <c r="I4875" s="622"/>
      <c r="J4875" s="622"/>
      <c r="K4875" s="623"/>
      <c r="L4875" s="623"/>
      <c r="M4875" s="622"/>
      <c r="N4875" s="623"/>
      <c r="O4875" s="622"/>
      <c r="P4875" s="479"/>
      <c r="Q4875" s="479"/>
      <c r="R4875" s="623"/>
      <c r="S4875" s="478"/>
      <c r="T4875" s="478"/>
      <c r="U4875" s="624"/>
      <c r="V4875" s="624"/>
      <c r="W4875" s="624"/>
      <c r="BB4875" s="478"/>
      <c r="BC4875" s="478"/>
      <c r="BD4875" s="478"/>
      <c r="BE4875" s="478"/>
      <c r="BF4875" s="478"/>
      <c r="BG4875" s="478"/>
    </row>
    <row r="4876" spans="2:59" x14ac:dyDescent="0.2">
      <c r="B4876" s="478"/>
      <c r="C4876" s="478"/>
      <c r="D4876" s="620"/>
      <c r="E4876" s="620"/>
      <c r="F4876" s="620"/>
      <c r="G4876" s="479"/>
      <c r="H4876" s="621"/>
      <c r="I4876" s="622"/>
      <c r="J4876" s="622"/>
      <c r="K4876" s="623"/>
      <c r="L4876" s="623"/>
      <c r="M4876" s="622"/>
      <c r="N4876" s="623"/>
      <c r="O4876" s="622"/>
      <c r="P4876" s="479"/>
      <c r="Q4876" s="479"/>
      <c r="R4876" s="623"/>
      <c r="S4876" s="478"/>
      <c r="T4876" s="478"/>
      <c r="U4876" s="624"/>
      <c r="V4876" s="624"/>
      <c r="W4876" s="624"/>
      <c r="BB4876" s="478"/>
      <c r="BC4876" s="478"/>
      <c r="BD4876" s="478"/>
      <c r="BE4876" s="478"/>
      <c r="BF4876" s="478"/>
      <c r="BG4876" s="478"/>
    </row>
    <row r="4877" spans="2:59" x14ac:dyDescent="0.2">
      <c r="B4877" s="478"/>
      <c r="C4877" s="478"/>
      <c r="D4877" s="620"/>
      <c r="E4877" s="620"/>
      <c r="F4877" s="620"/>
      <c r="G4877" s="479"/>
      <c r="H4877" s="621"/>
      <c r="I4877" s="622"/>
      <c r="J4877" s="622"/>
      <c r="K4877" s="623"/>
      <c r="L4877" s="623"/>
      <c r="M4877" s="622"/>
      <c r="N4877" s="623"/>
      <c r="O4877" s="622"/>
      <c r="P4877" s="479"/>
      <c r="Q4877" s="479"/>
      <c r="R4877" s="623"/>
      <c r="S4877" s="478"/>
      <c r="T4877" s="478"/>
      <c r="U4877" s="624"/>
      <c r="V4877" s="624"/>
      <c r="W4877" s="624"/>
      <c r="BB4877" s="478"/>
      <c r="BC4877" s="478"/>
      <c r="BD4877" s="478"/>
      <c r="BE4877" s="478"/>
      <c r="BF4877" s="478"/>
      <c r="BG4877" s="478"/>
    </row>
    <row r="4878" spans="2:59" x14ac:dyDescent="0.2">
      <c r="B4878" s="478"/>
      <c r="C4878" s="478"/>
      <c r="D4878" s="620"/>
      <c r="E4878" s="620"/>
      <c r="F4878" s="620"/>
      <c r="G4878" s="479"/>
      <c r="H4878" s="621"/>
      <c r="I4878" s="622"/>
      <c r="J4878" s="622"/>
      <c r="K4878" s="623"/>
      <c r="L4878" s="623"/>
      <c r="M4878" s="622"/>
      <c r="N4878" s="623"/>
      <c r="O4878" s="622"/>
      <c r="P4878" s="479"/>
      <c r="Q4878" s="479"/>
      <c r="R4878" s="623"/>
      <c r="S4878" s="478"/>
      <c r="T4878" s="478"/>
      <c r="U4878" s="624"/>
      <c r="V4878" s="624"/>
      <c r="W4878" s="624"/>
      <c r="BB4878" s="478"/>
      <c r="BC4878" s="478"/>
      <c r="BD4878" s="478"/>
      <c r="BE4878" s="478"/>
      <c r="BF4878" s="478"/>
      <c r="BG4878" s="478"/>
    </row>
    <row r="4879" spans="2:59" x14ac:dyDescent="0.2">
      <c r="B4879" s="478"/>
      <c r="C4879" s="478"/>
      <c r="D4879" s="620"/>
      <c r="E4879" s="620"/>
      <c r="F4879" s="620"/>
      <c r="G4879" s="479"/>
      <c r="H4879" s="621"/>
      <c r="I4879" s="622"/>
      <c r="J4879" s="622"/>
      <c r="K4879" s="623"/>
      <c r="L4879" s="623"/>
      <c r="M4879" s="622"/>
      <c r="N4879" s="623"/>
      <c r="O4879" s="622"/>
      <c r="P4879" s="479"/>
      <c r="Q4879" s="479"/>
      <c r="R4879" s="623"/>
      <c r="S4879" s="478"/>
      <c r="T4879" s="478"/>
      <c r="U4879" s="624"/>
      <c r="V4879" s="624"/>
      <c r="W4879" s="624"/>
      <c r="BB4879" s="478"/>
      <c r="BC4879" s="478"/>
      <c r="BD4879" s="478"/>
      <c r="BE4879" s="478"/>
      <c r="BF4879" s="478"/>
      <c r="BG4879" s="478"/>
    </row>
    <row r="4880" spans="2:59" x14ac:dyDescent="0.2">
      <c r="B4880" s="478"/>
      <c r="C4880" s="478"/>
      <c r="D4880" s="620"/>
      <c r="E4880" s="620"/>
      <c r="F4880" s="620"/>
      <c r="G4880" s="479"/>
      <c r="H4880" s="621"/>
      <c r="I4880" s="622"/>
      <c r="J4880" s="622"/>
      <c r="K4880" s="623"/>
      <c r="L4880" s="623"/>
      <c r="M4880" s="622"/>
      <c r="N4880" s="623"/>
      <c r="O4880" s="622"/>
      <c r="P4880" s="479"/>
      <c r="Q4880" s="479"/>
      <c r="R4880" s="623"/>
      <c r="S4880" s="478"/>
      <c r="T4880" s="478"/>
      <c r="U4880" s="624"/>
      <c r="V4880" s="624"/>
      <c r="W4880" s="624"/>
      <c r="BB4880" s="478"/>
      <c r="BC4880" s="478"/>
      <c r="BD4880" s="478"/>
      <c r="BE4880" s="478"/>
      <c r="BF4880" s="478"/>
      <c r="BG4880" s="478"/>
    </row>
    <row r="4881" spans="2:59" x14ac:dyDescent="0.2">
      <c r="B4881" s="478"/>
      <c r="C4881" s="478"/>
      <c r="D4881" s="620"/>
      <c r="E4881" s="620"/>
      <c r="F4881" s="620"/>
      <c r="G4881" s="479"/>
      <c r="H4881" s="621"/>
      <c r="I4881" s="622"/>
      <c r="J4881" s="622"/>
      <c r="K4881" s="623"/>
      <c r="L4881" s="623"/>
      <c r="M4881" s="622"/>
      <c r="N4881" s="623"/>
      <c r="O4881" s="622"/>
      <c r="P4881" s="479"/>
      <c r="Q4881" s="479"/>
      <c r="R4881" s="623"/>
      <c r="S4881" s="478"/>
      <c r="T4881" s="478"/>
      <c r="U4881" s="624"/>
      <c r="V4881" s="624"/>
      <c r="W4881" s="624"/>
      <c r="BB4881" s="478"/>
      <c r="BC4881" s="478"/>
      <c r="BD4881" s="478"/>
      <c r="BE4881" s="478"/>
      <c r="BF4881" s="478"/>
      <c r="BG4881" s="478"/>
    </row>
    <row r="4882" spans="2:59" x14ac:dyDescent="0.2">
      <c r="B4882" s="478"/>
      <c r="C4882" s="478"/>
      <c r="D4882" s="620"/>
      <c r="E4882" s="620"/>
      <c r="F4882" s="620"/>
      <c r="G4882" s="479"/>
      <c r="H4882" s="621"/>
      <c r="I4882" s="622"/>
      <c r="J4882" s="622"/>
      <c r="K4882" s="623"/>
      <c r="L4882" s="623"/>
      <c r="M4882" s="622"/>
      <c r="N4882" s="623"/>
      <c r="O4882" s="622"/>
      <c r="P4882" s="479"/>
      <c r="Q4882" s="479"/>
      <c r="R4882" s="623"/>
      <c r="S4882" s="478"/>
      <c r="T4882" s="478"/>
      <c r="U4882" s="624"/>
      <c r="V4882" s="624"/>
      <c r="W4882" s="624"/>
      <c r="BB4882" s="478"/>
      <c r="BC4882" s="478"/>
      <c r="BD4882" s="478"/>
      <c r="BE4882" s="478"/>
      <c r="BF4882" s="478"/>
      <c r="BG4882" s="478"/>
    </row>
    <row r="4883" spans="2:59" x14ac:dyDescent="0.2">
      <c r="B4883" s="478"/>
      <c r="C4883" s="478"/>
      <c r="D4883" s="620"/>
      <c r="E4883" s="620"/>
      <c r="F4883" s="620"/>
      <c r="G4883" s="479"/>
      <c r="H4883" s="621"/>
      <c r="I4883" s="622"/>
      <c r="J4883" s="622"/>
      <c r="K4883" s="623"/>
      <c r="L4883" s="623"/>
      <c r="M4883" s="622"/>
      <c r="N4883" s="623"/>
      <c r="O4883" s="622"/>
      <c r="P4883" s="479"/>
      <c r="Q4883" s="479"/>
      <c r="R4883" s="623"/>
      <c r="S4883" s="478"/>
      <c r="T4883" s="478"/>
      <c r="U4883" s="624"/>
      <c r="V4883" s="624"/>
      <c r="W4883" s="624"/>
      <c r="BB4883" s="478"/>
      <c r="BC4883" s="478"/>
      <c r="BD4883" s="478"/>
      <c r="BE4883" s="478"/>
      <c r="BF4883" s="478"/>
      <c r="BG4883" s="478"/>
    </row>
    <row r="4884" spans="2:59" x14ac:dyDescent="0.2">
      <c r="B4884" s="478"/>
      <c r="C4884" s="478"/>
      <c r="D4884" s="620"/>
      <c r="E4884" s="620"/>
      <c r="F4884" s="620"/>
      <c r="G4884" s="479"/>
      <c r="H4884" s="621"/>
      <c r="I4884" s="622"/>
      <c r="J4884" s="622"/>
      <c r="K4884" s="623"/>
      <c r="L4884" s="623"/>
      <c r="M4884" s="622"/>
      <c r="N4884" s="623"/>
      <c r="O4884" s="622"/>
      <c r="P4884" s="479"/>
      <c r="Q4884" s="479"/>
      <c r="R4884" s="623"/>
      <c r="S4884" s="478"/>
      <c r="T4884" s="478"/>
      <c r="U4884" s="624"/>
      <c r="V4884" s="624"/>
      <c r="W4884" s="624"/>
      <c r="BB4884" s="478"/>
      <c r="BC4884" s="478"/>
      <c r="BD4884" s="478"/>
      <c r="BE4884" s="478"/>
      <c r="BF4884" s="478"/>
      <c r="BG4884" s="478"/>
    </row>
    <row r="4885" spans="2:59" x14ac:dyDescent="0.2">
      <c r="B4885" s="478"/>
      <c r="C4885" s="478"/>
      <c r="D4885" s="620"/>
      <c r="E4885" s="620"/>
      <c r="F4885" s="620"/>
      <c r="G4885" s="479"/>
      <c r="H4885" s="621"/>
      <c r="I4885" s="622"/>
      <c r="J4885" s="622"/>
      <c r="K4885" s="623"/>
      <c r="L4885" s="623"/>
      <c r="M4885" s="622"/>
      <c r="N4885" s="623"/>
      <c r="O4885" s="622"/>
      <c r="P4885" s="479"/>
      <c r="Q4885" s="479"/>
      <c r="R4885" s="623"/>
      <c r="S4885" s="478"/>
      <c r="T4885" s="478"/>
      <c r="U4885" s="624"/>
      <c r="V4885" s="624"/>
      <c r="W4885" s="624"/>
      <c r="BB4885" s="478"/>
      <c r="BC4885" s="478"/>
      <c r="BD4885" s="478"/>
      <c r="BE4885" s="478"/>
      <c r="BF4885" s="478"/>
      <c r="BG4885" s="478"/>
    </row>
    <row r="4886" spans="2:59" x14ac:dyDescent="0.2">
      <c r="B4886" s="478"/>
      <c r="C4886" s="478"/>
      <c r="D4886" s="620"/>
      <c r="E4886" s="620"/>
      <c r="F4886" s="620"/>
      <c r="G4886" s="479"/>
      <c r="H4886" s="621"/>
      <c r="I4886" s="622"/>
      <c r="J4886" s="622"/>
      <c r="K4886" s="623"/>
      <c r="L4886" s="623"/>
      <c r="M4886" s="622"/>
      <c r="N4886" s="623"/>
      <c r="O4886" s="622"/>
      <c r="P4886" s="479"/>
      <c r="Q4886" s="479"/>
      <c r="R4886" s="623"/>
      <c r="S4886" s="478"/>
      <c r="T4886" s="478"/>
      <c r="U4886" s="624"/>
      <c r="V4886" s="624"/>
      <c r="W4886" s="624"/>
      <c r="BB4886" s="478"/>
      <c r="BC4886" s="478"/>
      <c r="BD4886" s="478"/>
      <c r="BE4886" s="478"/>
      <c r="BF4886" s="478"/>
      <c r="BG4886" s="478"/>
    </row>
    <row r="4887" spans="2:59" x14ac:dyDescent="0.2">
      <c r="B4887" s="478"/>
      <c r="C4887" s="478"/>
      <c r="D4887" s="620"/>
      <c r="E4887" s="620"/>
      <c r="F4887" s="620"/>
      <c r="G4887" s="479"/>
      <c r="H4887" s="621"/>
      <c r="I4887" s="622"/>
      <c r="J4887" s="622"/>
      <c r="K4887" s="623"/>
      <c r="L4887" s="623"/>
      <c r="M4887" s="622"/>
      <c r="N4887" s="623"/>
      <c r="O4887" s="622"/>
      <c r="P4887" s="479"/>
      <c r="Q4887" s="479"/>
      <c r="R4887" s="623"/>
      <c r="S4887" s="478"/>
      <c r="T4887" s="478"/>
      <c r="U4887" s="624"/>
      <c r="V4887" s="624"/>
      <c r="W4887" s="624"/>
      <c r="BB4887" s="478"/>
      <c r="BC4887" s="478"/>
      <c r="BD4887" s="478"/>
      <c r="BE4887" s="478"/>
      <c r="BF4887" s="478"/>
      <c r="BG4887" s="478"/>
    </row>
    <row r="4888" spans="2:59" x14ac:dyDescent="0.2">
      <c r="B4888" s="478"/>
      <c r="C4888" s="478"/>
      <c r="D4888" s="620"/>
      <c r="E4888" s="620"/>
      <c r="F4888" s="620"/>
      <c r="G4888" s="479"/>
      <c r="H4888" s="621"/>
      <c r="I4888" s="622"/>
      <c r="J4888" s="622"/>
      <c r="K4888" s="623"/>
      <c r="L4888" s="623"/>
      <c r="M4888" s="622"/>
      <c r="N4888" s="623"/>
      <c r="O4888" s="622"/>
      <c r="P4888" s="479"/>
      <c r="Q4888" s="479"/>
      <c r="R4888" s="623"/>
      <c r="S4888" s="478"/>
      <c r="T4888" s="478"/>
      <c r="U4888" s="624"/>
      <c r="V4888" s="624"/>
      <c r="W4888" s="624"/>
      <c r="BB4888" s="478"/>
      <c r="BC4888" s="478"/>
      <c r="BD4888" s="478"/>
      <c r="BE4888" s="478"/>
      <c r="BF4888" s="478"/>
      <c r="BG4888" s="478"/>
    </row>
    <row r="4889" spans="2:59" x14ac:dyDescent="0.2">
      <c r="B4889" s="478"/>
      <c r="C4889" s="478"/>
      <c r="D4889" s="620"/>
      <c r="E4889" s="620"/>
      <c r="F4889" s="620"/>
      <c r="G4889" s="479"/>
      <c r="H4889" s="621"/>
      <c r="I4889" s="622"/>
      <c r="J4889" s="622"/>
      <c r="K4889" s="623"/>
      <c r="L4889" s="623"/>
      <c r="M4889" s="622"/>
      <c r="N4889" s="623"/>
      <c r="O4889" s="622"/>
      <c r="P4889" s="479"/>
      <c r="Q4889" s="479"/>
      <c r="R4889" s="623"/>
      <c r="S4889" s="478"/>
      <c r="T4889" s="478"/>
      <c r="U4889" s="624"/>
      <c r="V4889" s="624"/>
      <c r="W4889" s="624"/>
      <c r="BB4889" s="478"/>
      <c r="BC4889" s="478"/>
      <c r="BD4889" s="478"/>
      <c r="BE4889" s="478"/>
      <c r="BF4889" s="478"/>
      <c r="BG4889" s="478"/>
    </row>
    <row r="4890" spans="2:59" x14ac:dyDescent="0.2">
      <c r="B4890" s="478"/>
      <c r="C4890" s="478"/>
      <c r="D4890" s="620"/>
      <c r="E4890" s="620"/>
      <c r="F4890" s="620"/>
      <c r="G4890" s="479"/>
      <c r="H4890" s="621"/>
      <c r="I4890" s="622"/>
      <c r="J4890" s="622"/>
      <c r="K4890" s="623"/>
      <c r="L4890" s="623"/>
      <c r="M4890" s="622"/>
      <c r="N4890" s="623"/>
      <c r="O4890" s="622"/>
      <c r="P4890" s="479"/>
      <c r="Q4890" s="479"/>
      <c r="R4890" s="623"/>
      <c r="S4890" s="478"/>
      <c r="T4890" s="478"/>
      <c r="U4890" s="624"/>
      <c r="V4890" s="624"/>
      <c r="W4890" s="624"/>
      <c r="BB4890" s="478"/>
      <c r="BC4890" s="478"/>
      <c r="BD4890" s="478"/>
      <c r="BE4890" s="478"/>
      <c r="BF4890" s="478"/>
      <c r="BG4890" s="478"/>
    </row>
    <row r="4891" spans="2:59" x14ac:dyDescent="0.2">
      <c r="B4891" s="478"/>
      <c r="C4891" s="478"/>
      <c r="D4891" s="620"/>
      <c r="E4891" s="620"/>
      <c r="F4891" s="620"/>
      <c r="G4891" s="479"/>
      <c r="H4891" s="621"/>
      <c r="I4891" s="622"/>
      <c r="J4891" s="622"/>
      <c r="K4891" s="623"/>
      <c r="L4891" s="623"/>
      <c r="M4891" s="622"/>
      <c r="N4891" s="623"/>
      <c r="O4891" s="622"/>
      <c r="P4891" s="479"/>
      <c r="Q4891" s="479"/>
      <c r="R4891" s="623"/>
      <c r="S4891" s="478"/>
      <c r="T4891" s="478"/>
      <c r="U4891" s="624"/>
      <c r="V4891" s="624"/>
      <c r="W4891" s="624"/>
      <c r="BB4891" s="478"/>
      <c r="BC4891" s="478"/>
      <c r="BD4891" s="478"/>
      <c r="BE4891" s="478"/>
      <c r="BF4891" s="478"/>
      <c r="BG4891" s="478"/>
    </row>
    <row r="4892" spans="2:59" x14ac:dyDescent="0.2">
      <c r="B4892" s="478"/>
      <c r="C4892" s="478"/>
      <c r="D4892" s="620"/>
      <c r="E4892" s="620"/>
      <c r="F4892" s="620"/>
      <c r="G4892" s="479"/>
      <c r="H4892" s="621"/>
      <c r="I4892" s="622"/>
      <c r="J4892" s="622"/>
      <c r="K4892" s="623"/>
      <c r="L4892" s="623"/>
      <c r="M4892" s="622"/>
      <c r="N4892" s="623"/>
      <c r="O4892" s="622"/>
      <c r="P4892" s="479"/>
      <c r="Q4892" s="479"/>
      <c r="R4892" s="623"/>
      <c r="S4892" s="478"/>
      <c r="T4892" s="478"/>
      <c r="U4892" s="624"/>
      <c r="V4892" s="624"/>
      <c r="W4892" s="624"/>
      <c r="BB4892" s="478"/>
      <c r="BC4892" s="478"/>
      <c r="BD4892" s="478"/>
      <c r="BE4892" s="478"/>
      <c r="BF4892" s="478"/>
      <c r="BG4892" s="478"/>
    </row>
    <row r="4893" spans="2:59" x14ac:dyDescent="0.2">
      <c r="B4893" s="478"/>
      <c r="C4893" s="478"/>
      <c r="D4893" s="620"/>
      <c r="E4893" s="620"/>
      <c r="F4893" s="620"/>
      <c r="G4893" s="479"/>
      <c r="H4893" s="621"/>
      <c r="I4893" s="622"/>
      <c r="J4893" s="622"/>
      <c r="K4893" s="623"/>
      <c r="L4893" s="623"/>
      <c r="M4893" s="622"/>
      <c r="N4893" s="623"/>
      <c r="O4893" s="622"/>
      <c r="P4893" s="479"/>
      <c r="Q4893" s="479"/>
      <c r="R4893" s="623"/>
      <c r="S4893" s="478"/>
      <c r="T4893" s="478"/>
      <c r="U4893" s="624"/>
      <c r="V4893" s="624"/>
      <c r="W4893" s="624"/>
      <c r="BB4893" s="478"/>
      <c r="BC4893" s="478"/>
      <c r="BD4893" s="478"/>
      <c r="BE4893" s="478"/>
      <c r="BF4893" s="478"/>
      <c r="BG4893" s="478"/>
    </row>
    <row r="4894" spans="2:59" x14ac:dyDescent="0.2">
      <c r="B4894" s="478"/>
      <c r="C4894" s="478"/>
      <c r="D4894" s="620"/>
      <c r="E4894" s="620"/>
      <c r="F4894" s="620"/>
      <c r="G4894" s="479"/>
      <c r="H4894" s="621"/>
      <c r="I4894" s="622"/>
      <c r="J4894" s="622"/>
      <c r="K4894" s="623"/>
      <c r="L4894" s="623"/>
      <c r="M4894" s="622"/>
      <c r="N4894" s="623"/>
      <c r="O4894" s="622"/>
      <c r="P4894" s="479"/>
      <c r="Q4894" s="479"/>
      <c r="R4894" s="623"/>
      <c r="S4894" s="478"/>
      <c r="T4894" s="478"/>
      <c r="U4894" s="624"/>
      <c r="V4894" s="624"/>
      <c r="W4894" s="624"/>
      <c r="BB4894" s="478"/>
      <c r="BC4894" s="478"/>
      <c r="BD4894" s="478"/>
      <c r="BE4894" s="478"/>
      <c r="BF4894" s="478"/>
      <c r="BG4894" s="478"/>
    </row>
    <row r="4895" spans="2:59" x14ac:dyDescent="0.2">
      <c r="B4895" s="478"/>
      <c r="C4895" s="478"/>
      <c r="D4895" s="620"/>
      <c r="E4895" s="620"/>
      <c r="F4895" s="620"/>
      <c r="G4895" s="479"/>
      <c r="H4895" s="621"/>
      <c r="I4895" s="622"/>
      <c r="J4895" s="622"/>
      <c r="K4895" s="623"/>
      <c r="L4895" s="623"/>
      <c r="M4895" s="622"/>
      <c r="N4895" s="623"/>
      <c r="O4895" s="622"/>
      <c r="P4895" s="479"/>
      <c r="Q4895" s="479"/>
      <c r="R4895" s="623"/>
      <c r="S4895" s="478"/>
      <c r="T4895" s="478"/>
      <c r="U4895" s="624"/>
      <c r="V4895" s="624"/>
      <c r="W4895" s="624"/>
      <c r="BB4895" s="478"/>
      <c r="BC4895" s="478"/>
      <c r="BD4895" s="478"/>
      <c r="BE4895" s="478"/>
      <c r="BF4895" s="478"/>
      <c r="BG4895" s="478"/>
    </row>
    <row r="4896" spans="2:59" x14ac:dyDescent="0.2">
      <c r="B4896" s="478"/>
      <c r="C4896" s="478"/>
      <c r="D4896" s="620"/>
      <c r="E4896" s="620"/>
      <c r="F4896" s="620"/>
      <c r="G4896" s="479"/>
      <c r="H4896" s="621"/>
      <c r="I4896" s="622"/>
      <c r="J4896" s="622"/>
      <c r="K4896" s="623"/>
      <c r="L4896" s="623"/>
      <c r="M4896" s="622"/>
      <c r="N4896" s="623"/>
      <c r="O4896" s="622"/>
      <c r="P4896" s="479"/>
      <c r="Q4896" s="479"/>
      <c r="R4896" s="623"/>
      <c r="S4896" s="478"/>
      <c r="T4896" s="478"/>
      <c r="U4896" s="624"/>
      <c r="V4896" s="624"/>
      <c r="W4896" s="624"/>
      <c r="BB4896" s="478"/>
      <c r="BC4896" s="478"/>
      <c r="BD4896" s="478"/>
      <c r="BE4896" s="478"/>
      <c r="BF4896" s="478"/>
      <c r="BG4896" s="478"/>
    </row>
    <row r="4897" spans="2:59" x14ac:dyDescent="0.2">
      <c r="B4897" s="478"/>
      <c r="C4897" s="478"/>
      <c r="D4897" s="620"/>
      <c r="E4897" s="620"/>
      <c r="F4897" s="620"/>
      <c r="G4897" s="479"/>
      <c r="H4897" s="621"/>
      <c r="I4897" s="622"/>
      <c r="J4897" s="622"/>
      <c r="K4897" s="623"/>
      <c r="L4897" s="623"/>
      <c r="M4897" s="622"/>
      <c r="N4897" s="623"/>
      <c r="O4897" s="622"/>
      <c r="P4897" s="479"/>
      <c r="Q4897" s="479"/>
      <c r="R4897" s="623"/>
      <c r="S4897" s="478"/>
      <c r="T4897" s="478"/>
      <c r="U4897" s="624"/>
      <c r="V4897" s="624"/>
      <c r="W4897" s="624"/>
      <c r="BB4897" s="478"/>
      <c r="BC4897" s="478"/>
      <c r="BD4897" s="478"/>
      <c r="BE4897" s="478"/>
      <c r="BF4897" s="478"/>
      <c r="BG4897" s="478"/>
    </row>
    <row r="4898" spans="2:59" x14ac:dyDescent="0.2">
      <c r="B4898" s="478"/>
      <c r="C4898" s="478"/>
      <c r="D4898" s="620"/>
      <c r="E4898" s="620"/>
      <c r="F4898" s="620"/>
      <c r="G4898" s="479"/>
      <c r="H4898" s="621"/>
      <c r="I4898" s="622"/>
      <c r="J4898" s="622"/>
      <c r="K4898" s="623"/>
      <c r="L4898" s="623"/>
      <c r="M4898" s="622"/>
      <c r="N4898" s="623"/>
      <c r="O4898" s="622"/>
      <c r="P4898" s="479"/>
      <c r="Q4898" s="479"/>
      <c r="R4898" s="623"/>
      <c r="S4898" s="478"/>
      <c r="T4898" s="478"/>
      <c r="U4898" s="624"/>
      <c r="V4898" s="624"/>
      <c r="W4898" s="624"/>
      <c r="BB4898" s="478"/>
      <c r="BC4898" s="478"/>
      <c r="BD4898" s="478"/>
      <c r="BE4898" s="478"/>
      <c r="BF4898" s="478"/>
      <c r="BG4898" s="478"/>
    </row>
    <row r="4899" spans="2:59" x14ac:dyDescent="0.2">
      <c r="B4899" s="478"/>
      <c r="C4899" s="478"/>
      <c r="D4899" s="620"/>
      <c r="E4899" s="620"/>
      <c r="F4899" s="620"/>
      <c r="G4899" s="479"/>
      <c r="H4899" s="621"/>
      <c r="I4899" s="622"/>
      <c r="J4899" s="622"/>
      <c r="K4899" s="623"/>
      <c r="L4899" s="623"/>
      <c r="M4899" s="622"/>
      <c r="N4899" s="623"/>
      <c r="O4899" s="622"/>
      <c r="P4899" s="479"/>
      <c r="Q4899" s="479"/>
      <c r="R4899" s="623"/>
      <c r="S4899" s="478"/>
      <c r="T4899" s="478"/>
      <c r="U4899" s="624"/>
      <c r="V4899" s="624"/>
      <c r="W4899" s="624"/>
      <c r="BB4899" s="478"/>
      <c r="BC4899" s="478"/>
      <c r="BD4899" s="478"/>
      <c r="BE4899" s="478"/>
      <c r="BF4899" s="478"/>
      <c r="BG4899" s="478"/>
    </row>
    <row r="4900" spans="2:59" x14ac:dyDescent="0.2">
      <c r="B4900" s="478"/>
      <c r="C4900" s="478"/>
      <c r="D4900" s="620"/>
      <c r="E4900" s="620"/>
      <c r="F4900" s="620"/>
      <c r="G4900" s="479"/>
      <c r="H4900" s="621"/>
      <c r="I4900" s="622"/>
      <c r="J4900" s="622"/>
      <c r="K4900" s="623"/>
      <c r="L4900" s="623"/>
      <c r="M4900" s="622"/>
      <c r="N4900" s="623"/>
      <c r="O4900" s="622"/>
      <c r="P4900" s="479"/>
      <c r="Q4900" s="479"/>
      <c r="R4900" s="623"/>
      <c r="S4900" s="478"/>
      <c r="T4900" s="478"/>
      <c r="U4900" s="624"/>
      <c r="V4900" s="624"/>
      <c r="W4900" s="624"/>
      <c r="BB4900" s="478"/>
      <c r="BC4900" s="478"/>
      <c r="BD4900" s="478"/>
      <c r="BE4900" s="478"/>
      <c r="BF4900" s="478"/>
      <c r="BG4900" s="478"/>
    </row>
    <row r="4901" spans="2:59" x14ac:dyDescent="0.2">
      <c r="B4901" s="478"/>
      <c r="C4901" s="478"/>
      <c r="D4901" s="620"/>
      <c r="E4901" s="620"/>
      <c r="F4901" s="620"/>
      <c r="G4901" s="479"/>
      <c r="H4901" s="621"/>
      <c r="I4901" s="622"/>
      <c r="J4901" s="622"/>
      <c r="K4901" s="623"/>
      <c r="L4901" s="623"/>
      <c r="M4901" s="622"/>
      <c r="N4901" s="623"/>
      <c r="O4901" s="622"/>
      <c r="P4901" s="479"/>
      <c r="Q4901" s="479"/>
      <c r="R4901" s="623"/>
      <c r="S4901" s="478"/>
      <c r="T4901" s="478"/>
      <c r="U4901" s="624"/>
      <c r="V4901" s="624"/>
      <c r="W4901" s="624"/>
      <c r="BB4901" s="478"/>
      <c r="BC4901" s="478"/>
      <c r="BD4901" s="478"/>
      <c r="BE4901" s="478"/>
      <c r="BF4901" s="478"/>
      <c r="BG4901" s="478"/>
    </row>
    <row r="4902" spans="2:59" x14ac:dyDescent="0.2">
      <c r="B4902" s="478"/>
      <c r="C4902" s="478"/>
      <c r="D4902" s="620"/>
      <c r="E4902" s="620"/>
      <c r="F4902" s="620"/>
      <c r="G4902" s="479"/>
      <c r="H4902" s="621"/>
      <c r="I4902" s="622"/>
      <c r="J4902" s="622"/>
      <c r="K4902" s="623"/>
      <c r="L4902" s="623"/>
      <c r="M4902" s="622"/>
      <c r="N4902" s="623"/>
      <c r="O4902" s="622"/>
      <c r="P4902" s="479"/>
      <c r="Q4902" s="479"/>
      <c r="R4902" s="623"/>
      <c r="S4902" s="478"/>
      <c r="T4902" s="478"/>
      <c r="U4902" s="624"/>
      <c r="V4902" s="624"/>
      <c r="W4902" s="624"/>
      <c r="BB4902" s="478"/>
      <c r="BC4902" s="478"/>
      <c r="BD4902" s="478"/>
      <c r="BE4902" s="478"/>
      <c r="BF4902" s="478"/>
      <c r="BG4902" s="478"/>
    </row>
    <row r="4903" spans="2:59" x14ac:dyDescent="0.2">
      <c r="B4903" s="478"/>
      <c r="C4903" s="478"/>
      <c r="D4903" s="620"/>
      <c r="E4903" s="620"/>
      <c r="F4903" s="620"/>
      <c r="G4903" s="479"/>
      <c r="H4903" s="621"/>
      <c r="I4903" s="622"/>
      <c r="J4903" s="622"/>
      <c r="K4903" s="623"/>
      <c r="L4903" s="623"/>
      <c r="M4903" s="622"/>
      <c r="N4903" s="623"/>
      <c r="O4903" s="622"/>
      <c r="P4903" s="479"/>
      <c r="Q4903" s="479"/>
      <c r="R4903" s="623"/>
      <c r="S4903" s="478"/>
      <c r="T4903" s="478"/>
      <c r="U4903" s="624"/>
      <c r="V4903" s="624"/>
      <c r="W4903" s="624"/>
      <c r="BB4903" s="478"/>
      <c r="BC4903" s="478"/>
      <c r="BD4903" s="478"/>
      <c r="BE4903" s="478"/>
      <c r="BF4903" s="478"/>
      <c r="BG4903" s="478"/>
    </row>
    <row r="4904" spans="2:59" x14ac:dyDescent="0.2">
      <c r="B4904" s="478"/>
      <c r="C4904" s="478"/>
      <c r="D4904" s="620"/>
      <c r="E4904" s="620"/>
      <c r="F4904" s="620"/>
      <c r="G4904" s="479"/>
      <c r="H4904" s="621"/>
      <c r="I4904" s="622"/>
      <c r="J4904" s="622"/>
      <c r="K4904" s="623"/>
      <c r="L4904" s="623"/>
      <c r="M4904" s="622"/>
      <c r="N4904" s="623"/>
      <c r="O4904" s="622"/>
      <c r="P4904" s="479"/>
      <c r="Q4904" s="479"/>
      <c r="R4904" s="623"/>
      <c r="S4904" s="478"/>
      <c r="T4904" s="478"/>
      <c r="U4904" s="624"/>
      <c r="V4904" s="624"/>
      <c r="W4904" s="624"/>
      <c r="BB4904" s="478"/>
      <c r="BC4904" s="478"/>
      <c r="BD4904" s="478"/>
      <c r="BE4904" s="478"/>
      <c r="BF4904" s="478"/>
      <c r="BG4904" s="478"/>
    </row>
    <row r="4905" spans="2:59" x14ac:dyDescent="0.2">
      <c r="B4905" s="478"/>
      <c r="C4905" s="478"/>
      <c r="D4905" s="620"/>
      <c r="E4905" s="620"/>
      <c r="F4905" s="620"/>
      <c r="G4905" s="479"/>
      <c r="H4905" s="621"/>
      <c r="I4905" s="622"/>
      <c r="J4905" s="622"/>
      <c r="K4905" s="623"/>
      <c r="L4905" s="623"/>
      <c r="M4905" s="622"/>
      <c r="N4905" s="623"/>
      <c r="O4905" s="622"/>
      <c r="P4905" s="479"/>
      <c r="Q4905" s="479"/>
      <c r="R4905" s="623"/>
      <c r="S4905" s="478"/>
      <c r="T4905" s="478"/>
      <c r="U4905" s="624"/>
      <c r="V4905" s="624"/>
      <c r="W4905" s="624"/>
      <c r="BB4905" s="478"/>
      <c r="BC4905" s="478"/>
      <c r="BD4905" s="478"/>
      <c r="BE4905" s="478"/>
      <c r="BF4905" s="478"/>
      <c r="BG4905" s="478"/>
    </row>
    <row r="4906" spans="2:59" x14ac:dyDescent="0.2">
      <c r="B4906" s="478"/>
      <c r="C4906" s="478"/>
      <c r="D4906" s="620"/>
      <c r="E4906" s="620"/>
      <c r="F4906" s="620"/>
      <c r="G4906" s="479"/>
      <c r="H4906" s="621"/>
      <c r="I4906" s="622"/>
      <c r="J4906" s="622"/>
      <c r="K4906" s="623"/>
      <c r="L4906" s="623"/>
      <c r="M4906" s="622"/>
      <c r="N4906" s="623"/>
      <c r="O4906" s="622"/>
      <c r="P4906" s="479"/>
      <c r="Q4906" s="479"/>
      <c r="R4906" s="623"/>
      <c r="S4906" s="478"/>
      <c r="T4906" s="478"/>
      <c r="U4906" s="624"/>
      <c r="V4906" s="624"/>
      <c r="W4906" s="624"/>
      <c r="BB4906" s="478"/>
      <c r="BC4906" s="478"/>
      <c r="BD4906" s="478"/>
      <c r="BE4906" s="478"/>
      <c r="BF4906" s="478"/>
      <c r="BG4906" s="478"/>
    </row>
    <row r="4907" spans="2:59" x14ac:dyDescent="0.2">
      <c r="B4907" s="478"/>
      <c r="C4907" s="478"/>
      <c r="D4907" s="620"/>
      <c r="E4907" s="620"/>
      <c r="F4907" s="620"/>
      <c r="G4907" s="479"/>
      <c r="H4907" s="621"/>
      <c r="I4907" s="622"/>
      <c r="J4907" s="622"/>
      <c r="K4907" s="623"/>
      <c r="L4907" s="623"/>
      <c r="M4907" s="622"/>
      <c r="N4907" s="623"/>
      <c r="O4907" s="622"/>
      <c r="P4907" s="479"/>
      <c r="Q4907" s="479"/>
      <c r="R4907" s="623"/>
      <c r="S4907" s="478"/>
      <c r="T4907" s="478"/>
      <c r="U4907" s="624"/>
      <c r="V4907" s="624"/>
      <c r="W4907" s="624"/>
      <c r="BB4907" s="478"/>
      <c r="BC4907" s="478"/>
      <c r="BD4907" s="478"/>
      <c r="BE4907" s="478"/>
      <c r="BF4907" s="478"/>
      <c r="BG4907" s="478"/>
    </row>
    <row r="4908" spans="2:59" x14ac:dyDescent="0.2">
      <c r="B4908" s="478"/>
      <c r="C4908" s="478"/>
      <c r="D4908" s="620"/>
      <c r="E4908" s="620"/>
      <c r="F4908" s="620"/>
      <c r="G4908" s="479"/>
      <c r="H4908" s="621"/>
      <c r="I4908" s="622"/>
      <c r="J4908" s="622"/>
      <c r="K4908" s="623"/>
      <c r="L4908" s="623"/>
      <c r="M4908" s="622"/>
      <c r="N4908" s="623"/>
      <c r="O4908" s="622"/>
      <c r="P4908" s="479"/>
      <c r="Q4908" s="479"/>
      <c r="R4908" s="623"/>
      <c r="S4908" s="478"/>
      <c r="T4908" s="478"/>
      <c r="U4908" s="624"/>
      <c r="V4908" s="624"/>
      <c r="W4908" s="624"/>
      <c r="BB4908" s="478"/>
      <c r="BC4908" s="478"/>
      <c r="BD4908" s="478"/>
      <c r="BE4908" s="478"/>
      <c r="BF4908" s="478"/>
      <c r="BG4908" s="478"/>
    </row>
    <row r="4909" spans="2:59" x14ac:dyDescent="0.2">
      <c r="B4909" s="478"/>
      <c r="C4909" s="478"/>
      <c r="D4909" s="620"/>
      <c r="E4909" s="620"/>
      <c r="F4909" s="620"/>
      <c r="G4909" s="479"/>
      <c r="H4909" s="621"/>
      <c r="I4909" s="622"/>
      <c r="J4909" s="622"/>
      <c r="K4909" s="623"/>
      <c r="L4909" s="623"/>
      <c r="M4909" s="622"/>
      <c r="N4909" s="623"/>
      <c r="O4909" s="622"/>
      <c r="P4909" s="479"/>
      <c r="Q4909" s="479"/>
      <c r="R4909" s="623"/>
      <c r="S4909" s="478"/>
      <c r="T4909" s="478"/>
      <c r="U4909" s="624"/>
      <c r="V4909" s="624"/>
      <c r="W4909" s="624"/>
      <c r="BB4909" s="478"/>
      <c r="BC4909" s="478"/>
      <c r="BD4909" s="478"/>
      <c r="BE4909" s="478"/>
      <c r="BF4909" s="478"/>
      <c r="BG4909" s="478"/>
    </row>
    <row r="4910" spans="2:59" x14ac:dyDescent="0.2">
      <c r="B4910" s="478"/>
      <c r="C4910" s="478"/>
      <c r="D4910" s="620"/>
      <c r="E4910" s="620"/>
      <c r="F4910" s="620"/>
      <c r="G4910" s="479"/>
      <c r="H4910" s="621"/>
      <c r="I4910" s="622"/>
      <c r="J4910" s="622"/>
      <c r="K4910" s="623"/>
      <c r="L4910" s="623"/>
      <c r="M4910" s="622"/>
      <c r="N4910" s="623"/>
      <c r="O4910" s="622"/>
      <c r="P4910" s="479"/>
      <c r="Q4910" s="479"/>
      <c r="R4910" s="623"/>
      <c r="S4910" s="478"/>
      <c r="T4910" s="478"/>
      <c r="U4910" s="624"/>
      <c r="V4910" s="624"/>
      <c r="W4910" s="624"/>
      <c r="BB4910" s="478"/>
      <c r="BC4910" s="478"/>
      <c r="BD4910" s="478"/>
      <c r="BE4910" s="478"/>
      <c r="BF4910" s="478"/>
      <c r="BG4910" s="478"/>
    </row>
    <row r="4911" spans="2:59" x14ac:dyDescent="0.2">
      <c r="B4911" s="478"/>
      <c r="C4911" s="478"/>
      <c r="D4911" s="620"/>
      <c r="E4911" s="620"/>
      <c r="F4911" s="620"/>
      <c r="G4911" s="479"/>
      <c r="H4911" s="621"/>
      <c r="I4911" s="622"/>
      <c r="J4911" s="622"/>
      <c r="K4911" s="623"/>
      <c r="L4911" s="623"/>
      <c r="M4911" s="622"/>
      <c r="N4911" s="623"/>
      <c r="O4911" s="622"/>
      <c r="P4911" s="479"/>
      <c r="Q4911" s="479"/>
      <c r="R4911" s="623"/>
      <c r="S4911" s="478"/>
      <c r="T4911" s="478"/>
      <c r="U4911" s="624"/>
      <c r="V4911" s="624"/>
      <c r="W4911" s="624"/>
      <c r="BB4911" s="478"/>
      <c r="BC4911" s="478"/>
      <c r="BD4911" s="478"/>
      <c r="BE4911" s="478"/>
      <c r="BF4911" s="478"/>
      <c r="BG4911" s="478"/>
    </row>
    <row r="4912" spans="2:59" x14ac:dyDescent="0.2">
      <c r="B4912" s="478"/>
      <c r="C4912" s="478"/>
      <c r="D4912" s="620"/>
      <c r="E4912" s="620"/>
      <c r="F4912" s="620"/>
      <c r="G4912" s="479"/>
      <c r="H4912" s="621"/>
      <c r="I4912" s="622"/>
      <c r="J4912" s="622"/>
      <c r="K4912" s="623"/>
      <c r="L4912" s="623"/>
      <c r="M4912" s="622"/>
      <c r="N4912" s="623"/>
      <c r="O4912" s="622"/>
      <c r="P4912" s="479"/>
      <c r="Q4912" s="479"/>
      <c r="R4912" s="623"/>
      <c r="S4912" s="478"/>
      <c r="T4912" s="478"/>
      <c r="U4912" s="624"/>
      <c r="V4912" s="624"/>
      <c r="W4912" s="624"/>
      <c r="BB4912" s="478"/>
      <c r="BC4912" s="478"/>
      <c r="BD4912" s="478"/>
      <c r="BE4912" s="478"/>
      <c r="BF4912" s="478"/>
      <c r="BG4912" s="478"/>
    </row>
    <row r="4913" spans="2:59" x14ac:dyDescent="0.2">
      <c r="B4913" s="478"/>
      <c r="C4913" s="478"/>
      <c r="D4913" s="620"/>
      <c r="E4913" s="620"/>
      <c r="F4913" s="620"/>
      <c r="G4913" s="479"/>
      <c r="H4913" s="621"/>
      <c r="I4913" s="622"/>
      <c r="J4913" s="622"/>
      <c r="K4913" s="623"/>
      <c r="L4913" s="623"/>
      <c r="M4913" s="622"/>
      <c r="N4913" s="623"/>
      <c r="O4913" s="622"/>
      <c r="P4913" s="479"/>
      <c r="Q4913" s="479"/>
      <c r="R4913" s="623"/>
      <c r="S4913" s="478"/>
      <c r="T4913" s="478"/>
      <c r="U4913" s="624"/>
      <c r="V4913" s="624"/>
      <c r="W4913" s="624"/>
      <c r="BB4913" s="478"/>
      <c r="BC4913" s="478"/>
      <c r="BD4913" s="478"/>
      <c r="BE4913" s="478"/>
      <c r="BF4913" s="478"/>
      <c r="BG4913" s="478"/>
    </row>
    <row r="4914" spans="2:59" x14ac:dyDescent="0.2">
      <c r="B4914" s="478"/>
      <c r="C4914" s="478"/>
      <c r="D4914" s="620"/>
      <c r="E4914" s="620"/>
      <c r="F4914" s="620"/>
      <c r="G4914" s="479"/>
      <c r="H4914" s="621"/>
      <c r="I4914" s="622"/>
      <c r="J4914" s="622"/>
      <c r="K4914" s="623"/>
      <c r="L4914" s="623"/>
      <c r="M4914" s="622"/>
      <c r="N4914" s="623"/>
      <c r="O4914" s="622"/>
      <c r="P4914" s="479"/>
      <c r="Q4914" s="479"/>
      <c r="R4914" s="623"/>
      <c r="S4914" s="478"/>
      <c r="T4914" s="478"/>
      <c r="U4914" s="624"/>
      <c r="V4914" s="624"/>
      <c r="W4914" s="624"/>
      <c r="BB4914" s="478"/>
      <c r="BC4914" s="478"/>
      <c r="BD4914" s="478"/>
      <c r="BE4914" s="478"/>
      <c r="BF4914" s="478"/>
      <c r="BG4914" s="478"/>
    </row>
    <row r="4915" spans="2:59" x14ac:dyDescent="0.2">
      <c r="B4915" s="478"/>
      <c r="C4915" s="478"/>
      <c r="D4915" s="620"/>
      <c r="E4915" s="620"/>
      <c r="F4915" s="620"/>
      <c r="G4915" s="479"/>
      <c r="H4915" s="621"/>
      <c r="I4915" s="622"/>
      <c r="J4915" s="622"/>
      <c r="K4915" s="623"/>
      <c r="L4915" s="623"/>
      <c r="M4915" s="622"/>
      <c r="N4915" s="623"/>
      <c r="O4915" s="622"/>
      <c r="P4915" s="479"/>
      <c r="Q4915" s="479"/>
      <c r="R4915" s="623"/>
      <c r="S4915" s="478"/>
      <c r="T4915" s="478"/>
      <c r="U4915" s="624"/>
      <c r="V4915" s="624"/>
      <c r="W4915" s="624"/>
      <c r="BB4915" s="478"/>
      <c r="BC4915" s="478"/>
      <c r="BD4915" s="478"/>
      <c r="BE4915" s="478"/>
      <c r="BF4915" s="478"/>
      <c r="BG4915" s="478"/>
    </row>
    <row r="4916" spans="2:59" x14ac:dyDescent="0.2">
      <c r="B4916" s="478"/>
      <c r="C4916" s="478"/>
      <c r="D4916" s="620"/>
      <c r="E4916" s="620"/>
      <c r="F4916" s="620"/>
      <c r="G4916" s="479"/>
      <c r="H4916" s="621"/>
      <c r="I4916" s="622"/>
      <c r="J4916" s="622"/>
      <c r="K4916" s="623"/>
      <c r="L4916" s="623"/>
      <c r="M4916" s="622"/>
      <c r="N4916" s="623"/>
      <c r="O4916" s="622"/>
      <c r="P4916" s="479"/>
      <c r="Q4916" s="479"/>
      <c r="R4916" s="623"/>
      <c r="S4916" s="478"/>
      <c r="T4916" s="478"/>
      <c r="U4916" s="624"/>
      <c r="V4916" s="624"/>
      <c r="W4916" s="624"/>
      <c r="BB4916" s="478"/>
      <c r="BC4916" s="478"/>
      <c r="BD4916" s="478"/>
      <c r="BE4916" s="478"/>
      <c r="BF4916" s="478"/>
      <c r="BG4916" s="478"/>
    </row>
    <row r="4917" spans="2:59" x14ac:dyDescent="0.2">
      <c r="B4917" s="478"/>
      <c r="C4917" s="478"/>
      <c r="D4917" s="620"/>
      <c r="E4917" s="620"/>
      <c r="F4917" s="620"/>
      <c r="G4917" s="479"/>
      <c r="H4917" s="621"/>
      <c r="I4917" s="622"/>
      <c r="J4917" s="622"/>
      <c r="K4917" s="623"/>
      <c r="L4917" s="623"/>
      <c r="M4917" s="622"/>
      <c r="N4917" s="623"/>
      <c r="O4917" s="622"/>
      <c r="P4917" s="479"/>
      <c r="Q4917" s="479"/>
      <c r="R4917" s="623"/>
      <c r="S4917" s="478"/>
      <c r="T4917" s="478"/>
      <c r="U4917" s="624"/>
      <c r="V4917" s="624"/>
      <c r="W4917" s="624"/>
      <c r="BB4917" s="478"/>
      <c r="BC4917" s="478"/>
      <c r="BD4917" s="478"/>
      <c r="BE4917" s="478"/>
      <c r="BF4917" s="478"/>
      <c r="BG4917" s="478"/>
    </row>
    <row r="4918" spans="2:59" x14ac:dyDescent="0.2">
      <c r="B4918" s="478"/>
      <c r="C4918" s="478"/>
      <c r="D4918" s="620"/>
      <c r="E4918" s="620"/>
      <c r="F4918" s="620"/>
      <c r="G4918" s="479"/>
      <c r="H4918" s="621"/>
      <c r="I4918" s="622"/>
      <c r="J4918" s="622"/>
      <c r="K4918" s="623"/>
      <c r="L4918" s="623"/>
      <c r="M4918" s="622"/>
      <c r="N4918" s="623"/>
      <c r="O4918" s="622"/>
      <c r="P4918" s="479"/>
      <c r="Q4918" s="479"/>
      <c r="R4918" s="623"/>
      <c r="S4918" s="478"/>
      <c r="T4918" s="478"/>
      <c r="U4918" s="624"/>
      <c r="V4918" s="624"/>
      <c r="W4918" s="624"/>
      <c r="BB4918" s="478"/>
      <c r="BC4918" s="478"/>
      <c r="BD4918" s="478"/>
      <c r="BE4918" s="478"/>
      <c r="BF4918" s="478"/>
      <c r="BG4918" s="478"/>
    </row>
    <row r="4919" spans="2:59" x14ac:dyDescent="0.2">
      <c r="B4919" s="478"/>
      <c r="C4919" s="478"/>
      <c r="D4919" s="620"/>
      <c r="E4919" s="620"/>
      <c r="F4919" s="620"/>
      <c r="G4919" s="479"/>
      <c r="H4919" s="621"/>
      <c r="I4919" s="622"/>
      <c r="J4919" s="622"/>
      <c r="K4919" s="623"/>
      <c r="L4919" s="623"/>
      <c r="M4919" s="622"/>
      <c r="N4919" s="623"/>
      <c r="O4919" s="622"/>
      <c r="P4919" s="479"/>
      <c r="Q4919" s="479"/>
      <c r="R4919" s="623"/>
      <c r="S4919" s="478"/>
      <c r="T4919" s="478"/>
      <c r="U4919" s="624"/>
      <c r="V4919" s="624"/>
      <c r="W4919" s="624"/>
      <c r="BB4919" s="478"/>
      <c r="BC4919" s="478"/>
      <c r="BD4919" s="478"/>
      <c r="BE4919" s="478"/>
      <c r="BF4919" s="478"/>
      <c r="BG4919" s="478"/>
    </row>
    <row r="4920" spans="2:59" x14ac:dyDescent="0.2">
      <c r="B4920" s="478"/>
      <c r="C4920" s="478"/>
      <c r="D4920" s="620"/>
      <c r="E4920" s="620"/>
      <c r="F4920" s="620"/>
      <c r="G4920" s="479"/>
      <c r="H4920" s="621"/>
      <c r="I4920" s="622"/>
      <c r="J4920" s="622"/>
      <c r="K4920" s="623"/>
      <c r="L4920" s="623"/>
      <c r="M4920" s="622"/>
      <c r="N4920" s="623"/>
      <c r="O4920" s="622"/>
      <c r="P4920" s="479"/>
      <c r="Q4920" s="479"/>
      <c r="R4920" s="623"/>
      <c r="S4920" s="478"/>
      <c r="T4920" s="478"/>
      <c r="U4920" s="624"/>
      <c r="V4920" s="624"/>
      <c r="W4920" s="624"/>
      <c r="BB4920" s="478"/>
      <c r="BC4920" s="478"/>
      <c r="BD4920" s="478"/>
      <c r="BE4920" s="478"/>
      <c r="BF4920" s="478"/>
      <c r="BG4920" s="478"/>
    </row>
    <row r="4921" spans="2:59" x14ac:dyDescent="0.2">
      <c r="B4921" s="478"/>
      <c r="C4921" s="478"/>
      <c r="D4921" s="620"/>
      <c r="E4921" s="620"/>
      <c r="F4921" s="620"/>
      <c r="G4921" s="479"/>
      <c r="H4921" s="621"/>
      <c r="I4921" s="622"/>
      <c r="J4921" s="622"/>
      <c r="K4921" s="623"/>
      <c r="L4921" s="623"/>
      <c r="M4921" s="622"/>
      <c r="N4921" s="623"/>
      <c r="O4921" s="622"/>
      <c r="P4921" s="479"/>
      <c r="Q4921" s="479"/>
      <c r="R4921" s="623"/>
      <c r="S4921" s="478"/>
      <c r="T4921" s="478"/>
      <c r="U4921" s="624"/>
      <c r="V4921" s="624"/>
      <c r="W4921" s="624"/>
      <c r="BB4921" s="478"/>
      <c r="BC4921" s="478"/>
      <c r="BD4921" s="478"/>
      <c r="BE4921" s="478"/>
      <c r="BF4921" s="478"/>
      <c r="BG4921" s="478"/>
    </row>
    <row r="4922" spans="2:59" x14ac:dyDescent="0.2">
      <c r="B4922" s="478"/>
      <c r="C4922" s="478"/>
      <c r="D4922" s="620"/>
      <c r="E4922" s="620"/>
      <c r="F4922" s="620"/>
      <c r="G4922" s="479"/>
      <c r="H4922" s="621"/>
      <c r="I4922" s="622"/>
      <c r="J4922" s="622"/>
      <c r="K4922" s="623"/>
      <c r="L4922" s="623"/>
      <c r="M4922" s="622"/>
      <c r="N4922" s="623"/>
      <c r="O4922" s="622"/>
      <c r="P4922" s="479"/>
      <c r="Q4922" s="479"/>
      <c r="R4922" s="623"/>
      <c r="S4922" s="478"/>
      <c r="T4922" s="478"/>
      <c r="U4922" s="624"/>
      <c r="V4922" s="624"/>
      <c r="W4922" s="624"/>
      <c r="BB4922" s="478"/>
      <c r="BC4922" s="478"/>
      <c r="BD4922" s="478"/>
      <c r="BE4922" s="478"/>
      <c r="BF4922" s="478"/>
      <c r="BG4922" s="478"/>
    </row>
    <row r="4923" spans="2:59" x14ac:dyDescent="0.2">
      <c r="B4923" s="478"/>
      <c r="C4923" s="478"/>
      <c r="D4923" s="620"/>
      <c r="E4923" s="620"/>
      <c r="F4923" s="620"/>
      <c r="G4923" s="479"/>
      <c r="H4923" s="621"/>
      <c r="I4923" s="622"/>
      <c r="J4923" s="622"/>
      <c r="K4923" s="623"/>
      <c r="L4923" s="623"/>
      <c r="M4923" s="622"/>
      <c r="N4923" s="623"/>
      <c r="O4923" s="622"/>
      <c r="P4923" s="479"/>
      <c r="Q4923" s="479"/>
      <c r="R4923" s="623"/>
      <c r="S4923" s="478"/>
      <c r="T4923" s="478"/>
      <c r="U4923" s="624"/>
      <c r="V4923" s="624"/>
      <c r="W4923" s="624"/>
      <c r="BB4923" s="478"/>
      <c r="BC4923" s="478"/>
      <c r="BD4923" s="478"/>
      <c r="BE4923" s="478"/>
      <c r="BF4923" s="478"/>
      <c r="BG4923" s="478"/>
    </row>
    <row r="4924" spans="2:59" x14ac:dyDescent="0.2">
      <c r="B4924" s="478"/>
      <c r="C4924" s="478"/>
      <c r="D4924" s="620"/>
      <c r="E4924" s="620"/>
      <c r="F4924" s="620"/>
      <c r="G4924" s="479"/>
      <c r="H4924" s="621"/>
      <c r="I4924" s="622"/>
      <c r="J4924" s="622"/>
      <c r="K4924" s="623"/>
      <c r="L4924" s="623"/>
      <c r="M4924" s="622"/>
      <c r="N4924" s="623"/>
      <c r="O4924" s="622"/>
      <c r="P4924" s="479"/>
      <c r="Q4924" s="479"/>
      <c r="R4924" s="623"/>
      <c r="S4924" s="478"/>
      <c r="T4924" s="478"/>
      <c r="U4924" s="624"/>
      <c r="V4924" s="624"/>
      <c r="W4924" s="624"/>
      <c r="BB4924" s="478"/>
      <c r="BC4924" s="478"/>
      <c r="BD4924" s="478"/>
      <c r="BE4924" s="478"/>
      <c r="BF4924" s="478"/>
      <c r="BG4924" s="478"/>
    </row>
    <row r="4925" spans="2:59" x14ac:dyDescent="0.2">
      <c r="B4925" s="478"/>
      <c r="C4925" s="478"/>
      <c r="D4925" s="620"/>
      <c r="E4925" s="620"/>
      <c r="F4925" s="620"/>
      <c r="G4925" s="479"/>
      <c r="H4925" s="621"/>
      <c r="I4925" s="622"/>
      <c r="J4925" s="622"/>
      <c r="K4925" s="623"/>
      <c r="L4925" s="623"/>
      <c r="M4925" s="622"/>
      <c r="N4925" s="623"/>
      <c r="O4925" s="622"/>
      <c r="P4925" s="479"/>
      <c r="Q4925" s="479"/>
      <c r="R4925" s="623"/>
      <c r="S4925" s="478"/>
      <c r="T4925" s="478"/>
      <c r="U4925" s="624"/>
      <c r="V4925" s="624"/>
      <c r="W4925" s="624"/>
      <c r="BB4925" s="478"/>
      <c r="BC4925" s="478"/>
      <c r="BD4925" s="478"/>
      <c r="BE4925" s="478"/>
      <c r="BF4925" s="478"/>
      <c r="BG4925" s="478"/>
    </row>
    <row r="4926" spans="2:59" x14ac:dyDescent="0.2">
      <c r="B4926" s="478"/>
      <c r="C4926" s="478"/>
      <c r="D4926" s="620"/>
      <c r="E4926" s="620"/>
      <c r="F4926" s="620"/>
      <c r="G4926" s="479"/>
      <c r="H4926" s="621"/>
      <c r="I4926" s="622"/>
      <c r="J4926" s="622"/>
      <c r="K4926" s="623"/>
      <c r="L4926" s="623"/>
      <c r="M4926" s="622"/>
      <c r="N4926" s="623"/>
      <c r="O4926" s="622"/>
      <c r="P4926" s="479"/>
      <c r="Q4926" s="479"/>
      <c r="R4926" s="623"/>
      <c r="S4926" s="478"/>
      <c r="T4926" s="478"/>
      <c r="U4926" s="624"/>
      <c r="V4926" s="624"/>
      <c r="W4926" s="624"/>
      <c r="BB4926" s="478"/>
      <c r="BC4926" s="478"/>
      <c r="BD4926" s="478"/>
      <c r="BE4926" s="478"/>
      <c r="BF4926" s="478"/>
      <c r="BG4926" s="478"/>
    </row>
    <row r="4927" spans="2:59" x14ac:dyDescent="0.2">
      <c r="B4927" s="478"/>
      <c r="C4927" s="478"/>
      <c r="D4927" s="620"/>
      <c r="E4927" s="620"/>
      <c r="F4927" s="620"/>
      <c r="G4927" s="479"/>
      <c r="H4927" s="621"/>
      <c r="I4927" s="622"/>
      <c r="J4927" s="622"/>
      <c r="K4927" s="623"/>
      <c r="L4927" s="623"/>
      <c r="M4927" s="622"/>
      <c r="N4927" s="623"/>
      <c r="O4927" s="622"/>
      <c r="P4927" s="479"/>
      <c r="Q4927" s="479"/>
      <c r="R4927" s="623"/>
      <c r="S4927" s="478"/>
      <c r="T4927" s="478"/>
      <c r="U4927" s="624"/>
      <c r="V4927" s="624"/>
      <c r="W4927" s="624"/>
      <c r="BB4927" s="478"/>
      <c r="BC4927" s="478"/>
      <c r="BD4927" s="478"/>
      <c r="BE4927" s="478"/>
      <c r="BF4927" s="478"/>
      <c r="BG4927" s="478"/>
    </row>
    <row r="4928" spans="2:59" x14ac:dyDescent="0.2">
      <c r="B4928" s="478"/>
      <c r="C4928" s="478"/>
      <c r="D4928" s="620"/>
      <c r="E4928" s="620"/>
      <c r="F4928" s="620"/>
      <c r="G4928" s="479"/>
      <c r="H4928" s="621"/>
      <c r="I4928" s="622"/>
      <c r="J4928" s="622"/>
      <c r="K4928" s="623"/>
      <c r="L4928" s="623"/>
      <c r="M4928" s="622"/>
      <c r="N4928" s="623"/>
      <c r="O4928" s="622"/>
      <c r="P4928" s="479"/>
      <c r="Q4928" s="479"/>
      <c r="R4928" s="623"/>
      <c r="S4928" s="478"/>
      <c r="T4928" s="478"/>
      <c r="U4928" s="624"/>
      <c r="V4928" s="624"/>
      <c r="W4928" s="624"/>
      <c r="BB4928" s="478"/>
      <c r="BC4928" s="478"/>
      <c r="BD4928" s="478"/>
      <c r="BE4928" s="478"/>
      <c r="BF4928" s="478"/>
      <c r="BG4928" s="478"/>
    </row>
    <row r="4929" spans="2:59" x14ac:dyDescent="0.2">
      <c r="B4929" s="478"/>
      <c r="C4929" s="478"/>
      <c r="D4929" s="620"/>
      <c r="E4929" s="620"/>
      <c r="F4929" s="620"/>
      <c r="G4929" s="479"/>
      <c r="H4929" s="621"/>
      <c r="I4929" s="622"/>
      <c r="J4929" s="622"/>
      <c r="K4929" s="623"/>
      <c r="L4929" s="623"/>
      <c r="M4929" s="622"/>
      <c r="N4929" s="623"/>
      <c r="O4929" s="622"/>
      <c r="P4929" s="479"/>
      <c r="Q4929" s="479"/>
      <c r="R4929" s="623"/>
      <c r="S4929" s="478"/>
      <c r="T4929" s="478"/>
      <c r="U4929" s="624"/>
      <c r="V4929" s="624"/>
      <c r="W4929" s="624"/>
      <c r="BB4929" s="478"/>
      <c r="BC4929" s="478"/>
      <c r="BD4929" s="478"/>
      <c r="BE4929" s="478"/>
      <c r="BF4929" s="478"/>
      <c r="BG4929" s="478"/>
    </row>
    <row r="4930" spans="2:59" x14ac:dyDescent="0.2">
      <c r="B4930" s="478"/>
      <c r="C4930" s="478"/>
      <c r="D4930" s="620"/>
      <c r="E4930" s="620"/>
      <c r="F4930" s="620"/>
      <c r="G4930" s="479"/>
      <c r="H4930" s="621"/>
      <c r="I4930" s="622"/>
      <c r="J4930" s="622"/>
      <c r="K4930" s="623"/>
      <c r="L4930" s="623"/>
      <c r="M4930" s="622"/>
      <c r="N4930" s="623"/>
      <c r="O4930" s="622"/>
      <c r="P4930" s="479"/>
      <c r="Q4930" s="479"/>
      <c r="R4930" s="623"/>
      <c r="S4930" s="478"/>
      <c r="T4930" s="478"/>
      <c r="U4930" s="624"/>
      <c r="V4930" s="624"/>
      <c r="W4930" s="624"/>
      <c r="BB4930" s="478"/>
      <c r="BC4930" s="478"/>
      <c r="BD4930" s="478"/>
      <c r="BE4930" s="478"/>
      <c r="BF4930" s="478"/>
      <c r="BG4930" s="478"/>
    </row>
    <row r="4931" spans="2:59" x14ac:dyDescent="0.2">
      <c r="B4931" s="478"/>
      <c r="C4931" s="478"/>
      <c r="D4931" s="620"/>
      <c r="E4931" s="620"/>
      <c r="F4931" s="620"/>
      <c r="G4931" s="479"/>
      <c r="H4931" s="621"/>
      <c r="I4931" s="622"/>
      <c r="J4931" s="622"/>
      <c r="K4931" s="623"/>
      <c r="L4931" s="623"/>
      <c r="M4931" s="622"/>
      <c r="N4931" s="623"/>
      <c r="O4931" s="622"/>
      <c r="P4931" s="479"/>
      <c r="Q4931" s="479"/>
      <c r="R4931" s="623"/>
      <c r="S4931" s="478"/>
      <c r="T4931" s="478"/>
      <c r="U4931" s="624"/>
      <c r="V4931" s="624"/>
      <c r="W4931" s="624"/>
      <c r="BB4931" s="478"/>
      <c r="BC4931" s="478"/>
      <c r="BD4931" s="478"/>
      <c r="BE4931" s="478"/>
      <c r="BF4931" s="478"/>
      <c r="BG4931" s="478"/>
    </row>
    <row r="4932" spans="2:59" x14ac:dyDescent="0.2">
      <c r="B4932" s="478"/>
      <c r="C4932" s="478"/>
      <c r="D4932" s="620"/>
      <c r="E4932" s="620"/>
      <c r="F4932" s="620"/>
      <c r="G4932" s="479"/>
      <c r="H4932" s="621"/>
      <c r="I4932" s="622"/>
      <c r="J4932" s="622"/>
      <c r="K4932" s="623"/>
      <c r="L4932" s="623"/>
      <c r="M4932" s="622"/>
      <c r="N4932" s="623"/>
      <c r="O4932" s="622"/>
      <c r="P4932" s="479"/>
      <c r="Q4932" s="479"/>
      <c r="R4932" s="623"/>
      <c r="S4932" s="478"/>
      <c r="T4932" s="478"/>
      <c r="U4932" s="624"/>
      <c r="V4932" s="624"/>
      <c r="W4932" s="624"/>
      <c r="BB4932" s="478"/>
      <c r="BC4932" s="478"/>
      <c r="BD4932" s="478"/>
      <c r="BE4932" s="478"/>
      <c r="BF4932" s="478"/>
      <c r="BG4932" s="478"/>
    </row>
    <row r="4933" spans="2:59" x14ac:dyDescent="0.2">
      <c r="B4933" s="478"/>
      <c r="C4933" s="478"/>
      <c r="D4933" s="620"/>
      <c r="E4933" s="620"/>
      <c r="F4933" s="620"/>
      <c r="G4933" s="479"/>
      <c r="H4933" s="621"/>
      <c r="I4933" s="622"/>
      <c r="J4933" s="622"/>
      <c r="K4933" s="623"/>
      <c r="L4933" s="623"/>
      <c r="M4933" s="622"/>
      <c r="N4933" s="623"/>
      <c r="O4933" s="622"/>
      <c r="P4933" s="479"/>
      <c r="Q4933" s="479"/>
      <c r="R4933" s="623"/>
      <c r="S4933" s="478"/>
      <c r="T4933" s="478"/>
      <c r="U4933" s="624"/>
      <c r="V4933" s="624"/>
      <c r="W4933" s="624"/>
      <c r="BB4933" s="478"/>
      <c r="BC4933" s="478"/>
      <c r="BD4933" s="478"/>
      <c r="BE4933" s="478"/>
      <c r="BF4933" s="478"/>
      <c r="BG4933" s="478"/>
    </row>
    <row r="4934" spans="2:59" x14ac:dyDescent="0.2">
      <c r="B4934" s="478"/>
      <c r="C4934" s="478"/>
      <c r="D4934" s="620"/>
      <c r="E4934" s="620"/>
      <c r="F4934" s="620"/>
      <c r="G4934" s="479"/>
      <c r="H4934" s="621"/>
      <c r="I4934" s="622"/>
      <c r="J4934" s="622"/>
      <c r="K4934" s="623"/>
      <c r="L4934" s="623"/>
      <c r="M4934" s="622"/>
      <c r="N4934" s="623"/>
      <c r="O4934" s="622"/>
      <c r="P4934" s="479"/>
      <c r="Q4934" s="479"/>
      <c r="R4934" s="623"/>
      <c r="S4934" s="478"/>
      <c r="T4934" s="478"/>
      <c r="U4934" s="624"/>
      <c r="V4934" s="624"/>
      <c r="W4934" s="624"/>
      <c r="BB4934" s="478"/>
      <c r="BC4934" s="478"/>
      <c r="BD4934" s="478"/>
      <c r="BE4934" s="478"/>
      <c r="BF4934" s="478"/>
      <c r="BG4934" s="478"/>
    </row>
    <row r="4935" spans="2:59" x14ac:dyDescent="0.2">
      <c r="B4935" s="478"/>
      <c r="C4935" s="478"/>
      <c r="D4935" s="620"/>
      <c r="E4935" s="620"/>
      <c r="F4935" s="620"/>
      <c r="G4935" s="479"/>
      <c r="H4935" s="621"/>
      <c r="I4935" s="622"/>
      <c r="J4935" s="622"/>
      <c r="K4935" s="623"/>
      <c r="L4935" s="623"/>
      <c r="M4935" s="622"/>
      <c r="N4935" s="623"/>
      <c r="O4935" s="622"/>
      <c r="P4935" s="479"/>
      <c r="Q4935" s="479"/>
      <c r="R4935" s="623"/>
      <c r="S4935" s="478"/>
      <c r="T4935" s="478"/>
      <c r="U4935" s="624"/>
      <c r="V4935" s="624"/>
      <c r="W4935" s="624"/>
      <c r="BB4935" s="478"/>
      <c r="BC4935" s="478"/>
      <c r="BD4935" s="478"/>
      <c r="BE4935" s="478"/>
      <c r="BF4935" s="478"/>
      <c r="BG4935" s="478"/>
    </row>
    <row r="4936" spans="2:59" x14ac:dyDescent="0.2">
      <c r="B4936" s="478"/>
      <c r="C4936" s="478"/>
      <c r="D4936" s="620"/>
      <c r="E4936" s="620"/>
      <c r="F4936" s="620"/>
      <c r="G4936" s="479"/>
      <c r="H4936" s="621"/>
      <c r="I4936" s="622"/>
      <c r="J4936" s="622"/>
      <c r="K4936" s="623"/>
      <c r="L4936" s="623"/>
      <c r="M4936" s="622"/>
      <c r="N4936" s="623"/>
      <c r="O4936" s="622"/>
      <c r="P4936" s="479"/>
      <c r="Q4936" s="479"/>
      <c r="R4936" s="623"/>
      <c r="S4936" s="478"/>
      <c r="T4936" s="478"/>
      <c r="U4936" s="624"/>
      <c r="V4936" s="624"/>
      <c r="W4936" s="624"/>
      <c r="BB4936" s="478"/>
      <c r="BC4936" s="478"/>
      <c r="BD4936" s="478"/>
      <c r="BE4936" s="478"/>
      <c r="BF4936" s="478"/>
      <c r="BG4936" s="478"/>
    </row>
    <row r="4937" spans="2:59" x14ac:dyDescent="0.2">
      <c r="B4937" s="478"/>
      <c r="C4937" s="478"/>
      <c r="D4937" s="620"/>
      <c r="E4937" s="620"/>
      <c r="F4937" s="620"/>
      <c r="G4937" s="479"/>
      <c r="H4937" s="621"/>
      <c r="I4937" s="622"/>
      <c r="J4937" s="622"/>
      <c r="K4937" s="623"/>
      <c r="L4937" s="623"/>
      <c r="M4937" s="622"/>
      <c r="N4937" s="623"/>
      <c r="O4937" s="622"/>
      <c r="P4937" s="479"/>
      <c r="Q4937" s="479"/>
      <c r="R4937" s="623"/>
      <c r="S4937" s="478"/>
      <c r="T4937" s="478"/>
      <c r="U4937" s="624"/>
      <c r="V4937" s="624"/>
      <c r="W4937" s="624"/>
      <c r="BB4937" s="478"/>
      <c r="BC4937" s="478"/>
      <c r="BD4937" s="478"/>
      <c r="BE4937" s="478"/>
      <c r="BF4937" s="478"/>
      <c r="BG4937" s="478"/>
    </row>
    <row r="4938" spans="2:59" x14ac:dyDescent="0.2">
      <c r="B4938" s="478"/>
      <c r="C4938" s="478"/>
      <c r="D4938" s="620"/>
      <c r="E4938" s="620"/>
      <c r="F4938" s="620"/>
      <c r="G4938" s="479"/>
      <c r="H4938" s="621"/>
      <c r="I4938" s="622"/>
      <c r="J4938" s="622"/>
      <c r="K4938" s="623"/>
      <c r="L4938" s="623"/>
      <c r="M4938" s="622"/>
      <c r="N4938" s="623"/>
      <c r="O4938" s="622"/>
      <c r="P4938" s="479"/>
      <c r="Q4938" s="479"/>
      <c r="R4938" s="623"/>
      <c r="S4938" s="478"/>
      <c r="T4938" s="478"/>
      <c r="U4938" s="624"/>
      <c r="V4938" s="624"/>
      <c r="W4938" s="624"/>
      <c r="BB4938" s="478"/>
      <c r="BC4938" s="478"/>
      <c r="BD4938" s="478"/>
      <c r="BE4938" s="478"/>
      <c r="BF4938" s="478"/>
      <c r="BG4938" s="478"/>
    </row>
    <row r="4939" spans="2:59" x14ac:dyDescent="0.2">
      <c r="B4939" s="478"/>
      <c r="C4939" s="478"/>
      <c r="D4939" s="620"/>
      <c r="E4939" s="620"/>
      <c r="F4939" s="620"/>
      <c r="G4939" s="479"/>
      <c r="H4939" s="621"/>
      <c r="I4939" s="622"/>
      <c r="J4939" s="622"/>
      <c r="K4939" s="623"/>
      <c r="L4939" s="623"/>
      <c r="M4939" s="622"/>
      <c r="N4939" s="623"/>
      <c r="O4939" s="622"/>
      <c r="P4939" s="479"/>
      <c r="Q4939" s="479"/>
      <c r="R4939" s="623"/>
      <c r="S4939" s="478"/>
      <c r="T4939" s="478"/>
      <c r="U4939" s="624"/>
      <c r="V4939" s="624"/>
      <c r="W4939" s="624"/>
      <c r="BB4939" s="478"/>
      <c r="BC4939" s="478"/>
      <c r="BD4939" s="478"/>
      <c r="BE4939" s="478"/>
      <c r="BF4939" s="478"/>
      <c r="BG4939" s="478"/>
    </row>
    <row r="4940" spans="2:59" x14ac:dyDescent="0.2">
      <c r="B4940" s="478"/>
      <c r="C4940" s="478"/>
      <c r="D4940" s="620"/>
      <c r="E4940" s="620"/>
      <c r="F4940" s="620"/>
      <c r="G4940" s="479"/>
      <c r="H4940" s="621"/>
      <c r="I4940" s="622"/>
      <c r="J4940" s="622"/>
      <c r="K4940" s="623"/>
      <c r="L4940" s="623"/>
      <c r="M4940" s="622"/>
      <c r="N4940" s="623"/>
      <c r="O4940" s="622"/>
      <c r="P4940" s="479"/>
      <c r="Q4940" s="479"/>
      <c r="R4940" s="623"/>
      <c r="S4940" s="478"/>
      <c r="T4940" s="478"/>
      <c r="U4940" s="624"/>
      <c r="V4940" s="624"/>
      <c r="W4940" s="624"/>
      <c r="BB4940" s="478"/>
      <c r="BC4940" s="478"/>
      <c r="BD4940" s="478"/>
      <c r="BE4940" s="478"/>
      <c r="BF4940" s="478"/>
      <c r="BG4940" s="478"/>
    </row>
    <row r="4941" spans="2:59" x14ac:dyDescent="0.2">
      <c r="B4941" s="478"/>
      <c r="C4941" s="478"/>
      <c r="D4941" s="620"/>
      <c r="E4941" s="620"/>
      <c r="F4941" s="620"/>
      <c r="G4941" s="479"/>
      <c r="H4941" s="621"/>
      <c r="I4941" s="622"/>
      <c r="J4941" s="622"/>
      <c r="K4941" s="623"/>
      <c r="L4941" s="623"/>
      <c r="M4941" s="622"/>
      <c r="N4941" s="623"/>
      <c r="O4941" s="622"/>
      <c r="P4941" s="479"/>
      <c r="Q4941" s="479"/>
      <c r="R4941" s="623"/>
      <c r="S4941" s="478"/>
      <c r="T4941" s="478"/>
      <c r="U4941" s="624"/>
      <c r="V4941" s="624"/>
      <c r="W4941" s="624"/>
      <c r="BB4941" s="478"/>
      <c r="BC4941" s="478"/>
      <c r="BD4941" s="478"/>
      <c r="BE4941" s="478"/>
      <c r="BF4941" s="478"/>
      <c r="BG4941" s="478"/>
    </row>
    <row r="4942" spans="2:59" x14ac:dyDescent="0.2">
      <c r="B4942" s="478"/>
      <c r="C4942" s="478"/>
      <c r="D4942" s="620"/>
      <c r="E4942" s="620"/>
      <c r="F4942" s="620"/>
      <c r="G4942" s="479"/>
      <c r="H4942" s="621"/>
      <c r="I4942" s="622"/>
      <c r="J4942" s="622"/>
      <c r="K4942" s="623"/>
      <c r="L4942" s="623"/>
      <c r="M4942" s="622"/>
      <c r="N4942" s="623"/>
      <c r="O4942" s="622"/>
      <c r="P4942" s="479"/>
      <c r="Q4942" s="479"/>
      <c r="R4942" s="623"/>
      <c r="S4942" s="478"/>
      <c r="T4942" s="478"/>
      <c r="U4942" s="624"/>
      <c r="V4942" s="624"/>
      <c r="W4942" s="624"/>
      <c r="BB4942" s="478"/>
      <c r="BC4942" s="478"/>
      <c r="BD4942" s="478"/>
      <c r="BE4942" s="478"/>
      <c r="BF4942" s="478"/>
      <c r="BG4942" s="478"/>
    </row>
    <row r="4943" spans="2:59" x14ac:dyDescent="0.2">
      <c r="B4943" s="478"/>
      <c r="C4943" s="478"/>
      <c r="D4943" s="620"/>
      <c r="E4943" s="620"/>
      <c r="F4943" s="620"/>
      <c r="G4943" s="479"/>
      <c r="H4943" s="621"/>
      <c r="I4943" s="622"/>
      <c r="J4943" s="622"/>
      <c r="K4943" s="623"/>
      <c r="L4943" s="623"/>
      <c r="M4943" s="622"/>
      <c r="N4943" s="623"/>
      <c r="O4943" s="622"/>
      <c r="P4943" s="479"/>
      <c r="Q4943" s="479"/>
      <c r="R4943" s="623"/>
      <c r="S4943" s="478"/>
      <c r="T4943" s="478"/>
      <c r="U4943" s="624"/>
      <c r="V4943" s="624"/>
      <c r="W4943" s="624"/>
      <c r="BB4943" s="478"/>
      <c r="BC4943" s="478"/>
      <c r="BD4943" s="478"/>
      <c r="BE4943" s="478"/>
      <c r="BF4943" s="478"/>
      <c r="BG4943" s="478"/>
    </row>
    <row r="4944" spans="2:59" x14ac:dyDescent="0.2">
      <c r="B4944" s="478"/>
      <c r="C4944" s="478"/>
      <c r="D4944" s="620"/>
      <c r="E4944" s="620"/>
      <c r="F4944" s="620"/>
      <c r="G4944" s="479"/>
      <c r="H4944" s="621"/>
      <c r="I4944" s="622"/>
      <c r="J4944" s="622"/>
      <c r="K4944" s="623"/>
      <c r="L4944" s="623"/>
      <c r="M4944" s="622"/>
      <c r="N4944" s="623"/>
      <c r="O4944" s="622"/>
      <c r="P4944" s="479"/>
      <c r="Q4944" s="479"/>
      <c r="R4944" s="623"/>
      <c r="S4944" s="478"/>
      <c r="T4944" s="478"/>
      <c r="U4944" s="624"/>
      <c r="V4944" s="624"/>
      <c r="W4944" s="624"/>
      <c r="BB4944" s="478"/>
      <c r="BC4944" s="478"/>
      <c r="BD4944" s="478"/>
      <c r="BE4944" s="478"/>
      <c r="BF4944" s="478"/>
      <c r="BG4944" s="478"/>
    </row>
    <row r="4945" spans="2:59" x14ac:dyDescent="0.2">
      <c r="B4945" s="478"/>
      <c r="C4945" s="478"/>
      <c r="D4945" s="620"/>
      <c r="E4945" s="620"/>
      <c r="F4945" s="620"/>
      <c r="G4945" s="479"/>
      <c r="H4945" s="621"/>
      <c r="I4945" s="622"/>
      <c r="J4945" s="622"/>
      <c r="K4945" s="623"/>
      <c r="L4945" s="623"/>
      <c r="M4945" s="622"/>
      <c r="N4945" s="623"/>
      <c r="O4945" s="622"/>
      <c r="P4945" s="479"/>
      <c r="Q4945" s="479"/>
      <c r="R4945" s="623"/>
      <c r="S4945" s="478"/>
      <c r="T4945" s="478"/>
      <c r="U4945" s="624"/>
      <c r="V4945" s="624"/>
      <c r="W4945" s="624"/>
      <c r="BB4945" s="478"/>
      <c r="BC4945" s="478"/>
      <c r="BD4945" s="478"/>
      <c r="BE4945" s="478"/>
      <c r="BF4945" s="478"/>
      <c r="BG4945" s="478"/>
    </row>
    <row r="4946" spans="2:59" x14ac:dyDescent="0.2">
      <c r="B4946" s="478"/>
      <c r="C4946" s="478"/>
      <c r="D4946" s="620"/>
      <c r="E4946" s="620"/>
      <c r="F4946" s="620"/>
      <c r="G4946" s="479"/>
      <c r="H4946" s="621"/>
      <c r="I4946" s="622"/>
      <c r="J4946" s="622"/>
      <c r="K4946" s="623"/>
      <c r="L4946" s="623"/>
      <c r="M4946" s="622"/>
      <c r="N4946" s="623"/>
      <c r="O4946" s="622"/>
      <c r="P4946" s="479"/>
      <c r="Q4946" s="479"/>
      <c r="R4946" s="623"/>
      <c r="S4946" s="478"/>
      <c r="T4946" s="478"/>
      <c r="U4946" s="624"/>
      <c r="V4946" s="624"/>
      <c r="W4946" s="624"/>
      <c r="BB4946" s="478"/>
      <c r="BC4946" s="478"/>
      <c r="BD4946" s="478"/>
      <c r="BE4946" s="478"/>
      <c r="BF4946" s="478"/>
      <c r="BG4946" s="478"/>
    </row>
    <row r="4947" spans="2:59" x14ac:dyDescent="0.2">
      <c r="B4947" s="478"/>
      <c r="C4947" s="478"/>
      <c r="D4947" s="620"/>
      <c r="E4947" s="620"/>
      <c r="F4947" s="620"/>
      <c r="G4947" s="479"/>
      <c r="H4947" s="621"/>
      <c r="I4947" s="622"/>
      <c r="J4947" s="622"/>
      <c r="K4947" s="623"/>
      <c r="L4947" s="623"/>
      <c r="M4947" s="622"/>
      <c r="N4947" s="623"/>
      <c r="O4947" s="622"/>
      <c r="P4947" s="479"/>
      <c r="Q4947" s="479"/>
      <c r="R4947" s="623"/>
      <c r="S4947" s="478"/>
      <c r="T4947" s="478"/>
      <c r="U4947" s="624"/>
      <c r="V4947" s="624"/>
      <c r="W4947" s="624"/>
      <c r="BB4947" s="478"/>
      <c r="BC4947" s="478"/>
      <c r="BD4947" s="478"/>
      <c r="BE4947" s="478"/>
      <c r="BF4947" s="478"/>
      <c r="BG4947" s="478"/>
    </row>
    <row r="4948" spans="2:59" x14ac:dyDescent="0.2">
      <c r="B4948" s="478"/>
      <c r="C4948" s="478"/>
      <c r="D4948" s="620"/>
      <c r="E4948" s="620"/>
      <c r="F4948" s="620"/>
      <c r="G4948" s="479"/>
      <c r="H4948" s="621"/>
      <c r="I4948" s="622"/>
      <c r="J4948" s="622"/>
      <c r="K4948" s="623"/>
      <c r="L4948" s="623"/>
      <c r="M4948" s="622"/>
      <c r="N4948" s="623"/>
      <c r="O4948" s="622"/>
      <c r="P4948" s="479"/>
      <c r="Q4948" s="479"/>
      <c r="R4948" s="623"/>
      <c r="S4948" s="478"/>
      <c r="T4948" s="478"/>
      <c r="U4948" s="624"/>
      <c r="V4948" s="624"/>
      <c r="W4948" s="624"/>
      <c r="BB4948" s="478"/>
      <c r="BC4948" s="478"/>
      <c r="BD4948" s="478"/>
      <c r="BE4948" s="478"/>
      <c r="BF4948" s="478"/>
      <c r="BG4948" s="478"/>
    </row>
    <row r="4949" spans="2:59" x14ac:dyDescent="0.2">
      <c r="B4949" s="478"/>
      <c r="C4949" s="478"/>
      <c r="D4949" s="620"/>
      <c r="E4949" s="620"/>
      <c r="F4949" s="620"/>
      <c r="G4949" s="479"/>
      <c r="H4949" s="621"/>
      <c r="I4949" s="622"/>
      <c r="J4949" s="622"/>
      <c r="K4949" s="623"/>
      <c r="L4949" s="623"/>
      <c r="M4949" s="622"/>
      <c r="N4949" s="623"/>
      <c r="O4949" s="622"/>
      <c r="P4949" s="479"/>
      <c r="Q4949" s="479"/>
      <c r="R4949" s="623"/>
      <c r="S4949" s="478"/>
      <c r="T4949" s="478"/>
      <c r="U4949" s="624"/>
      <c r="V4949" s="624"/>
      <c r="W4949" s="624"/>
      <c r="BB4949" s="478"/>
      <c r="BC4949" s="478"/>
      <c r="BD4949" s="478"/>
      <c r="BE4949" s="478"/>
      <c r="BF4949" s="478"/>
      <c r="BG4949" s="478"/>
    </row>
    <row r="4950" spans="2:59" x14ac:dyDescent="0.2">
      <c r="B4950" s="478"/>
      <c r="C4950" s="478"/>
      <c r="D4950" s="620"/>
      <c r="E4950" s="620"/>
      <c r="F4950" s="620"/>
      <c r="G4950" s="479"/>
      <c r="H4950" s="621"/>
      <c r="I4950" s="622"/>
      <c r="J4950" s="622"/>
      <c r="K4950" s="623"/>
      <c r="L4950" s="623"/>
      <c r="M4950" s="622"/>
      <c r="N4950" s="623"/>
      <c r="O4950" s="622"/>
      <c r="P4950" s="479"/>
      <c r="Q4950" s="479"/>
      <c r="R4950" s="623"/>
      <c r="S4950" s="478"/>
      <c r="T4950" s="478"/>
      <c r="U4950" s="624"/>
      <c r="V4950" s="624"/>
      <c r="W4950" s="624"/>
      <c r="BB4950" s="478"/>
      <c r="BC4950" s="478"/>
      <c r="BD4950" s="478"/>
      <c r="BE4950" s="478"/>
      <c r="BF4950" s="478"/>
      <c r="BG4950" s="478"/>
    </row>
    <row r="4951" spans="2:59" x14ac:dyDescent="0.2">
      <c r="B4951" s="478"/>
      <c r="C4951" s="478"/>
      <c r="D4951" s="620"/>
      <c r="E4951" s="620"/>
      <c r="F4951" s="620"/>
      <c r="G4951" s="479"/>
      <c r="H4951" s="621"/>
      <c r="I4951" s="622"/>
      <c r="J4951" s="622"/>
      <c r="K4951" s="623"/>
      <c r="L4951" s="623"/>
      <c r="M4951" s="622"/>
      <c r="N4951" s="623"/>
      <c r="O4951" s="622"/>
      <c r="P4951" s="479"/>
      <c r="Q4951" s="479"/>
      <c r="R4951" s="623"/>
      <c r="S4951" s="478"/>
      <c r="T4951" s="478"/>
      <c r="U4951" s="624"/>
      <c r="V4951" s="624"/>
      <c r="W4951" s="624"/>
      <c r="BB4951" s="478"/>
      <c r="BC4951" s="478"/>
      <c r="BD4951" s="478"/>
      <c r="BE4951" s="478"/>
      <c r="BF4951" s="478"/>
      <c r="BG4951" s="478"/>
    </row>
    <row r="4952" spans="2:59" x14ac:dyDescent="0.2">
      <c r="B4952" s="478"/>
      <c r="C4952" s="478"/>
      <c r="D4952" s="620"/>
      <c r="E4952" s="620"/>
      <c r="F4952" s="620"/>
      <c r="G4952" s="479"/>
      <c r="H4952" s="621"/>
      <c r="I4952" s="622"/>
      <c r="J4952" s="622"/>
      <c r="K4952" s="623"/>
      <c r="L4952" s="623"/>
      <c r="M4952" s="622"/>
      <c r="N4952" s="623"/>
      <c r="O4952" s="622"/>
      <c r="P4952" s="479"/>
      <c r="Q4952" s="479"/>
      <c r="R4952" s="623"/>
      <c r="S4952" s="478"/>
      <c r="T4952" s="478"/>
      <c r="U4952" s="624"/>
      <c r="V4952" s="624"/>
      <c r="W4952" s="624"/>
      <c r="BB4952" s="478"/>
      <c r="BC4952" s="478"/>
      <c r="BD4952" s="478"/>
      <c r="BE4952" s="478"/>
      <c r="BF4952" s="478"/>
      <c r="BG4952" s="478"/>
    </row>
    <row r="4953" spans="2:59" x14ac:dyDescent="0.2">
      <c r="B4953" s="478"/>
      <c r="C4953" s="478"/>
      <c r="D4953" s="620"/>
      <c r="E4953" s="620"/>
      <c r="F4953" s="620"/>
      <c r="G4953" s="479"/>
      <c r="H4953" s="621"/>
      <c r="I4953" s="622"/>
      <c r="J4953" s="622"/>
      <c r="K4953" s="623"/>
      <c r="L4953" s="623"/>
      <c r="M4953" s="622"/>
      <c r="N4953" s="623"/>
      <c r="O4953" s="622"/>
      <c r="P4953" s="479"/>
      <c r="Q4953" s="479"/>
      <c r="R4953" s="623"/>
      <c r="S4953" s="478"/>
      <c r="T4953" s="478"/>
      <c r="U4953" s="624"/>
      <c r="V4953" s="624"/>
      <c r="W4953" s="624"/>
      <c r="BB4953" s="478"/>
      <c r="BC4953" s="478"/>
      <c r="BD4953" s="478"/>
      <c r="BE4953" s="478"/>
      <c r="BF4953" s="478"/>
      <c r="BG4953" s="478"/>
    </row>
    <row r="4954" spans="2:59" x14ac:dyDescent="0.2">
      <c r="B4954" s="478"/>
      <c r="C4954" s="478"/>
      <c r="D4954" s="620"/>
      <c r="E4954" s="620"/>
      <c r="F4954" s="620"/>
      <c r="G4954" s="479"/>
      <c r="H4954" s="621"/>
      <c r="I4954" s="622"/>
      <c r="J4954" s="622"/>
      <c r="K4954" s="623"/>
      <c r="L4954" s="623"/>
      <c r="M4954" s="622"/>
      <c r="N4954" s="623"/>
      <c r="O4954" s="622"/>
      <c r="P4954" s="479"/>
      <c r="Q4954" s="479"/>
      <c r="R4954" s="623"/>
      <c r="S4954" s="478"/>
      <c r="T4954" s="478"/>
      <c r="U4954" s="624"/>
      <c r="V4954" s="624"/>
      <c r="W4954" s="624"/>
      <c r="BB4954" s="478"/>
      <c r="BC4954" s="478"/>
      <c r="BD4954" s="478"/>
      <c r="BE4954" s="478"/>
      <c r="BF4954" s="478"/>
      <c r="BG4954" s="478"/>
    </row>
    <row r="4955" spans="2:59" x14ac:dyDescent="0.2">
      <c r="B4955" s="478"/>
      <c r="C4955" s="478"/>
      <c r="D4955" s="620"/>
      <c r="E4955" s="620"/>
      <c r="F4955" s="620"/>
      <c r="G4955" s="479"/>
      <c r="H4955" s="621"/>
      <c r="I4955" s="622"/>
      <c r="J4955" s="622"/>
      <c r="K4955" s="623"/>
      <c r="L4955" s="623"/>
      <c r="M4955" s="622"/>
      <c r="N4955" s="623"/>
      <c r="O4955" s="622"/>
      <c r="P4955" s="479"/>
      <c r="Q4955" s="479"/>
      <c r="R4955" s="623"/>
      <c r="S4955" s="478"/>
      <c r="T4955" s="478"/>
      <c r="U4955" s="624"/>
      <c r="V4955" s="624"/>
      <c r="W4955" s="624"/>
      <c r="BB4955" s="478"/>
      <c r="BC4955" s="478"/>
      <c r="BD4955" s="478"/>
      <c r="BE4955" s="478"/>
      <c r="BF4955" s="478"/>
      <c r="BG4955" s="478"/>
    </row>
    <row r="4956" spans="2:59" x14ac:dyDescent="0.2">
      <c r="B4956" s="478"/>
      <c r="C4956" s="478"/>
      <c r="D4956" s="620"/>
      <c r="E4956" s="620"/>
      <c r="F4956" s="620"/>
      <c r="G4956" s="479"/>
      <c r="H4956" s="621"/>
      <c r="I4956" s="622"/>
      <c r="J4956" s="622"/>
      <c r="K4956" s="623"/>
      <c r="L4956" s="623"/>
      <c r="M4956" s="622"/>
      <c r="N4956" s="623"/>
      <c r="O4956" s="622"/>
      <c r="P4956" s="479"/>
      <c r="Q4956" s="479"/>
      <c r="R4956" s="623"/>
      <c r="S4956" s="478"/>
      <c r="T4956" s="478"/>
      <c r="U4956" s="624"/>
      <c r="V4956" s="624"/>
      <c r="W4956" s="624"/>
      <c r="BB4956" s="478"/>
      <c r="BC4956" s="478"/>
      <c r="BD4956" s="478"/>
      <c r="BE4956" s="478"/>
      <c r="BF4956" s="478"/>
      <c r="BG4956" s="478"/>
    </row>
    <row r="4957" spans="2:59" x14ac:dyDescent="0.2">
      <c r="B4957" s="478"/>
      <c r="C4957" s="478"/>
      <c r="D4957" s="620"/>
      <c r="E4957" s="620"/>
      <c r="F4957" s="620"/>
      <c r="G4957" s="479"/>
      <c r="H4957" s="621"/>
      <c r="I4957" s="622"/>
      <c r="J4957" s="622"/>
      <c r="K4957" s="623"/>
      <c r="L4957" s="623"/>
      <c r="M4957" s="622"/>
      <c r="N4957" s="623"/>
      <c r="O4957" s="622"/>
      <c r="P4957" s="479"/>
      <c r="Q4957" s="479"/>
      <c r="R4957" s="623"/>
      <c r="S4957" s="478"/>
      <c r="T4957" s="478"/>
      <c r="U4957" s="624"/>
      <c r="V4957" s="624"/>
      <c r="W4957" s="624"/>
      <c r="BB4957" s="478"/>
      <c r="BC4957" s="478"/>
      <c r="BD4957" s="478"/>
      <c r="BE4957" s="478"/>
      <c r="BF4957" s="478"/>
      <c r="BG4957" s="478"/>
    </row>
    <row r="4958" spans="2:59" x14ac:dyDescent="0.2">
      <c r="B4958" s="478"/>
      <c r="C4958" s="478"/>
      <c r="D4958" s="620"/>
      <c r="E4958" s="620"/>
      <c r="F4958" s="620"/>
      <c r="G4958" s="479"/>
      <c r="H4958" s="621"/>
      <c r="I4958" s="622"/>
      <c r="J4958" s="622"/>
      <c r="K4958" s="623"/>
      <c r="L4958" s="623"/>
      <c r="M4958" s="622"/>
      <c r="N4958" s="623"/>
      <c r="O4958" s="622"/>
      <c r="P4958" s="479"/>
      <c r="Q4958" s="479"/>
      <c r="R4958" s="623"/>
      <c r="S4958" s="478"/>
      <c r="T4958" s="478"/>
      <c r="U4958" s="624"/>
      <c r="V4958" s="624"/>
      <c r="W4958" s="624"/>
      <c r="BB4958" s="478"/>
      <c r="BC4958" s="478"/>
      <c r="BD4958" s="478"/>
      <c r="BE4958" s="478"/>
      <c r="BF4958" s="478"/>
      <c r="BG4958" s="478"/>
    </row>
    <row r="4959" spans="2:59" x14ac:dyDescent="0.2">
      <c r="B4959" s="478"/>
      <c r="C4959" s="478"/>
      <c r="D4959" s="620"/>
      <c r="E4959" s="620"/>
      <c r="F4959" s="620"/>
      <c r="G4959" s="479"/>
      <c r="H4959" s="621"/>
      <c r="I4959" s="622"/>
      <c r="J4959" s="622"/>
      <c r="K4959" s="623"/>
      <c r="L4959" s="623"/>
      <c r="M4959" s="622"/>
      <c r="N4959" s="623"/>
      <c r="O4959" s="622"/>
      <c r="P4959" s="479"/>
      <c r="Q4959" s="479"/>
      <c r="R4959" s="623"/>
      <c r="S4959" s="478"/>
      <c r="T4959" s="478"/>
      <c r="U4959" s="624"/>
      <c r="V4959" s="624"/>
      <c r="W4959" s="624"/>
      <c r="BB4959" s="478"/>
      <c r="BC4959" s="478"/>
      <c r="BD4959" s="478"/>
      <c r="BE4959" s="478"/>
      <c r="BF4959" s="478"/>
      <c r="BG4959" s="478"/>
    </row>
    <row r="4960" spans="2:59" x14ac:dyDescent="0.2">
      <c r="B4960" s="478"/>
      <c r="C4960" s="478"/>
      <c r="D4960" s="620"/>
      <c r="E4960" s="620"/>
      <c r="F4960" s="620"/>
      <c r="G4960" s="479"/>
      <c r="H4960" s="621"/>
      <c r="I4960" s="622"/>
      <c r="J4960" s="622"/>
      <c r="K4960" s="623"/>
      <c r="L4960" s="623"/>
      <c r="M4960" s="622"/>
      <c r="N4960" s="623"/>
      <c r="O4960" s="622"/>
      <c r="P4960" s="479"/>
      <c r="Q4960" s="479"/>
      <c r="R4960" s="623"/>
      <c r="S4960" s="478"/>
      <c r="T4960" s="478"/>
      <c r="U4960" s="624"/>
      <c r="V4960" s="624"/>
      <c r="W4960" s="624"/>
      <c r="BB4960" s="478"/>
      <c r="BC4960" s="478"/>
      <c r="BD4960" s="478"/>
      <c r="BE4960" s="478"/>
      <c r="BF4960" s="478"/>
      <c r="BG4960" s="478"/>
    </row>
    <row r="4961" spans="2:59" x14ac:dyDescent="0.2">
      <c r="B4961" s="478"/>
      <c r="C4961" s="478"/>
      <c r="D4961" s="620"/>
      <c r="E4961" s="620"/>
      <c r="F4961" s="620"/>
      <c r="G4961" s="479"/>
      <c r="H4961" s="621"/>
      <c r="I4961" s="622"/>
      <c r="J4961" s="622"/>
      <c r="K4961" s="623"/>
      <c r="L4961" s="623"/>
      <c r="M4961" s="622"/>
      <c r="N4961" s="623"/>
      <c r="O4961" s="622"/>
      <c r="P4961" s="479"/>
      <c r="Q4961" s="479"/>
      <c r="R4961" s="623"/>
      <c r="S4961" s="478"/>
      <c r="T4961" s="478"/>
      <c r="U4961" s="624"/>
      <c r="V4961" s="624"/>
      <c r="W4961" s="624"/>
      <c r="BB4961" s="478"/>
      <c r="BC4961" s="478"/>
      <c r="BD4961" s="478"/>
      <c r="BE4961" s="478"/>
      <c r="BF4961" s="478"/>
      <c r="BG4961" s="478"/>
    </row>
    <row r="4962" spans="2:59" x14ac:dyDescent="0.2">
      <c r="B4962" s="478"/>
      <c r="C4962" s="478"/>
      <c r="D4962" s="620"/>
      <c r="E4962" s="620"/>
      <c r="F4962" s="620"/>
      <c r="G4962" s="479"/>
      <c r="H4962" s="621"/>
      <c r="I4962" s="622"/>
      <c r="J4962" s="622"/>
      <c r="K4962" s="623"/>
      <c r="L4962" s="623"/>
      <c r="M4962" s="622"/>
      <c r="N4962" s="623"/>
      <c r="O4962" s="622"/>
      <c r="P4962" s="479"/>
      <c r="Q4962" s="479"/>
      <c r="R4962" s="623"/>
      <c r="S4962" s="478"/>
      <c r="T4962" s="478"/>
      <c r="U4962" s="624"/>
      <c r="V4962" s="624"/>
      <c r="W4962" s="624"/>
      <c r="BB4962" s="478"/>
      <c r="BC4962" s="478"/>
      <c r="BD4962" s="478"/>
      <c r="BE4962" s="478"/>
      <c r="BF4962" s="478"/>
      <c r="BG4962" s="478"/>
    </row>
    <row r="4963" spans="2:59" x14ac:dyDescent="0.2">
      <c r="B4963" s="478"/>
      <c r="C4963" s="478"/>
      <c r="D4963" s="620"/>
      <c r="E4963" s="620"/>
      <c r="F4963" s="620"/>
      <c r="G4963" s="479"/>
      <c r="H4963" s="621"/>
      <c r="I4963" s="622"/>
      <c r="J4963" s="622"/>
      <c r="K4963" s="623"/>
      <c r="L4963" s="623"/>
      <c r="M4963" s="622"/>
      <c r="N4963" s="623"/>
      <c r="O4963" s="622"/>
      <c r="P4963" s="479"/>
      <c r="Q4963" s="479"/>
      <c r="R4963" s="623"/>
      <c r="S4963" s="478"/>
      <c r="T4963" s="478"/>
      <c r="U4963" s="624"/>
      <c r="V4963" s="624"/>
      <c r="W4963" s="624"/>
      <c r="BB4963" s="478"/>
      <c r="BC4963" s="478"/>
      <c r="BD4963" s="478"/>
      <c r="BE4963" s="478"/>
      <c r="BF4963" s="478"/>
      <c r="BG4963" s="478"/>
    </row>
    <row r="4964" spans="2:59" x14ac:dyDescent="0.2">
      <c r="B4964" s="478"/>
      <c r="C4964" s="478"/>
      <c r="D4964" s="620"/>
      <c r="E4964" s="620"/>
      <c r="F4964" s="620"/>
      <c r="G4964" s="479"/>
      <c r="H4964" s="621"/>
      <c r="I4964" s="622"/>
      <c r="J4964" s="622"/>
      <c r="K4964" s="623"/>
      <c r="L4964" s="623"/>
      <c r="M4964" s="622"/>
      <c r="N4964" s="623"/>
      <c r="O4964" s="622"/>
      <c r="P4964" s="479"/>
      <c r="Q4964" s="479"/>
      <c r="R4964" s="623"/>
      <c r="S4964" s="478"/>
      <c r="T4964" s="478"/>
      <c r="U4964" s="624"/>
      <c r="V4964" s="624"/>
      <c r="W4964" s="624"/>
      <c r="BB4964" s="478"/>
      <c r="BC4964" s="478"/>
      <c r="BD4964" s="478"/>
      <c r="BE4964" s="478"/>
      <c r="BF4964" s="478"/>
      <c r="BG4964" s="478"/>
    </row>
    <row r="4965" spans="2:59" x14ac:dyDescent="0.2">
      <c r="B4965" s="478"/>
      <c r="C4965" s="478"/>
      <c r="D4965" s="620"/>
      <c r="E4965" s="620"/>
      <c r="F4965" s="620"/>
      <c r="G4965" s="479"/>
      <c r="H4965" s="621"/>
      <c r="I4965" s="622"/>
      <c r="J4965" s="622"/>
      <c r="K4965" s="623"/>
      <c r="L4965" s="623"/>
      <c r="M4965" s="622"/>
      <c r="N4965" s="623"/>
      <c r="O4965" s="622"/>
      <c r="P4965" s="479"/>
      <c r="Q4965" s="479"/>
      <c r="R4965" s="623"/>
      <c r="S4965" s="478"/>
      <c r="T4965" s="478"/>
      <c r="U4965" s="624"/>
      <c r="V4965" s="624"/>
      <c r="W4965" s="624"/>
      <c r="BB4965" s="478"/>
      <c r="BC4965" s="478"/>
      <c r="BD4965" s="478"/>
      <c r="BE4965" s="478"/>
      <c r="BF4965" s="478"/>
      <c r="BG4965" s="478"/>
    </row>
    <row r="4966" spans="2:59" x14ac:dyDescent="0.2">
      <c r="B4966" s="478"/>
      <c r="C4966" s="478"/>
      <c r="D4966" s="620"/>
      <c r="E4966" s="620"/>
      <c r="F4966" s="620"/>
      <c r="G4966" s="479"/>
      <c r="H4966" s="621"/>
      <c r="I4966" s="622"/>
      <c r="J4966" s="622"/>
      <c r="K4966" s="623"/>
      <c r="L4966" s="623"/>
      <c r="M4966" s="622"/>
      <c r="N4966" s="623"/>
      <c r="O4966" s="622"/>
      <c r="P4966" s="479"/>
      <c r="Q4966" s="479"/>
      <c r="R4966" s="623"/>
      <c r="S4966" s="478"/>
      <c r="T4966" s="478"/>
      <c r="U4966" s="624"/>
      <c r="V4966" s="624"/>
      <c r="W4966" s="624"/>
      <c r="BB4966" s="478"/>
      <c r="BC4966" s="478"/>
      <c r="BD4966" s="478"/>
      <c r="BE4966" s="478"/>
      <c r="BF4966" s="478"/>
      <c r="BG4966" s="478"/>
    </row>
    <row r="4967" spans="2:59" x14ac:dyDescent="0.2">
      <c r="B4967" s="478"/>
      <c r="C4967" s="478"/>
      <c r="D4967" s="620"/>
      <c r="E4967" s="620"/>
      <c r="F4967" s="620"/>
      <c r="G4967" s="479"/>
      <c r="H4967" s="621"/>
      <c r="I4967" s="622"/>
      <c r="J4967" s="622"/>
      <c r="K4967" s="623"/>
      <c r="L4967" s="623"/>
      <c r="M4967" s="622"/>
      <c r="N4967" s="623"/>
      <c r="O4967" s="622"/>
      <c r="P4967" s="479"/>
      <c r="Q4967" s="479"/>
      <c r="R4967" s="623"/>
      <c r="S4967" s="478"/>
      <c r="T4967" s="478"/>
      <c r="U4967" s="624"/>
      <c r="V4967" s="624"/>
      <c r="W4967" s="624"/>
      <c r="BB4967" s="478"/>
      <c r="BC4967" s="478"/>
      <c r="BD4967" s="478"/>
      <c r="BE4967" s="478"/>
      <c r="BF4967" s="478"/>
      <c r="BG4967" s="478"/>
    </row>
    <row r="4968" spans="2:59" x14ac:dyDescent="0.2">
      <c r="B4968" s="478"/>
      <c r="C4968" s="478"/>
      <c r="D4968" s="620"/>
      <c r="E4968" s="620"/>
      <c r="F4968" s="620"/>
      <c r="G4968" s="479"/>
      <c r="H4968" s="621"/>
      <c r="I4968" s="622"/>
      <c r="J4968" s="622"/>
      <c r="K4968" s="623"/>
      <c r="L4968" s="623"/>
      <c r="M4968" s="622"/>
      <c r="N4968" s="623"/>
      <c r="O4968" s="622"/>
      <c r="P4968" s="479"/>
      <c r="Q4968" s="479"/>
      <c r="R4968" s="623"/>
      <c r="S4968" s="478"/>
      <c r="T4968" s="478"/>
      <c r="U4968" s="624"/>
      <c r="V4968" s="624"/>
      <c r="W4968" s="624"/>
      <c r="BB4968" s="478"/>
      <c r="BC4968" s="478"/>
      <c r="BD4968" s="478"/>
      <c r="BE4968" s="478"/>
      <c r="BF4968" s="478"/>
      <c r="BG4968" s="478"/>
    </row>
    <row r="4969" spans="2:59" x14ac:dyDescent="0.2">
      <c r="B4969" s="478"/>
      <c r="C4969" s="478"/>
      <c r="D4969" s="620"/>
      <c r="E4969" s="620"/>
      <c r="F4969" s="620"/>
      <c r="G4969" s="479"/>
      <c r="H4969" s="621"/>
      <c r="I4969" s="622"/>
      <c r="J4969" s="622"/>
      <c r="K4969" s="623"/>
      <c r="L4969" s="623"/>
      <c r="M4969" s="622"/>
      <c r="N4969" s="623"/>
      <c r="O4969" s="622"/>
      <c r="P4969" s="479"/>
      <c r="Q4969" s="479"/>
      <c r="R4969" s="623"/>
      <c r="S4969" s="478"/>
      <c r="T4969" s="478"/>
      <c r="U4969" s="624"/>
      <c r="V4969" s="624"/>
      <c r="W4969" s="624"/>
      <c r="BB4969" s="478"/>
      <c r="BC4969" s="478"/>
      <c r="BD4969" s="478"/>
      <c r="BE4969" s="478"/>
      <c r="BF4969" s="478"/>
      <c r="BG4969" s="478"/>
    </row>
    <row r="4970" spans="2:59" x14ac:dyDescent="0.2">
      <c r="B4970" s="478"/>
      <c r="C4970" s="478"/>
      <c r="D4970" s="620"/>
      <c r="E4970" s="620"/>
      <c r="F4970" s="620"/>
      <c r="G4970" s="479"/>
      <c r="H4970" s="621"/>
      <c r="I4970" s="622"/>
      <c r="J4970" s="622"/>
      <c r="K4970" s="623"/>
      <c r="L4970" s="623"/>
      <c r="M4970" s="622"/>
      <c r="N4970" s="623"/>
      <c r="O4970" s="622"/>
      <c r="P4970" s="479"/>
      <c r="Q4970" s="479"/>
      <c r="R4970" s="623"/>
      <c r="S4970" s="478"/>
      <c r="T4970" s="478"/>
      <c r="U4970" s="624"/>
      <c r="V4970" s="624"/>
      <c r="W4970" s="624"/>
      <c r="BB4970" s="478"/>
      <c r="BC4970" s="478"/>
      <c r="BD4970" s="478"/>
      <c r="BE4970" s="478"/>
      <c r="BF4970" s="478"/>
      <c r="BG4970" s="478"/>
    </row>
    <row r="4971" spans="2:59" x14ac:dyDescent="0.2">
      <c r="B4971" s="478"/>
      <c r="C4971" s="478"/>
      <c r="D4971" s="620"/>
      <c r="E4971" s="620"/>
      <c r="F4971" s="620"/>
      <c r="G4971" s="479"/>
      <c r="H4971" s="621"/>
      <c r="I4971" s="622"/>
      <c r="J4971" s="622"/>
      <c r="K4971" s="623"/>
      <c r="L4971" s="623"/>
      <c r="M4971" s="622"/>
      <c r="N4971" s="623"/>
      <c r="O4971" s="622"/>
      <c r="P4971" s="479"/>
      <c r="Q4971" s="479"/>
      <c r="R4971" s="623"/>
      <c r="S4971" s="478"/>
      <c r="T4971" s="478"/>
      <c r="U4971" s="624"/>
      <c r="V4971" s="624"/>
      <c r="W4971" s="624"/>
      <c r="BB4971" s="478"/>
      <c r="BC4971" s="478"/>
      <c r="BD4971" s="478"/>
      <c r="BE4971" s="478"/>
      <c r="BF4971" s="478"/>
      <c r="BG4971" s="478"/>
    </row>
    <row r="4972" spans="2:59" x14ac:dyDescent="0.2">
      <c r="B4972" s="478"/>
      <c r="C4972" s="478"/>
      <c r="D4972" s="620"/>
      <c r="E4972" s="620"/>
      <c r="F4972" s="620"/>
      <c r="G4972" s="479"/>
      <c r="H4972" s="621"/>
      <c r="I4972" s="622"/>
      <c r="J4972" s="622"/>
      <c r="K4972" s="623"/>
      <c r="L4972" s="623"/>
      <c r="M4972" s="622"/>
      <c r="N4972" s="623"/>
      <c r="O4972" s="622"/>
      <c r="P4972" s="479"/>
      <c r="Q4972" s="479"/>
      <c r="R4972" s="623"/>
      <c r="S4972" s="478"/>
      <c r="T4972" s="478"/>
      <c r="U4972" s="624"/>
      <c r="V4972" s="624"/>
      <c r="W4972" s="624"/>
      <c r="BB4972" s="478"/>
      <c r="BC4972" s="478"/>
      <c r="BD4972" s="478"/>
      <c r="BE4972" s="478"/>
      <c r="BF4972" s="478"/>
      <c r="BG4972" s="478"/>
    </row>
    <row r="4973" spans="2:59" x14ac:dyDescent="0.2">
      <c r="B4973" s="478"/>
      <c r="C4973" s="478"/>
      <c r="D4973" s="620"/>
      <c r="E4973" s="620"/>
      <c r="F4973" s="620"/>
      <c r="G4973" s="479"/>
      <c r="H4973" s="621"/>
      <c r="I4973" s="622"/>
      <c r="J4973" s="622"/>
      <c r="K4973" s="623"/>
      <c r="L4973" s="623"/>
      <c r="M4973" s="622"/>
      <c r="N4973" s="623"/>
      <c r="O4973" s="622"/>
      <c r="P4973" s="479"/>
      <c r="Q4973" s="479"/>
      <c r="R4973" s="623"/>
      <c r="S4973" s="478"/>
      <c r="T4973" s="478"/>
      <c r="U4973" s="624"/>
      <c r="V4973" s="624"/>
      <c r="W4973" s="624"/>
      <c r="BB4973" s="478"/>
      <c r="BC4973" s="478"/>
      <c r="BD4973" s="478"/>
      <c r="BE4973" s="478"/>
      <c r="BF4973" s="478"/>
      <c r="BG4973" s="478"/>
    </row>
    <row r="4974" spans="2:59" x14ac:dyDescent="0.2">
      <c r="B4974" s="478"/>
      <c r="C4974" s="478"/>
      <c r="D4974" s="620"/>
      <c r="E4974" s="620"/>
      <c r="F4974" s="620"/>
      <c r="G4974" s="479"/>
      <c r="H4974" s="621"/>
      <c r="I4974" s="622"/>
      <c r="J4974" s="622"/>
      <c r="K4974" s="623"/>
      <c r="L4974" s="623"/>
      <c r="M4974" s="622"/>
      <c r="N4974" s="623"/>
      <c r="O4974" s="622"/>
      <c r="P4974" s="479"/>
      <c r="Q4974" s="479"/>
      <c r="R4974" s="623"/>
      <c r="S4974" s="478"/>
      <c r="T4974" s="478"/>
      <c r="U4974" s="624"/>
      <c r="V4974" s="624"/>
      <c r="W4974" s="624"/>
      <c r="BB4974" s="478"/>
      <c r="BC4974" s="478"/>
      <c r="BD4974" s="478"/>
      <c r="BE4974" s="478"/>
      <c r="BF4974" s="478"/>
      <c r="BG4974" s="478"/>
    </row>
    <row r="4975" spans="2:59" x14ac:dyDescent="0.2">
      <c r="B4975" s="478"/>
      <c r="C4975" s="478"/>
      <c r="D4975" s="620"/>
      <c r="E4975" s="620"/>
      <c r="F4975" s="620"/>
      <c r="G4975" s="479"/>
      <c r="H4975" s="621"/>
      <c r="I4975" s="622"/>
      <c r="J4975" s="622"/>
      <c r="K4975" s="623"/>
      <c r="L4975" s="623"/>
      <c r="M4975" s="622"/>
      <c r="N4975" s="623"/>
      <c r="O4975" s="622"/>
      <c r="P4975" s="479"/>
      <c r="Q4975" s="479"/>
      <c r="R4975" s="623"/>
      <c r="S4975" s="478"/>
      <c r="T4975" s="478"/>
      <c r="U4975" s="624"/>
      <c r="V4975" s="624"/>
      <c r="W4975" s="624"/>
      <c r="BB4975" s="478"/>
      <c r="BC4975" s="478"/>
      <c r="BD4975" s="478"/>
      <c r="BE4975" s="478"/>
      <c r="BF4975" s="478"/>
      <c r="BG4975" s="478"/>
    </row>
    <row r="4976" spans="2:59" x14ac:dyDescent="0.2">
      <c r="B4976" s="478"/>
      <c r="C4976" s="478"/>
      <c r="D4976" s="620"/>
      <c r="E4976" s="620"/>
      <c r="F4976" s="620"/>
      <c r="G4976" s="479"/>
      <c r="H4976" s="621"/>
      <c r="I4976" s="622"/>
      <c r="J4976" s="622"/>
      <c r="K4976" s="623"/>
      <c r="L4976" s="623"/>
      <c r="M4976" s="622"/>
      <c r="N4976" s="623"/>
      <c r="O4976" s="622"/>
      <c r="P4976" s="479"/>
      <c r="Q4976" s="479"/>
      <c r="R4976" s="623"/>
      <c r="S4976" s="478"/>
      <c r="T4976" s="478"/>
      <c r="U4976" s="624"/>
      <c r="V4976" s="624"/>
      <c r="W4976" s="624"/>
      <c r="BB4976" s="478"/>
      <c r="BC4976" s="478"/>
      <c r="BD4976" s="478"/>
      <c r="BE4976" s="478"/>
      <c r="BF4976" s="478"/>
      <c r="BG4976" s="478"/>
    </row>
    <row r="4977" spans="2:59" x14ac:dyDescent="0.2">
      <c r="B4977" s="478"/>
      <c r="C4977" s="478"/>
      <c r="D4977" s="620"/>
      <c r="E4977" s="620"/>
      <c r="F4977" s="620"/>
      <c r="G4977" s="479"/>
      <c r="H4977" s="621"/>
      <c r="I4977" s="622"/>
      <c r="J4977" s="622"/>
      <c r="K4977" s="623"/>
      <c r="L4977" s="623"/>
      <c r="M4977" s="622"/>
      <c r="N4977" s="623"/>
      <c r="O4977" s="622"/>
      <c r="P4977" s="479"/>
      <c r="Q4977" s="479"/>
      <c r="R4977" s="623"/>
      <c r="S4977" s="478"/>
      <c r="T4977" s="478"/>
      <c r="U4977" s="624"/>
      <c r="V4977" s="624"/>
      <c r="W4977" s="624"/>
      <c r="BB4977" s="478"/>
      <c r="BC4977" s="478"/>
      <c r="BD4977" s="478"/>
      <c r="BE4977" s="478"/>
      <c r="BF4977" s="478"/>
      <c r="BG4977" s="478"/>
    </row>
    <row r="4978" spans="2:59" x14ac:dyDescent="0.2">
      <c r="B4978" s="478"/>
      <c r="C4978" s="478"/>
      <c r="D4978" s="620"/>
      <c r="E4978" s="620"/>
      <c r="F4978" s="620"/>
      <c r="G4978" s="479"/>
      <c r="H4978" s="621"/>
      <c r="I4978" s="622"/>
      <c r="J4978" s="622"/>
      <c r="K4978" s="623"/>
      <c r="L4978" s="623"/>
      <c r="M4978" s="622"/>
      <c r="N4978" s="623"/>
      <c r="O4978" s="622"/>
      <c r="P4978" s="479"/>
      <c r="Q4978" s="479"/>
      <c r="R4978" s="623"/>
      <c r="S4978" s="478"/>
      <c r="T4978" s="478"/>
      <c r="U4978" s="624"/>
      <c r="V4978" s="624"/>
      <c r="W4978" s="624"/>
      <c r="BB4978" s="478"/>
      <c r="BC4978" s="478"/>
      <c r="BD4978" s="478"/>
      <c r="BE4978" s="478"/>
      <c r="BF4978" s="478"/>
      <c r="BG4978" s="478"/>
    </row>
    <row r="4979" spans="2:59" x14ac:dyDescent="0.2">
      <c r="B4979" s="478"/>
      <c r="C4979" s="478"/>
      <c r="D4979" s="620"/>
      <c r="E4979" s="620"/>
      <c r="F4979" s="620"/>
      <c r="G4979" s="479"/>
      <c r="H4979" s="621"/>
      <c r="I4979" s="622"/>
      <c r="J4979" s="622"/>
      <c r="K4979" s="623"/>
      <c r="L4979" s="623"/>
      <c r="M4979" s="622"/>
      <c r="N4979" s="623"/>
      <c r="O4979" s="622"/>
      <c r="P4979" s="479"/>
      <c r="Q4979" s="479"/>
      <c r="R4979" s="623"/>
      <c r="S4979" s="478"/>
      <c r="T4979" s="478"/>
      <c r="U4979" s="624"/>
      <c r="V4979" s="624"/>
      <c r="W4979" s="624"/>
      <c r="BB4979" s="478"/>
      <c r="BC4979" s="478"/>
      <c r="BD4979" s="478"/>
      <c r="BE4979" s="478"/>
      <c r="BF4979" s="478"/>
      <c r="BG4979" s="478"/>
    </row>
    <row r="4980" spans="2:59" x14ac:dyDescent="0.2">
      <c r="B4980" s="478"/>
      <c r="C4980" s="478"/>
      <c r="D4980" s="620"/>
      <c r="E4980" s="620"/>
      <c r="F4980" s="620"/>
      <c r="G4980" s="479"/>
      <c r="H4980" s="621"/>
      <c r="I4980" s="622"/>
      <c r="J4980" s="622"/>
      <c r="K4980" s="623"/>
      <c r="L4980" s="623"/>
      <c r="M4980" s="622"/>
      <c r="N4980" s="623"/>
      <c r="O4980" s="622"/>
      <c r="P4980" s="479"/>
      <c r="Q4980" s="479"/>
      <c r="R4980" s="623"/>
      <c r="S4980" s="478"/>
      <c r="T4980" s="478"/>
      <c r="U4980" s="624"/>
      <c r="V4980" s="624"/>
      <c r="W4980" s="624"/>
      <c r="BB4980" s="478"/>
      <c r="BC4980" s="478"/>
      <c r="BD4980" s="478"/>
      <c r="BE4980" s="478"/>
      <c r="BF4980" s="478"/>
      <c r="BG4980" s="478"/>
    </row>
    <row r="4981" spans="2:59" x14ac:dyDescent="0.2">
      <c r="B4981" s="478"/>
      <c r="C4981" s="478"/>
      <c r="D4981" s="620"/>
      <c r="E4981" s="620"/>
      <c r="F4981" s="620"/>
      <c r="G4981" s="479"/>
      <c r="H4981" s="621"/>
      <c r="I4981" s="622"/>
      <c r="J4981" s="622"/>
      <c r="K4981" s="623"/>
      <c r="L4981" s="623"/>
      <c r="M4981" s="622"/>
      <c r="N4981" s="623"/>
      <c r="O4981" s="622"/>
      <c r="P4981" s="479"/>
      <c r="Q4981" s="479"/>
      <c r="R4981" s="623"/>
      <c r="S4981" s="478"/>
      <c r="T4981" s="478"/>
      <c r="U4981" s="624"/>
      <c r="V4981" s="624"/>
      <c r="W4981" s="624"/>
      <c r="BB4981" s="478"/>
      <c r="BC4981" s="478"/>
      <c r="BD4981" s="478"/>
      <c r="BE4981" s="478"/>
      <c r="BF4981" s="478"/>
      <c r="BG4981" s="478"/>
    </row>
    <row r="4982" spans="2:59" x14ac:dyDescent="0.2">
      <c r="B4982" s="478"/>
      <c r="C4982" s="478"/>
      <c r="D4982" s="620"/>
      <c r="E4982" s="620"/>
      <c r="F4982" s="620"/>
      <c r="G4982" s="479"/>
      <c r="H4982" s="621"/>
      <c r="I4982" s="622"/>
      <c r="J4982" s="622"/>
      <c r="K4982" s="623"/>
      <c r="L4982" s="623"/>
      <c r="M4982" s="622"/>
      <c r="N4982" s="623"/>
      <c r="O4982" s="622"/>
      <c r="P4982" s="479"/>
      <c r="Q4982" s="479"/>
      <c r="R4982" s="623"/>
      <c r="S4982" s="478"/>
      <c r="T4982" s="478"/>
      <c r="U4982" s="624"/>
      <c r="V4982" s="624"/>
      <c r="W4982" s="624"/>
      <c r="BB4982" s="478"/>
      <c r="BC4982" s="478"/>
      <c r="BD4982" s="478"/>
      <c r="BE4982" s="478"/>
      <c r="BF4982" s="478"/>
      <c r="BG4982" s="478"/>
    </row>
    <row r="4983" spans="2:59" x14ac:dyDescent="0.2">
      <c r="B4983" s="478"/>
      <c r="C4983" s="478"/>
      <c r="D4983" s="620"/>
      <c r="E4983" s="620"/>
      <c r="F4983" s="620"/>
      <c r="G4983" s="479"/>
      <c r="H4983" s="621"/>
      <c r="I4983" s="622"/>
      <c r="J4983" s="622"/>
      <c r="K4983" s="623"/>
      <c r="L4983" s="623"/>
      <c r="M4983" s="622"/>
      <c r="N4983" s="623"/>
      <c r="O4983" s="622"/>
      <c r="P4983" s="479"/>
      <c r="Q4983" s="479"/>
      <c r="R4983" s="623"/>
      <c r="S4983" s="478"/>
      <c r="T4983" s="478"/>
      <c r="U4983" s="624"/>
      <c r="V4983" s="624"/>
      <c r="W4983" s="624"/>
      <c r="BB4983" s="478"/>
      <c r="BC4983" s="478"/>
      <c r="BD4983" s="478"/>
      <c r="BE4983" s="478"/>
      <c r="BF4983" s="478"/>
      <c r="BG4983" s="478"/>
    </row>
    <row r="4984" spans="2:59" x14ac:dyDescent="0.2">
      <c r="B4984" s="478"/>
      <c r="C4984" s="478"/>
      <c r="D4984" s="620"/>
      <c r="E4984" s="620"/>
      <c r="F4984" s="620"/>
      <c r="G4984" s="479"/>
      <c r="H4984" s="621"/>
      <c r="I4984" s="622"/>
      <c r="J4984" s="622"/>
      <c r="K4984" s="623"/>
      <c r="L4984" s="623"/>
      <c r="M4984" s="622"/>
      <c r="N4984" s="623"/>
      <c r="O4984" s="622"/>
      <c r="P4984" s="479"/>
      <c r="Q4984" s="479"/>
      <c r="R4984" s="623"/>
      <c r="S4984" s="478"/>
      <c r="T4984" s="478"/>
      <c r="U4984" s="624"/>
      <c r="V4984" s="624"/>
      <c r="W4984" s="624"/>
      <c r="BB4984" s="478"/>
      <c r="BC4984" s="478"/>
      <c r="BD4984" s="478"/>
      <c r="BE4984" s="478"/>
      <c r="BF4984" s="478"/>
      <c r="BG4984" s="478"/>
    </row>
    <row r="4985" spans="2:59" x14ac:dyDescent="0.2">
      <c r="B4985" s="478"/>
      <c r="C4985" s="478"/>
      <c r="D4985" s="620"/>
      <c r="E4985" s="620"/>
      <c r="F4985" s="620"/>
      <c r="G4985" s="479"/>
      <c r="H4985" s="621"/>
      <c r="I4985" s="622"/>
      <c r="J4985" s="622"/>
      <c r="K4985" s="623"/>
      <c r="L4985" s="623"/>
      <c r="M4985" s="622"/>
      <c r="N4985" s="623"/>
      <c r="O4985" s="622"/>
      <c r="P4985" s="479"/>
      <c r="Q4985" s="479"/>
      <c r="R4985" s="623"/>
      <c r="S4985" s="478"/>
      <c r="T4985" s="478"/>
      <c r="U4985" s="624"/>
      <c r="V4985" s="624"/>
      <c r="W4985" s="624"/>
      <c r="BB4985" s="478"/>
      <c r="BC4985" s="478"/>
      <c r="BD4985" s="478"/>
      <c r="BE4985" s="478"/>
      <c r="BF4985" s="478"/>
      <c r="BG4985" s="478"/>
    </row>
    <row r="4986" spans="2:59" x14ac:dyDescent="0.2">
      <c r="B4986" s="478"/>
      <c r="C4986" s="478"/>
      <c r="D4986" s="620"/>
      <c r="E4986" s="620"/>
      <c r="F4986" s="620"/>
      <c r="G4986" s="479"/>
      <c r="H4986" s="621"/>
      <c r="I4986" s="622"/>
      <c r="J4986" s="622"/>
      <c r="K4986" s="623"/>
      <c r="L4986" s="623"/>
      <c r="M4986" s="622"/>
      <c r="N4986" s="623"/>
      <c r="O4986" s="622"/>
      <c r="P4986" s="479"/>
      <c r="Q4986" s="479"/>
      <c r="R4986" s="623"/>
      <c r="S4986" s="478"/>
      <c r="T4986" s="478"/>
      <c r="U4986" s="624"/>
      <c r="V4986" s="624"/>
      <c r="W4986" s="624"/>
      <c r="BB4986" s="478"/>
      <c r="BC4986" s="478"/>
      <c r="BD4986" s="478"/>
      <c r="BE4986" s="478"/>
      <c r="BF4986" s="478"/>
      <c r="BG4986" s="478"/>
    </row>
    <row r="4987" spans="2:59" x14ac:dyDescent="0.2">
      <c r="B4987" s="478"/>
      <c r="C4987" s="478"/>
      <c r="D4987" s="620"/>
      <c r="E4987" s="620"/>
      <c r="F4987" s="620"/>
      <c r="G4987" s="479"/>
      <c r="H4987" s="621"/>
      <c r="I4987" s="622"/>
      <c r="J4987" s="622"/>
      <c r="K4987" s="623"/>
      <c r="L4987" s="623"/>
      <c r="M4987" s="622"/>
      <c r="N4987" s="623"/>
      <c r="O4987" s="622"/>
      <c r="P4987" s="479"/>
      <c r="Q4987" s="479"/>
      <c r="R4987" s="623"/>
      <c r="S4987" s="478"/>
      <c r="T4987" s="478"/>
      <c r="U4987" s="624"/>
      <c r="V4987" s="624"/>
      <c r="W4987" s="624"/>
      <c r="BB4987" s="478"/>
      <c r="BC4987" s="478"/>
      <c r="BD4987" s="478"/>
      <c r="BE4987" s="478"/>
      <c r="BF4987" s="478"/>
      <c r="BG4987" s="478"/>
    </row>
    <row r="4988" spans="2:59" x14ac:dyDescent="0.2">
      <c r="B4988" s="478"/>
      <c r="C4988" s="478"/>
      <c r="D4988" s="620"/>
      <c r="E4988" s="620"/>
      <c r="F4988" s="620"/>
      <c r="G4988" s="479"/>
      <c r="H4988" s="621"/>
      <c r="I4988" s="622"/>
      <c r="J4988" s="622"/>
      <c r="K4988" s="623"/>
      <c r="L4988" s="623"/>
      <c r="M4988" s="622"/>
      <c r="N4988" s="623"/>
      <c r="O4988" s="622"/>
      <c r="P4988" s="479"/>
      <c r="Q4988" s="479"/>
      <c r="R4988" s="623"/>
      <c r="S4988" s="478"/>
      <c r="T4988" s="478"/>
      <c r="U4988" s="624"/>
      <c r="V4988" s="624"/>
      <c r="W4988" s="624"/>
      <c r="BB4988" s="478"/>
      <c r="BC4988" s="478"/>
      <c r="BD4988" s="478"/>
      <c r="BE4988" s="478"/>
      <c r="BF4988" s="478"/>
      <c r="BG4988" s="478"/>
    </row>
    <row r="4989" spans="2:59" x14ac:dyDescent="0.2">
      <c r="B4989" s="478"/>
      <c r="C4989" s="478"/>
      <c r="D4989" s="620"/>
      <c r="E4989" s="620"/>
      <c r="F4989" s="620"/>
      <c r="G4989" s="479"/>
      <c r="H4989" s="621"/>
      <c r="I4989" s="622"/>
      <c r="J4989" s="622"/>
      <c r="K4989" s="623"/>
      <c r="L4989" s="623"/>
      <c r="M4989" s="622"/>
      <c r="N4989" s="623"/>
      <c r="O4989" s="622"/>
      <c r="P4989" s="479"/>
      <c r="Q4989" s="479"/>
      <c r="R4989" s="623"/>
      <c r="S4989" s="478"/>
      <c r="T4989" s="478"/>
      <c r="U4989" s="624"/>
      <c r="V4989" s="624"/>
      <c r="W4989" s="624"/>
      <c r="BB4989" s="478"/>
      <c r="BC4989" s="478"/>
      <c r="BD4989" s="478"/>
      <c r="BE4989" s="478"/>
      <c r="BF4989" s="478"/>
      <c r="BG4989" s="478"/>
    </row>
    <row r="4990" spans="2:59" x14ac:dyDescent="0.2">
      <c r="B4990" s="478"/>
      <c r="C4990" s="478"/>
      <c r="D4990" s="620"/>
      <c r="E4990" s="620"/>
      <c r="F4990" s="620"/>
      <c r="G4990" s="479"/>
      <c r="H4990" s="621"/>
      <c r="I4990" s="622"/>
      <c r="J4990" s="622"/>
      <c r="K4990" s="623"/>
      <c r="L4990" s="623"/>
      <c r="M4990" s="622"/>
      <c r="N4990" s="623"/>
      <c r="O4990" s="622"/>
      <c r="P4990" s="479"/>
      <c r="Q4990" s="479"/>
      <c r="R4990" s="623"/>
      <c r="S4990" s="478"/>
      <c r="T4990" s="478"/>
      <c r="U4990" s="624"/>
      <c r="V4990" s="624"/>
      <c r="W4990" s="624"/>
      <c r="BB4990" s="478"/>
      <c r="BC4990" s="478"/>
      <c r="BD4990" s="478"/>
      <c r="BE4990" s="478"/>
      <c r="BF4990" s="478"/>
      <c r="BG4990" s="478"/>
    </row>
    <row r="4991" spans="2:59" x14ac:dyDescent="0.2">
      <c r="B4991" s="478"/>
      <c r="C4991" s="478"/>
      <c r="D4991" s="620"/>
      <c r="E4991" s="620"/>
      <c r="F4991" s="620"/>
      <c r="G4991" s="479"/>
      <c r="H4991" s="621"/>
      <c r="I4991" s="622"/>
      <c r="J4991" s="622"/>
      <c r="K4991" s="623"/>
      <c r="L4991" s="623"/>
      <c r="M4991" s="622"/>
      <c r="N4991" s="623"/>
      <c r="O4991" s="622"/>
      <c r="P4991" s="479"/>
      <c r="Q4991" s="479"/>
      <c r="R4991" s="623"/>
      <c r="S4991" s="478"/>
      <c r="T4991" s="478"/>
      <c r="U4991" s="624"/>
      <c r="V4991" s="624"/>
      <c r="W4991" s="624"/>
      <c r="BB4991" s="478"/>
      <c r="BC4991" s="478"/>
      <c r="BD4991" s="478"/>
      <c r="BE4991" s="478"/>
      <c r="BF4991" s="478"/>
      <c r="BG4991" s="478"/>
    </row>
    <row r="4992" spans="2:59" x14ac:dyDescent="0.2">
      <c r="B4992" s="478"/>
      <c r="C4992" s="478"/>
      <c r="D4992" s="620"/>
      <c r="E4992" s="620"/>
      <c r="F4992" s="620"/>
      <c r="G4992" s="479"/>
      <c r="H4992" s="621"/>
      <c r="I4992" s="622"/>
      <c r="J4992" s="622"/>
      <c r="K4992" s="623"/>
      <c r="L4992" s="623"/>
      <c r="M4992" s="622"/>
      <c r="N4992" s="623"/>
      <c r="O4992" s="622"/>
      <c r="P4992" s="479"/>
      <c r="Q4992" s="479"/>
      <c r="R4992" s="623"/>
      <c r="S4992" s="478"/>
      <c r="T4992" s="478"/>
      <c r="U4992" s="624"/>
      <c r="V4992" s="624"/>
      <c r="W4992" s="624"/>
      <c r="BB4992" s="478"/>
      <c r="BC4992" s="478"/>
      <c r="BD4992" s="478"/>
      <c r="BE4992" s="478"/>
      <c r="BF4992" s="478"/>
      <c r="BG4992" s="478"/>
    </row>
    <row r="4993" spans="2:59" x14ac:dyDescent="0.2">
      <c r="B4993" s="478"/>
      <c r="C4993" s="478"/>
      <c r="D4993" s="620"/>
      <c r="E4993" s="620"/>
      <c r="F4993" s="620"/>
      <c r="G4993" s="479"/>
      <c r="H4993" s="621"/>
      <c r="I4993" s="622"/>
      <c r="J4993" s="622"/>
      <c r="K4993" s="623"/>
      <c r="L4993" s="623"/>
      <c r="M4993" s="622"/>
      <c r="N4993" s="623"/>
      <c r="O4993" s="622"/>
      <c r="P4993" s="479"/>
      <c r="Q4993" s="479"/>
      <c r="R4993" s="623"/>
      <c r="S4993" s="478"/>
      <c r="T4993" s="478"/>
      <c r="U4993" s="624"/>
      <c r="V4993" s="624"/>
      <c r="W4993" s="624"/>
      <c r="BB4993" s="478"/>
      <c r="BC4993" s="478"/>
      <c r="BD4993" s="478"/>
      <c r="BE4993" s="478"/>
      <c r="BF4993" s="478"/>
      <c r="BG4993" s="478"/>
    </row>
    <row r="4994" spans="2:59" x14ac:dyDescent="0.2">
      <c r="B4994" s="478"/>
      <c r="C4994" s="478"/>
      <c r="D4994" s="620"/>
      <c r="E4994" s="620"/>
      <c r="F4994" s="620"/>
      <c r="G4994" s="479"/>
      <c r="H4994" s="621"/>
      <c r="I4994" s="622"/>
      <c r="J4994" s="622"/>
      <c r="K4994" s="623"/>
      <c r="L4994" s="623"/>
      <c r="M4994" s="622"/>
      <c r="N4994" s="623"/>
      <c r="O4994" s="622"/>
      <c r="P4994" s="479"/>
      <c r="Q4994" s="479"/>
      <c r="R4994" s="623"/>
      <c r="S4994" s="478"/>
      <c r="T4994" s="478"/>
      <c r="U4994" s="624"/>
      <c r="V4994" s="624"/>
      <c r="W4994" s="624"/>
      <c r="BB4994" s="478"/>
      <c r="BC4994" s="478"/>
      <c r="BD4994" s="478"/>
      <c r="BE4994" s="478"/>
      <c r="BF4994" s="478"/>
      <c r="BG4994" s="478"/>
    </row>
    <row r="4995" spans="2:59" x14ac:dyDescent="0.2">
      <c r="B4995" s="478"/>
      <c r="C4995" s="478"/>
      <c r="D4995" s="620"/>
      <c r="E4995" s="620"/>
      <c r="F4995" s="620"/>
      <c r="G4995" s="479"/>
      <c r="H4995" s="621"/>
      <c r="I4995" s="622"/>
      <c r="J4995" s="622"/>
      <c r="K4995" s="623"/>
      <c r="L4995" s="623"/>
      <c r="M4995" s="622"/>
      <c r="N4995" s="623"/>
      <c r="O4995" s="622"/>
      <c r="P4995" s="479"/>
      <c r="Q4995" s="479"/>
      <c r="R4995" s="623"/>
      <c r="S4995" s="478"/>
      <c r="T4995" s="478"/>
      <c r="U4995" s="624"/>
      <c r="V4995" s="624"/>
      <c r="W4995" s="624"/>
      <c r="BB4995" s="478"/>
      <c r="BC4995" s="478"/>
      <c r="BD4995" s="478"/>
      <c r="BE4995" s="478"/>
      <c r="BF4995" s="478"/>
      <c r="BG4995" s="478"/>
    </row>
    <row r="4996" spans="2:59" x14ac:dyDescent="0.2">
      <c r="B4996" s="478"/>
      <c r="C4996" s="478"/>
      <c r="D4996" s="620"/>
      <c r="E4996" s="620"/>
      <c r="F4996" s="620"/>
      <c r="G4996" s="479"/>
      <c r="H4996" s="621"/>
      <c r="I4996" s="622"/>
      <c r="J4996" s="622"/>
      <c r="K4996" s="623"/>
      <c r="L4996" s="623"/>
      <c r="M4996" s="622"/>
      <c r="N4996" s="623"/>
      <c r="O4996" s="622"/>
      <c r="P4996" s="479"/>
      <c r="Q4996" s="479"/>
      <c r="R4996" s="623"/>
      <c r="S4996" s="478"/>
      <c r="T4996" s="478"/>
      <c r="U4996" s="624"/>
      <c r="V4996" s="624"/>
      <c r="W4996" s="624"/>
      <c r="BB4996" s="478"/>
      <c r="BC4996" s="478"/>
      <c r="BD4996" s="478"/>
      <c r="BE4996" s="478"/>
      <c r="BF4996" s="478"/>
      <c r="BG4996" s="478"/>
    </row>
    <row r="4997" spans="2:59" x14ac:dyDescent="0.2">
      <c r="B4997" s="478"/>
      <c r="C4997" s="478"/>
      <c r="D4997" s="620"/>
      <c r="E4997" s="620"/>
      <c r="F4997" s="620"/>
      <c r="G4997" s="479"/>
      <c r="H4997" s="621"/>
      <c r="I4997" s="622"/>
      <c r="J4997" s="622"/>
      <c r="K4997" s="623"/>
      <c r="L4997" s="623"/>
      <c r="M4997" s="622"/>
      <c r="N4997" s="623"/>
      <c r="O4997" s="622"/>
      <c r="P4997" s="479"/>
      <c r="Q4997" s="479"/>
      <c r="R4997" s="623"/>
      <c r="S4997" s="478"/>
      <c r="T4997" s="478"/>
      <c r="U4997" s="624"/>
      <c r="V4997" s="624"/>
      <c r="W4997" s="624"/>
      <c r="BB4997" s="478"/>
      <c r="BC4997" s="478"/>
      <c r="BD4997" s="478"/>
      <c r="BE4997" s="478"/>
      <c r="BF4997" s="478"/>
      <c r="BG4997" s="478"/>
    </row>
    <row r="4998" spans="2:59" x14ac:dyDescent="0.2">
      <c r="B4998" s="478"/>
      <c r="C4998" s="478"/>
      <c r="D4998" s="620"/>
      <c r="E4998" s="620"/>
      <c r="F4998" s="620"/>
      <c r="G4998" s="479"/>
      <c r="H4998" s="621"/>
      <c r="I4998" s="622"/>
      <c r="J4998" s="622"/>
      <c r="K4998" s="623"/>
      <c r="L4998" s="623"/>
      <c r="M4998" s="622"/>
      <c r="N4998" s="623"/>
      <c r="O4998" s="622"/>
      <c r="P4998" s="479"/>
      <c r="Q4998" s="479"/>
      <c r="R4998" s="623"/>
      <c r="S4998" s="478"/>
      <c r="T4998" s="478"/>
      <c r="U4998" s="624"/>
      <c r="V4998" s="624"/>
      <c r="W4998" s="624"/>
      <c r="BB4998" s="478"/>
      <c r="BC4998" s="478"/>
      <c r="BD4998" s="478"/>
      <c r="BE4998" s="478"/>
      <c r="BF4998" s="478"/>
      <c r="BG4998" s="478"/>
    </row>
    <row r="4999" spans="2:59" x14ac:dyDescent="0.2">
      <c r="B4999" s="478"/>
      <c r="C4999" s="478"/>
      <c r="D4999" s="620"/>
      <c r="E4999" s="620"/>
      <c r="F4999" s="620"/>
      <c r="G4999" s="479"/>
      <c r="H4999" s="621"/>
      <c r="I4999" s="622"/>
      <c r="J4999" s="622"/>
      <c r="K4999" s="623"/>
      <c r="L4999" s="623"/>
      <c r="M4999" s="622"/>
      <c r="N4999" s="623"/>
      <c r="O4999" s="622"/>
      <c r="P4999" s="479"/>
      <c r="Q4999" s="479"/>
      <c r="R4999" s="623"/>
      <c r="S4999" s="478"/>
      <c r="T4999" s="478"/>
      <c r="U4999" s="624"/>
      <c r="V4999" s="624"/>
      <c r="W4999" s="624"/>
      <c r="BB4999" s="478"/>
      <c r="BC4999" s="478"/>
      <c r="BD4999" s="478"/>
      <c r="BE4999" s="478"/>
      <c r="BF4999" s="478"/>
      <c r="BG4999" s="478"/>
    </row>
    <row r="5000" spans="2:59" x14ac:dyDescent="0.2">
      <c r="B5000" s="478"/>
      <c r="C5000" s="478"/>
      <c r="D5000" s="620"/>
      <c r="E5000" s="620"/>
      <c r="F5000" s="620"/>
      <c r="G5000" s="479"/>
      <c r="H5000" s="621"/>
      <c r="I5000" s="622"/>
      <c r="J5000" s="622"/>
      <c r="K5000" s="623"/>
      <c r="L5000" s="623"/>
      <c r="M5000" s="622"/>
      <c r="N5000" s="623"/>
      <c r="O5000" s="622"/>
      <c r="P5000" s="479"/>
      <c r="Q5000" s="479"/>
      <c r="R5000" s="623"/>
      <c r="S5000" s="478"/>
      <c r="T5000" s="478"/>
      <c r="U5000" s="624"/>
      <c r="V5000" s="624"/>
      <c r="W5000" s="624"/>
      <c r="BB5000" s="478"/>
      <c r="BC5000" s="478"/>
      <c r="BD5000" s="478"/>
      <c r="BE5000" s="478"/>
      <c r="BF5000" s="478"/>
      <c r="BG5000" s="478"/>
    </row>
    <row r="5001" spans="2:59" x14ac:dyDescent="0.2">
      <c r="B5001" s="478"/>
      <c r="C5001" s="478"/>
      <c r="D5001" s="620"/>
      <c r="E5001" s="620"/>
      <c r="F5001" s="620"/>
      <c r="G5001" s="479"/>
      <c r="H5001" s="621"/>
      <c r="I5001" s="622"/>
      <c r="J5001" s="622"/>
      <c r="K5001" s="623"/>
      <c r="L5001" s="623"/>
      <c r="M5001" s="622"/>
      <c r="N5001" s="623"/>
      <c r="O5001" s="622"/>
      <c r="P5001" s="479"/>
      <c r="Q5001" s="479"/>
      <c r="R5001" s="623"/>
      <c r="S5001" s="478"/>
      <c r="T5001" s="478"/>
      <c r="U5001" s="624"/>
      <c r="V5001" s="624"/>
      <c r="W5001" s="624"/>
      <c r="BB5001" s="478"/>
      <c r="BC5001" s="478"/>
      <c r="BD5001" s="478"/>
      <c r="BE5001" s="478"/>
      <c r="BF5001" s="478"/>
      <c r="BG5001" s="478"/>
    </row>
    <row r="5002" spans="2:59" x14ac:dyDescent="0.2">
      <c r="B5002" s="478"/>
      <c r="C5002" s="478"/>
      <c r="D5002" s="620"/>
      <c r="E5002" s="620"/>
      <c r="F5002" s="620"/>
      <c r="G5002" s="479"/>
      <c r="H5002" s="621"/>
      <c r="I5002" s="622"/>
      <c r="J5002" s="622"/>
      <c r="K5002" s="623"/>
      <c r="L5002" s="623"/>
      <c r="M5002" s="622"/>
      <c r="N5002" s="623"/>
      <c r="O5002" s="622"/>
      <c r="P5002" s="479"/>
      <c r="Q5002" s="479"/>
      <c r="R5002" s="623"/>
      <c r="S5002" s="478"/>
      <c r="T5002" s="478"/>
      <c r="U5002" s="624"/>
      <c r="V5002" s="624"/>
      <c r="W5002" s="624"/>
      <c r="BB5002" s="478"/>
      <c r="BC5002" s="478"/>
      <c r="BD5002" s="478"/>
      <c r="BE5002" s="478"/>
      <c r="BF5002" s="478"/>
      <c r="BG5002" s="478"/>
    </row>
    <row r="5003" spans="2:59" x14ac:dyDescent="0.2">
      <c r="B5003" s="478"/>
      <c r="C5003" s="478"/>
      <c r="D5003" s="620"/>
      <c r="E5003" s="620"/>
      <c r="F5003" s="620"/>
      <c r="G5003" s="479"/>
      <c r="H5003" s="621"/>
      <c r="I5003" s="622"/>
      <c r="J5003" s="622"/>
      <c r="K5003" s="623"/>
      <c r="L5003" s="623"/>
      <c r="M5003" s="622"/>
      <c r="N5003" s="623"/>
      <c r="O5003" s="622"/>
      <c r="P5003" s="479"/>
      <c r="Q5003" s="479"/>
      <c r="R5003" s="623"/>
      <c r="S5003" s="478"/>
      <c r="T5003" s="478"/>
      <c r="U5003" s="624"/>
      <c r="V5003" s="624"/>
      <c r="W5003" s="624"/>
      <c r="BB5003" s="478"/>
      <c r="BC5003" s="478"/>
      <c r="BD5003" s="478"/>
      <c r="BE5003" s="478"/>
      <c r="BF5003" s="478"/>
      <c r="BG5003" s="478"/>
    </row>
    <row r="5004" spans="2:59" x14ac:dyDescent="0.2">
      <c r="B5004" s="478"/>
      <c r="C5004" s="478"/>
      <c r="D5004" s="620"/>
      <c r="E5004" s="620"/>
      <c r="F5004" s="620"/>
      <c r="G5004" s="479"/>
      <c r="H5004" s="621"/>
      <c r="I5004" s="622"/>
      <c r="J5004" s="622"/>
      <c r="K5004" s="623"/>
      <c r="L5004" s="623"/>
      <c r="M5004" s="622"/>
      <c r="N5004" s="623"/>
      <c r="O5004" s="622"/>
      <c r="P5004" s="479"/>
      <c r="Q5004" s="479"/>
      <c r="R5004" s="623"/>
      <c r="S5004" s="478"/>
      <c r="T5004" s="478"/>
      <c r="U5004" s="624"/>
      <c r="V5004" s="624"/>
      <c r="W5004" s="624"/>
      <c r="BB5004" s="478"/>
      <c r="BC5004" s="478"/>
      <c r="BD5004" s="478"/>
      <c r="BE5004" s="478"/>
      <c r="BF5004" s="478"/>
      <c r="BG5004" s="478"/>
    </row>
    <row r="5005" spans="2:59" x14ac:dyDescent="0.2">
      <c r="B5005" s="478"/>
      <c r="C5005" s="478"/>
      <c r="D5005" s="620"/>
      <c r="E5005" s="620"/>
      <c r="F5005" s="620"/>
      <c r="G5005" s="479"/>
      <c r="H5005" s="621"/>
      <c r="I5005" s="622"/>
      <c r="J5005" s="622"/>
      <c r="K5005" s="623"/>
      <c r="L5005" s="623"/>
      <c r="M5005" s="622"/>
      <c r="N5005" s="623"/>
      <c r="O5005" s="622"/>
      <c r="P5005" s="479"/>
      <c r="Q5005" s="479"/>
      <c r="R5005" s="623"/>
      <c r="S5005" s="478"/>
      <c r="T5005" s="478"/>
      <c r="U5005" s="624"/>
      <c r="V5005" s="624"/>
      <c r="W5005" s="624"/>
      <c r="BB5005" s="478"/>
      <c r="BC5005" s="478"/>
      <c r="BD5005" s="478"/>
      <c r="BE5005" s="478"/>
      <c r="BF5005" s="478"/>
      <c r="BG5005" s="478"/>
    </row>
    <row r="5006" spans="2:59" x14ac:dyDescent="0.2">
      <c r="B5006" s="478"/>
      <c r="C5006" s="478"/>
      <c r="D5006" s="620"/>
      <c r="E5006" s="620"/>
      <c r="F5006" s="620"/>
      <c r="G5006" s="479"/>
      <c r="H5006" s="621"/>
      <c r="I5006" s="622"/>
      <c r="J5006" s="622"/>
      <c r="K5006" s="623"/>
      <c r="L5006" s="623"/>
      <c r="M5006" s="622"/>
      <c r="N5006" s="623"/>
      <c r="O5006" s="622"/>
      <c r="P5006" s="479"/>
      <c r="Q5006" s="479"/>
      <c r="R5006" s="623"/>
      <c r="S5006" s="478"/>
      <c r="T5006" s="478"/>
      <c r="U5006" s="624"/>
      <c r="V5006" s="624"/>
      <c r="W5006" s="624"/>
      <c r="BB5006" s="478"/>
      <c r="BC5006" s="478"/>
      <c r="BD5006" s="478"/>
      <c r="BE5006" s="478"/>
      <c r="BF5006" s="478"/>
      <c r="BG5006" s="478"/>
    </row>
    <row r="5007" spans="2:59" x14ac:dyDescent="0.2">
      <c r="B5007" s="478"/>
      <c r="C5007" s="478"/>
      <c r="D5007" s="620"/>
      <c r="E5007" s="620"/>
      <c r="F5007" s="620"/>
      <c r="G5007" s="479"/>
      <c r="H5007" s="621"/>
      <c r="I5007" s="622"/>
      <c r="J5007" s="622"/>
      <c r="K5007" s="623"/>
      <c r="L5007" s="623"/>
      <c r="M5007" s="622"/>
      <c r="N5007" s="623"/>
      <c r="O5007" s="622"/>
      <c r="P5007" s="479"/>
      <c r="Q5007" s="479"/>
      <c r="R5007" s="623"/>
      <c r="S5007" s="478"/>
      <c r="T5007" s="478"/>
      <c r="U5007" s="624"/>
      <c r="V5007" s="624"/>
      <c r="W5007" s="624"/>
      <c r="BB5007" s="478"/>
      <c r="BC5007" s="478"/>
      <c r="BD5007" s="478"/>
      <c r="BE5007" s="478"/>
      <c r="BF5007" s="478"/>
      <c r="BG5007" s="478"/>
    </row>
    <row r="5008" spans="2:59" x14ac:dyDescent="0.2">
      <c r="B5008" s="478"/>
      <c r="C5008" s="478"/>
      <c r="D5008" s="620"/>
      <c r="E5008" s="620"/>
      <c r="F5008" s="620"/>
      <c r="G5008" s="479"/>
      <c r="H5008" s="621"/>
      <c r="I5008" s="622"/>
      <c r="J5008" s="622"/>
      <c r="K5008" s="623"/>
      <c r="L5008" s="623"/>
      <c r="M5008" s="622"/>
      <c r="N5008" s="623"/>
      <c r="O5008" s="622"/>
      <c r="P5008" s="479"/>
      <c r="Q5008" s="479"/>
      <c r="R5008" s="623"/>
      <c r="S5008" s="478"/>
      <c r="T5008" s="478"/>
      <c r="U5008" s="624"/>
      <c r="V5008" s="624"/>
      <c r="W5008" s="624"/>
      <c r="BB5008" s="478"/>
      <c r="BC5008" s="478"/>
      <c r="BD5008" s="478"/>
      <c r="BE5008" s="478"/>
      <c r="BF5008" s="478"/>
      <c r="BG5008" s="478"/>
    </row>
    <row r="5009" spans="2:59" x14ac:dyDescent="0.2">
      <c r="B5009" s="478"/>
      <c r="C5009" s="478"/>
      <c r="D5009" s="620"/>
      <c r="E5009" s="620"/>
      <c r="F5009" s="620"/>
      <c r="G5009" s="479"/>
      <c r="H5009" s="621"/>
      <c r="I5009" s="622"/>
      <c r="J5009" s="622"/>
      <c r="K5009" s="623"/>
      <c r="L5009" s="623"/>
      <c r="M5009" s="622"/>
      <c r="N5009" s="623"/>
      <c r="O5009" s="622"/>
      <c r="P5009" s="479"/>
      <c r="Q5009" s="479"/>
      <c r="R5009" s="623"/>
      <c r="S5009" s="478"/>
      <c r="T5009" s="478"/>
      <c r="U5009" s="624"/>
      <c r="V5009" s="624"/>
      <c r="W5009" s="624"/>
      <c r="BB5009" s="478"/>
      <c r="BC5009" s="478"/>
      <c r="BD5009" s="478"/>
      <c r="BE5009" s="478"/>
      <c r="BF5009" s="478"/>
      <c r="BG5009" s="478"/>
    </row>
    <row r="5010" spans="2:59" x14ac:dyDescent="0.2">
      <c r="B5010" s="478"/>
      <c r="C5010" s="478"/>
      <c r="D5010" s="620"/>
      <c r="E5010" s="620"/>
      <c r="F5010" s="620"/>
      <c r="G5010" s="479"/>
      <c r="H5010" s="621"/>
      <c r="I5010" s="622"/>
      <c r="J5010" s="622"/>
      <c r="K5010" s="623"/>
      <c r="L5010" s="623"/>
      <c r="M5010" s="622"/>
      <c r="N5010" s="623"/>
      <c r="O5010" s="622"/>
      <c r="P5010" s="479"/>
      <c r="Q5010" s="479"/>
      <c r="R5010" s="623"/>
      <c r="S5010" s="478"/>
      <c r="T5010" s="478"/>
      <c r="U5010" s="624"/>
      <c r="V5010" s="624"/>
      <c r="W5010" s="624"/>
      <c r="BB5010" s="478"/>
      <c r="BC5010" s="478"/>
      <c r="BD5010" s="478"/>
      <c r="BE5010" s="478"/>
      <c r="BF5010" s="478"/>
      <c r="BG5010" s="478"/>
    </row>
    <row r="5011" spans="2:59" x14ac:dyDescent="0.2">
      <c r="B5011" s="478"/>
      <c r="C5011" s="478"/>
      <c r="D5011" s="620"/>
      <c r="E5011" s="620"/>
      <c r="F5011" s="620"/>
      <c r="G5011" s="479"/>
      <c r="H5011" s="621"/>
      <c r="I5011" s="622"/>
      <c r="J5011" s="622"/>
      <c r="K5011" s="623"/>
      <c r="L5011" s="623"/>
      <c r="M5011" s="622"/>
      <c r="N5011" s="623"/>
      <c r="O5011" s="622"/>
      <c r="P5011" s="479"/>
      <c r="Q5011" s="479"/>
      <c r="R5011" s="623"/>
      <c r="S5011" s="478"/>
      <c r="T5011" s="478"/>
      <c r="U5011" s="624"/>
      <c r="V5011" s="624"/>
      <c r="W5011" s="624"/>
      <c r="BB5011" s="478"/>
      <c r="BC5011" s="478"/>
      <c r="BD5011" s="478"/>
      <c r="BE5011" s="478"/>
      <c r="BF5011" s="478"/>
      <c r="BG5011" s="478"/>
    </row>
    <row r="5012" spans="2:59" x14ac:dyDescent="0.2">
      <c r="B5012" s="478"/>
      <c r="C5012" s="478"/>
      <c r="D5012" s="620"/>
      <c r="E5012" s="620"/>
      <c r="F5012" s="620"/>
      <c r="G5012" s="479"/>
      <c r="H5012" s="621"/>
      <c r="I5012" s="622"/>
      <c r="J5012" s="622"/>
      <c r="K5012" s="623"/>
      <c r="L5012" s="623"/>
      <c r="M5012" s="622"/>
      <c r="N5012" s="623"/>
      <c r="O5012" s="622"/>
      <c r="P5012" s="479"/>
      <c r="Q5012" s="479"/>
      <c r="R5012" s="623"/>
      <c r="S5012" s="478"/>
      <c r="T5012" s="478"/>
      <c r="U5012" s="624"/>
      <c r="V5012" s="624"/>
      <c r="W5012" s="624"/>
      <c r="BB5012" s="478"/>
      <c r="BC5012" s="478"/>
      <c r="BD5012" s="478"/>
      <c r="BE5012" s="478"/>
      <c r="BF5012" s="478"/>
      <c r="BG5012" s="478"/>
    </row>
    <row r="5013" spans="2:59" x14ac:dyDescent="0.2">
      <c r="B5013" s="478"/>
      <c r="C5013" s="478"/>
      <c r="D5013" s="620"/>
      <c r="E5013" s="620"/>
      <c r="F5013" s="620"/>
      <c r="G5013" s="479"/>
      <c r="H5013" s="621"/>
      <c r="I5013" s="622"/>
      <c r="J5013" s="622"/>
      <c r="K5013" s="623"/>
      <c r="L5013" s="623"/>
      <c r="M5013" s="622"/>
      <c r="N5013" s="623"/>
      <c r="O5013" s="622"/>
      <c r="P5013" s="479"/>
      <c r="Q5013" s="479"/>
      <c r="R5013" s="623"/>
      <c r="S5013" s="478"/>
      <c r="T5013" s="478"/>
      <c r="U5013" s="624"/>
      <c r="V5013" s="624"/>
      <c r="W5013" s="624"/>
      <c r="BB5013" s="478"/>
      <c r="BC5013" s="478"/>
      <c r="BD5013" s="478"/>
      <c r="BE5013" s="478"/>
      <c r="BF5013" s="478"/>
      <c r="BG5013" s="478"/>
    </row>
    <row r="5014" spans="2:59" x14ac:dyDescent="0.2">
      <c r="B5014" s="478"/>
      <c r="C5014" s="478"/>
      <c r="D5014" s="620"/>
      <c r="E5014" s="620"/>
      <c r="F5014" s="620"/>
      <c r="G5014" s="479"/>
      <c r="H5014" s="621"/>
      <c r="I5014" s="622"/>
      <c r="J5014" s="622"/>
      <c r="K5014" s="623"/>
      <c r="L5014" s="623"/>
      <c r="M5014" s="622"/>
      <c r="N5014" s="623"/>
      <c r="O5014" s="622"/>
      <c r="P5014" s="479"/>
      <c r="Q5014" s="479"/>
      <c r="R5014" s="623"/>
      <c r="S5014" s="478"/>
      <c r="T5014" s="478"/>
      <c r="U5014" s="624"/>
      <c r="V5014" s="624"/>
      <c r="W5014" s="624"/>
      <c r="BB5014" s="478"/>
      <c r="BC5014" s="478"/>
      <c r="BD5014" s="478"/>
      <c r="BE5014" s="478"/>
      <c r="BF5014" s="478"/>
      <c r="BG5014" s="478"/>
    </row>
    <row r="5015" spans="2:59" x14ac:dyDescent="0.2">
      <c r="B5015" s="478"/>
      <c r="C5015" s="478"/>
      <c r="D5015" s="620"/>
      <c r="E5015" s="620"/>
      <c r="F5015" s="620"/>
      <c r="G5015" s="479"/>
      <c r="H5015" s="621"/>
      <c r="I5015" s="622"/>
      <c r="J5015" s="622"/>
      <c r="K5015" s="623"/>
      <c r="L5015" s="623"/>
      <c r="M5015" s="622"/>
      <c r="N5015" s="623"/>
      <c r="O5015" s="622"/>
      <c r="P5015" s="479"/>
      <c r="Q5015" s="479"/>
      <c r="R5015" s="623"/>
      <c r="S5015" s="478"/>
      <c r="T5015" s="478"/>
      <c r="U5015" s="624"/>
      <c r="V5015" s="624"/>
      <c r="W5015" s="624"/>
      <c r="BB5015" s="478"/>
      <c r="BC5015" s="478"/>
      <c r="BD5015" s="478"/>
      <c r="BE5015" s="478"/>
      <c r="BF5015" s="478"/>
      <c r="BG5015" s="478"/>
    </row>
    <row r="5016" spans="2:59" x14ac:dyDescent="0.2">
      <c r="B5016" s="478"/>
      <c r="C5016" s="478"/>
      <c r="D5016" s="620"/>
      <c r="E5016" s="620"/>
      <c r="F5016" s="620"/>
      <c r="G5016" s="479"/>
      <c r="H5016" s="621"/>
      <c r="I5016" s="622"/>
      <c r="J5016" s="622"/>
      <c r="K5016" s="623"/>
      <c r="L5016" s="623"/>
      <c r="M5016" s="622"/>
      <c r="N5016" s="623"/>
      <c r="O5016" s="622"/>
      <c r="P5016" s="479"/>
      <c r="Q5016" s="479"/>
      <c r="R5016" s="623"/>
      <c r="S5016" s="478"/>
      <c r="T5016" s="478"/>
      <c r="U5016" s="624"/>
      <c r="V5016" s="624"/>
      <c r="W5016" s="624"/>
      <c r="BB5016" s="478"/>
      <c r="BC5016" s="478"/>
      <c r="BD5016" s="478"/>
      <c r="BE5016" s="478"/>
      <c r="BF5016" s="478"/>
      <c r="BG5016" s="478"/>
    </row>
    <row r="5017" spans="2:59" x14ac:dyDescent="0.2">
      <c r="B5017" s="478"/>
      <c r="C5017" s="478"/>
      <c r="D5017" s="620"/>
      <c r="E5017" s="620"/>
      <c r="F5017" s="620"/>
      <c r="G5017" s="479"/>
      <c r="H5017" s="621"/>
      <c r="I5017" s="622"/>
      <c r="J5017" s="622"/>
      <c r="K5017" s="623"/>
      <c r="L5017" s="623"/>
      <c r="M5017" s="622"/>
      <c r="N5017" s="623"/>
      <c r="O5017" s="622"/>
      <c r="P5017" s="479"/>
      <c r="Q5017" s="479"/>
      <c r="R5017" s="623"/>
      <c r="S5017" s="478"/>
      <c r="T5017" s="478"/>
      <c r="U5017" s="624"/>
      <c r="V5017" s="624"/>
      <c r="W5017" s="624"/>
      <c r="BB5017" s="478"/>
      <c r="BC5017" s="478"/>
      <c r="BD5017" s="478"/>
      <c r="BE5017" s="478"/>
      <c r="BF5017" s="478"/>
      <c r="BG5017" s="478"/>
    </row>
    <row r="5018" spans="2:59" x14ac:dyDescent="0.2">
      <c r="B5018" s="478"/>
      <c r="C5018" s="478"/>
      <c r="D5018" s="620"/>
      <c r="E5018" s="620"/>
      <c r="F5018" s="620"/>
      <c r="G5018" s="479"/>
      <c r="H5018" s="621"/>
      <c r="I5018" s="622"/>
      <c r="J5018" s="622"/>
      <c r="K5018" s="623"/>
      <c r="L5018" s="623"/>
      <c r="M5018" s="622"/>
      <c r="N5018" s="623"/>
      <c r="O5018" s="622"/>
      <c r="P5018" s="479"/>
      <c r="Q5018" s="479"/>
      <c r="R5018" s="623"/>
      <c r="S5018" s="478"/>
      <c r="T5018" s="478"/>
      <c r="U5018" s="624"/>
      <c r="V5018" s="624"/>
      <c r="W5018" s="624"/>
      <c r="BB5018" s="478"/>
      <c r="BC5018" s="478"/>
      <c r="BD5018" s="478"/>
      <c r="BE5018" s="478"/>
      <c r="BF5018" s="478"/>
      <c r="BG5018" s="478"/>
    </row>
    <row r="5019" spans="2:59" x14ac:dyDescent="0.2">
      <c r="B5019" s="478"/>
      <c r="C5019" s="478"/>
      <c r="D5019" s="620"/>
      <c r="E5019" s="620"/>
      <c r="F5019" s="620"/>
      <c r="G5019" s="479"/>
      <c r="H5019" s="621"/>
      <c r="I5019" s="622"/>
      <c r="J5019" s="622"/>
      <c r="K5019" s="623"/>
      <c r="L5019" s="623"/>
      <c r="M5019" s="622"/>
      <c r="N5019" s="623"/>
      <c r="O5019" s="622"/>
      <c r="P5019" s="479"/>
      <c r="Q5019" s="479"/>
      <c r="R5019" s="623"/>
      <c r="S5019" s="478"/>
      <c r="T5019" s="478"/>
      <c r="U5019" s="624"/>
      <c r="V5019" s="624"/>
      <c r="W5019" s="624"/>
      <c r="BB5019" s="478"/>
      <c r="BC5019" s="478"/>
      <c r="BD5019" s="478"/>
      <c r="BE5019" s="478"/>
      <c r="BF5019" s="478"/>
      <c r="BG5019" s="478"/>
    </row>
    <row r="5020" spans="2:59" x14ac:dyDescent="0.2">
      <c r="B5020" s="478"/>
      <c r="C5020" s="478"/>
      <c r="D5020" s="620"/>
      <c r="E5020" s="620"/>
      <c r="F5020" s="620"/>
      <c r="G5020" s="479"/>
      <c r="H5020" s="621"/>
      <c r="I5020" s="622"/>
      <c r="J5020" s="622"/>
      <c r="K5020" s="623"/>
      <c r="L5020" s="623"/>
      <c r="M5020" s="622"/>
      <c r="N5020" s="623"/>
      <c r="O5020" s="622"/>
      <c r="P5020" s="479"/>
      <c r="Q5020" s="479"/>
      <c r="R5020" s="623"/>
      <c r="S5020" s="478"/>
      <c r="T5020" s="478"/>
      <c r="U5020" s="624"/>
      <c r="V5020" s="624"/>
      <c r="W5020" s="624"/>
      <c r="BB5020" s="478"/>
      <c r="BC5020" s="478"/>
      <c r="BD5020" s="478"/>
      <c r="BE5020" s="478"/>
      <c r="BF5020" s="478"/>
      <c r="BG5020" s="478"/>
    </row>
    <row r="5021" spans="2:59" x14ac:dyDescent="0.2">
      <c r="B5021" s="478"/>
      <c r="C5021" s="478"/>
      <c r="D5021" s="620"/>
      <c r="E5021" s="620"/>
      <c r="F5021" s="620"/>
      <c r="G5021" s="479"/>
      <c r="H5021" s="621"/>
      <c r="I5021" s="622"/>
      <c r="J5021" s="622"/>
      <c r="K5021" s="623"/>
      <c r="L5021" s="623"/>
      <c r="M5021" s="622"/>
      <c r="N5021" s="623"/>
      <c r="O5021" s="622"/>
      <c r="P5021" s="479"/>
      <c r="Q5021" s="479"/>
      <c r="R5021" s="623"/>
      <c r="S5021" s="478"/>
      <c r="T5021" s="478"/>
      <c r="U5021" s="624"/>
      <c r="V5021" s="624"/>
      <c r="W5021" s="624"/>
      <c r="BB5021" s="478"/>
      <c r="BC5021" s="478"/>
      <c r="BD5021" s="478"/>
      <c r="BE5021" s="478"/>
      <c r="BF5021" s="478"/>
      <c r="BG5021" s="478"/>
    </row>
    <row r="5022" spans="2:59" x14ac:dyDescent="0.2">
      <c r="B5022" s="478"/>
      <c r="C5022" s="478"/>
      <c r="D5022" s="620"/>
      <c r="E5022" s="620"/>
      <c r="F5022" s="620"/>
      <c r="G5022" s="479"/>
      <c r="H5022" s="621"/>
      <c r="I5022" s="622"/>
      <c r="J5022" s="622"/>
      <c r="K5022" s="623"/>
      <c r="L5022" s="623"/>
      <c r="M5022" s="622"/>
      <c r="N5022" s="623"/>
      <c r="O5022" s="622"/>
      <c r="P5022" s="479"/>
      <c r="Q5022" s="479"/>
      <c r="R5022" s="623"/>
      <c r="S5022" s="478"/>
      <c r="T5022" s="478"/>
      <c r="U5022" s="624"/>
      <c r="V5022" s="624"/>
      <c r="W5022" s="624"/>
      <c r="BB5022" s="478"/>
      <c r="BC5022" s="478"/>
      <c r="BD5022" s="478"/>
      <c r="BE5022" s="478"/>
      <c r="BF5022" s="478"/>
      <c r="BG5022" s="478"/>
    </row>
    <row r="5023" spans="2:59" x14ac:dyDescent="0.2">
      <c r="B5023" s="478"/>
      <c r="C5023" s="478"/>
      <c r="D5023" s="620"/>
      <c r="E5023" s="620"/>
      <c r="F5023" s="620"/>
      <c r="G5023" s="479"/>
      <c r="H5023" s="621"/>
      <c r="I5023" s="622"/>
      <c r="J5023" s="622"/>
      <c r="K5023" s="623"/>
      <c r="L5023" s="623"/>
      <c r="M5023" s="622"/>
      <c r="N5023" s="623"/>
      <c r="O5023" s="622"/>
      <c r="P5023" s="479"/>
      <c r="Q5023" s="479"/>
      <c r="R5023" s="623"/>
      <c r="S5023" s="478"/>
      <c r="T5023" s="478"/>
      <c r="U5023" s="624"/>
      <c r="V5023" s="624"/>
      <c r="W5023" s="624"/>
      <c r="BB5023" s="478"/>
      <c r="BC5023" s="478"/>
      <c r="BD5023" s="478"/>
      <c r="BE5023" s="478"/>
      <c r="BF5023" s="478"/>
      <c r="BG5023" s="478"/>
    </row>
    <row r="5024" spans="2:59" x14ac:dyDescent="0.2">
      <c r="B5024" s="478"/>
      <c r="C5024" s="478"/>
      <c r="D5024" s="620"/>
      <c r="E5024" s="620"/>
      <c r="F5024" s="620"/>
      <c r="G5024" s="479"/>
      <c r="H5024" s="621"/>
      <c r="I5024" s="622"/>
      <c r="J5024" s="622"/>
      <c r="K5024" s="623"/>
      <c r="L5024" s="623"/>
      <c r="M5024" s="622"/>
      <c r="N5024" s="623"/>
      <c r="O5024" s="622"/>
      <c r="P5024" s="479"/>
      <c r="Q5024" s="479"/>
      <c r="R5024" s="623"/>
      <c r="S5024" s="478"/>
      <c r="T5024" s="478"/>
      <c r="U5024" s="624"/>
      <c r="V5024" s="624"/>
      <c r="W5024" s="624"/>
      <c r="BB5024" s="478"/>
      <c r="BC5024" s="478"/>
      <c r="BD5024" s="478"/>
      <c r="BE5024" s="478"/>
      <c r="BF5024" s="478"/>
      <c r="BG5024" s="478"/>
    </row>
    <row r="5025" spans="2:59" x14ac:dyDescent="0.2">
      <c r="B5025" s="478"/>
      <c r="C5025" s="478"/>
      <c r="D5025" s="620"/>
      <c r="E5025" s="620"/>
      <c r="F5025" s="620"/>
      <c r="G5025" s="479"/>
      <c r="H5025" s="621"/>
      <c r="I5025" s="622"/>
      <c r="J5025" s="622"/>
      <c r="K5025" s="623"/>
      <c r="L5025" s="623"/>
      <c r="M5025" s="622"/>
      <c r="N5025" s="623"/>
      <c r="O5025" s="622"/>
      <c r="P5025" s="479"/>
      <c r="Q5025" s="479"/>
      <c r="R5025" s="623"/>
      <c r="S5025" s="478"/>
      <c r="T5025" s="478"/>
      <c r="U5025" s="624"/>
      <c r="V5025" s="624"/>
      <c r="W5025" s="624"/>
      <c r="BB5025" s="478"/>
      <c r="BC5025" s="478"/>
      <c r="BD5025" s="478"/>
      <c r="BE5025" s="478"/>
      <c r="BF5025" s="478"/>
      <c r="BG5025" s="478"/>
    </row>
    <row r="5026" spans="2:59" x14ac:dyDescent="0.2">
      <c r="B5026" s="478"/>
      <c r="C5026" s="478"/>
      <c r="D5026" s="620"/>
      <c r="E5026" s="620"/>
      <c r="F5026" s="620"/>
      <c r="G5026" s="479"/>
      <c r="H5026" s="621"/>
      <c r="I5026" s="622"/>
      <c r="J5026" s="622"/>
      <c r="K5026" s="623"/>
      <c r="L5026" s="623"/>
      <c r="M5026" s="622"/>
      <c r="N5026" s="623"/>
      <c r="O5026" s="622"/>
      <c r="P5026" s="479"/>
      <c r="Q5026" s="479"/>
      <c r="R5026" s="623"/>
      <c r="S5026" s="478"/>
      <c r="T5026" s="478"/>
      <c r="U5026" s="624"/>
      <c r="V5026" s="624"/>
      <c r="W5026" s="624"/>
      <c r="BB5026" s="478"/>
      <c r="BC5026" s="478"/>
      <c r="BD5026" s="478"/>
      <c r="BE5026" s="478"/>
      <c r="BF5026" s="478"/>
      <c r="BG5026" s="478"/>
    </row>
    <row r="5027" spans="2:59" x14ac:dyDescent="0.2">
      <c r="B5027" s="478"/>
      <c r="C5027" s="478"/>
      <c r="D5027" s="620"/>
      <c r="E5027" s="620"/>
      <c r="F5027" s="620"/>
      <c r="G5027" s="479"/>
      <c r="H5027" s="621"/>
      <c r="I5027" s="622"/>
      <c r="J5027" s="622"/>
      <c r="K5027" s="623"/>
      <c r="L5027" s="623"/>
      <c r="M5027" s="622"/>
      <c r="N5027" s="623"/>
      <c r="O5027" s="622"/>
      <c r="P5027" s="479"/>
      <c r="Q5027" s="479"/>
      <c r="R5027" s="623"/>
      <c r="S5027" s="478"/>
      <c r="T5027" s="478"/>
      <c r="U5027" s="624"/>
      <c r="V5027" s="624"/>
      <c r="W5027" s="624"/>
      <c r="BB5027" s="478"/>
      <c r="BC5027" s="478"/>
      <c r="BD5027" s="478"/>
      <c r="BE5027" s="478"/>
      <c r="BF5027" s="478"/>
      <c r="BG5027" s="478"/>
    </row>
    <row r="5028" spans="2:59" x14ac:dyDescent="0.2">
      <c r="B5028" s="478"/>
      <c r="C5028" s="478"/>
      <c r="D5028" s="620"/>
      <c r="E5028" s="620"/>
      <c r="F5028" s="620"/>
      <c r="G5028" s="479"/>
      <c r="H5028" s="621"/>
      <c r="I5028" s="622"/>
      <c r="J5028" s="622"/>
      <c r="K5028" s="623"/>
      <c r="L5028" s="623"/>
      <c r="M5028" s="622"/>
      <c r="N5028" s="623"/>
      <c r="O5028" s="622"/>
      <c r="P5028" s="479"/>
      <c r="Q5028" s="479"/>
      <c r="R5028" s="623"/>
      <c r="S5028" s="478"/>
      <c r="T5028" s="478"/>
      <c r="U5028" s="624"/>
      <c r="V5028" s="624"/>
      <c r="W5028" s="624"/>
      <c r="BB5028" s="478"/>
      <c r="BC5028" s="478"/>
      <c r="BD5028" s="478"/>
      <c r="BE5028" s="478"/>
      <c r="BF5028" s="478"/>
      <c r="BG5028" s="478"/>
    </row>
    <row r="5029" spans="2:59" x14ac:dyDescent="0.2">
      <c r="B5029" s="478"/>
      <c r="C5029" s="478"/>
      <c r="D5029" s="620"/>
      <c r="E5029" s="620"/>
      <c r="F5029" s="620"/>
      <c r="G5029" s="479"/>
      <c r="H5029" s="621"/>
      <c r="I5029" s="622"/>
      <c r="J5029" s="622"/>
      <c r="K5029" s="623"/>
      <c r="L5029" s="623"/>
      <c r="M5029" s="622"/>
      <c r="N5029" s="623"/>
      <c r="O5029" s="622"/>
      <c r="P5029" s="479"/>
      <c r="Q5029" s="479"/>
      <c r="R5029" s="623"/>
      <c r="S5029" s="478"/>
      <c r="T5029" s="478"/>
      <c r="U5029" s="624"/>
      <c r="V5029" s="624"/>
      <c r="W5029" s="624"/>
      <c r="BB5029" s="478"/>
      <c r="BC5029" s="478"/>
      <c r="BD5029" s="478"/>
      <c r="BE5029" s="478"/>
      <c r="BF5029" s="478"/>
      <c r="BG5029" s="478"/>
    </row>
    <row r="5030" spans="2:59" x14ac:dyDescent="0.2">
      <c r="B5030" s="478"/>
      <c r="C5030" s="478"/>
      <c r="D5030" s="620"/>
      <c r="E5030" s="620"/>
      <c r="F5030" s="620"/>
      <c r="G5030" s="479"/>
      <c r="H5030" s="621"/>
      <c r="I5030" s="622"/>
      <c r="J5030" s="622"/>
      <c r="K5030" s="623"/>
      <c r="L5030" s="623"/>
      <c r="M5030" s="622"/>
      <c r="N5030" s="623"/>
      <c r="O5030" s="622"/>
      <c r="P5030" s="479"/>
      <c r="Q5030" s="479"/>
      <c r="R5030" s="623"/>
      <c r="S5030" s="478"/>
      <c r="T5030" s="478"/>
      <c r="U5030" s="624"/>
      <c r="V5030" s="624"/>
      <c r="W5030" s="624"/>
      <c r="BB5030" s="478"/>
      <c r="BC5030" s="478"/>
      <c r="BD5030" s="478"/>
      <c r="BE5030" s="478"/>
      <c r="BF5030" s="478"/>
      <c r="BG5030" s="478"/>
    </row>
    <row r="5031" spans="2:59" x14ac:dyDescent="0.2">
      <c r="B5031" s="478"/>
      <c r="C5031" s="478"/>
      <c r="D5031" s="620"/>
      <c r="E5031" s="620"/>
      <c r="F5031" s="620"/>
      <c r="G5031" s="479"/>
      <c r="H5031" s="621"/>
      <c r="I5031" s="622"/>
      <c r="J5031" s="622"/>
      <c r="K5031" s="623"/>
      <c r="L5031" s="623"/>
      <c r="M5031" s="622"/>
      <c r="N5031" s="623"/>
      <c r="O5031" s="622"/>
      <c r="P5031" s="479"/>
      <c r="Q5031" s="479"/>
      <c r="R5031" s="623"/>
      <c r="S5031" s="478"/>
      <c r="T5031" s="478"/>
      <c r="U5031" s="624"/>
      <c r="V5031" s="624"/>
      <c r="W5031" s="624"/>
      <c r="BB5031" s="478"/>
      <c r="BC5031" s="478"/>
      <c r="BD5031" s="478"/>
      <c r="BE5031" s="478"/>
      <c r="BF5031" s="478"/>
      <c r="BG5031" s="478"/>
    </row>
    <row r="5032" spans="2:59" x14ac:dyDescent="0.2">
      <c r="B5032" s="478"/>
      <c r="C5032" s="478"/>
      <c r="D5032" s="620"/>
      <c r="E5032" s="620"/>
      <c r="F5032" s="620"/>
      <c r="G5032" s="479"/>
      <c r="H5032" s="621"/>
      <c r="I5032" s="622"/>
      <c r="J5032" s="622"/>
      <c r="K5032" s="623"/>
      <c r="L5032" s="623"/>
      <c r="M5032" s="622"/>
      <c r="N5032" s="623"/>
      <c r="O5032" s="622"/>
      <c r="P5032" s="479"/>
      <c r="Q5032" s="479"/>
      <c r="R5032" s="623"/>
      <c r="S5032" s="478"/>
      <c r="T5032" s="478"/>
      <c r="U5032" s="624"/>
      <c r="V5032" s="624"/>
      <c r="W5032" s="624"/>
      <c r="BB5032" s="478"/>
      <c r="BC5032" s="478"/>
      <c r="BD5032" s="478"/>
      <c r="BE5032" s="478"/>
      <c r="BF5032" s="478"/>
      <c r="BG5032" s="478"/>
    </row>
    <row r="5033" spans="2:59" x14ac:dyDescent="0.2">
      <c r="B5033" s="478"/>
      <c r="C5033" s="478"/>
      <c r="D5033" s="620"/>
      <c r="E5033" s="620"/>
      <c r="F5033" s="620"/>
      <c r="G5033" s="479"/>
      <c r="H5033" s="621"/>
      <c r="I5033" s="622"/>
      <c r="J5033" s="622"/>
      <c r="K5033" s="623"/>
      <c r="L5033" s="623"/>
      <c r="M5033" s="622"/>
      <c r="N5033" s="623"/>
      <c r="O5033" s="622"/>
      <c r="P5033" s="479"/>
      <c r="Q5033" s="479"/>
      <c r="R5033" s="623"/>
      <c r="S5033" s="478"/>
      <c r="T5033" s="478"/>
      <c r="U5033" s="624"/>
      <c r="V5033" s="624"/>
      <c r="W5033" s="624"/>
      <c r="BB5033" s="478"/>
      <c r="BC5033" s="478"/>
      <c r="BD5033" s="478"/>
      <c r="BE5033" s="478"/>
      <c r="BF5033" s="478"/>
      <c r="BG5033" s="478"/>
    </row>
    <row r="5034" spans="2:59" x14ac:dyDescent="0.2">
      <c r="B5034" s="478"/>
      <c r="C5034" s="478"/>
      <c r="D5034" s="620"/>
      <c r="E5034" s="620"/>
      <c r="F5034" s="620"/>
      <c r="G5034" s="479"/>
      <c r="H5034" s="621"/>
      <c r="I5034" s="622"/>
      <c r="J5034" s="622"/>
      <c r="K5034" s="623"/>
      <c r="L5034" s="623"/>
      <c r="M5034" s="622"/>
      <c r="N5034" s="623"/>
      <c r="O5034" s="622"/>
      <c r="P5034" s="479"/>
      <c r="Q5034" s="479"/>
      <c r="R5034" s="623"/>
      <c r="S5034" s="478"/>
      <c r="T5034" s="478"/>
      <c r="U5034" s="624"/>
      <c r="V5034" s="624"/>
      <c r="W5034" s="624"/>
      <c r="BB5034" s="478"/>
      <c r="BC5034" s="478"/>
      <c r="BD5034" s="478"/>
      <c r="BE5034" s="478"/>
      <c r="BF5034" s="478"/>
      <c r="BG5034" s="478"/>
    </row>
    <row r="5035" spans="2:59" x14ac:dyDescent="0.2">
      <c r="B5035" s="478"/>
      <c r="C5035" s="478"/>
      <c r="D5035" s="620"/>
      <c r="E5035" s="620"/>
      <c r="F5035" s="620"/>
      <c r="G5035" s="479"/>
      <c r="H5035" s="621"/>
      <c r="I5035" s="622"/>
      <c r="J5035" s="622"/>
      <c r="K5035" s="623"/>
      <c r="L5035" s="623"/>
      <c r="M5035" s="622"/>
      <c r="N5035" s="623"/>
      <c r="O5035" s="622"/>
      <c r="P5035" s="479"/>
      <c r="Q5035" s="479"/>
      <c r="R5035" s="623"/>
      <c r="S5035" s="478"/>
      <c r="T5035" s="478"/>
      <c r="U5035" s="624"/>
      <c r="V5035" s="624"/>
      <c r="W5035" s="624"/>
      <c r="BB5035" s="478"/>
      <c r="BC5035" s="478"/>
      <c r="BD5035" s="478"/>
      <c r="BE5035" s="478"/>
      <c r="BF5035" s="478"/>
      <c r="BG5035" s="478"/>
    </row>
    <row r="5036" spans="2:59" x14ac:dyDescent="0.2">
      <c r="B5036" s="478"/>
      <c r="C5036" s="478"/>
      <c r="D5036" s="620"/>
      <c r="E5036" s="620"/>
      <c r="F5036" s="620"/>
      <c r="G5036" s="479"/>
      <c r="H5036" s="621"/>
      <c r="I5036" s="622"/>
      <c r="J5036" s="622"/>
      <c r="K5036" s="623"/>
      <c r="L5036" s="623"/>
      <c r="M5036" s="622"/>
      <c r="N5036" s="623"/>
      <c r="O5036" s="622"/>
      <c r="P5036" s="479"/>
      <c r="Q5036" s="479"/>
      <c r="R5036" s="623"/>
      <c r="S5036" s="478"/>
      <c r="T5036" s="478"/>
      <c r="U5036" s="624"/>
      <c r="V5036" s="624"/>
      <c r="W5036" s="624"/>
      <c r="BB5036" s="478"/>
      <c r="BC5036" s="478"/>
      <c r="BD5036" s="478"/>
      <c r="BE5036" s="478"/>
      <c r="BF5036" s="478"/>
      <c r="BG5036" s="478"/>
    </row>
    <row r="5037" spans="2:59" x14ac:dyDescent="0.2">
      <c r="B5037" s="478"/>
      <c r="C5037" s="478"/>
      <c r="D5037" s="620"/>
      <c r="E5037" s="620"/>
      <c r="F5037" s="620"/>
      <c r="G5037" s="479"/>
      <c r="H5037" s="621"/>
      <c r="I5037" s="622"/>
      <c r="J5037" s="622"/>
      <c r="K5037" s="623"/>
      <c r="L5037" s="623"/>
      <c r="M5037" s="622"/>
      <c r="N5037" s="623"/>
      <c r="O5037" s="622"/>
      <c r="P5037" s="479"/>
      <c r="Q5037" s="479"/>
      <c r="R5037" s="623"/>
      <c r="S5037" s="478"/>
      <c r="T5037" s="478"/>
      <c r="U5037" s="624"/>
      <c r="V5037" s="624"/>
      <c r="W5037" s="624"/>
      <c r="BB5037" s="478"/>
      <c r="BC5037" s="478"/>
      <c r="BD5037" s="478"/>
      <c r="BE5037" s="478"/>
      <c r="BF5037" s="478"/>
      <c r="BG5037" s="478"/>
    </row>
    <row r="5038" spans="2:59" x14ac:dyDescent="0.2">
      <c r="B5038" s="478"/>
      <c r="C5038" s="478"/>
      <c r="D5038" s="620"/>
      <c r="E5038" s="620"/>
      <c r="F5038" s="620"/>
      <c r="G5038" s="479"/>
      <c r="H5038" s="621"/>
      <c r="I5038" s="622"/>
      <c r="J5038" s="622"/>
      <c r="K5038" s="623"/>
      <c r="L5038" s="623"/>
      <c r="M5038" s="622"/>
      <c r="N5038" s="623"/>
      <c r="O5038" s="622"/>
      <c r="P5038" s="479"/>
      <c r="Q5038" s="479"/>
      <c r="R5038" s="623"/>
      <c r="S5038" s="478"/>
      <c r="T5038" s="478"/>
      <c r="U5038" s="624"/>
      <c r="V5038" s="624"/>
      <c r="W5038" s="624"/>
      <c r="BB5038" s="478"/>
      <c r="BC5038" s="478"/>
      <c r="BD5038" s="478"/>
      <c r="BE5038" s="478"/>
      <c r="BF5038" s="478"/>
      <c r="BG5038" s="478"/>
    </row>
    <row r="5039" spans="2:59" x14ac:dyDescent="0.2">
      <c r="B5039" s="478"/>
      <c r="C5039" s="478"/>
      <c r="D5039" s="620"/>
      <c r="E5039" s="620"/>
      <c r="F5039" s="620"/>
      <c r="G5039" s="479"/>
      <c r="H5039" s="621"/>
      <c r="I5039" s="622"/>
      <c r="J5039" s="622"/>
      <c r="K5039" s="623"/>
      <c r="L5039" s="623"/>
      <c r="M5039" s="622"/>
      <c r="N5039" s="623"/>
      <c r="O5039" s="622"/>
      <c r="P5039" s="479"/>
      <c r="Q5039" s="479"/>
      <c r="R5039" s="623"/>
      <c r="S5039" s="478"/>
      <c r="T5039" s="478"/>
      <c r="U5039" s="624"/>
      <c r="V5039" s="624"/>
      <c r="W5039" s="624"/>
      <c r="BB5039" s="478"/>
      <c r="BC5039" s="478"/>
      <c r="BD5039" s="478"/>
      <c r="BE5039" s="478"/>
      <c r="BF5039" s="478"/>
      <c r="BG5039" s="478"/>
    </row>
    <row r="5040" spans="2:59" x14ac:dyDescent="0.2">
      <c r="B5040" s="478"/>
      <c r="C5040" s="478"/>
      <c r="D5040" s="620"/>
      <c r="E5040" s="620"/>
      <c r="F5040" s="620"/>
      <c r="G5040" s="479"/>
      <c r="H5040" s="621"/>
      <c r="I5040" s="622"/>
      <c r="J5040" s="622"/>
      <c r="K5040" s="623"/>
      <c r="L5040" s="623"/>
      <c r="M5040" s="622"/>
      <c r="N5040" s="623"/>
      <c r="O5040" s="622"/>
      <c r="P5040" s="479"/>
      <c r="Q5040" s="479"/>
      <c r="R5040" s="623"/>
      <c r="S5040" s="478"/>
      <c r="T5040" s="478"/>
      <c r="U5040" s="624"/>
      <c r="V5040" s="624"/>
      <c r="W5040" s="624"/>
      <c r="BB5040" s="478"/>
      <c r="BC5040" s="478"/>
      <c r="BD5040" s="478"/>
      <c r="BE5040" s="478"/>
      <c r="BF5040" s="478"/>
      <c r="BG5040" s="478"/>
    </row>
    <row r="5041" spans="2:59" x14ac:dyDescent="0.2">
      <c r="B5041" s="478"/>
      <c r="C5041" s="478"/>
      <c r="D5041" s="620"/>
      <c r="E5041" s="620"/>
      <c r="F5041" s="620"/>
      <c r="G5041" s="479"/>
      <c r="H5041" s="621"/>
      <c r="I5041" s="622"/>
      <c r="J5041" s="622"/>
      <c r="K5041" s="623"/>
      <c r="L5041" s="623"/>
      <c r="M5041" s="622"/>
      <c r="N5041" s="623"/>
      <c r="O5041" s="622"/>
      <c r="P5041" s="479"/>
      <c r="Q5041" s="479"/>
      <c r="R5041" s="623"/>
      <c r="S5041" s="478"/>
      <c r="T5041" s="478"/>
      <c r="U5041" s="624"/>
      <c r="V5041" s="624"/>
      <c r="W5041" s="624"/>
      <c r="BB5041" s="478"/>
      <c r="BC5041" s="478"/>
      <c r="BD5041" s="478"/>
      <c r="BE5041" s="478"/>
      <c r="BF5041" s="478"/>
      <c r="BG5041" s="478"/>
    </row>
    <row r="5042" spans="2:59" x14ac:dyDescent="0.2">
      <c r="B5042" s="478"/>
      <c r="C5042" s="478"/>
      <c r="D5042" s="620"/>
      <c r="E5042" s="620"/>
      <c r="F5042" s="620"/>
      <c r="G5042" s="479"/>
      <c r="H5042" s="621"/>
      <c r="I5042" s="622"/>
      <c r="J5042" s="622"/>
      <c r="K5042" s="623"/>
      <c r="L5042" s="623"/>
      <c r="M5042" s="622"/>
      <c r="N5042" s="623"/>
      <c r="O5042" s="622"/>
      <c r="P5042" s="479"/>
      <c r="Q5042" s="479"/>
      <c r="R5042" s="623"/>
      <c r="S5042" s="478"/>
      <c r="T5042" s="478"/>
      <c r="U5042" s="624"/>
      <c r="V5042" s="624"/>
      <c r="W5042" s="624"/>
      <c r="BB5042" s="478"/>
      <c r="BC5042" s="478"/>
      <c r="BD5042" s="478"/>
      <c r="BE5042" s="478"/>
      <c r="BF5042" s="478"/>
      <c r="BG5042" s="478"/>
    </row>
    <row r="5043" spans="2:59" x14ac:dyDescent="0.2">
      <c r="B5043" s="478"/>
      <c r="C5043" s="478"/>
      <c r="D5043" s="620"/>
      <c r="E5043" s="620"/>
      <c r="F5043" s="620"/>
      <c r="G5043" s="479"/>
      <c r="H5043" s="621"/>
      <c r="I5043" s="622"/>
      <c r="J5043" s="622"/>
      <c r="K5043" s="623"/>
      <c r="L5043" s="623"/>
      <c r="M5043" s="622"/>
      <c r="N5043" s="623"/>
      <c r="O5043" s="622"/>
      <c r="P5043" s="479"/>
      <c r="Q5043" s="479"/>
      <c r="R5043" s="623"/>
      <c r="S5043" s="478"/>
      <c r="T5043" s="478"/>
      <c r="U5043" s="624"/>
      <c r="V5043" s="624"/>
      <c r="W5043" s="624"/>
      <c r="BB5043" s="478"/>
      <c r="BC5043" s="478"/>
      <c r="BD5043" s="478"/>
      <c r="BE5043" s="478"/>
      <c r="BF5043" s="478"/>
      <c r="BG5043" s="478"/>
    </row>
    <row r="5044" spans="2:59" x14ac:dyDescent="0.2">
      <c r="B5044" s="478"/>
      <c r="C5044" s="478"/>
      <c r="D5044" s="620"/>
      <c r="E5044" s="620"/>
      <c r="F5044" s="620"/>
      <c r="G5044" s="479"/>
      <c r="H5044" s="621"/>
      <c r="I5044" s="622"/>
      <c r="J5044" s="622"/>
      <c r="K5044" s="623"/>
      <c r="L5044" s="623"/>
      <c r="M5044" s="622"/>
      <c r="N5044" s="623"/>
      <c r="O5044" s="622"/>
      <c r="P5044" s="479"/>
      <c r="Q5044" s="479"/>
      <c r="R5044" s="623"/>
      <c r="S5044" s="478"/>
      <c r="T5044" s="478"/>
      <c r="U5044" s="624"/>
      <c r="V5044" s="624"/>
      <c r="W5044" s="624"/>
      <c r="BB5044" s="478"/>
      <c r="BC5044" s="478"/>
      <c r="BD5044" s="478"/>
      <c r="BE5044" s="478"/>
      <c r="BF5044" s="478"/>
      <c r="BG5044" s="478"/>
    </row>
    <row r="5045" spans="2:59" x14ac:dyDescent="0.2">
      <c r="B5045" s="478"/>
      <c r="C5045" s="478"/>
      <c r="D5045" s="620"/>
      <c r="E5045" s="620"/>
      <c r="F5045" s="620"/>
      <c r="G5045" s="479"/>
      <c r="H5045" s="621"/>
      <c r="I5045" s="622"/>
      <c r="J5045" s="622"/>
      <c r="K5045" s="623"/>
      <c r="L5045" s="623"/>
      <c r="M5045" s="622"/>
      <c r="N5045" s="623"/>
      <c r="O5045" s="622"/>
      <c r="P5045" s="479"/>
      <c r="Q5045" s="479"/>
      <c r="R5045" s="623"/>
      <c r="S5045" s="478"/>
      <c r="T5045" s="478"/>
      <c r="U5045" s="624"/>
      <c r="V5045" s="624"/>
      <c r="W5045" s="624"/>
      <c r="BB5045" s="478"/>
      <c r="BC5045" s="478"/>
      <c r="BD5045" s="478"/>
      <c r="BE5045" s="478"/>
      <c r="BF5045" s="478"/>
      <c r="BG5045" s="478"/>
    </row>
    <row r="5046" spans="2:59" x14ac:dyDescent="0.2">
      <c r="B5046" s="478"/>
      <c r="C5046" s="478"/>
      <c r="D5046" s="620"/>
      <c r="E5046" s="620"/>
      <c r="F5046" s="620"/>
      <c r="G5046" s="479"/>
      <c r="H5046" s="621"/>
      <c r="I5046" s="622"/>
      <c r="J5046" s="622"/>
      <c r="K5046" s="623"/>
      <c r="L5046" s="623"/>
      <c r="M5046" s="622"/>
      <c r="N5046" s="623"/>
      <c r="O5046" s="622"/>
      <c r="P5046" s="479"/>
      <c r="Q5046" s="479"/>
      <c r="R5046" s="623"/>
      <c r="S5046" s="478"/>
      <c r="T5046" s="478"/>
      <c r="U5046" s="624"/>
      <c r="V5046" s="624"/>
      <c r="W5046" s="624"/>
      <c r="BB5046" s="478"/>
      <c r="BC5046" s="478"/>
      <c r="BD5046" s="478"/>
      <c r="BE5046" s="478"/>
      <c r="BF5046" s="478"/>
      <c r="BG5046" s="478"/>
    </row>
    <row r="5047" spans="2:59" x14ac:dyDescent="0.2">
      <c r="B5047" s="478"/>
      <c r="C5047" s="478"/>
      <c r="D5047" s="620"/>
      <c r="E5047" s="620"/>
      <c r="F5047" s="620"/>
      <c r="G5047" s="479"/>
      <c r="H5047" s="621"/>
      <c r="I5047" s="622"/>
      <c r="J5047" s="622"/>
      <c r="K5047" s="623"/>
      <c r="L5047" s="623"/>
      <c r="M5047" s="622"/>
      <c r="N5047" s="623"/>
      <c r="O5047" s="622"/>
      <c r="P5047" s="479"/>
      <c r="Q5047" s="479"/>
      <c r="R5047" s="623"/>
      <c r="S5047" s="478"/>
      <c r="T5047" s="478"/>
      <c r="U5047" s="624"/>
      <c r="V5047" s="624"/>
      <c r="W5047" s="624"/>
      <c r="BB5047" s="478"/>
      <c r="BC5047" s="478"/>
      <c r="BD5047" s="478"/>
      <c r="BE5047" s="478"/>
      <c r="BF5047" s="478"/>
      <c r="BG5047" s="478"/>
    </row>
    <row r="5048" spans="2:59" x14ac:dyDescent="0.2">
      <c r="B5048" s="478"/>
      <c r="C5048" s="478"/>
      <c r="D5048" s="620"/>
      <c r="E5048" s="620"/>
      <c r="F5048" s="620"/>
      <c r="G5048" s="479"/>
      <c r="H5048" s="621"/>
      <c r="I5048" s="622"/>
      <c r="J5048" s="622"/>
      <c r="K5048" s="623"/>
      <c r="L5048" s="623"/>
      <c r="M5048" s="622"/>
      <c r="N5048" s="623"/>
      <c r="O5048" s="622"/>
      <c r="P5048" s="479"/>
      <c r="Q5048" s="479"/>
      <c r="R5048" s="623"/>
      <c r="S5048" s="478"/>
      <c r="T5048" s="478"/>
      <c r="U5048" s="624"/>
      <c r="V5048" s="624"/>
      <c r="W5048" s="624"/>
      <c r="BB5048" s="478"/>
      <c r="BC5048" s="478"/>
      <c r="BD5048" s="478"/>
      <c r="BE5048" s="478"/>
      <c r="BF5048" s="478"/>
      <c r="BG5048" s="478"/>
    </row>
    <row r="5049" spans="2:59" x14ac:dyDescent="0.2">
      <c r="B5049" s="478"/>
      <c r="C5049" s="478"/>
      <c r="D5049" s="620"/>
      <c r="E5049" s="620"/>
      <c r="F5049" s="620"/>
      <c r="G5049" s="479"/>
      <c r="H5049" s="621"/>
      <c r="I5049" s="622"/>
      <c r="J5049" s="622"/>
      <c r="K5049" s="623"/>
      <c r="L5049" s="623"/>
      <c r="M5049" s="622"/>
      <c r="N5049" s="623"/>
      <c r="O5049" s="622"/>
      <c r="P5049" s="479"/>
      <c r="Q5049" s="479"/>
      <c r="R5049" s="623"/>
      <c r="S5049" s="478"/>
      <c r="T5049" s="478"/>
      <c r="U5049" s="624"/>
      <c r="V5049" s="624"/>
      <c r="W5049" s="624"/>
      <c r="BB5049" s="478"/>
      <c r="BC5049" s="478"/>
      <c r="BD5049" s="478"/>
      <c r="BE5049" s="478"/>
      <c r="BF5049" s="478"/>
      <c r="BG5049" s="478"/>
    </row>
    <row r="5050" spans="2:59" x14ac:dyDescent="0.2">
      <c r="B5050" s="478"/>
      <c r="C5050" s="478"/>
      <c r="D5050" s="620"/>
      <c r="E5050" s="620"/>
      <c r="F5050" s="620"/>
      <c r="G5050" s="479"/>
      <c r="H5050" s="621"/>
      <c r="I5050" s="622"/>
      <c r="J5050" s="622"/>
      <c r="K5050" s="623"/>
      <c r="L5050" s="623"/>
      <c r="M5050" s="622"/>
      <c r="N5050" s="623"/>
      <c r="O5050" s="622"/>
      <c r="P5050" s="479"/>
      <c r="Q5050" s="479"/>
      <c r="R5050" s="623"/>
      <c r="S5050" s="478"/>
      <c r="T5050" s="478"/>
      <c r="U5050" s="624"/>
      <c r="V5050" s="624"/>
      <c r="W5050" s="624"/>
      <c r="BB5050" s="478"/>
      <c r="BC5050" s="478"/>
      <c r="BD5050" s="478"/>
      <c r="BE5050" s="478"/>
      <c r="BF5050" s="478"/>
      <c r="BG5050" s="478"/>
    </row>
    <row r="5051" spans="2:59" x14ac:dyDescent="0.2">
      <c r="B5051" s="478"/>
      <c r="C5051" s="478"/>
      <c r="D5051" s="620"/>
      <c r="E5051" s="620"/>
      <c r="F5051" s="620"/>
      <c r="G5051" s="479"/>
      <c r="H5051" s="621"/>
      <c r="I5051" s="622"/>
      <c r="J5051" s="622"/>
      <c r="K5051" s="623"/>
      <c r="L5051" s="623"/>
      <c r="M5051" s="622"/>
      <c r="N5051" s="623"/>
      <c r="O5051" s="622"/>
      <c r="P5051" s="479"/>
      <c r="Q5051" s="479"/>
      <c r="R5051" s="623"/>
      <c r="S5051" s="478"/>
      <c r="T5051" s="478"/>
      <c r="U5051" s="624"/>
      <c r="V5051" s="624"/>
      <c r="W5051" s="624"/>
      <c r="BB5051" s="478"/>
      <c r="BC5051" s="478"/>
      <c r="BD5051" s="478"/>
      <c r="BE5051" s="478"/>
      <c r="BF5051" s="478"/>
      <c r="BG5051" s="478"/>
    </row>
    <row r="5052" spans="2:59" x14ac:dyDescent="0.2">
      <c r="B5052" s="478"/>
      <c r="C5052" s="478"/>
      <c r="D5052" s="620"/>
      <c r="E5052" s="620"/>
      <c r="F5052" s="620"/>
      <c r="G5052" s="479"/>
      <c r="H5052" s="621"/>
      <c r="I5052" s="622"/>
      <c r="J5052" s="622"/>
      <c r="K5052" s="623"/>
      <c r="L5052" s="623"/>
      <c r="M5052" s="622"/>
      <c r="N5052" s="623"/>
      <c r="O5052" s="622"/>
      <c r="P5052" s="479"/>
      <c r="Q5052" s="479"/>
      <c r="R5052" s="623"/>
      <c r="S5052" s="478"/>
      <c r="T5052" s="478"/>
      <c r="U5052" s="624"/>
      <c r="V5052" s="624"/>
      <c r="W5052" s="624"/>
      <c r="BB5052" s="478"/>
      <c r="BC5052" s="478"/>
      <c r="BD5052" s="478"/>
      <c r="BE5052" s="478"/>
      <c r="BF5052" s="478"/>
      <c r="BG5052" s="478"/>
    </row>
    <row r="5053" spans="2:59" x14ac:dyDescent="0.2">
      <c r="B5053" s="478"/>
      <c r="C5053" s="478"/>
      <c r="D5053" s="620"/>
      <c r="E5053" s="620"/>
      <c r="F5053" s="620"/>
      <c r="G5053" s="479"/>
      <c r="H5053" s="621"/>
      <c r="I5053" s="622"/>
      <c r="J5053" s="622"/>
      <c r="K5053" s="623"/>
      <c r="L5053" s="623"/>
      <c r="M5053" s="622"/>
      <c r="N5053" s="623"/>
      <c r="O5053" s="622"/>
      <c r="P5053" s="479"/>
      <c r="Q5053" s="479"/>
      <c r="R5053" s="623"/>
      <c r="S5053" s="478"/>
      <c r="T5053" s="478"/>
      <c r="U5053" s="624"/>
      <c r="V5053" s="624"/>
      <c r="W5053" s="624"/>
      <c r="BB5053" s="478"/>
      <c r="BC5053" s="478"/>
      <c r="BD5053" s="478"/>
      <c r="BE5053" s="478"/>
      <c r="BF5053" s="478"/>
      <c r="BG5053" s="478"/>
    </row>
    <row r="5054" spans="2:59" x14ac:dyDescent="0.2">
      <c r="B5054" s="478"/>
      <c r="C5054" s="478"/>
      <c r="D5054" s="620"/>
      <c r="E5054" s="620"/>
      <c r="F5054" s="620"/>
      <c r="G5054" s="479"/>
      <c r="H5054" s="621"/>
      <c r="I5054" s="622"/>
      <c r="J5054" s="622"/>
      <c r="K5054" s="623"/>
      <c r="L5054" s="623"/>
      <c r="M5054" s="622"/>
      <c r="N5054" s="623"/>
      <c r="O5054" s="622"/>
      <c r="P5054" s="479"/>
      <c r="Q5054" s="479"/>
      <c r="R5054" s="623"/>
      <c r="S5054" s="478"/>
      <c r="T5054" s="478"/>
      <c r="U5054" s="624"/>
      <c r="V5054" s="624"/>
      <c r="W5054" s="624"/>
      <c r="BB5054" s="478"/>
      <c r="BC5054" s="478"/>
      <c r="BD5054" s="478"/>
      <c r="BE5054" s="478"/>
      <c r="BF5054" s="478"/>
      <c r="BG5054" s="478"/>
    </row>
    <row r="5055" spans="2:59" x14ac:dyDescent="0.2">
      <c r="B5055" s="478"/>
      <c r="C5055" s="478"/>
      <c r="D5055" s="620"/>
      <c r="E5055" s="620"/>
      <c r="F5055" s="620"/>
      <c r="G5055" s="479"/>
      <c r="H5055" s="621"/>
      <c r="I5055" s="622"/>
      <c r="J5055" s="622"/>
      <c r="K5055" s="623"/>
      <c r="L5055" s="623"/>
      <c r="M5055" s="622"/>
      <c r="N5055" s="623"/>
      <c r="O5055" s="622"/>
      <c r="P5055" s="479"/>
      <c r="Q5055" s="479"/>
      <c r="R5055" s="623"/>
      <c r="S5055" s="478"/>
      <c r="T5055" s="478"/>
      <c r="U5055" s="624"/>
      <c r="V5055" s="624"/>
      <c r="W5055" s="624"/>
      <c r="BB5055" s="478"/>
      <c r="BC5055" s="478"/>
      <c r="BD5055" s="478"/>
      <c r="BE5055" s="478"/>
      <c r="BF5055" s="478"/>
      <c r="BG5055" s="478"/>
    </row>
    <row r="5056" spans="2:59" x14ac:dyDescent="0.2">
      <c r="B5056" s="478"/>
      <c r="C5056" s="478"/>
      <c r="D5056" s="620"/>
      <c r="E5056" s="620"/>
      <c r="F5056" s="620"/>
      <c r="G5056" s="479"/>
      <c r="H5056" s="621"/>
      <c r="I5056" s="622"/>
      <c r="J5056" s="622"/>
      <c r="K5056" s="623"/>
      <c r="L5056" s="623"/>
      <c r="M5056" s="622"/>
      <c r="N5056" s="623"/>
      <c r="O5056" s="622"/>
      <c r="P5056" s="479"/>
      <c r="Q5056" s="479"/>
      <c r="R5056" s="623"/>
      <c r="S5056" s="478"/>
      <c r="T5056" s="478"/>
      <c r="U5056" s="624"/>
      <c r="V5056" s="624"/>
      <c r="W5056" s="624"/>
      <c r="BB5056" s="478"/>
      <c r="BC5056" s="478"/>
      <c r="BD5056" s="478"/>
      <c r="BE5056" s="478"/>
      <c r="BF5056" s="478"/>
      <c r="BG5056" s="478"/>
    </row>
    <row r="5057" spans="2:59" x14ac:dyDescent="0.2">
      <c r="B5057" s="478"/>
      <c r="C5057" s="478"/>
      <c r="D5057" s="620"/>
      <c r="E5057" s="620"/>
      <c r="F5057" s="620"/>
      <c r="G5057" s="479"/>
      <c r="H5057" s="621"/>
      <c r="I5057" s="622"/>
      <c r="J5057" s="622"/>
      <c r="K5057" s="623"/>
      <c r="L5057" s="623"/>
      <c r="M5057" s="622"/>
      <c r="N5057" s="623"/>
      <c r="O5057" s="622"/>
      <c r="P5057" s="479"/>
      <c r="Q5057" s="479"/>
      <c r="R5057" s="623"/>
      <c r="S5057" s="478"/>
      <c r="T5057" s="478"/>
      <c r="U5057" s="624"/>
      <c r="V5057" s="624"/>
      <c r="W5057" s="624"/>
      <c r="BB5057" s="478"/>
      <c r="BC5057" s="478"/>
      <c r="BD5057" s="478"/>
      <c r="BE5057" s="478"/>
      <c r="BF5057" s="478"/>
      <c r="BG5057" s="478"/>
    </row>
    <row r="5058" spans="2:59" x14ac:dyDescent="0.2">
      <c r="B5058" s="478"/>
      <c r="C5058" s="478"/>
      <c r="D5058" s="620"/>
      <c r="E5058" s="620"/>
      <c r="F5058" s="620"/>
      <c r="G5058" s="479"/>
      <c r="H5058" s="621"/>
      <c r="I5058" s="622"/>
      <c r="J5058" s="622"/>
      <c r="K5058" s="623"/>
      <c r="L5058" s="623"/>
      <c r="M5058" s="622"/>
      <c r="N5058" s="623"/>
      <c r="O5058" s="622"/>
      <c r="P5058" s="479"/>
      <c r="Q5058" s="479"/>
      <c r="R5058" s="623"/>
      <c r="S5058" s="478"/>
      <c r="T5058" s="478"/>
      <c r="U5058" s="624"/>
      <c r="V5058" s="624"/>
      <c r="W5058" s="624"/>
      <c r="BB5058" s="478"/>
      <c r="BC5058" s="478"/>
      <c r="BD5058" s="478"/>
      <c r="BE5058" s="478"/>
      <c r="BF5058" s="478"/>
      <c r="BG5058" s="478"/>
    </row>
    <row r="5059" spans="2:59" x14ac:dyDescent="0.2">
      <c r="B5059" s="478"/>
      <c r="C5059" s="478"/>
      <c r="D5059" s="620"/>
      <c r="E5059" s="620"/>
      <c r="F5059" s="620"/>
      <c r="G5059" s="479"/>
      <c r="H5059" s="621"/>
      <c r="I5059" s="622"/>
      <c r="J5059" s="622"/>
      <c r="K5059" s="623"/>
      <c r="L5059" s="623"/>
      <c r="M5059" s="622"/>
      <c r="N5059" s="623"/>
      <c r="O5059" s="622"/>
      <c r="P5059" s="479"/>
      <c r="Q5059" s="479"/>
      <c r="R5059" s="623"/>
      <c r="S5059" s="478"/>
      <c r="T5059" s="478"/>
      <c r="U5059" s="624"/>
      <c r="V5059" s="624"/>
      <c r="W5059" s="624"/>
      <c r="BB5059" s="478"/>
      <c r="BC5059" s="478"/>
      <c r="BD5059" s="478"/>
      <c r="BE5059" s="478"/>
      <c r="BF5059" s="478"/>
      <c r="BG5059" s="478"/>
    </row>
    <row r="5060" spans="2:59" x14ac:dyDescent="0.2">
      <c r="B5060" s="478"/>
      <c r="C5060" s="478"/>
      <c r="D5060" s="620"/>
      <c r="E5060" s="620"/>
      <c r="F5060" s="620"/>
      <c r="G5060" s="479"/>
      <c r="H5060" s="621"/>
      <c r="I5060" s="622"/>
      <c r="J5060" s="622"/>
      <c r="K5060" s="623"/>
      <c r="L5060" s="623"/>
      <c r="M5060" s="622"/>
      <c r="N5060" s="623"/>
      <c r="O5060" s="622"/>
      <c r="P5060" s="479"/>
      <c r="Q5060" s="479"/>
      <c r="R5060" s="623"/>
      <c r="S5060" s="478"/>
      <c r="T5060" s="478"/>
      <c r="U5060" s="624"/>
      <c r="V5060" s="624"/>
      <c r="W5060" s="624"/>
      <c r="BB5060" s="478"/>
      <c r="BC5060" s="478"/>
      <c r="BD5060" s="478"/>
      <c r="BE5060" s="478"/>
      <c r="BF5060" s="478"/>
      <c r="BG5060" s="478"/>
    </row>
    <row r="5061" spans="2:59" x14ac:dyDescent="0.2">
      <c r="B5061" s="478"/>
      <c r="C5061" s="478"/>
      <c r="D5061" s="620"/>
      <c r="E5061" s="620"/>
      <c r="F5061" s="620"/>
      <c r="G5061" s="479"/>
      <c r="H5061" s="621"/>
      <c r="I5061" s="622"/>
      <c r="J5061" s="622"/>
      <c r="K5061" s="623"/>
      <c r="L5061" s="623"/>
      <c r="M5061" s="622"/>
      <c r="N5061" s="623"/>
      <c r="O5061" s="622"/>
      <c r="P5061" s="479"/>
      <c r="Q5061" s="479"/>
      <c r="R5061" s="623"/>
      <c r="S5061" s="478"/>
      <c r="T5061" s="478"/>
      <c r="U5061" s="624"/>
      <c r="V5061" s="624"/>
      <c r="W5061" s="624"/>
      <c r="BB5061" s="478"/>
      <c r="BC5061" s="478"/>
      <c r="BD5061" s="478"/>
      <c r="BE5061" s="478"/>
      <c r="BF5061" s="478"/>
      <c r="BG5061" s="478"/>
    </row>
    <row r="5062" spans="2:59" x14ac:dyDescent="0.2">
      <c r="B5062" s="478"/>
      <c r="C5062" s="478"/>
      <c r="D5062" s="620"/>
      <c r="E5062" s="620"/>
      <c r="F5062" s="620"/>
      <c r="G5062" s="479"/>
      <c r="H5062" s="621"/>
      <c r="I5062" s="622"/>
      <c r="J5062" s="622"/>
      <c r="K5062" s="623"/>
      <c r="L5062" s="623"/>
      <c r="M5062" s="622"/>
      <c r="N5062" s="623"/>
      <c r="O5062" s="622"/>
      <c r="P5062" s="479"/>
      <c r="Q5062" s="479"/>
      <c r="R5062" s="623"/>
      <c r="S5062" s="478"/>
      <c r="T5062" s="478"/>
      <c r="U5062" s="624"/>
      <c r="V5062" s="624"/>
      <c r="W5062" s="624"/>
      <c r="BB5062" s="478"/>
      <c r="BC5062" s="478"/>
      <c r="BD5062" s="478"/>
      <c r="BE5062" s="478"/>
      <c r="BF5062" s="478"/>
      <c r="BG5062" s="478"/>
    </row>
    <row r="5063" spans="2:59" x14ac:dyDescent="0.2">
      <c r="B5063" s="478"/>
      <c r="C5063" s="478"/>
      <c r="D5063" s="620"/>
      <c r="E5063" s="620"/>
      <c r="F5063" s="620"/>
      <c r="G5063" s="479"/>
      <c r="H5063" s="621"/>
      <c r="I5063" s="622"/>
      <c r="J5063" s="622"/>
      <c r="K5063" s="623"/>
      <c r="L5063" s="623"/>
      <c r="M5063" s="622"/>
      <c r="N5063" s="623"/>
      <c r="O5063" s="622"/>
      <c r="P5063" s="479"/>
      <c r="Q5063" s="479"/>
      <c r="R5063" s="623"/>
      <c r="S5063" s="478"/>
      <c r="T5063" s="478"/>
      <c r="U5063" s="624"/>
      <c r="V5063" s="624"/>
      <c r="W5063" s="624"/>
      <c r="BB5063" s="478"/>
      <c r="BC5063" s="478"/>
      <c r="BD5063" s="478"/>
      <c r="BE5063" s="478"/>
      <c r="BF5063" s="478"/>
      <c r="BG5063" s="478"/>
    </row>
    <row r="5064" spans="2:59" x14ac:dyDescent="0.2">
      <c r="B5064" s="478"/>
      <c r="C5064" s="478"/>
      <c r="D5064" s="620"/>
      <c r="E5064" s="620"/>
      <c r="F5064" s="620"/>
      <c r="G5064" s="479"/>
      <c r="H5064" s="621"/>
      <c r="I5064" s="622"/>
      <c r="J5064" s="622"/>
      <c r="K5064" s="623"/>
      <c r="L5064" s="623"/>
      <c r="M5064" s="622"/>
      <c r="N5064" s="623"/>
      <c r="O5064" s="622"/>
      <c r="P5064" s="479"/>
      <c r="Q5064" s="479"/>
      <c r="R5064" s="623"/>
      <c r="S5064" s="478"/>
      <c r="T5064" s="478"/>
      <c r="U5064" s="624"/>
      <c r="V5064" s="624"/>
      <c r="W5064" s="624"/>
      <c r="BB5064" s="478"/>
      <c r="BC5064" s="478"/>
      <c r="BD5064" s="478"/>
      <c r="BE5064" s="478"/>
      <c r="BF5064" s="478"/>
      <c r="BG5064" s="478"/>
    </row>
    <row r="5065" spans="2:59" x14ac:dyDescent="0.2">
      <c r="B5065" s="478"/>
      <c r="C5065" s="478"/>
      <c r="D5065" s="620"/>
      <c r="E5065" s="620"/>
      <c r="F5065" s="620"/>
      <c r="G5065" s="479"/>
      <c r="H5065" s="621"/>
      <c r="I5065" s="622"/>
      <c r="J5065" s="622"/>
      <c r="K5065" s="623"/>
      <c r="L5065" s="623"/>
      <c r="M5065" s="622"/>
      <c r="N5065" s="623"/>
      <c r="O5065" s="622"/>
      <c r="P5065" s="479"/>
      <c r="Q5065" s="479"/>
      <c r="R5065" s="623"/>
      <c r="S5065" s="478"/>
      <c r="T5065" s="478"/>
      <c r="U5065" s="624"/>
      <c r="V5065" s="624"/>
      <c r="W5065" s="624"/>
      <c r="BB5065" s="478"/>
      <c r="BC5065" s="478"/>
      <c r="BD5065" s="478"/>
      <c r="BE5065" s="478"/>
      <c r="BF5065" s="478"/>
      <c r="BG5065" s="478"/>
    </row>
    <row r="5066" spans="2:59" x14ac:dyDescent="0.2">
      <c r="B5066" s="478"/>
      <c r="C5066" s="478"/>
      <c r="D5066" s="620"/>
      <c r="E5066" s="620"/>
      <c r="F5066" s="620"/>
      <c r="G5066" s="479"/>
      <c r="H5066" s="621"/>
      <c r="I5066" s="622"/>
      <c r="J5066" s="622"/>
      <c r="K5066" s="623"/>
      <c r="L5066" s="623"/>
      <c r="M5066" s="622"/>
      <c r="N5066" s="623"/>
      <c r="O5066" s="622"/>
      <c r="P5066" s="479"/>
      <c r="Q5066" s="479"/>
      <c r="R5066" s="623"/>
      <c r="S5066" s="478"/>
      <c r="T5066" s="478"/>
      <c r="U5066" s="624"/>
      <c r="V5066" s="624"/>
      <c r="W5066" s="624"/>
      <c r="BB5066" s="478"/>
      <c r="BC5066" s="478"/>
      <c r="BD5066" s="478"/>
      <c r="BE5066" s="478"/>
      <c r="BF5066" s="478"/>
      <c r="BG5066" s="478"/>
    </row>
    <row r="5067" spans="2:59" x14ac:dyDescent="0.2">
      <c r="B5067" s="478"/>
      <c r="C5067" s="478"/>
      <c r="D5067" s="620"/>
      <c r="E5067" s="620"/>
      <c r="F5067" s="620"/>
      <c r="G5067" s="479"/>
      <c r="H5067" s="621"/>
      <c r="I5067" s="622"/>
      <c r="J5067" s="622"/>
      <c r="K5067" s="623"/>
      <c r="L5067" s="623"/>
      <c r="M5067" s="622"/>
      <c r="N5067" s="623"/>
      <c r="O5067" s="622"/>
      <c r="P5067" s="479"/>
      <c r="Q5067" s="479"/>
      <c r="R5067" s="623"/>
      <c r="S5067" s="478"/>
      <c r="T5067" s="478"/>
      <c r="U5067" s="624"/>
      <c r="V5067" s="624"/>
      <c r="W5067" s="624"/>
      <c r="BB5067" s="478"/>
      <c r="BC5067" s="478"/>
      <c r="BD5067" s="478"/>
      <c r="BE5067" s="478"/>
      <c r="BF5067" s="478"/>
      <c r="BG5067" s="478"/>
    </row>
    <row r="5068" spans="2:59" x14ac:dyDescent="0.2">
      <c r="B5068" s="478"/>
      <c r="C5068" s="478"/>
      <c r="D5068" s="620"/>
      <c r="E5068" s="620"/>
      <c r="F5068" s="620"/>
      <c r="G5068" s="479"/>
      <c r="H5068" s="621"/>
      <c r="I5068" s="622"/>
      <c r="J5068" s="622"/>
      <c r="K5068" s="623"/>
      <c r="L5068" s="623"/>
      <c r="M5068" s="622"/>
      <c r="N5068" s="623"/>
      <c r="O5068" s="622"/>
      <c r="P5068" s="479"/>
      <c r="Q5068" s="479"/>
      <c r="R5068" s="623"/>
      <c r="S5068" s="478"/>
      <c r="T5068" s="478"/>
      <c r="U5068" s="624"/>
      <c r="V5068" s="624"/>
      <c r="W5068" s="624"/>
      <c r="BB5068" s="478"/>
      <c r="BC5068" s="478"/>
      <c r="BD5068" s="478"/>
      <c r="BE5068" s="478"/>
      <c r="BF5068" s="478"/>
      <c r="BG5068" s="478"/>
    </row>
    <row r="5069" spans="2:59" x14ac:dyDescent="0.2">
      <c r="B5069" s="478"/>
      <c r="C5069" s="478"/>
      <c r="D5069" s="620"/>
      <c r="E5069" s="620"/>
      <c r="F5069" s="620"/>
      <c r="G5069" s="479"/>
      <c r="H5069" s="621"/>
      <c r="I5069" s="622"/>
      <c r="J5069" s="622"/>
      <c r="K5069" s="623"/>
      <c r="L5069" s="623"/>
      <c r="M5069" s="622"/>
      <c r="N5069" s="623"/>
      <c r="O5069" s="622"/>
      <c r="P5069" s="479"/>
      <c r="Q5069" s="479"/>
      <c r="R5069" s="623"/>
      <c r="S5069" s="478"/>
      <c r="T5069" s="478"/>
      <c r="U5069" s="624"/>
      <c r="V5069" s="624"/>
      <c r="W5069" s="624"/>
      <c r="BB5069" s="478"/>
      <c r="BC5069" s="478"/>
      <c r="BD5069" s="478"/>
      <c r="BE5069" s="478"/>
      <c r="BF5069" s="478"/>
      <c r="BG5069" s="478"/>
    </row>
    <row r="5070" spans="2:59" x14ac:dyDescent="0.2">
      <c r="B5070" s="478"/>
      <c r="C5070" s="478"/>
      <c r="D5070" s="620"/>
      <c r="E5070" s="620"/>
      <c r="F5070" s="620"/>
      <c r="G5070" s="479"/>
      <c r="H5070" s="621"/>
      <c r="I5070" s="622"/>
      <c r="J5070" s="622"/>
      <c r="K5070" s="623"/>
      <c r="L5070" s="623"/>
      <c r="M5070" s="622"/>
      <c r="N5070" s="623"/>
      <c r="O5070" s="622"/>
      <c r="P5070" s="479"/>
      <c r="Q5070" s="479"/>
      <c r="R5070" s="623"/>
      <c r="S5070" s="478"/>
      <c r="T5070" s="478"/>
      <c r="U5070" s="624"/>
      <c r="V5070" s="624"/>
      <c r="W5070" s="624"/>
      <c r="BB5070" s="478"/>
      <c r="BC5070" s="478"/>
      <c r="BD5070" s="478"/>
      <c r="BE5070" s="478"/>
      <c r="BF5070" s="478"/>
      <c r="BG5070" s="478"/>
    </row>
    <row r="5071" spans="2:59" x14ac:dyDescent="0.2">
      <c r="B5071" s="478"/>
      <c r="C5071" s="478"/>
      <c r="D5071" s="620"/>
      <c r="E5071" s="620"/>
      <c r="F5071" s="620"/>
      <c r="G5071" s="479"/>
      <c r="H5071" s="621"/>
      <c r="I5071" s="622"/>
      <c r="J5071" s="622"/>
      <c r="K5071" s="623"/>
      <c r="L5071" s="623"/>
      <c r="M5071" s="622"/>
      <c r="N5071" s="623"/>
      <c r="O5071" s="622"/>
      <c r="P5071" s="479"/>
      <c r="Q5071" s="479"/>
      <c r="R5071" s="623"/>
      <c r="S5071" s="478"/>
      <c r="T5071" s="478"/>
      <c r="U5071" s="624"/>
      <c r="V5071" s="624"/>
      <c r="W5071" s="624"/>
      <c r="BB5071" s="478"/>
      <c r="BC5071" s="478"/>
      <c r="BD5071" s="478"/>
      <c r="BE5071" s="478"/>
      <c r="BF5071" s="478"/>
      <c r="BG5071" s="478"/>
    </row>
    <row r="5072" spans="2:59" x14ac:dyDescent="0.2">
      <c r="B5072" s="478"/>
      <c r="C5072" s="478"/>
      <c r="D5072" s="620"/>
      <c r="E5072" s="620"/>
      <c r="F5072" s="620"/>
      <c r="G5072" s="479"/>
      <c r="H5072" s="621"/>
      <c r="I5072" s="622"/>
      <c r="J5072" s="622"/>
      <c r="K5072" s="623"/>
      <c r="L5072" s="623"/>
      <c r="M5072" s="622"/>
      <c r="N5072" s="623"/>
      <c r="O5072" s="622"/>
      <c r="P5072" s="479"/>
      <c r="Q5072" s="479"/>
      <c r="R5072" s="623"/>
      <c r="S5072" s="478"/>
      <c r="T5072" s="478"/>
      <c r="U5072" s="624"/>
      <c r="V5072" s="624"/>
      <c r="W5072" s="624"/>
      <c r="BB5072" s="478"/>
      <c r="BC5072" s="478"/>
      <c r="BD5072" s="478"/>
      <c r="BE5072" s="478"/>
      <c r="BF5072" s="478"/>
      <c r="BG5072" s="478"/>
    </row>
    <row r="5073" spans="2:59" x14ac:dyDescent="0.2">
      <c r="B5073" s="478"/>
      <c r="C5073" s="478"/>
      <c r="D5073" s="620"/>
      <c r="E5073" s="620"/>
      <c r="F5073" s="620"/>
      <c r="G5073" s="479"/>
      <c r="H5073" s="621"/>
      <c r="I5073" s="622"/>
      <c r="J5073" s="622"/>
      <c r="K5073" s="623"/>
      <c r="L5073" s="623"/>
      <c r="M5073" s="622"/>
      <c r="N5073" s="623"/>
      <c r="O5073" s="622"/>
      <c r="P5073" s="479"/>
      <c r="Q5073" s="479"/>
      <c r="R5073" s="623"/>
      <c r="S5073" s="478"/>
      <c r="T5073" s="478"/>
      <c r="U5073" s="624"/>
      <c r="V5073" s="624"/>
      <c r="W5073" s="624"/>
      <c r="BB5073" s="478"/>
      <c r="BC5073" s="478"/>
      <c r="BD5073" s="478"/>
      <c r="BE5073" s="478"/>
      <c r="BF5073" s="478"/>
      <c r="BG5073" s="478"/>
    </row>
    <row r="5074" spans="2:59" x14ac:dyDescent="0.2">
      <c r="B5074" s="478"/>
      <c r="C5074" s="478"/>
      <c r="D5074" s="620"/>
      <c r="E5074" s="620"/>
      <c r="F5074" s="620"/>
      <c r="G5074" s="479"/>
      <c r="H5074" s="621"/>
      <c r="I5074" s="622"/>
      <c r="J5074" s="622"/>
      <c r="K5074" s="623"/>
      <c r="L5074" s="623"/>
      <c r="M5074" s="622"/>
      <c r="N5074" s="623"/>
      <c r="O5074" s="622"/>
      <c r="P5074" s="479"/>
      <c r="Q5074" s="479"/>
      <c r="R5074" s="623"/>
      <c r="S5074" s="478"/>
      <c r="T5074" s="478"/>
      <c r="U5074" s="624"/>
      <c r="V5074" s="624"/>
      <c r="W5074" s="624"/>
      <c r="BB5074" s="478"/>
      <c r="BC5074" s="478"/>
      <c r="BD5074" s="478"/>
      <c r="BE5074" s="478"/>
      <c r="BF5074" s="478"/>
      <c r="BG5074" s="478"/>
    </row>
    <row r="5075" spans="2:59" x14ac:dyDescent="0.2">
      <c r="B5075" s="478"/>
      <c r="C5075" s="478"/>
      <c r="D5075" s="620"/>
      <c r="E5075" s="620"/>
      <c r="F5075" s="620"/>
      <c r="G5075" s="479"/>
      <c r="H5075" s="621"/>
      <c r="I5075" s="622"/>
      <c r="J5075" s="622"/>
      <c r="K5075" s="623"/>
      <c r="L5075" s="623"/>
      <c r="M5075" s="622"/>
      <c r="N5075" s="623"/>
      <c r="O5075" s="622"/>
      <c r="P5075" s="479"/>
      <c r="Q5075" s="479"/>
      <c r="R5075" s="623"/>
      <c r="S5075" s="478"/>
      <c r="T5075" s="478"/>
      <c r="U5075" s="624"/>
      <c r="V5075" s="624"/>
      <c r="W5075" s="624"/>
      <c r="BB5075" s="478"/>
      <c r="BC5075" s="478"/>
      <c r="BD5075" s="478"/>
      <c r="BE5075" s="478"/>
      <c r="BF5075" s="478"/>
      <c r="BG5075" s="478"/>
    </row>
    <row r="5076" spans="2:59" x14ac:dyDescent="0.2">
      <c r="B5076" s="478"/>
      <c r="C5076" s="478"/>
      <c r="D5076" s="620"/>
      <c r="E5076" s="620"/>
      <c r="F5076" s="620"/>
      <c r="G5076" s="479"/>
      <c r="H5076" s="621"/>
      <c r="I5076" s="622"/>
      <c r="J5076" s="622"/>
      <c r="K5076" s="623"/>
      <c r="L5076" s="623"/>
      <c r="M5076" s="622"/>
      <c r="N5076" s="623"/>
      <c r="O5076" s="622"/>
      <c r="P5076" s="479"/>
      <c r="Q5076" s="479"/>
      <c r="R5076" s="623"/>
      <c r="S5076" s="478"/>
      <c r="T5076" s="478"/>
      <c r="U5076" s="624"/>
      <c r="V5076" s="624"/>
      <c r="W5076" s="624"/>
      <c r="BB5076" s="478"/>
      <c r="BC5076" s="478"/>
      <c r="BD5076" s="478"/>
      <c r="BE5076" s="478"/>
      <c r="BF5076" s="478"/>
      <c r="BG5076" s="478"/>
    </row>
    <row r="5077" spans="2:59" x14ac:dyDescent="0.2">
      <c r="B5077" s="478"/>
      <c r="C5077" s="478"/>
      <c r="D5077" s="620"/>
      <c r="E5077" s="620"/>
      <c r="F5077" s="620"/>
      <c r="G5077" s="479"/>
      <c r="H5077" s="621"/>
      <c r="I5077" s="622"/>
      <c r="J5077" s="622"/>
      <c r="K5077" s="623"/>
      <c r="L5077" s="623"/>
      <c r="M5077" s="622"/>
      <c r="N5077" s="623"/>
      <c r="O5077" s="622"/>
      <c r="P5077" s="479"/>
      <c r="Q5077" s="479"/>
      <c r="R5077" s="623"/>
      <c r="S5077" s="478"/>
      <c r="T5077" s="478"/>
      <c r="U5077" s="624"/>
      <c r="V5077" s="624"/>
      <c r="W5077" s="624"/>
      <c r="BB5077" s="478"/>
      <c r="BC5077" s="478"/>
      <c r="BD5077" s="478"/>
      <c r="BE5077" s="478"/>
      <c r="BF5077" s="478"/>
      <c r="BG5077" s="478"/>
    </row>
    <row r="5078" spans="2:59" x14ac:dyDescent="0.2">
      <c r="B5078" s="478"/>
      <c r="C5078" s="478"/>
      <c r="D5078" s="620"/>
      <c r="E5078" s="620"/>
      <c r="F5078" s="620"/>
      <c r="G5078" s="479"/>
      <c r="H5078" s="621"/>
      <c r="I5078" s="622"/>
      <c r="J5078" s="622"/>
      <c r="K5078" s="623"/>
      <c r="L5078" s="623"/>
      <c r="M5078" s="622"/>
      <c r="N5078" s="623"/>
      <c r="O5078" s="622"/>
      <c r="P5078" s="479"/>
      <c r="Q5078" s="479"/>
      <c r="R5078" s="623"/>
      <c r="S5078" s="478"/>
      <c r="T5078" s="478"/>
      <c r="U5078" s="624"/>
      <c r="V5078" s="624"/>
      <c r="W5078" s="624"/>
      <c r="BB5078" s="478"/>
      <c r="BC5078" s="478"/>
      <c r="BD5078" s="478"/>
      <c r="BE5078" s="478"/>
      <c r="BF5078" s="478"/>
      <c r="BG5078" s="478"/>
    </row>
    <row r="5079" spans="2:59" x14ac:dyDescent="0.2">
      <c r="B5079" s="478"/>
      <c r="C5079" s="478"/>
      <c r="D5079" s="620"/>
      <c r="E5079" s="620"/>
      <c r="F5079" s="620"/>
      <c r="G5079" s="479"/>
      <c r="H5079" s="621"/>
      <c r="I5079" s="622"/>
      <c r="J5079" s="622"/>
      <c r="K5079" s="623"/>
      <c r="L5079" s="623"/>
      <c r="M5079" s="622"/>
      <c r="N5079" s="623"/>
      <c r="O5079" s="622"/>
      <c r="P5079" s="479"/>
      <c r="Q5079" s="479"/>
      <c r="R5079" s="623"/>
      <c r="S5079" s="478"/>
      <c r="T5079" s="478"/>
      <c r="U5079" s="624"/>
      <c r="V5079" s="624"/>
      <c r="W5079" s="624"/>
      <c r="BB5079" s="478"/>
      <c r="BC5079" s="478"/>
      <c r="BD5079" s="478"/>
      <c r="BE5079" s="478"/>
      <c r="BF5079" s="478"/>
      <c r="BG5079" s="478"/>
    </row>
    <row r="5080" spans="2:59" x14ac:dyDescent="0.2">
      <c r="B5080" s="478"/>
      <c r="C5080" s="478"/>
      <c r="D5080" s="620"/>
      <c r="E5080" s="620"/>
      <c r="F5080" s="620"/>
      <c r="G5080" s="479"/>
      <c r="H5080" s="621"/>
      <c r="I5080" s="622"/>
      <c r="J5080" s="622"/>
      <c r="K5080" s="623"/>
      <c r="L5080" s="623"/>
      <c r="M5080" s="622"/>
      <c r="N5080" s="623"/>
      <c r="O5080" s="622"/>
      <c r="P5080" s="479"/>
      <c r="Q5080" s="479"/>
      <c r="R5080" s="623"/>
      <c r="S5080" s="478"/>
      <c r="T5080" s="478"/>
      <c r="U5080" s="624"/>
      <c r="V5080" s="624"/>
      <c r="W5080" s="624"/>
      <c r="BB5080" s="478"/>
      <c r="BC5080" s="478"/>
      <c r="BD5080" s="478"/>
      <c r="BE5080" s="478"/>
      <c r="BF5080" s="478"/>
      <c r="BG5080" s="478"/>
    </row>
    <row r="5081" spans="2:59" x14ac:dyDescent="0.2">
      <c r="B5081" s="478"/>
      <c r="C5081" s="478"/>
      <c r="D5081" s="620"/>
      <c r="E5081" s="620"/>
      <c r="F5081" s="620"/>
      <c r="G5081" s="479"/>
      <c r="H5081" s="621"/>
      <c r="I5081" s="622"/>
      <c r="J5081" s="622"/>
      <c r="K5081" s="623"/>
      <c r="L5081" s="623"/>
      <c r="M5081" s="622"/>
      <c r="N5081" s="623"/>
      <c r="O5081" s="622"/>
      <c r="P5081" s="479"/>
      <c r="Q5081" s="479"/>
      <c r="R5081" s="623"/>
      <c r="S5081" s="478"/>
      <c r="T5081" s="478"/>
      <c r="U5081" s="624"/>
      <c r="V5081" s="624"/>
      <c r="W5081" s="624"/>
      <c r="BB5081" s="478"/>
      <c r="BC5081" s="478"/>
      <c r="BD5081" s="478"/>
      <c r="BE5081" s="478"/>
      <c r="BF5081" s="478"/>
      <c r="BG5081" s="478"/>
    </row>
    <row r="5082" spans="2:59" x14ac:dyDescent="0.2">
      <c r="B5082" s="478"/>
      <c r="C5082" s="478"/>
      <c r="D5082" s="620"/>
      <c r="E5082" s="620"/>
      <c r="F5082" s="620"/>
      <c r="G5082" s="479"/>
      <c r="H5082" s="621"/>
      <c r="I5082" s="622"/>
      <c r="J5082" s="622"/>
      <c r="K5082" s="623"/>
      <c r="L5082" s="623"/>
      <c r="M5082" s="622"/>
      <c r="N5082" s="623"/>
      <c r="O5082" s="622"/>
      <c r="P5082" s="479"/>
      <c r="Q5082" s="479"/>
      <c r="R5082" s="623"/>
      <c r="S5082" s="478"/>
      <c r="T5082" s="478"/>
      <c r="U5082" s="624"/>
      <c r="V5082" s="624"/>
      <c r="W5082" s="624"/>
      <c r="BB5082" s="478"/>
      <c r="BC5082" s="478"/>
      <c r="BD5082" s="478"/>
      <c r="BE5082" s="478"/>
      <c r="BF5082" s="478"/>
      <c r="BG5082" s="478"/>
    </row>
    <row r="5083" spans="2:59" x14ac:dyDescent="0.2">
      <c r="B5083" s="478"/>
      <c r="C5083" s="478"/>
      <c r="D5083" s="620"/>
      <c r="E5083" s="620"/>
      <c r="F5083" s="620"/>
      <c r="G5083" s="479"/>
      <c r="H5083" s="621"/>
      <c r="I5083" s="622"/>
      <c r="J5083" s="622"/>
      <c r="K5083" s="623"/>
      <c r="L5083" s="623"/>
      <c r="M5083" s="622"/>
      <c r="N5083" s="623"/>
      <c r="O5083" s="622"/>
      <c r="P5083" s="479"/>
      <c r="Q5083" s="479"/>
      <c r="R5083" s="623"/>
      <c r="S5083" s="478"/>
      <c r="T5083" s="478"/>
      <c r="U5083" s="624"/>
      <c r="V5083" s="624"/>
      <c r="W5083" s="624"/>
      <c r="BB5083" s="478"/>
      <c r="BC5083" s="478"/>
      <c r="BD5083" s="478"/>
      <c r="BE5083" s="478"/>
      <c r="BF5083" s="478"/>
      <c r="BG5083" s="478"/>
    </row>
    <row r="5084" spans="2:59" x14ac:dyDescent="0.2">
      <c r="B5084" s="478"/>
      <c r="C5084" s="478"/>
      <c r="D5084" s="620"/>
      <c r="E5084" s="620"/>
      <c r="F5084" s="620"/>
      <c r="G5084" s="479"/>
      <c r="H5084" s="621"/>
      <c r="I5084" s="622"/>
      <c r="J5084" s="622"/>
      <c r="K5084" s="623"/>
      <c r="L5084" s="623"/>
      <c r="M5084" s="622"/>
      <c r="N5084" s="623"/>
      <c r="O5084" s="622"/>
      <c r="P5084" s="479"/>
      <c r="Q5084" s="479"/>
      <c r="R5084" s="623"/>
      <c r="S5084" s="478"/>
      <c r="T5084" s="478"/>
      <c r="U5084" s="624"/>
      <c r="V5084" s="624"/>
      <c r="W5084" s="624"/>
      <c r="BB5084" s="478"/>
      <c r="BC5084" s="478"/>
      <c r="BD5084" s="478"/>
      <c r="BE5084" s="478"/>
      <c r="BF5084" s="478"/>
      <c r="BG5084" s="478"/>
    </row>
    <row r="5085" spans="2:59" x14ac:dyDescent="0.2">
      <c r="B5085" s="478"/>
      <c r="C5085" s="478"/>
      <c r="D5085" s="620"/>
      <c r="E5085" s="620"/>
      <c r="F5085" s="620"/>
      <c r="G5085" s="479"/>
      <c r="H5085" s="621"/>
      <c r="I5085" s="622"/>
      <c r="J5085" s="622"/>
      <c r="K5085" s="623"/>
      <c r="L5085" s="623"/>
      <c r="M5085" s="622"/>
      <c r="N5085" s="623"/>
      <c r="O5085" s="622"/>
      <c r="P5085" s="479"/>
      <c r="Q5085" s="479"/>
      <c r="R5085" s="623"/>
      <c r="S5085" s="478"/>
      <c r="T5085" s="478"/>
      <c r="U5085" s="624"/>
      <c r="V5085" s="624"/>
      <c r="W5085" s="624"/>
      <c r="BB5085" s="478"/>
      <c r="BC5085" s="478"/>
      <c r="BD5085" s="478"/>
      <c r="BE5085" s="478"/>
      <c r="BF5085" s="478"/>
      <c r="BG5085" s="478"/>
    </row>
    <row r="5086" spans="2:59" x14ac:dyDescent="0.2">
      <c r="B5086" s="478"/>
      <c r="C5086" s="478"/>
      <c r="D5086" s="620"/>
      <c r="E5086" s="620"/>
      <c r="F5086" s="620"/>
      <c r="G5086" s="479"/>
      <c r="H5086" s="621"/>
      <c r="I5086" s="622"/>
      <c r="J5086" s="622"/>
      <c r="K5086" s="623"/>
      <c r="L5086" s="623"/>
      <c r="M5086" s="622"/>
      <c r="N5086" s="623"/>
      <c r="O5086" s="622"/>
      <c r="P5086" s="479"/>
      <c r="Q5086" s="479"/>
      <c r="R5086" s="623"/>
      <c r="S5086" s="478"/>
      <c r="T5086" s="478"/>
      <c r="U5086" s="624"/>
      <c r="V5086" s="624"/>
      <c r="W5086" s="624"/>
      <c r="BB5086" s="478"/>
      <c r="BC5086" s="478"/>
      <c r="BD5086" s="478"/>
      <c r="BE5086" s="478"/>
      <c r="BF5086" s="478"/>
      <c r="BG5086" s="478"/>
    </row>
    <row r="5087" spans="2:59" x14ac:dyDescent="0.2">
      <c r="B5087" s="478"/>
      <c r="C5087" s="478"/>
      <c r="D5087" s="620"/>
      <c r="E5087" s="620"/>
      <c r="F5087" s="620"/>
      <c r="G5087" s="479"/>
      <c r="H5087" s="621"/>
      <c r="I5087" s="622"/>
      <c r="J5087" s="622"/>
      <c r="K5087" s="623"/>
      <c r="L5087" s="623"/>
      <c r="M5087" s="622"/>
      <c r="N5087" s="623"/>
      <c r="O5087" s="622"/>
      <c r="P5087" s="479"/>
      <c r="Q5087" s="479"/>
      <c r="R5087" s="623"/>
      <c r="S5087" s="478"/>
      <c r="T5087" s="478"/>
      <c r="U5087" s="624"/>
      <c r="V5087" s="624"/>
      <c r="W5087" s="624"/>
      <c r="BB5087" s="478"/>
      <c r="BC5087" s="478"/>
      <c r="BD5087" s="478"/>
      <c r="BE5087" s="478"/>
      <c r="BF5087" s="478"/>
      <c r="BG5087" s="478"/>
    </row>
    <row r="5088" spans="2:59" x14ac:dyDescent="0.2">
      <c r="B5088" s="478"/>
      <c r="C5088" s="478"/>
      <c r="D5088" s="620"/>
      <c r="E5088" s="620"/>
      <c r="F5088" s="620"/>
      <c r="G5088" s="479"/>
      <c r="H5088" s="621"/>
      <c r="I5088" s="622"/>
      <c r="J5088" s="622"/>
      <c r="K5088" s="623"/>
      <c r="L5088" s="623"/>
      <c r="M5088" s="622"/>
      <c r="N5088" s="623"/>
      <c r="O5088" s="622"/>
      <c r="P5088" s="479"/>
      <c r="Q5088" s="479"/>
      <c r="R5088" s="623"/>
      <c r="S5088" s="478"/>
      <c r="T5088" s="478"/>
      <c r="U5088" s="624"/>
      <c r="V5088" s="624"/>
      <c r="W5088" s="624"/>
      <c r="BB5088" s="478"/>
      <c r="BC5088" s="478"/>
      <c r="BD5088" s="478"/>
      <c r="BE5088" s="478"/>
      <c r="BF5088" s="478"/>
      <c r="BG5088" s="478"/>
    </row>
    <row r="5089" spans="2:59" x14ac:dyDescent="0.2">
      <c r="B5089" s="478"/>
      <c r="C5089" s="478"/>
      <c r="D5089" s="620"/>
      <c r="E5089" s="620"/>
      <c r="F5089" s="620"/>
      <c r="G5089" s="479"/>
      <c r="H5089" s="621"/>
      <c r="I5089" s="622"/>
      <c r="J5089" s="622"/>
      <c r="K5089" s="623"/>
      <c r="L5089" s="623"/>
      <c r="M5089" s="622"/>
      <c r="N5089" s="623"/>
      <c r="O5089" s="622"/>
      <c r="P5089" s="479"/>
      <c r="Q5089" s="479"/>
      <c r="R5089" s="623"/>
      <c r="S5089" s="478"/>
      <c r="T5089" s="478"/>
      <c r="U5089" s="624"/>
      <c r="V5089" s="624"/>
      <c r="W5089" s="624"/>
      <c r="BB5089" s="478"/>
      <c r="BC5089" s="478"/>
      <c r="BD5089" s="478"/>
      <c r="BE5089" s="478"/>
      <c r="BF5089" s="478"/>
      <c r="BG5089" s="478"/>
    </row>
    <row r="5090" spans="2:59" x14ac:dyDescent="0.2">
      <c r="B5090" s="478"/>
      <c r="C5090" s="478"/>
      <c r="D5090" s="620"/>
      <c r="E5090" s="620"/>
      <c r="F5090" s="620"/>
      <c r="G5090" s="479"/>
      <c r="H5090" s="621"/>
      <c r="I5090" s="622"/>
      <c r="J5090" s="622"/>
      <c r="K5090" s="623"/>
      <c r="L5090" s="623"/>
      <c r="M5090" s="622"/>
      <c r="N5090" s="623"/>
      <c r="O5090" s="622"/>
      <c r="P5090" s="479"/>
      <c r="Q5090" s="479"/>
      <c r="R5090" s="623"/>
      <c r="S5090" s="478"/>
      <c r="T5090" s="478"/>
      <c r="U5090" s="624"/>
      <c r="V5090" s="624"/>
      <c r="W5090" s="624"/>
      <c r="BB5090" s="478"/>
      <c r="BC5090" s="478"/>
      <c r="BD5090" s="478"/>
      <c r="BE5090" s="478"/>
      <c r="BF5090" s="478"/>
      <c r="BG5090" s="478"/>
    </row>
    <row r="5091" spans="2:59" x14ac:dyDescent="0.2">
      <c r="B5091" s="478"/>
      <c r="C5091" s="478"/>
      <c r="D5091" s="620"/>
      <c r="E5091" s="620"/>
      <c r="F5091" s="620"/>
      <c r="G5091" s="479"/>
      <c r="H5091" s="621"/>
      <c r="I5091" s="622"/>
      <c r="J5091" s="622"/>
      <c r="K5091" s="623"/>
      <c r="L5091" s="623"/>
      <c r="M5091" s="622"/>
      <c r="N5091" s="623"/>
      <c r="O5091" s="622"/>
      <c r="P5091" s="479"/>
      <c r="Q5091" s="479"/>
      <c r="R5091" s="623"/>
      <c r="S5091" s="478"/>
      <c r="T5091" s="478"/>
      <c r="U5091" s="624"/>
      <c r="V5091" s="624"/>
      <c r="W5091" s="624"/>
      <c r="BB5091" s="478"/>
      <c r="BC5091" s="478"/>
      <c r="BD5091" s="478"/>
      <c r="BE5091" s="478"/>
      <c r="BF5091" s="478"/>
      <c r="BG5091" s="478"/>
    </row>
    <row r="5092" spans="2:59" x14ac:dyDescent="0.2">
      <c r="B5092" s="478"/>
      <c r="C5092" s="478"/>
      <c r="D5092" s="620"/>
      <c r="E5092" s="620"/>
      <c r="F5092" s="620"/>
      <c r="G5092" s="479"/>
      <c r="H5092" s="621"/>
      <c r="I5092" s="622"/>
      <c r="J5092" s="622"/>
      <c r="K5092" s="623"/>
      <c r="L5092" s="623"/>
      <c r="M5092" s="622"/>
      <c r="N5092" s="623"/>
      <c r="O5092" s="622"/>
      <c r="P5092" s="479"/>
      <c r="Q5092" s="479"/>
      <c r="R5092" s="623"/>
      <c r="S5092" s="478"/>
      <c r="T5092" s="478"/>
      <c r="U5092" s="624"/>
      <c r="V5092" s="624"/>
      <c r="W5092" s="624"/>
      <c r="BB5092" s="478"/>
      <c r="BC5092" s="478"/>
      <c r="BD5092" s="478"/>
      <c r="BE5092" s="478"/>
      <c r="BF5092" s="478"/>
      <c r="BG5092" s="478"/>
    </row>
    <row r="5093" spans="2:59" x14ac:dyDescent="0.2">
      <c r="B5093" s="478"/>
      <c r="C5093" s="478"/>
      <c r="D5093" s="620"/>
      <c r="E5093" s="620"/>
      <c r="F5093" s="620"/>
      <c r="G5093" s="479"/>
      <c r="H5093" s="621"/>
      <c r="I5093" s="622"/>
      <c r="J5093" s="622"/>
      <c r="K5093" s="623"/>
      <c r="L5093" s="623"/>
      <c r="M5093" s="622"/>
      <c r="N5093" s="623"/>
      <c r="O5093" s="622"/>
      <c r="P5093" s="479"/>
      <c r="Q5093" s="479"/>
      <c r="R5093" s="623"/>
      <c r="S5093" s="478"/>
      <c r="T5093" s="478"/>
      <c r="U5093" s="624"/>
      <c r="V5093" s="624"/>
      <c r="W5093" s="624"/>
      <c r="BB5093" s="478"/>
      <c r="BC5093" s="478"/>
      <c r="BD5093" s="478"/>
      <c r="BE5093" s="478"/>
      <c r="BF5093" s="478"/>
      <c r="BG5093" s="478"/>
    </row>
    <row r="5094" spans="2:59" x14ac:dyDescent="0.2">
      <c r="B5094" s="478"/>
      <c r="C5094" s="478"/>
      <c r="D5094" s="620"/>
      <c r="E5094" s="620"/>
      <c r="F5094" s="620"/>
      <c r="G5094" s="479"/>
      <c r="H5094" s="621"/>
      <c r="I5094" s="622"/>
      <c r="J5094" s="622"/>
      <c r="K5094" s="623"/>
      <c r="L5094" s="623"/>
      <c r="M5094" s="622"/>
      <c r="N5094" s="623"/>
      <c r="O5094" s="622"/>
      <c r="P5094" s="479"/>
      <c r="Q5094" s="479"/>
      <c r="R5094" s="623"/>
      <c r="S5094" s="478"/>
      <c r="T5094" s="478"/>
      <c r="U5094" s="624"/>
      <c r="V5094" s="624"/>
      <c r="W5094" s="624"/>
      <c r="BB5094" s="478"/>
      <c r="BC5094" s="478"/>
      <c r="BD5094" s="478"/>
      <c r="BE5094" s="478"/>
      <c r="BF5094" s="478"/>
      <c r="BG5094" s="478"/>
    </row>
    <row r="5095" spans="2:59" x14ac:dyDescent="0.2">
      <c r="B5095" s="478"/>
      <c r="C5095" s="478"/>
      <c r="D5095" s="620"/>
      <c r="E5095" s="620"/>
      <c r="F5095" s="620"/>
      <c r="G5095" s="479"/>
      <c r="H5095" s="621"/>
      <c r="I5095" s="622"/>
      <c r="J5095" s="622"/>
      <c r="K5095" s="623"/>
      <c r="L5095" s="623"/>
      <c r="M5095" s="622"/>
      <c r="N5095" s="623"/>
      <c r="O5095" s="622"/>
      <c r="P5095" s="479"/>
      <c r="Q5095" s="479"/>
      <c r="R5095" s="623"/>
      <c r="S5095" s="478"/>
      <c r="T5095" s="478"/>
      <c r="U5095" s="624"/>
      <c r="V5095" s="624"/>
      <c r="W5095" s="624"/>
      <c r="BB5095" s="478"/>
      <c r="BC5095" s="478"/>
      <c r="BD5095" s="478"/>
      <c r="BE5095" s="478"/>
      <c r="BF5095" s="478"/>
      <c r="BG5095" s="478"/>
    </row>
    <row r="5096" spans="2:59" x14ac:dyDescent="0.2">
      <c r="B5096" s="478"/>
      <c r="C5096" s="478"/>
      <c r="D5096" s="620"/>
      <c r="E5096" s="620"/>
      <c r="F5096" s="620"/>
      <c r="G5096" s="479"/>
      <c r="H5096" s="621"/>
      <c r="I5096" s="622"/>
      <c r="J5096" s="622"/>
      <c r="K5096" s="623"/>
      <c r="L5096" s="623"/>
      <c r="M5096" s="622"/>
      <c r="N5096" s="623"/>
      <c r="O5096" s="622"/>
      <c r="P5096" s="479"/>
      <c r="Q5096" s="479"/>
      <c r="R5096" s="623"/>
      <c r="S5096" s="478"/>
      <c r="T5096" s="478"/>
      <c r="U5096" s="624"/>
      <c r="V5096" s="624"/>
      <c r="W5096" s="624"/>
      <c r="BB5096" s="478"/>
      <c r="BC5096" s="478"/>
      <c r="BD5096" s="478"/>
      <c r="BE5096" s="478"/>
      <c r="BF5096" s="478"/>
      <c r="BG5096" s="478"/>
    </row>
    <row r="5097" spans="2:59" x14ac:dyDescent="0.2">
      <c r="B5097" s="478"/>
      <c r="C5097" s="478"/>
      <c r="D5097" s="620"/>
      <c r="E5097" s="620"/>
      <c r="F5097" s="620"/>
      <c r="G5097" s="479"/>
      <c r="H5097" s="621"/>
      <c r="I5097" s="622"/>
      <c r="J5097" s="622"/>
      <c r="K5097" s="623"/>
      <c r="L5097" s="623"/>
      <c r="M5097" s="622"/>
      <c r="N5097" s="623"/>
      <c r="O5097" s="622"/>
      <c r="P5097" s="479"/>
      <c r="Q5097" s="479"/>
      <c r="R5097" s="623"/>
      <c r="S5097" s="478"/>
      <c r="T5097" s="478"/>
      <c r="U5097" s="624"/>
      <c r="V5097" s="624"/>
      <c r="W5097" s="624"/>
      <c r="BB5097" s="478"/>
      <c r="BC5097" s="478"/>
      <c r="BD5097" s="478"/>
      <c r="BE5097" s="478"/>
      <c r="BF5097" s="478"/>
      <c r="BG5097" s="478"/>
    </row>
    <row r="5098" spans="2:59" x14ac:dyDescent="0.2">
      <c r="B5098" s="478"/>
      <c r="C5098" s="478"/>
      <c r="D5098" s="620"/>
      <c r="E5098" s="620"/>
      <c r="F5098" s="620"/>
      <c r="G5098" s="479"/>
      <c r="H5098" s="621"/>
      <c r="I5098" s="622"/>
      <c r="J5098" s="622"/>
      <c r="K5098" s="623"/>
      <c r="L5098" s="623"/>
      <c r="M5098" s="622"/>
      <c r="N5098" s="623"/>
      <c r="O5098" s="622"/>
      <c r="P5098" s="479"/>
      <c r="Q5098" s="479"/>
      <c r="R5098" s="623"/>
      <c r="S5098" s="478"/>
      <c r="T5098" s="478"/>
      <c r="U5098" s="624"/>
      <c r="V5098" s="624"/>
      <c r="W5098" s="624"/>
      <c r="BB5098" s="478"/>
      <c r="BC5098" s="478"/>
      <c r="BD5098" s="478"/>
      <c r="BE5098" s="478"/>
      <c r="BF5098" s="478"/>
      <c r="BG5098" s="478"/>
    </row>
    <row r="5099" spans="2:59" x14ac:dyDescent="0.2">
      <c r="B5099" s="478"/>
      <c r="C5099" s="478"/>
      <c r="D5099" s="620"/>
      <c r="E5099" s="620"/>
      <c r="F5099" s="620"/>
      <c r="G5099" s="479"/>
      <c r="H5099" s="621"/>
      <c r="I5099" s="622"/>
      <c r="J5099" s="622"/>
      <c r="K5099" s="623"/>
      <c r="L5099" s="623"/>
      <c r="M5099" s="622"/>
      <c r="N5099" s="623"/>
      <c r="O5099" s="622"/>
      <c r="P5099" s="479"/>
      <c r="Q5099" s="479"/>
      <c r="R5099" s="623"/>
      <c r="S5099" s="478"/>
      <c r="T5099" s="478"/>
      <c r="U5099" s="624"/>
      <c r="V5099" s="624"/>
      <c r="W5099" s="624"/>
      <c r="BB5099" s="478"/>
      <c r="BC5099" s="478"/>
      <c r="BD5099" s="478"/>
      <c r="BE5099" s="478"/>
      <c r="BF5099" s="478"/>
      <c r="BG5099" s="478"/>
    </row>
    <row r="5100" spans="2:59" x14ac:dyDescent="0.2">
      <c r="B5100" s="478"/>
      <c r="C5100" s="478"/>
      <c r="D5100" s="620"/>
      <c r="E5100" s="620"/>
      <c r="F5100" s="620"/>
      <c r="G5100" s="479"/>
      <c r="H5100" s="621"/>
      <c r="I5100" s="622"/>
      <c r="J5100" s="622"/>
      <c r="K5100" s="623"/>
      <c r="L5100" s="623"/>
      <c r="M5100" s="622"/>
      <c r="N5100" s="623"/>
      <c r="O5100" s="622"/>
      <c r="P5100" s="479"/>
      <c r="Q5100" s="479"/>
      <c r="R5100" s="623"/>
      <c r="S5100" s="478"/>
      <c r="T5100" s="478"/>
      <c r="U5100" s="624"/>
      <c r="V5100" s="624"/>
      <c r="W5100" s="624"/>
      <c r="BB5100" s="478"/>
      <c r="BC5100" s="478"/>
      <c r="BD5100" s="478"/>
      <c r="BE5100" s="478"/>
      <c r="BF5100" s="478"/>
      <c r="BG5100" s="478"/>
    </row>
    <row r="5101" spans="2:59" x14ac:dyDescent="0.2">
      <c r="B5101" s="478"/>
      <c r="C5101" s="478"/>
      <c r="D5101" s="620"/>
      <c r="E5101" s="620"/>
      <c r="F5101" s="620"/>
      <c r="G5101" s="479"/>
      <c r="H5101" s="621"/>
      <c r="I5101" s="622"/>
      <c r="J5101" s="622"/>
      <c r="K5101" s="623"/>
      <c r="L5101" s="623"/>
      <c r="M5101" s="622"/>
      <c r="N5101" s="623"/>
      <c r="O5101" s="622"/>
      <c r="P5101" s="479"/>
      <c r="Q5101" s="479"/>
      <c r="R5101" s="623"/>
      <c r="S5101" s="478"/>
      <c r="T5101" s="478"/>
      <c r="U5101" s="624"/>
      <c r="V5101" s="624"/>
      <c r="W5101" s="624"/>
      <c r="BB5101" s="478"/>
      <c r="BC5101" s="478"/>
      <c r="BD5101" s="478"/>
      <c r="BE5101" s="478"/>
      <c r="BF5101" s="478"/>
      <c r="BG5101" s="478"/>
    </row>
    <row r="5102" spans="2:59" x14ac:dyDescent="0.2">
      <c r="B5102" s="478"/>
      <c r="C5102" s="478"/>
      <c r="D5102" s="620"/>
      <c r="E5102" s="620"/>
      <c r="F5102" s="620"/>
      <c r="G5102" s="479"/>
      <c r="H5102" s="621"/>
      <c r="I5102" s="622"/>
      <c r="J5102" s="622"/>
      <c r="K5102" s="623"/>
      <c r="L5102" s="623"/>
      <c r="M5102" s="622"/>
      <c r="N5102" s="623"/>
      <c r="O5102" s="622"/>
      <c r="P5102" s="479"/>
      <c r="Q5102" s="479"/>
      <c r="R5102" s="623"/>
      <c r="S5102" s="478"/>
      <c r="T5102" s="478"/>
      <c r="U5102" s="624"/>
      <c r="V5102" s="624"/>
      <c r="W5102" s="624"/>
      <c r="BB5102" s="478"/>
      <c r="BC5102" s="478"/>
      <c r="BD5102" s="478"/>
      <c r="BE5102" s="478"/>
      <c r="BF5102" s="478"/>
      <c r="BG5102" s="478"/>
    </row>
    <row r="5103" spans="2:59" x14ac:dyDescent="0.2">
      <c r="B5103" s="478"/>
      <c r="C5103" s="478"/>
      <c r="D5103" s="620"/>
      <c r="E5103" s="620"/>
      <c r="F5103" s="620"/>
      <c r="G5103" s="479"/>
      <c r="H5103" s="621"/>
      <c r="I5103" s="622"/>
      <c r="J5103" s="622"/>
      <c r="K5103" s="623"/>
      <c r="L5103" s="623"/>
      <c r="M5103" s="622"/>
      <c r="N5103" s="623"/>
      <c r="O5103" s="622"/>
      <c r="P5103" s="479"/>
      <c r="Q5103" s="479"/>
      <c r="R5103" s="623"/>
      <c r="S5103" s="478"/>
      <c r="T5103" s="478"/>
      <c r="U5103" s="624"/>
      <c r="V5103" s="624"/>
      <c r="W5103" s="624"/>
      <c r="BB5103" s="478"/>
      <c r="BC5103" s="478"/>
      <c r="BD5103" s="478"/>
      <c r="BE5103" s="478"/>
      <c r="BF5103" s="478"/>
      <c r="BG5103" s="478"/>
    </row>
    <row r="5104" spans="2:59" x14ac:dyDescent="0.2">
      <c r="B5104" s="478"/>
      <c r="C5104" s="478"/>
      <c r="D5104" s="620"/>
      <c r="E5104" s="620"/>
      <c r="F5104" s="620"/>
      <c r="G5104" s="479"/>
      <c r="H5104" s="621"/>
      <c r="I5104" s="622"/>
      <c r="J5104" s="622"/>
      <c r="K5104" s="623"/>
      <c r="L5104" s="623"/>
      <c r="M5104" s="622"/>
      <c r="N5104" s="623"/>
      <c r="O5104" s="622"/>
      <c r="P5104" s="479"/>
      <c r="Q5104" s="479"/>
      <c r="R5104" s="623"/>
      <c r="S5104" s="478"/>
      <c r="T5104" s="478"/>
      <c r="U5104" s="624"/>
      <c r="V5104" s="624"/>
      <c r="W5104" s="624"/>
      <c r="BB5104" s="478"/>
      <c r="BC5104" s="478"/>
      <c r="BD5104" s="478"/>
      <c r="BE5104" s="478"/>
      <c r="BF5104" s="478"/>
      <c r="BG5104" s="478"/>
    </row>
    <row r="5105" spans="2:59" x14ac:dyDescent="0.2">
      <c r="B5105" s="478"/>
      <c r="C5105" s="478"/>
      <c r="D5105" s="620"/>
      <c r="E5105" s="620"/>
      <c r="F5105" s="620"/>
      <c r="G5105" s="479"/>
      <c r="H5105" s="621"/>
      <c r="I5105" s="622"/>
      <c r="J5105" s="622"/>
      <c r="K5105" s="623"/>
      <c r="L5105" s="623"/>
      <c r="M5105" s="622"/>
      <c r="N5105" s="623"/>
      <c r="O5105" s="622"/>
      <c r="P5105" s="479"/>
      <c r="Q5105" s="479"/>
      <c r="R5105" s="623"/>
      <c r="S5105" s="478"/>
      <c r="T5105" s="478"/>
      <c r="U5105" s="624"/>
      <c r="V5105" s="624"/>
      <c r="W5105" s="624"/>
      <c r="BB5105" s="478"/>
      <c r="BC5105" s="478"/>
      <c r="BD5105" s="478"/>
      <c r="BE5105" s="478"/>
      <c r="BF5105" s="478"/>
      <c r="BG5105" s="478"/>
    </row>
    <row r="5106" spans="2:59" x14ac:dyDescent="0.2">
      <c r="B5106" s="478"/>
      <c r="C5106" s="478"/>
      <c r="D5106" s="620"/>
      <c r="E5106" s="620"/>
      <c r="F5106" s="620"/>
      <c r="G5106" s="479"/>
      <c r="H5106" s="621"/>
      <c r="I5106" s="622"/>
      <c r="J5106" s="622"/>
      <c r="K5106" s="623"/>
      <c r="L5106" s="623"/>
      <c r="M5106" s="622"/>
      <c r="N5106" s="623"/>
      <c r="O5106" s="622"/>
      <c r="P5106" s="479"/>
      <c r="Q5106" s="479"/>
      <c r="R5106" s="623"/>
      <c r="S5106" s="478"/>
      <c r="T5106" s="478"/>
      <c r="U5106" s="624"/>
      <c r="V5106" s="624"/>
      <c r="W5106" s="624"/>
      <c r="BB5106" s="478"/>
      <c r="BC5106" s="478"/>
      <c r="BD5106" s="478"/>
      <c r="BE5106" s="478"/>
      <c r="BF5106" s="478"/>
      <c r="BG5106" s="478"/>
    </row>
    <row r="5107" spans="2:59" x14ac:dyDescent="0.2">
      <c r="B5107" s="478"/>
      <c r="C5107" s="478"/>
      <c r="D5107" s="620"/>
      <c r="E5107" s="620"/>
      <c r="F5107" s="620"/>
      <c r="G5107" s="479"/>
      <c r="H5107" s="621"/>
      <c r="I5107" s="622"/>
      <c r="J5107" s="622"/>
      <c r="K5107" s="623"/>
      <c r="L5107" s="623"/>
      <c r="M5107" s="622"/>
      <c r="N5107" s="623"/>
      <c r="O5107" s="622"/>
      <c r="P5107" s="479"/>
      <c r="Q5107" s="479"/>
      <c r="R5107" s="623"/>
      <c r="S5107" s="478"/>
      <c r="T5107" s="478"/>
      <c r="U5107" s="624"/>
      <c r="V5107" s="624"/>
      <c r="W5107" s="624"/>
      <c r="BB5107" s="478"/>
      <c r="BC5107" s="478"/>
      <c r="BD5107" s="478"/>
      <c r="BE5107" s="478"/>
      <c r="BF5107" s="478"/>
      <c r="BG5107" s="478"/>
    </row>
    <row r="5108" spans="2:59" x14ac:dyDescent="0.2">
      <c r="B5108" s="478"/>
      <c r="C5108" s="478"/>
      <c r="D5108" s="620"/>
      <c r="E5108" s="620"/>
      <c r="F5108" s="620"/>
      <c r="G5108" s="479"/>
      <c r="H5108" s="621"/>
      <c r="I5108" s="622"/>
      <c r="J5108" s="622"/>
      <c r="K5108" s="623"/>
      <c r="L5108" s="623"/>
      <c r="M5108" s="622"/>
      <c r="N5108" s="623"/>
      <c r="O5108" s="622"/>
      <c r="P5108" s="479"/>
      <c r="Q5108" s="479"/>
      <c r="R5108" s="623"/>
      <c r="S5108" s="478"/>
      <c r="T5108" s="478"/>
      <c r="U5108" s="624"/>
      <c r="V5108" s="624"/>
      <c r="W5108" s="624"/>
      <c r="BB5108" s="478"/>
      <c r="BC5108" s="478"/>
      <c r="BD5108" s="478"/>
      <c r="BE5108" s="478"/>
      <c r="BF5108" s="478"/>
      <c r="BG5108" s="478"/>
    </row>
    <row r="5109" spans="2:59" x14ac:dyDescent="0.2">
      <c r="B5109" s="478"/>
      <c r="C5109" s="478"/>
      <c r="D5109" s="620"/>
      <c r="E5109" s="620"/>
      <c r="F5109" s="620"/>
      <c r="G5109" s="479"/>
      <c r="H5109" s="621"/>
      <c r="I5109" s="622"/>
      <c r="J5109" s="622"/>
      <c r="K5109" s="623"/>
      <c r="L5109" s="623"/>
      <c r="M5109" s="622"/>
      <c r="N5109" s="623"/>
      <c r="O5109" s="622"/>
      <c r="P5109" s="479"/>
      <c r="Q5109" s="479"/>
      <c r="R5109" s="623"/>
      <c r="S5109" s="478"/>
      <c r="T5109" s="478"/>
      <c r="U5109" s="624"/>
      <c r="V5109" s="624"/>
      <c r="W5109" s="624"/>
      <c r="BB5109" s="478"/>
      <c r="BC5109" s="478"/>
      <c r="BD5109" s="478"/>
      <c r="BE5109" s="478"/>
      <c r="BF5109" s="478"/>
      <c r="BG5109" s="478"/>
    </row>
    <row r="5110" spans="2:59" x14ac:dyDescent="0.2">
      <c r="B5110" s="478"/>
      <c r="C5110" s="478"/>
      <c r="D5110" s="620"/>
      <c r="E5110" s="620"/>
      <c r="F5110" s="620"/>
      <c r="G5110" s="479"/>
      <c r="H5110" s="621"/>
      <c r="I5110" s="622"/>
      <c r="J5110" s="622"/>
      <c r="K5110" s="623"/>
      <c r="L5110" s="623"/>
      <c r="M5110" s="622"/>
      <c r="N5110" s="623"/>
      <c r="O5110" s="622"/>
      <c r="P5110" s="479"/>
      <c r="Q5110" s="479"/>
      <c r="R5110" s="623"/>
      <c r="S5110" s="478"/>
      <c r="T5110" s="478"/>
      <c r="U5110" s="624"/>
      <c r="V5110" s="624"/>
      <c r="W5110" s="624"/>
      <c r="BB5110" s="478"/>
      <c r="BC5110" s="478"/>
      <c r="BD5110" s="478"/>
      <c r="BE5110" s="478"/>
      <c r="BF5110" s="478"/>
      <c r="BG5110" s="478"/>
    </row>
    <row r="5111" spans="2:59" x14ac:dyDescent="0.2">
      <c r="B5111" s="478"/>
      <c r="C5111" s="478"/>
      <c r="D5111" s="620"/>
      <c r="E5111" s="620"/>
      <c r="F5111" s="620"/>
      <c r="G5111" s="479"/>
      <c r="H5111" s="621"/>
      <c r="I5111" s="622"/>
      <c r="J5111" s="622"/>
      <c r="K5111" s="623"/>
      <c r="L5111" s="623"/>
      <c r="M5111" s="622"/>
      <c r="N5111" s="623"/>
      <c r="O5111" s="622"/>
      <c r="P5111" s="479"/>
      <c r="Q5111" s="479"/>
      <c r="R5111" s="623"/>
      <c r="S5111" s="478"/>
      <c r="T5111" s="478"/>
      <c r="U5111" s="624"/>
      <c r="V5111" s="624"/>
      <c r="W5111" s="624"/>
      <c r="BB5111" s="478"/>
      <c r="BC5111" s="478"/>
      <c r="BD5111" s="478"/>
      <c r="BE5111" s="478"/>
      <c r="BF5111" s="478"/>
      <c r="BG5111" s="478"/>
    </row>
    <row r="5112" spans="2:59" x14ac:dyDescent="0.2">
      <c r="B5112" s="478"/>
      <c r="C5112" s="478"/>
      <c r="D5112" s="620"/>
      <c r="E5112" s="620"/>
      <c r="F5112" s="620"/>
      <c r="G5112" s="479"/>
      <c r="H5112" s="621"/>
      <c r="I5112" s="622"/>
      <c r="J5112" s="622"/>
      <c r="K5112" s="623"/>
      <c r="L5112" s="623"/>
      <c r="M5112" s="622"/>
      <c r="N5112" s="623"/>
      <c r="O5112" s="622"/>
      <c r="P5112" s="479"/>
      <c r="Q5112" s="479"/>
      <c r="R5112" s="623"/>
      <c r="S5112" s="478"/>
      <c r="T5112" s="478"/>
      <c r="U5112" s="624"/>
      <c r="V5112" s="624"/>
      <c r="W5112" s="624"/>
      <c r="BB5112" s="478"/>
      <c r="BC5112" s="478"/>
      <c r="BD5112" s="478"/>
      <c r="BE5112" s="478"/>
      <c r="BF5112" s="478"/>
      <c r="BG5112" s="478"/>
    </row>
    <row r="5113" spans="2:59" x14ac:dyDescent="0.2">
      <c r="B5113" s="478"/>
      <c r="C5113" s="478"/>
      <c r="D5113" s="620"/>
      <c r="E5113" s="620"/>
      <c r="F5113" s="620"/>
      <c r="G5113" s="479"/>
      <c r="H5113" s="621"/>
      <c r="I5113" s="622"/>
      <c r="J5113" s="622"/>
      <c r="K5113" s="623"/>
      <c r="L5113" s="623"/>
      <c r="M5113" s="622"/>
      <c r="N5113" s="623"/>
      <c r="O5113" s="622"/>
      <c r="P5113" s="479"/>
      <c r="Q5113" s="479"/>
      <c r="R5113" s="623"/>
      <c r="S5113" s="478"/>
      <c r="T5113" s="478"/>
      <c r="U5113" s="624"/>
      <c r="V5113" s="624"/>
      <c r="W5113" s="624"/>
      <c r="BB5113" s="478"/>
      <c r="BC5113" s="478"/>
      <c r="BD5113" s="478"/>
      <c r="BE5113" s="478"/>
      <c r="BF5113" s="478"/>
      <c r="BG5113" s="478"/>
    </row>
    <row r="5114" spans="2:59" x14ac:dyDescent="0.2">
      <c r="B5114" s="478"/>
      <c r="C5114" s="478"/>
      <c r="D5114" s="620"/>
      <c r="E5114" s="620"/>
      <c r="F5114" s="620"/>
      <c r="G5114" s="479"/>
      <c r="H5114" s="621"/>
      <c r="I5114" s="622"/>
      <c r="J5114" s="622"/>
      <c r="K5114" s="623"/>
      <c r="L5114" s="623"/>
      <c r="M5114" s="622"/>
      <c r="N5114" s="623"/>
      <c r="O5114" s="622"/>
      <c r="P5114" s="479"/>
      <c r="Q5114" s="479"/>
      <c r="R5114" s="623"/>
      <c r="S5114" s="478"/>
      <c r="T5114" s="478"/>
      <c r="U5114" s="624"/>
      <c r="V5114" s="624"/>
      <c r="W5114" s="624"/>
      <c r="BB5114" s="478"/>
      <c r="BC5114" s="478"/>
      <c r="BD5114" s="478"/>
      <c r="BE5114" s="478"/>
      <c r="BF5114" s="478"/>
      <c r="BG5114" s="478"/>
    </row>
    <row r="5115" spans="2:59" x14ac:dyDescent="0.2">
      <c r="B5115" s="478"/>
      <c r="C5115" s="478"/>
      <c r="D5115" s="620"/>
      <c r="E5115" s="620"/>
      <c r="F5115" s="620"/>
      <c r="G5115" s="479"/>
      <c r="H5115" s="621"/>
      <c r="I5115" s="622"/>
      <c r="J5115" s="622"/>
      <c r="K5115" s="623"/>
      <c r="L5115" s="623"/>
      <c r="M5115" s="622"/>
      <c r="N5115" s="623"/>
      <c r="O5115" s="622"/>
      <c r="P5115" s="479"/>
      <c r="Q5115" s="479"/>
      <c r="R5115" s="623"/>
      <c r="S5115" s="478"/>
      <c r="T5115" s="478"/>
      <c r="U5115" s="624"/>
      <c r="V5115" s="624"/>
      <c r="W5115" s="624"/>
      <c r="BB5115" s="478"/>
      <c r="BC5115" s="478"/>
      <c r="BD5115" s="478"/>
      <c r="BE5115" s="478"/>
      <c r="BF5115" s="478"/>
      <c r="BG5115" s="478"/>
    </row>
    <row r="5116" spans="2:59" x14ac:dyDescent="0.2">
      <c r="B5116" s="478"/>
      <c r="C5116" s="478"/>
      <c r="D5116" s="620"/>
      <c r="E5116" s="620"/>
      <c r="F5116" s="620"/>
      <c r="G5116" s="479"/>
      <c r="H5116" s="621"/>
      <c r="I5116" s="622"/>
      <c r="J5116" s="622"/>
      <c r="K5116" s="623"/>
      <c r="L5116" s="623"/>
      <c r="M5116" s="622"/>
      <c r="N5116" s="623"/>
      <c r="O5116" s="622"/>
      <c r="P5116" s="479"/>
      <c r="Q5116" s="479"/>
      <c r="R5116" s="623"/>
      <c r="S5116" s="478"/>
      <c r="T5116" s="478"/>
      <c r="U5116" s="624"/>
      <c r="V5116" s="624"/>
      <c r="W5116" s="624"/>
      <c r="BB5116" s="478"/>
      <c r="BC5116" s="478"/>
      <c r="BD5116" s="478"/>
      <c r="BE5116" s="478"/>
      <c r="BF5116" s="478"/>
      <c r="BG5116" s="478"/>
    </row>
    <row r="5117" spans="2:59" x14ac:dyDescent="0.2">
      <c r="B5117" s="478"/>
      <c r="C5117" s="478"/>
      <c r="D5117" s="620"/>
      <c r="E5117" s="620"/>
      <c r="F5117" s="620"/>
      <c r="G5117" s="479"/>
      <c r="H5117" s="621"/>
      <c r="I5117" s="622"/>
      <c r="J5117" s="622"/>
      <c r="K5117" s="623"/>
      <c r="L5117" s="623"/>
      <c r="M5117" s="622"/>
      <c r="N5117" s="623"/>
      <c r="O5117" s="622"/>
      <c r="P5117" s="479"/>
      <c r="Q5117" s="479"/>
      <c r="R5117" s="623"/>
      <c r="S5117" s="478"/>
      <c r="T5117" s="478"/>
      <c r="U5117" s="624"/>
      <c r="V5117" s="624"/>
      <c r="W5117" s="624"/>
      <c r="BB5117" s="478"/>
      <c r="BC5117" s="478"/>
      <c r="BD5117" s="478"/>
      <c r="BE5117" s="478"/>
      <c r="BF5117" s="478"/>
      <c r="BG5117" s="478"/>
    </row>
    <row r="5118" spans="2:59" x14ac:dyDescent="0.2">
      <c r="B5118" s="478"/>
      <c r="C5118" s="478"/>
      <c r="D5118" s="620"/>
      <c r="E5118" s="620"/>
      <c r="F5118" s="620"/>
      <c r="G5118" s="479"/>
      <c r="H5118" s="621"/>
      <c r="I5118" s="622"/>
      <c r="J5118" s="622"/>
      <c r="K5118" s="623"/>
      <c r="L5118" s="623"/>
      <c r="M5118" s="622"/>
      <c r="N5118" s="623"/>
      <c r="O5118" s="622"/>
      <c r="P5118" s="479"/>
      <c r="Q5118" s="479"/>
      <c r="R5118" s="623"/>
      <c r="S5118" s="478"/>
      <c r="T5118" s="478"/>
      <c r="U5118" s="624"/>
      <c r="V5118" s="624"/>
      <c r="W5118" s="624"/>
      <c r="BB5118" s="478"/>
      <c r="BC5118" s="478"/>
      <c r="BD5118" s="478"/>
      <c r="BE5118" s="478"/>
      <c r="BF5118" s="478"/>
      <c r="BG5118" s="478"/>
    </row>
    <row r="5119" spans="2:59" x14ac:dyDescent="0.2">
      <c r="B5119" s="478"/>
      <c r="C5119" s="478"/>
      <c r="D5119" s="620"/>
      <c r="E5119" s="620"/>
      <c r="F5119" s="620"/>
      <c r="G5119" s="479"/>
      <c r="H5119" s="621"/>
      <c r="I5119" s="622"/>
      <c r="J5119" s="622"/>
      <c r="K5119" s="623"/>
      <c r="L5119" s="623"/>
      <c r="M5119" s="622"/>
      <c r="N5119" s="623"/>
      <c r="O5119" s="622"/>
      <c r="P5119" s="479"/>
      <c r="Q5119" s="479"/>
      <c r="R5119" s="623"/>
      <c r="S5119" s="478"/>
      <c r="T5119" s="478"/>
      <c r="U5119" s="624"/>
      <c r="V5119" s="624"/>
      <c r="W5119" s="624"/>
      <c r="BB5119" s="478"/>
      <c r="BC5119" s="478"/>
      <c r="BD5119" s="478"/>
      <c r="BE5119" s="478"/>
      <c r="BF5119" s="478"/>
      <c r="BG5119" s="478"/>
    </row>
    <row r="5120" spans="2:59" x14ac:dyDescent="0.2">
      <c r="B5120" s="478"/>
      <c r="C5120" s="478"/>
      <c r="D5120" s="620"/>
      <c r="E5120" s="620"/>
      <c r="F5120" s="620"/>
      <c r="G5120" s="479"/>
      <c r="H5120" s="621"/>
      <c r="I5120" s="622"/>
      <c r="J5120" s="622"/>
      <c r="K5120" s="623"/>
      <c r="L5120" s="623"/>
      <c r="M5120" s="622"/>
      <c r="N5120" s="623"/>
      <c r="O5120" s="622"/>
      <c r="P5120" s="479"/>
      <c r="Q5120" s="479"/>
      <c r="R5120" s="623"/>
      <c r="S5120" s="478"/>
      <c r="T5120" s="478"/>
      <c r="U5120" s="624"/>
      <c r="V5120" s="624"/>
      <c r="W5120" s="624"/>
      <c r="BB5120" s="478"/>
      <c r="BC5120" s="478"/>
      <c r="BD5120" s="478"/>
      <c r="BE5120" s="478"/>
      <c r="BF5120" s="478"/>
      <c r="BG5120" s="478"/>
    </row>
    <row r="5121" spans="2:59" x14ac:dyDescent="0.2">
      <c r="B5121" s="478"/>
      <c r="C5121" s="478"/>
      <c r="D5121" s="620"/>
      <c r="E5121" s="620"/>
      <c r="F5121" s="620"/>
      <c r="G5121" s="479"/>
      <c r="H5121" s="621"/>
      <c r="I5121" s="622"/>
      <c r="J5121" s="622"/>
      <c r="K5121" s="623"/>
      <c r="L5121" s="623"/>
      <c r="M5121" s="622"/>
      <c r="N5121" s="623"/>
      <c r="O5121" s="622"/>
      <c r="P5121" s="479"/>
      <c r="Q5121" s="479"/>
      <c r="R5121" s="623"/>
      <c r="S5121" s="478"/>
      <c r="T5121" s="478"/>
      <c r="U5121" s="624"/>
      <c r="V5121" s="624"/>
      <c r="W5121" s="624"/>
      <c r="BB5121" s="478"/>
      <c r="BC5121" s="478"/>
      <c r="BD5121" s="478"/>
      <c r="BE5121" s="478"/>
      <c r="BF5121" s="478"/>
      <c r="BG5121" s="478"/>
    </row>
    <row r="5122" spans="2:59" x14ac:dyDescent="0.2">
      <c r="B5122" s="478"/>
      <c r="C5122" s="478"/>
      <c r="D5122" s="620"/>
      <c r="E5122" s="620"/>
      <c r="F5122" s="620"/>
      <c r="G5122" s="479"/>
      <c r="H5122" s="621"/>
      <c r="I5122" s="622"/>
      <c r="J5122" s="622"/>
      <c r="K5122" s="623"/>
      <c r="L5122" s="623"/>
      <c r="M5122" s="622"/>
      <c r="N5122" s="623"/>
      <c r="O5122" s="622"/>
      <c r="P5122" s="479"/>
      <c r="Q5122" s="479"/>
      <c r="R5122" s="623"/>
      <c r="S5122" s="478"/>
      <c r="T5122" s="478"/>
      <c r="U5122" s="624"/>
      <c r="V5122" s="624"/>
      <c r="W5122" s="624"/>
      <c r="BB5122" s="478"/>
      <c r="BC5122" s="478"/>
      <c r="BD5122" s="478"/>
      <c r="BE5122" s="478"/>
      <c r="BF5122" s="478"/>
      <c r="BG5122" s="478"/>
    </row>
    <row r="5123" spans="2:59" x14ac:dyDescent="0.2">
      <c r="B5123" s="478"/>
      <c r="C5123" s="478"/>
      <c r="D5123" s="620"/>
      <c r="E5123" s="620"/>
      <c r="F5123" s="620"/>
      <c r="G5123" s="479"/>
      <c r="H5123" s="621"/>
      <c r="I5123" s="622"/>
      <c r="J5123" s="622"/>
      <c r="K5123" s="623"/>
      <c r="L5123" s="623"/>
      <c r="M5123" s="622"/>
      <c r="N5123" s="623"/>
      <c r="O5123" s="622"/>
      <c r="P5123" s="479"/>
      <c r="Q5123" s="479"/>
      <c r="R5123" s="623"/>
      <c r="S5123" s="478"/>
      <c r="T5123" s="478"/>
      <c r="U5123" s="624"/>
      <c r="V5123" s="624"/>
      <c r="W5123" s="624"/>
      <c r="BB5123" s="478"/>
      <c r="BC5123" s="478"/>
      <c r="BD5123" s="478"/>
      <c r="BE5123" s="478"/>
      <c r="BF5123" s="478"/>
      <c r="BG5123" s="478"/>
    </row>
    <row r="5124" spans="2:59" x14ac:dyDescent="0.2">
      <c r="B5124" s="478"/>
      <c r="C5124" s="478"/>
      <c r="D5124" s="620"/>
      <c r="E5124" s="620"/>
      <c r="F5124" s="620"/>
      <c r="G5124" s="479"/>
      <c r="H5124" s="621"/>
      <c r="I5124" s="622"/>
      <c r="J5124" s="622"/>
      <c r="K5124" s="623"/>
      <c r="L5124" s="623"/>
      <c r="M5124" s="622"/>
      <c r="N5124" s="623"/>
      <c r="O5124" s="622"/>
      <c r="P5124" s="479"/>
      <c r="Q5124" s="479"/>
      <c r="R5124" s="623"/>
      <c r="S5124" s="478"/>
      <c r="T5124" s="478"/>
      <c r="U5124" s="624"/>
      <c r="V5124" s="624"/>
      <c r="W5124" s="624"/>
      <c r="BB5124" s="478"/>
      <c r="BC5124" s="478"/>
      <c r="BD5124" s="478"/>
      <c r="BE5124" s="478"/>
      <c r="BF5124" s="478"/>
      <c r="BG5124" s="478"/>
    </row>
    <row r="5125" spans="2:59" x14ac:dyDescent="0.2">
      <c r="B5125" s="478"/>
      <c r="C5125" s="478"/>
      <c r="D5125" s="620"/>
      <c r="E5125" s="620"/>
      <c r="F5125" s="620"/>
      <c r="G5125" s="479"/>
      <c r="H5125" s="621"/>
      <c r="I5125" s="622"/>
      <c r="J5125" s="622"/>
      <c r="K5125" s="623"/>
      <c r="L5125" s="623"/>
      <c r="M5125" s="622"/>
      <c r="N5125" s="623"/>
      <c r="O5125" s="622"/>
      <c r="P5125" s="479"/>
      <c r="Q5125" s="479"/>
      <c r="R5125" s="623"/>
      <c r="S5125" s="478"/>
      <c r="T5125" s="478"/>
      <c r="U5125" s="624"/>
      <c r="V5125" s="624"/>
      <c r="W5125" s="624"/>
      <c r="BB5125" s="478"/>
      <c r="BC5125" s="478"/>
      <c r="BD5125" s="478"/>
      <c r="BE5125" s="478"/>
      <c r="BF5125" s="478"/>
      <c r="BG5125" s="478"/>
    </row>
    <row r="5126" spans="2:59" x14ac:dyDescent="0.2">
      <c r="B5126" s="478"/>
      <c r="C5126" s="478"/>
      <c r="D5126" s="620"/>
      <c r="E5126" s="620"/>
      <c r="F5126" s="620"/>
      <c r="G5126" s="479"/>
      <c r="H5126" s="621"/>
      <c r="I5126" s="622"/>
      <c r="J5126" s="622"/>
      <c r="K5126" s="623"/>
      <c r="L5126" s="623"/>
      <c r="M5126" s="622"/>
      <c r="N5126" s="623"/>
      <c r="O5126" s="622"/>
      <c r="P5126" s="479"/>
      <c r="Q5126" s="479"/>
      <c r="R5126" s="623"/>
      <c r="S5126" s="478"/>
      <c r="T5126" s="478"/>
      <c r="U5126" s="624"/>
      <c r="V5126" s="624"/>
      <c r="W5126" s="624"/>
      <c r="BB5126" s="478"/>
      <c r="BC5126" s="478"/>
      <c r="BD5126" s="478"/>
      <c r="BE5126" s="478"/>
      <c r="BF5126" s="478"/>
      <c r="BG5126" s="478"/>
    </row>
    <row r="5127" spans="2:59" x14ac:dyDescent="0.2">
      <c r="B5127" s="478"/>
      <c r="C5127" s="478"/>
      <c r="D5127" s="620"/>
      <c r="E5127" s="620"/>
      <c r="F5127" s="620"/>
      <c r="G5127" s="479"/>
      <c r="H5127" s="621"/>
      <c r="I5127" s="622"/>
      <c r="J5127" s="622"/>
      <c r="K5127" s="623"/>
      <c r="L5127" s="623"/>
      <c r="M5127" s="622"/>
      <c r="N5127" s="623"/>
      <c r="O5127" s="622"/>
      <c r="P5127" s="479"/>
      <c r="Q5127" s="479"/>
      <c r="R5127" s="623"/>
      <c r="S5127" s="478"/>
      <c r="T5127" s="478"/>
      <c r="U5127" s="624"/>
      <c r="V5127" s="624"/>
      <c r="W5127" s="624"/>
      <c r="BB5127" s="478"/>
      <c r="BC5127" s="478"/>
      <c r="BD5127" s="478"/>
      <c r="BE5127" s="478"/>
      <c r="BF5127" s="478"/>
      <c r="BG5127" s="478"/>
    </row>
    <row r="5128" spans="2:59" x14ac:dyDescent="0.2">
      <c r="B5128" s="478"/>
      <c r="C5128" s="478"/>
      <c r="D5128" s="620"/>
      <c r="E5128" s="620"/>
      <c r="F5128" s="620"/>
      <c r="G5128" s="479"/>
      <c r="H5128" s="621"/>
      <c r="I5128" s="622"/>
      <c r="J5128" s="622"/>
      <c r="K5128" s="623"/>
      <c r="L5128" s="623"/>
      <c r="M5128" s="622"/>
      <c r="N5128" s="623"/>
      <c r="O5128" s="622"/>
      <c r="P5128" s="479"/>
      <c r="Q5128" s="479"/>
      <c r="R5128" s="623"/>
      <c r="S5128" s="478"/>
      <c r="T5128" s="478"/>
      <c r="U5128" s="624"/>
      <c r="V5128" s="624"/>
      <c r="W5128" s="624"/>
      <c r="BB5128" s="478"/>
      <c r="BC5128" s="478"/>
      <c r="BD5128" s="478"/>
      <c r="BE5128" s="478"/>
      <c r="BF5128" s="478"/>
      <c r="BG5128" s="478"/>
    </row>
    <row r="5129" spans="2:59" x14ac:dyDescent="0.2">
      <c r="B5129" s="478"/>
      <c r="C5129" s="478"/>
      <c r="D5129" s="620"/>
      <c r="E5129" s="620"/>
      <c r="F5129" s="620"/>
      <c r="G5129" s="479"/>
      <c r="H5129" s="621"/>
      <c r="I5129" s="622"/>
      <c r="J5129" s="622"/>
      <c r="K5129" s="623"/>
      <c r="L5129" s="623"/>
      <c r="M5129" s="622"/>
      <c r="N5129" s="623"/>
      <c r="O5129" s="622"/>
      <c r="P5129" s="479"/>
      <c r="Q5129" s="479"/>
      <c r="R5129" s="623"/>
      <c r="S5129" s="478"/>
      <c r="T5129" s="478"/>
      <c r="U5129" s="624"/>
      <c r="V5129" s="624"/>
      <c r="W5129" s="624"/>
      <c r="BB5129" s="478"/>
      <c r="BC5129" s="478"/>
      <c r="BD5129" s="478"/>
      <c r="BE5129" s="478"/>
      <c r="BF5129" s="478"/>
      <c r="BG5129" s="478"/>
    </row>
    <row r="5130" spans="2:59" x14ac:dyDescent="0.2">
      <c r="B5130" s="478"/>
      <c r="C5130" s="478"/>
      <c r="D5130" s="620"/>
      <c r="E5130" s="620"/>
      <c r="F5130" s="620"/>
      <c r="G5130" s="479"/>
      <c r="H5130" s="621"/>
      <c r="I5130" s="622"/>
      <c r="J5130" s="622"/>
      <c r="K5130" s="623"/>
      <c r="L5130" s="623"/>
      <c r="M5130" s="622"/>
      <c r="N5130" s="623"/>
      <c r="O5130" s="622"/>
      <c r="P5130" s="479"/>
      <c r="Q5130" s="479"/>
      <c r="R5130" s="623"/>
      <c r="S5130" s="478"/>
      <c r="T5130" s="478"/>
      <c r="U5130" s="624"/>
      <c r="V5130" s="624"/>
      <c r="W5130" s="624"/>
      <c r="BB5130" s="478"/>
      <c r="BC5130" s="478"/>
      <c r="BD5130" s="478"/>
      <c r="BE5130" s="478"/>
      <c r="BF5130" s="478"/>
      <c r="BG5130" s="478"/>
    </row>
    <row r="5131" spans="2:59" x14ac:dyDescent="0.2">
      <c r="B5131" s="478"/>
      <c r="C5131" s="478"/>
      <c r="D5131" s="620"/>
      <c r="E5131" s="620"/>
      <c r="F5131" s="620"/>
      <c r="G5131" s="479"/>
      <c r="H5131" s="621"/>
      <c r="I5131" s="622"/>
      <c r="J5131" s="622"/>
      <c r="K5131" s="623"/>
      <c r="L5131" s="623"/>
      <c r="M5131" s="622"/>
      <c r="N5131" s="623"/>
      <c r="O5131" s="622"/>
      <c r="P5131" s="479"/>
      <c r="Q5131" s="479"/>
      <c r="R5131" s="623"/>
      <c r="S5131" s="478"/>
      <c r="T5131" s="478"/>
      <c r="U5131" s="624"/>
      <c r="V5131" s="624"/>
      <c r="W5131" s="624"/>
      <c r="BB5131" s="478"/>
      <c r="BC5131" s="478"/>
      <c r="BD5131" s="478"/>
      <c r="BE5131" s="478"/>
      <c r="BF5131" s="478"/>
      <c r="BG5131" s="478"/>
    </row>
    <row r="5132" spans="2:59" x14ac:dyDescent="0.2">
      <c r="B5132" s="478"/>
      <c r="C5132" s="478"/>
      <c r="D5132" s="620"/>
      <c r="E5132" s="620"/>
      <c r="F5132" s="620"/>
      <c r="G5132" s="479"/>
      <c r="H5132" s="621"/>
      <c r="I5132" s="622"/>
      <c r="J5132" s="622"/>
      <c r="K5132" s="623"/>
      <c r="L5132" s="623"/>
      <c r="M5132" s="622"/>
      <c r="N5132" s="623"/>
      <c r="O5132" s="622"/>
      <c r="P5132" s="479"/>
      <c r="Q5132" s="479"/>
      <c r="R5132" s="623"/>
      <c r="S5132" s="478"/>
      <c r="T5132" s="478"/>
      <c r="U5132" s="624"/>
      <c r="V5132" s="624"/>
      <c r="W5132" s="624"/>
      <c r="BB5132" s="478"/>
      <c r="BC5132" s="478"/>
      <c r="BD5132" s="478"/>
      <c r="BE5132" s="478"/>
      <c r="BF5132" s="478"/>
      <c r="BG5132" s="478"/>
    </row>
    <row r="5133" spans="2:59" x14ac:dyDescent="0.2">
      <c r="B5133" s="478"/>
      <c r="C5133" s="478"/>
      <c r="D5133" s="620"/>
      <c r="E5133" s="620"/>
      <c r="F5133" s="620"/>
      <c r="G5133" s="479"/>
      <c r="H5133" s="621"/>
      <c r="I5133" s="622"/>
      <c r="J5133" s="622"/>
      <c r="K5133" s="623"/>
      <c r="L5133" s="623"/>
      <c r="M5133" s="622"/>
      <c r="N5133" s="623"/>
      <c r="O5133" s="622"/>
      <c r="P5133" s="479"/>
      <c r="Q5133" s="479"/>
      <c r="R5133" s="623"/>
      <c r="S5133" s="478"/>
      <c r="T5133" s="478"/>
      <c r="U5133" s="624"/>
      <c r="V5133" s="624"/>
      <c r="W5133" s="624"/>
      <c r="BB5133" s="478"/>
      <c r="BC5133" s="478"/>
      <c r="BD5133" s="478"/>
      <c r="BE5133" s="478"/>
      <c r="BF5133" s="478"/>
      <c r="BG5133" s="478"/>
    </row>
    <row r="5134" spans="2:59" x14ac:dyDescent="0.2">
      <c r="B5134" s="478"/>
      <c r="C5134" s="478"/>
      <c r="D5134" s="620"/>
      <c r="E5134" s="620"/>
      <c r="F5134" s="620"/>
      <c r="G5134" s="479"/>
      <c r="H5134" s="621"/>
      <c r="I5134" s="622"/>
      <c r="J5134" s="622"/>
      <c r="K5134" s="623"/>
      <c r="L5134" s="623"/>
      <c r="M5134" s="622"/>
      <c r="N5134" s="623"/>
      <c r="O5134" s="622"/>
      <c r="P5134" s="479"/>
      <c r="Q5134" s="479"/>
      <c r="R5134" s="623"/>
      <c r="S5134" s="478"/>
      <c r="T5134" s="478"/>
      <c r="U5134" s="624"/>
      <c r="V5134" s="624"/>
      <c r="W5134" s="624"/>
      <c r="BB5134" s="478"/>
      <c r="BC5134" s="478"/>
      <c r="BD5134" s="478"/>
      <c r="BE5134" s="478"/>
      <c r="BF5134" s="478"/>
      <c r="BG5134" s="478"/>
    </row>
    <row r="5135" spans="2:59" x14ac:dyDescent="0.2">
      <c r="B5135" s="478"/>
      <c r="C5135" s="478"/>
      <c r="D5135" s="620"/>
      <c r="E5135" s="620"/>
      <c r="F5135" s="620"/>
      <c r="G5135" s="479"/>
      <c r="H5135" s="621"/>
      <c r="I5135" s="622"/>
      <c r="J5135" s="622"/>
      <c r="K5135" s="623"/>
      <c r="L5135" s="623"/>
      <c r="M5135" s="622"/>
      <c r="N5135" s="623"/>
      <c r="O5135" s="622"/>
      <c r="P5135" s="479"/>
      <c r="Q5135" s="479"/>
      <c r="R5135" s="623"/>
      <c r="S5135" s="478"/>
      <c r="T5135" s="478"/>
      <c r="U5135" s="624"/>
      <c r="V5135" s="624"/>
      <c r="W5135" s="624"/>
      <c r="BB5135" s="478"/>
      <c r="BC5135" s="478"/>
      <c r="BD5135" s="478"/>
      <c r="BE5135" s="478"/>
      <c r="BF5135" s="478"/>
      <c r="BG5135" s="478"/>
    </row>
    <row r="5136" spans="2:59" x14ac:dyDescent="0.2">
      <c r="B5136" s="478"/>
      <c r="C5136" s="478"/>
      <c r="D5136" s="620"/>
      <c r="E5136" s="620"/>
      <c r="F5136" s="620"/>
      <c r="G5136" s="479"/>
      <c r="H5136" s="621"/>
      <c r="I5136" s="622"/>
      <c r="J5136" s="622"/>
      <c r="K5136" s="623"/>
      <c r="L5136" s="623"/>
      <c r="M5136" s="622"/>
      <c r="N5136" s="623"/>
      <c r="O5136" s="622"/>
      <c r="P5136" s="479"/>
      <c r="Q5136" s="479"/>
      <c r="R5136" s="623"/>
      <c r="S5136" s="478"/>
      <c r="T5136" s="478"/>
      <c r="U5136" s="624"/>
      <c r="V5136" s="624"/>
      <c r="W5136" s="624"/>
      <c r="BB5136" s="478"/>
      <c r="BC5136" s="478"/>
      <c r="BD5136" s="478"/>
      <c r="BE5136" s="478"/>
      <c r="BF5136" s="478"/>
      <c r="BG5136" s="478"/>
    </row>
    <row r="5137" spans="2:59" x14ac:dyDescent="0.2">
      <c r="B5137" s="478"/>
      <c r="C5137" s="478"/>
      <c r="D5137" s="620"/>
      <c r="E5137" s="620"/>
      <c r="F5137" s="620"/>
      <c r="G5137" s="479"/>
      <c r="H5137" s="621"/>
      <c r="I5137" s="622"/>
      <c r="J5137" s="622"/>
      <c r="K5137" s="623"/>
      <c r="L5137" s="623"/>
      <c r="M5137" s="622"/>
      <c r="N5137" s="623"/>
      <c r="O5137" s="622"/>
      <c r="P5137" s="479"/>
      <c r="Q5137" s="479"/>
      <c r="R5137" s="623"/>
      <c r="S5137" s="478"/>
      <c r="T5137" s="478"/>
      <c r="U5137" s="624"/>
      <c r="V5137" s="624"/>
      <c r="W5137" s="624"/>
      <c r="BB5137" s="478"/>
      <c r="BC5137" s="478"/>
      <c r="BD5137" s="478"/>
      <c r="BE5137" s="478"/>
      <c r="BF5137" s="478"/>
      <c r="BG5137" s="478"/>
    </row>
    <row r="5138" spans="2:59" x14ac:dyDescent="0.2">
      <c r="B5138" s="478"/>
      <c r="C5138" s="478"/>
      <c r="D5138" s="620"/>
      <c r="E5138" s="620"/>
      <c r="F5138" s="620"/>
      <c r="G5138" s="479"/>
      <c r="H5138" s="621"/>
      <c r="I5138" s="622"/>
      <c r="J5138" s="622"/>
      <c r="K5138" s="623"/>
      <c r="L5138" s="623"/>
      <c r="M5138" s="622"/>
      <c r="N5138" s="623"/>
      <c r="O5138" s="622"/>
      <c r="P5138" s="479"/>
      <c r="Q5138" s="479"/>
      <c r="R5138" s="623"/>
      <c r="S5138" s="478"/>
      <c r="T5138" s="478"/>
      <c r="U5138" s="624"/>
      <c r="V5138" s="624"/>
      <c r="W5138" s="624"/>
      <c r="BB5138" s="478"/>
      <c r="BC5138" s="478"/>
      <c r="BD5138" s="478"/>
      <c r="BE5138" s="478"/>
      <c r="BF5138" s="478"/>
      <c r="BG5138" s="478"/>
    </row>
    <row r="5139" spans="2:59" x14ac:dyDescent="0.2">
      <c r="B5139" s="478"/>
      <c r="C5139" s="478"/>
      <c r="D5139" s="620"/>
      <c r="E5139" s="620"/>
      <c r="F5139" s="620"/>
      <c r="G5139" s="479"/>
      <c r="H5139" s="621"/>
      <c r="I5139" s="622"/>
      <c r="J5139" s="622"/>
      <c r="K5139" s="623"/>
      <c r="L5139" s="623"/>
      <c r="M5139" s="622"/>
      <c r="N5139" s="623"/>
      <c r="O5139" s="622"/>
      <c r="P5139" s="479"/>
      <c r="Q5139" s="479"/>
      <c r="R5139" s="623"/>
      <c r="S5139" s="478"/>
      <c r="T5139" s="478"/>
      <c r="U5139" s="624"/>
      <c r="V5139" s="624"/>
      <c r="W5139" s="624"/>
      <c r="BB5139" s="478"/>
      <c r="BC5139" s="478"/>
      <c r="BD5139" s="478"/>
      <c r="BE5139" s="478"/>
      <c r="BF5139" s="478"/>
      <c r="BG5139" s="478"/>
    </row>
    <row r="5140" spans="2:59" x14ac:dyDescent="0.2">
      <c r="B5140" s="478"/>
      <c r="C5140" s="478"/>
      <c r="D5140" s="620"/>
      <c r="E5140" s="620"/>
      <c r="F5140" s="620"/>
      <c r="G5140" s="479"/>
      <c r="H5140" s="621"/>
      <c r="I5140" s="622"/>
      <c r="J5140" s="622"/>
      <c r="K5140" s="623"/>
      <c r="L5140" s="623"/>
      <c r="M5140" s="622"/>
      <c r="N5140" s="623"/>
      <c r="O5140" s="622"/>
      <c r="P5140" s="479"/>
      <c r="Q5140" s="479"/>
      <c r="R5140" s="623"/>
      <c r="S5140" s="478"/>
      <c r="T5140" s="478"/>
      <c r="U5140" s="624"/>
      <c r="V5140" s="624"/>
      <c r="W5140" s="624"/>
      <c r="BB5140" s="478"/>
      <c r="BC5140" s="478"/>
      <c r="BD5140" s="478"/>
      <c r="BE5140" s="478"/>
      <c r="BF5140" s="478"/>
      <c r="BG5140" s="478"/>
    </row>
    <row r="5141" spans="2:59" x14ac:dyDescent="0.2">
      <c r="B5141" s="478"/>
      <c r="C5141" s="478"/>
      <c r="D5141" s="620"/>
      <c r="E5141" s="620"/>
      <c r="F5141" s="620"/>
      <c r="G5141" s="479"/>
      <c r="H5141" s="621"/>
      <c r="I5141" s="622"/>
      <c r="J5141" s="622"/>
      <c r="K5141" s="623"/>
      <c r="L5141" s="623"/>
      <c r="M5141" s="622"/>
      <c r="N5141" s="623"/>
      <c r="O5141" s="622"/>
      <c r="P5141" s="479"/>
      <c r="Q5141" s="479"/>
      <c r="R5141" s="623"/>
      <c r="S5141" s="478"/>
      <c r="T5141" s="478"/>
      <c r="U5141" s="624"/>
      <c r="V5141" s="624"/>
      <c r="W5141" s="624"/>
      <c r="BB5141" s="478"/>
      <c r="BC5141" s="478"/>
      <c r="BD5141" s="478"/>
      <c r="BE5141" s="478"/>
      <c r="BF5141" s="478"/>
      <c r="BG5141" s="478"/>
    </row>
    <row r="5142" spans="2:59" x14ac:dyDescent="0.2">
      <c r="B5142" s="478"/>
      <c r="C5142" s="478"/>
      <c r="D5142" s="620"/>
      <c r="E5142" s="620"/>
      <c r="F5142" s="620"/>
      <c r="G5142" s="479"/>
      <c r="H5142" s="621"/>
      <c r="I5142" s="622"/>
      <c r="J5142" s="622"/>
      <c r="K5142" s="623"/>
      <c r="L5142" s="623"/>
      <c r="M5142" s="622"/>
      <c r="N5142" s="623"/>
      <c r="O5142" s="622"/>
      <c r="P5142" s="479"/>
      <c r="Q5142" s="479"/>
      <c r="R5142" s="623"/>
      <c r="S5142" s="478"/>
      <c r="T5142" s="478"/>
      <c r="U5142" s="624"/>
      <c r="V5142" s="624"/>
      <c r="W5142" s="624"/>
      <c r="BB5142" s="478"/>
      <c r="BC5142" s="478"/>
      <c r="BD5142" s="478"/>
      <c r="BE5142" s="478"/>
      <c r="BF5142" s="478"/>
      <c r="BG5142" s="478"/>
    </row>
    <row r="5143" spans="2:59" x14ac:dyDescent="0.2">
      <c r="B5143" s="478"/>
      <c r="C5143" s="478"/>
      <c r="D5143" s="620"/>
      <c r="E5143" s="620"/>
      <c r="F5143" s="620"/>
      <c r="G5143" s="479"/>
      <c r="H5143" s="621"/>
      <c r="I5143" s="622"/>
      <c r="J5143" s="622"/>
      <c r="K5143" s="623"/>
      <c r="L5143" s="623"/>
      <c r="M5143" s="622"/>
      <c r="N5143" s="623"/>
      <c r="O5143" s="622"/>
      <c r="P5143" s="479"/>
      <c r="Q5143" s="479"/>
      <c r="R5143" s="623"/>
      <c r="S5143" s="478"/>
      <c r="T5143" s="478"/>
      <c r="U5143" s="624"/>
      <c r="V5143" s="624"/>
      <c r="W5143" s="624"/>
      <c r="BB5143" s="478"/>
      <c r="BC5143" s="478"/>
      <c r="BD5143" s="478"/>
      <c r="BE5143" s="478"/>
      <c r="BF5143" s="478"/>
      <c r="BG5143" s="478"/>
    </row>
    <row r="5144" spans="2:59" x14ac:dyDescent="0.2">
      <c r="B5144" s="478"/>
      <c r="C5144" s="478"/>
      <c r="D5144" s="620"/>
      <c r="E5144" s="620"/>
      <c r="F5144" s="620"/>
      <c r="G5144" s="479"/>
      <c r="H5144" s="621"/>
      <c r="I5144" s="622"/>
      <c r="J5144" s="622"/>
      <c r="K5144" s="623"/>
      <c r="L5144" s="623"/>
      <c r="M5144" s="622"/>
      <c r="N5144" s="623"/>
      <c r="O5144" s="622"/>
      <c r="P5144" s="479"/>
      <c r="Q5144" s="479"/>
      <c r="R5144" s="623"/>
      <c r="S5144" s="478"/>
      <c r="T5144" s="478"/>
      <c r="U5144" s="624"/>
      <c r="V5144" s="624"/>
      <c r="W5144" s="624"/>
      <c r="BB5144" s="478"/>
      <c r="BC5144" s="478"/>
      <c r="BD5144" s="478"/>
      <c r="BE5144" s="478"/>
      <c r="BF5144" s="478"/>
      <c r="BG5144" s="478"/>
    </row>
    <row r="5145" spans="2:59" x14ac:dyDescent="0.2">
      <c r="B5145" s="478"/>
      <c r="C5145" s="478"/>
      <c r="D5145" s="620"/>
      <c r="E5145" s="620"/>
      <c r="F5145" s="620"/>
      <c r="G5145" s="479"/>
      <c r="H5145" s="621"/>
      <c r="I5145" s="622"/>
      <c r="J5145" s="622"/>
      <c r="K5145" s="623"/>
      <c r="L5145" s="623"/>
      <c r="M5145" s="622"/>
      <c r="N5145" s="623"/>
      <c r="O5145" s="622"/>
      <c r="P5145" s="479"/>
      <c r="Q5145" s="479"/>
      <c r="R5145" s="623"/>
      <c r="S5145" s="478"/>
      <c r="T5145" s="478"/>
      <c r="U5145" s="624"/>
      <c r="V5145" s="624"/>
      <c r="W5145" s="624"/>
      <c r="BB5145" s="478"/>
      <c r="BC5145" s="478"/>
      <c r="BD5145" s="478"/>
      <c r="BE5145" s="478"/>
      <c r="BF5145" s="478"/>
      <c r="BG5145" s="478"/>
    </row>
    <row r="5146" spans="2:59" x14ac:dyDescent="0.2">
      <c r="B5146" s="478"/>
      <c r="C5146" s="478"/>
      <c r="D5146" s="620"/>
      <c r="E5146" s="620"/>
      <c r="F5146" s="620"/>
      <c r="G5146" s="479"/>
      <c r="H5146" s="621"/>
      <c r="I5146" s="622"/>
      <c r="J5146" s="622"/>
      <c r="K5146" s="623"/>
      <c r="L5146" s="623"/>
      <c r="M5146" s="622"/>
      <c r="N5146" s="623"/>
      <c r="O5146" s="622"/>
      <c r="P5146" s="479"/>
      <c r="Q5146" s="479"/>
      <c r="R5146" s="623"/>
      <c r="S5146" s="478"/>
      <c r="T5146" s="478"/>
      <c r="U5146" s="624"/>
      <c r="V5146" s="624"/>
      <c r="W5146" s="624"/>
      <c r="BB5146" s="478"/>
      <c r="BC5146" s="478"/>
      <c r="BD5146" s="478"/>
      <c r="BE5146" s="478"/>
      <c r="BF5146" s="478"/>
      <c r="BG5146" s="478"/>
    </row>
    <row r="5147" spans="2:59" x14ac:dyDescent="0.2">
      <c r="B5147" s="478"/>
      <c r="C5147" s="478"/>
      <c r="D5147" s="620"/>
      <c r="E5147" s="620"/>
      <c r="F5147" s="620"/>
      <c r="G5147" s="479"/>
      <c r="H5147" s="621"/>
      <c r="I5147" s="622"/>
      <c r="J5147" s="622"/>
      <c r="K5147" s="623"/>
      <c r="L5147" s="623"/>
      <c r="M5147" s="622"/>
      <c r="N5147" s="623"/>
      <c r="O5147" s="622"/>
      <c r="P5147" s="479"/>
      <c r="Q5147" s="479"/>
      <c r="R5147" s="623"/>
      <c r="S5147" s="478"/>
      <c r="T5147" s="478"/>
      <c r="U5147" s="624"/>
      <c r="V5147" s="624"/>
      <c r="W5147" s="624"/>
      <c r="BB5147" s="478"/>
      <c r="BC5147" s="478"/>
      <c r="BD5147" s="478"/>
      <c r="BE5147" s="478"/>
      <c r="BF5147" s="478"/>
      <c r="BG5147" s="478"/>
    </row>
    <row r="5148" spans="2:59" x14ac:dyDescent="0.2">
      <c r="B5148" s="478"/>
      <c r="C5148" s="478"/>
      <c r="D5148" s="620"/>
      <c r="E5148" s="620"/>
      <c r="F5148" s="620"/>
      <c r="G5148" s="479"/>
      <c r="H5148" s="621"/>
      <c r="I5148" s="622"/>
      <c r="J5148" s="622"/>
      <c r="K5148" s="623"/>
      <c r="L5148" s="623"/>
      <c r="M5148" s="622"/>
      <c r="N5148" s="623"/>
      <c r="O5148" s="622"/>
      <c r="P5148" s="479"/>
      <c r="Q5148" s="479"/>
      <c r="R5148" s="623"/>
      <c r="S5148" s="478"/>
      <c r="T5148" s="478"/>
      <c r="U5148" s="624"/>
      <c r="V5148" s="624"/>
      <c r="W5148" s="624"/>
      <c r="BB5148" s="478"/>
      <c r="BC5148" s="478"/>
      <c r="BD5148" s="478"/>
      <c r="BE5148" s="478"/>
      <c r="BF5148" s="478"/>
      <c r="BG5148" s="478"/>
    </row>
    <row r="5149" spans="2:59" x14ac:dyDescent="0.2">
      <c r="B5149" s="478"/>
      <c r="C5149" s="478"/>
      <c r="D5149" s="620"/>
      <c r="E5149" s="620"/>
      <c r="F5149" s="620"/>
      <c r="G5149" s="479"/>
      <c r="H5149" s="621"/>
      <c r="I5149" s="622"/>
      <c r="J5149" s="622"/>
      <c r="K5149" s="623"/>
      <c r="L5149" s="623"/>
      <c r="M5149" s="622"/>
      <c r="N5149" s="623"/>
      <c r="O5149" s="622"/>
      <c r="P5149" s="479"/>
      <c r="Q5149" s="479"/>
      <c r="R5149" s="623"/>
      <c r="S5149" s="478"/>
      <c r="T5149" s="478"/>
      <c r="U5149" s="624"/>
      <c r="V5149" s="624"/>
      <c r="W5149" s="624"/>
      <c r="BB5149" s="478"/>
      <c r="BC5149" s="478"/>
      <c r="BD5149" s="478"/>
      <c r="BE5149" s="478"/>
      <c r="BF5149" s="478"/>
      <c r="BG5149" s="478"/>
    </row>
    <row r="5150" spans="2:59" x14ac:dyDescent="0.2">
      <c r="B5150" s="478"/>
      <c r="C5150" s="478"/>
      <c r="D5150" s="620"/>
      <c r="E5150" s="620"/>
      <c r="F5150" s="620"/>
      <c r="G5150" s="479"/>
      <c r="H5150" s="621"/>
      <c r="I5150" s="622"/>
      <c r="J5150" s="622"/>
      <c r="K5150" s="623"/>
      <c r="L5150" s="623"/>
      <c r="M5150" s="622"/>
      <c r="N5150" s="623"/>
      <c r="O5150" s="622"/>
      <c r="P5150" s="479"/>
      <c r="Q5150" s="479"/>
      <c r="R5150" s="623"/>
      <c r="S5150" s="478"/>
      <c r="T5150" s="478"/>
      <c r="U5150" s="624"/>
      <c r="V5150" s="624"/>
      <c r="W5150" s="624"/>
      <c r="BB5150" s="478"/>
      <c r="BC5150" s="478"/>
      <c r="BD5150" s="478"/>
      <c r="BE5150" s="478"/>
      <c r="BF5150" s="478"/>
      <c r="BG5150" s="478"/>
    </row>
    <row r="5151" spans="2:59" x14ac:dyDescent="0.2">
      <c r="B5151" s="478"/>
      <c r="C5151" s="478"/>
      <c r="D5151" s="620"/>
      <c r="E5151" s="620"/>
      <c r="F5151" s="620"/>
      <c r="G5151" s="479"/>
      <c r="H5151" s="621"/>
      <c r="I5151" s="622"/>
      <c r="J5151" s="622"/>
      <c r="K5151" s="623"/>
      <c r="L5151" s="623"/>
      <c r="M5151" s="622"/>
      <c r="N5151" s="623"/>
      <c r="O5151" s="622"/>
      <c r="P5151" s="479"/>
      <c r="Q5151" s="479"/>
      <c r="R5151" s="623"/>
      <c r="S5151" s="478"/>
      <c r="T5151" s="478"/>
      <c r="U5151" s="624"/>
      <c r="V5151" s="624"/>
      <c r="W5151" s="624"/>
      <c r="BB5151" s="478"/>
      <c r="BC5151" s="478"/>
      <c r="BD5151" s="478"/>
      <c r="BE5151" s="478"/>
      <c r="BF5151" s="478"/>
      <c r="BG5151" s="478"/>
    </row>
    <row r="5152" spans="2:59" x14ac:dyDescent="0.2">
      <c r="B5152" s="478"/>
      <c r="C5152" s="478"/>
      <c r="D5152" s="620"/>
      <c r="E5152" s="620"/>
      <c r="F5152" s="620"/>
      <c r="G5152" s="479"/>
      <c r="H5152" s="621"/>
      <c r="I5152" s="622"/>
      <c r="J5152" s="622"/>
      <c r="K5152" s="623"/>
      <c r="L5152" s="623"/>
      <c r="M5152" s="622"/>
      <c r="N5152" s="623"/>
      <c r="O5152" s="622"/>
      <c r="P5152" s="479"/>
      <c r="Q5152" s="479"/>
      <c r="R5152" s="623"/>
      <c r="S5152" s="478"/>
      <c r="T5152" s="478"/>
      <c r="U5152" s="624"/>
      <c r="V5152" s="624"/>
      <c r="W5152" s="624"/>
      <c r="BB5152" s="478"/>
      <c r="BC5152" s="478"/>
      <c r="BD5152" s="478"/>
      <c r="BE5152" s="478"/>
      <c r="BF5152" s="478"/>
      <c r="BG5152" s="478"/>
    </row>
    <row r="5153" spans="2:59" x14ac:dyDescent="0.2">
      <c r="B5153" s="478"/>
      <c r="C5153" s="478"/>
      <c r="D5153" s="620"/>
      <c r="E5153" s="620"/>
      <c r="F5153" s="620"/>
      <c r="G5153" s="479"/>
      <c r="H5153" s="621"/>
      <c r="I5153" s="622"/>
      <c r="J5153" s="622"/>
      <c r="K5153" s="623"/>
      <c r="L5153" s="623"/>
      <c r="M5153" s="622"/>
      <c r="N5153" s="623"/>
      <c r="O5153" s="622"/>
      <c r="P5153" s="479"/>
      <c r="Q5153" s="479"/>
      <c r="R5153" s="623"/>
      <c r="S5153" s="478"/>
      <c r="T5153" s="478"/>
      <c r="U5153" s="624"/>
      <c r="V5153" s="624"/>
      <c r="W5153" s="624"/>
      <c r="BB5153" s="478"/>
      <c r="BC5153" s="478"/>
      <c r="BD5153" s="478"/>
      <c r="BE5153" s="478"/>
      <c r="BF5153" s="478"/>
      <c r="BG5153" s="478"/>
    </row>
    <row r="5154" spans="2:59" x14ac:dyDescent="0.2">
      <c r="B5154" s="478"/>
      <c r="C5154" s="478"/>
      <c r="D5154" s="620"/>
      <c r="E5154" s="620"/>
      <c r="F5154" s="620"/>
      <c r="G5154" s="479"/>
      <c r="H5154" s="621"/>
      <c r="I5154" s="622"/>
      <c r="J5154" s="622"/>
      <c r="K5154" s="623"/>
      <c r="L5154" s="623"/>
      <c r="M5154" s="622"/>
      <c r="N5154" s="623"/>
      <c r="O5154" s="622"/>
      <c r="P5154" s="479"/>
      <c r="Q5154" s="479"/>
      <c r="R5154" s="623"/>
      <c r="S5154" s="478"/>
      <c r="T5154" s="478"/>
      <c r="U5154" s="624"/>
      <c r="V5154" s="624"/>
      <c r="W5154" s="624"/>
      <c r="BB5154" s="478"/>
      <c r="BC5154" s="478"/>
      <c r="BD5154" s="478"/>
      <c r="BE5154" s="478"/>
      <c r="BF5154" s="478"/>
      <c r="BG5154" s="478"/>
    </row>
    <row r="5155" spans="2:59" x14ac:dyDescent="0.2">
      <c r="B5155" s="478"/>
      <c r="C5155" s="478"/>
      <c r="D5155" s="620"/>
      <c r="E5155" s="620"/>
      <c r="F5155" s="620"/>
      <c r="G5155" s="479"/>
      <c r="H5155" s="621"/>
      <c r="I5155" s="622"/>
      <c r="J5155" s="622"/>
      <c r="K5155" s="623"/>
      <c r="L5155" s="623"/>
      <c r="M5155" s="622"/>
      <c r="N5155" s="623"/>
      <c r="O5155" s="622"/>
      <c r="P5155" s="479"/>
      <c r="Q5155" s="479"/>
      <c r="R5155" s="623"/>
      <c r="S5155" s="478"/>
      <c r="T5155" s="478"/>
      <c r="U5155" s="624"/>
      <c r="V5155" s="624"/>
      <c r="W5155" s="624"/>
      <c r="BB5155" s="478"/>
      <c r="BC5155" s="478"/>
      <c r="BD5155" s="478"/>
      <c r="BE5155" s="478"/>
      <c r="BF5155" s="478"/>
      <c r="BG5155" s="478"/>
    </row>
    <row r="5156" spans="2:59" x14ac:dyDescent="0.2">
      <c r="B5156" s="478"/>
      <c r="C5156" s="478"/>
      <c r="D5156" s="620"/>
      <c r="E5156" s="620"/>
      <c r="F5156" s="620"/>
      <c r="G5156" s="479"/>
      <c r="H5156" s="621"/>
      <c r="I5156" s="622"/>
      <c r="J5156" s="622"/>
      <c r="K5156" s="623"/>
      <c r="L5156" s="623"/>
      <c r="M5156" s="622"/>
      <c r="N5156" s="623"/>
      <c r="O5156" s="622"/>
      <c r="P5156" s="479"/>
      <c r="Q5156" s="479"/>
      <c r="R5156" s="623"/>
      <c r="S5156" s="478"/>
      <c r="T5156" s="478"/>
      <c r="U5156" s="624"/>
      <c r="V5156" s="624"/>
      <c r="W5156" s="624"/>
      <c r="BB5156" s="478"/>
      <c r="BC5156" s="478"/>
      <c r="BD5156" s="478"/>
      <c r="BE5156" s="478"/>
      <c r="BF5156" s="478"/>
      <c r="BG5156" s="478"/>
    </row>
    <row r="5157" spans="2:59" x14ac:dyDescent="0.2">
      <c r="B5157" s="478"/>
      <c r="C5157" s="478"/>
      <c r="D5157" s="620"/>
      <c r="E5157" s="620"/>
      <c r="F5157" s="620"/>
      <c r="G5157" s="479"/>
      <c r="H5157" s="621"/>
      <c r="I5157" s="622"/>
      <c r="J5157" s="622"/>
      <c r="K5157" s="623"/>
      <c r="L5157" s="623"/>
      <c r="M5157" s="622"/>
      <c r="N5157" s="623"/>
      <c r="O5157" s="622"/>
      <c r="P5157" s="479"/>
      <c r="Q5157" s="479"/>
      <c r="R5157" s="623"/>
      <c r="S5157" s="478"/>
      <c r="T5157" s="478"/>
      <c r="U5157" s="624"/>
      <c r="V5157" s="624"/>
      <c r="W5157" s="624"/>
      <c r="BB5157" s="478"/>
      <c r="BC5157" s="478"/>
      <c r="BD5157" s="478"/>
      <c r="BE5157" s="478"/>
      <c r="BF5157" s="478"/>
      <c r="BG5157" s="478"/>
    </row>
    <row r="5158" spans="2:59" x14ac:dyDescent="0.2">
      <c r="B5158" s="478"/>
      <c r="C5158" s="478"/>
      <c r="D5158" s="620"/>
      <c r="E5158" s="620"/>
      <c r="F5158" s="620"/>
      <c r="G5158" s="479"/>
      <c r="H5158" s="621"/>
      <c r="I5158" s="622"/>
      <c r="J5158" s="622"/>
      <c r="K5158" s="623"/>
      <c r="L5158" s="623"/>
      <c r="M5158" s="622"/>
      <c r="N5158" s="623"/>
      <c r="O5158" s="622"/>
      <c r="P5158" s="479"/>
      <c r="Q5158" s="479"/>
      <c r="R5158" s="623"/>
      <c r="S5158" s="478"/>
      <c r="T5158" s="478"/>
      <c r="U5158" s="624"/>
      <c r="V5158" s="624"/>
      <c r="W5158" s="624"/>
      <c r="BB5158" s="478"/>
      <c r="BC5158" s="478"/>
      <c r="BD5158" s="478"/>
      <c r="BE5158" s="478"/>
      <c r="BF5158" s="478"/>
      <c r="BG5158" s="478"/>
    </row>
    <row r="5159" spans="2:59" x14ac:dyDescent="0.2">
      <c r="B5159" s="478"/>
      <c r="C5159" s="478"/>
      <c r="D5159" s="620"/>
      <c r="E5159" s="620"/>
      <c r="F5159" s="620"/>
      <c r="G5159" s="479"/>
      <c r="H5159" s="621"/>
      <c r="I5159" s="622"/>
      <c r="J5159" s="622"/>
      <c r="K5159" s="623"/>
      <c r="L5159" s="623"/>
      <c r="M5159" s="622"/>
      <c r="N5159" s="623"/>
      <c r="O5159" s="622"/>
      <c r="P5159" s="479"/>
      <c r="Q5159" s="479"/>
      <c r="R5159" s="623"/>
      <c r="S5159" s="478"/>
      <c r="T5159" s="478"/>
      <c r="U5159" s="624"/>
      <c r="V5159" s="624"/>
      <c r="W5159" s="624"/>
      <c r="BB5159" s="478"/>
      <c r="BC5159" s="478"/>
      <c r="BD5159" s="478"/>
      <c r="BE5159" s="478"/>
      <c r="BF5159" s="478"/>
      <c r="BG5159" s="478"/>
    </row>
    <row r="5160" spans="2:59" x14ac:dyDescent="0.2">
      <c r="B5160" s="478"/>
      <c r="C5160" s="478"/>
      <c r="D5160" s="620"/>
      <c r="E5160" s="620"/>
      <c r="F5160" s="620"/>
      <c r="G5160" s="479"/>
      <c r="H5160" s="621"/>
      <c r="I5160" s="622"/>
      <c r="J5160" s="622"/>
      <c r="K5160" s="623"/>
      <c r="L5160" s="623"/>
      <c r="M5160" s="622"/>
      <c r="N5160" s="623"/>
      <c r="O5160" s="622"/>
      <c r="P5160" s="479"/>
      <c r="Q5160" s="479"/>
      <c r="R5160" s="623"/>
      <c r="S5160" s="478"/>
      <c r="T5160" s="478"/>
      <c r="U5160" s="624"/>
      <c r="V5160" s="624"/>
      <c r="W5160" s="624"/>
      <c r="BB5160" s="478"/>
      <c r="BC5160" s="478"/>
      <c r="BD5160" s="478"/>
      <c r="BE5160" s="478"/>
      <c r="BF5160" s="478"/>
      <c r="BG5160" s="478"/>
    </row>
    <row r="5161" spans="2:59" x14ac:dyDescent="0.2">
      <c r="B5161" s="478"/>
      <c r="C5161" s="478"/>
      <c r="D5161" s="620"/>
      <c r="E5161" s="620"/>
      <c r="F5161" s="620"/>
      <c r="G5161" s="479"/>
      <c r="H5161" s="621"/>
      <c r="I5161" s="622"/>
      <c r="J5161" s="622"/>
      <c r="K5161" s="623"/>
      <c r="L5161" s="623"/>
      <c r="M5161" s="622"/>
      <c r="N5161" s="623"/>
      <c r="O5161" s="622"/>
      <c r="P5161" s="479"/>
      <c r="Q5161" s="479"/>
      <c r="R5161" s="623"/>
      <c r="S5161" s="478"/>
      <c r="T5161" s="478"/>
      <c r="U5161" s="624"/>
      <c r="V5161" s="624"/>
      <c r="W5161" s="624"/>
      <c r="BB5161" s="478"/>
      <c r="BC5161" s="478"/>
      <c r="BD5161" s="478"/>
      <c r="BE5161" s="478"/>
      <c r="BF5161" s="478"/>
      <c r="BG5161" s="478"/>
    </row>
    <row r="5162" spans="2:59" x14ac:dyDescent="0.2">
      <c r="B5162" s="478"/>
      <c r="C5162" s="478"/>
      <c r="D5162" s="620"/>
      <c r="E5162" s="620"/>
      <c r="F5162" s="620"/>
      <c r="G5162" s="479"/>
      <c r="H5162" s="621"/>
      <c r="I5162" s="622"/>
      <c r="J5162" s="622"/>
      <c r="K5162" s="623"/>
      <c r="L5162" s="623"/>
      <c r="M5162" s="622"/>
      <c r="N5162" s="623"/>
      <c r="O5162" s="622"/>
      <c r="P5162" s="479"/>
      <c r="Q5162" s="479"/>
      <c r="R5162" s="623"/>
      <c r="S5162" s="478"/>
      <c r="T5162" s="478"/>
      <c r="U5162" s="624"/>
      <c r="V5162" s="624"/>
      <c r="W5162" s="624"/>
      <c r="BB5162" s="478"/>
      <c r="BC5162" s="478"/>
      <c r="BD5162" s="478"/>
      <c r="BE5162" s="478"/>
      <c r="BF5162" s="478"/>
      <c r="BG5162" s="478"/>
    </row>
    <row r="5163" spans="2:59" x14ac:dyDescent="0.2">
      <c r="B5163" s="478"/>
      <c r="C5163" s="478"/>
      <c r="D5163" s="620"/>
      <c r="E5163" s="620"/>
      <c r="F5163" s="620"/>
      <c r="G5163" s="479"/>
      <c r="H5163" s="621"/>
      <c r="I5163" s="622"/>
      <c r="J5163" s="622"/>
      <c r="K5163" s="623"/>
      <c r="L5163" s="623"/>
      <c r="M5163" s="622"/>
      <c r="N5163" s="623"/>
      <c r="O5163" s="622"/>
      <c r="P5163" s="479"/>
      <c r="Q5163" s="479"/>
      <c r="R5163" s="623"/>
      <c r="S5163" s="478"/>
      <c r="T5163" s="478"/>
      <c r="U5163" s="624"/>
      <c r="V5163" s="624"/>
      <c r="W5163" s="624"/>
      <c r="BB5163" s="478"/>
      <c r="BC5163" s="478"/>
      <c r="BD5163" s="478"/>
      <c r="BE5163" s="478"/>
      <c r="BF5163" s="478"/>
      <c r="BG5163" s="478"/>
    </row>
    <row r="5164" spans="2:59" x14ac:dyDescent="0.2">
      <c r="B5164" s="478"/>
      <c r="C5164" s="478"/>
      <c r="D5164" s="620"/>
      <c r="E5164" s="620"/>
      <c r="F5164" s="620"/>
      <c r="G5164" s="479"/>
      <c r="H5164" s="621"/>
      <c r="I5164" s="622"/>
      <c r="J5164" s="622"/>
      <c r="K5164" s="623"/>
      <c r="L5164" s="623"/>
      <c r="M5164" s="622"/>
      <c r="N5164" s="623"/>
      <c r="O5164" s="622"/>
      <c r="P5164" s="479"/>
      <c r="Q5164" s="479"/>
      <c r="R5164" s="623"/>
      <c r="S5164" s="478"/>
      <c r="T5164" s="478"/>
      <c r="U5164" s="624"/>
      <c r="V5164" s="624"/>
      <c r="W5164" s="624"/>
      <c r="BB5164" s="478"/>
      <c r="BC5164" s="478"/>
      <c r="BD5164" s="478"/>
      <c r="BE5164" s="478"/>
      <c r="BF5164" s="478"/>
      <c r="BG5164" s="478"/>
    </row>
    <row r="5165" spans="2:59" x14ac:dyDescent="0.2">
      <c r="B5165" s="478"/>
      <c r="C5165" s="478"/>
      <c r="D5165" s="620"/>
      <c r="E5165" s="620"/>
      <c r="F5165" s="620"/>
      <c r="G5165" s="479"/>
      <c r="H5165" s="621"/>
      <c r="I5165" s="622"/>
      <c r="J5165" s="622"/>
      <c r="K5165" s="623"/>
      <c r="L5165" s="623"/>
      <c r="M5165" s="622"/>
      <c r="N5165" s="623"/>
      <c r="O5165" s="622"/>
      <c r="P5165" s="479"/>
      <c r="Q5165" s="479"/>
      <c r="R5165" s="623"/>
      <c r="S5165" s="478"/>
      <c r="T5165" s="478"/>
      <c r="U5165" s="624"/>
      <c r="V5165" s="624"/>
      <c r="W5165" s="624"/>
      <c r="BB5165" s="478"/>
      <c r="BC5165" s="478"/>
      <c r="BD5165" s="478"/>
      <c r="BE5165" s="478"/>
      <c r="BF5165" s="478"/>
      <c r="BG5165" s="478"/>
    </row>
    <row r="5166" spans="2:59" x14ac:dyDescent="0.2">
      <c r="B5166" s="478"/>
      <c r="C5166" s="478"/>
      <c r="D5166" s="620"/>
      <c r="E5166" s="620"/>
      <c r="F5166" s="620"/>
      <c r="G5166" s="479"/>
      <c r="H5166" s="621"/>
      <c r="I5166" s="622"/>
      <c r="J5166" s="622"/>
      <c r="K5166" s="623"/>
      <c r="L5166" s="623"/>
      <c r="M5166" s="622"/>
      <c r="N5166" s="623"/>
      <c r="O5166" s="622"/>
      <c r="P5166" s="479"/>
      <c r="Q5166" s="479"/>
      <c r="R5166" s="623"/>
      <c r="S5166" s="478"/>
      <c r="T5166" s="478"/>
      <c r="U5166" s="624"/>
      <c r="V5166" s="624"/>
      <c r="W5166" s="624"/>
      <c r="BB5166" s="478"/>
      <c r="BC5166" s="478"/>
      <c r="BD5166" s="478"/>
      <c r="BE5166" s="478"/>
      <c r="BF5166" s="478"/>
      <c r="BG5166" s="478"/>
    </row>
    <row r="5167" spans="2:59" x14ac:dyDescent="0.2">
      <c r="B5167" s="478"/>
      <c r="C5167" s="478"/>
      <c r="D5167" s="620"/>
      <c r="E5167" s="620"/>
      <c r="F5167" s="620"/>
      <c r="G5167" s="479"/>
      <c r="H5167" s="621"/>
      <c r="I5167" s="622"/>
      <c r="J5167" s="622"/>
      <c r="K5167" s="623"/>
      <c r="L5167" s="623"/>
      <c r="M5167" s="622"/>
      <c r="N5167" s="623"/>
      <c r="O5167" s="622"/>
      <c r="P5167" s="479"/>
      <c r="Q5167" s="479"/>
      <c r="R5167" s="623"/>
      <c r="S5167" s="478"/>
      <c r="T5167" s="478"/>
      <c r="U5167" s="624"/>
      <c r="V5167" s="624"/>
      <c r="W5167" s="624"/>
      <c r="BB5167" s="478"/>
      <c r="BC5167" s="478"/>
      <c r="BD5167" s="478"/>
      <c r="BE5167" s="478"/>
      <c r="BF5167" s="478"/>
      <c r="BG5167" s="478"/>
    </row>
    <row r="5168" spans="2:59" x14ac:dyDescent="0.2">
      <c r="B5168" s="478"/>
      <c r="C5168" s="478"/>
      <c r="D5168" s="620"/>
      <c r="E5168" s="620"/>
      <c r="F5168" s="620"/>
      <c r="G5168" s="479"/>
      <c r="H5168" s="621"/>
      <c r="I5168" s="622"/>
      <c r="J5168" s="622"/>
      <c r="K5168" s="623"/>
      <c r="L5168" s="623"/>
      <c r="M5168" s="622"/>
      <c r="N5168" s="623"/>
      <c r="O5168" s="622"/>
      <c r="P5168" s="479"/>
      <c r="Q5168" s="479"/>
      <c r="R5168" s="623"/>
      <c r="S5168" s="478"/>
      <c r="T5168" s="478"/>
      <c r="U5168" s="624"/>
      <c r="V5168" s="624"/>
      <c r="W5168" s="624"/>
      <c r="BB5168" s="478"/>
      <c r="BC5168" s="478"/>
      <c r="BD5168" s="478"/>
      <c r="BE5168" s="478"/>
      <c r="BF5168" s="478"/>
      <c r="BG5168" s="478"/>
    </row>
    <row r="5169" spans="2:59" x14ac:dyDescent="0.2">
      <c r="B5169" s="478"/>
      <c r="C5169" s="478"/>
      <c r="D5169" s="620"/>
      <c r="E5169" s="620"/>
      <c r="F5169" s="620"/>
      <c r="G5169" s="479"/>
      <c r="H5169" s="621"/>
      <c r="I5169" s="622"/>
      <c r="J5169" s="622"/>
      <c r="K5169" s="623"/>
      <c r="L5169" s="623"/>
      <c r="M5169" s="622"/>
      <c r="N5169" s="623"/>
      <c r="O5169" s="622"/>
      <c r="P5169" s="479"/>
      <c r="Q5169" s="479"/>
      <c r="R5169" s="623"/>
      <c r="S5169" s="478"/>
      <c r="T5169" s="478"/>
      <c r="U5169" s="624"/>
      <c r="V5169" s="624"/>
      <c r="W5169" s="624"/>
      <c r="BB5169" s="478"/>
      <c r="BC5169" s="478"/>
      <c r="BD5169" s="478"/>
      <c r="BE5169" s="478"/>
      <c r="BF5169" s="478"/>
      <c r="BG5169" s="478"/>
    </row>
    <row r="5170" spans="2:59" x14ac:dyDescent="0.2">
      <c r="B5170" s="478"/>
      <c r="C5170" s="478"/>
      <c r="D5170" s="620"/>
      <c r="E5170" s="620"/>
      <c r="F5170" s="620"/>
      <c r="G5170" s="479"/>
      <c r="H5170" s="621"/>
      <c r="I5170" s="622"/>
      <c r="J5170" s="622"/>
      <c r="K5170" s="623"/>
      <c r="L5170" s="623"/>
      <c r="M5170" s="622"/>
      <c r="N5170" s="623"/>
      <c r="O5170" s="622"/>
      <c r="P5170" s="479"/>
      <c r="Q5170" s="479"/>
      <c r="R5170" s="623"/>
      <c r="S5170" s="478"/>
      <c r="T5170" s="478"/>
      <c r="U5170" s="624"/>
      <c r="V5170" s="624"/>
      <c r="W5170" s="624"/>
      <c r="BB5170" s="478"/>
      <c r="BC5170" s="478"/>
      <c r="BD5170" s="478"/>
      <c r="BE5170" s="478"/>
      <c r="BF5170" s="478"/>
      <c r="BG5170" s="478"/>
    </row>
    <row r="5171" spans="2:59" x14ac:dyDescent="0.2">
      <c r="B5171" s="478"/>
      <c r="C5171" s="478"/>
      <c r="D5171" s="620"/>
      <c r="E5171" s="620"/>
      <c r="F5171" s="620"/>
      <c r="G5171" s="479"/>
      <c r="H5171" s="621"/>
      <c r="I5171" s="622"/>
      <c r="J5171" s="622"/>
      <c r="K5171" s="623"/>
      <c r="L5171" s="623"/>
      <c r="M5171" s="622"/>
      <c r="N5171" s="623"/>
      <c r="O5171" s="622"/>
      <c r="P5171" s="479"/>
      <c r="Q5171" s="479"/>
      <c r="R5171" s="623"/>
      <c r="S5171" s="478"/>
      <c r="T5171" s="478"/>
      <c r="U5171" s="624"/>
      <c r="V5171" s="624"/>
      <c r="W5171" s="624"/>
      <c r="BB5171" s="478"/>
      <c r="BC5171" s="478"/>
      <c r="BD5171" s="478"/>
      <c r="BE5171" s="478"/>
      <c r="BF5171" s="478"/>
      <c r="BG5171" s="478"/>
    </row>
    <row r="5172" spans="2:59" x14ac:dyDescent="0.2">
      <c r="B5172" s="478"/>
      <c r="C5172" s="478"/>
      <c r="D5172" s="620"/>
      <c r="E5172" s="620"/>
      <c r="F5172" s="620"/>
      <c r="G5172" s="479"/>
      <c r="H5172" s="621"/>
      <c r="I5172" s="622"/>
      <c r="J5172" s="622"/>
      <c r="K5172" s="623"/>
      <c r="L5172" s="623"/>
      <c r="M5172" s="622"/>
      <c r="N5172" s="623"/>
      <c r="O5172" s="622"/>
      <c r="P5172" s="479"/>
      <c r="Q5172" s="479"/>
      <c r="R5172" s="623"/>
      <c r="S5172" s="478"/>
      <c r="T5172" s="478"/>
      <c r="U5172" s="624"/>
      <c r="V5172" s="624"/>
      <c r="W5172" s="624"/>
      <c r="BB5172" s="478"/>
      <c r="BC5172" s="478"/>
      <c r="BD5172" s="478"/>
      <c r="BE5172" s="478"/>
      <c r="BF5172" s="478"/>
      <c r="BG5172" s="478"/>
    </row>
    <row r="5173" spans="2:59" x14ac:dyDescent="0.2">
      <c r="B5173" s="478"/>
      <c r="C5173" s="478"/>
      <c r="D5173" s="620"/>
      <c r="E5173" s="620"/>
      <c r="F5173" s="620"/>
      <c r="G5173" s="479"/>
      <c r="H5173" s="621"/>
      <c r="I5173" s="622"/>
      <c r="J5173" s="622"/>
      <c r="K5173" s="623"/>
      <c r="L5173" s="623"/>
      <c r="M5173" s="622"/>
      <c r="N5173" s="623"/>
      <c r="O5173" s="622"/>
      <c r="P5173" s="479"/>
      <c r="Q5173" s="479"/>
      <c r="R5173" s="623"/>
      <c r="S5173" s="478"/>
      <c r="T5173" s="478"/>
      <c r="U5173" s="624"/>
      <c r="V5173" s="624"/>
      <c r="W5173" s="624"/>
      <c r="BB5173" s="478"/>
      <c r="BC5173" s="478"/>
      <c r="BD5173" s="478"/>
      <c r="BE5173" s="478"/>
      <c r="BF5173" s="478"/>
      <c r="BG5173" s="478"/>
    </row>
    <row r="5174" spans="2:59" x14ac:dyDescent="0.2">
      <c r="B5174" s="478"/>
      <c r="C5174" s="478"/>
      <c r="D5174" s="620"/>
      <c r="E5174" s="620"/>
      <c r="F5174" s="620"/>
      <c r="G5174" s="479"/>
      <c r="H5174" s="621"/>
      <c r="I5174" s="622"/>
      <c r="J5174" s="622"/>
      <c r="K5174" s="623"/>
      <c r="L5174" s="623"/>
      <c r="M5174" s="622"/>
      <c r="N5174" s="623"/>
      <c r="O5174" s="622"/>
      <c r="P5174" s="479"/>
      <c r="Q5174" s="479"/>
      <c r="R5174" s="623"/>
      <c r="S5174" s="478"/>
      <c r="T5174" s="478"/>
      <c r="U5174" s="624"/>
      <c r="V5174" s="624"/>
      <c r="W5174" s="624"/>
      <c r="BB5174" s="478"/>
      <c r="BC5174" s="478"/>
      <c r="BD5174" s="478"/>
      <c r="BE5174" s="478"/>
      <c r="BF5174" s="478"/>
      <c r="BG5174" s="478"/>
    </row>
    <row r="5175" spans="2:59" x14ac:dyDescent="0.2">
      <c r="B5175" s="478"/>
      <c r="C5175" s="478"/>
      <c r="D5175" s="620"/>
      <c r="E5175" s="620"/>
      <c r="F5175" s="620"/>
      <c r="G5175" s="479"/>
      <c r="H5175" s="621"/>
      <c r="I5175" s="622"/>
      <c r="J5175" s="622"/>
      <c r="K5175" s="623"/>
      <c r="L5175" s="623"/>
      <c r="M5175" s="622"/>
      <c r="N5175" s="623"/>
      <c r="O5175" s="622"/>
      <c r="P5175" s="479"/>
      <c r="Q5175" s="479"/>
      <c r="R5175" s="623"/>
      <c r="S5175" s="478"/>
      <c r="T5175" s="478"/>
      <c r="U5175" s="624"/>
      <c r="V5175" s="624"/>
      <c r="W5175" s="624"/>
      <c r="BB5175" s="478"/>
      <c r="BC5175" s="478"/>
      <c r="BD5175" s="478"/>
      <c r="BE5175" s="478"/>
      <c r="BF5175" s="478"/>
      <c r="BG5175" s="478"/>
    </row>
    <row r="5176" spans="2:59" x14ac:dyDescent="0.2">
      <c r="B5176" s="478"/>
      <c r="C5176" s="478"/>
      <c r="D5176" s="620"/>
      <c r="E5176" s="620"/>
      <c r="F5176" s="620"/>
      <c r="G5176" s="479"/>
      <c r="H5176" s="621"/>
      <c r="I5176" s="622"/>
      <c r="J5176" s="622"/>
      <c r="K5176" s="623"/>
      <c r="L5176" s="623"/>
      <c r="M5176" s="622"/>
      <c r="N5176" s="623"/>
      <c r="O5176" s="622"/>
      <c r="P5176" s="479"/>
      <c r="Q5176" s="479"/>
      <c r="R5176" s="623"/>
      <c r="S5176" s="478"/>
      <c r="T5176" s="478"/>
      <c r="U5176" s="624"/>
      <c r="V5176" s="624"/>
      <c r="W5176" s="624"/>
      <c r="BB5176" s="478"/>
      <c r="BC5176" s="478"/>
      <c r="BD5176" s="478"/>
      <c r="BE5176" s="478"/>
      <c r="BF5176" s="478"/>
      <c r="BG5176" s="478"/>
    </row>
    <row r="5177" spans="2:59" x14ac:dyDescent="0.2">
      <c r="B5177" s="478"/>
      <c r="C5177" s="478"/>
      <c r="D5177" s="620"/>
      <c r="E5177" s="620"/>
      <c r="F5177" s="620"/>
      <c r="G5177" s="479"/>
      <c r="H5177" s="621"/>
      <c r="I5177" s="622"/>
      <c r="J5177" s="622"/>
      <c r="K5177" s="623"/>
      <c r="L5177" s="623"/>
      <c r="M5177" s="622"/>
      <c r="N5177" s="623"/>
      <c r="O5177" s="622"/>
      <c r="P5177" s="479"/>
      <c r="Q5177" s="479"/>
      <c r="R5177" s="623"/>
      <c r="S5177" s="478"/>
      <c r="T5177" s="478"/>
      <c r="U5177" s="624"/>
      <c r="V5177" s="624"/>
      <c r="W5177" s="624"/>
      <c r="BB5177" s="478"/>
      <c r="BC5177" s="478"/>
      <c r="BD5177" s="478"/>
      <c r="BE5177" s="478"/>
      <c r="BF5177" s="478"/>
      <c r="BG5177" s="478"/>
    </row>
    <row r="5178" spans="2:59" x14ac:dyDescent="0.2">
      <c r="B5178" s="478"/>
      <c r="C5178" s="478"/>
      <c r="D5178" s="620"/>
      <c r="E5178" s="620"/>
      <c r="F5178" s="620"/>
      <c r="G5178" s="479"/>
      <c r="H5178" s="621"/>
      <c r="I5178" s="622"/>
      <c r="J5178" s="622"/>
      <c r="K5178" s="623"/>
      <c r="L5178" s="623"/>
      <c r="M5178" s="622"/>
      <c r="N5178" s="623"/>
      <c r="O5178" s="622"/>
      <c r="P5178" s="479"/>
      <c r="Q5178" s="479"/>
      <c r="R5178" s="623"/>
      <c r="S5178" s="478"/>
      <c r="T5178" s="478"/>
      <c r="U5178" s="624"/>
      <c r="V5178" s="624"/>
      <c r="W5178" s="624"/>
      <c r="BB5178" s="478"/>
      <c r="BC5178" s="478"/>
      <c r="BD5178" s="478"/>
      <c r="BE5178" s="478"/>
      <c r="BF5178" s="478"/>
      <c r="BG5178" s="478"/>
    </row>
    <row r="5179" spans="2:59" x14ac:dyDescent="0.2">
      <c r="B5179" s="478"/>
      <c r="C5179" s="478"/>
      <c r="D5179" s="620"/>
      <c r="E5179" s="620"/>
      <c r="F5179" s="620"/>
      <c r="G5179" s="479"/>
      <c r="H5179" s="621"/>
      <c r="I5179" s="622"/>
      <c r="J5179" s="622"/>
      <c r="K5179" s="623"/>
      <c r="L5179" s="623"/>
      <c r="M5179" s="622"/>
      <c r="N5179" s="623"/>
      <c r="O5179" s="622"/>
      <c r="P5179" s="479"/>
      <c r="Q5179" s="479"/>
      <c r="R5179" s="623"/>
      <c r="S5179" s="478"/>
      <c r="T5179" s="478"/>
      <c r="U5179" s="624"/>
      <c r="V5179" s="624"/>
      <c r="W5179" s="624"/>
      <c r="BB5179" s="478"/>
      <c r="BC5179" s="478"/>
      <c r="BD5179" s="478"/>
      <c r="BE5179" s="478"/>
      <c r="BF5179" s="478"/>
      <c r="BG5179" s="478"/>
    </row>
    <row r="5180" spans="2:59" x14ac:dyDescent="0.2">
      <c r="B5180" s="478"/>
      <c r="C5180" s="478"/>
      <c r="D5180" s="620"/>
      <c r="E5180" s="620"/>
      <c r="F5180" s="620"/>
      <c r="G5180" s="479"/>
      <c r="H5180" s="621"/>
      <c r="I5180" s="622"/>
      <c r="J5180" s="622"/>
      <c r="K5180" s="623"/>
      <c r="L5180" s="623"/>
      <c r="M5180" s="622"/>
      <c r="N5180" s="623"/>
      <c r="O5180" s="622"/>
      <c r="P5180" s="479"/>
      <c r="Q5180" s="479"/>
      <c r="R5180" s="623"/>
      <c r="S5180" s="478"/>
      <c r="T5180" s="478"/>
      <c r="U5180" s="624"/>
      <c r="V5180" s="624"/>
      <c r="W5180" s="624"/>
      <c r="BB5180" s="478"/>
      <c r="BC5180" s="478"/>
      <c r="BD5180" s="478"/>
      <c r="BE5180" s="478"/>
      <c r="BF5180" s="478"/>
      <c r="BG5180" s="478"/>
    </row>
    <row r="5181" spans="2:59" x14ac:dyDescent="0.2">
      <c r="B5181" s="478"/>
      <c r="C5181" s="478"/>
      <c r="D5181" s="620"/>
      <c r="E5181" s="620"/>
      <c r="F5181" s="620"/>
      <c r="G5181" s="479"/>
      <c r="H5181" s="621"/>
      <c r="I5181" s="622"/>
      <c r="J5181" s="622"/>
      <c r="K5181" s="623"/>
      <c r="L5181" s="623"/>
      <c r="M5181" s="622"/>
      <c r="N5181" s="623"/>
      <c r="O5181" s="622"/>
      <c r="P5181" s="479"/>
      <c r="Q5181" s="479"/>
      <c r="R5181" s="623"/>
      <c r="S5181" s="478"/>
      <c r="T5181" s="478"/>
      <c r="U5181" s="624"/>
      <c r="V5181" s="624"/>
      <c r="W5181" s="624"/>
      <c r="BB5181" s="478"/>
      <c r="BC5181" s="478"/>
      <c r="BD5181" s="478"/>
      <c r="BE5181" s="478"/>
      <c r="BF5181" s="478"/>
      <c r="BG5181" s="478"/>
    </row>
    <row r="5182" spans="2:59" x14ac:dyDescent="0.2">
      <c r="B5182" s="478"/>
      <c r="C5182" s="478"/>
      <c r="D5182" s="620"/>
      <c r="E5182" s="620"/>
      <c r="F5182" s="620"/>
      <c r="G5182" s="479"/>
      <c r="H5182" s="621"/>
      <c r="I5182" s="622"/>
      <c r="J5182" s="622"/>
      <c r="K5182" s="623"/>
      <c r="L5182" s="623"/>
      <c r="M5182" s="622"/>
      <c r="N5182" s="623"/>
      <c r="O5182" s="622"/>
      <c r="P5182" s="479"/>
      <c r="Q5182" s="479"/>
      <c r="R5182" s="623"/>
      <c r="S5182" s="478"/>
      <c r="T5182" s="478"/>
      <c r="U5182" s="624"/>
      <c r="V5182" s="624"/>
      <c r="W5182" s="624"/>
      <c r="BB5182" s="478"/>
      <c r="BC5182" s="478"/>
      <c r="BD5182" s="478"/>
      <c r="BE5182" s="478"/>
      <c r="BF5182" s="478"/>
      <c r="BG5182" s="478"/>
    </row>
    <row r="5183" spans="2:59" x14ac:dyDescent="0.2">
      <c r="B5183" s="478"/>
      <c r="C5183" s="478"/>
      <c r="D5183" s="620"/>
      <c r="E5183" s="620"/>
      <c r="F5183" s="620"/>
      <c r="G5183" s="479"/>
      <c r="H5183" s="621"/>
      <c r="I5183" s="622"/>
      <c r="J5183" s="622"/>
      <c r="K5183" s="623"/>
      <c r="L5183" s="623"/>
      <c r="M5183" s="622"/>
      <c r="N5183" s="623"/>
      <c r="O5183" s="622"/>
      <c r="P5183" s="479"/>
      <c r="Q5183" s="479"/>
      <c r="R5183" s="623"/>
      <c r="S5183" s="478"/>
      <c r="T5183" s="478"/>
      <c r="U5183" s="624"/>
      <c r="V5183" s="624"/>
      <c r="W5183" s="624"/>
      <c r="BB5183" s="478"/>
      <c r="BC5183" s="478"/>
      <c r="BD5183" s="478"/>
      <c r="BE5183" s="478"/>
      <c r="BF5183" s="478"/>
      <c r="BG5183" s="478"/>
    </row>
    <row r="5184" spans="2:59" x14ac:dyDescent="0.2">
      <c r="B5184" s="478"/>
      <c r="C5184" s="478"/>
      <c r="D5184" s="620"/>
      <c r="E5184" s="620"/>
      <c r="F5184" s="620"/>
      <c r="G5184" s="479"/>
      <c r="H5184" s="621"/>
      <c r="I5184" s="622"/>
      <c r="J5184" s="622"/>
      <c r="K5184" s="623"/>
      <c r="L5184" s="623"/>
      <c r="M5184" s="622"/>
      <c r="N5184" s="623"/>
      <c r="O5184" s="622"/>
      <c r="P5184" s="479"/>
      <c r="Q5184" s="479"/>
      <c r="R5184" s="623"/>
      <c r="S5184" s="478"/>
      <c r="T5184" s="478"/>
      <c r="U5184" s="624"/>
      <c r="V5184" s="624"/>
      <c r="W5184" s="624"/>
      <c r="BB5184" s="478"/>
      <c r="BC5184" s="478"/>
      <c r="BD5184" s="478"/>
      <c r="BE5184" s="478"/>
      <c r="BF5184" s="478"/>
      <c r="BG5184" s="478"/>
    </row>
    <row r="5185" spans="2:59" x14ac:dyDescent="0.2">
      <c r="B5185" s="478"/>
      <c r="C5185" s="478"/>
      <c r="D5185" s="620"/>
      <c r="E5185" s="620"/>
      <c r="F5185" s="620"/>
      <c r="G5185" s="479"/>
      <c r="H5185" s="621"/>
      <c r="I5185" s="622"/>
      <c r="J5185" s="622"/>
      <c r="K5185" s="623"/>
      <c r="L5185" s="623"/>
      <c r="M5185" s="622"/>
      <c r="N5185" s="623"/>
      <c r="O5185" s="622"/>
      <c r="P5185" s="479"/>
      <c r="Q5185" s="479"/>
      <c r="R5185" s="623"/>
      <c r="S5185" s="478"/>
      <c r="T5185" s="478"/>
      <c r="U5185" s="624"/>
      <c r="V5185" s="624"/>
      <c r="W5185" s="624"/>
      <c r="BB5185" s="478"/>
      <c r="BC5185" s="478"/>
      <c r="BD5185" s="478"/>
      <c r="BE5185" s="478"/>
      <c r="BF5185" s="478"/>
      <c r="BG5185" s="478"/>
    </row>
    <row r="5186" spans="2:59" x14ac:dyDescent="0.2">
      <c r="B5186" s="478"/>
      <c r="C5186" s="478"/>
      <c r="D5186" s="620"/>
      <c r="E5186" s="620"/>
      <c r="F5186" s="620"/>
      <c r="G5186" s="479"/>
      <c r="H5186" s="621"/>
      <c r="I5186" s="622"/>
      <c r="J5186" s="622"/>
      <c r="K5186" s="623"/>
      <c r="L5186" s="623"/>
      <c r="M5186" s="622"/>
      <c r="N5186" s="623"/>
      <c r="O5186" s="622"/>
      <c r="P5186" s="479"/>
      <c r="Q5186" s="479"/>
      <c r="R5186" s="623"/>
      <c r="S5186" s="478"/>
      <c r="T5186" s="478"/>
      <c r="U5186" s="624"/>
      <c r="V5186" s="624"/>
      <c r="W5186" s="624"/>
      <c r="BB5186" s="478"/>
      <c r="BC5186" s="478"/>
      <c r="BD5186" s="478"/>
      <c r="BE5186" s="478"/>
      <c r="BF5186" s="478"/>
      <c r="BG5186" s="478"/>
    </row>
    <row r="5187" spans="2:59" x14ac:dyDescent="0.2">
      <c r="B5187" s="478"/>
      <c r="C5187" s="478"/>
      <c r="D5187" s="620"/>
      <c r="E5187" s="620"/>
      <c r="F5187" s="620"/>
      <c r="G5187" s="479"/>
      <c r="H5187" s="621"/>
      <c r="I5187" s="622"/>
      <c r="J5187" s="622"/>
      <c r="K5187" s="623"/>
      <c r="L5187" s="623"/>
      <c r="M5187" s="622"/>
      <c r="N5187" s="623"/>
      <c r="O5187" s="622"/>
      <c r="P5187" s="479"/>
      <c r="Q5187" s="479"/>
      <c r="R5187" s="623"/>
      <c r="S5187" s="478"/>
      <c r="T5187" s="478"/>
      <c r="U5187" s="624"/>
      <c r="V5187" s="624"/>
      <c r="W5187" s="624"/>
      <c r="BB5187" s="478"/>
      <c r="BC5187" s="478"/>
      <c r="BD5187" s="478"/>
      <c r="BE5187" s="478"/>
      <c r="BF5187" s="478"/>
      <c r="BG5187" s="478"/>
    </row>
    <row r="5188" spans="2:59" x14ac:dyDescent="0.2">
      <c r="B5188" s="478"/>
      <c r="C5188" s="478"/>
      <c r="D5188" s="620"/>
      <c r="E5188" s="620"/>
      <c r="F5188" s="620"/>
      <c r="G5188" s="479"/>
      <c r="H5188" s="621"/>
      <c r="I5188" s="622"/>
      <c r="J5188" s="622"/>
      <c r="K5188" s="623"/>
      <c r="L5188" s="623"/>
      <c r="M5188" s="622"/>
      <c r="N5188" s="623"/>
      <c r="O5188" s="622"/>
      <c r="P5188" s="479"/>
      <c r="Q5188" s="479"/>
      <c r="R5188" s="623"/>
      <c r="S5188" s="478"/>
      <c r="T5188" s="478"/>
      <c r="U5188" s="624"/>
      <c r="V5188" s="624"/>
      <c r="W5188" s="624"/>
      <c r="BB5188" s="478"/>
      <c r="BC5188" s="478"/>
      <c r="BD5188" s="478"/>
      <c r="BE5188" s="478"/>
      <c r="BF5188" s="478"/>
      <c r="BG5188" s="478"/>
    </row>
    <row r="5189" spans="2:59" x14ac:dyDescent="0.2">
      <c r="B5189" s="478"/>
      <c r="C5189" s="478"/>
      <c r="D5189" s="620"/>
      <c r="E5189" s="620"/>
      <c r="F5189" s="620"/>
      <c r="G5189" s="479"/>
      <c r="H5189" s="621"/>
      <c r="I5189" s="622"/>
      <c r="J5189" s="622"/>
      <c r="K5189" s="623"/>
      <c r="L5189" s="623"/>
      <c r="M5189" s="622"/>
      <c r="N5189" s="623"/>
      <c r="O5189" s="622"/>
      <c r="P5189" s="479"/>
      <c r="Q5189" s="479"/>
      <c r="R5189" s="623"/>
      <c r="S5189" s="478"/>
      <c r="T5189" s="478"/>
      <c r="U5189" s="624"/>
      <c r="V5189" s="624"/>
      <c r="W5189" s="624"/>
      <c r="BB5189" s="478"/>
      <c r="BC5189" s="478"/>
      <c r="BD5189" s="478"/>
      <c r="BE5189" s="478"/>
      <c r="BF5189" s="478"/>
      <c r="BG5189" s="478"/>
    </row>
    <row r="5190" spans="2:59" x14ac:dyDescent="0.2">
      <c r="B5190" s="478"/>
      <c r="C5190" s="478"/>
      <c r="D5190" s="620"/>
      <c r="E5190" s="620"/>
      <c r="F5190" s="620"/>
      <c r="G5190" s="479"/>
      <c r="H5190" s="621"/>
      <c r="I5190" s="622"/>
      <c r="J5190" s="622"/>
      <c r="K5190" s="623"/>
      <c r="L5190" s="623"/>
      <c r="M5190" s="622"/>
      <c r="N5190" s="623"/>
      <c r="O5190" s="622"/>
      <c r="P5190" s="479"/>
      <c r="Q5190" s="479"/>
      <c r="R5190" s="623"/>
      <c r="S5190" s="478"/>
      <c r="T5190" s="478"/>
      <c r="U5190" s="624"/>
      <c r="V5190" s="624"/>
      <c r="W5190" s="624"/>
      <c r="BB5190" s="478"/>
      <c r="BC5190" s="478"/>
      <c r="BD5190" s="478"/>
      <c r="BE5190" s="478"/>
      <c r="BF5190" s="478"/>
      <c r="BG5190" s="478"/>
    </row>
    <row r="5191" spans="2:59" x14ac:dyDescent="0.2">
      <c r="B5191" s="478"/>
      <c r="C5191" s="478"/>
      <c r="D5191" s="620"/>
      <c r="E5191" s="620"/>
      <c r="F5191" s="620"/>
      <c r="G5191" s="479"/>
      <c r="H5191" s="621"/>
      <c r="I5191" s="622"/>
      <c r="J5191" s="622"/>
      <c r="K5191" s="623"/>
      <c r="L5191" s="623"/>
      <c r="M5191" s="622"/>
      <c r="N5191" s="623"/>
      <c r="O5191" s="622"/>
      <c r="P5191" s="479"/>
      <c r="Q5191" s="479"/>
      <c r="R5191" s="623"/>
      <c r="S5191" s="478"/>
      <c r="T5191" s="478"/>
      <c r="U5191" s="624"/>
      <c r="V5191" s="624"/>
      <c r="W5191" s="624"/>
      <c r="BB5191" s="478"/>
      <c r="BC5191" s="478"/>
      <c r="BD5191" s="478"/>
      <c r="BE5191" s="478"/>
      <c r="BF5191" s="478"/>
      <c r="BG5191" s="478"/>
    </row>
    <row r="5192" spans="2:59" x14ac:dyDescent="0.2">
      <c r="B5192" s="478"/>
      <c r="C5192" s="478"/>
      <c r="D5192" s="620"/>
      <c r="E5192" s="620"/>
      <c r="F5192" s="620"/>
      <c r="G5192" s="479"/>
      <c r="H5192" s="621"/>
      <c r="I5192" s="622"/>
      <c r="J5192" s="622"/>
      <c r="K5192" s="623"/>
      <c r="L5192" s="623"/>
      <c r="M5192" s="622"/>
      <c r="N5192" s="623"/>
      <c r="O5192" s="622"/>
      <c r="P5192" s="479"/>
      <c r="Q5192" s="479"/>
      <c r="R5192" s="623"/>
      <c r="S5192" s="478"/>
      <c r="T5192" s="478"/>
      <c r="U5192" s="624"/>
      <c r="V5192" s="624"/>
      <c r="W5192" s="624"/>
      <c r="BB5192" s="478"/>
      <c r="BC5192" s="478"/>
      <c r="BD5192" s="478"/>
      <c r="BE5192" s="478"/>
      <c r="BF5192" s="478"/>
      <c r="BG5192" s="478"/>
    </row>
    <row r="5193" spans="2:59" x14ac:dyDescent="0.2">
      <c r="B5193" s="478"/>
      <c r="C5193" s="478"/>
      <c r="D5193" s="620"/>
      <c r="E5193" s="620"/>
      <c r="F5193" s="620"/>
      <c r="G5193" s="479"/>
      <c r="H5193" s="621"/>
      <c r="I5193" s="622"/>
      <c r="J5193" s="622"/>
      <c r="K5193" s="623"/>
      <c r="L5193" s="623"/>
      <c r="M5193" s="622"/>
      <c r="N5193" s="623"/>
      <c r="O5193" s="622"/>
      <c r="P5193" s="479"/>
      <c r="Q5193" s="479"/>
      <c r="R5193" s="623"/>
      <c r="S5193" s="478"/>
      <c r="T5193" s="478"/>
      <c r="U5193" s="624"/>
      <c r="V5193" s="624"/>
      <c r="W5193" s="624"/>
      <c r="BB5193" s="478"/>
      <c r="BC5193" s="478"/>
      <c r="BD5193" s="478"/>
      <c r="BE5193" s="478"/>
      <c r="BF5193" s="478"/>
      <c r="BG5193" s="478"/>
    </row>
    <row r="5194" spans="2:59" x14ac:dyDescent="0.2">
      <c r="B5194" s="478"/>
      <c r="C5194" s="478"/>
      <c r="D5194" s="620"/>
      <c r="E5194" s="620"/>
      <c r="F5194" s="620"/>
      <c r="G5194" s="479"/>
      <c r="H5194" s="621"/>
      <c r="I5194" s="622"/>
      <c r="J5194" s="622"/>
      <c r="K5194" s="623"/>
      <c r="L5194" s="623"/>
      <c r="M5194" s="622"/>
      <c r="N5194" s="623"/>
      <c r="O5194" s="622"/>
      <c r="P5194" s="479"/>
      <c r="Q5194" s="479"/>
      <c r="R5194" s="623"/>
      <c r="S5194" s="478"/>
      <c r="T5194" s="478"/>
      <c r="U5194" s="624"/>
      <c r="V5194" s="624"/>
      <c r="W5194" s="624"/>
      <c r="BB5194" s="478"/>
      <c r="BC5194" s="478"/>
      <c r="BD5194" s="478"/>
      <c r="BE5194" s="478"/>
      <c r="BF5194" s="478"/>
      <c r="BG5194" s="478"/>
    </row>
    <row r="5195" spans="2:59" x14ac:dyDescent="0.2">
      <c r="B5195" s="478"/>
      <c r="C5195" s="478"/>
      <c r="D5195" s="620"/>
      <c r="E5195" s="620"/>
      <c r="F5195" s="620"/>
      <c r="G5195" s="479"/>
      <c r="H5195" s="621"/>
      <c r="I5195" s="622"/>
      <c r="J5195" s="622"/>
      <c r="K5195" s="623"/>
      <c r="L5195" s="623"/>
      <c r="M5195" s="622"/>
      <c r="N5195" s="623"/>
      <c r="O5195" s="622"/>
      <c r="P5195" s="479"/>
      <c r="Q5195" s="479"/>
      <c r="R5195" s="623"/>
      <c r="S5195" s="478"/>
      <c r="T5195" s="478"/>
      <c r="U5195" s="624"/>
      <c r="V5195" s="624"/>
      <c r="W5195" s="624"/>
      <c r="BB5195" s="478"/>
      <c r="BC5195" s="478"/>
      <c r="BD5195" s="478"/>
      <c r="BE5195" s="478"/>
      <c r="BF5195" s="478"/>
      <c r="BG5195" s="478"/>
    </row>
    <row r="5196" spans="2:59" x14ac:dyDescent="0.2">
      <c r="B5196" s="478"/>
      <c r="C5196" s="478"/>
      <c r="D5196" s="620"/>
      <c r="E5196" s="620"/>
      <c r="F5196" s="620"/>
      <c r="G5196" s="479"/>
      <c r="H5196" s="621"/>
      <c r="I5196" s="622"/>
      <c r="J5196" s="622"/>
      <c r="K5196" s="623"/>
      <c r="L5196" s="623"/>
      <c r="M5196" s="622"/>
      <c r="N5196" s="623"/>
      <c r="O5196" s="622"/>
      <c r="P5196" s="479"/>
      <c r="Q5196" s="479"/>
      <c r="R5196" s="623"/>
      <c r="S5196" s="478"/>
      <c r="T5196" s="478"/>
      <c r="U5196" s="624"/>
      <c r="V5196" s="624"/>
      <c r="W5196" s="624"/>
      <c r="BB5196" s="478"/>
      <c r="BC5196" s="478"/>
      <c r="BD5196" s="478"/>
      <c r="BE5196" s="478"/>
      <c r="BF5196" s="478"/>
      <c r="BG5196" s="478"/>
    </row>
    <row r="5197" spans="2:59" x14ac:dyDescent="0.2">
      <c r="B5197" s="478"/>
      <c r="C5197" s="478"/>
      <c r="D5197" s="620"/>
      <c r="E5197" s="620"/>
      <c r="F5197" s="620"/>
      <c r="G5197" s="479"/>
      <c r="H5197" s="621"/>
      <c r="I5197" s="622"/>
      <c r="J5197" s="622"/>
      <c r="K5197" s="623"/>
      <c r="L5197" s="623"/>
      <c r="M5197" s="622"/>
      <c r="N5197" s="623"/>
      <c r="O5197" s="622"/>
      <c r="P5197" s="479"/>
      <c r="Q5197" s="479"/>
      <c r="R5197" s="623"/>
      <c r="S5197" s="478"/>
      <c r="T5197" s="478"/>
      <c r="U5197" s="624"/>
      <c r="V5197" s="624"/>
      <c r="W5197" s="624"/>
      <c r="BB5197" s="478"/>
      <c r="BC5197" s="478"/>
      <c r="BD5197" s="478"/>
      <c r="BE5197" s="478"/>
      <c r="BF5197" s="478"/>
      <c r="BG5197" s="478"/>
    </row>
    <row r="5198" spans="2:59" x14ac:dyDescent="0.2">
      <c r="B5198" s="478"/>
      <c r="C5198" s="478"/>
      <c r="D5198" s="620"/>
      <c r="E5198" s="620"/>
      <c r="F5198" s="620"/>
      <c r="G5198" s="479"/>
      <c r="H5198" s="621"/>
      <c r="I5198" s="622"/>
      <c r="J5198" s="622"/>
      <c r="K5198" s="623"/>
      <c r="L5198" s="623"/>
      <c r="M5198" s="622"/>
      <c r="N5198" s="623"/>
      <c r="O5198" s="622"/>
      <c r="P5198" s="479"/>
      <c r="Q5198" s="479"/>
      <c r="R5198" s="623"/>
      <c r="S5198" s="478"/>
      <c r="T5198" s="478"/>
      <c r="U5198" s="624"/>
      <c r="V5198" s="624"/>
      <c r="W5198" s="624"/>
      <c r="BB5198" s="478"/>
      <c r="BC5198" s="478"/>
      <c r="BD5198" s="478"/>
      <c r="BE5198" s="478"/>
      <c r="BF5198" s="478"/>
      <c r="BG5198" s="478"/>
    </row>
    <row r="5199" spans="2:59" x14ac:dyDescent="0.2">
      <c r="B5199" s="478"/>
      <c r="C5199" s="478"/>
      <c r="D5199" s="620"/>
      <c r="E5199" s="620"/>
      <c r="F5199" s="620"/>
      <c r="G5199" s="479"/>
      <c r="H5199" s="621"/>
      <c r="I5199" s="622"/>
      <c r="J5199" s="622"/>
      <c r="K5199" s="623"/>
      <c r="L5199" s="623"/>
      <c r="M5199" s="622"/>
      <c r="N5199" s="623"/>
      <c r="O5199" s="622"/>
      <c r="P5199" s="479"/>
      <c r="Q5199" s="479"/>
      <c r="R5199" s="623"/>
      <c r="S5199" s="478"/>
      <c r="T5199" s="478"/>
      <c r="U5199" s="624"/>
      <c r="V5199" s="624"/>
      <c r="W5199" s="624"/>
      <c r="BB5199" s="478"/>
      <c r="BC5199" s="478"/>
      <c r="BD5199" s="478"/>
      <c r="BE5199" s="478"/>
      <c r="BF5199" s="478"/>
      <c r="BG5199" s="478"/>
    </row>
    <row r="5200" spans="2:59" x14ac:dyDescent="0.2">
      <c r="B5200" s="478"/>
      <c r="C5200" s="478"/>
      <c r="D5200" s="620"/>
      <c r="E5200" s="620"/>
      <c r="F5200" s="620"/>
      <c r="G5200" s="479"/>
      <c r="H5200" s="621"/>
      <c r="I5200" s="622"/>
      <c r="J5200" s="622"/>
      <c r="K5200" s="623"/>
      <c r="L5200" s="623"/>
      <c r="M5200" s="622"/>
      <c r="N5200" s="623"/>
      <c r="O5200" s="622"/>
      <c r="P5200" s="479"/>
      <c r="Q5200" s="479"/>
      <c r="R5200" s="623"/>
      <c r="S5200" s="478"/>
      <c r="T5200" s="478"/>
      <c r="U5200" s="624"/>
      <c r="V5200" s="624"/>
      <c r="W5200" s="624"/>
      <c r="BB5200" s="478"/>
      <c r="BC5200" s="478"/>
      <c r="BD5200" s="478"/>
      <c r="BE5200" s="478"/>
      <c r="BF5200" s="478"/>
      <c r="BG5200" s="478"/>
    </row>
    <row r="5201" spans="2:59" x14ac:dyDescent="0.2">
      <c r="B5201" s="478"/>
      <c r="C5201" s="478"/>
      <c r="D5201" s="620"/>
      <c r="E5201" s="620"/>
      <c r="F5201" s="620"/>
      <c r="G5201" s="479"/>
      <c r="H5201" s="621"/>
      <c r="I5201" s="622"/>
      <c r="J5201" s="622"/>
      <c r="K5201" s="623"/>
      <c r="L5201" s="623"/>
      <c r="M5201" s="622"/>
      <c r="N5201" s="623"/>
      <c r="O5201" s="622"/>
      <c r="P5201" s="479"/>
      <c r="Q5201" s="479"/>
      <c r="R5201" s="623"/>
      <c r="S5201" s="478"/>
      <c r="T5201" s="478"/>
      <c r="U5201" s="624"/>
      <c r="V5201" s="624"/>
      <c r="W5201" s="624"/>
      <c r="BB5201" s="478"/>
      <c r="BC5201" s="478"/>
      <c r="BD5201" s="478"/>
      <c r="BE5201" s="478"/>
      <c r="BF5201" s="478"/>
      <c r="BG5201" s="478"/>
    </row>
    <row r="5202" spans="2:59" x14ac:dyDescent="0.2">
      <c r="B5202" s="478"/>
      <c r="C5202" s="478"/>
      <c r="D5202" s="620"/>
      <c r="E5202" s="620"/>
      <c r="F5202" s="620"/>
      <c r="G5202" s="479"/>
      <c r="H5202" s="621"/>
      <c r="I5202" s="622"/>
      <c r="J5202" s="622"/>
      <c r="K5202" s="623"/>
      <c r="L5202" s="623"/>
      <c r="M5202" s="622"/>
      <c r="N5202" s="623"/>
      <c r="O5202" s="622"/>
      <c r="P5202" s="479"/>
      <c r="Q5202" s="479"/>
      <c r="R5202" s="623"/>
      <c r="S5202" s="478"/>
      <c r="T5202" s="478"/>
      <c r="U5202" s="624"/>
      <c r="V5202" s="624"/>
      <c r="W5202" s="624"/>
      <c r="BB5202" s="478"/>
      <c r="BC5202" s="478"/>
      <c r="BD5202" s="478"/>
      <c r="BE5202" s="478"/>
      <c r="BF5202" s="478"/>
      <c r="BG5202" s="478"/>
    </row>
    <row r="5203" spans="2:59" x14ac:dyDescent="0.2">
      <c r="B5203" s="478"/>
      <c r="C5203" s="478"/>
      <c r="D5203" s="620"/>
      <c r="E5203" s="620"/>
      <c r="F5203" s="620"/>
      <c r="G5203" s="479"/>
      <c r="H5203" s="621"/>
      <c r="I5203" s="622"/>
      <c r="J5203" s="622"/>
      <c r="K5203" s="623"/>
      <c r="L5203" s="623"/>
      <c r="M5203" s="622"/>
      <c r="N5203" s="623"/>
      <c r="O5203" s="622"/>
      <c r="P5203" s="479"/>
      <c r="Q5203" s="479"/>
      <c r="R5203" s="623"/>
      <c r="S5203" s="478"/>
      <c r="T5203" s="478"/>
      <c r="U5203" s="624"/>
      <c r="V5203" s="624"/>
      <c r="W5203" s="624"/>
      <c r="BB5203" s="478"/>
      <c r="BC5203" s="478"/>
      <c r="BD5203" s="478"/>
      <c r="BE5203" s="478"/>
      <c r="BF5203" s="478"/>
      <c r="BG5203" s="478"/>
    </row>
    <row r="5204" spans="2:59" x14ac:dyDescent="0.2">
      <c r="B5204" s="478"/>
      <c r="C5204" s="478"/>
      <c r="D5204" s="620"/>
      <c r="E5204" s="620"/>
      <c r="F5204" s="620"/>
      <c r="G5204" s="479"/>
      <c r="H5204" s="621"/>
      <c r="I5204" s="622"/>
      <c r="J5204" s="622"/>
      <c r="K5204" s="623"/>
      <c r="L5204" s="623"/>
      <c r="M5204" s="622"/>
      <c r="N5204" s="623"/>
      <c r="O5204" s="622"/>
      <c r="P5204" s="479"/>
      <c r="Q5204" s="479"/>
      <c r="R5204" s="623"/>
      <c r="S5204" s="478"/>
      <c r="T5204" s="478"/>
      <c r="U5204" s="624"/>
      <c r="V5204" s="624"/>
      <c r="W5204" s="624"/>
      <c r="BB5204" s="478"/>
      <c r="BC5204" s="478"/>
      <c r="BD5204" s="478"/>
      <c r="BE5204" s="478"/>
      <c r="BF5204" s="478"/>
      <c r="BG5204" s="478"/>
    </row>
    <row r="5205" spans="2:59" x14ac:dyDescent="0.2">
      <c r="B5205" s="478"/>
      <c r="C5205" s="478"/>
      <c r="D5205" s="620"/>
      <c r="E5205" s="620"/>
      <c r="F5205" s="620"/>
      <c r="G5205" s="479"/>
      <c r="H5205" s="621"/>
      <c r="I5205" s="622"/>
      <c r="J5205" s="622"/>
      <c r="K5205" s="623"/>
      <c r="L5205" s="623"/>
      <c r="M5205" s="622"/>
      <c r="N5205" s="623"/>
      <c r="O5205" s="622"/>
      <c r="P5205" s="479"/>
      <c r="Q5205" s="479"/>
      <c r="R5205" s="623"/>
      <c r="S5205" s="478"/>
      <c r="T5205" s="478"/>
      <c r="U5205" s="624"/>
      <c r="V5205" s="624"/>
      <c r="W5205" s="624"/>
      <c r="BB5205" s="478"/>
      <c r="BC5205" s="478"/>
      <c r="BD5205" s="478"/>
      <c r="BE5205" s="478"/>
      <c r="BF5205" s="478"/>
      <c r="BG5205" s="478"/>
    </row>
    <row r="5206" spans="2:59" x14ac:dyDescent="0.2">
      <c r="B5206" s="478"/>
      <c r="C5206" s="478"/>
      <c r="D5206" s="620"/>
      <c r="E5206" s="620"/>
      <c r="F5206" s="620"/>
      <c r="G5206" s="479"/>
      <c r="H5206" s="621"/>
      <c r="I5206" s="622"/>
      <c r="J5206" s="622"/>
      <c r="K5206" s="623"/>
      <c r="L5206" s="623"/>
      <c r="M5206" s="622"/>
      <c r="N5206" s="623"/>
      <c r="O5206" s="622"/>
      <c r="P5206" s="479"/>
      <c r="Q5206" s="479"/>
      <c r="R5206" s="623"/>
      <c r="S5206" s="478"/>
      <c r="T5206" s="478"/>
      <c r="U5206" s="624"/>
      <c r="V5206" s="624"/>
      <c r="W5206" s="624"/>
      <c r="BB5206" s="478"/>
      <c r="BC5206" s="478"/>
      <c r="BD5206" s="478"/>
      <c r="BE5206" s="478"/>
      <c r="BF5206" s="478"/>
      <c r="BG5206" s="478"/>
    </row>
    <row r="5207" spans="2:59" x14ac:dyDescent="0.2">
      <c r="B5207" s="478"/>
      <c r="C5207" s="478"/>
      <c r="D5207" s="620"/>
      <c r="E5207" s="620"/>
      <c r="F5207" s="620"/>
      <c r="G5207" s="479"/>
      <c r="H5207" s="621"/>
      <c r="I5207" s="622"/>
      <c r="J5207" s="622"/>
      <c r="K5207" s="623"/>
      <c r="L5207" s="623"/>
      <c r="M5207" s="622"/>
      <c r="N5207" s="623"/>
      <c r="O5207" s="622"/>
      <c r="P5207" s="479"/>
      <c r="Q5207" s="479"/>
      <c r="R5207" s="623"/>
      <c r="S5207" s="478"/>
      <c r="T5207" s="478"/>
      <c r="U5207" s="624"/>
      <c r="V5207" s="624"/>
      <c r="W5207" s="624"/>
      <c r="BB5207" s="478"/>
      <c r="BC5207" s="478"/>
      <c r="BD5207" s="478"/>
      <c r="BE5207" s="478"/>
      <c r="BF5207" s="478"/>
      <c r="BG5207" s="478"/>
    </row>
    <row r="5208" spans="2:59" x14ac:dyDescent="0.2">
      <c r="B5208" s="478"/>
      <c r="C5208" s="478"/>
      <c r="D5208" s="620"/>
      <c r="E5208" s="620"/>
      <c r="F5208" s="620"/>
      <c r="G5208" s="479"/>
      <c r="H5208" s="621"/>
      <c r="I5208" s="622"/>
      <c r="J5208" s="622"/>
      <c r="K5208" s="623"/>
      <c r="L5208" s="623"/>
      <c r="M5208" s="622"/>
      <c r="N5208" s="623"/>
      <c r="O5208" s="622"/>
      <c r="P5208" s="479"/>
      <c r="Q5208" s="479"/>
      <c r="R5208" s="623"/>
      <c r="S5208" s="478"/>
      <c r="T5208" s="478"/>
      <c r="U5208" s="624"/>
      <c r="V5208" s="624"/>
      <c r="W5208" s="624"/>
      <c r="BB5208" s="478"/>
      <c r="BC5208" s="478"/>
      <c r="BD5208" s="478"/>
      <c r="BE5208" s="478"/>
      <c r="BF5208" s="478"/>
      <c r="BG5208" s="478"/>
    </row>
    <row r="5209" spans="2:59" x14ac:dyDescent="0.2">
      <c r="B5209" s="478"/>
      <c r="C5209" s="478"/>
      <c r="D5209" s="620"/>
      <c r="E5209" s="620"/>
      <c r="F5209" s="620"/>
      <c r="G5209" s="479"/>
      <c r="H5209" s="621"/>
      <c r="I5209" s="622"/>
      <c r="J5209" s="622"/>
      <c r="K5209" s="623"/>
      <c r="L5209" s="623"/>
      <c r="M5209" s="622"/>
      <c r="N5209" s="623"/>
      <c r="O5209" s="622"/>
      <c r="P5209" s="479"/>
      <c r="Q5209" s="479"/>
      <c r="R5209" s="623"/>
      <c r="S5209" s="478"/>
      <c r="T5209" s="478"/>
      <c r="U5209" s="624"/>
      <c r="V5209" s="624"/>
      <c r="W5209" s="624"/>
      <c r="BB5209" s="478"/>
      <c r="BC5209" s="478"/>
      <c r="BD5209" s="478"/>
      <c r="BE5209" s="478"/>
      <c r="BF5209" s="478"/>
      <c r="BG5209" s="478"/>
    </row>
    <row r="5210" spans="2:59" x14ac:dyDescent="0.2">
      <c r="B5210" s="478"/>
      <c r="C5210" s="478"/>
      <c r="D5210" s="620"/>
      <c r="E5210" s="620"/>
      <c r="F5210" s="620"/>
      <c r="G5210" s="479"/>
      <c r="H5210" s="621"/>
      <c r="I5210" s="622"/>
      <c r="J5210" s="622"/>
      <c r="K5210" s="623"/>
      <c r="L5210" s="623"/>
      <c r="M5210" s="622"/>
      <c r="N5210" s="623"/>
      <c r="O5210" s="622"/>
      <c r="P5210" s="479"/>
      <c r="Q5210" s="479"/>
      <c r="R5210" s="623"/>
      <c r="S5210" s="478"/>
      <c r="T5210" s="478"/>
      <c r="U5210" s="624"/>
      <c r="V5210" s="624"/>
      <c r="W5210" s="624"/>
      <c r="BB5210" s="478"/>
      <c r="BC5210" s="478"/>
      <c r="BD5210" s="478"/>
      <c r="BE5210" s="478"/>
      <c r="BF5210" s="478"/>
      <c r="BG5210" s="478"/>
    </row>
    <row r="5211" spans="2:59" x14ac:dyDescent="0.2">
      <c r="B5211" s="478"/>
      <c r="C5211" s="478"/>
      <c r="D5211" s="620"/>
      <c r="E5211" s="620"/>
      <c r="F5211" s="620"/>
      <c r="G5211" s="479"/>
      <c r="H5211" s="621"/>
      <c r="I5211" s="622"/>
      <c r="J5211" s="622"/>
      <c r="K5211" s="623"/>
      <c r="L5211" s="623"/>
      <c r="M5211" s="622"/>
      <c r="N5211" s="623"/>
      <c r="O5211" s="622"/>
      <c r="P5211" s="479"/>
      <c r="Q5211" s="479"/>
      <c r="R5211" s="623"/>
      <c r="S5211" s="478"/>
      <c r="T5211" s="478"/>
      <c r="U5211" s="624"/>
      <c r="V5211" s="624"/>
      <c r="W5211" s="624"/>
      <c r="BB5211" s="478"/>
      <c r="BC5211" s="478"/>
      <c r="BD5211" s="478"/>
      <c r="BE5211" s="478"/>
      <c r="BF5211" s="478"/>
      <c r="BG5211" s="478"/>
    </row>
    <row r="5212" spans="2:59" x14ac:dyDescent="0.2">
      <c r="B5212" s="478"/>
      <c r="C5212" s="478"/>
      <c r="D5212" s="620"/>
      <c r="E5212" s="620"/>
      <c r="F5212" s="620"/>
      <c r="G5212" s="479"/>
      <c r="H5212" s="621"/>
      <c r="I5212" s="622"/>
      <c r="J5212" s="622"/>
      <c r="K5212" s="623"/>
      <c r="L5212" s="623"/>
      <c r="M5212" s="622"/>
      <c r="N5212" s="623"/>
      <c r="O5212" s="622"/>
      <c r="P5212" s="479"/>
      <c r="Q5212" s="479"/>
      <c r="R5212" s="623"/>
      <c r="S5212" s="478"/>
      <c r="T5212" s="478"/>
      <c r="U5212" s="624"/>
      <c r="V5212" s="624"/>
      <c r="W5212" s="624"/>
      <c r="BB5212" s="478"/>
      <c r="BC5212" s="478"/>
      <c r="BD5212" s="478"/>
      <c r="BE5212" s="478"/>
      <c r="BF5212" s="478"/>
      <c r="BG5212" s="478"/>
    </row>
    <row r="5213" spans="2:59" x14ac:dyDescent="0.2">
      <c r="B5213" s="478"/>
      <c r="C5213" s="478"/>
      <c r="D5213" s="620"/>
      <c r="E5213" s="620"/>
      <c r="F5213" s="620"/>
      <c r="G5213" s="479"/>
      <c r="H5213" s="621"/>
      <c r="I5213" s="622"/>
      <c r="J5213" s="622"/>
      <c r="K5213" s="623"/>
      <c r="L5213" s="623"/>
      <c r="M5213" s="622"/>
      <c r="N5213" s="623"/>
      <c r="O5213" s="622"/>
      <c r="P5213" s="479"/>
      <c r="Q5213" s="479"/>
      <c r="R5213" s="623"/>
      <c r="S5213" s="478"/>
      <c r="T5213" s="478"/>
      <c r="U5213" s="624"/>
      <c r="V5213" s="624"/>
      <c r="W5213" s="624"/>
      <c r="BB5213" s="478"/>
      <c r="BC5213" s="478"/>
      <c r="BD5213" s="478"/>
      <c r="BE5213" s="478"/>
      <c r="BF5213" s="478"/>
      <c r="BG5213" s="478"/>
    </row>
    <row r="5214" spans="2:59" x14ac:dyDescent="0.2">
      <c r="B5214" s="478"/>
      <c r="C5214" s="478"/>
      <c r="D5214" s="620"/>
      <c r="E5214" s="620"/>
      <c r="F5214" s="620"/>
      <c r="G5214" s="479"/>
      <c r="H5214" s="621"/>
      <c r="I5214" s="622"/>
      <c r="J5214" s="622"/>
      <c r="K5214" s="623"/>
      <c r="L5214" s="623"/>
      <c r="M5214" s="622"/>
      <c r="N5214" s="623"/>
      <c r="O5214" s="622"/>
      <c r="P5214" s="479"/>
      <c r="Q5214" s="479"/>
      <c r="R5214" s="623"/>
      <c r="S5214" s="478"/>
      <c r="T5214" s="478"/>
      <c r="U5214" s="624"/>
      <c r="V5214" s="624"/>
      <c r="W5214" s="624"/>
      <c r="BB5214" s="478"/>
      <c r="BC5214" s="478"/>
      <c r="BD5214" s="478"/>
      <c r="BE5214" s="478"/>
      <c r="BF5214" s="478"/>
      <c r="BG5214" s="478"/>
    </row>
    <row r="5215" spans="2:59" x14ac:dyDescent="0.2">
      <c r="B5215" s="478"/>
      <c r="C5215" s="478"/>
      <c r="D5215" s="620"/>
      <c r="E5215" s="620"/>
      <c r="F5215" s="620"/>
      <c r="G5215" s="479"/>
      <c r="H5215" s="621"/>
      <c r="I5215" s="622"/>
      <c r="J5215" s="622"/>
      <c r="K5215" s="623"/>
      <c r="L5215" s="623"/>
      <c r="M5215" s="622"/>
      <c r="N5215" s="623"/>
      <c r="O5215" s="622"/>
      <c r="P5215" s="479"/>
      <c r="Q5215" s="479"/>
      <c r="R5215" s="623"/>
      <c r="S5215" s="478"/>
      <c r="T5215" s="478"/>
      <c r="U5215" s="624"/>
      <c r="V5215" s="624"/>
      <c r="W5215" s="624"/>
      <c r="BB5215" s="478"/>
      <c r="BC5215" s="478"/>
      <c r="BD5215" s="478"/>
      <c r="BE5215" s="478"/>
      <c r="BF5215" s="478"/>
      <c r="BG5215" s="478"/>
    </row>
    <row r="5216" spans="2:59" x14ac:dyDescent="0.2">
      <c r="B5216" s="478"/>
      <c r="C5216" s="478"/>
      <c r="D5216" s="620"/>
      <c r="E5216" s="620"/>
      <c r="F5216" s="620"/>
      <c r="G5216" s="479"/>
      <c r="H5216" s="621"/>
      <c r="I5216" s="622"/>
      <c r="J5216" s="622"/>
      <c r="K5216" s="623"/>
      <c r="L5216" s="623"/>
      <c r="M5216" s="622"/>
      <c r="N5216" s="623"/>
      <c r="O5216" s="622"/>
      <c r="P5216" s="479"/>
      <c r="Q5216" s="479"/>
      <c r="R5216" s="623"/>
      <c r="S5216" s="478"/>
      <c r="T5216" s="478"/>
      <c r="U5216" s="624"/>
      <c r="V5216" s="624"/>
      <c r="W5216" s="624"/>
      <c r="BB5216" s="478"/>
      <c r="BC5216" s="478"/>
      <c r="BD5216" s="478"/>
      <c r="BE5216" s="478"/>
      <c r="BF5216" s="478"/>
      <c r="BG5216" s="478"/>
    </row>
    <row r="5217" spans="2:59" x14ac:dyDescent="0.2">
      <c r="B5217" s="478"/>
      <c r="C5217" s="478"/>
      <c r="D5217" s="620"/>
      <c r="E5217" s="620"/>
      <c r="F5217" s="620"/>
      <c r="G5217" s="479"/>
      <c r="H5217" s="621"/>
      <c r="I5217" s="622"/>
      <c r="J5217" s="622"/>
      <c r="K5217" s="623"/>
      <c r="L5217" s="623"/>
      <c r="M5217" s="622"/>
      <c r="N5217" s="623"/>
      <c r="O5217" s="622"/>
      <c r="P5217" s="479"/>
      <c r="Q5217" s="479"/>
      <c r="R5217" s="623"/>
      <c r="S5217" s="478"/>
      <c r="T5217" s="478"/>
      <c r="U5217" s="624"/>
      <c r="V5217" s="624"/>
      <c r="W5217" s="624"/>
      <c r="BB5217" s="478"/>
      <c r="BC5217" s="478"/>
      <c r="BD5217" s="478"/>
      <c r="BE5217" s="478"/>
      <c r="BF5217" s="478"/>
      <c r="BG5217" s="478"/>
    </row>
    <row r="5218" spans="2:59" x14ac:dyDescent="0.2">
      <c r="B5218" s="478"/>
      <c r="C5218" s="478"/>
      <c r="D5218" s="620"/>
      <c r="E5218" s="620"/>
      <c r="F5218" s="620"/>
      <c r="G5218" s="479"/>
      <c r="H5218" s="621"/>
      <c r="I5218" s="622"/>
      <c r="J5218" s="622"/>
      <c r="K5218" s="623"/>
      <c r="L5218" s="623"/>
      <c r="M5218" s="622"/>
      <c r="N5218" s="623"/>
      <c r="O5218" s="622"/>
      <c r="P5218" s="479"/>
      <c r="Q5218" s="479"/>
      <c r="R5218" s="623"/>
      <c r="S5218" s="478"/>
      <c r="T5218" s="478"/>
      <c r="U5218" s="624"/>
      <c r="V5218" s="624"/>
      <c r="W5218" s="624"/>
      <c r="BB5218" s="478"/>
      <c r="BC5218" s="478"/>
      <c r="BD5218" s="478"/>
      <c r="BE5218" s="478"/>
      <c r="BF5218" s="478"/>
      <c r="BG5218" s="478"/>
    </row>
    <row r="5219" spans="2:59" x14ac:dyDescent="0.2">
      <c r="B5219" s="478"/>
      <c r="C5219" s="478"/>
      <c r="D5219" s="620"/>
      <c r="E5219" s="620"/>
      <c r="F5219" s="620"/>
      <c r="G5219" s="479"/>
      <c r="H5219" s="621"/>
      <c r="I5219" s="622"/>
      <c r="J5219" s="622"/>
      <c r="K5219" s="623"/>
      <c r="L5219" s="623"/>
      <c r="M5219" s="622"/>
      <c r="N5219" s="623"/>
      <c r="O5219" s="622"/>
      <c r="P5219" s="479"/>
      <c r="Q5219" s="479"/>
      <c r="R5219" s="623"/>
      <c r="S5219" s="478"/>
      <c r="T5219" s="478"/>
      <c r="U5219" s="624"/>
      <c r="V5219" s="624"/>
      <c r="W5219" s="624"/>
      <c r="BB5219" s="478"/>
      <c r="BC5219" s="478"/>
      <c r="BD5219" s="478"/>
      <c r="BE5219" s="478"/>
      <c r="BF5219" s="478"/>
      <c r="BG5219" s="478"/>
    </row>
    <row r="5220" spans="2:59" x14ac:dyDescent="0.2">
      <c r="B5220" s="478"/>
      <c r="C5220" s="478"/>
      <c r="D5220" s="620"/>
      <c r="E5220" s="620"/>
      <c r="F5220" s="620"/>
      <c r="G5220" s="479"/>
      <c r="H5220" s="621"/>
      <c r="I5220" s="622"/>
      <c r="J5220" s="622"/>
      <c r="K5220" s="623"/>
      <c r="L5220" s="623"/>
      <c r="M5220" s="622"/>
      <c r="N5220" s="623"/>
      <c r="O5220" s="622"/>
      <c r="P5220" s="479"/>
      <c r="Q5220" s="479"/>
      <c r="R5220" s="623"/>
      <c r="S5220" s="478"/>
      <c r="T5220" s="478"/>
      <c r="U5220" s="624"/>
      <c r="V5220" s="624"/>
      <c r="W5220" s="624"/>
      <c r="BB5220" s="478"/>
      <c r="BC5220" s="478"/>
      <c r="BD5220" s="478"/>
      <c r="BE5220" s="478"/>
      <c r="BF5220" s="478"/>
      <c r="BG5220" s="478"/>
    </row>
    <row r="5221" spans="2:59" x14ac:dyDescent="0.2">
      <c r="B5221" s="478"/>
      <c r="C5221" s="478"/>
      <c r="D5221" s="620"/>
      <c r="E5221" s="620"/>
      <c r="F5221" s="620"/>
      <c r="G5221" s="479"/>
      <c r="H5221" s="621"/>
      <c r="I5221" s="622"/>
      <c r="J5221" s="622"/>
      <c r="K5221" s="623"/>
      <c r="L5221" s="623"/>
      <c r="M5221" s="622"/>
      <c r="N5221" s="623"/>
      <c r="O5221" s="622"/>
      <c r="P5221" s="479"/>
      <c r="Q5221" s="479"/>
      <c r="R5221" s="623"/>
      <c r="S5221" s="478"/>
      <c r="T5221" s="478"/>
      <c r="U5221" s="624"/>
      <c r="V5221" s="624"/>
      <c r="W5221" s="624"/>
      <c r="BB5221" s="478"/>
      <c r="BC5221" s="478"/>
      <c r="BD5221" s="478"/>
      <c r="BE5221" s="478"/>
      <c r="BF5221" s="478"/>
      <c r="BG5221" s="478"/>
    </row>
    <row r="5222" spans="2:59" x14ac:dyDescent="0.2">
      <c r="B5222" s="478"/>
      <c r="C5222" s="478"/>
      <c r="D5222" s="620"/>
      <c r="E5222" s="620"/>
      <c r="F5222" s="620"/>
      <c r="G5222" s="479"/>
      <c r="H5222" s="621"/>
      <c r="I5222" s="622"/>
      <c r="J5222" s="622"/>
      <c r="K5222" s="623"/>
      <c r="L5222" s="623"/>
      <c r="M5222" s="622"/>
      <c r="N5222" s="623"/>
      <c r="O5222" s="622"/>
      <c r="P5222" s="479"/>
      <c r="Q5222" s="479"/>
      <c r="R5222" s="623"/>
      <c r="S5222" s="478"/>
      <c r="T5222" s="478"/>
      <c r="U5222" s="624"/>
      <c r="V5222" s="624"/>
      <c r="W5222" s="624"/>
      <c r="BB5222" s="478"/>
      <c r="BC5222" s="478"/>
      <c r="BD5222" s="478"/>
      <c r="BE5222" s="478"/>
      <c r="BF5222" s="478"/>
      <c r="BG5222" s="478"/>
    </row>
    <row r="5223" spans="2:59" x14ac:dyDescent="0.2">
      <c r="B5223" s="478"/>
      <c r="C5223" s="478"/>
      <c r="D5223" s="620"/>
      <c r="E5223" s="620"/>
      <c r="F5223" s="620"/>
      <c r="G5223" s="479"/>
      <c r="H5223" s="621"/>
      <c r="I5223" s="622"/>
      <c r="J5223" s="622"/>
      <c r="K5223" s="623"/>
      <c r="L5223" s="623"/>
      <c r="M5223" s="622"/>
      <c r="N5223" s="623"/>
      <c r="O5223" s="622"/>
      <c r="P5223" s="479"/>
      <c r="Q5223" s="479"/>
      <c r="R5223" s="623"/>
      <c r="S5223" s="478"/>
      <c r="T5223" s="478"/>
      <c r="U5223" s="624"/>
      <c r="V5223" s="624"/>
      <c r="W5223" s="624"/>
      <c r="BB5223" s="478"/>
      <c r="BC5223" s="478"/>
      <c r="BD5223" s="478"/>
      <c r="BE5223" s="478"/>
      <c r="BF5223" s="478"/>
      <c r="BG5223" s="478"/>
    </row>
    <row r="5224" spans="2:59" x14ac:dyDescent="0.2">
      <c r="B5224" s="478"/>
      <c r="C5224" s="478"/>
      <c r="D5224" s="620"/>
      <c r="E5224" s="620"/>
      <c r="F5224" s="620"/>
      <c r="G5224" s="479"/>
      <c r="H5224" s="621"/>
      <c r="I5224" s="622"/>
      <c r="J5224" s="622"/>
      <c r="K5224" s="623"/>
      <c r="L5224" s="623"/>
      <c r="M5224" s="622"/>
      <c r="N5224" s="623"/>
      <c r="O5224" s="622"/>
      <c r="P5224" s="479"/>
      <c r="Q5224" s="479"/>
      <c r="R5224" s="623"/>
      <c r="S5224" s="478"/>
      <c r="T5224" s="478"/>
      <c r="U5224" s="624"/>
      <c r="V5224" s="624"/>
      <c r="W5224" s="624"/>
      <c r="BB5224" s="478"/>
      <c r="BC5224" s="478"/>
      <c r="BD5224" s="478"/>
      <c r="BE5224" s="478"/>
      <c r="BF5224" s="478"/>
      <c r="BG5224" s="478"/>
    </row>
    <row r="5225" spans="2:59" x14ac:dyDescent="0.2">
      <c r="B5225" s="478"/>
      <c r="C5225" s="478"/>
      <c r="D5225" s="620"/>
      <c r="E5225" s="620"/>
      <c r="F5225" s="620"/>
      <c r="G5225" s="479"/>
      <c r="H5225" s="621"/>
      <c r="I5225" s="622"/>
      <c r="J5225" s="622"/>
      <c r="K5225" s="623"/>
      <c r="L5225" s="623"/>
      <c r="M5225" s="622"/>
      <c r="N5225" s="623"/>
      <c r="O5225" s="622"/>
      <c r="P5225" s="479"/>
      <c r="Q5225" s="479"/>
      <c r="R5225" s="623"/>
      <c r="S5225" s="478"/>
      <c r="T5225" s="478"/>
      <c r="U5225" s="624"/>
      <c r="V5225" s="624"/>
      <c r="W5225" s="624"/>
      <c r="BB5225" s="478"/>
      <c r="BC5225" s="478"/>
      <c r="BD5225" s="478"/>
      <c r="BE5225" s="478"/>
      <c r="BF5225" s="478"/>
      <c r="BG5225" s="478"/>
    </row>
    <row r="5226" spans="2:59" x14ac:dyDescent="0.2">
      <c r="B5226" s="478"/>
      <c r="C5226" s="478"/>
      <c r="D5226" s="620"/>
      <c r="E5226" s="620"/>
      <c r="F5226" s="620"/>
      <c r="G5226" s="479"/>
      <c r="H5226" s="621"/>
      <c r="I5226" s="622"/>
      <c r="J5226" s="622"/>
      <c r="K5226" s="623"/>
      <c r="L5226" s="623"/>
      <c r="M5226" s="622"/>
      <c r="N5226" s="623"/>
      <c r="O5226" s="622"/>
      <c r="P5226" s="479"/>
      <c r="Q5226" s="479"/>
      <c r="R5226" s="623"/>
      <c r="S5226" s="478"/>
      <c r="T5226" s="478"/>
      <c r="U5226" s="624"/>
      <c r="V5226" s="624"/>
      <c r="W5226" s="624"/>
      <c r="BB5226" s="478"/>
      <c r="BC5226" s="478"/>
      <c r="BD5226" s="478"/>
      <c r="BE5226" s="478"/>
      <c r="BF5226" s="478"/>
      <c r="BG5226" s="478"/>
    </row>
    <row r="5227" spans="2:59" x14ac:dyDescent="0.2">
      <c r="B5227" s="478"/>
      <c r="C5227" s="478"/>
      <c r="D5227" s="620"/>
      <c r="E5227" s="620"/>
      <c r="F5227" s="620"/>
      <c r="G5227" s="479"/>
      <c r="H5227" s="621"/>
      <c r="I5227" s="622"/>
      <c r="J5227" s="622"/>
      <c r="K5227" s="623"/>
      <c r="L5227" s="623"/>
      <c r="M5227" s="622"/>
      <c r="N5227" s="623"/>
      <c r="O5227" s="622"/>
      <c r="P5227" s="479"/>
      <c r="Q5227" s="479"/>
      <c r="R5227" s="623"/>
      <c r="S5227" s="478"/>
      <c r="T5227" s="478"/>
      <c r="U5227" s="624"/>
      <c r="V5227" s="624"/>
      <c r="W5227" s="624"/>
      <c r="BB5227" s="478"/>
      <c r="BC5227" s="478"/>
      <c r="BD5227" s="478"/>
      <c r="BE5227" s="478"/>
      <c r="BF5227" s="478"/>
      <c r="BG5227" s="478"/>
    </row>
    <row r="5228" spans="2:59" x14ac:dyDescent="0.2">
      <c r="B5228" s="478"/>
      <c r="C5228" s="478"/>
      <c r="D5228" s="620"/>
      <c r="E5228" s="620"/>
      <c r="F5228" s="620"/>
      <c r="G5228" s="479"/>
      <c r="H5228" s="621"/>
      <c r="I5228" s="622"/>
      <c r="J5228" s="622"/>
      <c r="K5228" s="623"/>
      <c r="L5228" s="623"/>
      <c r="M5228" s="622"/>
      <c r="N5228" s="623"/>
      <c r="O5228" s="622"/>
      <c r="P5228" s="479"/>
      <c r="Q5228" s="479"/>
      <c r="R5228" s="623"/>
      <c r="S5228" s="478"/>
      <c r="T5228" s="478"/>
      <c r="U5228" s="624"/>
      <c r="V5228" s="624"/>
      <c r="W5228" s="624"/>
      <c r="BB5228" s="478"/>
      <c r="BC5228" s="478"/>
      <c r="BD5228" s="478"/>
      <c r="BE5228" s="478"/>
      <c r="BF5228" s="478"/>
      <c r="BG5228" s="478"/>
    </row>
    <row r="5229" spans="2:59" x14ac:dyDescent="0.2">
      <c r="B5229" s="478"/>
      <c r="C5229" s="478"/>
      <c r="D5229" s="620"/>
      <c r="E5229" s="620"/>
      <c r="F5229" s="620"/>
      <c r="G5229" s="479"/>
      <c r="H5229" s="621"/>
      <c r="I5229" s="622"/>
      <c r="J5229" s="622"/>
      <c r="K5229" s="623"/>
      <c r="L5229" s="623"/>
      <c r="M5229" s="622"/>
      <c r="N5229" s="623"/>
      <c r="O5229" s="622"/>
      <c r="P5229" s="479"/>
      <c r="Q5229" s="479"/>
      <c r="R5229" s="623"/>
      <c r="S5229" s="478"/>
      <c r="T5229" s="478"/>
      <c r="U5229" s="624"/>
      <c r="V5229" s="624"/>
      <c r="W5229" s="624"/>
      <c r="BB5229" s="478"/>
      <c r="BC5229" s="478"/>
      <c r="BD5229" s="478"/>
      <c r="BE5229" s="478"/>
      <c r="BF5229" s="478"/>
      <c r="BG5229" s="478"/>
    </row>
    <row r="5230" spans="2:59" x14ac:dyDescent="0.2">
      <c r="B5230" s="478"/>
      <c r="C5230" s="478"/>
      <c r="D5230" s="620"/>
      <c r="E5230" s="620"/>
      <c r="F5230" s="620"/>
      <c r="G5230" s="479"/>
      <c r="H5230" s="621"/>
      <c r="I5230" s="622"/>
      <c r="J5230" s="622"/>
      <c r="K5230" s="623"/>
      <c r="L5230" s="623"/>
      <c r="M5230" s="622"/>
      <c r="N5230" s="623"/>
      <c r="O5230" s="622"/>
      <c r="P5230" s="479"/>
      <c r="Q5230" s="479"/>
      <c r="R5230" s="623"/>
      <c r="S5230" s="478"/>
      <c r="T5230" s="478"/>
      <c r="U5230" s="624"/>
      <c r="V5230" s="624"/>
      <c r="W5230" s="624"/>
      <c r="BB5230" s="478"/>
      <c r="BC5230" s="478"/>
      <c r="BD5230" s="478"/>
      <c r="BE5230" s="478"/>
      <c r="BF5230" s="478"/>
      <c r="BG5230" s="478"/>
    </row>
    <row r="5231" spans="2:59" x14ac:dyDescent="0.2">
      <c r="B5231" s="478"/>
      <c r="C5231" s="478"/>
      <c r="D5231" s="620"/>
      <c r="E5231" s="620"/>
      <c r="F5231" s="620"/>
      <c r="G5231" s="479"/>
      <c r="H5231" s="621"/>
      <c r="I5231" s="622"/>
      <c r="J5231" s="622"/>
      <c r="K5231" s="623"/>
      <c r="L5231" s="623"/>
      <c r="M5231" s="622"/>
      <c r="N5231" s="623"/>
      <c r="O5231" s="622"/>
      <c r="P5231" s="479"/>
      <c r="Q5231" s="479"/>
      <c r="R5231" s="623"/>
      <c r="S5231" s="478"/>
      <c r="T5231" s="478"/>
      <c r="U5231" s="624"/>
      <c r="V5231" s="624"/>
      <c r="W5231" s="624"/>
      <c r="BB5231" s="478"/>
      <c r="BC5231" s="478"/>
      <c r="BD5231" s="478"/>
      <c r="BE5231" s="478"/>
      <c r="BF5231" s="478"/>
      <c r="BG5231" s="478"/>
    </row>
    <row r="5232" spans="2:59" x14ac:dyDescent="0.2">
      <c r="B5232" s="478"/>
      <c r="C5232" s="478"/>
      <c r="D5232" s="620"/>
      <c r="E5232" s="620"/>
      <c r="F5232" s="620"/>
      <c r="G5232" s="479"/>
      <c r="H5232" s="621"/>
      <c r="I5232" s="622"/>
      <c r="J5232" s="622"/>
      <c r="K5232" s="623"/>
      <c r="L5232" s="623"/>
      <c r="M5232" s="622"/>
      <c r="N5232" s="623"/>
      <c r="O5232" s="622"/>
      <c r="P5232" s="479"/>
      <c r="Q5232" s="479"/>
      <c r="R5232" s="623"/>
      <c r="S5232" s="478"/>
      <c r="T5232" s="478"/>
      <c r="U5232" s="624"/>
      <c r="V5232" s="624"/>
      <c r="W5232" s="624"/>
      <c r="BB5232" s="478"/>
      <c r="BC5232" s="478"/>
      <c r="BD5232" s="478"/>
      <c r="BE5232" s="478"/>
      <c r="BF5232" s="478"/>
      <c r="BG5232" s="478"/>
    </row>
    <row r="5233" spans="2:59" x14ac:dyDescent="0.2">
      <c r="B5233" s="478"/>
      <c r="C5233" s="478"/>
      <c r="D5233" s="620"/>
      <c r="E5233" s="620"/>
      <c r="F5233" s="620"/>
      <c r="G5233" s="479"/>
      <c r="H5233" s="621"/>
      <c r="I5233" s="622"/>
      <c r="J5233" s="622"/>
      <c r="K5233" s="623"/>
      <c r="L5233" s="623"/>
      <c r="M5233" s="622"/>
      <c r="N5233" s="623"/>
      <c r="O5233" s="622"/>
      <c r="P5233" s="479"/>
      <c r="Q5233" s="479"/>
      <c r="R5233" s="623"/>
      <c r="S5233" s="478"/>
      <c r="T5233" s="478"/>
      <c r="U5233" s="624"/>
      <c r="V5233" s="624"/>
      <c r="W5233" s="624"/>
      <c r="BB5233" s="478"/>
      <c r="BC5233" s="478"/>
      <c r="BD5233" s="478"/>
      <c r="BE5233" s="478"/>
      <c r="BF5233" s="478"/>
      <c r="BG5233" s="478"/>
    </row>
    <row r="5234" spans="2:59" x14ac:dyDescent="0.2">
      <c r="B5234" s="478"/>
      <c r="C5234" s="478"/>
      <c r="D5234" s="620"/>
      <c r="E5234" s="620"/>
      <c r="F5234" s="620"/>
      <c r="G5234" s="479"/>
      <c r="H5234" s="621"/>
      <c r="I5234" s="622"/>
      <c r="J5234" s="622"/>
      <c r="K5234" s="623"/>
      <c r="L5234" s="623"/>
      <c r="M5234" s="622"/>
      <c r="N5234" s="623"/>
      <c r="O5234" s="622"/>
      <c r="P5234" s="479"/>
      <c r="Q5234" s="479"/>
      <c r="R5234" s="623"/>
      <c r="S5234" s="478"/>
      <c r="T5234" s="478"/>
      <c r="U5234" s="624"/>
      <c r="V5234" s="624"/>
      <c r="W5234" s="624"/>
      <c r="BB5234" s="478"/>
      <c r="BC5234" s="478"/>
      <c r="BD5234" s="478"/>
      <c r="BE5234" s="478"/>
      <c r="BF5234" s="478"/>
      <c r="BG5234" s="478"/>
    </row>
    <row r="5235" spans="2:59" x14ac:dyDescent="0.2">
      <c r="B5235" s="478"/>
      <c r="C5235" s="478"/>
      <c r="D5235" s="620"/>
      <c r="E5235" s="620"/>
      <c r="F5235" s="620"/>
      <c r="G5235" s="479"/>
      <c r="H5235" s="621"/>
      <c r="I5235" s="622"/>
      <c r="J5235" s="622"/>
      <c r="K5235" s="623"/>
      <c r="L5235" s="623"/>
      <c r="M5235" s="622"/>
      <c r="N5235" s="623"/>
      <c r="O5235" s="622"/>
      <c r="P5235" s="479"/>
      <c r="Q5235" s="479"/>
      <c r="R5235" s="623"/>
      <c r="S5235" s="478"/>
      <c r="T5235" s="478"/>
      <c r="U5235" s="624"/>
      <c r="V5235" s="624"/>
      <c r="W5235" s="624"/>
      <c r="BB5235" s="478"/>
      <c r="BC5235" s="478"/>
      <c r="BD5235" s="478"/>
      <c r="BE5235" s="478"/>
      <c r="BF5235" s="478"/>
      <c r="BG5235" s="478"/>
    </row>
    <row r="5236" spans="2:59" x14ac:dyDescent="0.2">
      <c r="B5236" s="478"/>
      <c r="C5236" s="478"/>
      <c r="D5236" s="620"/>
      <c r="E5236" s="620"/>
      <c r="F5236" s="620"/>
      <c r="G5236" s="479"/>
      <c r="H5236" s="621"/>
      <c r="I5236" s="622"/>
      <c r="J5236" s="622"/>
      <c r="K5236" s="623"/>
      <c r="L5236" s="623"/>
      <c r="M5236" s="622"/>
      <c r="N5236" s="623"/>
      <c r="O5236" s="622"/>
      <c r="P5236" s="479"/>
      <c r="Q5236" s="479"/>
      <c r="R5236" s="623"/>
      <c r="S5236" s="478"/>
      <c r="T5236" s="478"/>
      <c r="U5236" s="624"/>
      <c r="V5236" s="624"/>
      <c r="W5236" s="624"/>
      <c r="BB5236" s="478"/>
      <c r="BC5236" s="478"/>
      <c r="BD5236" s="478"/>
      <c r="BE5236" s="478"/>
      <c r="BF5236" s="478"/>
      <c r="BG5236" s="478"/>
    </row>
    <row r="5237" spans="2:59" x14ac:dyDescent="0.2">
      <c r="B5237" s="478"/>
      <c r="C5237" s="478"/>
      <c r="D5237" s="620"/>
      <c r="E5237" s="620"/>
      <c r="F5237" s="620"/>
      <c r="G5237" s="479"/>
      <c r="H5237" s="621"/>
      <c r="I5237" s="622"/>
      <c r="J5237" s="622"/>
      <c r="K5237" s="623"/>
      <c r="L5237" s="623"/>
      <c r="M5237" s="622"/>
      <c r="N5237" s="623"/>
      <c r="O5237" s="622"/>
      <c r="P5237" s="479"/>
      <c r="Q5237" s="479"/>
      <c r="R5237" s="623"/>
      <c r="S5237" s="478"/>
      <c r="T5237" s="478"/>
      <c r="U5237" s="624"/>
      <c r="V5237" s="624"/>
      <c r="W5237" s="624"/>
      <c r="BB5237" s="478"/>
      <c r="BC5237" s="478"/>
      <c r="BD5237" s="478"/>
      <c r="BE5237" s="478"/>
      <c r="BF5237" s="478"/>
      <c r="BG5237" s="478"/>
    </row>
    <row r="5238" spans="2:59" x14ac:dyDescent="0.2">
      <c r="B5238" s="478"/>
      <c r="C5238" s="478"/>
      <c r="D5238" s="620"/>
      <c r="E5238" s="620"/>
      <c r="F5238" s="620"/>
      <c r="G5238" s="479"/>
      <c r="H5238" s="621"/>
      <c r="I5238" s="622"/>
      <c r="J5238" s="622"/>
      <c r="K5238" s="623"/>
      <c r="L5238" s="623"/>
      <c r="M5238" s="622"/>
      <c r="N5238" s="623"/>
      <c r="O5238" s="622"/>
      <c r="P5238" s="479"/>
      <c r="Q5238" s="479"/>
      <c r="R5238" s="623"/>
      <c r="S5238" s="478"/>
      <c r="T5238" s="478"/>
      <c r="U5238" s="624"/>
      <c r="V5238" s="624"/>
      <c r="W5238" s="624"/>
      <c r="BB5238" s="478"/>
      <c r="BC5238" s="478"/>
      <c r="BD5238" s="478"/>
      <c r="BE5238" s="478"/>
      <c r="BF5238" s="478"/>
      <c r="BG5238" s="478"/>
    </row>
    <row r="5239" spans="2:59" x14ac:dyDescent="0.2">
      <c r="B5239" s="478"/>
      <c r="C5239" s="478"/>
      <c r="D5239" s="620"/>
      <c r="E5239" s="620"/>
      <c r="F5239" s="620"/>
      <c r="G5239" s="479"/>
      <c r="H5239" s="621"/>
      <c r="I5239" s="622"/>
      <c r="J5239" s="622"/>
      <c r="K5239" s="623"/>
      <c r="L5239" s="623"/>
      <c r="M5239" s="622"/>
      <c r="N5239" s="623"/>
      <c r="O5239" s="622"/>
      <c r="P5239" s="479"/>
      <c r="Q5239" s="479"/>
      <c r="R5239" s="623"/>
      <c r="S5239" s="478"/>
      <c r="T5239" s="478"/>
      <c r="U5239" s="624"/>
      <c r="V5239" s="624"/>
      <c r="W5239" s="624"/>
      <c r="BB5239" s="478"/>
      <c r="BC5239" s="478"/>
      <c r="BD5239" s="478"/>
      <c r="BE5239" s="478"/>
      <c r="BF5239" s="478"/>
      <c r="BG5239" s="478"/>
    </row>
    <row r="5240" spans="2:59" x14ac:dyDescent="0.2">
      <c r="B5240" s="478"/>
      <c r="C5240" s="478"/>
      <c r="D5240" s="620"/>
      <c r="E5240" s="620"/>
      <c r="F5240" s="620"/>
      <c r="G5240" s="479"/>
      <c r="H5240" s="621"/>
      <c r="I5240" s="622"/>
      <c r="J5240" s="622"/>
      <c r="K5240" s="623"/>
      <c r="L5240" s="623"/>
      <c r="M5240" s="622"/>
      <c r="N5240" s="623"/>
      <c r="O5240" s="622"/>
      <c r="P5240" s="479"/>
      <c r="Q5240" s="479"/>
      <c r="R5240" s="623"/>
      <c r="S5240" s="478"/>
      <c r="T5240" s="478"/>
      <c r="U5240" s="624"/>
      <c r="V5240" s="624"/>
      <c r="W5240" s="624"/>
      <c r="BB5240" s="478"/>
      <c r="BC5240" s="478"/>
      <c r="BD5240" s="478"/>
      <c r="BE5240" s="478"/>
      <c r="BF5240" s="478"/>
      <c r="BG5240" s="478"/>
    </row>
    <row r="5241" spans="2:59" x14ac:dyDescent="0.2">
      <c r="B5241" s="478"/>
      <c r="C5241" s="478"/>
      <c r="D5241" s="620"/>
      <c r="E5241" s="620"/>
      <c r="F5241" s="620"/>
      <c r="G5241" s="479"/>
      <c r="H5241" s="621"/>
      <c r="I5241" s="622"/>
      <c r="J5241" s="622"/>
      <c r="K5241" s="623"/>
      <c r="L5241" s="623"/>
      <c r="M5241" s="622"/>
      <c r="N5241" s="623"/>
      <c r="O5241" s="622"/>
      <c r="P5241" s="479"/>
      <c r="Q5241" s="479"/>
      <c r="R5241" s="623"/>
      <c r="S5241" s="478"/>
      <c r="T5241" s="478"/>
      <c r="U5241" s="624"/>
      <c r="V5241" s="624"/>
      <c r="W5241" s="624"/>
      <c r="BB5241" s="478"/>
      <c r="BC5241" s="478"/>
      <c r="BD5241" s="478"/>
      <c r="BE5241" s="478"/>
      <c r="BF5241" s="478"/>
      <c r="BG5241" s="478"/>
    </row>
    <row r="5242" spans="2:59" x14ac:dyDescent="0.2">
      <c r="B5242" s="478"/>
      <c r="C5242" s="478"/>
      <c r="D5242" s="620"/>
      <c r="E5242" s="620"/>
      <c r="F5242" s="620"/>
      <c r="G5242" s="479"/>
      <c r="H5242" s="621"/>
      <c r="I5242" s="622"/>
      <c r="J5242" s="622"/>
      <c r="K5242" s="623"/>
      <c r="L5242" s="623"/>
      <c r="M5242" s="622"/>
      <c r="N5242" s="623"/>
      <c r="O5242" s="622"/>
      <c r="P5242" s="479"/>
      <c r="Q5242" s="479"/>
      <c r="R5242" s="623"/>
      <c r="S5242" s="478"/>
      <c r="T5242" s="478"/>
      <c r="U5242" s="624"/>
      <c r="V5242" s="624"/>
      <c r="W5242" s="624"/>
      <c r="BB5242" s="478"/>
      <c r="BC5242" s="478"/>
      <c r="BD5242" s="478"/>
      <c r="BE5242" s="478"/>
      <c r="BF5242" s="478"/>
      <c r="BG5242" s="478"/>
    </row>
    <row r="5243" spans="2:59" x14ac:dyDescent="0.2">
      <c r="B5243" s="478"/>
      <c r="C5243" s="478"/>
      <c r="D5243" s="620"/>
      <c r="E5243" s="620"/>
      <c r="F5243" s="620"/>
      <c r="G5243" s="479"/>
      <c r="H5243" s="621"/>
      <c r="I5243" s="622"/>
      <c r="J5243" s="622"/>
      <c r="K5243" s="623"/>
      <c r="L5243" s="623"/>
      <c r="M5243" s="622"/>
      <c r="N5243" s="623"/>
      <c r="O5243" s="622"/>
      <c r="P5243" s="479"/>
      <c r="Q5243" s="479"/>
      <c r="R5243" s="623"/>
      <c r="S5243" s="478"/>
      <c r="T5243" s="478"/>
      <c r="U5243" s="624"/>
      <c r="V5243" s="624"/>
      <c r="W5243" s="624"/>
      <c r="BB5243" s="478"/>
      <c r="BC5243" s="478"/>
      <c r="BD5243" s="478"/>
      <c r="BE5243" s="478"/>
      <c r="BF5243" s="478"/>
      <c r="BG5243" s="478"/>
    </row>
    <row r="5244" spans="2:59" x14ac:dyDescent="0.2">
      <c r="B5244" s="478"/>
      <c r="C5244" s="478"/>
      <c r="D5244" s="620"/>
      <c r="E5244" s="620"/>
      <c r="F5244" s="620"/>
      <c r="G5244" s="479"/>
      <c r="H5244" s="621"/>
      <c r="I5244" s="622"/>
      <c r="J5244" s="622"/>
      <c r="K5244" s="623"/>
      <c r="L5244" s="623"/>
      <c r="M5244" s="622"/>
      <c r="N5244" s="623"/>
      <c r="O5244" s="622"/>
      <c r="P5244" s="479"/>
      <c r="Q5244" s="479"/>
      <c r="R5244" s="623"/>
      <c r="S5244" s="478"/>
      <c r="T5244" s="478"/>
      <c r="U5244" s="624"/>
      <c r="V5244" s="624"/>
      <c r="W5244" s="624"/>
      <c r="BB5244" s="478"/>
      <c r="BC5244" s="478"/>
      <c r="BD5244" s="478"/>
      <c r="BE5244" s="478"/>
      <c r="BF5244" s="478"/>
      <c r="BG5244" s="478"/>
    </row>
    <row r="5245" spans="2:59" x14ac:dyDescent="0.2">
      <c r="B5245" s="478"/>
      <c r="C5245" s="478"/>
      <c r="D5245" s="620"/>
      <c r="E5245" s="620"/>
      <c r="F5245" s="620"/>
      <c r="G5245" s="479"/>
      <c r="H5245" s="621"/>
      <c r="I5245" s="622"/>
      <c r="J5245" s="622"/>
      <c r="K5245" s="623"/>
      <c r="L5245" s="623"/>
      <c r="M5245" s="622"/>
      <c r="N5245" s="623"/>
      <c r="O5245" s="622"/>
      <c r="P5245" s="479"/>
      <c r="Q5245" s="479"/>
      <c r="R5245" s="623"/>
      <c r="S5245" s="478"/>
      <c r="T5245" s="478"/>
      <c r="U5245" s="624"/>
      <c r="V5245" s="624"/>
      <c r="W5245" s="624"/>
      <c r="BB5245" s="478"/>
      <c r="BC5245" s="478"/>
      <c r="BD5245" s="478"/>
      <c r="BE5245" s="478"/>
      <c r="BF5245" s="478"/>
      <c r="BG5245" s="478"/>
    </row>
    <row r="5246" spans="2:59" x14ac:dyDescent="0.2">
      <c r="B5246" s="478"/>
      <c r="C5246" s="478"/>
      <c r="D5246" s="620"/>
      <c r="E5246" s="620"/>
      <c r="F5246" s="620"/>
      <c r="G5246" s="479"/>
      <c r="H5246" s="621"/>
      <c r="I5246" s="622"/>
      <c r="J5246" s="622"/>
      <c r="K5246" s="623"/>
      <c r="L5246" s="623"/>
      <c r="M5246" s="622"/>
      <c r="N5246" s="623"/>
      <c r="O5246" s="622"/>
      <c r="P5246" s="479"/>
      <c r="Q5246" s="479"/>
      <c r="R5246" s="623"/>
      <c r="S5246" s="478"/>
      <c r="T5246" s="478"/>
      <c r="U5246" s="624"/>
      <c r="V5246" s="624"/>
      <c r="W5246" s="624"/>
      <c r="BB5246" s="478"/>
      <c r="BC5246" s="478"/>
      <c r="BD5246" s="478"/>
      <c r="BE5246" s="478"/>
      <c r="BF5246" s="478"/>
      <c r="BG5246" s="478"/>
    </row>
    <row r="5247" spans="2:59" x14ac:dyDescent="0.2">
      <c r="B5247" s="478"/>
      <c r="C5247" s="478"/>
      <c r="D5247" s="620"/>
      <c r="E5247" s="620"/>
      <c r="F5247" s="620"/>
      <c r="G5247" s="479"/>
      <c r="H5247" s="621"/>
      <c r="I5247" s="622"/>
      <c r="J5247" s="622"/>
      <c r="K5247" s="623"/>
      <c r="L5247" s="623"/>
      <c r="M5247" s="622"/>
      <c r="N5247" s="623"/>
      <c r="O5247" s="622"/>
      <c r="P5247" s="479"/>
      <c r="Q5247" s="479"/>
      <c r="R5247" s="623"/>
      <c r="S5247" s="478"/>
      <c r="T5247" s="478"/>
      <c r="U5247" s="624"/>
      <c r="V5247" s="624"/>
      <c r="W5247" s="624"/>
      <c r="BB5247" s="478"/>
      <c r="BC5247" s="478"/>
      <c r="BD5247" s="478"/>
      <c r="BE5247" s="478"/>
      <c r="BF5247" s="478"/>
      <c r="BG5247" s="478"/>
    </row>
    <row r="5248" spans="2:59" x14ac:dyDescent="0.2">
      <c r="B5248" s="478"/>
      <c r="C5248" s="478"/>
      <c r="D5248" s="620"/>
      <c r="E5248" s="620"/>
      <c r="F5248" s="620"/>
      <c r="G5248" s="479"/>
      <c r="H5248" s="621"/>
      <c r="I5248" s="622"/>
      <c r="J5248" s="622"/>
      <c r="K5248" s="623"/>
      <c r="L5248" s="623"/>
      <c r="M5248" s="622"/>
      <c r="N5248" s="623"/>
      <c r="O5248" s="622"/>
      <c r="P5248" s="479"/>
      <c r="Q5248" s="479"/>
      <c r="R5248" s="623"/>
      <c r="S5248" s="478"/>
      <c r="T5248" s="478"/>
      <c r="U5248" s="624"/>
      <c r="V5248" s="624"/>
      <c r="W5248" s="624"/>
      <c r="BB5248" s="478"/>
      <c r="BC5248" s="478"/>
      <c r="BD5248" s="478"/>
      <c r="BE5248" s="478"/>
      <c r="BF5248" s="478"/>
      <c r="BG5248" s="478"/>
    </row>
    <row r="5249" spans="2:59" x14ac:dyDescent="0.2">
      <c r="B5249" s="478"/>
      <c r="C5249" s="478"/>
      <c r="D5249" s="620"/>
      <c r="E5249" s="620"/>
      <c r="F5249" s="620"/>
      <c r="G5249" s="479"/>
      <c r="H5249" s="621"/>
      <c r="I5249" s="622"/>
      <c r="J5249" s="622"/>
      <c r="K5249" s="623"/>
      <c r="L5249" s="623"/>
      <c r="M5249" s="622"/>
      <c r="N5249" s="623"/>
      <c r="O5249" s="622"/>
      <c r="P5249" s="479"/>
      <c r="Q5249" s="479"/>
      <c r="R5249" s="623"/>
      <c r="S5249" s="478"/>
      <c r="T5249" s="478"/>
      <c r="U5249" s="624"/>
      <c r="V5249" s="624"/>
      <c r="W5249" s="624"/>
      <c r="BB5249" s="478"/>
      <c r="BC5249" s="478"/>
      <c r="BD5249" s="478"/>
      <c r="BE5249" s="478"/>
      <c r="BF5249" s="478"/>
      <c r="BG5249" s="478"/>
    </row>
    <row r="5250" spans="2:59" x14ac:dyDescent="0.2">
      <c r="B5250" s="478"/>
      <c r="C5250" s="478"/>
      <c r="D5250" s="620"/>
      <c r="E5250" s="620"/>
      <c r="F5250" s="620"/>
      <c r="G5250" s="479"/>
      <c r="H5250" s="621"/>
      <c r="I5250" s="622"/>
      <c r="J5250" s="622"/>
      <c r="K5250" s="623"/>
      <c r="L5250" s="623"/>
      <c r="M5250" s="622"/>
      <c r="N5250" s="623"/>
      <c r="O5250" s="622"/>
      <c r="P5250" s="479"/>
      <c r="Q5250" s="479"/>
      <c r="R5250" s="623"/>
      <c r="S5250" s="478"/>
      <c r="T5250" s="478"/>
      <c r="U5250" s="624"/>
      <c r="V5250" s="624"/>
      <c r="W5250" s="624"/>
      <c r="BB5250" s="478"/>
      <c r="BC5250" s="478"/>
      <c r="BD5250" s="478"/>
      <c r="BE5250" s="478"/>
      <c r="BF5250" s="478"/>
      <c r="BG5250" s="478"/>
    </row>
    <row r="5251" spans="2:59" x14ac:dyDescent="0.2">
      <c r="B5251" s="478"/>
      <c r="C5251" s="478"/>
      <c r="D5251" s="620"/>
      <c r="E5251" s="620"/>
      <c r="F5251" s="620"/>
      <c r="G5251" s="479"/>
      <c r="H5251" s="621"/>
      <c r="I5251" s="622"/>
      <c r="J5251" s="622"/>
      <c r="K5251" s="623"/>
      <c r="L5251" s="623"/>
      <c r="M5251" s="622"/>
      <c r="N5251" s="623"/>
      <c r="O5251" s="622"/>
      <c r="P5251" s="479"/>
      <c r="Q5251" s="479"/>
      <c r="R5251" s="623"/>
      <c r="S5251" s="478"/>
      <c r="T5251" s="478"/>
      <c r="U5251" s="624"/>
      <c r="V5251" s="624"/>
      <c r="W5251" s="624"/>
      <c r="BB5251" s="478"/>
      <c r="BC5251" s="478"/>
      <c r="BD5251" s="478"/>
      <c r="BE5251" s="478"/>
      <c r="BF5251" s="478"/>
      <c r="BG5251" s="478"/>
    </row>
    <row r="5252" spans="2:59" x14ac:dyDescent="0.2">
      <c r="B5252" s="478"/>
      <c r="C5252" s="478"/>
      <c r="D5252" s="620"/>
      <c r="E5252" s="620"/>
      <c r="F5252" s="620"/>
      <c r="G5252" s="479"/>
      <c r="H5252" s="621"/>
      <c r="I5252" s="622"/>
      <c r="J5252" s="622"/>
      <c r="K5252" s="623"/>
      <c r="L5252" s="623"/>
      <c r="M5252" s="622"/>
      <c r="N5252" s="623"/>
      <c r="O5252" s="622"/>
      <c r="P5252" s="479"/>
      <c r="Q5252" s="479"/>
      <c r="R5252" s="623"/>
      <c r="S5252" s="478"/>
      <c r="T5252" s="478"/>
      <c r="U5252" s="624"/>
      <c r="V5252" s="624"/>
      <c r="W5252" s="624"/>
      <c r="BB5252" s="478"/>
      <c r="BC5252" s="478"/>
      <c r="BD5252" s="478"/>
      <c r="BE5252" s="478"/>
      <c r="BF5252" s="478"/>
      <c r="BG5252" s="478"/>
    </row>
    <row r="5253" spans="2:59" x14ac:dyDescent="0.2">
      <c r="B5253" s="478"/>
      <c r="C5253" s="478"/>
      <c r="D5253" s="620"/>
      <c r="E5253" s="620"/>
      <c r="F5253" s="620"/>
      <c r="G5253" s="479"/>
      <c r="H5253" s="621"/>
      <c r="I5253" s="622"/>
      <c r="J5253" s="622"/>
      <c r="K5253" s="623"/>
      <c r="L5253" s="623"/>
      <c r="M5253" s="622"/>
      <c r="N5253" s="623"/>
      <c r="O5253" s="622"/>
      <c r="P5253" s="479"/>
      <c r="Q5253" s="479"/>
      <c r="R5253" s="623"/>
      <c r="S5253" s="478"/>
      <c r="T5253" s="478"/>
      <c r="U5253" s="624"/>
      <c r="V5253" s="624"/>
      <c r="W5253" s="624"/>
      <c r="BB5253" s="478"/>
      <c r="BC5253" s="478"/>
      <c r="BD5253" s="478"/>
      <c r="BE5253" s="478"/>
      <c r="BF5253" s="478"/>
      <c r="BG5253" s="478"/>
    </row>
    <row r="5254" spans="2:59" x14ac:dyDescent="0.2">
      <c r="B5254" s="478"/>
      <c r="C5254" s="478"/>
      <c r="D5254" s="620"/>
      <c r="E5254" s="620"/>
      <c r="F5254" s="620"/>
      <c r="G5254" s="479"/>
      <c r="H5254" s="621"/>
      <c r="I5254" s="622"/>
      <c r="J5254" s="622"/>
      <c r="K5254" s="623"/>
      <c r="L5254" s="623"/>
      <c r="M5254" s="622"/>
      <c r="N5254" s="623"/>
      <c r="O5254" s="622"/>
      <c r="P5254" s="479"/>
      <c r="Q5254" s="479"/>
      <c r="R5254" s="623"/>
      <c r="S5254" s="478"/>
      <c r="T5254" s="478"/>
      <c r="U5254" s="624"/>
      <c r="V5254" s="624"/>
      <c r="W5254" s="624"/>
      <c r="BB5254" s="478"/>
      <c r="BC5254" s="478"/>
      <c r="BD5254" s="478"/>
      <c r="BE5254" s="478"/>
      <c r="BF5254" s="478"/>
      <c r="BG5254" s="478"/>
    </row>
    <row r="5255" spans="2:59" x14ac:dyDescent="0.2">
      <c r="B5255" s="478"/>
      <c r="C5255" s="478"/>
      <c r="D5255" s="620"/>
      <c r="E5255" s="620"/>
      <c r="F5255" s="620"/>
      <c r="G5255" s="479"/>
      <c r="H5255" s="621"/>
      <c r="I5255" s="622"/>
      <c r="J5255" s="622"/>
      <c r="K5255" s="623"/>
      <c r="L5255" s="623"/>
      <c r="M5255" s="622"/>
      <c r="N5255" s="623"/>
      <c r="O5255" s="622"/>
      <c r="P5255" s="479"/>
      <c r="Q5255" s="479"/>
      <c r="R5255" s="623"/>
      <c r="S5255" s="478"/>
      <c r="T5255" s="478"/>
      <c r="U5255" s="624"/>
      <c r="V5255" s="624"/>
      <c r="W5255" s="624"/>
      <c r="BB5255" s="478"/>
      <c r="BC5255" s="478"/>
      <c r="BD5255" s="478"/>
      <c r="BE5255" s="478"/>
      <c r="BF5255" s="478"/>
      <c r="BG5255" s="478"/>
    </row>
    <row r="5256" spans="2:59" x14ac:dyDescent="0.2">
      <c r="B5256" s="478"/>
      <c r="C5256" s="478"/>
      <c r="D5256" s="620"/>
      <c r="E5256" s="620"/>
      <c r="F5256" s="620"/>
      <c r="G5256" s="479"/>
      <c r="H5256" s="621"/>
      <c r="I5256" s="622"/>
      <c r="J5256" s="622"/>
      <c r="K5256" s="623"/>
      <c r="L5256" s="623"/>
      <c r="M5256" s="622"/>
      <c r="N5256" s="623"/>
      <c r="O5256" s="622"/>
      <c r="P5256" s="479"/>
      <c r="Q5256" s="479"/>
      <c r="R5256" s="623"/>
      <c r="S5256" s="478"/>
      <c r="T5256" s="478"/>
      <c r="U5256" s="624"/>
      <c r="V5256" s="624"/>
      <c r="W5256" s="624"/>
      <c r="BB5256" s="478"/>
      <c r="BC5256" s="478"/>
      <c r="BD5256" s="478"/>
      <c r="BE5256" s="478"/>
      <c r="BF5256" s="478"/>
      <c r="BG5256" s="478"/>
    </row>
    <row r="5257" spans="2:59" x14ac:dyDescent="0.2">
      <c r="B5257" s="478"/>
      <c r="C5257" s="478"/>
      <c r="D5257" s="620"/>
      <c r="E5257" s="620"/>
      <c r="F5257" s="620"/>
      <c r="G5257" s="479"/>
      <c r="H5257" s="621"/>
      <c r="I5257" s="622"/>
      <c r="J5257" s="622"/>
      <c r="K5257" s="623"/>
      <c r="L5257" s="623"/>
      <c r="M5257" s="622"/>
      <c r="N5257" s="623"/>
      <c r="O5257" s="622"/>
      <c r="P5257" s="479"/>
      <c r="Q5257" s="479"/>
      <c r="R5257" s="623"/>
      <c r="S5257" s="478"/>
      <c r="T5257" s="478"/>
      <c r="U5257" s="624"/>
      <c r="V5257" s="624"/>
      <c r="W5257" s="624"/>
      <c r="BB5257" s="478"/>
      <c r="BC5257" s="478"/>
      <c r="BD5257" s="478"/>
      <c r="BE5257" s="478"/>
      <c r="BF5257" s="478"/>
      <c r="BG5257" s="478"/>
    </row>
    <row r="5258" spans="2:59" x14ac:dyDescent="0.2">
      <c r="B5258" s="478"/>
      <c r="C5258" s="478"/>
      <c r="D5258" s="620"/>
      <c r="E5258" s="620"/>
      <c r="F5258" s="620"/>
      <c r="G5258" s="479"/>
      <c r="H5258" s="621"/>
      <c r="I5258" s="622"/>
      <c r="J5258" s="622"/>
      <c r="K5258" s="623"/>
      <c r="L5258" s="623"/>
      <c r="M5258" s="622"/>
      <c r="N5258" s="623"/>
      <c r="O5258" s="622"/>
      <c r="P5258" s="479"/>
      <c r="Q5258" s="479"/>
      <c r="R5258" s="623"/>
      <c r="S5258" s="478"/>
      <c r="T5258" s="478"/>
      <c r="U5258" s="624"/>
      <c r="V5258" s="624"/>
      <c r="W5258" s="624"/>
      <c r="BB5258" s="478"/>
      <c r="BC5258" s="478"/>
      <c r="BD5258" s="478"/>
      <c r="BE5258" s="478"/>
      <c r="BF5258" s="478"/>
      <c r="BG5258" s="478"/>
    </row>
    <row r="5259" spans="2:59" x14ac:dyDescent="0.2">
      <c r="B5259" s="478"/>
      <c r="C5259" s="478"/>
      <c r="D5259" s="620"/>
      <c r="E5259" s="620"/>
      <c r="F5259" s="620"/>
      <c r="G5259" s="479"/>
      <c r="H5259" s="621"/>
      <c r="I5259" s="622"/>
      <c r="J5259" s="622"/>
      <c r="K5259" s="623"/>
      <c r="L5259" s="623"/>
      <c r="M5259" s="622"/>
      <c r="N5259" s="623"/>
      <c r="O5259" s="622"/>
      <c r="P5259" s="479"/>
      <c r="Q5259" s="479"/>
      <c r="R5259" s="623"/>
      <c r="S5259" s="478"/>
      <c r="T5259" s="478"/>
      <c r="U5259" s="624"/>
      <c r="V5259" s="624"/>
      <c r="W5259" s="624"/>
      <c r="BB5259" s="478"/>
      <c r="BC5259" s="478"/>
      <c r="BD5259" s="478"/>
      <c r="BE5259" s="478"/>
      <c r="BF5259" s="478"/>
      <c r="BG5259" s="478"/>
    </row>
    <row r="5260" spans="2:59" x14ac:dyDescent="0.2">
      <c r="B5260" s="478"/>
      <c r="C5260" s="478"/>
      <c r="D5260" s="620"/>
      <c r="E5260" s="620"/>
      <c r="F5260" s="620"/>
      <c r="G5260" s="479"/>
      <c r="H5260" s="621"/>
      <c r="I5260" s="622"/>
      <c r="J5260" s="622"/>
      <c r="K5260" s="623"/>
      <c r="L5260" s="623"/>
      <c r="M5260" s="622"/>
      <c r="N5260" s="623"/>
      <c r="O5260" s="622"/>
      <c r="P5260" s="479"/>
      <c r="Q5260" s="479"/>
      <c r="R5260" s="623"/>
      <c r="S5260" s="478"/>
      <c r="T5260" s="478"/>
      <c r="U5260" s="624"/>
      <c r="V5260" s="624"/>
      <c r="W5260" s="624"/>
      <c r="BB5260" s="478"/>
      <c r="BC5260" s="478"/>
      <c r="BD5260" s="478"/>
      <c r="BE5260" s="478"/>
      <c r="BF5260" s="478"/>
      <c r="BG5260" s="478"/>
    </row>
    <row r="5261" spans="2:59" x14ac:dyDescent="0.2">
      <c r="B5261" s="478"/>
      <c r="C5261" s="478"/>
      <c r="D5261" s="620"/>
      <c r="E5261" s="620"/>
      <c r="F5261" s="620"/>
      <c r="G5261" s="479"/>
      <c r="H5261" s="621"/>
      <c r="I5261" s="622"/>
      <c r="J5261" s="622"/>
      <c r="K5261" s="623"/>
      <c r="L5261" s="623"/>
      <c r="M5261" s="622"/>
      <c r="N5261" s="623"/>
      <c r="O5261" s="622"/>
      <c r="P5261" s="479"/>
      <c r="Q5261" s="479"/>
      <c r="R5261" s="623"/>
      <c r="S5261" s="478"/>
      <c r="T5261" s="478"/>
      <c r="U5261" s="624"/>
      <c r="V5261" s="624"/>
      <c r="W5261" s="624"/>
      <c r="BB5261" s="478"/>
      <c r="BC5261" s="478"/>
      <c r="BD5261" s="478"/>
      <c r="BE5261" s="478"/>
      <c r="BF5261" s="478"/>
      <c r="BG5261" s="478"/>
    </row>
    <row r="5262" spans="2:59" x14ac:dyDescent="0.2">
      <c r="B5262" s="478"/>
      <c r="C5262" s="478"/>
      <c r="D5262" s="620"/>
      <c r="E5262" s="620"/>
      <c r="F5262" s="620"/>
      <c r="G5262" s="479"/>
      <c r="H5262" s="621"/>
      <c r="I5262" s="622"/>
      <c r="J5262" s="622"/>
      <c r="K5262" s="623"/>
      <c r="L5262" s="623"/>
      <c r="M5262" s="622"/>
      <c r="N5262" s="623"/>
      <c r="O5262" s="622"/>
      <c r="P5262" s="479"/>
      <c r="Q5262" s="479"/>
      <c r="R5262" s="623"/>
      <c r="S5262" s="478"/>
      <c r="T5262" s="478"/>
      <c r="U5262" s="624"/>
      <c r="V5262" s="624"/>
      <c r="W5262" s="624"/>
      <c r="BB5262" s="478"/>
      <c r="BC5262" s="478"/>
      <c r="BD5262" s="478"/>
      <c r="BE5262" s="478"/>
      <c r="BF5262" s="478"/>
      <c r="BG5262" s="478"/>
    </row>
    <row r="5263" spans="2:59" x14ac:dyDescent="0.2">
      <c r="B5263" s="478"/>
      <c r="C5263" s="478"/>
      <c r="D5263" s="620"/>
      <c r="E5263" s="620"/>
      <c r="F5263" s="620"/>
      <c r="G5263" s="479"/>
      <c r="H5263" s="621"/>
      <c r="I5263" s="622"/>
      <c r="J5263" s="622"/>
      <c r="K5263" s="623"/>
      <c r="L5263" s="623"/>
      <c r="M5263" s="622"/>
      <c r="N5263" s="623"/>
      <c r="O5263" s="622"/>
      <c r="P5263" s="479"/>
      <c r="Q5263" s="479"/>
      <c r="R5263" s="623"/>
      <c r="S5263" s="478"/>
      <c r="T5263" s="478"/>
      <c r="U5263" s="624"/>
      <c r="V5263" s="624"/>
      <c r="W5263" s="624"/>
      <c r="BB5263" s="478"/>
      <c r="BC5263" s="478"/>
      <c r="BD5263" s="478"/>
      <c r="BE5263" s="478"/>
      <c r="BF5263" s="478"/>
      <c r="BG5263" s="478"/>
    </row>
    <row r="5264" spans="2:59" x14ac:dyDescent="0.2">
      <c r="B5264" s="478"/>
      <c r="C5264" s="478"/>
      <c r="D5264" s="620"/>
      <c r="E5264" s="620"/>
      <c r="F5264" s="620"/>
      <c r="G5264" s="479"/>
      <c r="H5264" s="621"/>
      <c r="I5264" s="622"/>
      <c r="J5264" s="622"/>
      <c r="K5264" s="623"/>
      <c r="L5264" s="623"/>
      <c r="M5264" s="622"/>
      <c r="N5264" s="623"/>
      <c r="O5264" s="622"/>
      <c r="P5264" s="479"/>
      <c r="Q5264" s="479"/>
      <c r="R5264" s="623"/>
      <c r="S5264" s="478"/>
      <c r="T5264" s="478"/>
      <c r="U5264" s="624"/>
      <c r="V5264" s="624"/>
      <c r="W5264" s="624"/>
      <c r="BB5264" s="478"/>
      <c r="BC5264" s="478"/>
      <c r="BD5264" s="478"/>
      <c r="BE5264" s="478"/>
      <c r="BF5264" s="478"/>
      <c r="BG5264" s="478"/>
    </row>
    <row r="5265" spans="2:59" x14ac:dyDescent="0.2">
      <c r="B5265" s="478"/>
      <c r="C5265" s="478"/>
      <c r="D5265" s="620"/>
      <c r="E5265" s="620"/>
      <c r="F5265" s="620"/>
      <c r="G5265" s="479"/>
      <c r="H5265" s="621"/>
      <c r="I5265" s="622"/>
      <c r="J5265" s="622"/>
      <c r="K5265" s="623"/>
      <c r="L5265" s="623"/>
      <c r="M5265" s="622"/>
      <c r="N5265" s="623"/>
      <c r="O5265" s="622"/>
      <c r="P5265" s="479"/>
      <c r="Q5265" s="479"/>
      <c r="R5265" s="623"/>
      <c r="S5265" s="478"/>
      <c r="T5265" s="478"/>
      <c r="U5265" s="624"/>
      <c r="V5265" s="624"/>
      <c r="W5265" s="624"/>
      <c r="BB5265" s="478"/>
      <c r="BC5265" s="478"/>
      <c r="BD5265" s="478"/>
      <c r="BE5265" s="478"/>
      <c r="BF5265" s="478"/>
      <c r="BG5265" s="478"/>
    </row>
    <row r="5266" spans="2:59" x14ac:dyDescent="0.2">
      <c r="B5266" s="478"/>
      <c r="C5266" s="478"/>
      <c r="D5266" s="620"/>
      <c r="E5266" s="620"/>
      <c r="F5266" s="620"/>
      <c r="G5266" s="479"/>
      <c r="H5266" s="621"/>
      <c r="I5266" s="622"/>
      <c r="J5266" s="622"/>
      <c r="K5266" s="623"/>
      <c r="L5266" s="623"/>
      <c r="M5266" s="622"/>
      <c r="N5266" s="623"/>
      <c r="O5266" s="622"/>
      <c r="P5266" s="479"/>
      <c r="Q5266" s="479"/>
      <c r="R5266" s="623"/>
      <c r="S5266" s="478"/>
      <c r="T5266" s="478"/>
      <c r="U5266" s="624"/>
      <c r="V5266" s="624"/>
      <c r="W5266" s="624"/>
      <c r="BB5266" s="478"/>
      <c r="BC5266" s="478"/>
      <c r="BD5266" s="478"/>
      <c r="BE5266" s="478"/>
      <c r="BF5266" s="478"/>
      <c r="BG5266" s="478"/>
    </row>
    <row r="5267" spans="2:59" x14ac:dyDescent="0.2">
      <c r="B5267" s="478"/>
      <c r="C5267" s="478"/>
      <c r="D5267" s="620"/>
      <c r="E5267" s="620"/>
      <c r="F5267" s="620"/>
      <c r="G5267" s="479"/>
      <c r="H5267" s="621"/>
      <c r="I5267" s="622"/>
      <c r="J5267" s="622"/>
      <c r="K5267" s="623"/>
      <c r="L5267" s="623"/>
      <c r="M5267" s="622"/>
      <c r="N5267" s="623"/>
      <c r="O5267" s="622"/>
      <c r="P5267" s="479"/>
      <c r="Q5267" s="479"/>
      <c r="R5267" s="623"/>
      <c r="S5267" s="478"/>
      <c r="T5267" s="478"/>
      <c r="U5267" s="624"/>
      <c r="V5267" s="624"/>
      <c r="W5267" s="624"/>
      <c r="BB5267" s="478"/>
      <c r="BC5267" s="478"/>
      <c r="BD5267" s="478"/>
      <c r="BE5267" s="478"/>
      <c r="BF5267" s="478"/>
      <c r="BG5267" s="478"/>
    </row>
    <row r="5268" spans="2:59" x14ac:dyDescent="0.2">
      <c r="B5268" s="478"/>
      <c r="C5268" s="478"/>
      <c r="D5268" s="620"/>
      <c r="E5268" s="620"/>
      <c r="F5268" s="620"/>
      <c r="G5268" s="479"/>
      <c r="H5268" s="621"/>
      <c r="I5268" s="622"/>
      <c r="J5268" s="622"/>
      <c r="K5268" s="623"/>
      <c r="L5268" s="623"/>
      <c r="M5268" s="622"/>
      <c r="N5268" s="623"/>
      <c r="O5268" s="622"/>
      <c r="P5268" s="479"/>
      <c r="Q5268" s="479"/>
      <c r="R5268" s="623"/>
      <c r="S5268" s="478"/>
      <c r="T5268" s="478"/>
      <c r="U5268" s="624"/>
      <c r="V5268" s="624"/>
      <c r="W5268" s="624"/>
      <c r="BB5268" s="478"/>
      <c r="BC5268" s="478"/>
      <c r="BD5268" s="478"/>
      <c r="BE5268" s="478"/>
      <c r="BF5268" s="478"/>
      <c r="BG5268" s="478"/>
    </row>
    <row r="5269" spans="2:59" x14ac:dyDescent="0.2">
      <c r="B5269" s="478"/>
      <c r="C5269" s="478"/>
      <c r="D5269" s="620"/>
      <c r="E5269" s="620"/>
      <c r="F5269" s="620"/>
      <c r="G5269" s="479"/>
      <c r="H5269" s="621"/>
      <c r="I5269" s="622"/>
      <c r="J5269" s="622"/>
      <c r="K5269" s="623"/>
      <c r="L5269" s="623"/>
      <c r="M5269" s="622"/>
      <c r="N5269" s="623"/>
      <c r="O5269" s="622"/>
      <c r="P5269" s="479"/>
      <c r="Q5269" s="479"/>
      <c r="R5269" s="623"/>
      <c r="S5269" s="478"/>
      <c r="T5269" s="478"/>
      <c r="U5269" s="624"/>
      <c r="V5269" s="624"/>
      <c r="W5269" s="624"/>
      <c r="BB5269" s="478"/>
      <c r="BC5269" s="478"/>
      <c r="BD5269" s="478"/>
      <c r="BE5269" s="478"/>
      <c r="BF5269" s="478"/>
      <c r="BG5269" s="478"/>
    </row>
    <row r="5270" spans="2:59" x14ac:dyDescent="0.2">
      <c r="B5270" s="478"/>
      <c r="C5270" s="478"/>
      <c r="D5270" s="620"/>
      <c r="E5270" s="620"/>
      <c r="F5270" s="620"/>
      <c r="G5270" s="479"/>
      <c r="H5270" s="621"/>
      <c r="I5270" s="622"/>
      <c r="J5270" s="622"/>
      <c r="K5270" s="623"/>
      <c r="L5270" s="623"/>
      <c r="M5270" s="622"/>
      <c r="N5270" s="623"/>
      <c r="O5270" s="622"/>
      <c r="P5270" s="479"/>
      <c r="Q5270" s="479"/>
      <c r="R5270" s="623"/>
      <c r="S5270" s="478"/>
      <c r="T5270" s="478"/>
      <c r="U5270" s="624"/>
      <c r="V5270" s="624"/>
      <c r="W5270" s="624"/>
      <c r="BB5270" s="478"/>
      <c r="BC5270" s="478"/>
      <c r="BD5270" s="478"/>
      <c r="BE5270" s="478"/>
      <c r="BF5270" s="478"/>
      <c r="BG5270" s="478"/>
    </row>
    <row r="5271" spans="2:59" x14ac:dyDescent="0.2">
      <c r="B5271" s="478"/>
      <c r="C5271" s="478"/>
      <c r="D5271" s="620"/>
      <c r="E5271" s="620"/>
      <c r="F5271" s="620"/>
      <c r="G5271" s="479"/>
      <c r="H5271" s="621"/>
      <c r="I5271" s="622"/>
      <c r="J5271" s="622"/>
      <c r="K5271" s="623"/>
      <c r="L5271" s="623"/>
      <c r="M5271" s="622"/>
      <c r="N5271" s="623"/>
      <c r="O5271" s="622"/>
      <c r="P5271" s="479"/>
      <c r="Q5271" s="479"/>
      <c r="R5271" s="623"/>
      <c r="S5271" s="478"/>
      <c r="T5271" s="478"/>
      <c r="U5271" s="624"/>
      <c r="V5271" s="624"/>
      <c r="W5271" s="624"/>
      <c r="BB5271" s="478"/>
      <c r="BC5271" s="478"/>
      <c r="BD5271" s="478"/>
      <c r="BE5271" s="478"/>
      <c r="BF5271" s="478"/>
      <c r="BG5271" s="478"/>
    </row>
    <row r="5272" spans="2:59" x14ac:dyDescent="0.2">
      <c r="B5272" s="478"/>
      <c r="C5272" s="478"/>
      <c r="D5272" s="620"/>
      <c r="E5272" s="620"/>
      <c r="F5272" s="620"/>
      <c r="G5272" s="479"/>
      <c r="H5272" s="621"/>
      <c r="I5272" s="622"/>
      <c r="J5272" s="622"/>
      <c r="K5272" s="623"/>
      <c r="L5272" s="623"/>
      <c r="M5272" s="622"/>
      <c r="N5272" s="623"/>
      <c r="O5272" s="622"/>
      <c r="P5272" s="479"/>
      <c r="Q5272" s="479"/>
      <c r="R5272" s="623"/>
      <c r="S5272" s="478"/>
      <c r="T5272" s="478"/>
      <c r="U5272" s="624"/>
      <c r="V5272" s="624"/>
      <c r="W5272" s="624"/>
      <c r="BB5272" s="478"/>
      <c r="BC5272" s="478"/>
      <c r="BD5272" s="478"/>
      <c r="BE5272" s="478"/>
      <c r="BF5272" s="478"/>
      <c r="BG5272" s="478"/>
    </row>
    <row r="5273" spans="2:59" x14ac:dyDescent="0.2">
      <c r="B5273" s="478"/>
      <c r="C5273" s="478"/>
      <c r="D5273" s="620"/>
      <c r="E5273" s="620"/>
      <c r="F5273" s="620"/>
      <c r="G5273" s="479"/>
      <c r="H5273" s="621"/>
      <c r="I5273" s="622"/>
      <c r="J5273" s="622"/>
      <c r="K5273" s="623"/>
      <c r="L5273" s="623"/>
      <c r="M5273" s="622"/>
      <c r="N5273" s="623"/>
      <c r="O5273" s="622"/>
      <c r="P5273" s="479"/>
      <c r="Q5273" s="479"/>
      <c r="R5273" s="623"/>
      <c r="S5273" s="478"/>
      <c r="T5273" s="478"/>
      <c r="U5273" s="624"/>
      <c r="V5273" s="624"/>
      <c r="W5273" s="624"/>
      <c r="BB5273" s="478"/>
      <c r="BC5273" s="478"/>
      <c r="BD5273" s="478"/>
      <c r="BE5273" s="478"/>
      <c r="BF5273" s="478"/>
      <c r="BG5273" s="478"/>
    </row>
    <row r="5274" spans="2:59" x14ac:dyDescent="0.2">
      <c r="B5274" s="478"/>
      <c r="C5274" s="478"/>
      <c r="D5274" s="620"/>
      <c r="E5274" s="620"/>
      <c r="F5274" s="620"/>
      <c r="G5274" s="479"/>
      <c r="H5274" s="621"/>
      <c r="I5274" s="622"/>
      <c r="J5274" s="622"/>
      <c r="K5274" s="623"/>
      <c r="L5274" s="623"/>
      <c r="M5274" s="622"/>
      <c r="N5274" s="623"/>
      <c r="O5274" s="622"/>
      <c r="P5274" s="479"/>
      <c r="Q5274" s="479"/>
      <c r="R5274" s="623"/>
      <c r="S5274" s="478"/>
      <c r="T5274" s="478"/>
      <c r="U5274" s="624"/>
      <c r="V5274" s="624"/>
      <c r="W5274" s="624"/>
      <c r="BB5274" s="478"/>
      <c r="BC5274" s="478"/>
      <c r="BD5274" s="478"/>
      <c r="BE5274" s="478"/>
      <c r="BF5274" s="478"/>
      <c r="BG5274" s="478"/>
    </row>
    <row r="5275" spans="2:59" x14ac:dyDescent="0.2">
      <c r="B5275" s="478"/>
      <c r="C5275" s="478"/>
      <c r="D5275" s="620"/>
      <c r="E5275" s="620"/>
      <c r="F5275" s="620"/>
      <c r="G5275" s="479"/>
      <c r="H5275" s="621"/>
      <c r="I5275" s="622"/>
      <c r="J5275" s="622"/>
      <c r="K5275" s="623"/>
      <c r="L5275" s="623"/>
      <c r="M5275" s="622"/>
      <c r="N5275" s="623"/>
      <c r="O5275" s="622"/>
      <c r="P5275" s="479"/>
      <c r="Q5275" s="479"/>
      <c r="R5275" s="623"/>
      <c r="S5275" s="478"/>
      <c r="T5275" s="478"/>
      <c r="U5275" s="624"/>
      <c r="V5275" s="624"/>
      <c r="W5275" s="624"/>
      <c r="BB5275" s="478"/>
      <c r="BC5275" s="478"/>
      <c r="BD5275" s="478"/>
      <c r="BE5275" s="478"/>
      <c r="BF5275" s="478"/>
      <c r="BG5275" s="478"/>
    </row>
    <row r="5276" spans="2:59" x14ac:dyDescent="0.2">
      <c r="B5276" s="478"/>
      <c r="C5276" s="478"/>
      <c r="D5276" s="620"/>
      <c r="E5276" s="620"/>
      <c r="F5276" s="620"/>
      <c r="G5276" s="479"/>
      <c r="H5276" s="621"/>
      <c r="I5276" s="622"/>
      <c r="J5276" s="622"/>
      <c r="K5276" s="623"/>
      <c r="L5276" s="623"/>
      <c r="M5276" s="622"/>
      <c r="N5276" s="623"/>
      <c r="O5276" s="622"/>
      <c r="P5276" s="479"/>
      <c r="Q5276" s="479"/>
      <c r="R5276" s="623"/>
      <c r="S5276" s="478"/>
      <c r="T5276" s="478"/>
      <c r="U5276" s="624"/>
      <c r="V5276" s="624"/>
      <c r="W5276" s="624"/>
      <c r="BB5276" s="478"/>
      <c r="BC5276" s="478"/>
      <c r="BD5276" s="478"/>
      <c r="BE5276" s="478"/>
      <c r="BF5276" s="478"/>
      <c r="BG5276" s="478"/>
    </row>
    <row r="5277" spans="2:59" x14ac:dyDescent="0.2">
      <c r="B5277" s="478"/>
      <c r="C5277" s="478"/>
      <c r="D5277" s="620"/>
      <c r="E5277" s="620"/>
      <c r="F5277" s="620"/>
      <c r="G5277" s="479"/>
      <c r="H5277" s="621"/>
      <c r="I5277" s="622"/>
      <c r="J5277" s="622"/>
      <c r="K5277" s="623"/>
      <c r="L5277" s="623"/>
      <c r="M5277" s="622"/>
      <c r="N5277" s="623"/>
      <c r="O5277" s="622"/>
      <c r="P5277" s="479"/>
      <c r="Q5277" s="479"/>
      <c r="R5277" s="623"/>
      <c r="S5277" s="478"/>
      <c r="T5277" s="478"/>
      <c r="U5277" s="624"/>
      <c r="V5277" s="624"/>
      <c r="W5277" s="624"/>
      <c r="BB5277" s="478"/>
      <c r="BC5277" s="478"/>
      <c r="BD5277" s="478"/>
      <c r="BE5277" s="478"/>
      <c r="BF5277" s="478"/>
      <c r="BG5277" s="478"/>
    </row>
    <row r="5278" spans="2:59" x14ac:dyDescent="0.2">
      <c r="B5278" s="478"/>
      <c r="C5278" s="478"/>
      <c r="D5278" s="620"/>
      <c r="E5278" s="620"/>
      <c r="F5278" s="620"/>
      <c r="G5278" s="479"/>
      <c r="H5278" s="621"/>
      <c r="I5278" s="622"/>
      <c r="J5278" s="622"/>
      <c r="K5278" s="623"/>
      <c r="L5278" s="623"/>
      <c r="M5278" s="622"/>
      <c r="N5278" s="623"/>
      <c r="O5278" s="622"/>
      <c r="P5278" s="479"/>
      <c r="Q5278" s="479"/>
      <c r="R5278" s="623"/>
      <c r="S5278" s="478"/>
      <c r="T5278" s="478"/>
      <c r="U5278" s="624"/>
      <c r="V5278" s="624"/>
      <c r="W5278" s="624"/>
      <c r="BB5278" s="478"/>
      <c r="BC5278" s="478"/>
      <c r="BD5278" s="478"/>
      <c r="BE5278" s="478"/>
      <c r="BF5278" s="478"/>
      <c r="BG5278" s="478"/>
    </row>
    <row r="5279" spans="2:59" x14ac:dyDescent="0.2">
      <c r="B5279" s="478"/>
      <c r="C5279" s="478"/>
      <c r="D5279" s="620"/>
      <c r="E5279" s="620"/>
      <c r="F5279" s="620"/>
      <c r="G5279" s="479"/>
      <c r="H5279" s="621"/>
      <c r="I5279" s="622"/>
      <c r="J5279" s="622"/>
      <c r="K5279" s="623"/>
      <c r="L5279" s="623"/>
      <c r="M5279" s="622"/>
      <c r="N5279" s="623"/>
      <c r="O5279" s="622"/>
      <c r="P5279" s="479"/>
      <c r="Q5279" s="479"/>
      <c r="R5279" s="623"/>
      <c r="S5279" s="478"/>
      <c r="T5279" s="478"/>
      <c r="U5279" s="624"/>
      <c r="V5279" s="624"/>
      <c r="W5279" s="624"/>
      <c r="BB5279" s="478"/>
      <c r="BC5279" s="478"/>
      <c r="BD5279" s="478"/>
      <c r="BE5279" s="478"/>
      <c r="BF5279" s="478"/>
      <c r="BG5279" s="478"/>
    </row>
    <row r="5280" spans="2:59" x14ac:dyDescent="0.2">
      <c r="B5280" s="478"/>
      <c r="C5280" s="478"/>
      <c r="D5280" s="620"/>
      <c r="E5280" s="620"/>
      <c r="F5280" s="620"/>
      <c r="G5280" s="479"/>
      <c r="H5280" s="621"/>
      <c r="I5280" s="622"/>
      <c r="J5280" s="622"/>
      <c r="K5280" s="623"/>
      <c r="L5280" s="623"/>
      <c r="M5280" s="622"/>
      <c r="N5280" s="623"/>
      <c r="O5280" s="622"/>
      <c r="P5280" s="479"/>
      <c r="Q5280" s="479"/>
      <c r="R5280" s="623"/>
      <c r="S5280" s="478"/>
      <c r="T5280" s="478"/>
      <c r="U5280" s="624"/>
      <c r="V5280" s="624"/>
      <c r="W5280" s="624"/>
      <c r="BB5280" s="478"/>
      <c r="BC5280" s="478"/>
      <c r="BD5280" s="478"/>
      <c r="BE5280" s="478"/>
      <c r="BF5280" s="478"/>
      <c r="BG5280" s="478"/>
    </row>
    <row r="5281" spans="2:59" x14ac:dyDescent="0.2">
      <c r="B5281" s="478"/>
      <c r="C5281" s="478"/>
      <c r="D5281" s="620"/>
      <c r="E5281" s="620"/>
      <c r="F5281" s="620"/>
      <c r="G5281" s="479"/>
      <c r="H5281" s="621"/>
      <c r="I5281" s="622"/>
      <c r="J5281" s="622"/>
      <c r="K5281" s="623"/>
      <c r="L5281" s="623"/>
      <c r="M5281" s="622"/>
      <c r="N5281" s="623"/>
      <c r="O5281" s="622"/>
      <c r="P5281" s="479"/>
      <c r="Q5281" s="479"/>
      <c r="R5281" s="623"/>
      <c r="S5281" s="478"/>
      <c r="T5281" s="478"/>
      <c r="U5281" s="624"/>
      <c r="V5281" s="624"/>
      <c r="W5281" s="624"/>
      <c r="BB5281" s="478"/>
      <c r="BC5281" s="478"/>
      <c r="BD5281" s="478"/>
      <c r="BE5281" s="478"/>
      <c r="BF5281" s="478"/>
      <c r="BG5281" s="478"/>
    </row>
    <row r="5282" spans="2:59" x14ac:dyDescent="0.2">
      <c r="B5282" s="478"/>
      <c r="C5282" s="478"/>
      <c r="D5282" s="620"/>
      <c r="E5282" s="620"/>
      <c r="F5282" s="620"/>
      <c r="G5282" s="479"/>
      <c r="H5282" s="621"/>
      <c r="I5282" s="622"/>
      <c r="J5282" s="622"/>
      <c r="K5282" s="623"/>
      <c r="L5282" s="623"/>
      <c r="M5282" s="622"/>
      <c r="N5282" s="623"/>
      <c r="O5282" s="622"/>
      <c r="P5282" s="479"/>
      <c r="Q5282" s="479"/>
      <c r="R5282" s="623"/>
      <c r="S5282" s="478"/>
      <c r="T5282" s="478"/>
      <c r="U5282" s="624"/>
      <c r="V5282" s="624"/>
      <c r="W5282" s="624"/>
      <c r="BB5282" s="478"/>
      <c r="BC5282" s="478"/>
      <c r="BD5282" s="478"/>
      <c r="BE5282" s="478"/>
      <c r="BF5282" s="478"/>
      <c r="BG5282" s="478"/>
    </row>
    <row r="5283" spans="2:59" x14ac:dyDescent="0.2">
      <c r="B5283" s="478"/>
      <c r="C5283" s="478"/>
      <c r="D5283" s="620"/>
      <c r="E5283" s="620"/>
      <c r="F5283" s="620"/>
      <c r="G5283" s="479"/>
      <c r="H5283" s="621"/>
      <c r="I5283" s="622"/>
      <c r="J5283" s="622"/>
      <c r="K5283" s="623"/>
      <c r="L5283" s="623"/>
      <c r="M5283" s="622"/>
      <c r="N5283" s="623"/>
      <c r="O5283" s="622"/>
      <c r="P5283" s="479"/>
      <c r="Q5283" s="479"/>
      <c r="R5283" s="623"/>
      <c r="S5283" s="478"/>
      <c r="T5283" s="478"/>
      <c r="U5283" s="624"/>
      <c r="V5283" s="624"/>
      <c r="W5283" s="624"/>
      <c r="BB5283" s="478"/>
      <c r="BC5283" s="478"/>
      <c r="BD5283" s="478"/>
      <c r="BE5283" s="478"/>
      <c r="BF5283" s="478"/>
      <c r="BG5283" s="478"/>
    </row>
    <row r="5284" spans="2:59" x14ac:dyDescent="0.2">
      <c r="B5284" s="478"/>
      <c r="C5284" s="478"/>
      <c r="D5284" s="620"/>
      <c r="E5284" s="620"/>
      <c r="F5284" s="620"/>
      <c r="G5284" s="479"/>
      <c r="H5284" s="621"/>
      <c r="I5284" s="622"/>
      <c r="J5284" s="622"/>
      <c r="K5284" s="623"/>
      <c r="L5284" s="623"/>
      <c r="M5284" s="622"/>
      <c r="N5284" s="623"/>
      <c r="O5284" s="622"/>
      <c r="P5284" s="479"/>
      <c r="Q5284" s="479"/>
      <c r="R5284" s="623"/>
      <c r="S5284" s="478"/>
      <c r="T5284" s="478"/>
      <c r="U5284" s="624"/>
      <c r="V5284" s="624"/>
      <c r="W5284" s="624"/>
      <c r="BB5284" s="478"/>
      <c r="BC5284" s="478"/>
      <c r="BD5284" s="478"/>
      <c r="BE5284" s="478"/>
      <c r="BF5284" s="478"/>
      <c r="BG5284" s="478"/>
    </row>
    <row r="5285" spans="2:59" x14ac:dyDescent="0.2">
      <c r="B5285" s="478"/>
      <c r="C5285" s="478"/>
      <c r="D5285" s="620"/>
      <c r="E5285" s="620"/>
      <c r="F5285" s="620"/>
      <c r="G5285" s="479"/>
      <c r="H5285" s="621"/>
      <c r="I5285" s="622"/>
      <c r="J5285" s="622"/>
      <c r="K5285" s="623"/>
      <c r="L5285" s="623"/>
      <c r="M5285" s="622"/>
      <c r="N5285" s="623"/>
      <c r="O5285" s="622"/>
      <c r="P5285" s="479"/>
      <c r="Q5285" s="479"/>
      <c r="R5285" s="623"/>
      <c r="S5285" s="478"/>
      <c r="T5285" s="478"/>
      <c r="U5285" s="624"/>
      <c r="V5285" s="624"/>
      <c r="W5285" s="624"/>
      <c r="BB5285" s="478"/>
      <c r="BC5285" s="478"/>
      <c r="BD5285" s="478"/>
      <c r="BE5285" s="478"/>
      <c r="BF5285" s="478"/>
      <c r="BG5285" s="478"/>
    </row>
    <row r="5286" spans="2:59" x14ac:dyDescent="0.2">
      <c r="B5286" s="478"/>
      <c r="C5286" s="478"/>
      <c r="D5286" s="620"/>
      <c r="E5286" s="620"/>
      <c r="F5286" s="620"/>
      <c r="G5286" s="479"/>
      <c r="H5286" s="621"/>
      <c r="I5286" s="622"/>
      <c r="J5286" s="622"/>
      <c r="K5286" s="623"/>
      <c r="L5286" s="623"/>
      <c r="M5286" s="622"/>
      <c r="N5286" s="623"/>
      <c r="O5286" s="622"/>
      <c r="P5286" s="479"/>
      <c r="Q5286" s="479"/>
      <c r="R5286" s="623"/>
      <c r="S5286" s="478"/>
      <c r="T5286" s="478"/>
      <c r="U5286" s="624"/>
      <c r="V5286" s="624"/>
      <c r="W5286" s="624"/>
      <c r="BB5286" s="478"/>
      <c r="BC5286" s="478"/>
      <c r="BD5286" s="478"/>
      <c r="BE5286" s="478"/>
      <c r="BF5286" s="478"/>
      <c r="BG5286" s="478"/>
    </row>
    <row r="5287" spans="2:59" x14ac:dyDescent="0.2">
      <c r="B5287" s="478"/>
      <c r="C5287" s="478"/>
      <c r="D5287" s="620"/>
      <c r="E5287" s="620"/>
      <c r="F5287" s="620"/>
      <c r="G5287" s="479"/>
      <c r="H5287" s="621"/>
      <c r="I5287" s="622"/>
      <c r="J5287" s="622"/>
      <c r="K5287" s="623"/>
      <c r="L5287" s="623"/>
      <c r="M5287" s="622"/>
      <c r="N5287" s="623"/>
      <c r="O5287" s="622"/>
      <c r="P5287" s="479"/>
      <c r="Q5287" s="479"/>
      <c r="R5287" s="623"/>
      <c r="S5287" s="478"/>
      <c r="T5287" s="478"/>
      <c r="U5287" s="624"/>
      <c r="V5287" s="624"/>
      <c r="W5287" s="624"/>
      <c r="BB5287" s="478"/>
      <c r="BC5287" s="478"/>
      <c r="BD5287" s="478"/>
      <c r="BE5287" s="478"/>
      <c r="BF5287" s="478"/>
      <c r="BG5287" s="478"/>
    </row>
    <row r="5288" spans="2:59" x14ac:dyDescent="0.2">
      <c r="B5288" s="478"/>
      <c r="C5288" s="478"/>
      <c r="D5288" s="620"/>
      <c r="E5288" s="620"/>
      <c r="F5288" s="620"/>
      <c r="G5288" s="479"/>
      <c r="H5288" s="621"/>
      <c r="I5288" s="622"/>
      <c r="J5288" s="622"/>
      <c r="K5288" s="623"/>
      <c r="L5288" s="623"/>
      <c r="M5288" s="622"/>
      <c r="N5288" s="623"/>
      <c r="O5288" s="622"/>
      <c r="P5288" s="479"/>
      <c r="Q5288" s="479"/>
      <c r="R5288" s="623"/>
      <c r="S5288" s="478"/>
      <c r="T5288" s="478"/>
      <c r="U5288" s="624"/>
      <c r="V5288" s="624"/>
      <c r="W5288" s="624"/>
      <c r="BB5288" s="478"/>
      <c r="BC5288" s="478"/>
      <c r="BD5288" s="478"/>
      <c r="BE5288" s="478"/>
      <c r="BF5288" s="478"/>
      <c r="BG5288" s="478"/>
    </row>
    <row r="5289" spans="2:59" x14ac:dyDescent="0.2">
      <c r="B5289" s="478"/>
      <c r="C5289" s="478"/>
      <c r="D5289" s="620"/>
      <c r="E5289" s="620"/>
      <c r="F5289" s="620"/>
      <c r="G5289" s="479"/>
      <c r="H5289" s="621"/>
      <c r="I5289" s="622"/>
      <c r="J5289" s="622"/>
      <c r="K5289" s="623"/>
      <c r="L5289" s="623"/>
      <c r="M5289" s="622"/>
      <c r="N5289" s="623"/>
      <c r="O5289" s="622"/>
      <c r="P5289" s="479"/>
      <c r="Q5289" s="479"/>
      <c r="R5289" s="623"/>
      <c r="S5289" s="478"/>
      <c r="T5289" s="478"/>
      <c r="U5289" s="624"/>
      <c r="V5289" s="624"/>
      <c r="W5289" s="624"/>
      <c r="BB5289" s="478"/>
      <c r="BC5289" s="478"/>
      <c r="BD5289" s="478"/>
      <c r="BE5289" s="478"/>
      <c r="BF5289" s="478"/>
      <c r="BG5289" s="478"/>
    </row>
    <row r="5290" spans="2:59" x14ac:dyDescent="0.2">
      <c r="B5290" s="478"/>
      <c r="C5290" s="478"/>
      <c r="D5290" s="620"/>
      <c r="E5290" s="620"/>
      <c r="F5290" s="620"/>
      <c r="G5290" s="479"/>
      <c r="H5290" s="621"/>
      <c r="I5290" s="622"/>
      <c r="J5290" s="622"/>
      <c r="K5290" s="623"/>
      <c r="L5290" s="623"/>
      <c r="M5290" s="622"/>
      <c r="N5290" s="623"/>
      <c r="O5290" s="622"/>
      <c r="P5290" s="479"/>
      <c r="Q5290" s="479"/>
      <c r="R5290" s="623"/>
      <c r="S5290" s="478"/>
      <c r="T5290" s="478"/>
      <c r="U5290" s="624"/>
      <c r="V5290" s="624"/>
      <c r="W5290" s="624"/>
      <c r="BB5290" s="478"/>
      <c r="BC5290" s="478"/>
      <c r="BD5290" s="478"/>
      <c r="BE5290" s="478"/>
      <c r="BF5290" s="478"/>
      <c r="BG5290" s="478"/>
    </row>
    <row r="5291" spans="2:59" x14ac:dyDescent="0.2">
      <c r="B5291" s="478"/>
      <c r="C5291" s="478"/>
      <c r="D5291" s="620"/>
      <c r="E5291" s="620"/>
      <c r="F5291" s="620"/>
      <c r="G5291" s="479"/>
      <c r="H5291" s="621"/>
      <c r="I5291" s="622"/>
      <c r="J5291" s="622"/>
      <c r="K5291" s="623"/>
      <c r="L5291" s="623"/>
      <c r="M5291" s="622"/>
      <c r="N5291" s="623"/>
      <c r="O5291" s="622"/>
      <c r="P5291" s="479"/>
      <c r="Q5291" s="479"/>
      <c r="R5291" s="623"/>
      <c r="S5291" s="478"/>
      <c r="T5291" s="478"/>
      <c r="U5291" s="624"/>
      <c r="V5291" s="624"/>
      <c r="W5291" s="624"/>
      <c r="BB5291" s="478"/>
      <c r="BC5291" s="478"/>
      <c r="BD5291" s="478"/>
      <c r="BE5291" s="478"/>
      <c r="BF5291" s="478"/>
      <c r="BG5291" s="478"/>
    </row>
    <row r="5292" spans="2:59" x14ac:dyDescent="0.2">
      <c r="B5292" s="478"/>
      <c r="C5292" s="478"/>
      <c r="D5292" s="620"/>
      <c r="E5292" s="620"/>
      <c r="F5292" s="620"/>
      <c r="G5292" s="479"/>
      <c r="H5292" s="621"/>
      <c r="I5292" s="622"/>
      <c r="J5292" s="622"/>
      <c r="K5292" s="623"/>
      <c r="L5292" s="623"/>
      <c r="M5292" s="622"/>
      <c r="N5292" s="623"/>
      <c r="O5292" s="622"/>
      <c r="P5292" s="479"/>
      <c r="Q5292" s="479"/>
      <c r="R5292" s="623"/>
      <c r="S5292" s="478"/>
      <c r="T5292" s="478"/>
      <c r="U5292" s="624"/>
      <c r="V5292" s="624"/>
      <c r="W5292" s="624"/>
      <c r="BB5292" s="478"/>
      <c r="BC5292" s="478"/>
      <c r="BD5292" s="478"/>
      <c r="BE5292" s="478"/>
      <c r="BF5292" s="478"/>
      <c r="BG5292" s="478"/>
    </row>
    <row r="5293" spans="2:59" x14ac:dyDescent="0.2">
      <c r="B5293" s="478"/>
      <c r="C5293" s="478"/>
      <c r="D5293" s="620"/>
      <c r="E5293" s="620"/>
      <c r="F5293" s="620"/>
      <c r="G5293" s="479"/>
      <c r="H5293" s="621"/>
      <c r="I5293" s="622"/>
      <c r="J5293" s="622"/>
      <c r="K5293" s="623"/>
      <c r="L5293" s="623"/>
      <c r="M5293" s="622"/>
      <c r="N5293" s="623"/>
      <c r="O5293" s="622"/>
      <c r="P5293" s="479"/>
      <c r="Q5293" s="479"/>
      <c r="R5293" s="623"/>
      <c r="S5293" s="478"/>
      <c r="T5293" s="478"/>
      <c r="U5293" s="624"/>
      <c r="V5293" s="624"/>
      <c r="W5293" s="624"/>
      <c r="BB5293" s="478"/>
      <c r="BC5293" s="478"/>
      <c r="BD5293" s="478"/>
      <c r="BE5293" s="478"/>
      <c r="BF5293" s="478"/>
      <c r="BG5293" s="478"/>
    </row>
    <row r="5294" spans="2:59" x14ac:dyDescent="0.2">
      <c r="B5294" s="478"/>
      <c r="C5294" s="478"/>
      <c r="D5294" s="620"/>
      <c r="E5294" s="620"/>
      <c r="F5294" s="620"/>
      <c r="G5294" s="479"/>
      <c r="H5294" s="621"/>
      <c r="I5294" s="622"/>
      <c r="J5294" s="622"/>
      <c r="K5294" s="623"/>
      <c r="L5294" s="623"/>
      <c r="M5294" s="622"/>
      <c r="N5294" s="623"/>
      <c r="O5294" s="622"/>
      <c r="P5294" s="479"/>
      <c r="Q5294" s="479"/>
      <c r="R5294" s="623"/>
      <c r="S5294" s="478"/>
      <c r="T5294" s="478"/>
      <c r="U5294" s="624"/>
      <c r="V5294" s="624"/>
      <c r="W5294" s="624"/>
      <c r="BB5294" s="478"/>
      <c r="BC5294" s="478"/>
      <c r="BD5294" s="478"/>
      <c r="BE5294" s="478"/>
      <c r="BF5294" s="478"/>
      <c r="BG5294" s="478"/>
    </row>
    <row r="5295" spans="2:59" x14ac:dyDescent="0.2">
      <c r="B5295" s="478"/>
      <c r="C5295" s="478"/>
      <c r="D5295" s="620"/>
      <c r="E5295" s="620"/>
      <c r="F5295" s="620"/>
      <c r="G5295" s="479"/>
      <c r="H5295" s="621"/>
      <c r="I5295" s="622"/>
      <c r="J5295" s="622"/>
      <c r="K5295" s="623"/>
      <c r="L5295" s="623"/>
      <c r="M5295" s="622"/>
      <c r="N5295" s="623"/>
      <c r="O5295" s="622"/>
      <c r="P5295" s="479"/>
      <c r="Q5295" s="479"/>
      <c r="R5295" s="623"/>
      <c r="S5295" s="478"/>
      <c r="T5295" s="478"/>
      <c r="U5295" s="624"/>
      <c r="V5295" s="624"/>
      <c r="W5295" s="624"/>
      <c r="BB5295" s="478"/>
      <c r="BC5295" s="478"/>
      <c r="BD5295" s="478"/>
      <c r="BE5295" s="478"/>
      <c r="BF5295" s="478"/>
      <c r="BG5295" s="478"/>
    </row>
    <row r="5296" spans="2:59" x14ac:dyDescent="0.2">
      <c r="B5296" s="478"/>
      <c r="C5296" s="478"/>
      <c r="D5296" s="620"/>
      <c r="E5296" s="620"/>
      <c r="F5296" s="620"/>
      <c r="G5296" s="479"/>
      <c r="H5296" s="621"/>
      <c r="I5296" s="622"/>
      <c r="J5296" s="622"/>
      <c r="K5296" s="623"/>
      <c r="L5296" s="623"/>
      <c r="M5296" s="622"/>
      <c r="N5296" s="623"/>
      <c r="O5296" s="622"/>
      <c r="P5296" s="479"/>
      <c r="Q5296" s="479"/>
      <c r="R5296" s="623"/>
      <c r="S5296" s="478"/>
      <c r="T5296" s="478"/>
      <c r="U5296" s="624"/>
      <c r="V5296" s="624"/>
      <c r="W5296" s="624"/>
      <c r="BB5296" s="478"/>
      <c r="BC5296" s="478"/>
      <c r="BD5296" s="478"/>
      <c r="BE5296" s="478"/>
      <c r="BF5296" s="478"/>
      <c r="BG5296" s="478"/>
    </row>
    <row r="5297" spans="2:59" x14ac:dyDescent="0.2">
      <c r="B5297" s="478"/>
      <c r="C5297" s="478"/>
      <c r="D5297" s="620"/>
      <c r="E5297" s="620"/>
      <c r="F5297" s="620"/>
      <c r="G5297" s="479"/>
      <c r="H5297" s="621"/>
      <c r="I5297" s="622"/>
      <c r="J5297" s="622"/>
      <c r="K5297" s="623"/>
      <c r="L5297" s="623"/>
      <c r="M5297" s="622"/>
      <c r="N5297" s="623"/>
      <c r="O5297" s="622"/>
      <c r="P5297" s="479"/>
      <c r="Q5297" s="479"/>
      <c r="R5297" s="623"/>
      <c r="S5297" s="478"/>
      <c r="T5297" s="478"/>
      <c r="U5297" s="624"/>
      <c r="V5297" s="624"/>
      <c r="W5297" s="624"/>
      <c r="BB5297" s="478"/>
      <c r="BC5297" s="478"/>
      <c r="BD5297" s="478"/>
      <c r="BE5297" s="478"/>
      <c r="BF5297" s="478"/>
      <c r="BG5297" s="478"/>
    </row>
    <row r="5298" spans="2:59" x14ac:dyDescent="0.2">
      <c r="B5298" s="478"/>
      <c r="C5298" s="478"/>
      <c r="D5298" s="620"/>
      <c r="E5298" s="620"/>
      <c r="F5298" s="620"/>
      <c r="G5298" s="479"/>
      <c r="H5298" s="621"/>
      <c r="I5298" s="622"/>
      <c r="J5298" s="622"/>
      <c r="K5298" s="623"/>
      <c r="L5298" s="623"/>
      <c r="M5298" s="622"/>
      <c r="N5298" s="623"/>
      <c r="O5298" s="622"/>
      <c r="P5298" s="479"/>
      <c r="Q5298" s="479"/>
      <c r="R5298" s="623"/>
      <c r="S5298" s="478"/>
      <c r="T5298" s="478"/>
      <c r="U5298" s="624"/>
      <c r="V5298" s="624"/>
      <c r="W5298" s="624"/>
      <c r="BB5298" s="478"/>
      <c r="BC5298" s="478"/>
      <c r="BD5298" s="478"/>
      <c r="BE5298" s="478"/>
      <c r="BF5298" s="478"/>
      <c r="BG5298" s="478"/>
    </row>
    <row r="5299" spans="2:59" x14ac:dyDescent="0.2">
      <c r="B5299" s="478"/>
      <c r="C5299" s="478"/>
      <c r="D5299" s="620"/>
      <c r="E5299" s="620"/>
      <c r="F5299" s="620"/>
      <c r="G5299" s="479"/>
      <c r="H5299" s="621"/>
      <c r="I5299" s="622"/>
      <c r="J5299" s="622"/>
      <c r="K5299" s="623"/>
      <c r="L5299" s="623"/>
      <c r="M5299" s="622"/>
      <c r="N5299" s="623"/>
      <c r="O5299" s="622"/>
      <c r="P5299" s="479"/>
      <c r="Q5299" s="479"/>
      <c r="R5299" s="623"/>
      <c r="S5299" s="478"/>
      <c r="T5299" s="478"/>
      <c r="U5299" s="624"/>
      <c r="V5299" s="624"/>
      <c r="W5299" s="624"/>
      <c r="BB5299" s="478"/>
      <c r="BC5299" s="478"/>
      <c r="BD5299" s="478"/>
      <c r="BE5299" s="478"/>
      <c r="BF5299" s="478"/>
      <c r="BG5299" s="478"/>
    </row>
    <row r="5300" spans="2:59" x14ac:dyDescent="0.2">
      <c r="B5300" s="478"/>
      <c r="C5300" s="478"/>
      <c r="D5300" s="620"/>
      <c r="E5300" s="620"/>
      <c r="F5300" s="620"/>
      <c r="G5300" s="479"/>
      <c r="H5300" s="621"/>
      <c r="I5300" s="622"/>
      <c r="J5300" s="622"/>
      <c r="K5300" s="623"/>
      <c r="L5300" s="623"/>
      <c r="M5300" s="622"/>
      <c r="N5300" s="623"/>
      <c r="O5300" s="622"/>
      <c r="P5300" s="479"/>
      <c r="Q5300" s="479"/>
      <c r="R5300" s="623"/>
      <c r="S5300" s="478"/>
      <c r="T5300" s="478"/>
      <c r="U5300" s="624"/>
      <c r="V5300" s="624"/>
      <c r="W5300" s="624"/>
      <c r="BB5300" s="478"/>
      <c r="BC5300" s="478"/>
      <c r="BD5300" s="478"/>
      <c r="BE5300" s="478"/>
      <c r="BF5300" s="478"/>
      <c r="BG5300" s="478"/>
    </row>
    <row r="5301" spans="2:59" x14ac:dyDescent="0.2">
      <c r="B5301" s="478"/>
      <c r="C5301" s="478"/>
      <c r="D5301" s="620"/>
      <c r="E5301" s="620"/>
      <c r="F5301" s="620"/>
      <c r="G5301" s="479"/>
      <c r="H5301" s="621"/>
      <c r="I5301" s="622"/>
      <c r="J5301" s="622"/>
      <c r="K5301" s="623"/>
      <c r="L5301" s="623"/>
      <c r="M5301" s="622"/>
      <c r="N5301" s="623"/>
      <c r="O5301" s="622"/>
      <c r="P5301" s="479"/>
      <c r="Q5301" s="479"/>
      <c r="R5301" s="623"/>
      <c r="S5301" s="478"/>
      <c r="T5301" s="478"/>
      <c r="U5301" s="624"/>
      <c r="V5301" s="624"/>
      <c r="W5301" s="624"/>
      <c r="BB5301" s="478"/>
      <c r="BC5301" s="478"/>
      <c r="BD5301" s="478"/>
      <c r="BE5301" s="478"/>
      <c r="BF5301" s="478"/>
      <c r="BG5301" s="478"/>
    </row>
    <row r="5302" spans="2:59" x14ac:dyDescent="0.2">
      <c r="B5302" s="478"/>
      <c r="C5302" s="478"/>
      <c r="D5302" s="620"/>
      <c r="E5302" s="620"/>
      <c r="F5302" s="620"/>
      <c r="G5302" s="479"/>
      <c r="H5302" s="621"/>
      <c r="I5302" s="622"/>
      <c r="J5302" s="622"/>
      <c r="K5302" s="623"/>
      <c r="L5302" s="623"/>
      <c r="M5302" s="622"/>
      <c r="N5302" s="623"/>
      <c r="O5302" s="622"/>
      <c r="P5302" s="479"/>
      <c r="Q5302" s="479"/>
      <c r="R5302" s="623"/>
      <c r="S5302" s="478"/>
      <c r="T5302" s="478"/>
      <c r="U5302" s="624"/>
      <c r="V5302" s="624"/>
      <c r="W5302" s="624"/>
      <c r="BB5302" s="478"/>
      <c r="BC5302" s="478"/>
      <c r="BD5302" s="478"/>
      <c r="BE5302" s="478"/>
      <c r="BF5302" s="478"/>
      <c r="BG5302" s="478"/>
    </row>
    <row r="5303" spans="2:59" x14ac:dyDescent="0.2">
      <c r="B5303" s="478"/>
      <c r="C5303" s="478"/>
      <c r="D5303" s="620"/>
      <c r="E5303" s="620"/>
      <c r="F5303" s="620"/>
      <c r="G5303" s="479"/>
      <c r="H5303" s="621"/>
      <c r="I5303" s="622"/>
      <c r="J5303" s="622"/>
      <c r="K5303" s="623"/>
      <c r="L5303" s="623"/>
      <c r="M5303" s="622"/>
      <c r="N5303" s="623"/>
      <c r="O5303" s="622"/>
      <c r="P5303" s="479"/>
      <c r="Q5303" s="479"/>
      <c r="R5303" s="623"/>
      <c r="S5303" s="478"/>
      <c r="T5303" s="478"/>
      <c r="U5303" s="624"/>
      <c r="V5303" s="624"/>
      <c r="W5303" s="624"/>
      <c r="BB5303" s="478"/>
      <c r="BC5303" s="478"/>
      <c r="BD5303" s="478"/>
      <c r="BE5303" s="478"/>
      <c r="BF5303" s="478"/>
      <c r="BG5303" s="478"/>
    </row>
    <row r="5304" spans="2:59" x14ac:dyDescent="0.2">
      <c r="B5304" s="478"/>
      <c r="C5304" s="478"/>
      <c r="D5304" s="620"/>
      <c r="E5304" s="620"/>
      <c r="F5304" s="620"/>
      <c r="G5304" s="479"/>
      <c r="H5304" s="621"/>
      <c r="I5304" s="622"/>
      <c r="J5304" s="622"/>
      <c r="K5304" s="623"/>
      <c r="L5304" s="623"/>
      <c r="M5304" s="622"/>
      <c r="N5304" s="623"/>
      <c r="O5304" s="622"/>
      <c r="P5304" s="479"/>
      <c r="Q5304" s="479"/>
      <c r="R5304" s="623"/>
      <c r="S5304" s="478"/>
      <c r="T5304" s="478"/>
      <c r="U5304" s="624"/>
      <c r="V5304" s="624"/>
      <c r="W5304" s="624"/>
      <c r="BB5304" s="478"/>
      <c r="BC5304" s="478"/>
      <c r="BD5304" s="478"/>
      <c r="BE5304" s="478"/>
      <c r="BF5304" s="478"/>
      <c r="BG5304" s="478"/>
    </row>
    <row r="5305" spans="2:59" x14ac:dyDescent="0.2">
      <c r="B5305" s="478"/>
      <c r="C5305" s="478"/>
      <c r="D5305" s="620"/>
      <c r="E5305" s="620"/>
      <c r="F5305" s="620"/>
      <c r="G5305" s="479"/>
      <c r="H5305" s="621"/>
      <c r="I5305" s="622"/>
      <c r="J5305" s="622"/>
      <c r="K5305" s="623"/>
      <c r="L5305" s="623"/>
      <c r="M5305" s="622"/>
      <c r="N5305" s="623"/>
      <c r="O5305" s="622"/>
      <c r="P5305" s="479"/>
      <c r="Q5305" s="479"/>
      <c r="R5305" s="623"/>
      <c r="S5305" s="478"/>
      <c r="T5305" s="478"/>
      <c r="U5305" s="624"/>
      <c r="V5305" s="624"/>
      <c r="W5305" s="624"/>
      <c r="BB5305" s="478"/>
      <c r="BC5305" s="478"/>
      <c r="BD5305" s="478"/>
      <c r="BE5305" s="478"/>
      <c r="BF5305" s="478"/>
      <c r="BG5305" s="478"/>
    </row>
    <row r="5306" spans="2:59" x14ac:dyDescent="0.2">
      <c r="B5306" s="478"/>
      <c r="C5306" s="478"/>
      <c r="D5306" s="620"/>
      <c r="E5306" s="620"/>
      <c r="F5306" s="620"/>
      <c r="G5306" s="479"/>
      <c r="H5306" s="621"/>
      <c r="I5306" s="622"/>
      <c r="J5306" s="622"/>
      <c r="K5306" s="623"/>
      <c r="L5306" s="623"/>
      <c r="M5306" s="622"/>
      <c r="N5306" s="623"/>
      <c r="O5306" s="622"/>
      <c r="P5306" s="479"/>
      <c r="Q5306" s="479"/>
      <c r="R5306" s="623"/>
      <c r="S5306" s="478"/>
      <c r="T5306" s="478"/>
      <c r="U5306" s="624"/>
      <c r="V5306" s="624"/>
      <c r="W5306" s="624"/>
      <c r="BB5306" s="478"/>
      <c r="BC5306" s="478"/>
      <c r="BD5306" s="478"/>
      <c r="BE5306" s="478"/>
      <c r="BF5306" s="478"/>
      <c r="BG5306" s="478"/>
    </row>
    <row r="5307" spans="2:59" x14ac:dyDescent="0.2">
      <c r="B5307" s="478"/>
      <c r="C5307" s="478"/>
      <c r="D5307" s="620"/>
      <c r="E5307" s="620"/>
      <c r="F5307" s="620"/>
      <c r="G5307" s="479"/>
      <c r="H5307" s="621"/>
      <c r="I5307" s="622"/>
      <c r="J5307" s="622"/>
      <c r="K5307" s="623"/>
      <c r="L5307" s="623"/>
      <c r="M5307" s="622"/>
      <c r="N5307" s="623"/>
      <c r="O5307" s="622"/>
      <c r="P5307" s="479"/>
      <c r="Q5307" s="479"/>
      <c r="R5307" s="623"/>
      <c r="S5307" s="478"/>
      <c r="T5307" s="478"/>
      <c r="U5307" s="624"/>
      <c r="V5307" s="624"/>
      <c r="W5307" s="624"/>
      <c r="BB5307" s="478"/>
      <c r="BC5307" s="478"/>
      <c r="BD5307" s="478"/>
      <c r="BE5307" s="478"/>
      <c r="BF5307" s="478"/>
      <c r="BG5307" s="478"/>
    </row>
    <row r="5308" spans="2:59" x14ac:dyDescent="0.2">
      <c r="B5308" s="478"/>
      <c r="C5308" s="478"/>
      <c r="D5308" s="620"/>
      <c r="E5308" s="620"/>
      <c r="F5308" s="620"/>
      <c r="G5308" s="479"/>
      <c r="H5308" s="621"/>
      <c r="I5308" s="622"/>
      <c r="J5308" s="622"/>
      <c r="K5308" s="623"/>
      <c r="L5308" s="623"/>
      <c r="M5308" s="622"/>
      <c r="N5308" s="623"/>
      <c r="O5308" s="622"/>
      <c r="P5308" s="479"/>
      <c r="Q5308" s="479"/>
      <c r="R5308" s="623"/>
      <c r="S5308" s="478"/>
      <c r="T5308" s="478"/>
      <c r="U5308" s="624"/>
      <c r="V5308" s="624"/>
      <c r="W5308" s="624"/>
      <c r="BB5308" s="478"/>
      <c r="BC5308" s="478"/>
      <c r="BD5308" s="478"/>
      <c r="BE5308" s="478"/>
      <c r="BF5308" s="478"/>
      <c r="BG5308" s="478"/>
    </row>
    <row r="5309" spans="2:59" x14ac:dyDescent="0.2">
      <c r="B5309" s="478"/>
      <c r="C5309" s="478"/>
      <c r="D5309" s="620"/>
      <c r="E5309" s="620"/>
      <c r="F5309" s="620"/>
      <c r="G5309" s="479"/>
      <c r="H5309" s="621"/>
      <c r="I5309" s="622"/>
      <c r="J5309" s="622"/>
      <c r="K5309" s="623"/>
      <c r="L5309" s="623"/>
      <c r="M5309" s="622"/>
      <c r="N5309" s="623"/>
      <c r="O5309" s="622"/>
      <c r="P5309" s="479"/>
      <c r="Q5309" s="479"/>
      <c r="R5309" s="623"/>
      <c r="S5309" s="478"/>
      <c r="T5309" s="478"/>
      <c r="U5309" s="624"/>
      <c r="V5309" s="624"/>
      <c r="W5309" s="624"/>
      <c r="BB5309" s="478"/>
      <c r="BC5309" s="478"/>
      <c r="BD5309" s="478"/>
      <c r="BE5309" s="478"/>
      <c r="BF5309" s="478"/>
      <c r="BG5309" s="478"/>
    </row>
    <row r="5310" spans="2:59" x14ac:dyDescent="0.2">
      <c r="B5310" s="478"/>
      <c r="C5310" s="478"/>
      <c r="D5310" s="620"/>
      <c r="E5310" s="620"/>
      <c r="F5310" s="620"/>
      <c r="G5310" s="479"/>
      <c r="H5310" s="621"/>
      <c r="I5310" s="622"/>
      <c r="J5310" s="622"/>
      <c r="K5310" s="623"/>
      <c r="L5310" s="623"/>
      <c r="M5310" s="622"/>
      <c r="N5310" s="623"/>
      <c r="O5310" s="622"/>
      <c r="P5310" s="479"/>
      <c r="Q5310" s="479"/>
      <c r="R5310" s="623"/>
      <c r="S5310" s="478"/>
      <c r="T5310" s="478"/>
      <c r="U5310" s="624"/>
      <c r="V5310" s="624"/>
      <c r="W5310" s="624"/>
      <c r="BB5310" s="478"/>
      <c r="BC5310" s="478"/>
      <c r="BD5310" s="478"/>
      <c r="BE5310" s="478"/>
      <c r="BF5310" s="478"/>
      <c r="BG5310" s="478"/>
    </row>
    <row r="5311" spans="2:59" x14ac:dyDescent="0.2">
      <c r="B5311" s="478"/>
      <c r="C5311" s="478"/>
      <c r="D5311" s="620"/>
      <c r="E5311" s="620"/>
      <c r="F5311" s="620"/>
      <c r="G5311" s="479"/>
      <c r="H5311" s="621"/>
      <c r="I5311" s="622"/>
      <c r="J5311" s="622"/>
      <c r="K5311" s="623"/>
      <c r="L5311" s="623"/>
      <c r="M5311" s="622"/>
      <c r="N5311" s="623"/>
      <c r="O5311" s="622"/>
      <c r="P5311" s="479"/>
      <c r="Q5311" s="479"/>
      <c r="R5311" s="623"/>
      <c r="S5311" s="478"/>
      <c r="T5311" s="478"/>
      <c r="U5311" s="624"/>
      <c r="V5311" s="624"/>
      <c r="W5311" s="624"/>
      <c r="BB5311" s="478"/>
      <c r="BC5311" s="478"/>
      <c r="BD5311" s="478"/>
      <c r="BE5311" s="478"/>
      <c r="BF5311" s="478"/>
      <c r="BG5311" s="478"/>
    </row>
    <row r="5312" spans="2:59" x14ac:dyDescent="0.2">
      <c r="B5312" s="478"/>
      <c r="C5312" s="478"/>
      <c r="D5312" s="620"/>
      <c r="E5312" s="620"/>
      <c r="F5312" s="620"/>
      <c r="G5312" s="479"/>
      <c r="H5312" s="621"/>
      <c r="I5312" s="622"/>
      <c r="J5312" s="622"/>
      <c r="K5312" s="623"/>
      <c r="L5312" s="623"/>
      <c r="M5312" s="622"/>
      <c r="N5312" s="623"/>
      <c r="O5312" s="622"/>
      <c r="P5312" s="479"/>
      <c r="Q5312" s="479"/>
      <c r="R5312" s="623"/>
      <c r="S5312" s="478"/>
      <c r="T5312" s="478"/>
      <c r="U5312" s="624"/>
      <c r="V5312" s="624"/>
      <c r="W5312" s="624"/>
      <c r="BB5312" s="478"/>
      <c r="BC5312" s="478"/>
      <c r="BD5312" s="478"/>
      <c r="BE5312" s="478"/>
      <c r="BF5312" s="478"/>
      <c r="BG5312" s="478"/>
    </row>
    <row r="5313" spans="2:59" x14ac:dyDescent="0.2">
      <c r="B5313" s="478"/>
      <c r="C5313" s="478"/>
      <c r="D5313" s="620"/>
      <c r="E5313" s="620"/>
      <c r="F5313" s="620"/>
      <c r="G5313" s="479"/>
      <c r="H5313" s="621"/>
      <c r="I5313" s="622"/>
      <c r="J5313" s="622"/>
      <c r="K5313" s="623"/>
      <c r="L5313" s="623"/>
      <c r="M5313" s="622"/>
      <c r="N5313" s="623"/>
      <c r="O5313" s="622"/>
      <c r="P5313" s="479"/>
      <c r="Q5313" s="479"/>
      <c r="R5313" s="623"/>
      <c r="S5313" s="478"/>
      <c r="T5313" s="478"/>
      <c r="U5313" s="624"/>
      <c r="V5313" s="624"/>
      <c r="W5313" s="624"/>
      <c r="BB5313" s="478"/>
      <c r="BC5313" s="478"/>
      <c r="BD5313" s="478"/>
      <c r="BE5313" s="478"/>
      <c r="BF5313" s="478"/>
      <c r="BG5313" s="478"/>
    </row>
    <row r="5314" spans="2:59" x14ac:dyDescent="0.2">
      <c r="B5314" s="478"/>
      <c r="C5314" s="478"/>
      <c r="D5314" s="620"/>
      <c r="E5314" s="620"/>
      <c r="F5314" s="620"/>
      <c r="G5314" s="479"/>
      <c r="H5314" s="621"/>
      <c r="I5314" s="622"/>
      <c r="J5314" s="622"/>
      <c r="K5314" s="623"/>
      <c r="L5314" s="623"/>
      <c r="M5314" s="622"/>
      <c r="N5314" s="623"/>
      <c r="O5314" s="622"/>
      <c r="P5314" s="479"/>
      <c r="Q5314" s="479"/>
      <c r="R5314" s="623"/>
      <c r="S5314" s="478"/>
      <c r="T5314" s="478"/>
      <c r="U5314" s="624"/>
      <c r="V5314" s="624"/>
      <c r="W5314" s="624"/>
      <c r="BB5314" s="478"/>
      <c r="BC5314" s="478"/>
      <c r="BD5314" s="478"/>
      <c r="BE5314" s="478"/>
      <c r="BF5314" s="478"/>
      <c r="BG5314" s="478"/>
    </row>
    <row r="5315" spans="2:59" x14ac:dyDescent="0.2">
      <c r="B5315" s="478"/>
      <c r="C5315" s="478"/>
      <c r="D5315" s="620"/>
      <c r="E5315" s="620"/>
      <c r="F5315" s="620"/>
      <c r="G5315" s="479"/>
      <c r="H5315" s="621"/>
      <c r="I5315" s="622"/>
      <c r="J5315" s="622"/>
      <c r="K5315" s="623"/>
      <c r="L5315" s="623"/>
      <c r="M5315" s="622"/>
      <c r="N5315" s="623"/>
      <c r="O5315" s="622"/>
      <c r="P5315" s="479"/>
      <c r="Q5315" s="479"/>
      <c r="R5315" s="623"/>
      <c r="S5315" s="478"/>
      <c r="T5315" s="478"/>
      <c r="U5315" s="624"/>
      <c r="V5315" s="624"/>
      <c r="W5315" s="624"/>
      <c r="BB5315" s="478"/>
      <c r="BC5315" s="478"/>
      <c r="BD5315" s="478"/>
      <c r="BE5315" s="478"/>
      <c r="BF5315" s="478"/>
      <c r="BG5315" s="478"/>
    </row>
    <row r="5316" spans="2:59" x14ac:dyDescent="0.2">
      <c r="B5316" s="478"/>
      <c r="C5316" s="478"/>
      <c r="D5316" s="620"/>
      <c r="E5316" s="620"/>
      <c r="F5316" s="620"/>
      <c r="G5316" s="479"/>
      <c r="H5316" s="621"/>
      <c r="I5316" s="622"/>
      <c r="J5316" s="622"/>
      <c r="K5316" s="623"/>
      <c r="L5316" s="623"/>
      <c r="M5316" s="622"/>
      <c r="N5316" s="623"/>
      <c r="O5316" s="622"/>
      <c r="P5316" s="479"/>
      <c r="Q5316" s="479"/>
      <c r="R5316" s="623"/>
      <c r="S5316" s="478"/>
      <c r="T5316" s="478"/>
      <c r="U5316" s="624"/>
      <c r="V5316" s="624"/>
      <c r="W5316" s="624"/>
      <c r="BB5316" s="478"/>
      <c r="BC5316" s="478"/>
      <c r="BD5316" s="478"/>
      <c r="BE5316" s="478"/>
      <c r="BF5316" s="478"/>
      <c r="BG5316" s="478"/>
    </row>
    <row r="5317" spans="2:59" x14ac:dyDescent="0.2">
      <c r="B5317" s="478"/>
      <c r="C5317" s="478"/>
      <c r="D5317" s="620"/>
      <c r="E5317" s="620"/>
      <c r="F5317" s="620"/>
      <c r="G5317" s="479"/>
      <c r="H5317" s="621"/>
      <c r="I5317" s="622"/>
      <c r="J5317" s="622"/>
      <c r="K5317" s="623"/>
      <c r="L5317" s="623"/>
      <c r="M5317" s="622"/>
      <c r="N5317" s="623"/>
      <c r="O5317" s="622"/>
      <c r="P5317" s="479"/>
      <c r="Q5317" s="479"/>
      <c r="R5317" s="623"/>
      <c r="S5317" s="478"/>
      <c r="T5317" s="478"/>
      <c r="U5317" s="624"/>
      <c r="V5317" s="624"/>
      <c r="W5317" s="624"/>
      <c r="BB5317" s="478"/>
      <c r="BC5317" s="478"/>
      <c r="BD5317" s="478"/>
      <c r="BE5317" s="478"/>
      <c r="BF5317" s="478"/>
      <c r="BG5317" s="478"/>
    </row>
    <row r="5318" spans="2:59" x14ac:dyDescent="0.2">
      <c r="B5318" s="478"/>
      <c r="C5318" s="478"/>
      <c r="D5318" s="620"/>
      <c r="E5318" s="620"/>
      <c r="F5318" s="620"/>
      <c r="G5318" s="479"/>
      <c r="H5318" s="621"/>
      <c r="I5318" s="622"/>
      <c r="J5318" s="622"/>
      <c r="K5318" s="623"/>
      <c r="L5318" s="623"/>
      <c r="M5318" s="622"/>
      <c r="N5318" s="623"/>
      <c r="O5318" s="622"/>
      <c r="P5318" s="479"/>
      <c r="Q5318" s="479"/>
      <c r="R5318" s="623"/>
      <c r="S5318" s="478"/>
      <c r="T5318" s="478"/>
      <c r="U5318" s="624"/>
      <c r="V5318" s="624"/>
      <c r="W5318" s="624"/>
      <c r="BB5318" s="478"/>
      <c r="BC5318" s="478"/>
      <c r="BD5318" s="478"/>
      <c r="BE5318" s="478"/>
      <c r="BF5318" s="478"/>
      <c r="BG5318" s="478"/>
    </row>
    <row r="5319" spans="2:59" x14ac:dyDescent="0.2">
      <c r="B5319" s="478"/>
      <c r="C5319" s="478"/>
      <c r="D5319" s="620"/>
      <c r="E5319" s="620"/>
      <c r="F5319" s="620"/>
      <c r="G5319" s="479"/>
      <c r="H5319" s="621"/>
      <c r="I5319" s="622"/>
      <c r="J5319" s="622"/>
      <c r="K5319" s="623"/>
      <c r="L5319" s="623"/>
      <c r="M5319" s="622"/>
      <c r="N5319" s="623"/>
      <c r="O5319" s="622"/>
      <c r="P5319" s="479"/>
      <c r="Q5319" s="479"/>
      <c r="R5319" s="623"/>
      <c r="S5319" s="478"/>
      <c r="T5319" s="478"/>
      <c r="U5319" s="624"/>
      <c r="V5319" s="624"/>
      <c r="W5319" s="624"/>
      <c r="BB5319" s="478"/>
      <c r="BC5319" s="478"/>
      <c r="BD5319" s="478"/>
      <c r="BE5319" s="478"/>
      <c r="BF5319" s="478"/>
      <c r="BG5319" s="478"/>
    </row>
    <row r="5320" spans="2:59" x14ac:dyDescent="0.2">
      <c r="B5320" s="478"/>
      <c r="C5320" s="478"/>
      <c r="D5320" s="620"/>
      <c r="E5320" s="620"/>
      <c r="F5320" s="620"/>
      <c r="G5320" s="479"/>
      <c r="H5320" s="621"/>
      <c r="I5320" s="622"/>
      <c r="J5320" s="622"/>
      <c r="K5320" s="623"/>
      <c r="L5320" s="623"/>
      <c r="M5320" s="622"/>
      <c r="N5320" s="623"/>
      <c r="O5320" s="622"/>
      <c r="P5320" s="479"/>
      <c r="Q5320" s="479"/>
      <c r="R5320" s="623"/>
      <c r="S5320" s="478"/>
      <c r="T5320" s="478"/>
      <c r="U5320" s="624"/>
      <c r="V5320" s="624"/>
      <c r="W5320" s="624"/>
      <c r="BB5320" s="478"/>
      <c r="BC5320" s="478"/>
      <c r="BD5320" s="478"/>
      <c r="BE5320" s="478"/>
      <c r="BF5320" s="478"/>
      <c r="BG5320" s="478"/>
    </row>
    <row r="5321" spans="2:59" x14ac:dyDescent="0.2">
      <c r="B5321" s="478"/>
      <c r="C5321" s="478"/>
      <c r="D5321" s="620"/>
      <c r="E5321" s="620"/>
      <c r="F5321" s="620"/>
      <c r="G5321" s="479"/>
      <c r="H5321" s="621"/>
      <c r="I5321" s="622"/>
      <c r="J5321" s="622"/>
      <c r="K5321" s="623"/>
      <c r="L5321" s="623"/>
      <c r="M5321" s="622"/>
      <c r="N5321" s="623"/>
      <c r="O5321" s="622"/>
      <c r="P5321" s="479"/>
      <c r="Q5321" s="479"/>
      <c r="R5321" s="623"/>
      <c r="S5321" s="478"/>
      <c r="T5321" s="478"/>
      <c r="U5321" s="624"/>
      <c r="V5321" s="624"/>
      <c r="W5321" s="624"/>
      <c r="BB5321" s="478"/>
      <c r="BC5321" s="478"/>
      <c r="BD5321" s="478"/>
      <c r="BE5321" s="478"/>
      <c r="BF5321" s="478"/>
      <c r="BG5321" s="478"/>
    </row>
    <row r="5322" spans="2:59" x14ac:dyDescent="0.2">
      <c r="B5322" s="478"/>
      <c r="C5322" s="478"/>
      <c r="D5322" s="620"/>
      <c r="E5322" s="620"/>
      <c r="F5322" s="620"/>
      <c r="G5322" s="479"/>
      <c r="H5322" s="621"/>
      <c r="I5322" s="622"/>
      <c r="J5322" s="622"/>
      <c r="K5322" s="623"/>
      <c r="L5322" s="623"/>
      <c r="M5322" s="622"/>
      <c r="N5322" s="623"/>
      <c r="O5322" s="622"/>
      <c r="P5322" s="479"/>
      <c r="Q5322" s="479"/>
      <c r="R5322" s="623"/>
      <c r="S5322" s="478"/>
      <c r="T5322" s="478"/>
      <c r="U5322" s="624"/>
      <c r="V5322" s="624"/>
      <c r="W5322" s="624"/>
      <c r="BB5322" s="478"/>
      <c r="BC5322" s="478"/>
      <c r="BD5322" s="478"/>
      <c r="BE5322" s="478"/>
      <c r="BF5322" s="478"/>
      <c r="BG5322" s="478"/>
    </row>
    <row r="5323" spans="2:59" x14ac:dyDescent="0.2">
      <c r="B5323" s="478"/>
      <c r="C5323" s="478"/>
      <c r="D5323" s="620"/>
      <c r="E5323" s="620"/>
      <c r="F5323" s="620"/>
      <c r="G5323" s="479"/>
      <c r="H5323" s="621"/>
      <c r="I5323" s="622"/>
      <c r="J5323" s="622"/>
      <c r="K5323" s="623"/>
      <c r="L5323" s="623"/>
      <c r="M5323" s="622"/>
      <c r="N5323" s="623"/>
      <c r="O5323" s="622"/>
      <c r="P5323" s="479"/>
      <c r="Q5323" s="479"/>
      <c r="R5323" s="623"/>
      <c r="S5323" s="478"/>
      <c r="T5323" s="478"/>
      <c r="U5323" s="624"/>
      <c r="V5323" s="624"/>
      <c r="W5323" s="624"/>
      <c r="BB5323" s="478"/>
      <c r="BC5323" s="478"/>
      <c r="BD5323" s="478"/>
      <c r="BE5323" s="478"/>
      <c r="BF5323" s="478"/>
      <c r="BG5323" s="478"/>
    </row>
    <row r="5324" spans="2:59" x14ac:dyDescent="0.2">
      <c r="B5324" s="478"/>
      <c r="C5324" s="478"/>
      <c r="D5324" s="620"/>
      <c r="E5324" s="620"/>
      <c r="F5324" s="620"/>
      <c r="G5324" s="479"/>
      <c r="H5324" s="621"/>
      <c r="I5324" s="622"/>
      <c r="J5324" s="622"/>
      <c r="K5324" s="623"/>
      <c r="L5324" s="623"/>
      <c r="M5324" s="622"/>
      <c r="N5324" s="623"/>
      <c r="O5324" s="622"/>
      <c r="P5324" s="479"/>
      <c r="Q5324" s="479"/>
      <c r="R5324" s="623"/>
      <c r="S5324" s="478"/>
      <c r="T5324" s="478"/>
      <c r="U5324" s="624"/>
      <c r="V5324" s="624"/>
      <c r="W5324" s="624"/>
      <c r="BB5324" s="478"/>
      <c r="BC5324" s="478"/>
      <c r="BD5324" s="478"/>
      <c r="BE5324" s="478"/>
      <c r="BF5324" s="478"/>
      <c r="BG5324" s="478"/>
    </row>
    <row r="5325" spans="2:59" x14ac:dyDescent="0.2">
      <c r="B5325" s="478"/>
      <c r="C5325" s="478"/>
      <c r="D5325" s="620"/>
      <c r="E5325" s="620"/>
      <c r="F5325" s="620"/>
      <c r="G5325" s="479"/>
      <c r="H5325" s="621"/>
      <c r="I5325" s="622"/>
      <c r="J5325" s="622"/>
      <c r="K5325" s="623"/>
      <c r="L5325" s="623"/>
      <c r="M5325" s="622"/>
      <c r="N5325" s="623"/>
      <c r="O5325" s="622"/>
      <c r="P5325" s="479"/>
      <c r="Q5325" s="479"/>
      <c r="R5325" s="623"/>
      <c r="S5325" s="478"/>
      <c r="T5325" s="478"/>
      <c r="U5325" s="624"/>
      <c r="V5325" s="624"/>
      <c r="W5325" s="624"/>
      <c r="BB5325" s="478"/>
      <c r="BC5325" s="478"/>
      <c r="BD5325" s="478"/>
      <c r="BE5325" s="478"/>
      <c r="BF5325" s="478"/>
      <c r="BG5325" s="478"/>
    </row>
    <row r="5326" spans="2:59" x14ac:dyDescent="0.2">
      <c r="B5326" s="478"/>
      <c r="C5326" s="478"/>
      <c r="D5326" s="620"/>
      <c r="E5326" s="620"/>
      <c r="F5326" s="620"/>
      <c r="G5326" s="479"/>
      <c r="H5326" s="621"/>
      <c r="I5326" s="622"/>
      <c r="J5326" s="622"/>
      <c r="K5326" s="623"/>
      <c r="L5326" s="623"/>
      <c r="M5326" s="622"/>
      <c r="N5326" s="623"/>
      <c r="O5326" s="622"/>
      <c r="P5326" s="479"/>
      <c r="Q5326" s="479"/>
      <c r="R5326" s="623"/>
      <c r="S5326" s="478"/>
      <c r="T5326" s="478"/>
      <c r="U5326" s="624"/>
      <c r="V5326" s="624"/>
      <c r="W5326" s="624"/>
      <c r="BB5326" s="478"/>
      <c r="BC5326" s="478"/>
      <c r="BD5326" s="478"/>
      <c r="BE5326" s="478"/>
      <c r="BF5326" s="478"/>
      <c r="BG5326" s="478"/>
    </row>
    <row r="5327" spans="2:59" x14ac:dyDescent="0.2">
      <c r="B5327" s="478"/>
      <c r="C5327" s="478"/>
      <c r="D5327" s="620"/>
      <c r="E5327" s="620"/>
      <c r="F5327" s="620"/>
      <c r="G5327" s="479"/>
      <c r="H5327" s="621"/>
      <c r="I5327" s="622"/>
      <c r="J5327" s="622"/>
      <c r="K5327" s="623"/>
      <c r="L5327" s="623"/>
      <c r="M5327" s="622"/>
      <c r="N5327" s="623"/>
      <c r="O5327" s="622"/>
      <c r="P5327" s="479"/>
      <c r="Q5327" s="479"/>
      <c r="R5327" s="623"/>
      <c r="S5327" s="478"/>
      <c r="T5327" s="478"/>
      <c r="U5327" s="624"/>
      <c r="V5327" s="624"/>
      <c r="W5327" s="624"/>
      <c r="BB5327" s="478"/>
      <c r="BC5327" s="478"/>
      <c r="BD5327" s="478"/>
      <c r="BE5327" s="478"/>
      <c r="BF5327" s="478"/>
      <c r="BG5327" s="478"/>
    </row>
    <row r="5328" spans="2:59" x14ac:dyDescent="0.2">
      <c r="B5328" s="478"/>
      <c r="C5328" s="478"/>
      <c r="D5328" s="620"/>
      <c r="E5328" s="620"/>
      <c r="F5328" s="620"/>
      <c r="G5328" s="479"/>
      <c r="H5328" s="621"/>
      <c r="I5328" s="622"/>
      <c r="J5328" s="622"/>
      <c r="K5328" s="623"/>
      <c r="L5328" s="623"/>
      <c r="M5328" s="622"/>
      <c r="N5328" s="623"/>
      <c r="O5328" s="622"/>
      <c r="P5328" s="479"/>
      <c r="Q5328" s="479"/>
      <c r="R5328" s="623"/>
      <c r="S5328" s="478"/>
      <c r="T5328" s="478"/>
      <c r="U5328" s="624"/>
      <c r="V5328" s="624"/>
      <c r="W5328" s="624"/>
      <c r="BB5328" s="478"/>
      <c r="BC5328" s="478"/>
      <c r="BD5328" s="478"/>
      <c r="BE5328" s="478"/>
      <c r="BF5328" s="478"/>
      <c r="BG5328" s="478"/>
    </row>
    <row r="5329" spans="2:59" x14ac:dyDescent="0.2">
      <c r="B5329" s="478"/>
      <c r="C5329" s="478"/>
      <c r="D5329" s="620"/>
      <c r="E5329" s="620"/>
      <c r="F5329" s="620"/>
      <c r="G5329" s="479"/>
      <c r="H5329" s="621"/>
      <c r="I5329" s="622"/>
      <c r="J5329" s="622"/>
      <c r="K5329" s="623"/>
      <c r="L5329" s="623"/>
      <c r="M5329" s="622"/>
      <c r="N5329" s="623"/>
      <c r="O5329" s="622"/>
      <c r="P5329" s="479"/>
      <c r="Q5329" s="479"/>
      <c r="R5329" s="623"/>
      <c r="S5329" s="478"/>
      <c r="T5329" s="478"/>
      <c r="U5329" s="624"/>
      <c r="V5329" s="624"/>
      <c r="W5329" s="624"/>
      <c r="BB5329" s="478"/>
      <c r="BC5329" s="478"/>
      <c r="BD5329" s="478"/>
      <c r="BE5329" s="478"/>
      <c r="BF5329" s="478"/>
      <c r="BG5329" s="478"/>
    </row>
    <row r="5330" spans="2:59" x14ac:dyDescent="0.2">
      <c r="B5330" s="478"/>
      <c r="C5330" s="478"/>
      <c r="D5330" s="620"/>
      <c r="E5330" s="620"/>
      <c r="F5330" s="620"/>
      <c r="G5330" s="479"/>
      <c r="H5330" s="621"/>
      <c r="I5330" s="622"/>
      <c r="J5330" s="622"/>
      <c r="K5330" s="623"/>
      <c r="L5330" s="623"/>
      <c r="M5330" s="622"/>
      <c r="N5330" s="623"/>
      <c r="O5330" s="622"/>
      <c r="P5330" s="479"/>
      <c r="Q5330" s="479"/>
      <c r="R5330" s="623"/>
      <c r="S5330" s="478"/>
      <c r="T5330" s="478"/>
      <c r="U5330" s="624"/>
      <c r="V5330" s="624"/>
      <c r="W5330" s="624"/>
      <c r="BB5330" s="478"/>
      <c r="BC5330" s="478"/>
      <c r="BD5330" s="478"/>
      <c r="BE5330" s="478"/>
      <c r="BF5330" s="478"/>
      <c r="BG5330" s="478"/>
    </row>
    <row r="5331" spans="2:59" x14ac:dyDescent="0.2">
      <c r="B5331" s="478"/>
      <c r="C5331" s="478"/>
      <c r="D5331" s="620"/>
      <c r="E5331" s="620"/>
      <c r="F5331" s="620"/>
      <c r="G5331" s="479"/>
      <c r="H5331" s="621"/>
      <c r="I5331" s="622"/>
      <c r="J5331" s="622"/>
      <c r="K5331" s="623"/>
      <c r="L5331" s="623"/>
      <c r="M5331" s="622"/>
      <c r="N5331" s="623"/>
      <c r="O5331" s="622"/>
      <c r="P5331" s="479"/>
      <c r="Q5331" s="479"/>
      <c r="R5331" s="623"/>
      <c r="S5331" s="478"/>
      <c r="T5331" s="478"/>
      <c r="U5331" s="624"/>
      <c r="V5331" s="624"/>
      <c r="W5331" s="624"/>
      <c r="BB5331" s="478"/>
      <c r="BC5331" s="478"/>
      <c r="BD5331" s="478"/>
      <c r="BE5331" s="478"/>
      <c r="BF5331" s="478"/>
      <c r="BG5331" s="478"/>
    </row>
    <row r="5332" spans="2:59" x14ac:dyDescent="0.2">
      <c r="B5332" s="478"/>
      <c r="C5332" s="478"/>
      <c r="D5332" s="620"/>
      <c r="E5332" s="620"/>
      <c r="F5332" s="620"/>
      <c r="G5332" s="479"/>
      <c r="H5332" s="621"/>
      <c r="I5332" s="622"/>
      <c r="J5332" s="622"/>
      <c r="K5332" s="623"/>
      <c r="L5332" s="623"/>
      <c r="M5332" s="622"/>
      <c r="N5332" s="623"/>
      <c r="O5332" s="622"/>
      <c r="P5332" s="479"/>
      <c r="Q5332" s="479"/>
      <c r="R5332" s="623"/>
      <c r="S5332" s="478"/>
      <c r="T5332" s="478"/>
      <c r="U5332" s="624"/>
      <c r="V5332" s="624"/>
      <c r="W5332" s="624"/>
      <c r="BB5332" s="478"/>
      <c r="BC5332" s="478"/>
      <c r="BD5332" s="478"/>
      <c r="BE5332" s="478"/>
      <c r="BF5332" s="478"/>
      <c r="BG5332" s="478"/>
    </row>
    <row r="5333" spans="2:59" x14ac:dyDescent="0.2">
      <c r="B5333" s="478"/>
      <c r="C5333" s="478"/>
      <c r="D5333" s="620"/>
      <c r="E5333" s="620"/>
      <c r="F5333" s="620"/>
      <c r="G5333" s="479"/>
      <c r="H5333" s="621"/>
      <c r="I5333" s="622"/>
      <c r="J5333" s="622"/>
      <c r="K5333" s="623"/>
      <c r="L5333" s="623"/>
      <c r="M5333" s="622"/>
      <c r="N5333" s="623"/>
      <c r="O5333" s="622"/>
      <c r="P5333" s="479"/>
      <c r="Q5333" s="479"/>
      <c r="R5333" s="623"/>
      <c r="S5333" s="478"/>
      <c r="T5333" s="478"/>
      <c r="U5333" s="624"/>
      <c r="V5333" s="624"/>
      <c r="W5333" s="624"/>
      <c r="BB5333" s="478"/>
      <c r="BC5333" s="478"/>
      <c r="BD5333" s="478"/>
      <c r="BE5333" s="478"/>
      <c r="BF5333" s="478"/>
      <c r="BG5333" s="478"/>
    </row>
    <row r="5334" spans="2:59" x14ac:dyDescent="0.2">
      <c r="B5334" s="478"/>
      <c r="C5334" s="478"/>
      <c r="D5334" s="620"/>
      <c r="E5334" s="620"/>
      <c r="F5334" s="620"/>
      <c r="G5334" s="479"/>
      <c r="H5334" s="621"/>
      <c r="I5334" s="622"/>
      <c r="J5334" s="622"/>
      <c r="K5334" s="623"/>
      <c r="L5334" s="623"/>
      <c r="M5334" s="622"/>
      <c r="N5334" s="623"/>
      <c r="O5334" s="622"/>
      <c r="P5334" s="479"/>
      <c r="Q5334" s="479"/>
      <c r="R5334" s="623"/>
      <c r="S5334" s="478"/>
      <c r="T5334" s="478"/>
      <c r="U5334" s="624"/>
      <c r="V5334" s="624"/>
      <c r="W5334" s="624"/>
      <c r="BB5334" s="478"/>
      <c r="BC5334" s="478"/>
      <c r="BD5334" s="478"/>
      <c r="BE5334" s="478"/>
      <c r="BF5334" s="478"/>
      <c r="BG5334" s="478"/>
    </row>
    <row r="5335" spans="2:59" x14ac:dyDescent="0.2">
      <c r="B5335" s="478"/>
      <c r="C5335" s="478"/>
      <c r="D5335" s="620"/>
      <c r="E5335" s="620"/>
      <c r="F5335" s="620"/>
      <c r="G5335" s="479"/>
      <c r="H5335" s="621"/>
      <c r="I5335" s="622"/>
      <c r="J5335" s="622"/>
      <c r="K5335" s="623"/>
      <c r="L5335" s="623"/>
      <c r="M5335" s="622"/>
      <c r="N5335" s="623"/>
      <c r="O5335" s="622"/>
      <c r="P5335" s="479"/>
      <c r="Q5335" s="479"/>
      <c r="R5335" s="623"/>
      <c r="S5335" s="478"/>
      <c r="T5335" s="478"/>
      <c r="U5335" s="624"/>
      <c r="V5335" s="624"/>
      <c r="W5335" s="624"/>
      <c r="BB5335" s="478"/>
      <c r="BC5335" s="478"/>
      <c r="BD5335" s="478"/>
      <c r="BE5335" s="478"/>
      <c r="BF5335" s="478"/>
      <c r="BG5335" s="478"/>
    </row>
    <row r="5336" spans="2:59" x14ac:dyDescent="0.2">
      <c r="B5336" s="478"/>
      <c r="C5336" s="478"/>
      <c r="D5336" s="620"/>
      <c r="E5336" s="620"/>
      <c r="F5336" s="620"/>
      <c r="G5336" s="479"/>
      <c r="H5336" s="621"/>
      <c r="I5336" s="622"/>
      <c r="J5336" s="622"/>
      <c r="K5336" s="623"/>
      <c r="L5336" s="623"/>
      <c r="M5336" s="622"/>
      <c r="N5336" s="623"/>
      <c r="O5336" s="622"/>
      <c r="P5336" s="479"/>
      <c r="Q5336" s="479"/>
      <c r="R5336" s="623"/>
      <c r="S5336" s="478"/>
      <c r="T5336" s="478"/>
      <c r="U5336" s="624"/>
      <c r="V5336" s="624"/>
      <c r="W5336" s="624"/>
      <c r="BB5336" s="478"/>
      <c r="BC5336" s="478"/>
      <c r="BD5336" s="478"/>
      <c r="BE5336" s="478"/>
      <c r="BF5336" s="478"/>
      <c r="BG5336" s="478"/>
    </row>
    <row r="5337" spans="2:59" x14ac:dyDescent="0.2">
      <c r="B5337" s="478"/>
      <c r="C5337" s="478"/>
      <c r="D5337" s="620"/>
      <c r="E5337" s="620"/>
      <c r="F5337" s="620"/>
      <c r="G5337" s="479"/>
      <c r="H5337" s="621"/>
      <c r="I5337" s="622"/>
      <c r="J5337" s="622"/>
      <c r="K5337" s="623"/>
      <c r="L5337" s="623"/>
      <c r="M5337" s="622"/>
      <c r="N5337" s="623"/>
      <c r="O5337" s="622"/>
      <c r="P5337" s="479"/>
      <c r="Q5337" s="479"/>
      <c r="R5337" s="623"/>
      <c r="S5337" s="478"/>
      <c r="T5337" s="478"/>
      <c r="U5337" s="624"/>
      <c r="V5337" s="624"/>
      <c r="W5337" s="624"/>
      <c r="BB5337" s="478"/>
      <c r="BC5337" s="478"/>
      <c r="BD5337" s="478"/>
      <c r="BE5337" s="478"/>
      <c r="BF5337" s="478"/>
      <c r="BG5337" s="478"/>
    </row>
    <row r="5338" spans="2:59" x14ac:dyDescent="0.2">
      <c r="B5338" s="478"/>
      <c r="C5338" s="478"/>
      <c r="D5338" s="620"/>
      <c r="E5338" s="620"/>
      <c r="F5338" s="620"/>
      <c r="G5338" s="479"/>
      <c r="H5338" s="621"/>
      <c r="I5338" s="622"/>
      <c r="J5338" s="622"/>
      <c r="K5338" s="623"/>
      <c r="L5338" s="623"/>
      <c r="M5338" s="622"/>
      <c r="N5338" s="623"/>
      <c r="O5338" s="622"/>
      <c r="P5338" s="479"/>
      <c r="Q5338" s="479"/>
      <c r="R5338" s="623"/>
      <c r="S5338" s="478"/>
      <c r="T5338" s="478"/>
      <c r="U5338" s="624"/>
      <c r="V5338" s="624"/>
      <c r="W5338" s="624"/>
      <c r="BB5338" s="478"/>
      <c r="BC5338" s="478"/>
      <c r="BD5338" s="478"/>
      <c r="BE5338" s="478"/>
      <c r="BF5338" s="478"/>
      <c r="BG5338" s="478"/>
    </row>
    <row r="5339" spans="2:59" x14ac:dyDescent="0.2">
      <c r="B5339" s="478"/>
      <c r="C5339" s="478"/>
      <c r="D5339" s="620"/>
      <c r="E5339" s="620"/>
      <c r="F5339" s="620"/>
      <c r="G5339" s="479"/>
      <c r="H5339" s="621"/>
      <c r="I5339" s="622"/>
      <c r="J5339" s="622"/>
      <c r="K5339" s="623"/>
      <c r="L5339" s="623"/>
      <c r="M5339" s="622"/>
      <c r="N5339" s="623"/>
      <c r="O5339" s="622"/>
      <c r="P5339" s="479"/>
      <c r="Q5339" s="479"/>
      <c r="R5339" s="623"/>
      <c r="S5339" s="478"/>
      <c r="T5339" s="478"/>
      <c r="U5339" s="624"/>
      <c r="V5339" s="624"/>
      <c r="W5339" s="624"/>
      <c r="BB5339" s="478"/>
      <c r="BC5339" s="478"/>
      <c r="BD5339" s="478"/>
      <c r="BE5339" s="478"/>
      <c r="BF5339" s="478"/>
      <c r="BG5339" s="478"/>
    </row>
    <row r="5340" spans="2:59" x14ac:dyDescent="0.2">
      <c r="B5340" s="478"/>
      <c r="C5340" s="478"/>
      <c r="D5340" s="620"/>
      <c r="E5340" s="620"/>
      <c r="F5340" s="620"/>
      <c r="G5340" s="479"/>
      <c r="H5340" s="621"/>
      <c r="I5340" s="622"/>
      <c r="J5340" s="622"/>
      <c r="K5340" s="623"/>
      <c r="L5340" s="623"/>
      <c r="M5340" s="622"/>
      <c r="N5340" s="623"/>
      <c r="O5340" s="622"/>
      <c r="P5340" s="479"/>
      <c r="Q5340" s="479"/>
      <c r="R5340" s="623"/>
      <c r="S5340" s="478"/>
      <c r="T5340" s="478"/>
      <c r="U5340" s="624"/>
      <c r="V5340" s="624"/>
      <c r="W5340" s="624"/>
      <c r="BB5340" s="478"/>
      <c r="BC5340" s="478"/>
      <c r="BD5340" s="478"/>
      <c r="BE5340" s="478"/>
      <c r="BF5340" s="478"/>
      <c r="BG5340" s="478"/>
    </row>
    <row r="5341" spans="2:59" x14ac:dyDescent="0.2">
      <c r="B5341" s="478"/>
      <c r="C5341" s="478"/>
      <c r="D5341" s="620"/>
      <c r="E5341" s="620"/>
      <c r="F5341" s="620"/>
      <c r="G5341" s="479"/>
      <c r="H5341" s="621"/>
      <c r="I5341" s="622"/>
      <c r="J5341" s="622"/>
      <c r="K5341" s="623"/>
      <c r="L5341" s="623"/>
      <c r="M5341" s="622"/>
      <c r="N5341" s="623"/>
      <c r="O5341" s="622"/>
      <c r="P5341" s="479"/>
      <c r="Q5341" s="479"/>
      <c r="R5341" s="623"/>
      <c r="S5341" s="478"/>
      <c r="T5341" s="478"/>
      <c r="U5341" s="624"/>
      <c r="V5341" s="624"/>
      <c r="W5341" s="624"/>
      <c r="BB5341" s="478"/>
      <c r="BC5341" s="478"/>
      <c r="BD5341" s="478"/>
      <c r="BE5341" s="478"/>
      <c r="BF5341" s="478"/>
      <c r="BG5341" s="478"/>
    </row>
    <row r="5342" spans="2:59" x14ac:dyDescent="0.2">
      <c r="B5342" s="478"/>
      <c r="C5342" s="478"/>
      <c r="D5342" s="620"/>
      <c r="E5342" s="620"/>
      <c r="F5342" s="620"/>
      <c r="G5342" s="479"/>
      <c r="H5342" s="621"/>
      <c r="I5342" s="622"/>
      <c r="J5342" s="622"/>
      <c r="K5342" s="623"/>
      <c r="L5342" s="623"/>
      <c r="M5342" s="622"/>
      <c r="N5342" s="623"/>
      <c r="O5342" s="622"/>
      <c r="P5342" s="479"/>
      <c r="Q5342" s="479"/>
      <c r="R5342" s="623"/>
      <c r="S5342" s="478"/>
      <c r="T5342" s="478"/>
      <c r="U5342" s="624"/>
      <c r="V5342" s="624"/>
      <c r="W5342" s="624"/>
      <c r="BB5342" s="478"/>
      <c r="BC5342" s="478"/>
      <c r="BD5342" s="478"/>
      <c r="BE5342" s="478"/>
      <c r="BF5342" s="478"/>
      <c r="BG5342" s="478"/>
    </row>
    <row r="5343" spans="2:59" x14ac:dyDescent="0.2">
      <c r="B5343" s="478"/>
      <c r="C5343" s="478"/>
      <c r="D5343" s="620"/>
      <c r="E5343" s="620"/>
      <c r="F5343" s="620"/>
      <c r="G5343" s="479"/>
      <c r="H5343" s="621"/>
      <c r="I5343" s="622"/>
      <c r="J5343" s="622"/>
      <c r="K5343" s="623"/>
      <c r="L5343" s="623"/>
      <c r="M5343" s="622"/>
      <c r="N5343" s="623"/>
      <c r="O5343" s="622"/>
      <c r="P5343" s="479"/>
      <c r="Q5343" s="479"/>
      <c r="R5343" s="623"/>
      <c r="S5343" s="478"/>
      <c r="T5343" s="478"/>
      <c r="U5343" s="624"/>
      <c r="V5343" s="624"/>
      <c r="W5343" s="624"/>
      <c r="BB5343" s="478"/>
      <c r="BC5343" s="478"/>
      <c r="BD5343" s="478"/>
      <c r="BE5343" s="478"/>
      <c r="BF5343" s="478"/>
      <c r="BG5343" s="478"/>
    </row>
    <row r="5344" spans="2:59" x14ac:dyDescent="0.2">
      <c r="B5344" s="478"/>
      <c r="C5344" s="478"/>
      <c r="D5344" s="620"/>
      <c r="E5344" s="620"/>
      <c r="F5344" s="620"/>
      <c r="G5344" s="479"/>
      <c r="H5344" s="621"/>
      <c r="I5344" s="622"/>
      <c r="J5344" s="622"/>
      <c r="K5344" s="623"/>
      <c r="L5344" s="623"/>
      <c r="M5344" s="622"/>
      <c r="N5344" s="623"/>
      <c r="O5344" s="622"/>
      <c r="P5344" s="479"/>
      <c r="Q5344" s="479"/>
      <c r="R5344" s="623"/>
      <c r="S5344" s="478"/>
      <c r="T5344" s="478"/>
      <c r="U5344" s="624"/>
      <c r="V5344" s="624"/>
      <c r="W5344" s="624"/>
      <c r="BB5344" s="478"/>
      <c r="BC5344" s="478"/>
      <c r="BD5344" s="478"/>
      <c r="BE5344" s="478"/>
      <c r="BF5344" s="478"/>
      <c r="BG5344" s="478"/>
    </row>
    <row r="5345" spans="2:59" x14ac:dyDescent="0.2">
      <c r="B5345" s="478"/>
      <c r="C5345" s="478"/>
      <c r="D5345" s="620"/>
      <c r="E5345" s="620"/>
      <c r="F5345" s="620"/>
      <c r="G5345" s="479"/>
      <c r="H5345" s="621"/>
      <c r="I5345" s="622"/>
      <c r="J5345" s="622"/>
      <c r="K5345" s="623"/>
      <c r="L5345" s="623"/>
      <c r="M5345" s="622"/>
      <c r="N5345" s="623"/>
      <c r="O5345" s="622"/>
      <c r="P5345" s="479"/>
      <c r="Q5345" s="479"/>
      <c r="R5345" s="623"/>
      <c r="S5345" s="478"/>
      <c r="T5345" s="478"/>
      <c r="U5345" s="624"/>
      <c r="V5345" s="624"/>
      <c r="W5345" s="624"/>
      <c r="BB5345" s="478"/>
      <c r="BC5345" s="478"/>
      <c r="BD5345" s="478"/>
      <c r="BE5345" s="478"/>
      <c r="BF5345" s="478"/>
      <c r="BG5345" s="478"/>
    </row>
    <row r="5346" spans="2:59" x14ac:dyDescent="0.2">
      <c r="B5346" s="478"/>
      <c r="C5346" s="478"/>
      <c r="D5346" s="620"/>
      <c r="E5346" s="620"/>
      <c r="F5346" s="620"/>
      <c r="G5346" s="479"/>
      <c r="H5346" s="621"/>
      <c r="I5346" s="622"/>
      <c r="J5346" s="622"/>
      <c r="K5346" s="623"/>
      <c r="L5346" s="623"/>
      <c r="M5346" s="622"/>
      <c r="N5346" s="623"/>
      <c r="O5346" s="622"/>
      <c r="P5346" s="479"/>
      <c r="Q5346" s="479"/>
      <c r="R5346" s="623"/>
      <c r="S5346" s="478"/>
      <c r="T5346" s="478"/>
      <c r="U5346" s="624"/>
      <c r="V5346" s="624"/>
      <c r="W5346" s="624"/>
      <c r="BB5346" s="478"/>
      <c r="BC5346" s="478"/>
      <c r="BD5346" s="478"/>
      <c r="BE5346" s="478"/>
      <c r="BF5346" s="478"/>
      <c r="BG5346" s="478"/>
    </row>
    <row r="5347" spans="2:59" x14ac:dyDescent="0.2">
      <c r="B5347" s="478"/>
      <c r="C5347" s="478"/>
      <c r="D5347" s="620"/>
      <c r="E5347" s="620"/>
      <c r="F5347" s="620"/>
      <c r="G5347" s="479"/>
      <c r="H5347" s="621"/>
      <c r="I5347" s="622"/>
      <c r="J5347" s="622"/>
      <c r="K5347" s="623"/>
      <c r="L5347" s="623"/>
      <c r="M5347" s="622"/>
      <c r="N5347" s="623"/>
      <c r="O5347" s="622"/>
      <c r="P5347" s="479"/>
      <c r="Q5347" s="479"/>
      <c r="R5347" s="623"/>
      <c r="S5347" s="478"/>
      <c r="T5347" s="478"/>
      <c r="U5347" s="624"/>
      <c r="V5347" s="624"/>
      <c r="W5347" s="624"/>
      <c r="BB5347" s="478"/>
      <c r="BC5347" s="478"/>
      <c r="BD5347" s="478"/>
      <c r="BE5347" s="478"/>
      <c r="BF5347" s="478"/>
      <c r="BG5347" s="478"/>
    </row>
    <row r="5348" spans="2:59" x14ac:dyDescent="0.2">
      <c r="B5348" s="478"/>
      <c r="C5348" s="478"/>
      <c r="D5348" s="620"/>
      <c r="E5348" s="620"/>
      <c r="F5348" s="620"/>
      <c r="G5348" s="479"/>
      <c r="H5348" s="621"/>
      <c r="I5348" s="622"/>
      <c r="J5348" s="622"/>
      <c r="K5348" s="623"/>
      <c r="L5348" s="623"/>
      <c r="M5348" s="622"/>
      <c r="N5348" s="623"/>
      <c r="O5348" s="622"/>
      <c r="P5348" s="479"/>
      <c r="Q5348" s="479"/>
      <c r="R5348" s="623"/>
      <c r="S5348" s="478"/>
      <c r="T5348" s="478"/>
      <c r="U5348" s="624"/>
      <c r="V5348" s="624"/>
      <c r="W5348" s="624"/>
      <c r="BB5348" s="478"/>
      <c r="BC5348" s="478"/>
      <c r="BD5348" s="478"/>
      <c r="BE5348" s="478"/>
      <c r="BF5348" s="478"/>
      <c r="BG5348" s="478"/>
    </row>
    <row r="5349" spans="2:59" x14ac:dyDescent="0.2">
      <c r="B5349" s="478"/>
      <c r="C5349" s="478"/>
      <c r="D5349" s="620"/>
      <c r="E5349" s="620"/>
      <c r="F5349" s="620"/>
      <c r="G5349" s="479"/>
      <c r="H5349" s="621"/>
      <c r="I5349" s="622"/>
      <c r="J5349" s="622"/>
      <c r="K5349" s="623"/>
      <c r="L5349" s="623"/>
      <c r="M5349" s="622"/>
      <c r="N5349" s="623"/>
      <c r="O5349" s="622"/>
      <c r="P5349" s="479"/>
      <c r="Q5349" s="479"/>
      <c r="R5349" s="623"/>
      <c r="S5349" s="478"/>
      <c r="T5349" s="478"/>
      <c r="U5349" s="624"/>
      <c r="V5349" s="624"/>
      <c r="W5349" s="624"/>
      <c r="BB5349" s="478"/>
      <c r="BC5349" s="478"/>
      <c r="BD5349" s="478"/>
      <c r="BE5349" s="478"/>
      <c r="BF5349" s="478"/>
      <c r="BG5349" s="478"/>
    </row>
    <row r="5350" spans="2:59" x14ac:dyDescent="0.2">
      <c r="B5350" s="478"/>
      <c r="C5350" s="478"/>
      <c r="D5350" s="620"/>
      <c r="E5350" s="620"/>
      <c r="F5350" s="620"/>
      <c r="G5350" s="479"/>
      <c r="H5350" s="621"/>
      <c r="I5350" s="622"/>
      <c r="J5350" s="622"/>
      <c r="K5350" s="623"/>
      <c r="L5350" s="623"/>
      <c r="M5350" s="622"/>
      <c r="N5350" s="623"/>
      <c r="O5350" s="622"/>
      <c r="P5350" s="479"/>
      <c r="Q5350" s="479"/>
      <c r="R5350" s="623"/>
      <c r="S5350" s="478"/>
      <c r="T5350" s="478"/>
      <c r="U5350" s="624"/>
      <c r="V5350" s="624"/>
      <c r="W5350" s="624"/>
      <c r="BB5350" s="478"/>
      <c r="BC5350" s="478"/>
      <c r="BD5350" s="478"/>
      <c r="BE5350" s="478"/>
      <c r="BF5350" s="478"/>
      <c r="BG5350" s="478"/>
    </row>
    <row r="5351" spans="2:59" x14ac:dyDescent="0.2">
      <c r="B5351" s="478"/>
      <c r="C5351" s="478"/>
      <c r="D5351" s="620"/>
      <c r="E5351" s="620"/>
      <c r="F5351" s="620"/>
      <c r="G5351" s="479"/>
      <c r="H5351" s="621"/>
      <c r="I5351" s="622"/>
      <c r="J5351" s="622"/>
      <c r="K5351" s="623"/>
      <c r="L5351" s="623"/>
      <c r="M5351" s="622"/>
      <c r="N5351" s="623"/>
      <c r="O5351" s="622"/>
      <c r="P5351" s="479"/>
      <c r="Q5351" s="479"/>
      <c r="R5351" s="623"/>
      <c r="S5351" s="478"/>
      <c r="T5351" s="478"/>
      <c r="U5351" s="624"/>
      <c r="V5351" s="624"/>
      <c r="W5351" s="624"/>
      <c r="BB5351" s="478"/>
      <c r="BC5351" s="478"/>
      <c r="BD5351" s="478"/>
      <c r="BE5351" s="478"/>
      <c r="BF5351" s="478"/>
      <c r="BG5351" s="478"/>
    </row>
    <row r="5352" spans="2:59" x14ac:dyDescent="0.2">
      <c r="B5352" s="478"/>
      <c r="C5352" s="478"/>
      <c r="D5352" s="620"/>
      <c r="E5352" s="620"/>
      <c r="F5352" s="620"/>
      <c r="G5352" s="479"/>
      <c r="H5352" s="621"/>
      <c r="I5352" s="622"/>
      <c r="J5352" s="622"/>
      <c r="K5352" s="623"/>
      <c r="L5352" s="623"/>
      <c r="M5352" s="622"/>
      <c r="N5352" s="623"/>
      <c r="O5352" s="622"/>
      <c r="P5352" s="479"/>
      <c r="Q5352" s="479"/>
      <c r="R5352" s="623"/>
      <c r="S5352" s="478"/>
      <c r="T5352" s="478"/>
      <c r="U5352" s="624"/>
      <c r="V5352" s="624"/>
      <c r="W5352" s="624"/>
      <c r="BB5352" s="478"/>
      <c r="BC5352" s="478"/>
      <c r="BD5352" s="478"/>
      <c r="BE5352" s="478"/>
      <c r="BF5352" s="478"/>
      <c r="BG5352" s="478"/>
    </row>
    <row r="5353" spans="2:59" x14ac:dyDescent="0.2">
      <c r="B5353" s="478"/>
      <c r="C5353" s="478"/>
      <c r="D5353" s="620"/>
      <c r="E5353" s="620"/>
      <c r="F5353" s="620"/>
      <c r="G5353" s="479"/>
      <c r="H5353" s="621"/>
      <c r="I5353" s="622"/>
      <c r="J5353" s="622"/>
      <c r="K5353" s="623"/>
      <c r="L5353" s="623"/>
      <c r="M5353" s="622"/>
      <c r="N5353" s="623"/>
      <c r="O5353" s="622"/>
      <c r="P5353" s="479"/>
      <c r="Q5353" s="479"/>
      <c r="R5353" s="623"/>
      <c r="S5353" s="478"/>
      <c r="T5353" s="478"/>
      <c r="U5353" s="624"/>
      <c r="V5353" s="624"/>
      <c r="W5353" s="624"/>
      <c r="BB5353" s="478"/>
      <c r="BC5353" s="478"/>
      <c r="BD5353" s="478"/>
      <c r="BE5353" s="478"/>
      <c r="BF5353" s="478"/>
      <c r="BG5353" s="478"/>
    </row>
    <row r="5354" spans="2:59" x14ac:dyDescent="0.2">
      <c r="B5354" s="478"/>
      <c r="C5354" s="478"/>
      <c r="D5354" s="620"/>
      <c r="E5354" s="620"/>
      <c r="F5354" s="620"/>
      <c r="G5354" s="479"/>
      <c r="H5354" s="621"/>
      <c r="I5354" s="622"/>
      <c r="J5354" s="622"/>
      <c r="K5354" s="623"/>
      <c r="L5354" s="623"/>
      <c r="M5354" s="622"/>
      <c r="N5354" s="623"/>
      <c r="O5354" s="622"/>
      <c r="P5354" s="479"/>
      <c r="Q5354" s="479"/>
      <c r="R5354" s="623"/>
      <c r="S5354" s="478"/>
      <c r="T5354" s="478"/>
      <c r="U5354" s="624"/>
      <c r="V5354" s="624"/>
      <c r="W5354" s="624"/>
      <c r="BB5354" s="478"/>
      <c r="BC5354" s="478"/>
      <c r="BD5354" s="478"/>
      <c r="BE5354" s="478"/>
      <c r="BF5354" s="478"/>
      <c r="BG5354" s="478"/>
    </row>
    <row r="5355" spans="2:59" x14ac:dyDescent="0.2">
      <c r="B5355" s="478"/>
      <c r="C5355" s="478"/>
      <c r="D5355" s="620"/>
      <c r="E5355" s="620"/>
      <c r="F5355" s="620"/>
      <c r="G5355" s="479"/>
      <c r="H5355" s="621"/>
      <c r="I5355" s="622"/>
      <c r="J5355" s="622"/>
      <c r="K5355" s="623"/>
      <c r="L5355" s="623"/>
      <c r="M5355" s="622"/>
      <c r="N5355" s="623"/>
      <c r="O5355" s="622"/>
      <c r="P5355" s="479"/>
      <c r="Q5355" s="479"/>
      <c r="R5355" s="623"/>
      <c r="S5355" s="478"/>
      <c r="T5355" s="478"/>
      <c r="U5355" s="624"/>
      <c r="V5355" s="624"/>
      <c r="W5355" s="624"/>
      <c r="BB5355" s="478"/>
      <c r="BC5355" s="478"/>
      <c r="BD5355" s="478"/>
      <c r="BE5355" s="478"/>
      <c r="BF5355" s="478"/>
      <c r="BG5355" s="478"/>
    </row>
    <row r="5356" spans="2:59" x14ac:dyDescent="0.2">
      <c r="B5356" s="478"/>
      <c r="C5356" s="478"/>
      <c r="D5356" s="620"/>
      <c r="E5356" s="620"/>
      <c r="F5356" s="620"/>
      <c r="G5356" s="479"/>
      <c r="H5356" s="621"/>
      <c r="I5356" s="622"/>
      <c r="J5356" s="622"/>
      <c r="K5356" s="623"/>
      <c r="L5356" s="623"/>
      <c r="M5356" s="622"/>
      <c r="N5356" s="623"/>
      <c r="O5356" s="622"/>
      <c r="P5356" s="479"/>
      <c r="Q5356" s="479"/>
      <c r="R5356" s="623"/>
      <c r="S5356" s="478"/>
      <c r="T5356" s="478"/>
      <c r="U5356" s="624"/>
      <c r="V5356" s="624"/>
      <c r="W5356" s="624"/>
      <c r="BB5356" s="478"/>
      <c r="BC5356" s="478"/>
      <c r="BD5356" s="478"/>
      <c r="BE5356" s="478"/>
      <c r="BF5356" s="478"/>
      <c r="BG5356" s="478"/>
    </row>
    <row r="5357" spans="2:59" x14ac:dyDescent="0.2">
      <c r="B5357" s="478"/>
      <c r="C5357" s="478"/>
      <c r="D5357" s="620"/>
      <c r="E5357" s="620"/>
      <c r="F5357" s="620"/>
      <c r="G5357" s="479"/>
      <c r="H5357" s="621"/>
      <c r="I5357" s="622"/>
      <c r="J5357" s="622"/>
      <c r="K5357" s="623"/>
      <c r="L5357" s="623"/>
      <c r="M5357" s="622"/>
      <c r="N5357" s="623"/>
      <c r="O5357" s="622"/>
      <c r="P5357" s="479"/>
      <c r="Q5357" s="479"/>
      <c r="R5357" s="623"/>
      <c r="S5357" s="478"/>
      <c r="T5357" s="478"/>
      <c r="U5357" s="624"/>
      <c r="V5357" s="624"/>
      <c r="W5357" s="624"/>
      <c r="BB5357" s="478"/>
      <c r="BC5357" s="478"/>
      <c r="BD5357" s="478"/>
      <c r="BE5357" s="478"/>
      <c r="BF5357" s="478"/>
      <c r="BG5357" s="478"/>
    </row>
    <row r="5358" spans="2:59" x14ac:dyDescent="0.2">
      <c r="B5358" s="478"/>
      <c r="C5358" s="478"/>
      <c r="D5358" s="620"/>
      <c r="E5358" s="620"/>
      <c r="F5358" s="620"/>
      <c r="G5358" s="479"/>
      <c r="H5358" s="621"/>
      <c r="I5358" s="622"/>
      <c r="J5358" s="622"/>
      <c r="K5358" s="623"/>
      <c r="L5358" s="623"/>
      <c r="M5358" s="622"/>
      <c r="N5358" s="623"/>
      <c r="O5358" s="622"/>
      <c r="P5358" s="479"/>
      <c r="Q5358" s="479"/>
      <c r="R5358" s="623"/>
      <c r="S5358" s="478"/>
      <c r="T5358" s="478"/>
      <c r="U5358" s="624"/>
      <c r="V5358" s="624"/>
      <c r="W5358" s="624"/>
      <c r="BB5358" s="478"/>
      <c r="BC5358" s="478"/>
      <c r="BD5358" s="478"/>
      <c r="BE5358" s="478"/>
      <c r="BF5358" s="478"/>
      <c r="BG5358" s="478"/>
    </row>
    <row r="5359" spans="2:59" x14ac:dyDescent="0.2">
      <c r="B5359" s="478"/>
      <c r="C5359" s="478"/>
      <c r="D5359" s="620"/>
      <c r="E5359" s="620"/>
      <c r="F5359" s="620"/>
      <c r="G5359" s="479"/>
      <c r="H5359" s="621"/>
      <c r="I5359" s="622"/>
      <c r="J5359" s="622"/>
      <c r="K5359" s="623"/>
      <c r="L5359" s="623"/>
      <c r="M5359" s="622"/>
      <c r="N5359" s="623"/>
      <c r="O5359" s="622"/>
      <c r="P5359" s="479"/>
      <c r="Q5359" s="479"/>
      <c r="R5359" s="623"/>
      <c r="S5359" s="478"/>
      <c r="T5359" s="478"/>
      <c r="U5359" s="624"/>
      <c r="V5359" s="624"/>
      <c r="W5359" s="624"/>
      <c r="BB5359" s="478"/>
      <c r="BC5359" s="478"/>
      <c r="BD5359" s="478"/>
      <c r="BE5359" s="478"/>
      <c r="BF5359" s="478"/>
      <c r="BG5359" s="478"/>
    </row>
    <row r="5360" spans="2:59" x14ac:dyDescent="0.2">
      <c r="B5360" s="478"/>
      <c r="C5360" s="478"/>
      <c r="D5360" s="620"/>
      <c r="E5360" s="620"/>
      <c r="F5360" s="620"/>
      <c r="G5360" s="479"/>
      <c r="H5360" s="621"/>
      <c r="I5360" s="622"/>
      <c r="J5360" s="622"/>
      <c r="K5360" s="623"/>
      <c r="L5360" s="623"/>
      <c r="M5360" s="622"/>
      <c r="N5360" s="623"/>
      <c r="O5360" s="622"/>
      <c r="P5360" s="479"/>
      <c r="Q5360" s="479"/>
      <c r="R5360" s="623"/>
      <c r="S5360" s="478"/>
      <c r="T5360" s="478"/>
      <c r="U5360" s="624"/>
      <c r="V5360" s="624"/>
      <c r="W5360" s="624"/>
      <c r="BB5360" s="478"/>
      <c r="BC5360" s="478"/>
      <c r="BD5360" s="478"/>
      <c r="BE5360" s="478"/>
      <c r="BF5360" s="478"/>
      <c r="BG5360" s="478"/>
    </row>
    <row r="5361" spans="2:59" x14ac:dyDescent="0.2">
      <c r="B5361" s="478"/>
      <c r="C5361" s="478"/>
      <c r="D5361" s="620"/>
      <c r="E5361" s="620"/>
      <c r="F5361" s="620"/>
      <c r="G5361" s="479"/>
      <c r="H5361" s="621"/>
      <c r="I5361" s="622"/>
      <c r="J5361" s="622"/>
      <c r="K5361" s="623"/>
      <c r="L5361" s="623"/>
      <c r="M5361" s="622"/>
      <c r="N5361" s="623"/>
      <c r="O5361" s="622"/>
      <c r="P5361" s="479"/>
      <c r="Q5361" s="479"/>
      <c r="R5361" s="623"/>
      <c r="S5361" s="478"/>
      <c r="T5361" s="478"/>
      <c r="U5361" s="624"/>
      <c r="V5361" s="624"/>
      <c r="W5361" s="624"/>
      <c r="BB5361" s="478"/>
      <c r="BC5361" s="478"/>
      <c r="BD5361" s="478"/>
      <c r="BE5361" s="478"/>
      <c r="BF5361" s="478"/>
      <c r="BG5361" s="478"/>
    </row>
    <row r="5362" spans="2:59" x14ac:dyDescent="0.2">
      <c r="B5362" s="478"/>
      <c r="C5362" s="478"/>
      <c r="D5362" s="620"/>
      <c r="E5362" s="620"/>
      <c r="F5362" s="620"/>
      <c r="G5362" s="479"/>
      <c r="H5362" s="621"/>
      <c r="I5362" s="622"/>
      <c r="J5362" s="622"/>
      <c r="K5362" s="623"/>
      <c r="L5362" s="623"/>
      <c r="M5362" s="622"/>
      <c r="N5362" s="623"/>
      <c r="O5362" s="622"/>
      <c r="P5362" s="479"/>
      <c r="Q5362" s="479"/>
      <c r="R5362" s="623"/>
      <c r="S5362" s="478"/>
      <c r="T5362" s="478"/>
      <c r="U5362" s="624"/>
      <c r="V5362" s="624"/>
      <c r="W5362" s="624"/>
      <c r="BB5362" s="478"/>
      <c r="BC5362" s="478"/>
      <c r="BD5362" s="478"/>
      <c r="BE5362" s="478"/>
      <c r="BF5362" s="478"/>
      <c r="BG5362" s="478"/>
    </row>
    <row r="5363" spans="2:59" x14ac:dyDescent="0.2">
      <c r="B5363" s="478"/>
      <c r="C5363" s="478"/>
      <c r="D5363" s="620"/>
      <c r="E5363" s="620"/>
      <c r="F5363" s="620"/>
      <c r="G5363" s="479"/>
      <c r="H5363" s="621"/>
      <c r="I5363" s="622"/>
      <c r="J5363" s="622"/>
      <c r="K5363" s="623"/>
      <c r="L5363" s="623"/>
      <c r="M5363" s="622"/>
      <c r="N5363" s="623"/>
      <c r="O5363" s="622"/>
      <c r="P5363" s="479"/>
      <c r="Q5363" s="479"/>
      <c r="R5363" s="623"/>
      <c r="S5363" s="478"/>
      <c r="T5363" s="478"/>
      <c r="U5363" s="624"/>
      <c r="V5363" s="624"/>
      <c r="W5363" s="624"/>
      <c r="BB5363" s="478"/>
      <c r="BC5363" s="478"/>
      <c r="BD5363" s="478"/>
      <c r="BE5363" s="478"/>
      <c r="BF5363" s="478"/>
      <c r="BG5363" s="478"/>
    </row>
    <row r="5364" spans="2:59" x14ac:dyDescent="0.2">
      <c r="B5364" s="478"/>
      <c r="C5364" s="478"/>
      <c r="D5364" s="620"/>
      <c r="E5364" s="620"/>
      <c r="F5364" s="620"/>
      <c r="G5364" s="479"/>
      <c r="H5364" s="621"/>
      <c r="I5364" s="622"/>
      <c r="J5364" s="622"/>
      <c r="K5364" s="623"/>
      <c r="L5364" s="623"/>
      <c r="M5364" s="622"/>
      <c r="N5364" s="623"/>
      <c r="O5364" s="622"/>
      <c r="P5364" s="479"/>
      <c r="Q5364" s="479"/>
      <c r="R5364" s="623"/>
      <c r="S5364" s="478"/>
      <c r="T5364" s="478"/>
      <c r="U5364" s="624"/>
      <c r="V5364" s="624"/>
      <c r="W5364" s="624"/>
      <c r="BB5364" s="478"/>
      <c r="BC5364" s="478"/>
      <c r="BD5364" s="478"/>
      <c r="BE5364" s="478"/>
      <c r="BF5364" s="478"/>
      <c r="BG5364" s="478"/>
    </row>
    <row r="5365" spans="2:59" x14ac:dyDescent="0.2">
      <c r="B5365" s="478"/>
      <c r="C5365" s="478"/>
      <c r="D5365" s="620"/>
      <c r="E5365" s="620"/>
      <c r="F5365" s="620"/>
      <c r="G5365" s="479"/>
      <c r="H5365" s="621"/>
      <c r="I5365" s="622"/>
      <c r="J5365" s="622"/>
      <c r="K5365" s="623"/>
      <c r="L5365" s="623"/>
      <c r="M5365" s="622"/>
      <c r="N5365" s="623"/>
      <c r="O5365" s="622"/>
      <c r="P5365" s="479"/>
      <c r="Q5365" s="479"/>
      <c r="R5365" s="623"/>
      <c r="S5365" s="478"/>
      <c r="T5365" s="478"/>
      <c r="U5365" s="624"/>
      <c r="V5365" s="624"/>
      <c r="W5365" s="624"/>
      <c r="BB5365" s="478"/>
      <c r="BC5365" s="478"/>
      <c r="BD5365" s="478"/>
      <c r="BE5365" s="478"/>
      <c r="BF5365" s="478"/>
      <c r="BG5365" s="478"/>
    </row>
    <row r="5366" spans="2:59" x14ac:dyDescent="0.2">
      <c r="B5366" s="478"/>
      <c r="C5366" s="478"/>
      <c r="D5366" s="620"/>
      <c r="E5366" s="620"/>
      <c r="F5366" s="620"/>
      <c r="G5366" s="479"/>
      <c r="H5366" s="621"/>
      <c r="I5366" s="622"/>
      <c r="J5366" s="622"/>
      <c r="K5366" s="623"/>
      <c r="L5366" s="623"/>
      <c r="M5366" s="622"/>
      <c r="N5366" s="623"/>
      <c r="O5366" s="622"/>
      <c r="P5366" s="479"/>
      <c r="Q5366" s="479"/>
      <c r="R5366" s="623"/>
      <c r="S5366" s="478"/>
      <c r="T5366" s="478"/>
      <c r="U5366" s="624"/>
      <c r="V5366" s="624"/>
      <c r="W5366" s="624"/>
      <c r="BB5366" s="478"/>
      <c r="BC5366" s="478"/>
      <c r="BD5366" s="478"/>
      <c r="BE5366" s="478"/>
      <c r="BF5366" s="478"/>
      <c r="BG5366" s="478"/>
    </row>
    <row r="5367" spans="2:59" x14ac:dyDescent="0.2">
      <c r="B5367" s="478"/>
      <c r="C5367" s="478"/>
      <c r="D5367" s="620"/>
      <c r="E5367" s="620"/>
      <c r="F5367" s="620"/>
      <c r="G5367" s="479"/>
      <c r="H5367" s="621"/>
      <c r="I5367" s="622"/>
      <c r="J5367" s="622"/>
      <c r="K5367" s="623"/>
      <c r="L5367" s="623"/>
      <c r="M5367" s="622"/>
      <c r="N5367" s="623"/>
      <c r="O5367" s="622"/>
      <c r="P5367" s="479"/>
      <c r="Q5367" s="479"/>
      <c r="R5367" s="623"/>
      <c r="S5367" s="478"/>
      <c r="T5367" s="478"/>
      <c r="U5367" s="624"/>
      <c r="V5367" s="624"/>
      <c r="W5367" s="624"/>
      <c r="BB5367" s="478"/>
      <c r="BC5367" s="478"/>
      <c r="BD5367" s="478"/>
      <c r="BE5367" s="478"/>
      <c r="BF5367" s="478"/>
      <c r="BG5367" s="478"/>
    </row>
    <row r="5368" spans="2:59" x14ac:dyDescent="0.2">
      <c r="B5368" s="478"/>
      <c r="C5368" s="478"/>
      <c r="D5368" s="620"/>
      <c r="E5368" s="620"/>
      <c r="F5368" s="620"/>
      <c r="G5368" s="479"/>
      <c r="H5368" s="621"/>
      <c r="I5368" s="622"/>
      <c r="J5368" s="622"/>
      <c r="K5368" s="623"/>
      <c r="L5368" s="623"/>
      <c r="M5368" s="622"/>
      <c r="N5368" s="623"/>
      <c r="O5368" s="622"/>
      <c r="P5368" s="479"/>
      <c r="Q5368" s="479"/>
      <c r="R5368" s="623"/>
      <c r="S5368" s="478"/>
      <c r="T5368" s="478"/>
      <c r="U5368" s="624"/>
      <c r="V5368" s="624"/>
      <c r="W5368" s="624"/>
      <c r="BB5368" s="478"/>
      <c r="BC5368" s="478"/>
      <c r="BD5368" s="478"/>
      <c r="BE5368" s="478"/>
      <c r="BF5368" s="478"/>
      <c r="BG5368" s="478"/>
    </row>
    <row r="5369" spans="2:59" x14ac:dyDescent="0.2">
      <c r="B5369" s="478"/>
      <c r="C5369" s="478"/>
      <c r="D5369" s="620"/>
      <c r="E5369" s="620"/>
      <c r="F5369" s="620"/>
      <c r="G5369" s="479"/>
      <c r="H5369" s="621"/>
      <c r="I5369" s="622"/>
      <c r="J5369" s="622"/>
      <c r="K5369" s="623"/>
      <c r="L5369" s="623"/>
      <c r="M5369" s="622"/>
      <c r="N5369" s="623"/>
      <c r="O5369" s="622"/>
      <c r="P5369" s="479"/>
      <c r="Q5369" s="479"/>
      <c r="R5369" s="623"/>
      <c r="S5369" s="478"/>
      <c r="T5369" s="478"/>
      <c r="U5369" s="624"/>
      <c r="V5369" s="624"/>
      <c r="W5369" s="624"/>
      <c r="BB5369" s="478"/>
      <c r="BC5369" s="478"/>
      <c r="BD5369" s="478"/>
      <c r="BE5369" s="478"/>
      <c r="BF5369" s="478"/>
      <c r="BG5369" s="478"/>
    </row>
    <row r="5370" spans="2:59" x14ac:dyDescent="0.2">
      <c r="B5370" s="478"/>
      <c r="C5370" s="478"/>
      <c r="D5370" s="620"/>
      <c r="E5370" s="620"/>
      <c r="F5370" s="620"/>
      <c r="G5370" s="479"/>
      <c r="H5370" s="621"/>
      <c r="I5370" s="622"/>
      <c r="J5370" s="622"/>
      <c r="K5370" s="623"/>
      <c r="L5370" s="623"/>
      <c r="M5370" s="622"/>
      <c r="N5370" s="623"/>
      <c r="O5370" s="622"/>
      <c r="P5370" s="479"/>
      <c r="Q5370" s="479"/>
      <c r="R5370" s="623"/>
      <c r="S5370" s="478"/>
      <c r="T5370" s="478"/>
      <c r="U5370" s="624"/>
      <c r="V5370" s="624"/>
      <c r="W5370" s="624"/>
      <c r="BB5370" s="478"/>
      <c r="BC5370" s="478"/>
      <c r="BD5370" s="478"/>
      <c r="BE5370" s="478"/>
      <c r="BF5370" s="478"/>
      <c r="BG5370" s="478"/>
    </row>
    <row r="5371" spans="2:59" x14ac:dyDescent="0.2">
      <c r="B5371" s="478"/>
      <c r="C5371" s="478"/>
      <c r="D5371" s="620"/>
      <c r="E5371" s="620"/>
      <c r="F5371" s="620"/>
      <c r="G5371" s="479"/>
      <c r="H5371" s="621"/>
      <c r="I5371" s="622"/>
      <c r="J5371" s="622"/>
      <c r="K5371" s="623"/>
      <c r="L5371" s="623"/>
      <c r="M5371" s="622"/>
      <c r="N5371" s="623"/>
      <c r="O5371" s="622"/>
      <c r="P5371" s="479"/>
      <c r="Q5371" s="479"/>
      <c r="R5371" s="623"/>
      <c r="S5371" s="478"/>
      <c r="T5371" s="478"/>
      <c r="U5371" s="624"/>
      <c r="V5371" s="624"/>
      <c r="W5371" s="624"/>
      <c r="BB5371" s="478"/>
      <c r="BC5371" s="478"/>
      <c r="BD5371" s="478"/>
      <c r="BE5371" s="478"/>
      <c r="BF5371" s="478"/>
      <c r="BG5371" s="478"/>
    </row>
    <row r="5372" spans="2:59" x14ac:dyDescent="0.2">
      <c r="B5372" s="478"/>
      <c r="C5372" s="478"/>
      <c r="D5372" s="620"/>
      <c r="E5372" s="620"/>
      <c r="F5372" s="620"/>
      <c r="G5372" s="479"/>
      <c r="H5372" s="621"/>
      <c r="I5372" s="622"/>
      <c r="J5372" s="622"/>
      <c r="K5372" s="623"/>
      <c r="L5372" s="623"/>
      <c r="M5372" s="622"/>
      <c r="N5372" s="623"/>
      <c r="O5372" s="622"/>
      <c r="P5372" s="479"/>
      <c r="Q5372" s="479"/>
      <c r="R5372" s="623"/>
      <c r="S5372" s="478"/>
      <c r="T5372" s="478"/>
      <c r="U5372" s="624"/>
      <c r="V5372" s="624"/>
      <c r="W5372" s="624"/>
      <c r="BB5372" s="478"/>
      <c r="BC5372" s="478"/>
      <c r="BD5372" s="478"/>
      <c r="BE5372" s="478"/>
      <c r="BF5372" s="478"/>
      <c r="BG5372" s="478"/>
    </row>
    <row r="5373" spans="2:59" x14ac:dyDescent="0.2">
      <c r="B5373" s="478"/>
      <c r="C5373" s="478"/>
      <c r="D5373" s="620"/>
      <c r="E5373" s="620"/>
      <c r="F5373" s="620"/>
      <c r="G5373" s="479"/>
      <c r="H5373" s="621"/>
      <c r="I5373" s="622"/>
      <c r="J5373" s="622"/>
      <c r="K5373" s="623"/>
      <c r="L5373" s="623"/>
      <c r="M5373" s="622"/>
      <c r="N5373" s="623"/>
      <c r="O5373" s="622"/>
      <c r="P5373" s="479"/>
      <c r="Q5373" s="479"/>
      <c r="R5373" s="623"/>
      <c r="S5373" s="478"/>
      <c r="T5373" s="478"/>
      <c r="U5373" s="624"/>
      <c r="V5373" s="624"/>
      <c r="W5373" s="624"/>
      <c r="BB5373" s="478"/>
      <c r="BC5373" s="478"/>
      <c r="BD5373" s="478"/>
      <c r="BE5373" s="478"/>
      <c r="BF5373" s="478"/>
      <c r="BG5373" s="478"/>
    </row>
    <row r="5374" spans="2:59" x14ac:dyDescent="0.2">
      <c r="B5374" s="478"/>
      <c r="C5374" s="478"/>
      <c r="D5374" s="620"/>
      <c r="E5374" s="620"/>
      <c r="F5374" s="620"/>
      <c r="G5374" s="479"/>
      <c r="H5374" s="621"/>
      <c r="I5374" s="622"/>
      <c r="J5374" s="622"/>
      <c r="K5374" s="623"/>
      <c r="L5374" s="623"/>
      <c r="M5374" s="622"/>
      <c r="N5374" s="623"/>
      <c r="O5374" s="622"/>
      <c r="P5374" s="479"/>
      <c r="Q5374" s="479"/>
      <c r="R5374" s="623"/>
      <c r="S5374" s="478"/>
      <c r="T5374" s="478"/>
      <c r="U5374" s="624"/>
      <c r="V5374" s="624"/>
      <c r="W5374" s="624"/>
      <c r="BB5374" s="478"/>
      <c r="BC5374" s="478"/>
      <c r="BD5374" s="478"/>
      <c r="BE5374" s="478"/>
      <c r="BF5374" s="478"/>
      <c r="BG5374" s="478"/>
    </row>
    <row r="5375" spans="2:59" x14ac:dyDescent="0.2">
      <c r="B5375" s="478"/>
      <c r="C5375" s="478"/>
      <c r="D5375" s="620"/>
      <c r="E5375" s="620"/>
      <c r="F5375" s="620"/>
      <c r="G5375" s="479"/>
      <c r="H5375" s="621"/>
      <c r="I5375" s="622"/>
      <c r="J5375" s="622"/>
      <c r="K5375" s="623"/>
      <c r="L5375" s="623"/>
      <c r="M5375" s="622"/>
      <c r="N5375" s="623"/>
      <c r="O5375" s="622"/>
      <c r="P5375" s="479"/>
      <c r="Q5375" s="479"/>
      <c r="R5375" s="623"/>
      <c r="S5375" s="478"/>
      <c r="T5375" s="478"/>
      <c r="U5375" s="624"/>
      <c r="V5375" s="624"/>
      <c r="W5375" s="624"/>
      <c r="BB5375" s="478"/>
      <c r="BC5375" s="478"/>
      <c r="BD5375" s="478"/>
      <c r="BE5375" s="478"/>
      <c r="BF5375" s="478"/>
      <c r="BG5375" s="478"/>
    </row>
    <row r="5376" spans="2:59" x14ac:dyDescent="0.2">
      <c r="B5376" s="478"/>
      <c r="C5376" s="478"/>
      <c r="D5376" s="620"/>
      <c r="E5376" s="620"/>
      <c r="F5376" s="620"/>
      <c r="G5376" s="479"/>
      <c r="H5376" s="621"/>
      <c r="I5376" s="622"/>
      <c r="J5376" s="622"/>
      <c r="K5376" s="623"/>
      <c r="L5376" s="623"/>
      <c r="M5376" s="622"/>
      <c r="N5376" s="623"/>
      <c r="O5376" s="622"/>
      <c r="P5376" s="479"/>
      <c r="Q5376" s="479"/>
      <c r="R5376" s="623"/>
      <c r="S5376" s="478"/>
      <c r="T5376" s="478"/>
      <c r="U5376" s="624"/>
      <c r="V5376" s="624"/>
      <c r="W5376" s="624"/>
      <c r="BB5376" s="478"/>
      <c r="BC5376" s="478"/>
      <c r="BD5376" s="478"/>
      <c r="BE5376" s="478"/>
      <c r="BF5376" s="478"/>
      <c r="BG5376" s="478"/>
    </row>
    <row r="5377" spans="2:59" x14ac:dyDescent="0.2">
      <c r="B5377" s="478"/>
      <c r="C5377" s="478"/>
      <c r="D5377" s="620"/>
      <c r="E5377" s="620"/>
      <c r="F5377" s="620"/>
      <c r="G5377" s="479"/>
      <c r="H5377" s="621"/>
      <c r="I5377" s="622"/>
      <c r="J5377" s="622"/>
      <c r="K5377" s="623"/>
      <c r="L5377" s="623"/>
      <c r="M5377" s="622"/>
      <c r="N5377" s="623"/>
      <c r="O5377" s="622"/>
      <c r="P5377" s="479"/>
      <c r="Q5377" s="479"/>
      <c r="R5377" s="623"/>
      <c r="S5377" s="478"/>
      <c r="T5377" s="478"/>
      <c r="U5377" s="624"/>
      <c r="V5377" s="624"/>
      <c r="W5377" s="624"/>
      <c r="BB5377" s="478"/>
      <c r="BC5377" s="478"/>
      <c r="BD5377" s="478"/>
      <c r="BE5377" s="478"/>
      <c r="BF5377" s="478"/>
      <c r="BG5377" s="478"/>
    </row>
    <row r="5378" spans="2:59" x14ac:dyDescent="0.2">
      <c r="B5378" s="478"/>
      <c r="C5378" s="478"/>
      <c r="D5378" s="620"/>
      <c r="E5378" s="620"/>
      <c r="F5378" s="620"/>
      <c r="G5378" s="479"/>
      <c r="H5378" s="621"/>
      <c r="I5378" s="622"/>
      <c r="J5378" s="622"/>
      <c r="K5378" s="623"/>
      <c r="L5378" s="623"/>
      <c r="M5378" s="622"/>
      <c r="N5378" s="623"/>
      <c r="O5378" s="622"/>
      <c r="P5378" s="479"/>
      <c r="Q5378" s="479"/>
      <c r="R5378" s="623"/>
      <c r="S5378" s="478"/>
      <c r="T5378" s="478"/>
      <c r="U5378" s="624"/>
      <c r="V5378" s="624"/>
      <c r="W5378" s="624"/>
      <c r="BB5378" s="478"/>
      <c r="BC5378" s="478"/>
      <c r="BD5378" s="478"/>
      <c r="BE5378" s="478"/>
      <c r="BF5378" s="478"/>
      <c r="BG5378" s="478"/>
    </row>
    <row r="5379" spans="2:59" x14ac:dyDescent="0.2">
      <c r="B5379" s="478"/>
      <c r="C5379" s="478"/>
      <c r="D5379" s="620"/>
      <c r="E5379" s="620"/>
      <c r="F5379" s="620"/>
      <c r="G5379" s="479"/>
      <c r="H5379" s="621"/>
      <c r="I5379" s="622"/>
      <c r="J5379" s="622"/>
      <c r="K5379" s="623"/>
      <c r="L5379" s="623"/>
      <c r="M5379" s="622"/>
      <c r="N5379" s="623"/>
      <c r="O5379" s="622"/>
      <c r="P5379" s="479"/>
      <c r="Q5379" s="479"/>
      <c r="R5379" s="623"/>
      <c r="S5379" s="478"/>
      <c r="T5379" s="478"/>
      <c r="U5379" s="624"/>
      <c r="V5379" s="624"/>
      <c r="W5379" s="624"/>
      <c r="BB5379" s="478"/>
      <c r="BC5379" s="478"/>
      <c r="BD5379" s="478"/>
      <c r="BE5379" s="478"/>
      <c r="BF5379" s="478"/>
      <c r="BG5379" s="478"/>
    </row>
    <row r="5380" spans="2:59" x14ac:dyDescent="0.2">
      <c r="B5380" s="478"/>
      <c r="C5380" s="478"/>
      <c r="D5380" s="620"/>
      <c r="E5380" s="620"/>
      <c r="F5380" s="620"/>
      <c r="G5380" s="479"/>
      <c r="H5380" s="621"/>
      <c r="I5380" s="622"/>
      <c r="J5380" s="622"/>
      <c r="K5380" s="623"/>
      <c r="L5380" s="623"/>
      <c r="M5380" s="622"/>
      <c r="N5380" s="623"/>
      <c r="O5380" s="622"/>
      <c r="P5380" s="479"/>
      <c r="Q5380" s="479"/>
      <c r="R5380" s="623"/>
      <c r="S5380" s="478"/>
      <c r="T5380" s="478"/>
      <c r="U5380" s="624"/>
      <c r="V5380" s="624"/>
      <c r="W5380" s="624"/>
      <c r="BB5380" s="478"/>
      <c r="BC5380" s="478"/>
      <c r="BD5380" s="478"/>
      <c r="BE5380" s="478"/>
      <c r="BF5380" s="478"/>
      <c r="BG5380" s="478"/>
    </row>
    <row r="5381" spans="2:59" x14ac:dyDescent="0.2">
      <c r="B5381" s="478"/>
      <c r="C5381" s="478"/>
      <c r="D5381" s="620"/>
      <c r="E5381" s="620"/>
      <c r="F5381" s="620"/>
      <c r="G5381" s="479"/>
      <c r="H5381" s="621"/>
      <c r="I5381" s="622"/>
      <c r="J5381" s="622"/>
      <c r="K5381" s="623"/>
      <c r="L5381" s="623"/>
      <c r="M5381" s="622"/>
      <c r="N5381" s="623"/>
      <c r="O5381" s="622"/>
      <c r="P5381" s="479"/>
      <c r="Q5381" s="479"/>
      <c r="R5381" s="623"/>
      <c r="S5381" s="478"/>
      <c r="T5381" s="478"/>
      <c r="U5381" s="624"/>
      <c r="V5381" s="624"/>
      <c r="W5381" s="624"/>
      <c r="BB5381" s="478"/>
      <c r="BC5381" s="478"/>
      <c r="BD5381" s="478"/>
      <c r="BE5381" s="478"/>
      <c r="BF5381" s="478"/>
      <c r="BG5381" s="478"/>
    </row>
    <row r="5382" spans="2:59" x14ac:dyDescent="0.2">
      <c r="B5382" s="478"/>
      <c r="C5382" s="478"/>
      <c r="D5382" s="620"/>
      <c r="E5382" s="620"/>
      <c r="F5382" s="620"/>
      <c r="G5382" s="479"/>
      <c r="H5382" s="621"/>
      <c r="I5382" s="622"/>
      <c r="J5382" s="622"/>
      <c r="K5382" s="623"/>
      <c r="L5382" s="623"/>
      <c r="M5382" s="622"/>
      <c r="N5382" s="623"/>
      <c r="O5382" s="622"/>
      <c r="P5382" s="479"/>
      <c r="Q5382" s="479"/>
      <c r="R5382" s="623"/>
      <c r="S5382" s="478"/>
      <c r="T5382" s="478"/>
      <c r="U5382" s="624"/>
      <c r="V5382" s="624"/>
      <c r="W5382" s="624"/>
      <c r="BB5382" s="478"/>
      <c r="BC5382" s="478"/>
      <c r="BD5382" s="478"/>
      <c r="BE5382" s="478"/>
      <c r="BF5382" s="478"/>
      <c r="BG5382" s="478"/>
    </row>
    <row r="5383" spans="2:59" x14ac:dyDescent="0.2">
      <c r="B5383" s="478"/>
      <c r="C5383" s="478"/>
      <c r="D5383" s="620"/>
      <c r="E5383" s="620"/>
      <c r="F5383" s="620"/>
      <c r="G5383" s="479"/>
      <c r="H5383" s="621"/>
      <c r="I5383" s="622"/>
      <c r="J5383" s="622"/>
      <c r="K5383" s="623"/>
      <c r="L5383" s="623"/>
      <c r="M5383" s="622"/>
      <c r="N5383" s="623"/>
      <c r="O5383" s="622"/>
      <c r="P5383" s="479"/>
      <c r="Q5383" s="479"/>
      <c r="R5383" s="623"/>
      <c r="S5383" s="478"/>
      <c r="T5383" s="478"/>
      <c r="U5383" s="624"/>
      <c r="V5383" s="624"/>
      <c r="W5383" s="624"/>
      <c r="BB5383" s="478"/>
      <c r="BC5383" s="478"/>
      <c r="BD5383" s="478"/>
      <c r="BE5383" s="478"/>
      <c r="BF5383" s="478"/>
      <c r="BG5383" s="478"/>
    </row>
    <row r="5384" spans="2:59" x14ac:dyDescent="0.2">
      <c r="B5384" s="478"/>
      <c r="C5384" s="478"/>
      <c r="D5384" s="620"/>
      <c r="E5384" s="620"/>
      <c r="F5384" s="620"/>
      <c r="G5384" s="479"/>
      <c r="H5384" s="621"/>
      <c r="I5384" s="622"/>
      <c r="J5384" s="622"/>
      <c r="K5384" s="623"/>
      <c r="L5384" s="623"/>
      <c r="M5384" s="622"/>
      <c r="N5384" s="623"/>
      <c r="O5384" s="622"/>
      <c r="P5384" s="479"/>
      <c r="Q5384" s="479"/>
      <c r="R5384" s="623"/>
      <c r="S5384" s="478"/>
      <c r="T5384" s="478"/>
      <c r="U5384" s="624"/>
      <c r="V5384" s="624"/>
      <c r="W5384" s="624"/>
      <c r="BB5384" s="478"/>
      <c r="BC5384" s="478"/>
      <c r="BD5384" s="478"/>
      <c r="BE5384" s="478"/>
      <c r="BF5384" s="478"/>
      <c r="BG5384" s="478"/>
    </row>
    <row r="5385" spans="2:59" x14ac:dyDescent="0.2">
      <c r="B5385" s="478"/>
      <c r="C5385" s="478"/>
      <c r="D5385" s="620"/>
      <c r="E5385" s="620"/>
      <c r="F5385" s="620"/>
      <c r="G5385" s="479"/>
      <c r="H5385" s="621"/>
      <c r="I5385" s="622"/>
      <c r="J5385" s="622"/>
      <c r="K5385" s="623"/>
      <c r="L5385" s="623"/>
      <c r="M5385" s="622"/>
      <c r="N5385" s="623"/>
      <c r="O5385" s="622"/>
      <c r="P5385" s="479"/>
      <c r="Q5385" s="479"/>
      <c r="R5385" s="623"/>
      <c r="S5385" s="478"/>
      <c r="T5385" s="478"/>
      <c r="U5385" s="624"/>
      <c r="V5385" s="624"/>
      <c r="W5385" s="624"/>
      <c r="BB5385" s="478"/>
      <c r="BC5385" s="478"/>
      <c r="BD5385" s="478"/>
      <c r="BE5385" s="478"/>
      <c r="BF5385" s="478"/>
      <c r="BG5385" s="478"/>
    </row>
    <row r="5386" spans="2:59" x14ac:dyDescent="0.2">
      <c r="B5386" s="478"/>
      <c r="C5386" s="478"/>
      <c r="D5386" s="620"/>
      <c r="E5386" s="620"/>
      <c r="F5386" s="620"/>
      <c r="G5386" s="479"/>
      <c r="H5386" s="621"/>
      <c r="I5386" s="622"/>
      <c r="J5386" s="622"/>
      <c r="K5386" s="623"/>
      <c r="L5386" s="623"/>
      <c r="M5386" s="622"/>
      <c r="N5386" s="623"/>
      <c r="O5386" s="622"/>
      <c r="P5386" s="479"/>
      <c r="Q5386" s="479"/>
      <c r="R5386" s="623"/>
      <c r="S5386" s="478"/>
      <c r="T5386" s="478"/>
      <c r="U5386" s="624"/>
      <c r="V5386" s="624"/>
      <c r="W5386" s="624"/>
      <c r="BB5386" s="478"/>
      <c r="BC5386" s="478"/>
      <c r="BD5386" s="478"/>
      <c r="BE5386" s="478"/>
      <c r="BF5386" s="478"/>
      <c r="BG5386" s="478"/>
    </row>
    <row r="5387" spans="2:59" x14ac:dyDescent="0.2">
      <c r="B5387" s="478"/>
      <c r="C5387" s="478"/>
      <c r="D5387" s="620"/>
      <c r="E5387" s="620"/>
      <c r="F5387" s="620"/>
      <c r="G5387" s="479"/>
      <c r="H5387" s="621"/>
      <c r="I5387" s="622"/>
      <c r="J5387" s="622"/>
      <c r="K5387" s="623"/>
      <c r="L5387" s="623"/>
      <c r="M5387" s="622"/>
      <c r="N5387" s="623"/>
      <c r="O5387" s="622"/>
      <c r="P5387" s="479"/>
      <c r="Q5387" s="479"/>
      <c r="R5387" s="623"/>
      <c r="S5387" s="478"/>
      <c r="T5387" s="478"/>
      <c r="U5387" s="624"/>
      <c r="V5387" s="624"/>
      <c r="W5387" s="624"/>
      <c r="BB5387" s="478"/>
      <c r="BC5387" s="478"/>
      <c r="BD5387" s="478"/>
      <c r="BE5387" s="478"/>
      <c r="BF5387" s="478"/>
      <c r="BG5387" s="478"/>
    </row>
    <row r="5388" spans="2:59" x14ac:dyDescent="0.2">
      <c r="B5388" s="478"/>
      <c r="C5388" s="478"/>
      <c r="D5388" s="620"/>
      <c r="E5388" s="620"/>
      <c r="F5388" s="620"/>
      <c r="G5388" s="479"/>
      <c r="H5388" s="621"/>
      <c r="I5388" s="622"/>
      <c r="J5388" s="622"/>
      <c r="K5388" s="623"/>
      <c r="L5388" s="623"/>
      <c r="M5388" s="622"/>
      <c r="N5388" s="623"/>
      <c r="O5388" s="622"/>
      <c r="P5388" s="479"/>
      <c r="Q5388" s="479"/>
      <c r="R5388" s="623"/>
      <c r="S5388" s="478"/>
      <c r="T5388" s="478"/>
      <c r="U5388" s="624"/>
      <c r="V5388" s="624"/>
      <c r="W5388" s="624"/>
      <c r="BB5388" s="478"/>
      <c r="BC5388" s="478"/>
      <c r="BD5388" s="478"/>
      <c r="BE5388" s="478"/>
      <c r="BF5388" s="478"/>
      <c r="BG5388" s="478"/>
    </row>
    <row r="5389" spans="2:59" x14ac:dyDescent="0.2">
      <c r="B5389" s="478"/>
      <c r="C5389" s="478"/>
      <c r="D5389" s="620"/>
      <c r="E5389" s="620"/>
      <c r="F5389" s="620"/>
      <c r="G5389" s="479"/>
      <c r="H5389" s="621"/>
      <c r="I5389" s="622"/>
      <c r="J5389" s="622"/>
      <c r="K5389" s="623"/>
      <c r="L5389" s="623"/>
      <c r="M5389" s="622"/>
      <c r="N5389" s="623"/>
      <c r="O5389" s="622"/>
      <c r="P5389" s="479"/>
      <c r="Q5389" s="479"/>
      <c r="R5389" s="623"/>
      <c r="S5389" s="478"/>
      <c r="T5389" s="478"/>
      <c r="U5389" s="624"/>
      <c r="V5389" s="624"/>
      <c r="W5389" s="624"/>
      <c r="BB5389" s="478"/>
      <c r="BC5389" s="478"/>
      <c r="BD5389" s="478"/>
      <c r="BE5389" s="478"/>
      <c r="BF5389" s="478"/>
      <c r="BG5389" s="478"/>
    </row>
    <row r="5390" spans="2:59" x14ac:dyDescent="0.2">
      <c r="B5390" s="478"/>
      <c r="C5390" s="478"/>
      <c r="D5390" s="620"/>
      <c r="E5390" s="620"/>
      <c r="F5390" s="620"/>
      <c r="G5390" s="479"/>
      <c r="H5390" s="621"/>
      <c r="I5390" s="622"/>
      <c r="J5390" s="622"/>
      <c r="K5390" s="623"/>
      <c r="L5390" s="623"/>
      <c r="M5390" s="622"/>
      <c r="N5390" s="623"/>
      <c r="O5390" s="622"/>
      <c r="P5390" s="479"/>
      <c r="Q5390" s="479"/>
      <c r="R5390" s="623"/>
      <c r="S5390" s="478"/>
      <c r="T5390" s="478"/>
      <c r="U5390" s="624"/>
      <c r="V5390" s="624"/>
      <c r="W5390" s="624"/>
      <c r="BB5390" s="478"/>
      <c r="BC5390" s="478"/>
      <c r="BD5390" s="478"/>
      <c r="BE5390" s="478"/>
      <c r="BF5390" s="478"/>
      <c r="BG5390" s="478"/>
    </row>
    <row r="5391" spans="2:59" x14ac:dyDescent="0.2">
      <c r="B5391" s="478"/>
      <c r="C5391" s="478"/>
      <c r="D5391" s="620"/>
      <c r="E5391" s="620"/>
      <c r="F5391" s="620"/>
      <c r="G5391" s="479"/>
      <c r="H5391" s="621"/>
      <c r="I5391" s="622"/>
      <c r="J5391" s="622"/>
      <c r="K5391" s="623"/>
      <c r="L5391" s="623"/>
      <c r="M5391" s="622"/>
      <c r="N5391" s="623"/>
      <c r="O5391" s="622"/>
      <c r="P5391" s="479"/>
      <c r="Q5391" s="479"/>
      <c r="R5391" s="623"/>
      <c r="S5391" s="478"/>
      <c r="T5391" s="478"/>
      <c r="U5391" s="624"/>
      <c r="V5391" s="624"/>
      <c r="W5391" s="624"/>
      <c r="BB5391" s="478"/>
      <c r="BC5391" s="478"/>
      <c r="BD5391" s="478"/>
      <c r="BE5391" s="478"/>
      <c r="BF5391" s="478"/>
      <c r="BG5391" s="478"/>
    </row>
    <row r="5392" spans="2:59" x14ac:dyDescent="0.2">
      <c r="B5392" s="478"/>
      <c r="C5392" s="478"/>
      <c r="D5392" s="620"/>
      <c r="E5392" s="620"/>
      <c r="F5392" s="620"/>
      <c r="G5392" s="479"/>
      <c r="H5392" s="621"/>
      <c r="I5392" s="622"/>
      <c r="J5392" s="622"/>
      <c r="K5392" s="623"/>
      <c r="L5392" s="623"/>
      <c r="M5392" s="622"/>
      <c r="N5392" s="623"/>
      <c r="O5392" s="622"/>
      <c r="P5392" s="479"/>
      <c r="Q5392" s="479"/>
      <c r="R5392" s="623"/>
      <c r="S5392" s="478"/>
      <c r="T5392" s="478"/>
      <c r="U5392" s="624"/>
      <c r="V5392" s="624"/>
      <c r="W5392" s="624"/>
      <c r="BB5392" s="478"/>
      <c r="BC5392" s="478"/>
      <c r="BD5392" s="478"/>
      <c r="BE5392" s="478"/>
      <c r="BF5392" s="478"/>
      <c r="BG5392" s="478"/>
    </row>
    <row r="5393" spans="2:59" x14ac:dyDescent="0.2">
      <c r="B5393" s="478"/>
      <c r="C5393" s="478"/>
      <c r="D5393" s="620"/>
      <c r="E5393" s="620"/>
      <c r="F5393" s="620"/>
      <c r="G5393" s="479"/>
      <c r="H5393" s="621"/>
      <c r="I5393" s="622"/>
      <c r="J5393" s="622"/>
      <c r="K5393" s="623"/>
      <c r="L5393" s="623"/>
      <c r="M5393" s="622"/>
      <c r="N5393" s="623"/>
      <c r="O5393" s="622"/>
      <c r="P5393" s="479"/>
      <c r="Q5393" s="479"/>
      <c r="R5393" s="623"/>
      <c r="S5393" s="478"/>
      <c r="T5393" s="478"/>
      <c r="U5393" s="624"/>
      <c r="V5393" s="624"/>
      <c r="W5393" s="624"/>
      <c r="BB5393" s="478"/>
      <c r="BC5393" s="478"/>
      <c r="BD5393" s="478"/>
      <c r="BE5393" s="478"/>
      <c r="BF5393" s="478"/>
      <c r="BG5393" s="478"/>
    </row>
    <row r="5394" spans="2:59" x14ac:dyDescent="0.2">
      <c r="B5394" s="478"/>
      <c r="C5394" s="478"/>
      <c r="D5394" s="620"/>
      <c r="E5394" s="620"/>
      <c r="F5394" s="620"/>
      <c r="G5394" s="479"/>
      <c r="H5394" s="621"/>
      <c r="I5394" s="622"/>
      <c r="J5394" s="622"/>
      <c r="K5394" s="623"/>
      <c r="L5394" s="623"/>
      <c r="M5394" s="622"/>
      <c r="N5394" s="623"/>
      <c r="O5394" s="622"/>
      <c r="P5394" s="479"/>
      <c r="Q5394" s="479"/>
      <c r="R5394" s="623"/>
      <c r="S5394" s="478"/>
      <c r="T5394" s="478"/>
      <c r="U5394" s="624"/>
      <c r="V5394" s="624"/>
      <c r="W5394" s="624"/>
      <c r="BB5394" s="478"/>
      <c r="BC5394" s="478"/>
      <c r="BD5394" s="478"/>
      <c r="BE5394" s="478"/>
      <c r="BF5394" s="478"/>
      <c r="BG5394" s="478"/>
    </row>
    <row r="5395" spans="2:59" x14ac:dyDescent="0.2">
      <c r="B5395" s="478"/>
      <c r="C5395" s="478"/>
      <c r="D5395" s="620"/>
      <c r="E5395" s="620"/>
      <c r="F5395" s="620"/>
      <c r="G5395" s="479"/>
      <c r="H5395" s="621"/>
      <c r="I5395" s="622"/>
      <c r="J5395" s="622"/>
      <c r="K5395" s="623"/>
      <c r="L5395" s="623"/>
      <c r="M5395" s="622"/>
      <c r="N5395" s="623"/>
      <c r="O5395" s="622"/>
      <c r="P5395" s="479"/>
      <c r="Q5395" s="479"/>
      <c r="R5395" s="623"/>
      <c r="S5395" s="478"/>
      <c r="T5395" s="478"/>
      <c r="U5395" s="624"/>
      <c r="V5395" s="624"/>
      <c r="W5395" s="624"/>
      <c r="BB5395" s="478"/>
      <c r="BC5395" s="478"/>
      <c r="BD5395" s="478"/>
      <c r="BE5395" s="478"/>
      <c r="BF5395" s="478"/>
      <c r="BG5395" s="478"/>
    </row>
    <row r="5396" spans="2:59" x14ac:dyDescent="0.2">
      <c r="B5396" s="478"/>
      <c r="C5396" s="478"/>
      <c r="D5396" s="620"/>
      <c r="E5396" s="620"/>
      <c r="F5396" s="620"/>
      <c r="G5396" s="479"/>
      <c r="H5396" s="621"/>
      <c r="I5396" s="622"/>
      <c r="J5396" s="622"/>
      <c r="K5396" s="623"/>
      <c r="L5396" s="623"/>
      <c r="M5396" s="622"/>
      <c r="N5396" s="623"/>
      <c r="O5396" s="622"/>
      <c r="P5396" s="479"/>
      <c r="Q5396" s="479"/>
      <c r="R5396" s="623"/>
      <c r="S5396" s="478"/>
      <c r="T5396" s="478"/>
      <c r="U5396" s="624"/>
      <c r="V5396" s="624"/>
      <c r="W5396" s="624"/>
      <c r="BB5396" s="478"/>
      <c r="BC5396" s="478"/>
      <c r="BD5396" s="478"/>
      <c r="BE5396" s="478"/>
      <c r="BF5396" s="478"/>
      <c r="BG5396" s="478"/>
    </row>
    <row r="5397" spans="2:59" x14ac:dyDescent="0.2">
      <c r="B5397" s="478"/>
      <c r="C5397" s="478"/>
      <c r="D5397" s="620"/>
      <c r="E5397" s="620"/>
      <c r="F5397" s="620"/>
      <c r="G5397" s="479"/>
      <c r="H5397" s="621"/>
      <c r="I5397" s="622"/>
      <c r="J5397" s="622"/>
      <c r="K5397" s="623"/>
      <c r="L5397" s="623"/>
      <c r="M5397" s="622"/>
      <c r="N5397" s="623"/>
      <c r="O5397" s="622"/>
      <c r="P5397" s="479"/>
      <c r="Q5397" s="479"/>
      <c r="R5397" s="623"/>
      <c r="S5397" s="478"/>
      <c r="T5397" s="478"/>
      <c r="U5397" s="624"/>
      <c r="V5397" s="624"/>
      <c r="W5397" s="624"/>
      <c r="BB5397" s="478"/>
      <c r="BC5397" s="478"/>
      <c r="BD5397" s="478"/>
      <c r="BE5397" s="478"/>
      <c r="BF5397" s="478"/>
      <c r="BG5397" s="478"/>
    </row>
    <row r="5398" spans="2:59" x14ac:dyDescent="0.2">
      <c r="B5398" s="478"/>
      <c r="C5398" s="478"/>
      <c r="D5398" s="620"/>
      <c r="E5398" s="620"/>
      <c r="F5398" s="620"/>
      <c r="G5398" s="479"/>
      <c r="H5398" s="621"/>
      <c r="I5398" s="622"/>
      <c r="J5398" s="622"/>
      <c r="K5398" s="623"/>
      <c r="L5398" s="623"/>
      <c r="M5398" s="622"/>
      <c r="N5398" s="623"/>
      <c r="O5398" s="622"/>
      <c r="P5398" s="479"/>
      <c r="Q5398" s="479"/>
      <c r="R5398" s="623"/>
      <c r="S5398" s="478"/>
      <c r="T5398" s="478"/>
      <c r="U5398" s="624"/>
      <c r="V5398" s="624"/>
      <c r="W5398" s="624"/>
      <c r="BB5398" s="478"/>
      <c r="BC5398" s="478"/>
      <c r="BD5398" s="478"/>
      <c r="BE5398" s="478"/>
      <c r="BF5398" s="478"/>
      <c r="BG5398" s="478"/>
    </row>
    <row r="5399" spans="2:59" x14ac:dyDescent="0.2">
      <c r="B5399" s="478"/>
      <c r="C5399" s="478"/>
      <c r="D5399" s="620"/>
      <c r="E5399" s="620"/>
      <c r="F5399" s="620"/>
      <c r="G5399" s="479"/>
      <c r="H5399" s="621"/>
      <c r="I5399" s="622"/>
      <c r="J5399" s="622"/>
      <c r="K5399" s="623"/>
      <c r="L5399" s="623"/>
      <c r="M5399" s="622"/>
      <c r="N5399" s="623"/>
      <c r="O5399" s="622"/>
      <c r="P5399" s="479"/>
      <c r="Q5399" s="479"/>
      <c r="R5399" s="623"/>
      <c r="S5399" s="478"/>
      <c r="T5399" s="478"/>
      <c r="U5399" s="624"/>
      <c r="V5399" s="624"/>
      <c r="W5399" s="624"/>
      <c r="BB5399" s="478"/>
      <c r="BC5399" s="478"/>
      <c r="BD5399" s="478"/>
      <c r="BE5399" s="478"/>
      <c r="BF5399" s="478"/>
      <c r="BG5399" s="478"/>
    </row>
    <row r="5400" spans="2:59" x14ac:dyDescent="0.2">
      <c r="B5400" s="478"/>
      <c r="C5400" s="478"/>
      <c r="D5400" s="620"/>
      <c r="E5400" s="620"/>
      <c r="F5400" s="620"/>
      <c r="G5400" s="479"/>
      <c r="H5400" s="621"/>
      <c r="I5400" s="622"/>
      <c r="J5400" s="622"/>
      <c r="K5400" s="623"/>
      <c r="L5400" s="623"/>
      <c r="M5400" s="622"/>
      <c r="N5400" s="623"/>
      <c r="O5400" s="622"/>
      <c r="P5400" s="479"/>
      <c r="Q5400" s="479"/>
      <c r="R5400" s="623"/>
      <c r="S5400" s="478"/>
      <c r="T5400" s="478"/>
      <c r="U5400" s="624"/>
      <c r="V5400" s="624"/>
      <c r="W5400" s="624"/>
      <c r="BB5400" s="478"/>
      <c r="BC5400" s="478"/>
      <c r="BD5400" s="478"/>
      <c r="BE5400" s="478"/>
      <c r="BF5400" s="478"/>
      <c r="BG5400" s="478"/>
    </row>
    <row r="5401" spans="2:59" x14ac:dyDescent="0.2">
      <c r="B5401" s="478"/>
      <c r="C5401" s="478"/>
      <c r="D5401" s="620"/>
      <c r="E5401" s="620"/>
      <c r="F5401" s="620"/>
      <c r="G5401" s="479"/>
      <c r="H5401" s="621"/>
      <c r="I5401" s="622"/>
      <c r="J5401" s="622"/>
      <c r="K5401" s="623"/>
      <c r="L5401" s="623"/>
      <c r="M5401" s="622"/>
      <c r="N5401" s="623"/>
      <c r="O5401" s="622"/>
      <c r="P5401" s="479"/>
      <c r="Q5401" s="479"/>
      <c r="R5401" s="623"/>
      <c r="S5401" s="478"/>
      <c r="T5401" s="478"/>
      <c r="U5401" s="624"/>
      <c r="V5401" s="624"/>
      <c r="W5401" s="624"/>
      <c r="BB5401" s="478"/>
      <c r="BC5401" s="478"/>
      <c r="BD5401" s="478"/>
      <c r="BE5401" s="478"/>
      <c r="BF5401" s="478"/>
      <c r="BG5401" s="478"/>
    </row>
    <row r="5402" spans="2:59" x14ac:dyDescent="0.2">
      <c r="B5402" s="478"/>
      <c r="C5402" s="478"/>
      <c r="D5402" s="620"/>
      <c r="E5402" s="620"/>
      <c r="F5402" s="620"/>
      <c r="G5402" s="479"/>
      <c r="H5402" s="621"/>
      <c r="I5402" s="622"/>
      <c r="J5402" s="622"/>
      <c r="K5402" s="623"/>
      <c r="L5402" s="623"/>
      <c r="M5402" s="622"/>
      <c r="N5402" s="623"/>
      <c r="O5402" s="622"/>
      <c r="P5402" s="479"/>
      <c r="Q5402" s="479"/>
      <c r="R5402" s="623"/>
      <c r="S5402" s="478"/>
      <c r="T5402" s="478"/>
      <c r="U5402" s="624"/>
      <c r="V5402" s="624"/>
      <c r="W5402" s="624"/>
      <c r="BB5402" s="478"/>
      <c r="BC5402" s="478"/>
      <c r="BD5402" s="478"/>
      <c r="BE5402" s="478"/>
      <c r="BF5402" s="478"/>
      <c r="BG5402" s="478"/>
    </row>
    <row r="5403" spans="2:59" x14ac:dyDescent="0.2">
      <c r="B5403" s="478"/>
      <c r="C5403" s="478"/>
      <c r="D5403" s="620"/>
      <c r="E5403" s="620"/>
      <c r="F5403" s="620"/>
      <c r="G5403" s="479"/>
      <c r="H5403" s="621"/>
      <c r="I5403" s="622"/>
      <c r="J5403" s="622"/>
      <c r="K5403" s="623"/>
      <c r="L5403" s="623"/>
      <c r="M5403" s="622"/>
      <c r="N5403" s="623"/>
      <c r="O5403" s="622"/>
      <c r="P5403" s="479"/>
      <c r="Q5403" s="479"/>
      <c r="R5403" s="623"/>
      <c r="S5403" s="478"/>
      <c r="T5403" s="478"/>
      <c r="U5403" s="624"/>
      <c r="V5403" s="624"/>
      <c r="W5403" s="624"/>
      <c r="BB5403" s="478"/>
      <c r="BC5403" s="478"/>
      <c r="BD5403" s="478"/>
      <c r="BE5403" s="478"/>
      <c r="BF5403" s="478"/>
      <c r="BG5403" s="478"/>
    </row>
    <row r="5404" spans="2:59" x14ac:dyDescent="0.2">
      <c r="B5404" s="478"/>
      <c r="C5404" s="478"/>
      <c r="D5404" s="620"/>
      <c r="E5404" s="620"/>
      <c r="F5404" s="620"/>
      <c r="G5404" s="479"/>
      <c r="H5404" s="621"/>
      <c r="I5404" s="622"/>
      <c r="J5404" s="622"/>
      <c r="K5404" s="623"/>
      <c r="L5404" s="623"/>
      <c r="M5404" s="622"/>
      <c r="N5404" s="623"/>
      <c r="O5404" s="622"/>
      <c r="P5404" s="479"/>
      <c r="Q5404" s="479"/>
      <c r="R5404" s="623"/>
      <c r="S5404" s="478"/>
      <c r="T5404" s="478"/>
      <c r="U5404" s="624"/>
      <c r="V5404" s="624"/>
      <c r="W5404" s="624"/>
      <c r="BB5404" s="478"/>
      <c r="BC5404" s="478"/>
      <c r="BD5404" s="478"/>
      <c r="BE5404" s="478"/>
      <c r="BF5404" s="478"/>
      <c r="BG5404" s="478"/>
    </row>
    <row r="5405" spans="2:59" x14ac:dyDescent="0.2">
      <c r="B5405" s="478"/>
      <c r="C5405" s="478"/>
      <c r="D5405" s="620"/>
      <c r="E5405" s="620"/>
      <c r="F5405" s="620"/>
      <c r="G5405" s="479"/>
      <c r="H5405" s="621"/>
      <c r="I5405" s="622"/>
      <c r="J5405" s="622"/>
      <c r="K5405" s="623"/>
      <c r="L5405" s="623"/>
      <c r="M5405" s="622"/>
      <c r="N5405" s="623"/>
      <c r="O5405" s="622"/>
      <c r="P5405" s="479"/>
      <c r="Q5405" s="479"/>
      <c r="R5405" s="623"/>
      <c r="S5405" s="478"/>
      <c r="T5405" s="478"/>
      <c r="U5405" s="624"/>
      <c r="V5405" s="624"/>
      <c r="W5405" s="624"/>
      <c r="BB5405" s="478"/>
      <c r="BC5405" s="478"/>
      <c r="BD5405" s="478"/>
      <c r="BE5405" s="478"/>
      <c r="BF5405" s="478"/>
      <c r="BG5405" s="478"/>
    </row>
    <row r="5406" spans="2:59" x14ac:dyDescent="0.2">
      <c r="B5406" s="478"/>
      <c r="C5406" s="478"/>
      <c r="D5406" s="620"/>
      <c r="E5406" s="620"/>
      <c r="F5406" s="620"/>
      <c r="G5406" s="479"/>
      <c r="H5406" s="621"/>
      <c r="I5406" s="622"/>
      <c r="J5406" s="622"/>
      <c r="K5406" s="623"/>
      <c r="L5406" s="623"/>
      <c r="M5406" s="622"/>
      <c r="N5406" s="623"/>
      <c r="O5406" s="622"/>
      <c r="P5406" s="479"/>
      <c r="Q5406" s="479"/>
      <c r="R5406" s="623"/>
      <c r="S5406" s="478"/>
      <c r="T5406" s="478"/>
      <c r="U5406" s="624"/>
      <c r="V5406" s="624"/>
      <c r="W5406" s="624"/>
      <c r="BB5406" s="478"/>
      <c r="BC5406" s="478"/>
      <c r="BD5406" s="478"/>
      <c r="BE5406" s="478"/>
      <c r="BF5406" s="478"/>
      <c r="BG5406" s="478"/>
    </row>
    <row r="5407" spans="2:59" x14ac:dyDescent="0.2">
      <c r="B5407" s="478"/>
      <c r="C5407" s="478"/>
      <c r="D5407" s="620"/>
      <c r="E5407" s="620"/>
      <c r="F5407" s="620"/>
      <c r="G5407" s="479"/>
      <c r="H5407" s="621"/>
      <c r="I5407" s="622"/>
      <c r="J5407" s="622"/>
      <c r="K5407" s="623"/>
      <c r="L5407" s="623"/>
      <c r="M5407" s="622"/>
      <c r="N5407" s="623"/>
      <c r="O5407" s="622"/>
      <c r="P5407" s="479"/>
      <c r="Q5407" s="479"/>
      <c r="R5407" s="623"/>
      <c r="S5407" s="478"/>
      <c r="T5407" s="478"/>
      <c r="U5407" s="624"/>
      <c r="V5407" s="624"/>
      <c r="W5407" s="624"/>
      <c r="BB5407" s="478"/>
      <c r="BC5407" s="478"/>
      <c r="BD5407" s="478"/>
      <c r="BE5407" s="478"/>
      <c r="BF5407" s="478"/>
      <c r="BG5407" s="478"/>
    </row>
    <row r="5408" spans="2:59" x14ac:dyDescent="0.2">
      <c r="B5408" s="478"/>
      <c r="C5408" s="478"/>
      <c r="D5408" s="620"/>
      <c r="E5408" s="620"/>
      <c r="F5408" s="620"/>
      <c r="G5408" s="479"/>
      <c r="H5408" s="621"/>
      <c r="I5408" s="622"/>
      <c r="J5408" s="622"/>
      <c r="K5408" s="623"/>
      <c r="L5408" s="623"/>
      <c r="M5408" s="622"/>
      <c r="N5408" s="623"/>
      <c r="O5408" s="622"/>
      <c r="P5408" s="479"/>
      <c r="Q5408" s="479"/>
      <c r="R5408" s="623"/>
      <c r="S5408" s="478"/>
      <c r="T5408" s="478"/>
      <c r="U5408" s="624"/>
      <c r="V5408" s="624"/>
      <c r="W5408" s="624"/>
      <c r="BB5408" s="478"/>
      <c r="BC5408" s="478"/>
      <c r="BD5408" s="478"/>
      <c r="BE5408" s="478"/>
      <c r="BF5408" s="478"/>
      <c r="BG5408" s="478"/>
    </row>
    <row r="5409" spans="2:59" x14ac:dyDescent="0.2">
      <c r="B5409" s="478"/>
      <c r="C5409" s="478"/>
      <c r="D5409" s="620"/>
      <c r="E5409" s="620"/>
      <c r="F5409" s="620"/>
      <c r="G5409" s="479"/>
      <c r="H5409" s="621"/>
      <c r="I5409" s="622"/>
      <c r="J5409" s="622"/>
      <c r="K5409" s="623"/>
      <c r="L5409" s="623"/>
      <c r="M5409" s="622"/>
      <c r="N5409" s="623"/>
      <c r="O5409" s="622"/>
      <c r="P5409" s="479"/>
      <c r="Q5409" s="479"/>
      <c r="R5409" s="623"/>
      <c r="S5409" s="478"/>
      <c r="T5409" s="478"/>
      <c r="U5409" s="624"/>
      <c r="V5409" s="624"/>
      <c r="W5409" s="624"/>
      <c r="BB5409" s="478"/>
      <c r="BC5409" s="478"/>
      <c r="BD5409" s="478"/>
      <c r="BE5409" s="478"/>
      <c r="BF5409" s="478"/>
      <c r="BG5409" s="478"/>
    </row>
    <row r="5410" spans="2:59" x14ac:dyDescent="0.2">
      <c r="B5410" s="478"/>
      <c r="C5410" s="478"/>
      <c r="D5410" s="620"/>
      <c r="E5410" s="620"/>
      <c r="F5410" s="620"/>
      <c r="G5410" s="479"/>
      <c r="H5410" s="621"/>
      <c r="I5410" s="622"/>
      <c r="J5410" s="622"/>
      <c r="K5410" s="623"/>
      <c r="L5410" s="623"/>
      <c r="M5410" s="622"/>
      <c r="N5410" s="623"/>
      <c r="O5410" s="622"/>
      <c r="P5410" s="479"/>
      <c r="Q5410" s="479"/>
      <c r="R5410" s="623"/>
      <c r="S5410" s="478"/>
      <c r="T5410" s="478"/>
      <c r="U5410" s="624"/>
      <c r="V5410" s="624"/>
      <c r="W5410" s="624"/>
      <c r="BB5410" s="478"/>
      <c r="BC5410" s="478"/>
      <c r="BD5410" s="478"/>
      <c r="BE5410" s="478"/>
      <c r="BF5410" s="478"/>
      <c r="BG5410" s="478"/>
    </row>
    <row r="5411" spans="2:59" x14ac:dyDescent="0.2">
      <c r="B5411" s="478"/>
      <c r="C5411" s="478"/>
      <c r="D5411" s="620"/>
      <c r="E5411" s="620"/>
      <c r="F5411" s="620"/>
      <c r="G5411" s="479"/>
      <c r="H5411" s="621"/>
      <c r="I5411" s="622"/>
      <c r="J5411" s="622"/>
      <c r="K5411" s="623"/>
      <c r="L5411" s="623"/>
      <c r="M5411" s="622"/>
      <c r="N5411" s="623"/>
      <c r="O5411" s="622"/>
      <c r="P5411" s="479"/>
      <c r="Q5411" s="479"/>
      <c r="R5411" s="623"/>
      <c r="S5411" s="478"/>
      <c r="T5411" s="478"/>
      <c r="U5411" s="624"/>
      <c r="V5411" s="624"/>
      <c r="W5411" s="624"/>
      <c r="BB5411" s="478"/>
      <c r="BC5411" s="478"/>
      <c r="BD5411" s="478"/>
      <c r="BE5411" s="478"/>
      <c r="BF5411" s="478"/>
      <c r="BG5411" s="478"/>
    </row>
    <row r="5412" spans="2:59" x14ac:dyDescent="0.2">
      <c r="B5412" s="478"/>
      <c r="C5412" s="478"/>
      <c r="D5412" s="620"/>
      <c r="E5412" s="620"/>
      <c r="F5412" s="620"/>
      <c r="G5412" s="479"/>
      <c r="H5412" s="621"/>
      <c r="I5412" s="622"/>
      <c r="J5412" s="622"/>
      <c r="K5412" s="623"/>
      <c r="L5412" s="623"/>
      <c r="M5412" s="622"/>
      <c r="N5412" s="623"/>
      <c r="O5412" s="622"/>
      <c r="P5412" s="479"/>
      <c r="Q5412" s="479"/>
      <c r="R5412" s="623"/>
      <c r="S5412" s="478"/>
      <c r="T5412" s="478"/>
      <c r="U5412" s="624"/>
      <c r="V5412" s="624"/>
      <c r="W5412" s="624"/>
      <c r="BB5412" s="478"/>
      <c r="BC5412" s="478"/>
      <c r="BD5412" s="478"/>
      <c r="BE5412" s="478"/>
      <c r="BF5412" s="478"/>
      <c r="BG5412" s="478"/>
    </row>
    <row r="5413" spans="2:59" x14ac:dyDescent="0.2">
      <c r="B5413" s="478"/>
      <c r="C5413" s="478"/>
      <c r="D5413" s="620"/>
      <c r="E5413" s="620"/>
      <c r="F5413" s="620"/>
      <c r="G5413" s="479"/>
      <c r="H5413" s="621"/>
      <c r="I5413" s="622"/>
      <c r="J5413" s="622"/>
      <c r="K5413" s="623"/>
      <c r="L5413" s="623"/>
      <c r="M5413" s="622"/>
      <c r="N5413" s="623"/>
      <c r="O5413" s="622"/>
      <c r="P5413" s="479"/>
      <c r="Q5413" s="479"/>
      <c r="R5413" s="623"/>
      <c r="S5413" s="478"/>
      <c r="T5413" s="478"/>
      <c r="U5413" s="624"/>
      <c r="V5413" s="624"/>
      <c r="W5413" s="624"/>
      <c r="BB5413" s="478"/>
      <c r="BC5413" s="478"/>
      <c r="BD5413" s="478"/>
      <c r="BE5413" s="478"/>
      <c r="BF5413" s="478"/>
      <c r="BG5413" s="478"/>
    </row>
    <row r="5414" spans="2:59" x14ac:dyDescent="0.2">
      <c r="B5414" s="478"/>
      <c r="C5414" s="478"/>
      <c r="D5414" s="620"/>
      <c r="E5414" s="620"/>
      <c r="F5414" s="620"/>
      <c r="G5414" s="479"/>
      <c r="H5414" s="621"/>
      <c r="I5414" s="622"/>
      <c r="J5414" s="622"/>
      <c r="K5414" s="623"/>
      <c r="L5414" s="623"/>
      <c r="M5414" s="622"/>
      <c r="N5414" s="623"/>
      <c r="O5414" s="622"/>
      <c r="P5414" s="479"/>
      <c r="Q5414" s="479"/>
      <c r="R5414" s="623"/>
      <c r="S5414" s="478"/>
      <c r="T5414" s="478"/>
      <c r="U5414" s="624"/>
      <c r="V5414" s="624"/>
      <c r="W5414" s="624"/>
      <c r="BB5414" s="478"/>
      <c r="BC5414" s="478"/>
      <c r="BD5414" s="478"/>
      <c r="BE5414" s="478"/>
      <c r="BF5414" s="478"/>
      <c r="BG5414" s="478"/>
    </row>
    <row r="5415" spans="2:59" x14ac:dyDescent="0.2">
      <c r="B5415" s="478"/>
      <c r="C5415" s="478"/>
      <c r="D5415" s="620"/>
      <c r="E5415" s="620"/>
      <c r="F5415" s="620"/>
      <c r="G5415" s="479"/>
      <c r="H5415" s="621"/>
      <c r="I5415" s="622"/>
      <c r="J5415" s="622"/>
      <c r="K5415" s="623"/>
      <c r="L5415" s="623"/>
      <c r="M5415" s="622"/>
      <c r="N5415" s="623"/>
      <c r="O5415" s="622"/>
      <c r="P5415" s="479"/>
      <c r="Q5415" s="479"/>
      <c r="R5415" s="623"/>
      <c r="S5415" s="478"/>
      <c r="T5415" s="478"/>
      <c r="U5415" s="624"/>
      <c r="V5415" s="624"/>
      <c r="W5415" s="624"/>
      <c r="BB5415" s="478"/>
      <c r="BC5415" s="478"/>
      <c r="BD5415" s="478"/>
      <c r="BE5415" s="478"/>
      <c r="BF5415" s="478"/>
      <c r="BG5415" s="478"/>
    </row>
    <row r="5416" spans="2:59" x14ac:dyDescent="0.2">
      <c r="B5416" s="478"/>
      <c r="C5416" s="478"/>
      <c r="D5416" s="620"/>
      <c r="E5416" s="620"/>
      <c r="F5416" s="620"/>
      <c r="G5416" s="479"/>
      <c r="H5416" s="621"/>
      <c r="I5416" s="622"/>
      <c r="J5416" s="622"/>
      <c r="K5416" s="623"/>
      <c r="L5416" s="623"/>
      <c r="M5416" s="622"/>
      <c r="N5416" s="623"/>
      <c r="O5416" s="622"/>
      <c r="P5416" s="479"/>
      <c r="Q5416" s="479"/>
      <c r="R5416" s="623"/>
      <c r="S5416" s="478"/>
      <c r="T5416" s="478"/>
      <c r="U5416" s="624"/>
      <c r="V5416" s="624"/>
      <c r="W5416" s="624"/>
      <c r="BB5416" s="478"/>
      <c r="BC5416" s="478"/>
      <c r="BD5416" s="478"/>
      <c r="BE5416" s="478"/>
      <c r="BF5416" s="478"/>
      <c r="BG5416" s="478"/>
    </row>
    <row r="5417" spans="2:59" x14ac:dyDescent="0.2">
      <c r="B5417" s="478"/>
      <c r="C5417" s="478"/>
      <c r="D5417" s="620"/>
      <c r="E5417" s="620"/>
      <c r="F5417" s="620"/>
      <c r="G5417" s="479"/>
      <c r="H5417" s="621"/>
      <c r="I5417" s="622"/>
      <c r="J5417" s="622"/>
      <c r="K5417" s="623"/>
      <c r="L5417" s="623"/>
      <c r="M5417" s="622"/>
      <c r="N5417" s="623"/>
      <c r="O5417" s="622"/>
      <c r="P5417" s="479"/>
      <c r="Q5417" s="479"/>
      <c r="R5417" s="623"/>
      <c r="S5417" s="478"/>
      <c r="T5417" s="478"/>
      <c r="U5417" s="624"/>
      <c r="V5417" s="624"/>
      <c r="W5417" s="624"/>
      <c r="BB5417" s="478"/>
      <c r="BC5417" s="478"/>
      <c r="BD5417" s="478"/>
      <c r="BE5417" s="478"/>
      <c r="BF5417" s="478"/>
      <c r="BG5417" s="478"/>
    </row>
    <row r="5418" spans="2:59" x14ac:dyDescent="0.2">
      <c r="B5418" s="478"/>
      <c r="C5418" s="478"/>
      <c r="D5418" s="620"/>
      <c r="E5418" s="620"/>
      <c r="F5418" s="620"/>
      <c r="G5418" s="479"/>
      <c r="H5418" s="621"/>
      <c r="I5418" s="622"/>
      <c r="J5418" s="622"/>
      <c r="K5418" s="623"/>
      <c r="L5418" s="623"/>
      <c r="M5418" s="622"/>
      <c r="N5418" s="623"/>
      <c r="O5418" s="622"/>
      <c r="P5418" s="479"/>
      <c r="Q5418" s="479"/>
      <c r="R5418" s="623"/>
      <c r="S5418" s="478"/>
      <c r="T5418" s="478"/>
      <c r="U5418" s="624"/>
      <c r="V5418" s="624"/>
      <c r="W5418" s="624"/>
      <c r="BB5418" s="478"/>
      <c r="BC5418" s="478"/>
      <c r="BD5418" s="478"/>
      <c r="BE5418" s="478"/>
      <c r="BF5418" s="478"/>
      <c r="BG5418" s="478"/>
    </row>
    <row r="5419" spans="2:59" x14ac:dyDescent="0.2">
      <c r="B5419" s="478"/>
      <c r="C5419" s="478"/>
      <c r="D5419" s="620"/>
      <c r="E5419" s="620"/>
      <c r="F5419" s="620"/>
      <c r="G5419" s="479"/>
      <c r="H5419" s="621"/>
      <c r="I5419" s="622"/>
      <c r="J5419" s="622"/>
      <c r="K5419" s="623"/>
      <c r="L5419" s="623"/>
      <c r="M5419" s="622"/>
      <c r="N5419" s="623"/>
      <c r="O5419" s="622"/>
      <c r="P5419" s="479"/>
      <c r="Q5419" s="479"/>
      <c r="R5419" s="623"/>
      <c r="S5419" s="478"/>
      <c r="T5419" s="478"/>
      <c r="U5419" s="624"/>
      <c r="V5419" s="624"/>
      <c r="W5419" s="624"/>
      <c r="BB5419" s="478"/>
      <c r="BC5419" s="478"/>
      <c r="BD5419" s="478"/>
      <c r="BE5419" s="478"/>
      <c r="BF5419" s="478"/>
      <c r="BG5419" s="478"/>
    </row>
    <row r="5420" spans="2:59" x14ac:dyDescent="0.2">
      <c r="B5420" s="478"/>
      <c r="C5420" s="478"/>
      <c r="D5420" s="620"/>
      <c r="E5420" s="620"/>
      <c r="F5420" s="620"/>
      <c r="G5420" s="479"/>
      <c r="H5420" s="621"/>
      <c r="I5420" s="622"/>
      <c r="J5420" s="622"/>
      <c r="K5420" s="623"/>
      <c r="L5420" s="623"/>
      <c r="M5420" s="622"/>
      <c r="N5420" s="623"/>
      <c r="O5420" s="622"/>
      <c r="P5420" s="479"/>
      <c r="Q5420" s="479"/>
      <c r="R5420" s="623"/>
      <c r="S5420" s="478"/>
      <c r="T5420" s="478"/>
      <c r="U5420" s="624"/>
      <c r="V5420" s="624"/>
      <c r="W5420" s="624"/>
      <c r="BB5420" s="478"/>
      <c r="BC5420" s="478"/>
      <c r="BD5420" s="478"/>
      <c r="BE5420" s="478"/>
      <c r="BF5420" s="478"/>
      <c r="BG5420" s="478"/>
    </row>
    <row r="5421" spans="2:59" x14ac:dyDescent="0.2">
      <c r="B5421" s="478"/>
      <c r="C5421" s="478"/>
      <c r="D5421" s="620"/>
      <c r="E5421" s="620"/>
      <c r="F5421" s="620"/>
      <c r="G5421" s="479"/>
      <c r="H5421" s="621"/>
      <c r="I5421" s="622"/>
      <c r="J5421" s="622"/>
      <c r="K5421" s="623"/>
      <c r="L5421" s="623"/>
      <c r="M5421" s="622"/>
      <c r="N5421" s="623"/>
      <c r="O5421" s="622"/>
      <c r="P5421" s="479"/>
      <c r="Q5421" s="479"/>
      <c r="R5421" s="623"/>
      <c r="S5421" s="478"/>
      <c r="T5421" s="478"/>
      <c r="U5421" s="624"/>
      <c r="V5421" s="624"/>
      <c r="W5421" s="624"/>
      <c r="BB5421" s="478"/>
      <c r="BC5421" s="478"/>
      <c r="BD5421" s="478"/>
      <c r="BE5421" s="478"/>
      <c r="BF5421" s="478"/>
      <c r="BG5421" s="478"/>
    </row>
    <row r="5422" spans="2:59" x14ac:dyDescent="0.2">
      <c r="B5422" s="478"/>
      <c r="C5422" s="478"/>
      <c r="D5422" s="620"/>
      <c r="E5422" s="620"/>
      <c r="F5422" s="620"/>
      <c r="G5422" s="479"/>
      <c r="H5422" s="621"/>
      <c r="I5422" s="622"/>
      <c r="J5422" s="622"/>
      <c r="K5422" s="623"/>
      <c r="L5422" s="623"/>
      <c r="M5422" s="622"/>
      <c r="N5422" s="623"/>
      <c r="O5422" s="622"/>
      <c r="P5422" s="479"/>
      <c r="Q5422" s="479"/>
      <c r="R5422" s="623"/>
      <c r="S5422" s="478"/>
      <c r="T5422" s="478"/>
      <c r="U5422" s="624"/>
      <c r="V5422" s="624"/>
      <c r="W5422" s="624"/>
      <c r="BB5422" s="478"/>
      <c r="BC5422" s="478"/>
      <c r="BD5422" s="478"/>
      <c r="BE5422" s="478"/>
      <c r="BF5422" s="478"/>
      <c r="BG5422" s="478"/>
    </row>
    <row r="5423" spans="2:59" x14ac:dyDescent="0.2">
      <c r="B5423" s="478"/>
      <c r="C5423" s="478"/>
      <c r="D5423" s="620"/>
      <c r="E5423" s="620"/>
      <c r="F5423" s="620"/>
      <c r="G5423" s="479"/>
      <c r="H5423" s="621"/>
      <c r="I5423" s="622"/>
      <c r="J5423" s="622"/>
      <c r="K5423" s="623"/>
      <c r="L5423" s="623"/>
      <c r="M5423" s="622"/>
      <c r="N5423" s="623"/>
      <c r="O5423" s="622"/>
      <c r="P5423" s="479"/>
      <c r="Q5423" s="479"/>
      <c r="R5423" s="623"/>
      <c r="S5423" s="478"/>
      <c r="T5423" s="478"/>
      <c r="U5423" s="624"/>
      <c r="V5423" s="624"/>
      <c r="W5423" s="624"/>
      <c r="BB5423" s="478"/>
      <c r="BC5423" s="478"/>
      <c r="BD5423" s="478"/>
      <c r="BE5423" s="478"/>
      <c r="BF5423" s="478"/>
      <c r="BG5423" s="478"/>
    </row>
    <row r="5424" spans="2:59" x14ac:dyDescent="0.2">
      <c r="B5424" s="478"/>
      <c r="C5424" s="478"/>
      <c r="D5424" s="620"/>
      <c r="E5424" s="620"/>
      <c r="F5424" s="620"/>
      <c r="G5424" s="479"/>
      <c r="H5424" s="621"/>
      <c r="I5424" s="622"/>
      <c r="J5424" s="622"/>
      <c r="K5424" s="623"/>
      <c r="L5424" s="623"/>
      <c r="M5424" s="622"/>
      <c r="N5424" s="623"/>
      <c r="O5424" s="622"/>
      <c r="P5424" s="479"/>
      <c r="Q5424" s="479"/>
      <c r="R5424" s="623"/>
      <c r="S5424" s="478"/>
      <c r="T5424" s="478"/>
      <c r="U5424" s="624"/>
      <c r="V5424" s="624"/>
      <c r="W5424" s="624"/>
      <c r="BB5424" s="478"/>
      <c r="BC5424" s="478"/>
      <c r="BD5424" s="478"/>
      <c r="BE5424" s="478"/>
      <c r="BF5424" s="478"/>
      <c r="BG5424" s="478"/>
    </row>
    <row r="5425" spans="2:59" x14ac:dyDescent="0.2">
      <c r="B5425" s="478"/>
      <c r="C5425" s="478"/>
      <c r="D5425" s="620"/>
      <c r="E5425" s="620"/>
      <c r="F5425" s="620"/>
      <c r="G5425" s="479"/>
      <c r="H5425" s="621"/>
      <c r="I5425" s="622"/>
      <c r="J5425" s="622"/>
      <c r="K5425" s="623"/>
      <c r="L5425" s="623"/>
      <c r="M5425" s="622"/>
      <c r="N5425" s="623"/>
      <c r="O5425" s="622"/>
      <c r="P5425" s="479"/>
      <c r="Q5425" s="479"/>
      <c r="R5425" s="623"/>
      <c r="S5425" s="478"/>
      <c r="T5425" s="478"/>
      <c r="U5425" s="624"/>
      <c r="V5425" s="624"/>
      <c r="W5425" s="624"/>
      <c r="BB5425" s="478"/>
      <c r="BC5425" s="478"/>
      <c r="BD5425" s="478"/>
      <c r="BE5425" s="478"/>
      <c r="BF5425" s="478"/>
      <c r="BG5425" s="478"/>
    </row>
    <row r="5426" spans="2:59" x14ac:dyDescent="0.2">
      <c r="B5426" s="478"/>
      <c r="C5426" s="478"/>
      <c r="D5426" s="620"/>
      <c r="E5426" s="620"/>
      <c r="F5426" s="620"/>
      <c r="G5426" s="479"/>
      <c r="H5426" s="621"/>
      <c r="I5426" s="622"/>
      <c r="J5426" s="622"/>
      <c r="K5426" s="623"/>
      <c r="L5426" s="623"/>
      <c r="M5426" s="622"/>
      <c r="N5426" s="623"/>
      <c r="O5426" s="622"/>
      <c r="P5426" s="479"/>
      <c r="Q5426" s="479"/>
      <c r="R5426" s="623"/>
      <c r="S5426" s="478"/>
      <c r="T5426" s="478"/>
      <c r="U5426" s="624"/>
      <c r="V5426" s="624"/>
      <c r="W5426" s="624"/>
      <c r="BB5426" s="478"/>
      <c r="BC5426" s="478"/>
      <c r="BD5426" s="478"/>
      <c r="BE5426" s="478"/>
      <c r="BF5426" s="478"/>
      <c r="BG5426" s="478"/>
    </row>
    <row r="5427" spans="2:59" x14ac:dyDescent="0.2">
      <c r="B5427" s="478"/>
      <c r="C5427" s="478"/>
      <c r="D5427" s="620"/>
      <c r="E5427" s="620"/>
      <c r="F5427" s="620"/>
      <c r="G5427" s="479"/>
      <c r="H5427" s="621"/>
      <c r="I5427" s="622"/>
      <c r="J5427" s="622"/>
      <c r="K5427" s="623"/>
      <c r="L5427" s="623"/>
      <c r="M5427" s="622"/>
      <c r="N5427" s="623"/>
      <c r="O5427" s="622"/>
      <c r="P5427" s="479"/>
      <c r="Q5427" s="479"/>
      <c r="R5427" s="623"/>
      <c r="S5427" s="478"/>
      <c r="T5427" s="478"/>
      <c r="U5427" s="624"/>
      <c r="V5427" s="624"/>
      <c r="W5427" s="624"/>
      <c r="BB5427" s="478"/>
      <c r="BC5427" s="478"/>
      <c r="BD5427" s="478"/>
      <c r="BE5427" s="478"/>
      <c r="BF5427" s="478"/>
      <c r="BG5427" s="478"/>
    </row>
    <row r="5428" spans="2:59" x14ac:dyDescent="0.2">
      <c r="B5428" s="478"/>
      <c r="C5428" s="478"/>
      <c r="D5428" s="620"/>
      <c r="E5428" s="620"/>
      <c r="F5428" s="620"/>
      <c r="G5428" s="479"/>
      <c r="H5428" s="621"/>
      <c r="I5428" s="622"/>
      <c r="J5428" s="622"/>
      <c r="K5428" s="623"/>
      <c r="L5428" s="623"/>
      <c r="M5428" s="622"/>
      <c r="N5428" s="623"/>
      <c r="O5428" s="622"/>
      <c r="P5428" s="479"/>
      <c r="Q5428" s="479"/>
      <c r="R5428" s="623"/>
      <c r="S5428" s="478"/>
      <c r="T5428" s="478"/>
      <c r="U5428" s="624"/>
      <c r="V5428" s="624"/>
      <c r="W5428" s="624"/>
      <c r="BB5428" s="478"/>
      <c r="BC5428" s="478"/>
      <c r="BD5428" s="478"/>
      <c r="BE5428" s="478"/>
      <c r="BF5428" s="478"/>
      <c r="BG5428" s="478"/>
    </row>
    <row r="5429" spans="2:59" x14ac:dyDescent="0.2">
      <c r="B5429" s="478"/>
      <c r="C5429" s="478"/>
      <c r="D5429" s="620"/>
      <c r="E5429" s="620"/>
      <c r="F5429" s="620"/>
      <c r="G5429" s="479"/>
      <c r="H5429" s="621"/>
      <c r="I5429" s="622"/>
      <c r="J5429" s="622"/>
      <c r="K5429" s="623"/>
      <c r="L5429" s="623"/>
      <c r="M5429" s="622"/>
      <c r="N5429" s="623"/>
      <c r="O5429" s="622"/>
      <c r="P5429" s="479"/>
      <c r="Q5429" s="479"/>
      <c r="R5429" s="623"/>
      <c r="S5429" s="478"/>
      <c r="T5429" s="478"/>
      <c r="U5429" s="624"/>
      <c r="V5429" s="624"/>
      <c r="W5429" s="624"/>
      <c r="BB5429" s="478"/>
      <c r="BC5429" s="478"/>
      <c r="BD5429" s="478"/>
      <c r="BE5429" s="478"/>
      <c r="BF5429" s="478"/>
      <c r="BG5429" s="478"/>
    </row>
    <row r="5430" spans="2:59" x14ac:dyDescent="0.2">
      <c r="B5430" s="478"/>
      <c r="C5430" s="478"/>
      <c r="D5430" s="620"/>
      <c r="E5430" s="620"/>
      <c r="F5430" s="620"/>
      <c r="G5430" s="479"/>
      <c r="H5430" s="621"/>
      <c r="I5430" s="622"/>
      <c r="J5430" s="622"/>
      <c r="K5430" s="623"/>
      <c r="L5430" s="623"/>
      <c r="M5430" s="622"/>
      <c r="N5430" s="623"/>
      <c r="O5430" s="622"/>
      <c r="P5430" s="479"/>
      <c r="Q5430" s="479"/>
      <c r="R5430" s="623"/>
      <c r="S5430" s="478"/>
      <c r="T5430" s="478"/>
      <c r="U5430" s="624"/>
      <c r="V5430" s="624"/>
      <c r="W5430" s="624"/>
      <c r="BB5430" s="478"/>
      <c r="BC5430" s="478"/>
      <c r="BD5430" s="478"/>
      <c r="BE5430" s="478"/>
      <c r="BF5430" s="478"/>
      <c r="BG5430" s="478"/>
    </row>
    <row r="5431" spans="2:59" x14ac:dyDescent="0.2">
      <c r="B5431" s="478"/>
      <c r="C5431" s="478"/>
      <c r="D5431" s="620"/>
      <c r="E5431" s="620"/>
      <c r="F5431" s="620"/>
      <c r="G5431" s="479"/>
      <c r="H5431" s="621"/>
      <c r="I5431" s="622"/>
      <c r="J5431" s="622"/>
      <c r="K5431" s="623"/>
      <c r="L5431" s="623"/>
      <c r="M5431" s="622"/>
      <c r="N5431" s="623"/>
      <c r="O5431" s="622"/>
      <c r="P5431" s="479"/>
      <c r="Q5431" s="479"/>
      <c r="R5431" s="623"/>
      <c r="S5431" s="478"/>
      <c r="T5431" s="478"/>
      <c r="U5431" s="624"/>
      <c r="V5431" s="624"/>
      <c r="W5431" s="624"/>
      <c r="BB5431" s="478"/>
      <c r="BC5431" s="478"/>
      <c r="BD5431" s="478"/>
      <c r="BE5431" s="478"/>
      <c r="BF5431" s="478"/>
      <c r="BG5431" s="478"/>
    </row>
    <row r="5432" spans="2:59" x14ac:dyDescent="0.2">
      <c r="B5432" s="478"/>
      <c r="C5432" s="478"/>
      <c r="D5432" s="620"/>
      <c r="E5432" s="620"/>
      <c r="F5432" s="620"/>
      <c r="G5432" s="479"/>
      <c r="H5432" s="621"/>
      <c r="I5432" s="622"/>
      <c r="J5432" s="622"/>
      <c r="K5432" s="623"/>
      <c r="L5432" s="623"/>
      <c r="M5432" s="622"/>
      <c r="N5432" s="623"/>
      <c r="O5432" s="622"/>
      <c r="P5432" s="479"/>
      <c r="Q5432" s="479"/>
      <c r="R5432" s="623"/>
      <c r="S5432" s="478"/>
      <c r="T5432" s="478"/>
      <c r="U5432" s="624"/>
      <c r="V5432" s="624"/>
      <c r="W5432" s="624"/>
      <c r="BB5432" s="478"/>
      <c r="BC5432" s="478"/>
      <c r="BD5432" s="478"/>
      <c r="BE5432" s="478"/>
      <c r="BF5432" s="478"/>
      <c r="BG5432" s="478"/>
    </row>
    <row r="5433" spans="2:59" x14ac:dyDescent="0.2">
      <c r="B5433" s="478"/>
      <c r="C5433" s="478"/>
      <c r="D5433" s="620"/>
      <c r="E5433" s="620"/>
      <c r="F5433" s="620"/>
      <c r="G5433" s="479"/>
      <c r="H5433" s="621"/>
      <c r="I5433" s="622"/>
      <c r="J5433" s="622"/>
      <c r="K5433" s="623"/>
      <c r="L5433" s="623"/>
      <c r="M5433" s="622"/>
      <c r="N5433" s="623"/>
      <c r="O5433" s="622"/>
      <c r="P5433" s="479"/>
      <c r="Q5433" s="479"/>
      <c r="R5433" s="623"/>
      <c r="S5433" s="478"/>
      <c r="T5433" s="478"/>
      <c r="U5433" s="624"/>
      <c r="V5433" s="624"/>
      <c r="W5433" s="624"/>
      <c r="BB5433" s="478"/>
      <c r="BC5433" s="478"/>
      <c r="BD5433" s="478"/>
      <c r="BE5433" s="478"/>
      <c r="BF5433" s="478"/>
      <c r="BG5433" s="478"/>
    </row>
    <row r="5434" spans="2:59" x14ac:dyDescent="0.2">
      <c r="B5434" s="478"/>
      <c r="C5434" s="478"/>
      <c r="D5434" s="620"/>
      <c r="E5434" s="620"/>
      <c r="F5434" s="620"/>
      <c r="G5434" s="479"/>
      <c r="H5434" s="621"/>
      <c r="I5434" s="622"/>
      <c r="J5434" s="622"/>
      <c r="K5434" s="623"/>
      <c r="L5434" s="623"/>
      <c r="M5434" s="622"/>
      <c r="N5434" s="623"/>
      <c r="O5434" s="622"/>
      <c r="P5434" s="479"/>
      <c r="Q5434" s="479"/>
      <c r="R5434" s="623"/>
      <c r="S5434" s="478"/>
      <c r="T5434" s="478"/>
      <c r="U5434" s="624"/>
      <c r="V5434" s="624"/>
      <c r="W5434" s="624"/>
      <c r="BB5434" s="478"/>
      <c r="BC5434" s="478"/>
      <c r="BD5434" s="478"/>
      <c r="BE5434" s="478"/>
      <c r="BF5434" s="478"/>
      <c r="BG5434" s="478"/>
    </row>
    <row r="5435" spans="2:59" x14ac:dyDescent="0.2">
      <c r="B5435" s="478"/>
      <c r="C5435" s="478"/>
      <c r="D5435" s="620"/>
      <c r="E5435" s="620"/>
      <c r="F5435" s="620"/>
      <c r="G5435" s="479"/>
      <c r="H5435" s="621"/>
      <c r="I5435" s="622"/>
      <c r="J5435" s="622"/>
      <c r="K5435" s="623"/>
      <c r="L5435" s="623"/>
      <c r="M5435" s="622"/>
      <c r="N5435" s="623"/>
      <c r="O5435" s="622"/>
      <c r="P5435" s="479"/>
      <c r="Q5435" s="479"/>
      <c r="R5435" s="623"/>
      <c r="S5435" s="478"/>
      <c r="T5435" s="478"/>
      <c r="U5435" s="624"/>
      <c r="V5435" s="624"/>
      <c r="W5435" s="624"/>
      <c r="BB5435" s="478"/>
      <c r="BC5435" s="478"/>
      <c r="BD5435" s="478"/>
      <c r="BE5435" s="478"/>
      <c r="BF5435" s="478"/>
      <c r="BG5435" s="478"/>
    </row>
    <row r="5436" spans="2:59" x14ac:dyDescent="0.2">
      <c r="B5436" s="478"/>
      <c r="C5436" s="478"/>
      <c r="D5436" s="620"/>
      <c r="E5436" s="620"/>
      <c r="F5436" s="620"/>
      <c r="G5436" s="479"/>
      <c r="H5436" s="621"/>
      <c r="I5436" s="622"/>
      <c r="J5436" s="622"/>
      <c r="K5436" s="623"/>
      <c r="L5436" s="623"/>
      <c r="M5436" s="622"/>
      <c r="N5436" s="623"/>
      <c r="O5436" s="622"/>
      <c r="P5436" s="479"/>
      <c r="Q5436" s="479"/>
      <c r="R5436" s="623"/>
      <c r="S5436" s="478"/>
      <c r="T5436" s="478"/>
      <c r="U5436" s="624"/>
      <c r="V5436" s="624"/>
      <c r="W5436" s="624"/>
      <c r="BB5436" s="478"/>
      <c r="BC5436" s="478"/>
      <c r="BD5436" s="478"/>
      <c r="BE5436" s="478"/>
      <c r="BF5436" s="478"/>
      <c r="BG5436" s="478"/>
    </row>
    <row r="5437" spans="2:59" x14ac:dyDescent="0.2">
      <c r="B5437" s="478"/>
      <c r="C5437" s="478"/>
      <c r="D5437" s="620"/>
      <c r="E5437" s="620"/>
      <c r="F5437" s="620"/>
      <c r="G5437" s="479"/>
      <c r="H5437" s="621"/>
      <c r="I5437" s="622"/>
      <c r="J5437" s="622"/>
      <c r="K5437" s="623"/>
      <c r="L5437" s="623"/>
      <c r="M5437" s="622"/>
      <c r="N5437" s="623"/>
      <c r="O5437" s="622"/>
      <c r="P5437" s="479"/>
      <c r="Q5437" s="479"/>
      <c r="R5437" s="623"/>
      <c r="S5437" s="478"/>
      <c r="T5437" s="478"/>
      <c r="U5437" s="624"/>
      <c r="V5437" s="624"/>
      <c r="W5437" s="624"/>
      <c r="BB5437" s="478"/>
      <c r="BC5437" s="478"/>
      <c r="BD5437" s="478"/>
      <c r="BE5437" s="478"/>
      <c r="BF5437" s="478"/>
      <c r="BG5437" s="478"/>
    </row>
    <row r="5438" spans="2:59" x14ac:dyDescent="0.2">
      <c r="B5438" s="478"/>
      <c r="C5438" s="478"/>
      <c r="D5438" s="620"/>
      <c r="E5438" s="620"/>
      <c r="F5438" s="620"/>
      <c r="G5438" s="479"/>
      <c r="H5438" s="621"/>
      <c r="I5438" s="622"/>
      <c r="J5438" s="622"/>
      <c r="K5438" s="623"/>
      <c r="L5438" s="623"/>
      <c r="M5438" s="622"/>
      <c r="N5438" s="623"/>
      <c r="O5438" s="622"/>
      <c r="P5438" s="479"/>
      <c r="Q5438" s="479"/>
      <c r="R5438" s="623"/>
      <c r="S5438" s="478"/>
      <c r="T5438" s="478"/>
      <c r="U5438" s="624"/>
      <c r="V5438" s="624"/>
      <c r="W5438" s="624"/>
      <c r="BB5438" s="478"/>
      <c r="BC5438" s="478"/>
      <c r="BD5438" s="478"/>
      <c r="BE5438" s="478"/>
      <c r="BF5438" s="478"/>
      <c r="BG5438" s="478"/>
    </row>
    <row r="5439" spans="2:59" x14ac:dyDescent="0.2">
      <c r="B5439" s="478"/>
      <c r="C5439" s="478"/>
      <c r="D5439" s="620"/>
      <c r="E5439" s="620"/>
      <c r="F5439" s="620"/>
      <c r="G5439" s="479"/>
      <c r="H5439" s="621"/>
      <c r="I5439" s="622"/>
      <c r="J5439" s="622"/>
      <c r="K5439" s="623"/>
      <c r="L5439" s="623"/>
      <c r="M5439" s="622"/>
      <c r="N5439" s="623"/>
      <c r="O5439" s="622"/>
      <c r="P5439" s="479"/>
      <c r="Q5439" s="479"/>
      <c r="R5439" s="623"/>
      <c r="S5439" s="478"/>
      <c r="T5439" s="478"/>
      <c r="U5439" s="624"/>
      <c r="V5439" s="624"/>
      <c r="W5439" s="624"/>
      <c r="BB5439" s="478"/>
      <c r="BC5439" s="478"/>
      <c r="BD5439" s="478"/>
      <c r="BE5439" s="478"/>
      <c r="BF5439" s="478"/>
      <c r="BG5439" s="478"/>
    </row>
    <row r="5440" spans="2:59" x14ac:dyDescent="0.2">
      <c r="B5440" s="478"/>
      <c r="C5440" s="478"/>
      <c r="D5440" s="620"/>
      <c r="E5440" s="620"/>
      <c r="F5440" s="620"/>
      <c r="G5440" s="479"/>
      <c r="H5440" s="621"/>
      <c r="I5440" s="622"/>
      <c r="J5440" s="622"/>
      <c r="K5440" s="623"/>
      <c r="L5440" s="623"/>
      <c r="M5440" s="622"/>
      <c r="N5440" s="623"/>
      <c r="O5440" s="622"/>
      <c r="P5440" s="479"/>
      <c r="Q5440" s="479"/>
      <c r="R5440" s="623"/>
      <c r="S5440" s="478"/>
      <c r="T5440" s="478"/>
      <c r="U5440" s="624"/>
      <c r="V5440" s="624"/>
      <c r="W5440" s="624"/>
      <c r="BB5440" s="478"/>
      <c r="BC5440" s="478"/>
      <c r="BD5440" s="478"/>
      <c r="BE5440" s="478"/>
      <c r="BF5440" s="478"/>
      <c r="BG5440" s="478"/>
    </row>
    <row r="5441" spans="2:59" x14ac:dyDescent="0.2">
      <c r="B5441" s="478"/>
      <c r="C5441" s="478"/>
      <c r="D5441" s="620"/>
      <c r="E5441" s="620"/>
      <c r="F5441" s="620"/>
      <c r="G5441" s="479"/>
      <c r="H5441" s="621"/>
      <c r="I5441" s="622"/>
      <c r="J5441" s="622"/>
      <c r="K5441" s="623"/>
      <c r="L5441" s="623"/>
      <c r="M5441" s="622"/>
      <c r="N5441" s="623"/>
      <c r="O5441" s="622"/>
      <c r="P5441" s="479"/>
      <c r="Q5441" s="479"/>
      <c r="R5441" s="623"/>
      <c r="S5441" s="478"/>
      <c r="T5441" s="478"/>
      <c r="U5441" s="624"/>
      <c r="V5441" s="624"/>
      <c r="W5441" s="624"/>
      <c r="BB5441" s="478"/>
      <c r="BC5441" s="478"/>
      <c r="BD5441" s="478"/>
      <c r="BE5441" s="478"/>
      <c r="BF5441" s="478"/>
      <c r="BG5441" s="478"/>
    </row>
    <row r="5442" spans="2:59" x14ac:dyDescent="0.2">
      <c r="B5442" s="478"/>
      <c r="C5442" s="478"/>
      <c r="D5442" s="620"/>
      <c r="E5442" s="620"/>
      <c r="F5442" s="620"/>
      <c r="G5442" s="479"/>
      <c r="H5442" s="621"/>
      <c r="I5442" s="622"/>
      <c r="J5442" s="622"/>
      <c r="K5442" s="623"/>
      <c r="L5442" s="623"/>
      <c r="M5442" s="622"/>
      <c r="N5442" s="623"/>
      <c r="O5442" s="622"/>
      <c r="P5442" s="479"/>
      <c r="Q5442" s="479"/>
      <c r="R5442" s="623"/>
      <c r="S5442" s="478"/>
      <c r="T5442" s="478"/>
      <c r="U5442" s="624"/>
      <c r="V5442" s="624"/>
      <c r="W5442" s="624"/>
      <c r="BB5442" s="478"/>
      <c r="BC5442" s="478"/>
      <c r="BD5442" s="478"/>
      <c r="BE5442" s="478"/>
      <c r="BF5442" s="478"/>
      <c r="BG5442" s="478"/>
    </row>
    <row r="5443" spans="2:59" x14ac:dyDescent="0.2">
      <c r="B5443" s="478"/>
      <c r="C5443" s="478"/>
      <c r="D5443" s="620"/>
      <c r="E5443" s="620"/>
      <c r="F5443" s="620"/>
      <c r="G5443" s="479"/>
      <c r="H5443" s="621"/>
      <c r="I5443" s="622"/>
      <c r="J5443" s="622"/>
      <c r="K5443" s="623"/>
      <c r="L5443" s="623"/>
      <c r="M5443" s="622"/>
      <c r="N5443" s="623"/>
      <c r="O5443" s="622"/>
      <c r="P5443" s="479"/>
      <c r="Q5443" s="479"/>
      <c r="R5443" s="623"/>
      <c r="S5443" s="478"/>
      <c r="T5443" s="478"/>
      <c r="U5443" s="624"/>
      <c r="V5443" s="624"/>
      <c r="W5443" s="624"/>
      <c r="BB5443" s="478"/>
      <c r="BC5443" s="478"/>
      <c r="BD5443" s="478"/>
      <c r="BE5443" s="478"/>
      <c r="BF5443" s="478"/>
      <c r="BG5443" s="478"/>
    </row>
    <row r="5444" spans="2:59" x14ac:dyDescent="0.2">
      <c r="B5444" s="478"/>
      <c r="C5444" s="478"/>
      <c r="D5444" s="620"/>
      <c r="E5444" s="620"/>
      <c r="F5444" s="620"/>
      <c r="G5444" s="479"/>
      <c r="H5444" s="621"/>
      <c r="I5444" s="622"/>
      <c r="J5444" s="622"/>
      <c r="K5444" s="623"/>
      <c r="L5444" s="623"/>
      <c r="M5444" s="622"/>
      <c r="N5444" s="623"/>
      <c r="O5444" s="622"/>
      <c r="P5444" s="479"/>
      <c r="Q5444" s="479"/>
      <c r="R5444" s="623"/>
      <c r="S5444" s="478"/>
      <c r="T5444" s="478"/>
      <c r="U5444" s="624"/>
      <c r="V5444" s="624"/>
      <c r="W5444" s="624"/>
      <c r="BB5444" s="478"/>
      <c r="BC5444" s="478"/>
      <c r="BD5444" s="478"/>
      <c r="BE5444" s="478"/>
      <c r="BF5444" s="478"/>
      <c r="BG5444" s="478"/>
    </row>
    <row r="5445" spans="2:59" x14ac:dyDescent="0.2">
      <c r="B5445" s="478"/>
      <c r="C5445" s="478"/>
      <c r="D5445" s="620"/>
      <c r="E5445" s="620"/>
      <c r="F5445" s="620"/>
      <c r="G5445" s="479"/>
      <c r="H5445" s="621"/>
      <c r="I5445" s="622"/>
      <c r="J5445" s="622"/>
      <c r="K5445" s="623"/>
      <c r="L5445" s="623"/>
      <c r="M5445" s="622"/>
      <c r="N5445" s="623"/>
      <c r="O5445" s="622"/>
      <c r="P5445" s="479"/>
      <c r="Q5445" s="479"/>
      <c r="R5445" s="623"/>
      <c r="S5445" s="478"/>
      <c r="T5445" s="478"/>
      <c r="U5445" s="624"/>
      <c r="V5445" s="624"/>
      <c r="W5445" s="624"/>
      <c r="BB5445" s="478"/>
      <c r="BC5445" s="478"/>
      <c r="BD5445" s="478"/>
      <c r="BE5445" s="478"/>
      <c r="BF5445" s="478"/>
      <c r="BG5445" s="478"/>
    </row>
    <row r="5446" spans="2:59" x14ac:dyDescent="0.2">
      <c r="B5446" s="478"/>
      <c r="C5446" s="478"/>
      <c r="D5446" s="620"/>
      <c r="E5446" s="620"/>
      <c r="F5446" s="620"/>
      <c r="G5446" s="479"/>
      <c r="H5446" s="621"/>
      <c r="I5446" s="622"/>
      <c r="J5446" s="622"/>
      <c r="K5446" s="623"/>
      <c r="L5446" s="623"/>
      <c r="M5446" s="622"/>
      <c r="N5446" s="623"/>
      <c r="O5446" s="622"/>
      <c r="P5446" s="479"/>
      <c r="Q5446" s="479"/>
      <c r="R5446" s="623"/>
      <c r="S5446" s="478"/>
      <c r="T5446" s="478"/>
      <c r="U5446" s="624"/>
      <c r="V5446" s="624"/>
      <c r="W5446" s="624"/>
      <c r="BB5446" s="478"/>
      <c r="BC5446" s="478"/>
      <c r="BD5446" s="478"/>
      <c r="BE5446" s="478"/>
      <c r="BF5446" s="478"/>
      <c r="BG5446" s="478"/>
    </row>
    <row r="5447" spans="2:59" x14ac:dyDescent="0.2">
      <c r="B5447" s="478"/>
      <c r="C5447" s="478"/>
      <c r="D5447" s="620"/>
      <c r="E5447" s="620"/>
      <c r="F5447" s="620"/>
      <c r="G5447" s="479"/>
      <c r="H5447" s="621"/>
      <c r="I5447" s="622"/>
      <c r="J5447" s="622"/>
      <c r="K5447" s="623"/>
      <c r="L5447" s="623"/>
      <c r="M5447" s="622"/>
      <c r="N5447" s="623"/>
      <c r="O5447" s="622"/>
      <c r="P5447" s="479"/>
      <c r="Q5447" s="479"/>
      <c r="R5447" s="623"/>
      <c r="S5447" s="478"/>
      <c r="T5447" s="478"/>
      <c r="U5447" s="624"/>
      <c r="V5447" s="624"/>
      <c r="W5447" s="624"/>
      <c r="BB5447" s="478"/>
      <c r="BC5447" s="478"/>
      <c r="BD5447" s="478"/>
      <c r="BE5447" s="478"/>
      <c r="BF5447" s="478"/>
      <c r="BG5447" s="478"/>
    </row>
    <row r="5448" spans="2:59" x14ac:dyDescent="0.2">
      <c r="B5448" s="478"/>
      <c r="C5448" s="478"/>
      <c r="D5448" s="620"/>
      <c r="E5448" s="620"/>
      <c r="F5448" s="620"/>
      <c r="G5448" s="479"/>
      <c r="H5448" s="621"/>
      <c r="I5448" s="622"/>
      <c r="J5448" s="622"/>
      <c r="K5448" s="623"/>
      <c r="L5448" s="623"/>
      <c r="M5448" s="622"/>
      <c r="N5448" s="623"/>
      <c r="O5448" s="622"/>
      <c r="P5448" s="479"/>
      <c r="Q5448" s="479"/>
      <c r="R5448" s="623"/>
      <c r="S5448" s="478"/>
      <c r="T5448" s="478"/>
      <c r="U5448" s="624"/>
      <c r="V5448" s="624"/>
      <c r="W5448" s="624"/>
      <c r="BB5448" s="478"/>
      <c r="BC5448" s="478"/>
      <c r="BD5448" s="478"/>
      <c r="BE5448" s="478"/>
      <c r="BF5448" s="478"/>
      <c r="BG5448" s="478"/>
    </row>
    <row r="5449" spans="2:59" x14ac:dyDescent="0.2">
      <c r="B5449" s="478"/>
      <c r="C5449" s="478"/>
      <c r="D5449" s="620"/>
      <c r="E5449" s="620"/>
      <c r="F5449" s="620"/>
      <c r="G5449" s="479"/>
      <c r="H5449" s="621"/>
      <c r="I5449" s="622"/>
      <c r="J5449" s="622"/>
      <c r="K5449" s="623"/>
      <c r="L5449" s="623"/>
      <c r="M5449" s="622"/>
      <c r="N5449" s="623"/>
      <c r="O5449" s="622"/>
      <c r="P5449" s="479"/>
      <c r="Q5449" s="479"/>
      <c r="R5449" s="623"/>
      <c r="S5449" s="478"/>
      <c r="T5449" s="478"/>
      <c r="U5449" s="624"/>
      <c r="V5449" s="624"/>
      <c r="W5449" s="624"/>
      <c r="BB5449" s="478"/>
      <c r="BC5449" s="478"/>
      <c r="BD5449" s="478"/>
      <c r="BE5449" s="478"/>
      <c r="BF5449" s="478"/>
      <c r="BG5449" s="478"/>
    </row>
    <row r="5450" spans="2:59" x14ac:dyDescent="0.2">
      <c r="B5450" s="478"/>
      <c r="C5450" s="478"/>
      <c r="D5450" s="620"/>
      <c r="E5450" s="620"/>
      <c r="F5450" s="620"/>
      <c r="G5450" s="479"/>
      <c r="H5450" s="621"/>
      <c r="I5450" s="622"/>
      <c r="J5450" s="622"/>
      <c r="K5450" s="623"/>
      <c r="L5450" s="623"/>
      <c r="M5450" s="622"/>
      <c r="N5450" s="623"/>
      <c r="O5450" s="622"/>
      <c r="P5450" s="479"/>
      <c r="Q5450" s="479"/>
      <c r="R5450" s="623"/>
      <c r="S5450" s="478"/>
      <c r="T5450" s="478"/>
      <c r="U5450" s="624"/>
      <c r="V5450" s="624"/>
      <c r="W5450" s="624"/>
      <c r="BB5450" s="478"/>
      <c r="BC5450" s="478"/>
      <c r="BD5450" s="478"/>
      <c r="BE5450" s="478"/>
      <c r="BF5450" s="478"/>
      <c r="BG5450" s="478"/>
    </row>
    <row r="5451" spans="2:59" x14ac:dyDescent="0.2">
      <c r="B5451" s="478"/>
      <c r="C5451" s="478"/>
      <c r="D5451" s="620"/>
      <c r="E5451" s="620"/>
      <c r="F5451" s="620"/>
      <c r="G5451" s="479"/>
      <c r="H5451" s="621"/>
      <c r="I5451" s="622"/>
      <c r="J5451" s="622"/>
      <c r="K5451" s="623"/>
      <c r="L5451" s="623"/>
      <c r="M5451" s="622"/>
      <c r="N5451" s="623"/>
      <c r="O5451" s="622"/>
      <c r="P5451" s="479"/>
      <c r="Q5451" s="479"/>
      <c r="R5451" s="623"/>
      <c r="S5451" s="478"/>
      <c r="T5451" s="478"/>
      <c r="U5451" s="624"/>
      <c r="V5451" s="624"/>
      <c r="W5451" s="624"/>
      <c r="BB5451" s="478"/>
      <c r="BC5451" s="478"/>
      <c r="BD5451" s="478"/>
      <c r="BE5451" s="478"/>
      <c r="BF5451" s="478"/>
      <c r="BG5451" s="478"/>
    </row>
    <row r="5452" spans="2:59" x14ac:dyDescent="0.2">
      <c r="B5452" s="478"/>
      <c r="C5452" s="478"/>
      <c r="D5452" s="620"/>
      <c r="E5452" s="620"/>
      <c r="F5452" s="620"/>
      <c r="G5452" s="479"/>
      <c r="H5452" s="621"/>
      <c r="I5452" s="622"/>
      <c r="J5452" s="622"/>
      <c r="K5452" s="623"/>
      <c r="L5452" s="623"/>
      <c r="M5452" s="622"/>
      <c r="N5452" s="623"/>
      <c r="O5452" s="622"/>
      <c r="P5452" s="479"/>
      <c r="Q5452" s="479"/>
      <c r="R5452" s="623"/>
      <c r="S5452" s="478"/>
      <c r="T5452" s="478"/>
      <c r="U5452" s="624"/>
      <c r="V5452" s="624"/>
      <c r="W5452" s="624"/>
      <c r="BB5452" s="478"/>
      <c r="BC5452" s="478"/>
      <c r="BD5452" s="478"/>
      <c r="BE5452" s="478"/>
      <c r="BF5452" s="478"/>
      <c r="BG5452" s="478"/>
    </row>
    <row r="5453" spans="2:59" x14ac:dyDescent="0.2">
      <c r="B5453" s="478"/>
      <c r="C5453" s="478"/>
      <c r="D5453" s="620"/>
      <c r="E5453" s="620"/>
      <c r="F5453" s="620"/>
      <c r="G5453" s="479"/>
      <c r="H5453" s="621"/>
      <c r="I5453" s="622"/>
      <c r="J5453" s="622"/>
      <c r="K5453" s="623"/>
      <c r="L5453" s="623"/>
      <c r="M5453" s="622"/>
      <c r="N5453" s="623"/>
      <c r="O5453" s="622"/>
      <c r="P5453" s="479"/>
      <c r="Q5453" s="479"/>
      <c r="R5453" s="623"/>
      <c r="S5453" s="478"/>
      <c r="T5453" s="478"/>
      <c r="U5453" s="624"/>
      <c r="V5453" s="624"/>
      <c r="W5453" s="624"/>
      <c r="BB5453" s="478"/>
      <c r="BC5453" s="478"/>
      <c r="BD5453" s="478"/>
      <c r="BE5453" s="478"/>
      <c r="BF5453" s="478"/>
      <c r="BG5453" s="478"/>
    </row>
    <row r="5454" spans="2:59" x14ac:dyDescent="0.2">
      <c r="B5454" s="478"/>
      <c r="C5454" s="478"/>
      <c r="D5454" s="620"/>
      <c r="E5454" s="620"/>
      <c r="F5454" s="620"/>
      <c r="G5454" s="479"/>
      <c r="H5454" s="621"/>
      <c r="I5454" s="622"/>
      <c r="J5454" s="622"/>
      <c r="K5454" s="623"/>
      <c r="L5454" s="623"/>
      <c r="M5454" s="622"/>
      <c r="N5454" s="623"/>
      <c r="O5454" s="622"/>
      <c r="P5454" s="479"/>
      <c r="Q5454" s="479"/>
      <c r="R5454" s="623"/>
      <c r="S5454" s="478"/>
      <c r="T5454" s="478"/>
      <c r="U5454" s="624"/>
      <c r="V5454" s="624"/>
      <c r="W5454" s="624"/>
      <c r="BB5454" s="478"/>
      <c r="BC5454" s="478"/>
      <c r="BD5454" s="478"/>
      <c r="BE5454" s="478"/>
      <c r="BF5454" s="478"/>
      <c r="BG5454" s="478"/>
    </row>
    <row r="5455" spans="2:59" x14ac:dyDescent="0.2">
      <c r="B5455" s="478"/>
      <c r="C5455" s="478"/>
      <c r="D5455" s="620"/>
      <c r="E5455" s="620"/>
      <c r="F5455" s="620"/>
      <c r="G5455" s="479"/>
      <c r="H5455" s="621"/>
      <c r="I5455" s="622"/>
      <c r="J5455" s="622"/>
      <c r="K5455" s="623"/>
      <c r="L5455" s="623"/>
      <c r="M5455" s="622"/>
      <c r="N5455" s="623"/>
      <c r="O5455" s="622"/>
      <c r="P5455" s="479"/>
      <c r="Q5455" s="479"/>
      <c r="R5455" s="623"/>
      <c r="S5455" s="478"/>
      <c r="T5455" s="478"/>
      <c r="U5455" s="624"/>
      <c r="V5455" s="624"/>
      <c r="W5455" s="624"/>
      <c r="BB5455" s="478"/>
      <c r="BC5455" s="478"/>
      <c r="BD5455" s="478"/>
      <c r="BE5455" s="478"/>
      <c r="BF5455" s="478"/>
      <c r="BG5455" s="478"/>
    </row>
    <row r="5456" spans="2:59" x14ac:dyDescent="0.2">
      <c r="B5456" s="478"/>
      <c r="C5456" s="478"/>
      <c r="D5456" s="620"/>
      <c r="E5456" s="620"/>
      <c r="F5456" s="620"/>
      <c r="G5456" s="479"/>
      <c r="H5456" s="621"/>
      <c r="I5456" s="622"/>
      <c r="J5456" s="622"/>
      <c r="K5456" s="623"/>
      <c r="L5456" s="623"/>
      <c r="M5456" s="622"/>
      <c r="N5456" s="623"/>
      <c r="O5456" s="622"/>
      <c r="P5456" s="479"/>
      <c r="Q5456" s="479"/>
      <c r="R5456" s="623"/>
      <c r="S5456" s="478"/>
      <c r="T5456" s="478"/>
      <c r="U5456" s="624"/>
      <c r="V5456" s="624"/>
      <c r="W5456" s="624"/>
      <c r="BB5456" s="478"/>
      <c r="BC5456" s="478"/>
      <c r="BD5456" s="478"/>
      <c r="BE5456" s="478"/>
      <c r="BF5456" s="478"/>
      <c r="BG5456" s="478"/>
    </row>
    <row r="5457" spans="2:59" x14ac:dyDescent="0.2">
      <c r="B5457" s="478"/>
      <c r="C5457" s="478"/>
      <c r="D5457" s="620"/>
      <c r="E5457" s="620"/>
      <c r="F5457" s="620"/>
      <c r="G5457" s="479"/>
      <c r="H5457" s="621"/>
      <c r="I5457" s="622"/>
      <c r="J5457" s="622"/>
      <c r="K5457" s="623"/>
      <c r="L5457" s="623"/>
      <c r="M5457" s="622"/>
      <c r="N5457" s="623"/>
      <c r="O5457" s="622"/>
      <c r="P5457" s="479"/>
      <c r="Q5457" s="479"/>
      <c r="R5457" s="623"/>
      <c r="S5457" s="478"/>
      <c r="T5457" s="478"/>
      <c r="U5457" s="624"/>
      <c r="V5457" s="624"/>
      <c r="W5457" s="624"/>
      <c r="BB5457" s="478"/>
      <c r="BC5457" s="478"/>
      <c r="BD5457" s="478"/>
      <c r="BE5457" s="478"/>
      <c r="BF5457" s="478"/>
      <c r="BG5457" s="478"/>
    </row>
    <row r="5458" spans="2:59" x14ac:dyDescent="0.2">
      <c r="B5458" s="478"/>
      <c r="C5458" s="478"/>
      <c r="D5458" s="620"/>
      <c r="E5458" s="620"/>
      <c r="F5458" s="620"/>
      <c r="G5458" s="479"/>
      <c r="H5458" s="621"/>
      <c r="I5458" s="622"/>
      <c r="J5458" s="622"/>
      <c r="K5458" s="623"/>
      <c r="L5458" s="623"/>
      <c r="M5458" s="622"/>
      <c r="N5458" s="623"/>
      <c r="O5458" s="622"/>
      <c r="P5458" s="479"/>
      <c r="Q5458" s="479"/>
      <c r="R5458" s="623"/>
      <c r="S5458" s="478"/>
      <c r="T5458" s="478"/>
      <c r="U5458" s="624"/>
      <c r="V5458" s="624"/>
      <c r="W5458" s="624"/>
      <c r="BB5458" s="478"/>
      <c r="BC5458" s="478"/>
      <c r="BD5458" s="478"/>
      <c r="BE5458" s="478"/>
      <c r="BF5458" s="478"/>
      <c r="BG5458" s="478"/>
    </row>
    <row r="5459" spans="2:59" x14ac:dyDescent="0.2">
      <c r="B5459" s="478"/>
      <c r="C5459" s="478"/>
      <c r="D5459" s="620"/>
      <c r="E5459" s="620"/>
      <c r="F5459" s="620"/>
      <c r="G5459" s="479"/>
      <c r="H5459" s="621"/>
      <c r="I5459" s="622"/>
      <c r="J5459" s="622"/>
      <c r="K5459" s="623"/>
      <c r="L5459" s="623"/>
      <c r="M5459" s="622"/>
      <c r="N5459" s="623"/>
      <c r="O5459" s="622"/>
      <c r="P5459" s="479"/>
      <c r="Q5459" s="479"/>
      <c r="R5459" s="623"/>
      <c r="S5459" s="478"/>
      <c r="T5459" s="478"/>
      <c r="U5459" s="624"/>
      <c r="V5459" s="624"/>
      <c r="W5459" s="624"/>
      <c r="BB5459" s="478"/>
      <c r="BC5459" s="478"/>
      <c r="BD5459" s="478"/>
      <c r="BE5459" s="478"/>
      <c r="BF5459" s="478"/>
      <c r="BG5459" s="478"/>
    </row>
    <row r="5460" spans="2:59" x14ac:dyDescent="0.2">
      <c r="B5460" s="478"/>
      <c r="C5460" s="478"/>
      <c r="D5460" s="620"/>
      <c r="E5460" s="620"/>
      <c r="F5460" s="620"/>
      <c r="G5460" s="479"/>
      <c r="H5460" s="621"/>
      <c r="I5460" s="622"/>
      <c r="J5460" s="622"/>
      <c r="K5460" s="623"/>
      <c r="L5460" s="623"/>
      <c r="M5460" s="622"/>
      <c r="N5460" s="623"/>
      <c r="O5460" s="622"/>
      <c r="P5460" s="479"/>
      <c r="Q5460" s="479"/>
      <c r="R5460" s="623"/>
      <c r="S5460" s="478"/>
      <c r="T5460" s="478"/>
      <c r="U5460" s="624"/>
      <c r="V5460" s="624"/>
      <c r="W5460" s="624"/>
      <c r="BB5460" s="478"/>
      <c r="BC5460" s="478"/>
      <c r="BD5460" s="478"/>
      <c r="BE5460" s="478"/>
      <c r="BF5460" s="478"/>
      <c r="BG5460" s="478"/>
    </row>
    <row r="5461" spans="2:59" x14ac:dyDescent="0.2">
      <c r="B5461" s="478"/>
      <c r="C5461" s="478"/>
      <c r="D5461" s="620"/>
      <c r="E5461" s="620"/>
      <c r="F5461" s="620"/>
      <c r="G5461" s="479"/>
      <c r="H5461" s="621"/>
      <c r="I5461" s="622"/>
      <c r="J5461" s="622"/>
      <c r="K5461" s="623"/>
      <c r="L5461" s="623"/>
      <c r="M5461" s="622"/>
      <c r="N5461" s="623"/>
      <c r="O5461" s="622"/>
      <c r="P5461" s="479"/>
      <c r="Q5461" s="479"/>
      <c r="R5461" s="623"/>
      <c r="S5461" s="478"/>
      <c r="T5461" s="478"/>
      <c r="U5461" s="624"/>
      <c r="V5461" s="624"/>
      <c r="W5461" s="624"/>
      <c r="BB5461" s="478"/>
      <c r="BC5461" s="478"/>
      <c r="BD5461" s="478"/>
      <c r="BE5461" s="478"/>
      <c r="BF5461" s="478"/>
      <c r="BG5461" s="478"/>
    </row>
    <row r="5462" spans="2:59" x14ac:dyDescent="0.2">
      <c r="B5462" s="478"/>
      <c r="C5462" s="478"/>
      <c r="D5462" s="620"/>
      <c r="E5462" s="620"/>
      <c r="F5462" s="620"/>
      <c r="G5462" s="479"/>
      <c r="H5462" s="621"/>
      <c r="I5462" s="622"/>
      <c r="J5462" s="622"/>
      <c r="K5462" s="623"/>
      <c r="L5462" s="623"/>
      <c r="M5462" s="622"/>
      <c r="N5462" s="623"/>
      <c r="O5462" s="622"/>
      <c r="P5462" s="479"/>
      <c r="Q5462" s="479"/>
      <c r="R5462" s="623"/>
      <c r="S5462" s="478"/>
      <c r="T5462" s="478"/>
      <c r="U5462" s="624"/>
      <c r="V5462" s="624"/>
      <c r="W5462" s="624"/>
      <c r="BB5462" s="478"/>
      <c r="BC5462" s="478"/>
      <c r="BD5462" s="478"/>
      <c r="BE5462" s="478"/>
      <c r="BF5462" s="478"/>
      <c r="BG5462" s="478"/>
    </row>
    <row r="5463" spans="2:59" x14ac:dyDescent="0.2">
      <c r="B5463" s="478"/>
      <c r="C5463" s="478"/>
      <c r="D5463" s="620"/>
      <c r="E5463" s="620"/>
      <c r="F5463" s="620"/>
      <c r="G5463" s="479"/>
      <c r="H5463" s="621"/>
      <c r="I5463" s="622"/>
      <c r="J5463" s="622"/>
      <c r="K5463" s="623"/>
      <c r="L5463" s="623"/>
      <c r="M5463" s="622"/>
      <c r="N5463" s="623"/>
      <c r="O5463" s="622"/>
      <c r="P5463" s="479"/>
      <c r="Q5463" s="479"/>
      <c r="R5463" s="623"/>
      <c r="S5463" s="478"/>
      <c r="T5463" s="478"/>
      <c r="U5463" s="624"/>
      <c r="V5463" s="624"/>
      <c r="W5463" s="624"/>
      <c r="BB5463" s="478"/>
      <c r="BC5463" s="478"/>
      <c r="BD5463" s="478"/>
      <c r="BE5463" s="478"/>
      <c r="BF5463" s="478"/>
      <c r="BG5463" s="478"/>
    </row>
    <row r="5464" spans="2:59" x14ac:dyDescent="0.2">
      <c r="B5464" s="478"/>
      <c r="C5464" s="478"/>
      <c r="D5464" s="620"/>
      <c r="E5464" s="620"/>
      <c r="F5464" s="620"/>
      <c r="G5464" s="479"/>
      <c r="H5464" s="621"/>
      <c r="I5464" s="622"/>
      <c r="J5464" s="622"/>
      <c r="K5464" s="623"/>
      <c r="L5464" s="623"/>
      <c r="M5464" s="622"/>
      <c r="N5464" s="623"/>
      <c r="O5464" s="622"/>
      <c r="P5464" s="479"/>
      <c r="Q5464" s="479"/>
      <c r="R5464" s="623"/>
      <c r="S5464" s="478"/>
      <c r="T5464" s="478"/>
      <c r="U5464" s="624"/>
      <c r="V5464" s="624"/>
      <c r="W5464" s="624"/>
      <c r="BB5464" s="478"/>
      <c r="BC5464" s="478"/>
      <c r="BD5464" s="478"/>
      <c r="BE5464" s="478"/>
      <c r="BF5464" s="478"/>
      <c r="BG5464" s="478"/>
    </row>
    <row r="5465" spans="2:59" x14ac:dyDescent="0.2">
      <c r="B5465" s="478"/>
      <c r="C5465" s="478"/>
      <c r="D5465" s="620"/>
      <c r="E5465" s="620"/>
      <c r="F5465" s="620"/>
      <c r="G5465" s="479"/>
      <c r="H5465" s="621"/>
      <c r="I5465" s="622"/>
      <c r="J5465" s="622"/>
      <c r="K5465" s="623"/>
      <c r="L5465" s="623"/>
      <c r="M5465" s="622"/>
      <c r="N5465" s="623"/>
      <c r="O5465" s="622"/>
      <c r="P5465" s="479"/>
      <c r="Q5465" s="479"/>
      <c r="R5465" s="623"/>
      <c r="S5465" s="478"/>
      <c r="T5465" s="478"/>
      <c r="U5465" s="624"/>
      <c r="V5465" s="624"/>
      <c r="W5465" s="624"/>
      <c r="BB5465" s="478"/>
      <c r="BC5465" s="478"/>
      <c r="BD5465" s="478"/>
      <c r="BE5465" s="478"/>
      <c r="BF5465" s="478"/>
      <c r="BG5465" s="478"/>
    </row>
    <row r="5466" spans="2:59" x14ac:dyDescent="0.2">
      <c r="B5466" s="478"/>
      <c r="C5466" s="478"/>
      <c r="D5466" s="620"/>
      <c r="E5466" s="620"/>
      <c r="F5466" s="620"/>
      <c r="G5466" s="479"/>
      <c r="H5466" s="621"/>
      <c r="I5466" s="622"/>
      <c r="J5466" s="622"/>
      <c r="K5466" s="623"/>
      <c r="L5466" s="623"/>
      <c r="M5466" s="622"/>
      <c r="N5466" s="623"/>
      <c r="O5466" s="622"/>
      <c r="P5466" s="479"/>
      <c r="Q5466" s="479"/>
      <c r="R5466" s="623"/>
      <c r="S5466" s="478"/>
      <c r="T5466" s="478"/>
      <c r="U5466" s="624"/>
      <c r="V5466" s="624"/>
      <c r="W5466" s="624"/>
      <c r="BB5466" s="478"/>
      <c r="BC5466" s="478"/>
      <c r="BD5466" s="478"/>
      <c r="BE5466" s="478"/>
      <c r="BF5466" s="478"/>
      <c r="BG5466" s="478"/>
    </row>
    <row r="5467" spans="2:59" x14ac:dyDescent="0.2">
      <c r="B5467" s="478"/>
      <c r="C5467" s="478"/>
      <c r="D5467" s="620"/>
      <c r="E5467" s="620"/>
      <c r="F5467" s="620"/>
      <c r="G5467" s="479"/>
      <c r="H5467" s="621"/>
      <c r="I5467" s="622"/>
      <c r="J5467" s="622"/>
      <c r="K5467" s="623"/>
      <c r="L5467" s="623"/>
      <c r="M5467" s="622"/>
      <c r="N5467" s="623"/>
      <c r="O5467" s="622"/>
      <c r="P5467" s="479"/>
      <c r="Q5467" s="479"/>
      <c r="R5467" s="623"/>
      <c r="S5467" s="478"/>
      <c r="T5467" s="478"/>
      <c r="U5467" s="624"/>
      <c r="V5467" s="624"/>
      <c r="W5467" s="624"/>
      <c r="BB5467" s="478"/>
      <c r="BC5467" s="478"/>
      <c r="BD5467" s="478"/>
      <c r="BE5467" s="478"/>
      <c r="BF5467" s="478"/>
      <c r="BG5467" s="478"/>
    </row>
    <row r="5468" spans="2:59" x14ac:dyDescent="0.2">
      <c r="B5468" s="478"/>
      <c r="C5468" s="478"/>
      <c r="D5468" s="620"/>
      <c r="E5468" s="620"/>
      <c r="F5468" s="620"/>
      <c r="G5468" s="479"/>
      <c r="H5468" s="621"/>
      <c r="I5468" s="622"/>
      <c r="J5468" s="622"/>
      <c r="K5468" s="623"/>
      <c r="L5468" s="623"/>
      <c r="M5468" s="622"/>
      <c r="N5468" s="623"/>
      <c r="O5468" s="622"/>
      <c r="P5468" s="479"/>
      <c r="Q5468" s="479"/>
      <c r="R5468" s="623"/>
      <c r="S5468" s="478"/>
      <c r="T5468" s="478"/>
      <c r="U5468" s="624"/>
      <c r="V5468" s="624"/>
      <c r="W5468" s="624"/>
      <c r="BB5468" s="478"/>
      <c r="BC5468" s="478"/>
      <c r="BD5468" s="478"/>
      <c r="BE5468" s="478"/>
      <c r="BF5468" s="478"/>
      <c r="BG5468" s="478"/>
    </row>
    <row r="5469" spans="2:59" x14ac:dyDescent="0.2">
      <c r="B5469" s="478"/>
      <c r="C5469" s="478"/>
      <c r="D5469" s="620"/>
      <c r="E5469" s="620"/>
      <c r="F5469" s="620"/>
      <c r="G5469" s="479"/>
      <c r="H5469" s="621"/>
      <c r="I5469" s="622"/>
      <c r="J5469" s="622"/>
      <c r="K5469" s="623"/>
      <c r="L5469" s="623"/>
      <c r="M5469" s="622"/>
      <c r="N5469" s="623"/>
      <c r="O5469" s="622"/>
      <c r="P5469" s="479"/>
      <c r="Q5469" s="479"/>
      <c r="R5469" s="623"/>
      <c r="S5469" s="478"/>
      <c r="T5469" s="478"/>
      <c r="U5469" s="624"/>
      <c r="V5469" s="624"/>
      <c r="W5469" s="624"/>
      <c r="BB5469" s="478"/>
      <c r="BC5469" s="478"/>
      <c r="BD5469" s="478"/>
      <c r="BE5469" s="478"/>
      <c r="BF5469" s="478"/>
      <c r="BG5469" s="478"/>
    </row>
    <row r="5470" spans="2:59" x14ac:dyDescent="0.2">
      <c r="B5470" s="478"/>
      <c r="C5470" s="478"/>
      <c r="D5470" s="620"/>
      <c r="E5470" s="620"/>
      <c r="F5470" s="620"/>
      <c r="G5470" s="479"/>
      <c r="H5470" s="621"/>
      <c r="I5470" s="622"/>
      <c r="J5470" s="622"/>
      <c r="K5470" s="623"/>
      <c r="L5470" s="623"/>
      <c r="M5470" s="622"/>
      <c r="N5470" s="623"/>
      <c r="O5470" s="622"/>
      <c r="P5470" s="479"/>
      <c r="Q5470" s="479"/>
      <c r="R5470" s="623"/>
      <c r="S5470" s="478"/>
      <c r="T5470" s="478"/>
      <c r="U5470" s="624"/>
      <c r="V5470" s="624"/>
      <c r="W5470" s="624"/>
      <c r="BB5470" s="478"/>
      <c r="BC5470" s="478"/>
      <c r="BD5470" s="478"/>
      <c r="BE5470" s="478"/>
      <c r="BF5470" s="478"/>
      <c r="BG5470" s="478"/>
    </row>
    <row r="5471" spans="2:59" x14ac:dyDescent="0.2">
      <c r="B5471" s="478"/>
      <c r="C5471" s="478"/>
      <c r="D5471" s="620"/>
      <c r="E5471" s="620"/>
      <c r="F5471" s="620"/>
      <c r="G5471" s="479"/>
      <c r="H5471" s="621"/>
      <c r="I5471" s="622"/>
      <c r="J5471" s="622"/>
      <c r="K5471" s="623"/>
      <c r="L5471" s="623"/>
      <c r="M5471" s="622"/>
      <c r="N5471" s="623"/>
      <c r="O5471" s="622"/>
      <c r="P5471" s="479"/>
      <c r="Q5471" s="479"/>
      <c r="R5471" s="623"/>
      <c r="S5471" s="478"/>
      <c r="T5471" s="478"/>
      <c r="U5471" s="624"/>
      <c r="V5471" s="624"/>
      <c r="W5471" s="624"/>
      <c r="BB5471" s="478"/>
      <c r="BC5471" s="478"/>
      <c r="BD5471" s="478"/>
      <c r="BE5471" s="478"/>
      <c r="BF5471" s="478"/>
      <c r="BG5471" s="478"/>
    </row>
    <row r="5472" spans="2:59" x14ac:dyDescent="0.2">
      <c r="B5472" s="478"/>
      <c r="C5472" s="478"/>
      <c r="D5472" s="620"/>
      <c r="E5472" s="620"/>
      <c r="F5472" s="620"/>
      <c r="G5472" s="479"/>
      <c r="H5472" s="621"/>
      <c r="I5472" s="622"/>
      <c r="J5472" s="622"/>
      <c r="K5472" s="623"/>
      <c r="L5472" s="623"/>
      <c r="M5472" s="622"/>
      <c r="N5472" s="623"/>
      <c r="O5472" s="622"/>
      <c r="P5472" s="479"/>
      <c r="Q5472" s="479"/>
      <c r="R5472" s="623"/>
      <c r="S5472" s="478"/>
      <c r="T5472" s="478"/>
      <c r="U5472" s="624"/>
      <c r="V5472" s="624"/>
      <c r="W5472" s="624"/>
      <c r="BB5472" s="478"/>
      <c r="BC5472" s="478"/>
      <c r="BD5472" s="478"/>
      <c r="BE5472" s="478"/>
      <c r="BF5472" s="478"/>
      <c r="BG5472" s="478"/>
    </row>
    <row r="5473" spans="2:59" x14ac:dyDescent="0.2">
      <c r="B5473" s="478"/>
      <c r="C5473" s="478"/>
      <c r="D5473" s="620"/>
      <c r="E5473" s="620"/>
      <c r="F5473" s="620"/>
      <c r="G5473" s="479"/>
      <c r="H5473" s="621"/>
      <c r="I5473" s="622"/>
      <c r="J5473" s="622"/>
      <c r="K5473" s="623"/>
      <c r="L5473" s="623"/>
      <c r="M5473" s="622"/>
      <c r="N5473" s="623"/>
      <c r="O5473" s="622"/>
      <c r="P5473" s="479"/>
      <c r="Q5473" s="479"/>
      <c r="R5473" s="623"/>
      <c r="S5473" s="478"/>
      <c r="T5473" s="478"/>
      <c r="U5473" s="624"/>
      <c r="V5473" s="624"/>
      <c r="W5473" s="624"/>
      <c r="BB5473" s="478"/>
      <c r="BC5473" s="478"/>
      <c r="BD5473" s="478"/>
      <c r="BE5473" s="478"/>
      <c r="BF5473" s="478"/>
      <c r="BG5473" s="478"/>
    </row>
    <row r="5474" spans="2:59" x14ac:dyDescent="0.2">
      <c r="B5474" s="478"/>
      <c r="C5474" s="478"/>
      <c r="D5474" s="620"/>
      <c r="E5474" s="620"/>
      <c r="F5474" s="620"/>
      <c r="G5474" s="479"/>
      <c r="H5474" s="621"/>
      <c r="I5474" s="622"/>
      <c r="J5474" s="622"/>
      <c r="K5474" s="623"/>
      <c r="L5474" s="623"/>
      <c r="M5474" s="622"/>
      <c r="N5474" s="623"/>
      <c r="O5474" s="622"/>
      <c r="P5474" s="479"/>
      <c r="Q5474" s="479"/>
      <c r="R5474" s="623"/>
      <c r="S5474" s="478"/>
      <c r="T5474" s="478"/>
      <c r="U5474" s="624"/>
      <c r="V5474" s="624"/>
      <c r="W5474" s="624"/>
      <c r="BB5474" s="478"/>
      <c r="BC5474" s="478"/>
      <c r="BD5474" s="478"/>
      <c r="BE5474" s="478"/>
      <c r="BF5474" s="478"/>
      <c r="BG5474" s="478"/>
    </row>
    <row r="5475" spans="2:59" x14ac:dyDescent="0.2">
      <c r="B5475" s="478"/>
      <c r="C5475" s="478"/>
      <c r="D5475" s="620"/>
      <c r="E5475" s="620"/>
      <c r="F5475" s="620"/>
      <c r="G5475" s="479"/>
      <c r="H5475" s="621"/>
      <c r="I5475" s="622"/>
      <c r="J5475" s="622"/>
      <c r="K5475" s="623"/>
      <c r="L5475" s="623"/>
      <c r="M5475" s="622"/>
      <c r="N5475" s="623"/>
      <c r="O5475" s="622"/>
      <c r="P5475" s="479"/>
      <c r="Q5475" s="479"/>
      <c r="R5475" s="623"/>
      <c r="S5475" s="478"/>
      <c r="T5475" s="478"/>
      <c r="U5475" s="624"/>
      <c r="V5475" s="624"/>
      <c r="W5475" s="624"/>
      <c r="BB5475" s="478"/>
      <c r="BC5475" s="478"/>
      <c r="BD5475" s="478"/>
      <c r="BE5475" s="478"/>
      <c r="BF5475" s="478"/>
      <c r="BG5475" s="478"/>
    </row>
    <row r="5476" spans="2:59" x14ac:dyDescent="0.2">
      <c r="B5476" s="478"/>
      <c r="C5476" s="478"/>
      <c r="D5476" s="620"/>
      <c r="E5476" s="620"/>
      <c r="F5476" s="620"/>
      <c r="G5476" s="479"/>
      <c r="H5476" s="621"/>
      <c r="I5476" s="622"/>
      <c r="J5476" s="622"/>
      <c r="K5476" s="623"/>
      <c r="L5476" s="623"/>
      <c r="M5476" s="622"/>
      <c r="N5476" s="623"/>
      <c r="O5476" s="622"/>
      <c r="P5476" s="479"/>
      <c r="Q5476" s="479"/>
      <c r="R5476" s="623"/>
      <c r="S5476" s="478"/>
      <c r="T5476" s="478"/>
      <c r="U5476" s="624"/>
      <c r="V5476" s="624"/>
      <c r="W5476" s="624"/>
      <c r="BB5476" s="478"/>
      <c r="BC5476" s="478"/>
      <c r="BD5476" s="478"/>
      <c r="BE5476" s="478"/>
      <c r="BF5476" s="478"/>
      <c r="BG5476" s="478"/>
    </row>
    <row r="5477" spans="2:59" x14ac:dyDescent="0.2">
      <c r="B5477" s="478"/>
      <c r="C5477" s="478"/>
      <c r="D5477" s="620"/>
      <c r="E5477" s="620"/>
      <c r="F5477" s="620"/>
      <c r="G5477" s="479"/>
      <c r="H5477" s="621"/>
      <c r="I5477" s="622"/>
      <c r="J5477" s="622"/>
      <c r="K5477" s="623"/>
      <c r="L5477" s="623"/>
      <c r="M5477" s="622"/>
      <c r="N5477" s="623"/>
      <c r="O5477" s="622"/>
      <c r="P5477" s="479"/>
      <c r="Q5477" s="479"/>
      <c r="R5477" s="623"/>
      <c r="S5477" s="478"/>
      <c r="T5477" s="478"/>
      <c r="U5477" s="624"/>
      <c r="V5477" s="624"/>
      <c r="W5477" s="624"/>
      <c r="BB5477" s="478"/>
      <c r="BC5477" s="478"/>
      <c r="BD5477" s="478"/>
      <c r="BE5477" s="478"/>
      <c r="BF5477" s="478"/>
      <c r="BG5477" s="478"/>
    </row>
    <row r="5478" spans="2:59" x14ac:dyDescent="0.2">
      <c r="B5478" s="478"/>
      <c r="C5478" s="478"/>
      <c r="D5478" s="620"/>
      <c r="E5478" s="620"/>
      <c r="F5478" s="620"/>
      <c r="G5478" s="479"/>
      <c r="H5478" s="621"/>
      <c r="I5478" s="622"/>
      <c r="J5478" s="622"/>
      <c r="K5478" s="623"/>
      <c r="L5478" s="623"/>
      <c r="M5478" s="622"/>
      <c r="N5478" s="623"/>
      <c r="O5478" s="622"/>
      <c r="P5478" s="479"/>
      <c r="Q5478" s="479"/>
      <c r="R5478" s="623"/>
      <c r="S5478" s="478"/>
      <c r="T5478" s="478"/>
      <c r="U5478" s="624"/>
      <c r="V5478" s="624"/>
      <c r="W5478" s="624"/>
      <c r="BB5478" s="478"/>
      <c r="BC5478" s="478"/>
      <c r="BD5478" s="478"/>
      <c r="BE5478" s="478"/>
      <c r="BF5478" s="478"/>
      <c r="BG5478" s="478"/>
    </row>
    <row r="5479" spans="2:59" x14ac:dyDescent="0.2">
      <c r="B5479" s="478"/>
      <c r="C5479" s="478"/>
      <c r="D5479" s="620"/>
      <c r="E5479" s="620"/>
      <c r="F5479" s="620"/>
      <c r="G5479" s="479"/>
      <c r="H5479" s="621"/>
      <c r="I5479" s="622"/>
      <c r="J5479" s="622"/>
      <c r="K5479" s="623"/>
      <c r="L5479" s="623"/>
      <c r="M5479" s="622"/>
      <c r="N5479" s="623"/>
      <c r="O5479" s="622"/>
      <c r="P5479" s="479"/>
      <c r="Q5479" s="479"/>
      <c r="R5479" s="623"/>
      <c r="S5479" s="478"/>
      <c r="T5479" s="478"/>
      <c r="U5479" s="624"/>
      <c r="V5479" s="624"/>
      <c r="W5479" s="624"/>
      <c r="BB5479" s="478"/>
      <c r="BC5479" s="478"/>
      <c r="BD5479" s="478"/>
      <c r="BE5479" s="478"/>
      <c r="BF5479" s="478"/>
      <c r="BG5479" s="478"/>
    </row>
    <row r="5480" spans="2:59" x14ac:dyDescent="0.2">
      <c r="B5480" s="478"/>
      <c r="C5480" s="478"/>
      <c r="D5480" s="620"/>
      <c r="E5480" s="620"/>
      <c r="F5480" s="620"/>
      <c r="G5480" s="479"/>
      <c r="H5480" s="621"/>
      <c r="I5480" s="622"/>
      <c r="J5480" s="622"/>
      <c r="K5480" s="623"/>
      <c r="L5480" s="623"/>
      <c r="M5480" s="622"/>
      <c r="N5480" s="623"/>
      <c r="O5480" s="622"/>
      <c r="P5480" s="479"/>
      <c r="Q5480" s="479"/>
      <c r="R5480" s="623"/>
      <c r="S5480" s="478"/>
      <c r="T5480" s="478"/>
      <c r="U5480" s="624"/>
      <c r="V5480" s="624"/>
      <c r="W5480" s="624"/>
      <c r="BB5480" s="478"/>
      <c r="BC5480" s="478"/>
      <c r="BD5480" s="478"/>
      <c r="BE5480" s="478"/>
      <c r="BF5480" s="478"/>
      <c r="BG5480" s="478"/>
    </row>
    <row r="5481" spans="2:59" x14ac:dyDescent="0.2">
      <c r="B5481" s="478"/>
      <c r="C5481" s="478"/>
      <c r="D5481" s="620"/>
      <c r="E5481" s="620"/>
      <c r="F5481" s="620"/>
      <c r="G5481" s="479"/>
      <c r="H5481" s="621"/>
      <c r="I5481" s="622"/>
      <c r="J5481" s="622"/>
      <c r="K5481" s="623"/>
      <c r="L5481" s="623"/>
      <c r="M5481" s="622"/>
      <c r="N5481" s="623"/>
      <c r="O5481" s="622"/>
      <c r="P5481" s="479"/>
      <c r="Q5481" s="479"/>
      <c r="R5481" s="623"/>
      <c r="S5481" s="478"/>
      <c r="T5481" s="478"/>
      <c r="U5481" s="624"/>
      <c r="V5481" s="624"/>
      <c r="W5481" s="624"/>
      <c r="BB5481" s="478"/>
      <c r="BC5481" s="478"/>
      <c r="BD5481" s="478"/>
      <c r="BE5481" s="478"/>
      <c r="BF5481" s="478"/>
      <c r="BG5481" s="478"/>
    </row>
    <row r="5482" spans="2:59" x14ac:dyDescent="0.2">
      <c r="B5482" s="478"/>
      <c r="C5482" s="478"/>
      <c r="D5482" s="620"/>
      <c r="E5482" s="620"/>
      <c r="F5482" s="620"/>
      <c r="G5482" s="479"/>
      <c r="H5482" s="621"/>
      <c r="I5482" s="622"/>
      <c r="J5482" s="622"/>
      <c r="K5482" s="623"/>
      <c r="L5482" s="623"/>
      <c r="M5482" s="622"/>
      <c r="N5482" s="623"/>
      <c r="O5482" s="622"/>
      <c r="P5482" s="479"/>
      <c r="Q5482" s="479"/>
      <c r="R5482" s="623"/>
      <c r="S5482" s="478"/>
      <c r="T5482" s="478"/>
      <c r="U5482" s="624"/>
      <c r="V5482" s="624"/>
      <c r="W5482" s="624"/>
      <c r="BB5482" s="478"/>
      <c r="BC5482" s="478"/>
      <c r="BD5482" s="478"/>
      <c r="BE5482" s="478"/>
      <c r="BF5482" s="478"/>
      <c r="BG5482" s="478"/>
    </row>
    <row r="5483" spans="2:59" x14ac:dyDescent="0.2">
      <c r="B5483" s="478"/>
      <c r="C5483" s="478"/>
      <c r="D5483" s="620"/>
      <c r="E5483" s="620"/>
      <c r="F5483" s="620"/>
      <c r="G5483" s="479"/>
      <c r="H5483" s="621"/>
      <c r="I5483" s="622"/>
      <c r="J5483" s="622"/>
      <c r="K5483" s="623"/>
      <c r="L5483" s="623"/>
      <c r="M5483" s="622"/>
      <c r="N5483" s="623"/>
      <c r="O5483" s="622"/>
      <c r="P5483" s="479"/>
      <c r="Q5483" s="479"/>
      <c r="R5483" s="623"/>
      <c r="S5483" s="478"/>
      <c r="T5483" s="478"/>
      <c r="U5483" s="624"/>
      <c r="V5483" s="624"/>
      <c r="W5483" s="624"/>
      <c r="BB5483" s="478"/>
      <c r="BC5483" s="478"/>
      <c r="BD5483" s="478"/>
      <c r="BE5483" s="478"/>
      <c r="BF5483" s="478"/>
      <c r="BG5483" s="478"/>
    </row>
    <row r="5484" spans="2:59" x14ac:dyDescent="0.2">
      <c r="B5484" s="478"/>
      <c r="C5484" s="478"/>
      <c r="D5484" s="620"/>
      <c r="E5484" s="620"/>
      <c r="F5484" s="620"/>
      <c r="G5484" s="479"/>
      <c r="H5484" s="621"/>
      <c r="I5484" s="622"/>
      <c r="J5484" s="622"/>
      <c r="K5484" s="623"/>
      <c r="L5484" s="623"/>
      <c r="M5484" s="622"/>
      <c r="N5484" s="623"/>
      <c r="O5484" s="622"/>
      <c r="P5484" s="479"/>
      <c r="Q5484" s="479"/>
      <c r="R5484" s="623"/>
      <c r="S5484" s="478"/>
      <c r="T5484" s="478"/>
      <c r="U5484" s="624"/>
      <c r="V5484" s="624"/>
      <c r="W5484" s="624"/>
      <c r="BB5484" s="478"/>
      <c r="BC5484" s="478"/>
      <c r="BD5484" s="478"/>
      <c r="BE5484" s="478"/>
      <c r="BF5484" s="478"/>
      <c r="BG5484" s="478"/>
    </row>
    <row r="5485" spans="2:59" x14ac:dyDescent="0.2">
      <c r="B5485" s="478"/>
      <c r="C5485" s="478"/>
      <c r="D5485" s="620"/>
      <c r="E5485" s="620"/>
      <c r="F5485" s="620"/>
      <c r="G5485" s="479"/>
      <c r="H5485" s="621"/>
      <c r="I5485" s="622"/>
      <c r="J5485" s="622"/>
      <c r="K5485" s="623"/>
      <c r="L5485" s="623"/>
      <c r="M5485" s="622"/>
      <c r="N5485" s="623"/>
      <c r="O5485" s="622"/>
      <c r="P5485" s="479"/>
      <c r="Q5485" s="479"/>
      <c r="R5485" s="623"/>
      <c r="S5485" s="478"/>
      <c r="T5485" s="478"/>
      <c r="U5485" s="624"/>
      <c r="V5485" s="624"/>
      <c r="W5485" s="624"/>
      <c r="BB5485" s="478"/>
      <c r="BC5485" s="478"/>
      <c r="BD5485" s="478"/>
      <c r="BE5485" s="478"/>
      <c r="BF5485" s="478"/>
      <c r="BG5485" s="478"/>
    </row>
    <row r="5486" spans="2:59" x14ac:dyDescent="0.2">
      <c r="B5486" s="478"/>
      <c r="C5486" s="478"/>
      <c r="D5486" s="620"/>
      <c r="E5486" s="620"/>
      <c r="F5486" s="620"/>
      <c r="G5486" s="479"/>
      <c r="H5486" s="621"/>
      <c r="I5486" s="622"/>
      <c r="J5486" s="622"/>
      <c r="K5486" s="623"/>
      <c r="L5486" s="623"/>
      <c r="M5486" s="622"/>
      <c r="N5486" s="623"/>
      <c r="O5486" s="622"/>
      <c r="P5486" s="479"/>
      <c r="Q5486" s="479"/>
      <c r="R5486" s="623"/>
      <c r="S5486" s="478"/>
      <c r="T5486" s="478"/>
      <c r="U5486" s="624"/>
      <c r="V5486" s="624"/>
      <c r="W5486" s="624"/>
      <c r="BB5486" s="478"/>
      <c r="BC5486" s="478"/>
      <c r="BD5486" s="478"/>
      <c r="BE5486" s="478"/>
      <c r="BF5486" s="478"/>
      <c r="BG5486" s="478"/>
    </row>
    <row r="5487" spans="2:59" x14ac:dyDescent="0.2">
      <c r="B5487" s="478"/>
      <c r="C5487" s="478"/>
      <c r="D5487" s="620"/>
      <c r="E5487" s="620"/>
      <c r="F5487" s="620"/>
      <c r="G5487" s="479"/>
      <c r="H5487" s="621"/>
      <c r="I5487" s="622"/>
      <c r="J5487" s="622"/>
      <c r="K5487" s="623"/>
      <c r="L5487" s="623"/>
      <c r="M5487" s="622"/>
      <c r="N5487" s="623"/>
      <c r="O5487" s="622"/>
      <c r="P5487" s="479"/>
      <c r="Q5487" s="479"/>
      <c r="R5487" s="623"/>
      <c r="S5487" s="478"/>
      <c r="T5487" s="478"/>
      <c r="U5487" s="624"/>
      <c r="V5487" s="624"/>
      <c r="W5487" s="624"/>
      <c r="BB5487" s="478"/>
      <c r="BC5487" s="478"/>
      <c r="BD5487" s="478"/>
      <c r="BE5487" s="478"/>
      <c r="BF5487" s="478"/>
      <c r="BG5487" s="478"/>
    </row>
    <row r="5488" spans="2:59" x14ac:dyDescent="0.2">
      <c r="B5488" s="478"/>
      <c r="C5488" s="478"/>
      <c r="D5488" s="620"/>
      <c r="E5488" s="620"/>
      <c r="F5488" s="620"/>
      <c r="G5488" s="479"/>
      <c r="H5488" s="621"/>
      <c r="I5488" s="622"/>
      <c r="J5488" s="622"/>
      <c r="K5488" s="623"/>
      <c r="L5488" s="623"/>
      <c r="M5488" s="622"/>
      <c r="N5488" s="623"/>
      <c r="O5488" s="622"/>
      <c r="P5488" s="479"/>
      <c r="Q5488" s="479"/>
      <c r="R5488" s="623"/>
      <c r="S5488" s="478"/>
      <c r="T5488" s="478"/>
      <c r="U5488" s="624"/>
      <c r="V5488" s="624"/>
      <c r="W5488" s="624"/>
      <c r="BB5488" s="478"/>
      <c r="BC5488" s="478"/>
      <c r="BD5488" s="478"/>
      <c r="BE5488" s="478"/>
      <c r="BF5488" s="478"/>
      <c r="BG5488" s="478"/>
    </row>
    <row r="5489" spans="2:59" x14ac:dyDescent="0.2">
      <c r="B5489" s="478"/>
      <c r="C5489" s="478"/>
      <c r="D5489" s="620"/>
      <c r="E5489" s="620"/>
      <c r="F5489" s="620"/>
      <c r="G5489" s="479"/>
      <c r="H5489" s="621"/>
      <c r="I5489" s="622"/>
      <c r="J5489" s="622"/>
      <c r="K5489" s="623"/>
      <c r="L5489" s="623"/>
      <c r="M5489" s="622"/>
      <c r="N5489" s="623"/>
      <c r="O5489" s="622"/>
      <c r="P5489" s="479"/>
      <c r="Q5489" s="479"/>
      <c r="R5489" s="623"/>
      <c r="S5489" s="478"/>
      <c r="T5489" s="478"/>
      <c r="U5489" s="624"/>
      <c r="V5489" s="624"/>
      <c r="W5489" s="624"/>
      <c r="BB5489" s="478"/>
      <c r="BC5489" s="478"/>
      <c r="BD5489" s="478"/>
      <c r="BE5489" s="478"/>
      <c r="BF5489" s="478"/>
      <c r="BG5489" s="478"/>
    </row>
    <row r="5490" spans="2:59" x14ac:dyDescent="0.2">
      <c r="B5490" s="478"/>
      <c r="C5490" s="478"/>
      <c r="D5490" s="620"/>
      <c r="E5490" s="620"/>
      <c r="F5490" s="620"/>
      <c r="G5490" s="479"/>
      <c r="H5490" s="621"/>
      <c r="I5490" s="622"/>
      <c r="J5490" s="622"/>
      <c r="K5490" s="623"/>
      <c r="L5490" s="623"/>
      <c r="M5490" s="622"/>
      <c r="N5490" s="623"/>
      <c r="O5490" s="622"/>
      <c r="P5490" s="479"/>
      <c r="Q5490" s="479"/>
      <c r="R5490" s="623"/>
      <c r="S5490" s="478"/>
      <c r="T5490" s="478"/>
      <c r="U5490" s="624"/>
      <c r="V5490" s="624"/>
      <c r="W5490" s="624"/>
      <c r="BB5490" s="478"/>
      <c r="BC5490" s="478"/>
      <c r="BD5490" s="478"/>
      <c r="BE5490" s="478"/>
      <c r="BF5490" s="478"/>
      <c r="BG5490" s="478"/>
    </row>
    <row r="5491" spans="2:59" x14ac:dyDescent="0.2">
      <c r="B5491" s="478"/>
      <c r="C5491" s="478"/>
      <c r="D5491" s="620"/>
      <c r="E5491" s="620"/>
      <c r="F5491" s="620"/>
      <c r="G5491" s="479"/>
      <c r="H5491" s="621"/>
      <c r="I5491" s="622"/>
      <c r="J5491" s="622"/>
      <c r="K5491" s="623"/>
      <c r="L5491" s="623"/>
      <c r="M5491" s="622"/>
      <c r="N5491" s="623"/>
      <c r="O5491" s="622"/>
      <c r="P5491" s="479"/>
      <c r="Q5491" s="479"/>
      <c r="R5491" s="623"/>
      <c r="S5491" s="478"/>
      <c r="T5491" s="478"/>
      <c r="U5491" s="624"/>
      <c r="V5491" s="624"/>
      <c r="W5491" s="624"/>
      <c r="BB5491" s="478"/>
      <c r="BC5491" s="478"/>
      <c r="BD5491" s="478"/>
      <c r="BE5491" s="478"/>
      <c r="BF5491" s="478"/>
      <c r="BG5491" s="478"/>
    </row>
    <row r="5492" spans="2:59" x14ac:dyDescent="0.2">
      <c r="B5492" s="478"/>
      <c r="C5492" s="478"/>
      <c r="D5492" s="620"/>
      <c r="E5492" s="620"/>
      <c r="F5492" s="620"/>
      <c r="G5492" s="479"/>
      <c r="H5492" s="621"/>
      <c r="I5492" s="622"/>
      <c r="J5492" s="622"/>
      <c r="K5492" s="623"/>
      <c r="L5492" s="623"/>
      <c r="M5492" s="622"/>
      <c r="N5492" s="623"/>
      <c r="O5492" s="622"/>
      <c r="P5492" s="479"/>
      <c r="Q5492" s="479"/>
      <c r="R5492" s="623"/>
      <c r="S5492" s="478"/>
      <c r="T5492" s="478"/>
      <c r="U5492" s="624"/>
      <c r="V5492" s="624"/>
      <c r="W5492" s="624"/>
      <c r="BB5492" s="478"/>
      <c r="BC5492" s="478"/>
      <c r="BD5492" s="478"/>
      <c r="BE5492" s="478"/>
      <c r="BF5492" s="478"/>
      <c r="BG5492" s="478"/>
    </row>
    <row r="5493" spans="2:59" x14ac:dyDescent="0.2">
      <c r="B5493" s="478"/>
      <c r="C5493" s="478"/>
      <c r="D5493" s="620"/>
      <c r="E5493" s="620"/>
      <c r="F5493" s="620"/>
      <c r="G5493" s="479"/>
      <c r="H5493" s="621"/>
      <c r="I5493" s="622"/>
      <c r="J5493" s="622"/>
      <c r="K5493" s="623"/>
      <c r="L5493" s="623"/>
      <c r="M5493" s="622"/>
      <c r="N5493" s="623"/>
      <c r="O5493" s="622"/>
      <c r="P5493" s="479"/>
      <c r="Q5493" s="479"/>
      <c r="R5493" s="623"/>
      <c r="S5493" s="478"/>
      <c r="T5493" s="478"/>
      <c r="U5493" s="624"/>
      <c r="V5493" s="624"/>
      <c r="W5493" s="624"/>
      <c r="BB5493" s="478"/>
      <c r="BC5493" s="478"/>
      <c r="BD5493" s="478"/>
      <c r="BE5493" s="478"/>
      <c r="BF5493" s="478"/>
      <c r="BG5493" s="478"/>
    </row>
    <row r="5494" spans="2:59" x14ac:dyDescent="0.2">
      <c r="B5494" s="478"/>
      <c r="C5494" s="478"/>
      <c r="D5494" s="620"/>
      <c r="E5494" s="620"/>
      <c r="F5494" s="620"/>
      <c r="G5494" s="479"/>
      <c r="H5494" s="621"/>
      <c r="I5494" s="622"/>
      <c r="J5494" s="622"/>
      <c r="K5494" s="623"/>
      <c r="L5494" s="623"/>
      <c r="M5494" s="622"/>
      <c r="N5494" s="623"/>
      <c r="O5494" s="622"/>
      <c r="P5494" s="479"/>
      <c r="Q5494" s="479"/>
      <c r="R5494" s="623"/>
      <c r="S5494" s="478"/>
      <c r="T5494" s="478"/>
      <c r="U5494" s="624"/>
      <c r="V5494" s="624"/>
      <c r="W5494" s="624"/>
      <c r="BB5494" s="478"/>
      <c r="BC5494" s="478"/>
      <c r="BD5494" s="478"/>
      <c r="BE5494" s="478"/>
      <c r="BF5494" s="478"/>
      <c r="BG5494" s="478"/>
    </row>
    <row r="5495" spans="2:59" x14ac:dyDescent="0.2">
      <c r="B5495" s="478"/>
      <c r="C5495" s="478"/>
      <c r="D5495" s="620"/>
      <c r="E5495" s="620"/>
      <c r="F5495" s="620"/>
      <c r="G5495" s="479"/>
      <c r="H5495" s="621"/>
      <c r="I5495" s="622"/>
      <c r="J5495" s="622"/>
      <c r="K5495" s="623"/>
      <c r="L5495" s="623"/>
      <c r="M5495" s="622"/>
      <c r="N5495" s="623"/>
      <c r="O5495" s="622"/>
      <c r="P5495" s="479"/>
      <c r="Q5495" s="479"/>
      <c r="R5495" s="623"/>
      <c r="S5495" s="478"/>
      <c r="T5495" s="478"/>
      <c r="U5495" s="624"/>
      <c r="V5495" s="624"/>
      <c r="W5495" s="624"/>
      <c r="BB5495" s="478"/>
      <c r="BC5495" s="478"/>
      <c r="BD5495" s="478"/>
      <c r="BE5495" s="478"/>
      <c r="BF5495" s="478"/>
      <c r="BG5495" s="478"/>
    </row>
    <row r="5496" spans="2:59" x14ac:dyDescent="0.2">
      <c r="B5496" s="478"/>
      <c r="C5496" s="478"/>
      <c r="D5496" s="620"/>
      <c r="E5496" s="620"/>
      <c r="F5496" s="620"/>
      <c r="G5496" s="479"/>
      <c r="H5496" s="621"/>
      <c r="I5496" s="622"/>
      <c r="J5496" s="622"/>
      <c r="K5496" s="623"/>
      <c r="L5496" s="623"/>
      <c r="M5496" s="622"/>
      <c r="N5496" s="623"/>
      <c r="O5496" s="622"/>
      <c r="P5496" s="479"/>
      <c r="Q5496" s="479"/>
      <c r="R5496" s="623"/>
      <c r="S5496" s="478"/>
      <c r="T5496" s="478"/>
      <c r="U5496" s="624"/>
      <c r="V5496" s="624"/>
      <c r="W5496" s="624"/>
      <c r="BB5496" s="478"/>
      <c r="BC5496" s="478"/>
      <c r="BD5496" s="478"/>
      <c r="BE5496" s="478"/>
      <c r="BF5496" s="478"/>
      <c r="BG5496" s="478"/>
    </row>
    <row r="5497" spans="2:59" x14ac:dyDescent="0.2">
      <c r="B5497" s="478"/>
      <c r="C5497" s="478"/>
      <c r="D5497" s="620"/>
      <c r="E5497" s="620"/>
      <c r="F5497" s="620"/>
      <c r="G5497" s="479"/>
      <c r="H5497" s="621"/>
      <c r="I5497" s="622"/>
      <c r="J5497" s="622"/>
      <c r="K5497" s="623"/>
      <c r="L5497" s="623"/>
      <c r="M5497" s="622"/>
      <c r="N5497" s="623"/>
      <c r="O5497" s="622"/>
      <c r="P5497" s="479"/>
      <c r="Q5497" s="479"/>
      <c r="R5497" s="623"/>
      <c r="S5497" s="478"/>
      <c r="T5497" s="478"/>
      <c r="U5497" s="624"/>
      <c r="V5497" s="624"/>
      <c r="W5497" s="624"/>
      <c r="BB5497" s="478"/>
      <c r="BC5497" s="478"/>
      <c r="BD5497" s="478"/>
      <c r="BE5497" s="478"/>
      <c r="BF5497" s="478"/>
      <c r="BG5497" s="478"/>
    </row>
    <row r="5498" spans="2:59" x14ac:dyDescent="0.2">
      <c r="B5498" s="478"/>
      <c r="C5498" s="478"/>
      <c r="D5498" s="620"/>
      <c r="E5498" s="620"/>
      <c r="F5498" s="620"/>
      <c r="G5498" s="479"/>
      <c r="H5498" s="621"/>
      <c r="I5498" s="622"/>
      <c r="J5498" s="622"/>
      <c r="K5498" s="623"/>
      <c r="L5498" s="623"/>
      <c r="M5498" s="622"/>
      <c r="N5498" s="623"/>
      <c r="O5498" s="622"/>
      <c r="P5498" s="479"/>
      <c r="Q5498" s="479"/>
      <c r="R5498" s="623"/>
      <c r="S5498" s="478"/>
      <c r="T5498" s="478"/>
      <c r="U5498" s="624"/>
      <c r="V5498" s="624"/>
      <c r="W5498" s="624"/>
      <c r="BB5498" s="478"/>
      <c r="BC5498" s="478"/>
      <c r="BD5498" s="478"/>
      <c r="BE5498" s="478"/>
      <c r="BF5498" s="478"/>
      <c r="BG5498" s="478"/>
    </row>
    <row r="5499" spans="2:59" x14ac:dyDescent="0.2">
      <c r="B5499" s="478"/>
      <c r="C5499" s="478"/>
      <c r="D5499" s="620"/>
      <c r="E5499" s="620"/>
      <c r="F5499" s="620"/>
      <c r="G5499" s="479"/>
      <c r="H5499" s="621"/>
      <c r="I5499" s="622"/>
      <c r="J5499" s="622"/>
      <c r="K5499" s="623"/>
      <c r="L5499" s="623"/>
      <c r="M5499" s="622"/>
      <c r="N5499" s="623"/>
      <c r="O5499" s="622"/>
      <c r="P5499" s="479"/>
      <c r="Q5499" s="479"/>
      <c r="R5499" s="623"/>
      <c r="S5499" s="478"/>
      <c r="T5499" s="478"/>
      <c r="U5499" s="624"/>
      <c r="V5499" s="624"/>
      <c r="W5499" s="624"/>
      <c r="BB5499" s="478"/>
      <c r="BC5499" s="478"/>
      <c r="BD5499" s="478"/>
      <c r="BE5499" s="478"/>
      <c r="BF5499" s="478"/>
      <c r="BG5499" s="478"/>
    </row>
    <row r="5500" spans="2:59" x14ac:dyDescent="0.2">
      <c r="B5500" s="478"/>
      <c r="C5500" s="478"/>
      <c r="D5500" s="620"/>
      <c r="E5500" s="620"/>
      <c r="F5500" s="620"/>
      <c r="G5500" s="479"/>
      <c r="H5500" s="621"/>
      <c r="I5500" s="622"/>
      <c r="J5500" s="622"/>
      <c r="K5500" s="623"/>
      <c r="L5500" s="623"/>
      <c r="M5500" s="622"/>
      <c r="N5500" s="623"/>
      <c r="O5500" s="622"/>
      <c r="P5500" s="479"/>
      <c r="Q5500" s="479"/>
      <c r="R5500" s="623"/>
      <c r="S5500" s="478"/>
      <c r="T5500" s="478"/>
      <c r="U5500" s="624"/>
      <c r="V5500" s="624"/>
      <c r="W5500" s="624"/>
      <c r="BB5500" s="478"/>
      <c r="BC5500" s="478"/>
      <c r="BD5500" s="478"/>
      <c r="BE5500" s="478"/>
      <c r="BF5500" s="478"/>
      <c r="BG5500" s="478"/>
    </row>
    <row r="5501" spans="2:59" x14ac:dyDescent="0.2">
      <c r="B5501" s="478"/>
      <c r="C5501" s="478"/>
      <c r="D5501" s="620"/>
      <c r="E5501" s="620"/>
      <c r="F5501" s="620"/>
      <c r="G5501" s="479"/>
      <c r="H5501" s="621"/>
      <c r="I5501" s="622"/>
      <c r="J5501" s="622"/>
      <c r="K5501" s="623"/>
      <c r="L5501" s="623"/>
      <c r="M5501" s="622"/>
      <c r="N5501" s="623"/>
      <c r="O5501" s="622"/>
      <c r="P5501" s="479"/>
      <c r="Q5501" s="479"/>
      <c r="R5501" s="623"/>
      <c r="S5501" s="478"/>
      <c r="T5501" s="478"/>
      <c r="U5501" s="624"/>
      <c r="V5501" s="624"/>
      <c r="W5501" s="624"/>
      <c r="BB5501" s="478"/>
      <c r="BC5501" s="478"/>
      <c r="BD5501" s="478"/>
      <c r="BE5501" s="478"/>
      <c r="BF5501" s="478"/>
      <c r="BG5501" s="478"/>
    </row>
    <row r="5502" spans="2:59" x14ac:dyDescent="0.2">
      <c r="B5502" s="478"/>
      <c r="C5502" s="478"/>
      <c r="D5502" s="620"/>
      <c r="E5502" s="620"/>
      <c r="F5502" s="620"/>
      <c r="G5502" s="479"/>
      <c r="H5502" s="621"/>
      <c r="I5502" s="622"/>
      <c r="J5502" s="622"/>
      <c r="K5502" s="623"/>
      <c r="L5502" s="623"/>
      <c r="M5502" s="622"/>
      <c r="N5502" s="623"/>
      <c r="O5502" s="622"/>
      <c r="P5502" s="479"/>
      <c r="Q5502" s="479"/>
      <c r="R5502" s="623"/>
      <c r="S5502" s="478"/>
      <c r="T5502" s="478"/>
      <c r="U5502" s="624"/>
      <c r="V5502" s="624"/>
      <c r="W5502" s="624"/>
      <c r="BB5502" s="478"/>
      <c r="BC5502" s="478"/>
      <c r="BD5502" s="478"/>
      <c r="BE5502" s="478"/>
      <c r="BF5502" s="478"/>
      <c r="BG5502" s="478"/>
    </row>
    <row r="5503" spans="2:59" x14ac:dyDescent="0.2">
      <c r="B5503" s="478"/>
      <c r="C5503" s="478"/>
      <c r="D5503" s="620"/>
      <c r="E5503" s="620"/>
      <c r="F5503" s="620"/>
      <c r="G5503" s="479"/>
      <c r="H5503" s="621"/>
      <c r="I5503" s="622"/>
      <c r="J5503" s="622"/>
      <c r="K5503" s="623"/>
      <c r="L5503" s="623"/>
      <c r="M5503" s="622"/>
      <c r="N5503" s="623"/>
      <c r="O5503" s="622"/>
      <c r="P5503" s="479"/>
      <c r="Q5503" s="479"/>
      <c r="R5503" s="623"/>
      <c r="S5503" s="478"/>
      <c r="T5503" s="478"/>
      <c r="U5503" s="624"/>
      <c r="V5503" s="624"/>
      <c r="W5503" s="624"/>
      <c r="BB5503" s="478"/>
      <c r="BC5503" s="478"/>
      <c r="BD5503" s="478"/>
      <c r="BE5503" s="478"/>
      <c r="BF5503" s="478"/>
      <c r="BG5503" s="478"/>
    </row>
    <row r="5504" spans="2:59" x14ac:dyDescent="0.2">
      <c r="B5504" s="478"/>
      <c r="C5504" s="478"/>
      <c r="D5504" s="620"/>
      <c r="E5504" s="620"/>
      <c r="F5504" s="620"/>
      <c r="G5504" s="479"/>
      <c r="H5504" s="621"/>
      <c r="I5504" s="622"/>
      <c r="J5504" s="622"/>
      <c r="K5504" s="623"/>
      <c r="L5504" s="623"/>
      <c r="M5504" s="622"/>
      <c r="N5504" s="623"/>
      <c r="O5504" s="622"/>
      <c r="P5504" s="479"/>
      <c r="Q5504" s="479"/>
      <c r="R5504" s="623"/>
      <c r="S5504" s="478"/>
      <c r="T5504" s="478"/>
      <c r="U5504" s="624"/>
      <c r="V5504" s="624"/>
      <c r="W5504" s="624"/>
      <c r="BB5504" s="478"/>
      <c r="BC5504" s="478"/>
      <c r="BD5504" s="478"/>
      <c r="BE5504" s="478"/>
      <c r="BF5504" s="478"/>
      <c r="BG5504" s="478"/>
    </row>
    <row r="5505" spans="2:59" x14ac:dyDescent="0.2">
      <c r="B5505" s="478"/>
      <c r="C5505" s="478"/>
      <c r="D5505" s="620"/>
      <c r="E5505" s="620"/>
      <c r="F5505" s="620"/>
      <c r="G5505" s="479"/>
      <c r="H5505" s="621"/>
      <c r="I5505" s="622"/>
      <c r="J5505" s="622"/>
      <c r="K5505" s="623"/>
      <c r="L5505" s="623"/>
      <c r="M5505" s="622"/>
      <c r="N5505" s="623"/>
      <c r="O5505" s="622"/>
      <c r="P5505" s="479"/>
      <c r="Q5505" s="479"/>
      <c r="R5505" s="623"/>
      <c r="S5505" s="478"/>
      <c r="T5505" s="478"/>
      <c r="U5505" s="624"/>
      <c r="V5505" s="624"/>
      <c r="W5505" s="624"/>
      <c r="BB5505" s="478"/>
      <c r="BC5505" s="478"/>
      <c r="BD5505" s="478"/>
      <c r="BE5505" s="478"/>
      <c r="BF5505" s="478"/>
      <c r="BG5505" s="478"/>
    </row>
    <row r="5506" spans="2:59" x14ac:dyDescent="0.2">
      <c r="B5506" s="478"/>
      <c r="C5506" s="478"/>
      <c r="D5506" s="620"/>
      <c r="E5506" s="620"/>
      <c r="F5506" s="620"/>
      <c r="G5506" s="479"/>
      <c r="H5506" s="621"/>
      <c r="I5506" s="622"/>
      <c r="J5506" s="622"/>
      <c r="K5506" s="623"/>
      <c r="L5506" s="623"/>
      <c r="M5506" s="622"/>
      <c r="N5506" s="623"/>
      <c r="O5506" s="622"/>
      <c r="P5506" s="479"/>
      <c r="Q5506" s="479"/>
      <c r="R5506" s="623"/>
      <c r="S5506" s="478"/>
      <c r="T5506" s="478"/>
      <c r="U5506" s="624"/>
      <c r="V5506" s="624"/>
      <c r="W5506" s="624"/>
      <c r="BB5506" s="478"/>
      <c r="BC5506" s="478"/>
      <c r="BD5506" s="478"/>
      <c r="BE5506" s="478"/>
      <c r="BF5506" s="478"/>
      <c r="BG5506" s="478"/>
    </row>
    <row r="5507" spans="2:59" x14ac:dyDescent="0.2">
      <c r="B5507" s="478"/>
      <c r="C5507" s="478"/>
      <c r="D5507" s="620"/>
      <c r="E5507" s="620"/>
      <c r="F5507" s="620"/>
      <c r="G5507" s="479"/>
      <c r="H5507" s="621"/>
      <c r="I5507" s="622"/>
      <c r="J5507" s="622"/>
      <c r="K5507" s="623"/>
      <c r="L5507" s="623"/>
      <c r="M5507" s="622"/>
      <c r="N5507" s="623"/>
      <c r="O5507" s="622"/>
      <c r="P5507" s="479"/>
      <c r="Q5507" s="479"/>
      <c r="R5507" s="623"/>
      <c r="S5507" s="478"/>
      <c r="T5507" s="478"/>
      <c r="U5507" s="624"/>
      <c r="V5507" s="624"/>
      <c r="W5507" s="624"/>
      <c r="BB5507" s="478"/>
      <c r="BC5507" s="478"/>
      <c r="BD5507" s="478"/>
      <c r="BE5507" s="478"/>
      <c r="BF5507" s="478"/>
      <c r="BG5507" s="478"/>
    </row>
    <row r="5508" spans="2:59" x14ac:dyDescent="0.2">
      <c r="B5508" s="478"/>
      <c r="C5508" s="478"/>
      <c r="D5508" s="620"/>
      <c r="E5508" s="620"/>
      <c r="F5508" s="620"/>
      <c r="G5508" s="479"/>
      <c r="H5508" s="621"/>
      <c r="I5508" s="622"/>
      <c r="J5508" s="622"/>
      <c r="K5508" s="623"/>
      <c r="L5508" s="623"/>
      <c r="M5508" s="622"/>
      <c r="N5508" s="623"/>
      <c r="O5508" s="622"/>
      <c r="P5508" s="479"/>
      <c r="Q5508" s="479"/>
      <c r="R5508" s="623"/>
      <c r="S5508" s="478"/>
      <c r="T5508" s="478"/>
      <c r="U5508" s="624"/>
      <c r="V5508" s="624"/>
      <c r="W5508" s="624"/>
      <c r="BB5508" s="478"/>
      <c r="BC5508" s="478"/>
      <c r="BD5508" s="478"/>
      <c r="BE5508" s="478"/>
      <c r="BF5508" s="478"/>
      <c r="BG5508" s="478"/>
    </row>
    <row r="5509" spans="2:59" x14ac:dyDescent="0.2">
      <c r="B5509" s="478"/>
      <c r="C5509" s="478"/>
      <c r="D5509" s="620"/>
      <c r="E5509" s="620"/>
      <c r="F5509" s="620"/>
      <c r="G5509" s="479"/>
      <c r="H5509" s="621"/>
      <c r="I5509" s="622"/>
      <c r="J5509" s="622"/>
      <c r="K5509" s="623"/>
      <c r="L5509" s="623"/>
      <c r="M5509" s="622"/>
      <c r="N5509" s="623"/>
      <c r="O5509" s="622"/>
      <c r="P5509" s="479"/>
      <c r="Q5509" s="479"/>
      <c r="R5509" s="623"/>
      <c r="S5509" s="478"/>
      <c r="T5509" s="478"/>
      <c r="U5509" s="624"/>
      <c r="V5509" s="624"/>
      <c r="W5509" s="624"/>
      <c r="BB5509" s="478"/>
      <c r="BC5509" s="478"/>
      <c r="BD5509" s="478"/>
      <c r="BE5509" s="478"/>
      <c r="BF5509" s="478"/>
      <c r="BG5509" s="478"/>
    </row>
    <row r="5510" spans="2:59" x14ac:dyDescent="0.2">
      <c r="B5510" s="478"/>
      <c r="C5510" s="478"/>
      <c r="D5510" s="620"/>
      <c r="E5510" s="620"/>
      <c r="F5510" s="620"/>
      <c r="G5510" s="479"/>
      <c r="H5510" s="621"/>
      <c r="I5510" s="622"/>
      <c r="J5510" s="622"/>
      <c r="K5510" s="623"/>
      <c r="L5510" s="623"/>
      <c r="M5510" s="622"/>
      <c r="N5510" s="623"/>
      <c r="O5510" s="622"/>
      <c r="P5510" s="479"/>
      <c r="Q5510" s="479"/>
      <c r="R5510" s="623"/>
      <c r="S5510" s="478"/>
      <c r="T5510" s="478"/>
      <c r="U5510" s="624"/>
      <c r="V5510" s="624"/>
      <c r="W5510" s="624"/>
      <c r="BB5510" s="478"/>
      <c r="BC5510" s="478"/>
      <c r="BD5510" s="478"/>
      <c r="BE5510" s="478"/>
      <c r="BF5510" s="478"/>
      <c r="BG5510" s="478"/>
    </row>
    <row r="5511" spans="2:59" x14ac:dyDescent="0.2">
      <c r="B5511" s="478"/>
      <c r="C5511" s="478"/>
      <c r="D5511" s="620"/>
      <c r="E5511" s="620"/>
      <c r="F5511" s="620"/>
      <c r="G5511" s="479"/>
      <c r="H5511" s="621"/>
      <c r="I5511" s="622"/>
      <c r="J5511" s="622"/>
      <c r="K5511" s="623"/>
      <c r="L5511" s="623"/>
      <c r="M5511" s="622"/>
      <c r="N5511" s="623"/>
      <c r="O5511" s="622"/>
      <c r="P5511" s="479"/>
      <c r="Q5511" s="479"/>
      <c r="R5511" s="623"/>
      <c r="S5511" s="478"/>
      <c r="T5511" s="478"/>
      <c r="U5511" s="624"/>
      <c r="V5511" s="624"/>
      <c r="W5511" s="624"/>
      <c r="BB5511" s="478"/>
      <c r="BC5511" s="478"/>
      <c r="BD5511" s="478"/>
      <c r="BE5511" s="478"/>
      <c r="BF5511" s="478"/>
      <c r="BG5511" s="478"/>
    </row>
    <row r="5512" spans="2:59" x14ac:dyDescent="0.2">
      <c r="B5512" s="478"/>
      <c r="C5512" s="478"/>
      <c r="D5512" s="620"/>
      <c r="E5512" s="620"/>
      <c r="F5512" s="620"/>
      <c r="G5512" s="479"/>
      <c r="H5512" s="621"/>
      <c r="I5512" s="622"/>
      <c r="J5512" s="622"/>
      <c r="K5512" s="623"/>
      <c r="L5512" s="623"/>
      <c r="M5512" s="622"/>
      <c r="N5512" s="623"/>
      <c r="O5512" s="622"/>
      <c r="P5512" s="479"/>
      <c r="Q5512" s="479"/>
      <c r="R5512" s="623"/>
      <c r="S5512" s="478"/>
      <c r="T5512" s="478"/>
      <c r="U5512" s="624"/>
      <c r="V5512" s="624"/>
      <c r="W5512" s="624"/>
      <c r="BB5512" s="478"/>
      <c r="BC5512" s="478"/>
      <c r="BD5512" s="478"/>
      <c r="BE5512" s="478"/>
      <c r="BF5512" s="478"/>
      <c r="BG5512" s="478"/>
    </row>
    <row r="5513" spans="2:59" x14ac:dyDescent="0.2">
      <c r="B5513" s="478"/>
      <c r="C5513" s="478"/>
      <c r="D5513" s="620"/>
      <c r="E5513" s="620"/>
      <c r="F5513" s="620"/>
      <c r="G5513" s="479"/>
      <c r="H5513" s="621"/>
      <c r="I5513" s="622"/>
      <c r="J5513" s="622"/>
      <c r="K5513" s="623"/>
      <c r="L5513" s="623"/>
      <c r="M5513" s="622"/>
      <c r="N5513" s="623"/>
      <c r="O5513" s="622"/>
      <c r="P5513" s="479"/>
      <c r="Q5513" s="479"/>
      <c r="R5513" s="623"/>
      <c r="S5513" s="478"/>
      <c r="T5513" s="478"/>
      <c r="U5513" s="624"/>
      <c r="V5513" s="624"/>
      <c r="W5513" s="624"/>
      <c r="BB5513" s="478"/>
      <c r="BC5513" s="478"/>
      <c r="BD5513" s="478"/>
      <c r="BE5513" s="478"/>
      <c r="BF5513" s="478"/>
      <c r="BG5513" s="478"/>
    </row>
    <row r="5514" spans="2:59" x14ac:dyDescent="0.2">
      <c r="B5514" s="478"/>
      <c r="C5514" s="478"/>
      <c r="D5514" s="620"/>
      <c r="E5514" s="620"/>
      <c r="F5514" s="620"/>
      <c r="G5514" s="479"/>
      <c r="H5514" s="621"/>
      <c r="I5514" s="622"/>
      <c r="J5514" s="622"/>
      <c r="K5514" s="623"/>
      <c r="L5514" s="623"/>
      <c r="M5514" s="622"/>
      <c r="N5514" s="623"/>
      <c r="O5514" s="622"/>
      <c r="P5514" s="479"/>
      <c r="Q5514" s="479"/>
      <c r="R5514" s="623"/>
      <c r="S5514" s="478"/>
      <c r="T5514" s="478"/>
      <c r="U5514" s="624"/>
      <c r="V5514" s="624"/>
      <c r="W5514" s="624"/>
      <c r="BB5514" s="478"/>
      <c r="BC5514" s="478"/>
      <c r="BD5514" s="478"/>
      <c r="BE5514" s="478"/>
      <c r="BF5514" s="478"/>
      <c r="BG5514" s="478"/>
    </row>
    <row r="5515" spans="2:59" x14ac:dyDescent="0.2">
      <c r="B5515" s="478"/>
      <c r="C5515" s="478"/>
      <c r="D5515" s="620"/>
      <c r="E5515" s="620"/>
      <c r="F5515" s="620"/>
      <c r="G5515" s="479"/>
      <c r="H5515" s="621"/>
      <c r="I5515" s="622"/>
      <c r="J5515" s="622"/>
      <c r="K5515" s="623"/>
      <c r="L5515" s="623"/>
      <c r="M5515" s="622"/>
      <c r="N5515" s="623"/>
      <c r="O5515" s="622"/>
      <c r="P5515" s="479"/>
      <c r="Q5515" s="479"/>
      <c r="R5515" s="623"/>
      <c r="S5515" s="478"/>
      <c r="T5515" s="478"/>
      <c r="U5515" s="624"/>
      <c r="V5515" s="624"/>
      <c r="W5515" s="624"/>
      <c r="BB5515" s="478"/>
      <c r="BC5515" s="478"/>
      <c r="BD5515" s="478"/>
      <c r="BE5515" s="478"/>
      <c r="BF5515" s="478"/>
      <c r="BG5515" s="478"/>
    </row>
    <row r="5516" spans="2:59" x14ac:dyDescent="0.2">
      <c r="B5516" s="478"/>
      <c r="C5516" s="478"/>
      <c r="D5516" s="620"/>
      <c r="E5516" s="620"/>
      <c r="F5516" s="620"/>
      <c r="G5516" s="479"/>
      <c r="H5516" s="621"/>
      <c r="I5516" s="622"/>
      <c r="J5516" s="622"/>
      <c r="K5516" s="623"/>
      <c r="L5516" s="623"/>
      <c r="M5516" s="622"/>
      <c r="N5516" s="623"/>
      <c r="O5516" s="622"/>
      <c r="P5516" s="479"/>
      <c r="Q5516" s="479"/>
      <c r="R5516" s="623"/>
      <c r="S5516" s="478"/>
      <c r="T5516" s="478"/>
      <c r="U5516" s="624"/>
      <c r="V5516" s="624"/>
      <c r="W5516" s="624"/>
      <c r="BB5516" s="478"/>
      <c r="BC5516" s="478"/>
      <c r="BD5516" s="478"/>
      <c r="BE5516" s="478"/>
      <c r="BF5516" s="478"/>
      <c r="BG5516" s="478"/>
    </row>
    <row r="5517" spans="2:59" x14ac:dyDescent="0.2">
      <c r="B5517" s="478"/>
      <c r="C5517" s="478"/>
      <c r="D5517" s="620"/>
      <c r="E5517" s="620"/>
      <c r="F5517" s="620"/>
      <c r="G5517" s="479"/>
      <c r="H5517" s="621"/>
      <c r="I5517" s="622"/>
      <c r="J5517" s="622"/>
      <c r="K5517" s="623"/>
      <c r="L5517" s="623"/>
      <c r="M5517" s="622"/>
      <c r="N5517" s="623"/>
      <c r="O5517" s="622"/>
      <c r="P5517" s="479"/>
      <c r="Q5517" s="479"/>
      <c r="R5517" s="623"/>
      <c r="S5517" s="478"/>
      <c r="T5517" s="478"/>
      <c r="U5517" s="624"/>
      <c r="V5517" s="624"/>
      <c r="W5517" s="624"/>
      <c r="BB5517" s="478"/>
      <c r="BC5517" s="478"/>
      <c r="BD5517" s="478"/>
      <c r="BE5517" s="478"/>
      <c r="BF5517" s="478"/>
      <c r="BG5517" s="478"/>
    </row>
    <row r="5518" spans="2:59" x14ac:dyDescent="0.2">
      <c r="B5518" s="478"/>
      <c r="C5518" s="478"/>
      <c r="D5518" s="620"/>
      <c r="E5518" s="620"/>
      <c r="F5518" s="620"/>
      <c r="G5518" s="479"/>
      <c r="H5518" s="621"/>
      <c r="I5518" s="622"/>
      <c r="J5518" s="622"/>
      <c r="K5518" s="623"/>
      <c r="L5518" s="623"/>
      <c r="M5518" s="622"/>
      <c r="N5518" s="623"/>
      <c r="O5518" s="622"/>
      <c r="P5518" s="479"/>
      <c r="Q5518" s="479"/>
      <c r="R5518" s="623"/>
      <c r="S5518" s="478"/>
      <c r="T5518" s="478"/>
      <c r="U5518" s="624"/>
      <c r="V5518" s="624"/>
      <c r="W5518" s="624"/>
      <c r="BB5518" s="478"/>
      <c r="BC5518" s="478"/>
      <c r="BD5518" s="478"/>
      <c r="BE5518" s="478"/>
      <c r="BF5518" s="478"/>
      <c r="BG5518" s="478"/>
    </row>
    <row r="5519" spans="2:59" x14ac:dyDescent="0.2">
      <c r="B5519" s="478"/>
      <c r="C5519" s="478"/>
      <c r="D5519" s="620"/>
      <c r="E5519" s="620"/>
      <c r="F5519" s="620"/>
      <c r="G5519" s="479"/>
      <c r="H5519" s="621"/>
      <c r="I5519" s="622"/>
      <c r="J5519" s="622"/>
      <c r="K5519" s="623"/>
      <c r="L5519" s="623"/>
      <c r="M5519" s="622"/>
      <c r="N5519" s="623"/>
      <c r="O5519" s="622"/>
      <c r="P5519" s="479"/>
      <c r="Q5519" s="479"/>
      <c r="R5519" s="623"/>
      <c r="S5519" s="478"/>
      <c r="T5519" s="478"/>
      <c r="U5519" s="624"/>
      <c r="V5519" s="624"/>
      <c r="W5519" s="624"/>
      <c r="BB5519" s="478"/>
      <c r="BC5519" s="478"/>
      <c r="BD5519" s="478"/>
      <c r="BE5519" s="478"/>
      <c r="BF5519" s="478"/>
      <c r="BG5519" s="478"/>
    </row>
    <row r="5520" spans="2:59" x14ac:dyDescent="0.2">
      <c r="B5520" s="478"/>
      <c r="C5520" s="478"/>
      <c r="D5520" s="620"/>
      <c r="E5520" s="620"/>
      <c r="F5520" s="620"/>
      <c r="G5520" s="479"/>
      <c r="H5520" s="621"/>
      <c r="I5520" s="622"/>
      <c r="J5520" s="622"/>
      <c r="K5520" s="623"/>
      <c r="L5520" s="623"/>
      <c r="M5520" s="622"/>
      <c r="N5520" s="623"/>
      <c r="O5520" s="622"/>
      <c r="P5520" s="479"/>
      <c r="Q5520" s="479"/>
      <c r="R5520" s="623"/>
      <c r="S5520" s="478"/>
      <c r="T5520" s="478"/>
      <c r="U5520" s="624"/>
      <c r="V5520" s="624"/>
      <c r="W5520" s="624"/>
      <c r="BB5520" s="478"/>
      <c r="BC5520" s="478"/>
      <c r="BD5520" s="478"/>
      <c r="BE5520" s="478"/>
      <c r="BF5520" s="478"/>
      <c r="BG5520" s="478"/>
    </row>
    <row r="5521" spans="2:59" x14ac:dyDescent="0.2">
      <c r="B5521" s="478"/>
      <c r="C5521" s="478"/>
      <c r="D5521" s="620"/>
      <c r="E5521" s="620"/>
      <c r="F5521" s="620"/>
      <c r="G5521" s="479"/>
      <c r="H5521" s="621"/>
      <c r="I5521" s="622"/>
      <c r="J5521" s="622"/>
      <c r="K5521" s="623"/>
      <c r="L5521" s="623"/>
      <c r="M5521" s="622"/>
      <c r="N5521" s="623"/>
      <c r="O5521" s="622"/>
      <c r="P5521" s="479"/>
      <c r="Q5521" s="479"/>
      <c r="R5521" s="623"/>
      <c r="S5521" s="478"/>
      <c r="T5521" s="478"/>
      <c r="U5521" s="624"/>
      <c r="V5521" s="624"/>
      <c r="W5521" s="624"/>
      <c r="BB5521" s="478"/>
      <c r="BC5521" s="478"/>
      <c r="BD5521" s="478"/>
      <c r="BE5521" s="478"/>
      <c r="BF5521" s="478"/>
      <c r="BG5521" s="478"/>
    </row>
    <row r="5522" spans="2:59" x14ac:dyDescent="0.2">
      <c r="B5522" s="478"/>
      <c r="C5522" s="478"/>
      <c r="D5522" s="620"/>
      <c r="E5522" s="620"/>
      <c r="F5522" s="620"/>
      <c r="G5522" s="479"/>
      <c r="H5522" s="621"/>
      <c r="I5522" s="622"/>
      <c r="J5522" s="622"/>
      <c r="K5522" s="623"/>
      <c r="L5522" s="623"/>
      <c r="M5522" s="622"/>
      <c r="N5522" s="623"/>
      <c r="O5522" s="622"/>
      <c r="P5522" s="479"/>
      <c r="Q5522" s="479"/>
      <c r="R5522" s="623"/>
      <c r="S5522" s="478"/>
      <c r="T5522" s="478"/>
      <c r="U5522" s="624"/>
      <c r="V5522" s="624"/>
      <c r="W5522" s="624"/>
      <c r="BB5522" s="478"/>
      <c r="BC5522" s="478"/>
      <c r="BD5522" s="478"/>
      <c r="BE5522" s="478"/>
      <c r="BF5522" s="478"/>
      <c r="BG5522" s="478"/>
    </row>
    <row r="5523" spans="2:59" x14ac:dyDescent="0.2">
      <c r="B5523" s="478"/>
      <c r="C5523" s="478"/>
      <c r="D5523" s="620"/>
      <c r="E5523" s="620"/>
      <c r="F5523" s="620"/>
      <c r="G5523" s="479"/>
      <c r="H5523" s="621"/>
      <c r="I5523" s="622"/>
      <c r="J5523" s="622"/>
      <c r="K5523" s="623"/>
      <c r="L5523" s="623"/>
      <c r="M5523" s="622"/>
      <c r="N5523" s="623"/>
      <c r="O5523" s="622"/>
      <c r="P5523" s="479"/>
      <c r="Q5523" s="479"/>
      <c r="R5523" s="623"/>
      <c r="S5523" s="478"/>
      <c r="T5523" s="478"/>
      <c r="U5523" s="624"/>
      <c r="V5523" s="624"/>
      <c r="W5523" s="624"/>
      <c r="BB5523" s="478"/>
      <c r="BC5523" s="478"/>
      <c r="BD5523" s="478"/>
      <c r="BE5523" s="478"/>
      <c r="BF5523" s="478"/>
      <c r="BG5523" s="478"/>
    </row>
    <row r="5524" spans="2:59" x14ac:dyDescent="0.2">
      <c r="B5524" s="478"/>
      <c r="C5524" s="478"/>
      <c r="D5524" s="620"/>
      <c r="E5524" s="620"/>
      <c r="F5524" s="620"/>
      <c r="G5524" s="479"/>
      <c r="H5524" s="621"/>
      <c r="I5524" s="622"/>
      <c r="J5524" s="622"/>
      <c r="K5524" s="623"/>
      <c r="L5524" s="623"/>
      <c r="M5524" s="622"/>
      <c r="N5524" s="623"/>
      <c r="O5524" s="622"/>
      <c r="P5524" s="479"/>
      <c r="Q5524" s="479"/>
      <c r="R5524" s="623"/>
      <c r="S5524" s="478"/>
      <c r="T5524" s="478"/>
      <c r="U5524" s="624"/>
      <c r="V5524" s="624"/>
      <c r="W5524" s="624"/>
      <c r="BB5524" s="478"/>
      <c r="BC5524" s="478"/>
      <c r="BD5524" s="478"/>
      <c r="BE5524" s="478"/>
      <c r="BF5524" s="478"/>
      <c r="BG5524" s="478"/>
    </row>
    <row r="5525" spans="2:59" x14ac:dyDescent="0.2">
      <c r="B5525" s="478"/>
      <c r="C5525" s="478"/>
      <c r="D5525" s="620"/>
      <c r="E5525" s="620"/>
      <c r="F5525" s="620"/>
      <c r="G5525" s="479"/>
      <c r="H5525" s="621"/>
      <c r="I5525" s="622"/>
      <c r="J5525" s="622"/>
      <c r="K5525" s="623"/>
      <c r="L5525" s="623"/>
      <c r="M5525" s="622"/>
      <c r="N5525" s="623"/>
      <c r="O5525" s="622"/>
      <c r="P5525" s="479"/>
      <c r="Q5525" s="479"/>
      <c r="R5525" s="623"/>
      <c r="S5525" s="478"/>
      <c r="T5525" s="478"/>
      <c r="U5525" s="624"/>
      <c r="V5525" s="624"/>
      <c r="W5525" s="624"/>
      <c r="BB5525" s="478"/>
      <c r="BC5525" s="478"/>
      <c r="BD5525" s="478"/>
      <c r="BE5525" s="478"/>
      <c r="BF5525" s="478"/>
      <c r="BG5525" s="478"/>
    </row>
    <row r="5526" spans="2:59" x14ac:dyDescent="0.2">
      <c r="B5526" s="478"/>
      <c r="C5526" s="478"/>
      <c r="D5526" s="620"/>
      <c r="E5526" s="620"/>
      <c r="F5526" s="620"/>
      <c r="G5526" s="479"/>
      <c r="H5526" s="621"/>
      <c r="I5526" s="622"/>
      <c r="J5526" s="622"/>
      <c r="K5526" s="623"/>
      <c r="L5526" s="623"/>
      <c r="M5526" s="622"/>
      <c r="N5526" s="623"/>
      <c r="O5526" s="622"/>
      <c r="P5526" s="479"/>
      <c r="Q5526" s="479"/>
      <c r="R5526" s="623"/>
      <c r="S5526" s="478"/>
      <c r="T5526" s="478"/>
      <c r="U5526" s="624"/>
      <c r="V5526" s="624"/>
      <c r="W5526" s="624"/>
      <c r="BB5526" s="478"/>
      <c r="BC5526" s="478"/>
      <c r="BD5526" s="478"/>
      <c r="BE5526" s="478"/>
      <c r="BF5526" s="478"/>
      <c r="BG5526" s="478"/>
    </row>
    <row r="5527" spans="2:59" x14ac:dyDescent="0.2">
      <c r="B5527" s="478"/>
      <c r="C5527" s="478"/>
      <c r="D5527" s="620"/>
      <c r="E5527" s="620"/>
      <c r="F5527" s="620"/>
      <c r="G5527" s="479"/>
      <c r="H5527" s="621"/>
      <c r="I5527" s="622"/>
      <c r="J5527" s="622"/>
      <c r="K5527" s="623"/>
      <c r="L5527" s="623"/>
      <c r="M5527" s="622"/>
      <c r="N5527" s="623"/>
      <c r="O5527" s="622"/>
      <c r="P5527" s="479"/>
      <c r="Q5527" s="479"/>
      <c r="R5527" s="623"/>
      <c r="S5527" s="478"/>
      <c r="T5527" s="478"/>
      <c r="U5527" s="624"/>
      <c r="V5527" s="624"/>
      <c r="W5527" s="624"/>
      <c r="BB5527" s="478"/>
      <c r="BC5527" s="478"/>
      <c r="BD5527" s="478"/>
      <c r="BE5527" s="478"/>
      <c r="BF5527" s="478"/>
      <c r="BG5527" s="478"/>
    </row>
    <row r="5528" spans="2:59" x14ac:dyDescent="0.2">
      <c r="B5528" s="478"/>
      <c r="C5528" s="478"/>
      <c r="D5528" s="620"/>
      <c r="E5528" s="620"/>
      <c r="F5528" s="620"/>
      <c r="G5528" s="479"/>
      <c r="H5528" s="621"/>
      <c r="I5528" s="622"/>
      <c r="J5528" s="622"/>
      <c r="K5528" s="623"/>
      <c r="L5528" s="623"/>
      <c r="M5528" s="622"/>
      <c r="N5528" s="623"/>
      <c r="O5528" s="622"/>
      <c r="P5528" s="479"/>
      <c r="Q5528" s="479"/>
      <c r="R5528" s="623"/>
      <c r="S5528" s="478"/>
      <c r="T5528" s="478"/>
      <c r="U5528" s="624"/>
      <c r="V5528" s="624"/>
      <c r="W5528" s="624"/>
      <c r="BB5528" s="478"/>
      <c r="BC5528" s="478"/>
      <c r="BD5528" s="478"/>
      <c r="BE5528" s="478"/>
      <c r="BF5528" s="478"/>
      <c r="BG5528" s="478"/>
    </row>
    <row r="5529" spans="2:59" x14ac:dyDescent="0.2">
      <c r="B5529" s="478"/>
      <c r="C5529" s="478"/>
      <c r="D5529" s="620"/>
      <c r="E5529" s="620"/>
      <c r="F5529" s="620"/>
      <c r="G5529" s="479"/>
      <c r="H5529" s="621"/>
      <c r="I5529" s="622"/>
      <c r="J5529" s="622"/>
      <c r="K5529" s="623"/>
      <c r="L5529" s="623"/>
      <c r="M5529" s="622"/>
      <c r="N5529" s="623"/>
      <c r="O5529" s="622"/>
      <c r="P5529" s="479"/>
      <c r="Q5529" s="479"/>
      <c r="R5529" s="623"/>
      <c r="S5529" s="478"/>
      <c r="T5529" s="478"/>
      <c r="U5529" s="624"/>
      <c r="V5529" s="624"/>
      <c r="W5529" s="624"/>
      <c r="BB5529" s="478"/>
      <c r="BC5529" s="478"/>
      <c r="BD5529" s="478"/>
      <c r="BE5529" s="478"/>
      <c r="BF5529" s="478"/>
      <c r="BG5529" s="478"/>
    </row>
    <row r="5530" spans="2:59" x14ac:dyDescent="0.2">
      <c r="B5530" s="478"/>
      <c r="C5530" s="478"/>
      <c r="D5530" s="620"/>
      <c r="E5530" s="620"/>
      <c r="F5530" s="620"/>
      <c r="G5530" s="479"/>
      <c r="H5530" s="621"/>
      <c r="I5530" s="622"/>
      <c r="J5530" s="622"/>
      <c r="K5530" s="623"/>
      <c r="L5530" s="623"/>
      <c r="M5530" s="622"/>
      <c r="N5530" s="623"/>
      <c r="O5530" s="622"/>
      <c r="P5530" s="479"/>
      <c r="Q5530" s="479"/>
      <c r="R5530" s="623"/>
      <c r="S5530" s="478"/>
      <c r="T5530" s="478"/>
      <c r="U5530" s="624"/>
      <c r="V5530" s="624"/>
      <c r="W5530" s="624"/>
      <c r="BB5530" s="478"/>
      <c r="BC5530" s="478"/>
      <c r="BD5530" s="478"/>
      <c r="BE5530" s="478"/>
      <c r="BF5530" s="478"/>
      <c r="BG5530" s="478"/>
    </row>
    <row r="5531" spans="2:59" x14ac:dyDescent="0.2">
      <c r="B5531" s="478"/>
      <c r="C5531" s="478"/>
      <c r="D5531" s="620"/>
      <c r="E5531" s="620"/>
      <c r="F5531" s="620"/>
      <c r="G5531" s="479"/>
      <c r="H5531" s="621"/>
      <c r="I5531" s="622"/>
      <c r="J5531" s="622"/>
      <c r="K5531" s="623"/>
      <c r="L5531" s="623"/>
      <c r="M5531" s="622"/>
      <c r="N5531" s="623"/>
      <c r="O5531" s="622"/>
      <c r="P5531" s="479"/>
      <c r="Q5531" s="479"/>
      <c r="R5531" s="623"/>
      <c r="S5531" s="478"/>
      <c r="T5531" s="478"/>
      <c r="U5531" s="624"/>
      <c r="V5531" s="624"/>
      <c r="W5531" s="624"/>
      <c r="BB5531" s="478"/>
      <c r="BC5531" s="478"/>
      <c r="BD5531" s="478"/>
      <c r="BE5531" s="478"/>
      <c r="BF5531" s="478"/>
      <c r="BG5531" s="478"/>
    </row>
    <row r="5532" spans="2:59" x14ac:dyDescent="0.2">
      <c r="B5532" s="478"/>
      <c r="C5532" s="478"/>
      <c r="D5532" s="620"/>
      <c r="E5532" s="620"/>
      <c r="F5532" s="620"/>
      <c r="G5532" s="479"/>
      <c r="H5532" s="621"/>
      <c r="I5532" s="622"/>
      <c r="J5532" s="622"/>
      <c r="K5532" s="623"/>
      <c r="L5532" s="623"/>
      <c r="M5532" s="622"/>
      <c r="N5532" s="623"/>
      <c r="O5532" s="622"/>
      <c r="P5532" s="479"/>
      <c r="Q5532" s="479"/>
      <c r="R5532" s="623"/>
      <c r="S5532" s="478"/>
      <c r="T5532" s="478"/>
      <c r="U5532" s="624"/>
      <c r="V5532" s="624"/>
      <c r="W5532" s="624"/>
      <c r="BB5532" s="478"/>
      <c r="BC5532" s="478"/>
      <c r="BD5532" s="478"/>
      <c r="BE5532" s="478"/>
      <c r="BF5532" s="478"/>
      <c r="BG5532" s="478"/>
    </row>
    <row r="5533" spans="2:59" x14ac:dyDescent="0.2">
      <c r="B5533" s="478"/>
      <c r="C5533" s="478"/>
      <c r="D5533" s="620"/>
      <c r="E5533" s="620"/>
      <c r="F5533" s="620"/>
      <c r="G5533" s="479"/>
      <c r="H5533" s="621"/>
      <c r="I5533" s="622"/>
      <c r="J5533" s="622"/>
      <c r="K5533" s="623"/>
      <c r="L5533" s="623"/>
      <c r="M5533" s="622"/>
      <c r="N5533" s="623"/>
      <c r="O5533" s="622"/>
      <c r="P5533" s="479"/>
      <c r="Q5533" s="479"/>
      <c r="R5533" s="623"/>
      <c r="S5533" s="478"/>
      <c r="T5533" s="478"/>
      <c r="U5533" s="624"/>
      <c r="V5533" s="624"/>
      <c r="W5533" s="624"/>
      <c r="BB5533" s="478"/>
      <c r="BC5533" s="478"/>
      <c r="BD5533" s="478"/>
      <c r="BE5533" s="478"/>
      <c r="BF5533" s="478"/>
      <c r="BG5533" s="478"/>
    </row>
    <row r="5534" spans="2:59" x14ac:dyDescent="0.2">
      <c r="B5534" s="478"/>
      <c r="C5534" s="478"/>
      <c r="D5534" s="620"/>
      <c r="E5534" s="620"/>
      <c r="F5534" s="620"/>
      <c r="G5534" s="479"/>
      <c r="H5534" s="621"/>
      <c r="I5534" s="622"/>
      <c r="J5534" s="622"/>
      <c r="K5534" s="623"/>
      <c r="L5534" s="623"/>
      <c r="M5534" s="622"/>
      <c r="N5534" s="623"/>
      <c r="O5534" s="622"/>
      <c r="P5534" s="479"/>
      <c r="Q5534" s="479"/>
      <c r="R5534" s="623"/>
      <c r="S5534" s="478"/>
      <c r="T5534" s="478"/>
      <c r="U5534" s="624"/>
      <c r="V5534" s="624"/>
      <c r="W5534" s="624"/>
      <c r="BB5534" s="478"/>
      <c r="BC5534" s="478"/>
      <c r="BD5534" s="478"/>
      <c r="BE5534" s="478"/>
      <c r="BF5534" s="478"/>
      <c r="BG5534" s="478"/>
    </row>
    <row r="5535" spans="2:59" x14ac:dyDescent="0.2">
      <c r="B5535" s="478"/>
      <c r="C5535" s="478"/>
      <c r="D5535" s="620"/>
      <c r="E5535" s="620"/>
      <c r="F5535" s="620"/>
      <c r="G5535" s="479"/>
      <c r="H5535" s="621"/>
      <c r="I5535" s="622"/>
      <c r="J5535" s="622"/>
      <c r="K5535" s="623"/>
      <c r="L5535" s="623"/>
      <c r="M5535" s="622"/>
      <c r="N5535" s="623"/>
      <c r="O5535" s="622"/>
      <c r="P5535" s="479"/>
      <c r="Q5535" s="479"/>
      <c r="R5535" s="623"/>
      <c r="S5535" s="478"/>
      <c r="T5535" s="478"/>
      <c r="U5535" s="624"/>
      <c r="V5535" s="624"/>
      <c r="W5535" s="624"/>
      <c r="BB5535" s="478"/>
      <c r="BC5535" s="478"/>
      <c r="BD5535" s="478"/>
      <c r="BE5535" s="478"/>
      <c r="BF5535" s="478"/>
      <c r="BG5535" s="478"/>
    </row>
    <row r="5536" spans="2:59" x14ac:dyDescent="0.2">
      <c r="B5536" s="478"/>
      <c r="C5536" s="478"/>
      <c r="D5536" s="620"/>
      <c r="E5536" s="620"/>
      <c r="F5536" s="620"/>
      <c r="G5536" s="479"/>
      <c r="H5536" s="621"/>
      <c r="I5536" s="622"/>
      <c r="J5536" s="622"/>
      <c r="K5536" s="623"/>
      <c r="L5536" s="623"/>
      <c r="M5536" s="622"/>
      <c r="N5536" s="623"/>
      <c r="O5536" s="622"/>
      <c r="P5536" s="479"/>
      <c r="Q5536" s="479"/>
      <c r="R5536" s="623"/>
      <c r="S5536" s="478"/>
      <c r="T5536" s="478"/>
      <c r="U5536" s="624"/>
      <c r="V5536" s="624"/>
      <c r="W5536" s="624"/>
      <c r="BB5536" s="478"/>
      <c r="BC5536" s="478"/>
      <c r="BD5536" s="478"/>
      <c r="BE5536" s="478"/>
      <c r="BF5536" s="478"/>
      <c r="BG5536" s="478"/>
    </row>
    <row r="5537" spans="2:59" x14ac:dyDescent="0.2">
      <c r="B5537" s="478"/>
      <c r="C5537" s="478"/>
      <c r="D5537" s="620"/>
      <c r="E5537" s="620"/>
      <c r="F5537" s="620"/>
      <c r="G5537" s="479"/>
      <c r="H5537" s="621"/>
      <c r="I5537" s="622"/>
      <c r="J5537" s="622"/>
      <c r="K5537" s="623"/>
      <c r="L5537" s="623"/>
      <c r="M5537" s="622"/>
      <c r="N5537" s="623"/>
      <c r="O5537" s="622"/>
      <c r="P5537" s="479"/>
      <c r="Q5537" s="479"/>
      <c r="R5537" s="623"/>
      <c r="S5537" s="478"/>
      <c r="T5537" s="478"/>
      <c r="U5537" s="624"/>
      <c r="V5537" s="624"/>
      <c r="W5537" s="624"/>
      <c r="BB5537" s="478"/>
      <c r="BC5537" s="478"/>
      <c r="BD5537" s="478"/>
      <c r="BE5537" s="478"/>
      <c r="BF5537" s="478"/>
      <c r="BG5537" s="478"/>
    </row>
    <row r="5538" spans="2:59" x14ac:dyDescent="0.2">
      <c r="B5538" s="478"/>
      <c r="C5538" s="478"/>
      <c r="D5538" s="620"/>
      <c r="E5538" s="620"/>
      <c r="F5538" s="620"/>
      <c r="G5538" s="479"/>
      <c r="H5538" s="621"/>
      <c r="I5538" s="622"/>
      <c r="J5538" s="622"/>
      <c r="K5538" s="623"/>
      <c r="L5538" s="623"/>
      <c r="M5538" s="622"/>
      <c r="N5538" s="623"/>
      <c r="O5538" s="622"/>
      <c r="P5538" s="479"/>
      <c r="Q5538" s="479"/>
      <c r="R5538" s="623"/>
      <c r="S5538" s="478"/>
      <c r="T5538" s="478"/>
      <c r="U5538" s="624"/>
      <c r="V5538" s="624"/>
      <c r="W5538" s="624"/>
      <c r="BB5538" s="478"/>
      <c r="BC5538" s="478"/>
      <c r="BD5538" s="478"/>
      <c r="BE5538" s="478"/>
      <c r="BF5538" s="478"/>
      <c r="BG5538" s="478"/>
    </row>
    <row r="5539" spans="2:59" x14ac:dyDescent="0.2">
      <c r="B5539" s="478"/>
      <c r="C5539" s="478"/>
      <c r="D5539" s="620"/>
      <c r="E5539" s="620"/>
      <c r="F5539" s="620"/>
      <c r="G5539" s="479"/>
      <c r="H5539" s="621"/>
      <c r="I5539" s="622"/>
      <c r="J5539" s="622"/>
      <c r="K5539" s="623"/>
      <c r="L5539" s="623"/>
      <c r="M5539" s="622"/>
      <c r="N5539" s="623"/>
      <c r="O5539" s="622"/>
      <c r="P5539" s="479"/>
      <c r="Q5539" s="479"/>
      <c r="R5539" s="623"/>
      <c r="S5539" s="478"/>
      <c r="T5539" s="478"/>
      <c r="U5539" s="624"/>
      <c r="V5539" s="624"/>
      <c r="W5539" s="624"/>
      <c r="BB5539" s="478"/>
      <c r="BC5539" s="478"/>
      <c r="BD5539" s="478"/>
      <c r="BE5539" s="478"/>
      <c r="BF5539" s="478"/>
      <c r="BG5539" s="478"/>
    </row>
    <row r="5540" spans="2:59" x14ac:dyDescent="0.2">
      <c r="B5540" s="478"/>
      <c r="C5540" s="478"/>
      <c r="D5540" s="620"/>
      <c r="E5540" s="620"/>
      <c r="F5540" s="620"/>
      <c r="G5540" s="479"/>
      <c r="H5540" s="621"/>
      <c r="I5540" s="622"/>
      <c r="J5540" s="622"/>
      <c r="K5540" s="623"/>
      <c r="L5540" s="623"/>
      <c r="M5540" s="622"/>
      <c r="N5540" s="623"/>
      <c r="O5540" s="622"/>
      <c r="P5540" s="479"/>
      <c r="Q5540" s="479"/>
      <c r="R5540" s="623"/>
      <c r="S5540" s="478"/>
      <c r="T5540" s="478"/>
      <c r="U5540" s="624"/>
      <c r="V5540" s="624"/>
      <c r="W5540" s="624"/>
      <c r="BB5540" s="478"/>
      <c r="BC5540" s="478"/>
      <c r="BD5540" s="478"/>
      <c r="BE5540" s="478"/>
      <c r="BF5540" s="478"/>
      <c r="BG5540" s="478"/>
    </row>
    <row r="5541" spans="2:59" x14ac:dyDescent="0.2">
      <c r="B5541" s="478"/>
      <c r="C5541" s="478"/>
      <c r="D5541" s="620"/>
      <c r="E5541" s="620"/>
      <c r="F5541" s="620"/>
      <c r="G5541" s="479"/>
      <c r="H5541" s="621"/>
      <c r="I5541" s="622"/>
      <c r="J5541" s="622"/>
      <c r="K5541" s="623"/>
      <c r="L5541" s="623"/>
      <c r="M5541" s="622"/>
      <c r="N5541" s="623"/>
      <c r="O5541" s="622"/>
      <c r="P5541" s="479"/>
      <c r="Q5541" s="479"/>
      <c r="R5541" s="623"/>
      <c r="S5541" s="478"/>
      <c r="T5541" s="478"/>
      <c r="U5541" s="624"/>
      <c r="V5541" s="624"/>
      <c r="W5541" s="624"/>
      <c r="BB5541" s="478"/>
      <c r="BC5541" s="478"/>
      <c r="BD5541" s="478"/>
      <c r="BE5541" s="478"/>
      <c r="BF5541" s="478"/>
      <c r="BG5541" s="478"/>
    </row>
    <row r="5542" spans="2:59" x14ac:dyDescent="0.2">
      <c r="B5542" s="478"/>
      <c r="C5542" s="478"/>
      <c r="D5542" s="620"/>
      <c r="E5542" s="620"/>
      <c r="F5542" s="620"/>
      <c r="G5542" s="479"/>
      <c r="H5542" s="621"/>
      <c r="I5542" s="622"/>
      <c r="J5542" s="622"/>
      <c r="K5542" s="623"/>
      <c r="L5542" s="623"/>
      <c r="M5542" s="622"/>
      <c r="N5542" s="623"/>
      <c r="O5542" s="622"/>
      <c r="P5542" s="479"/>
      <c r="Q5542" s="479"/>
      <c r="R5542" s="623"/>
      <c r="S5542" s="478"/>
      <c r="T5542" s="478"/>
      <c r="U5542" s="624"/>
      <c r="V5542" s="624"/>
      <c r="W5542" s="624"/>
      <c r="BB5542" s="478"/>
      <c r="BC5542" s="478"/>
      <c r="BD5542" s="478"/>
      <c r="BE5542" s="478"/>
      <c r="BF5542" s="478"/>
      <c r="BG5542" s="478"/>
    </row>
    <row r="5543" spans="2:59" x14ac:dyDescent="0.2">
      <c r="B5543" s="478"/>
      <c r="C5543" s="478"/>
      <c r="D5543" s="620"/>
      <c r="E5543" s="620"/>
      <c r="F5543" s="620"/>
      <c r="G5543" s="479"/>
      <c r="H5543" s="621"/>
      <c r="I5543" s="622"/>
      <c r="J5543" s="622"/>
      <c r="K5543" s="623"/>
      <c r="L5543" s="623"/>
      <c r="M5543" s="622"/>
      <c r="N5543" s="623"/>
      <c r="O5543" s="622"/>
      <c r="P5543" s="479"/>
      <c r="Q5543" s="479"/>
      <c r="R5543" s="623"/>
      <c r="S5543" s="478"/>
      <c r="T5543" s="478"/>
      <c r="U5543" s="624"/>
      <c r="V5543" s="624"/>
      <c r="W5543" s="624"/>
      <c r="BB5543" s="478"/>
      <c r="BC5543" s="478"/>
      <c r="BD5543" s="478"/>
      <c r="BE5543" s="478"/>
      <c r="BF5543" s="478"/>
      <c r="BG5543" s="478"/>
    </row>
    <row r="5544" spans="2:59" x14ac:dyDescent="0.2">
      <c r="B5544" s="478"/>
      <c r="C5544" s="478"/>
      <c r="D5544" s="620"/>
      <c r="E5544" s="620"/>
      <c r="F5544" s="620"/>
      <c r="G5544" s="479"/>
      <c r="H5544" s="621"/>
      <c r="I5544" s="622"/>
      <c r="J5544" s="622"/>
      <c r="K5544" s="623"/>
      <c r="L5544" s="623"/>
      <c r="M5544" s="622"/>
      <c r="N5544" s="623"/>
      <c r="O5544" s="622"/>
      <c r="P5544" s="479"/>
      <c r="Q5544" s="479"/>
      <c r="R5544" s="623"/>
      <c r="S5544" s="478"/>
      <c r="T5544" s="478"/>
      <c r="U5544" s="624"/>
      <c r="V5544" s="624"/>
      <c r="W5544" s="624"/>
      <c r="BB5544" s="478"/>
      <c r="BC5544" s="478"/>
      <c r="BD5544" s="478"/>
      <c r="BE5544" s="478"/>
      <c r="BF5544" s="478"/>
      <c r="BG5544" s="478"/>
    </row>
    <row r="5545" spans="2:59" x14ac:dyDescent="0.2">
      <c r="B5545" s="478"/>
      <c r="C5545" s="478"/>
      <c r="D5545" s="620"/>
      <c r="E5545" s="620"/>
      <c r="F5545" s="620"/>
      <c r="G5545" s="479"/>
      <c r="H5545" s="621"/>
      <c r="I5545" s="622"/>
      <c r="J5545" s="622"/>
      <c r="K5545" s="623"/>
      <c r="L5545" s="623"/>
      <c r="M5545" s="622"/>
      <c r="N5545" s="623"/>
      <c r="O5545" s="622"/>
      <c r="P5545" s="479"/>
      <c r="Q5545" s="479"/>
      <c r="R5545" s="623"/>
      <c r="S5545" s="478"/>
      <c r="T5545" s="478"/>
      <c r="U5545" s="624"/>
      <c r="V5545" s="624"/>
      <c r="W5545" s="624"/>
      <c r="BB5545" s="478"/>
      <c r="BC5545" s="478"/>
      <c r="BD5545" s="478"/>
      <c r="BE5545" s="478"/>
      <c r="BF5545" s="478"/>
      <c r="BG5545" s="478"/>
    </row>
    <row r="5546" spans="2:59" x14ac:dyDescent="0.2">
      <c r="B5546" s="478"/>
      <c r="C5546" s="478"/>
      <c r="D5546" s="620"/>
      <c r="E5546" s="620"/>
      <c r="F5546" s="620"/>
      <c r="G5546" s="479"/>
      <c r="H5546" s="621"/>
      <c r="I5546" s="622"/>
      <c r="J5546" s="622"/>
      <c r="K5546" s="623"/>
      <c r="L5546" s="623"/>
      <c r="M5546" s="622"/>
      <c r="N5546" s="623"/>
      <c r="O5546" s="622"/>
      <c r="P5546" s="479"/>
      <c r="Q5546" s="479"/>
      <c r="R5546" s="623"/>
      <c r="S5546" s="478"/>
      <c r="T5546" s="478"/>
      <c r="U5546" s="624"/>
      <c r="V5546" s="624"/>
      <c r="W5546" s="624"/>
      <c r="BB5546" s="478"/>
      <c r="BC5546" s="478"/>
      <c r="BD5546" s="478"/>
      <c r="BE5546" s="478"/>
      <c r="BF5546" s="478"/>
      <c r="BG5546" s="478"/>
    </row>
    <row r="5547" spans="2:59" x14ac:dyDescent="0.2">
      <c r="B5547" s="478"/>
      <c r="C5547" s="478"/>
      <c r="D5547" s="620"/>
      <c r="E5547" s="620"/>
      <c r="F5547" s="620"/>
      <c r="G5547" s="479"/>
      <c r="H5547" s="621"/>
      <c r="I5547" s="622"/>
      <c r="J5547" s="622"/>
      <c r="K5547" s="623"/>
      <c r="L5547" s="623"/>
      <c r="M5547" s="622"/>
      <c r="N5547" s="623"/>
      <c r="O5547" s="622"/>
      <c r="P5547" s="479"/>
      <c r="Q5547" s="479"/>
      <c r="R5547" s="623"/>
      <c r="S5547" s="478"/>
      <c r="T5547" s="478"/>
      <c r="U5547" s="624"/>
      <c r="V5547" s="624"/>
      <c r="W5547" s="624"/>
      <c r="BB5547" s="478"/>
      <c r="BC5547" s="478"/>
      <c r="BD5547" s="478"/>
      <c r="BE5547" s="478"/>
      <c r="BF5547" s="478"/>
      <c r="BG5547" s="478"/>
    </row>
    <row r="5548" spans="2:59" x14ac:dyDescent="0.2">
      <c r="B5548" s="478"/>
      <c r="C5548" s="478"/>
      <c r="D5548" s="620"/>
      <c r="E5548" s="620"/>
      <c r="F5548" s="620"/>
      <c r="G5548" s="479"/>
      <c r="H5548" s="621"/>
      <c r="I5548" s="622"/>
      <c r="J5548" s="622"/>
      <c r="K5548" s="623"/>
      <c r="L5548" s="623"/>
      <c r="M5548" s="622"/>
      <c r="N5548" s="623"/>
      <c r="O5548" s="622"/>
      <c r="P5548" s="479"/>
      <c r="Q5548" s="479"/>
      <c r="R5548" s="623"/>
      <c r="S5548" s="478"/>
      <c r="T5548" s="478"/>
      <c r="U5548" s="624"/>
      <c r="V5548" s="624"/>
      <c r="W5548" s="624"/>
      <c r="BB5548" s="478"/>
      <c r="BC5548" s="478"/>
      <c r="BD5548" s="478"/>
      <c r="BE5548" s="478"/>
      <c r="BF5548" s="478"/>
      <c r="BG5548" s="478"/>
    </row>
    <row r="5549" spans="2:59" x14ac:dyDescent="0.2">
      <c r="B5549" s="478"/>
      <c r="C5549" s="478"/>
      <c r="D5549" s="620"/>
      <c r="E5549" s="620"/>
      <c r="F5549" s="620"/>
      <c r="G5549" s="479"/>
      <c r="H5549" s="621"/>
      <c r="I5549" s="622"/>
      <c r="J5549" s="622"/>
      <c r="K5549" s="623"/>
      <c r="L5549" s="623"/>
      <c r="M5549" s="622"/>
      <c r="N5549" s="623"/>
      <c r="O5549" s="622"/>
      <c r="P5549" s="479"/>
      <c r="Q5549" s="479"/>
      <c r="R5549" s="623"/>
      <c r="S5549" s="478"/>
      <c r="T5549" s="478"/>
      <c r="U5549" s="624"/>
      <c r="V5549" s="624"/>
      <c r="W5549" s="624"/>
      <c r="BB5549" s="478"/>
      <c r="BC5549" s="478"/>
      <c r="BD5549" s="478"/>
      <c r="BE5549" s="478"/>
      <c r="BF5549" s="478"/>
      <c r="BG5549" s="478"/>
    </row>
    <row r="5550" spans="2:59" x14ac:dyDescent="0.2">
      <c r="B5550" s="478"/>
      <c r="C5550" s="478"/>
      <c r="D5550" s="620"/>
      <c r="E5550" s="620"/>
      <c r="F5550" s="620"/>
      <c r="G5550" s="479"/>
      <c r="H5550" s="621"/>
      <c r="I5550" s="622"/>
      <c r="J5550" s="622"/>
      <c r="K5550" s="623"/>
      <c r="L5550" s="623"/>
      <c r="M5550" s="622"/>
      <c r="N5550" s="623"/>
      <c r="O5550" s="622"/>
      <c r="P5550" s="479"/>
      <c r="Q5550" s="479"/>
      <c r="R5550" s="623"/>
      <c r="S5550" s="478"/>
      <c r="T5550" s="478"/>
      <c r="U5550" s="624"/>
      <c r="V5550" s="624"/>
      <c r="W5550" s="624"/>
      <c r="BB5550" s="478"/>
      <c r="BC5550" s="478"/>
      <c r="BD5550" s="478"/>
      <c r="BE5550" s="478"/>
      <c r="BF5550" s="478"/>
      <c r="BG5550" s="478"/>
    </row>
    <row r="5551" spans="2:59" x14ac:dyDescent="0.2">
      <c r="B5551" s="478"/>
      <c r="C5551" s="478"/>
      <c r="D5551" s="620"/>
      <c r="E5551" s="620"/>
      <c r="F5551" s="620"/>
      <c r="G5551" s="479"/>
      <c r="H5551" s="621"/>
      <c r="I5551" s="622"/>
      <c r="J5551" s="622"/>
      <c r="K5551" s="623"/>
      <c r="L5551" s="623"/>
      <c r="M5551" s="622"/>
      <c r="N5551" s="623"/>
      <c r="O5551" s="622"/>
      <c r="P5551" s="479"/>
      <c r="Q5551" s="479"/>
      <c r="R5551" s="623"/>
      <c r="S5551" s="478"/>
      <c r="T5551" s="478"/>
      <c r="U5551" s="624"/>
      <c r="V5551" s="624"/>
      <c r="W5551" s="624"/>
      <c r="BB5551" s="478"/>
      <c r="BC5551" s="478"/>
      <c r="BD5551" s="478"/>
      <c r="BE5551" s="478"/>
      <c r="BF5551" s="478"/>
      <c r="BG5551" s="478"/>
    </row>
    <row r="5552" spans="2:59" x14ac:dyDescent="0.2">
      <c r="B5552" s="478"/>
      <c r="C5552" s="478"/>
      <c r="D5552" s="620"/>
      <c r="E5552" s="620"/>
      <c r="F5552" s="620"/>
      <c r="G5552" s="479"/>
      <c r="H5552" s="621"/>
      <c r="I5552" s="622"/>
      <c r="J5552" s="622"/>
      <c r="K5552" s="623"/>
      <c r="L5552" s="623"/>
      <c r="M5552" s="622"/>
      <c r="N5552" s="623"/>
      <c r="O5552" s="622"/>
      <c r="P5552" s="479"/>
      <c r="Q5552" s="479"/>
      <c r="R5552" s="623"/>
      <c r="S5552" s="478"/>
      <c r="T5552" s="478"/>
      <c r="U5552" s="624"/>
      <c r="V5552" s="624"/>
      <c r="W5552" s="624"/>
      <c r="BB5552" s="478"/>
      <c r="BC5552" s="478"/>
      <c r="BD5552" s="478"/>
      <c r="BE5552" s="478"/>
      <c r="BF5552" s="478"/>
      <c r="BG5552" s="478"/>
    </row>
    <row r="5553" spans="2:59" x14ac:dyDescent="0.2">
      <c r="B5553" s="478"/>
      <c r="C5553" s="478"/>
      <c r="D5553" s="620"/>
      <c r="E5553" s="620"/>
      <c r="F5553" s="620"/>
      <c r="G5553" s="479"/>
      <c r="H5553" s="621"/>
      <c r="I5553" s="622"/>
      <c r="J5553" s="622"/>
      <c r="K5553" s="623"/>
      <c r="L5553" s="623"/>
      <c r="M5553" s="622"/>
      <c r="N5553" s="623"/>
      <c r="O5553" s="622"/>
      <c r="P5553" s="479"/>
      <c r="Q5553" s="479"/>
      <c r="R5553" s="623"/>
      <c r="S5553" s="478"/>
      <c r="T5553" s="478"/>
      <c r="U5553" s="624"/>
      <c r="V5553" s="624"/>
      <c r="W5553" s="624"/>
      <c r="BB5553" s="478"/>
      <c r="BC5553" s="478"/>
      <c r="BD5553" s="478"/>
      <c r="BE5553" s="478"/>
      <c r="BF5553" s="478"/>
      <c r="BG5553" s="478"/>
    </row>
    <row r="5554" spans="2:59" x14ac:dyDescent="0.2">
      <c r="B5554" s="478"/>
      <c r="C5554" s="478"/>
      <c r="D5554" s="620"/>
      <c r="E5554" s="620"/>
      <c r="F5554" s="620"/>
      <c r="G5554" s="479"/>
      <c r="H5554" s="621"/>
      <c r="I5554" s="622"/>
      <c r="J5554" s="622"/>
      <c r="K5554" s="623"/>
      <c r="L5554" s="623"/>
      <c r="M5554" s="622"/>
      <c r="N5554" s="623"/>
      <c r="O5554" s="622"/>
      <c r="P5554" s="479"/>
      <c r="Q5554" s="479"/>
      <c r="R5554" s="623"/>
      <c r="S5554" s="478"/>
      <c r="T5554" s="478"/>
      <c r="U5554" s="624"/>
      <c r="V5554" s="624"/>
      <c r="W5554" s="624"/>
      <c r="BB5554" s="478"/>
      <c r="BC5554" s="478"/>
      <c r="BD5554" s="478"/>
      <c r="BE5554" s="478"/>
      <c r="BF5554" s="478"/>
      <c r="BG5554" s="478"/>
    </row>
    <row r="5555" spans="2:59" x14ac:dyDescent="0.2">
      <c r="B5555" s="478"/>
      <c r="C5555" s="478"/>
      <c r="D5555" s="620"/>
      <c r="E5555" s="620"/>
      <c r="F5555" s="620"/>
      <c r="G5555" s="479"/>
      <c r="H5555" s="621"/>
      <c r="I5555" s="622"/>
      <c r="J5555" s="622"/>
      <c r="K5555" s="623"/>
      <c r="L5555" s="623"/>
      <c r="M5555" s="622"/>
      <c r="N5555" s="623"/>
      <c r="O5555" s="622"/>
      <c r="P5555" s="479"/>
      <c r="Q5555" s="479"/>
      <c r="R5555" s="623"/>
      <c r="S5555" s="478"/>
      <c r="T5555" s="478"/>
      <c r="U5555" s="624"/>
      <c r="V5555" s="624"/>
      <c r="W5555" s="624"/>
      <c r="BB5555" s="478"/>
      <c r="BC5555" s="478"/>
      <c r="BD5555" s="478"/>
      <c r="BE5555" s="478"/>
      <c r="BF5555" s="478"/>
      <c r="BG5555" s="478"/>
    </row>
    <row r="5556" spans="2:59" x14ac:dyDescent="0.2">
      <c r="B5556" s="478"/>
      <c r="C5556" s="478"/>
      <c r="D5556" s="620"/>
      <c r="E5556" s="620"/>
      <c r="F5556" s="620"/>
      <c r="G5556" s="479"/>
      <c r="H5556" s="621"/>
      <c r="I5556" s="622"/>
      <c r="J5556" s="622"/>
      <c r="K5556" s="623"/>
      <c r="L5556" s="623"/>
      <c r="M5556" s="622"/>
      <c r="N5556" s="623"/>
      <c r="O5556" s="622"/>
      <c r="P5556" s="479"/>
      <c r="Q5556" s="479"/>
      <c r="R5556" s="623"/>
      <c r="S5556" s="478"/>
      <c r="T5556" s="478"/>
      <c r="U5556" s="624"/>
      <c r="V5556" s="624"/>
      <c r="W5556" s="624"/>
      <c r="BB5556" s="478"/>
      <c r="BC5556" s="478"/>
      <c r="BD5556" s="478"/>
      <c r="BE5556" s="478"/>
      <c r="BF5556" s="478"/>
      <c r="BG5556" s="478"/>
    </row>
    <row r="5557" spans="2:59" x14ac:dyDescent="0.2">
      <c r="B5557" s="478"/>
      <c r="C5557" s="478"/>
      <c r="D5557" s="620"/>
      <c r="E5557" s="620"/>
      <c r="F5557" s="620"/>
      <c r="G5557" s="479"/>
      <c r="H5557" s="621"/>
      <c r="I5557" s="622"/>
      <c r="J5557" s="622"/>
      <c r="K5557" s="623"/>
      <c r="L5557" s="623"/>
      <c r="M5557" s="622"/>
      <c r="N5557" s="623"/>
      <c r="O5557" s="622"/>
      <c r="P5557" s="479"/>
      <c r="Q5557" s="479"/>
      <c r="R5557" s="623"/>
      <c r="S5557" s="478"/>
      <c r="T5557" s="478"/>
      <c r="U5557" s="624"/>
      <c r="V5557" s="624"/>
      <c r="W5557" s="624"/>
      <c r="BB5557" s="478"/>
      <c r="BC5557" s="478"/>
      <c r="BD5557" s="478"/>
      <c r="BE5557" s="478"/>
      <c r="BF5557" s="478"/>
      <c r="BG5557" s="478"/>
    </row>
    <row r="5558" spans="2:59" x14ac:dyDescent="0.2">
      <c r="B5558" s="478"/>
      <c r="C5558" s="478"/>
      <c r="D5558" s="620"/>
      <c r="E5558" s="620"/>
      <c r="F5558" s="620"/>
      <c r="G5558" s="479"/>
      <c r="H5558" s="621"/>
      <c r="I5558" s="622"/>
      <c r="J5558" s="622"/>
      <c r="K5558" s="623"/>
      <c r="L5558" s="623"/>
      <c r="M5558" s="622"/>
      <c r="N5558" s="623"/>
      <c r="O5558" s="622"/>
      <c r="P5558" s="479"/>
      <c r="Q5558" s="479"/>
      <c r="R5558" s="623"/>
      <c r="S5558" s="478"/>
      <c r="T5558" s="478"/>
      <c r="U5558" s="624"/>
      <c r="V5558" s="624"/>
      <c r="W5558" s="624"/>
      <c r="BB5558" s="478"/>
      <c r="BC5558" s="478"/>
      <c r="BD5558" s="478"/>
      <c r="BE5558" s="478"/>
      <c r="BF5558" s="478"/>
      <c r="BG5558" s="478"/>
    </row>
    <row r="5559" spans="2:59" x14ac:dyDescent="0.2">
      <c r="B5559" s="478"/>
      <c r="C5559" s="478"/>
      <c r="D5559" s="620"/>
      <c r="E5559" s="620"/>
      <c r="F5559" s="620"/>
      <c r="G5559" s="479"/>
      <c r="H5559" s="621"/>
      <c r="I5559" s="622"/>
      <c r="J5559" s="622"/>
      <c r="K5559" s="623"/>
      <c r="L5559" s="623"/>
      <c r="M5559" s="622"/>
      <c r="N5559" s="623"/>
      <c r="O5559" s="622"/>
      <c r="P5559" s="479"/>
      <c r="Q5559" s="479"/>
      <c r="R5559" s="623"/>
      <c r="S5559" s="478"/>
      <c r="T5559" s="478"/>
      <c r="U5559" s="624"/>
      <c r="V5559" s="624"/>
      <c r="W5559" s="624"/>
      <c r="BB5559" s="478"/>
      <c r="BC5559" s="478"/>
      <c r="BD5559" s="478"/>
      <c r="BE5559" s="478"/>
      <c r="BF5559" s="478"/>
      <c r="BG5559" s="478"/>
    </row>
    <row r="5560" spans="2:59" x14ac:dyDescent="0.2">
      <c r="B5560" s="478"/>
      <c r="C5560" s="478"/>
      <c r="D5560" s="620"/>
      <c r="E5560" s="620"/>
      <c r="F5560" s="620"/>
      <c r="G5560" s="479"/>
      <c r="H5560" s="621"/>
      <c r="I5560" s="622"/>
      <c r="J5560" s="622"/>
      <c r="K5560" s="623"/>
      <c r="L5560" s="623"/>
      <c r="M5560" s="622"/>
      <c r="N5560" s="623"/>
      <c r="O5560" s="622"/>
      <c r="P5560" s="479"/>
      <c r="Q5560" s="479"/>
      <c r="R5560" s="623"/>
      <c r="S5560" s="478"/>
      <c r="T5560" s="478"/>
      <c r="U5560" s="624"/>
      <c r="V5560" s="624"/>
      <c r="W5560" s="624"/>
      <c r="BB5560" s="478"/>
      <c r="BC5560" s="478"/>
      <c r="BD5560" s="478"/>
      <c r="BE5560" s="478"/>
      <c r="BF5560" s="478"/>
      <c r="BG5560" s="478"/>
    </row>
    <row r="5561" spans="2:59" x14ac:dyDescent="0.2">
      <c r="B5561" s="478"/>
      <c r="C5561" s="478"/>
      <c r="D5561" s="620"/>
      <c r="E5561" s="620"/>
      <c r="F5561" s="620"/>
      <c r="G5561" s="479"/>
      <c r="H5561" s="621"/>
      <c r="I5561" s="622"/>
      <c r="J5561" s="622"/>
      <c r="K5561" s="623"/>
      <c r="L5561" s="623"/>
      <c r="M5561" s="622"/>
      <c r="N5561" s="623"/>
      <c r="O5561" s="622"/>
      <c r="P5561" s="479"/>
      <c r="Q5561" s="479"/>
      <c r="R5561" s="623"/>
      <c r="S5561" s="478"/>
      <c r="T5561" s="478"/>
      <c r="U5561" s="624"/>
      <c r="V5561" s="624"/>
      <c r="W5561" s="624"/>
      <c r="BB5561" s="478"/>
      <c r="BC5561" s="478"/>
      <c r="BD5561" s="478"/>
      <c r="BE5561" s="478"/>
      <c r="BF5561" s="478"/>
      <c r="BG5561" s="478"/>
    </row>
    <row r="5562" spans="2:59" x14ac:dyDescent="0.2">
      <c r="B5562" s="478"/>
      <c r="C5562" s="478"/>
      <c r="D5562" s="620"/>
      <c r="E5562" s="620"/>
      <c r="F5562" s="620"/>
      <c r="G5562" s="479"/>
      <c r="H5562" s="621"/>
      <c r="I5562" s="622"/>
      <c r="J5562" s="622"/>
      <c r="K5562" s="623"/>
      <c r="L5562" s="623"/>
      <c r="M5562" s="622"/>
      <c r="N5562" s="623"/>
      <c r="O5562" s="622"/>
      <c r="P5562" s="479"/>
      <c r="Q5562" s="479"/>
      <c r="R5562" s="623"/>
      <c r="S5562" s="478"/>
      <c r="T5562" s="478"/>
      <c r="U5562" s="624"/>
      <c r="V5562" s="624"/>
      <c r="W5562" s="624"/>
      <c r="BB5562" s="478"/>
      <c r="BC5562" s="478"/>
      <c r="BD5562" s="478"/>
      <c r="BE5562" s="478"/>
      <c r="BF5562" s="478"/>
      <c r="BG5562" s="478"/>
    </row>
    <row r="5563" spans="2:59" x14ac:dyDescent="0.2">
      <c r="B5563" s="478"/>
      <c r="C5563" s="478"/>
      <c r="D5563" s="620"/>
      <c r="E5563" s="620"/>
      <c r="F5563" s="620"/>
      <c r="G5563" s="479"/>
      <c r="H5563" s="621"/>
      <c r="I5563" s="622"/>
      <c r="J5563" s="622"/>
      <c r="K5563" s="623"/>
      <c r="L5563" s="623"/>
      <c r="M5563" s="622"/>
      <c r="N5563" s="623"/>
      <c r="O5563" s="622"/>
      <c r="P5563" s="479"/>
      <c r="Q5563" s="479"/>
      <c r="R5563" s="623"/>
      <c r="S5563" s="478"/>
      <c r="T5563" s="478"/>
      <c r="U5563" s="624"/>
      <c r="V5563" s="624"/>
      <c r="W5563" s="624"/>
      <c r="BB5563" s="478"/>
      <c r="BC5563" s="478"/>
      <c r="BD5563" s="478"/>
      <c r="BE5563" s="478"/>
      <c r="BF5563" s="478"/>
      <c r="BG5563" s="478"/>
    </row>
    <row r="5564" spans="2:59" x14ac:dyDescent="0.2">
      <c r="B5564" s="478"/>
      <c r="C5564" s="478"/>
      <c r="D5564" s="620"/>
      <c r="E5564" s="620"/>
      <c r="F5564" s="620"/>
      <c r="G5564" s="479"/>
      <c r="H5564" s="621"/>
      <c r="I5564" s="622"/>
      <c r="J5564" s="622"/>
      <c r="K5564" s="623"/>
      <c r="L5564" s="623"/>
      <c r="M5564" s="622"/>
      <c r="N5564" s="623"/>
      <c r="O5564" s="622"/>
      <c r="P5564" s="479"/>
      <c r="Q5564" s="479"/>
      <c r="R5564" s="623"/>
      <c r="S5564" s="478"/>
      <c r="T5564" s="478"/>
      <c r="U5564" s="624"/>
      <c r="V5564" s="624"/>
      <c r="W5564" s="624"/>
      <c r="BB5564" s="478"/>
      <c r="BC5564" s="478"/>
      <c r="BD5564" s="478"/>
      <c r="BE5564" s="478"/>
      <c r="BF5564" s="478"/>
      <c r="BG5564" s="478"/>
    </row>
    <row r="5565" spans="2:59" x14ac:dyDescent="0.2">
      <c r="B5565" s="478"/>
      <c r="C5565" s="478"/>
      <c r="D5565" s="620"/>
      <c r="E5565" s="620"/>
      <c r="F5565" s="620"/>
      <c r="G5565" s="479"/>
      <c r="H5565" s="621"/>
      <c r="I5565" s="622"/>
      <c r="J5565" s="622"/>
      <c r="K5565" s="623"/>
      <c r="L5565" s="623"/>
      <c r="M5565" s="622"/>
      <c r="N5565" s="623"/>
      <c r="O5565" s="622"/>
      <c r="P5565" s="479"/>
      <c r="Q5565" s="479"/>
      <c r="R5565" s="623"/>
      <c r="S5565" s="478"/>
      <c r="T5565" s="478"/>
      <c r="U5565" s="624"/>
      <c r="V5565" s="624"/>
      <c r="W5565" s="624"/>
      <c r="BB5565" s="478"/>
      <c r="BC5565" s="478"/>
      <c r="BD5565" s="478"/>
      <c r="BE5565" s="478"/>
      <c r="BF5565" s="478"/>
      <c r="BG5565" s="478"/>
    </row>
    <row r="5566" spans="2:59" x14ac:dyDescent="0.2">
      <c r="B5566" s="478"/>
      <c r="C5566" s="478"/>
      <c r="D5566" s="620"/>
      <c r="E5566" s="620"/>
      <c r="F5566" s="620"/>
      <c r="G5566" s="479"/>
      <c r="H5566" s="621"/>
      <c r="I5566" s="622"/>
      <c r="J5566" s="622"/>
      <c r="K5566" s="623"/>
      <c r="L5566" s="623"/>
      <c r="M5566" s="622"/>
      <c r="N5566" s="623"/>
      <c r="O5566" s="622"/>
      <c r="P5566" s="479"/>
      <c r="Q5566" s="479"/>
      <c r="R5566" s="623"/>
      <c r="S5566" s="478"/>
      <c r="T5566" s="478"/>
      <c r="U5566" s="624"/>
      <c r="V5566" s="624"/>
      <c r="W5566" s="624"/>
      <c r="BB5566" s="478"/>
      <c r="BC5566" s="478"/>
      <c r="BD5566" s="478"/>
      <c r="BE5566" s="478"/>
      <c r="BF5566" s="478"/>
      <c r="BG5566" s="478"/>
    </row>
    <row r="5567" spans="2:59" x14ac:dyDescent="0.2">
      <c r="B5567" s="478"/>
      <c r="C5567" s="478"/>
      <c r="D5567" s="620"/>
      <c r="E5567" s="620"/>
      <c r="F5567" s="620"/>
      <c r="G5567" s="479"/>
      <c r="H5567" s="621"/>
      <c r="I5567" s="622"/>
      <c r="J5567" s="622"/>
      <c r="K5567" s="623"/>
      <c r="L5567" s="623"/>
      <c r="M5567" s="622"/>
      <c r="N5567" s="623"/>
      <c r="O5567" s="622"/>
      <c r="P5567" s="479"/>
      <c r="Q5567" s="479"/>
      <c r="R5567" s="623"/>
      <c r="S5567" s="478"/>
      <c r="T5567" s="478"/>
      <c r="U5567" s="624"/>
      <c r="V5567" s="624"/>
      <c r="W5567" s="624"/>
      <c r="BB5567" s="478"/>
      <c r="BC5567" s="478"/>
      <c r="BD5567" s="478"/>
      <c r="BE5567" s="478"/>
      <c r="BF5567" s="478"/>
      <c r="BG5567" s="478"/>
    </row>
    <row r="5568" spans="2:59" x14ac:dyDescent="0.2">
      <c r="B5568" s="478"/>
      <c r="C5568" s="478"/>
      <c r="D5568" s="620"/>
      <c r="E5568" s="620"/>
      <c r="F5568" s="620"/>
      <c r="G5568" s="479"/>
      <c r="H5568" s="621"/>
      <c r="I5568" s="622"/>
      <c r="J5568" s="622"/>
      <c r="K5568" s="623"/>
      <c r="L5568" s="623"/>
      <c r="M5568" s="622"/>
      <c r="N5568" s="623"/>
      <c r="O5568" s="622"/>
      <c r="P5568" s="479"/>
      <c r="Q5568" s="479"/>
      <c r="R5568" s="623"/>
      <c r="S5568" s="478"/>
      <c r="T5568" s="478"/>
      <c r="U5568" s="624"/>
      <c r="V5568" s="624"/>
      <c r="W5568" s="624"/>
      <c r="BB5568" s="478"/>
      <c r="BC5568" s="478"/>
      <c r="BD5568" s="478"/>
      <c r="BE5568" s="478"/>
      <c r="BF5568" s="478"/>
      <c r="BG5568" s="478"/>
    </row>
    <row r="5569" spans="2:59" x14ac:dyDescent="0.2">
      <c r="B5569" s="478"/>
      <c r="C5569" s="478"/>
      <c r="D5569" s="620"/>
      <c r="E5569" s="620"/>
      <c r="F5569" s="620"/>
      <c r="G5569" s="479"/>
      <c r="H5569" s="621"/>
      <c r="I5569" s="622"/>
      <c r="J5569" s="622"/>
      <c r="K5569" s="623"/>
      <c r="L5569" s="623"/>
      <c r="M5569" s="622"/>
      <c r="N5569" s="623"/>
      <c r="O5569" s="622"/>
      <c r="P5569" s="479"/>
      <c r="Q5569" s="479"/>
      <c r="R5569" s="623"/>
      <c r="S5569" s="478"/>
      <c r="T5569" s="478"/>
      <c r="U5569" s="624"/>
      <c r="V5569" s="624"/>
      <c r="W5569" s="624"/>
      <c r="BB5569" s="478"/>
      <c r="BC5569" s="478"/>
      <c r="BD5569" s="478"/>
      <c r="BE5569" s="478"/>
      <c r="BF5569" s="478"/>
      <c r="BG5569" s="478"/>
    </row>
    <row r="5570" spans="2:59" x14ac:dyDescent="0.2">
      <c r="B5570" s="478"/>
      <c r="C5570" s="478"/>
      <c r="D5570" s="620"/>
      <c r="E5570" s="620"/>
      <c r="F5570" s="620"/>
      <c r="G5570" s="479"/>
      <c r="H5570" s="621"/>
      <c r="I5570" s="622"/>
      <c r="J5570" s="622"/>
      <c r="K5570" s="623"/>
      <c r="L5570" s="623"/>
      <c r="M5570" s="622"/>
      <c r="N5570" s="623"/>
      <c r="O5570" s="622"/>
      <c r="P5570" s="479"/>
      <c r="Q5570" s="479"/>
      <c r="R5570" s="623"/>
      <c r="S5570" s="478"/>
      <c r="T5570" s="478"/>
      <c r="U5570" s="624"/>
      <c r="V5570" s="624"/>
      <c r="W5570" s="624"/>
      <c r="BB5570" s="478"/>
      <c r="BC5570" s="478"/>
      <c r="BD5570" s="478"/>
      <c r="BE5570" s="478"/>
      <c r="BF5570" s="478"/>
      <c r="BG5570" s="478"/>
    </row>
    <row r="5571" spans="2:59" x14ac:dyDescent="0.2">
      <c r="B5571" s="478"/>
      <c r="C5571" s="478"/>
      <c r="D5571" s="620"/>
      <c r="E5571" s="620"/>
      <c r="F5571" s="620"/>
      <c r="G5571" s="479"/>
      <c r="H5571" s="621"/>
      <c r="I5571" s="622"/>
      <c r="J5571" s="622"/>
      <c r="K5571" s="623"/>
      <c r="L5571" s="623"/>
      <c r="M5571" s="622"/>
      <c r="N5571" s="623"/>
      <c r="O5571" s="622"/>
      <c r="P5571" s="479"/>
      <c r="Q5571" s="479"/>
      <c r="R5571" s="623"/>
      <c r="S5571" s="478"/>
      <c r="T5571" s="478"/>
      <c r="U5571" s="624"/>
      <c r="V5571" s="624"/>
      <c r="W5571" s="624"/>
      <c r="BB5571" s="478"/>
      <c r="BC5571" s="478"/>
      <c r="BD5571" s="478"/>
      <c r="BE5571" s="478"/>
      <c r="BF5571" s="478"/>
      <c r="BG5571" s="478"/>
    </row>
    <row r="5572" spans="2:59" x14ac:dyDescent="0.2">
      <c r="B5572" s="478"/>
      <c r="C5572" s="478"/>
      <c r="D5572" s="620"/>
      <c r="E5572" s="620"/>
      <c r="F5572" s="620"/>
      <c r="G5572" s="479"/>
      <c r="H5572" s="621"/>
      <c r="I5572" s="622"/>
      <c r="J5572" s="622"/>
      <c r="K5572" s="623"/>
      <c r="L5572" s="623"/>
      <c r="M5572" s="622"/>
      <c r="N5572" s="623"/>
      <c r="O5572" s="622"/>
      <c r="P5572" s="479"/>
      <c r="Q5572" s="479"/>
      <c r="R5572" s="623"/>
      <c r="S5572" s="478"/>
      <c r="T5572" s="478"/>
      <c r="U5572" s="624"/>
      <c r="V5572" s="624"/>
      <c r="W5572" s="624"/>
      <c r="BB5572" s="478"/>
      <c r="BC5572" s="478"/>
      <c r="BD5572" s="478"/>
      <c r="BE5572" s="478"/>
      <c r="BF5572" s="478"/>
      <c r="BG5572" s="478"/>
    </row>
    <row r="5573" spans="2:59" x14ac:dyDescent="0.2">
      <c r="B5573" s="478"/>
      <c r="C5573" s="478"/>
      <c r="D5573" s="620"/>
      <c r="E5573" s="620"/>
      <c r="F5573" s="620"/>
      <c r="G5573" s="479"/>
      <c r="H5573" s="621"/>
      <c r="I5573" s="622"/>
      <c r="J5573" s="622"/>
      <c r="K5573" s="623"/>
      <c r="L5573" s="623"/>
      <c r="M5573" s="622"/>
      <c r="N5573" s="623"/>
      <c r="O5573" s="622"/>
      <c r="P5573" s="479"/>
      <c r="Q5573" s="479"/>
      <c r="R5573" s="623"/>
      <c r="S5573" s="478"/>
      <c r="T5573" s="478"/>
      <c r="U5573" s="624"/>
      <c r="V5573" s="624"/>
      <c r="W5573" s="624"/>
      <c r="BB5573" s="478"/>
      <c r="BC5573" s="478"/>
      <c r="BD5573" s="478"/>
      <c r="BE5573" s="478"/>
      <c r="BF5573" s="478"/>
      <c r="BG5573" s="478"/>
    </row>
    <row r="5574" spans="2:59" x14ac:dyDescent="0.2">
      <c r="B5574" s="478"/>
      <c r="C5574" s="478"/>
      <c r="D5574" s="620"/>
      <c r="E5574" s="620"/>
      <c r="F5574" s="620"/>
      <c r="G5574" s="479"/>
      <c r="H5574" s="621"/>
      <c r="I5574" s="622"/>
      <c r="J5574" s="622"/>
      <c r="K5574" s="623"/>
      <c r="L5574" s="623"/>
      <c r="M5574" s="622"/>
      <c r="N5574" s="623"/>
      <c r="O5574" s="622"/>
      <c r="P5574" s="479"/>
      <c r="Q5574" s="479"/>
      <c r="R5574" s="623"/>
      <c r="S5574" s="478"/>
      <c r="T5574" s="478"/>
      <c r="U5574" s="624"/>
      <c r="V5574" s="624"/>
      <c r="W5574" s="624"/>
      <c r="BB5574" s="478"/>
      <c r="BC5574" s="478"/>
      <c r="BD5574" s="478"/>
      <c r="BE5574" s="478"/>
      <c r="BF5574" s="478"/>
      <c r="BG5574" s="478"/>
    </row>
    <row r="5575" spans="2:59" x14ac:dyDescent="0.2">
      <c r="B5575" s="478"/>
      <c r="C5575" s="478"/>
      <c r="D5575" s="620"/>
      <c r="E5575" s="620"/>
      <c r="F5575" s="620"/>
      <c r="G5575" s="479"/>
      <c r="H5575" s="621"/>
      <c r="I5575" s="622"/>
      <c r="J5575" s="622"/>
      <c r="K5575" s="623"/>
      <c r="L5575" s="623"/>
      <c r="M5575" s="622"/>
      <c r="N5575" s="623"/>
      <c r="O5575" s="622"/>
      <c r="P5575" s="479"/>
      <c r="Q5575" s="479"/>
      <c r="R5575" s="623"/>
      <c r="S5575" s="478"/>
      <c r="T5575" s="478"/>
      <c r="U5575" s="624"/>
      <c r="V5575" s="624"/>
      <c r="W5575" s="624"/>
      <c r="BB5575" s="478"/>
      <c r="BC5575" s="478"/>
      <c r="BD5575" s="478"/>
      <c r="BE5575" s="478"/>
      <c r="BF5575" s="478"/>
      <c r="BG5575" s="478"/>
    </row>
    <row r="5576" spans="2:59" x14ac:dyDescent="0.2">
      <c r="B5576" s="478"/>
      <c r="C5576" s="478"/>
      <c r="D5576" s="620"/>
      <c r="E5576" s="620"/>
      <c r="F5576" s="620"/>
      <c r="G5576" s="479"/>
      <c r="H5576" s="621"/>
      <c r="I5576" s="622"/>
      <c r="J5576" s="622"/>
      <c r="K5576" s="623"/>
      <c r="L5576" s="623"/>
      <c r="M5576" s="622"/>
      <c r="N5576" s="623"/>
      <c r="O5576" s="622"/>
      <c r="P5576" s="479"/>
      <c r="Q5576" s="479"/>
      <c r="R5576" s="623"/>
      <c r="S5576" s="478"/>
      <c r="T5576" s="478"/>
      <c r="U5576" s="624"/>
      <c r="V5576" s="624"/>
      <c r="W5576" s="624"/>
      <c r="BB5576" s="478"/>
      <c r="BC5576" s="478"/>
      <c r="BD5576" s="478"/>
      <c r="BE5576" s="478"/>
      <c r="BF5576" s="478"/>
      <c r="BG5576" s="478"/>
    </row>
    <row r="5577" spans="2:59" x14ac:dyDescent="0.2">
      <c r="B5577" s="478"/>
      <c r="C5577" s="478"/>
      <c r="D5577" s="620"/>
      <c r="E5577" s="620"/>
      <c r="F5577" s="620"/>
      <c r="G5577" s="479"/>
      <c r="H5577" s="621"/>
      <c r="I5577" s="622"/>
      <c r="J5577" s="622"/>
      <c r="K5577" s="623"/>
      <c r="L5577" s="623"/>
      <c r="M5577" s="622"/>
      <c r="N5577" s="623"/>
      <c r="O5577" s="622"/>
      <c r="P5577" s="479"/>
      <c r="Q5577" s="479"/>
      <c r="R5577" s="623"/>
      <c r="S5577" s="478"/>
      <c r="T5577" s="478"/>
      <c r="U5577" s="624"/>
      <c r="V5577" s="624"/>
      <c r="W5577" s="624"/>
      <c r="BB5577" s="478"/>
      <c r="BC5577" s="478"/>
      <c r="BD5577" s="478"/>
      <c r="BE5577" s="478"/>
      <c r="BF5577" s="478"/>
      <c r="BG5577" s="478"/>
    </row>
    <row r="5578" spans="2:59" x14ac:dyDescent="0.2">
      <c r="B5578" s="478"/>
      <c r="C5578" s="478"/>
      <c r="D5578" s="620"/>
      <c r="E5578" s="620"/>
      <c r="F5578" s="620"/>
      <c r="G5578" s="479"/>
      <c r="H5578" s="621"/>
      <c r="I5578" s="622"/>
      <c r="J5578" s="622"/>
      <c r="K5578" s="623"/>
      <c r="L5578" s="623"/>
      <c r="M5578" s="622"/>
      <c r="N5578" s="623"/>
      <c r="O5578" s="622"/>
      <c r="P5578" s="479"/>
      <c r="Q5578" s="479"/>
      <c r="R5578" s="623"/>
      <c r="S5578" s="478"/>
      <c r="T5578" s="478"/>
      <c r="U5578" s="624"/>
      <c r="V5578" s="624"/>
      <c r="W5578" s="624"/>
      <c r="BB5578" s="478"/>
      <c r="BC5578" s="478"/>
      <c r="BD5578" s="478"/>
      <c r="BE5578" s="478"/>
      <c r="BF5578" s="478"/>
      <c r="BG5578" s="478"/>
    </row>
    <row r="5579" spans="2:59" x14ac:dyDescent="0.2">
      <c r="B5579" s="478"/>
      <c r="C5579" s="478"/>
      <c r="D5579" s="620"/>
      <c r="E5579" s="620"/>
      <c r="F5579" s="620"/>
      <c r="G5579" s="479"/>
      <c r="H5579" s="621"/>
      <c r="I5579" s="622"/>
      <c r="J5579" s="622"/>
      <c r="K5579" s="623"/>
      <c r="L5579" s="623"/>
      <c r="M5579" s="622"/>
      <c r="N5579" s="623"/>
      <c r="O5579" s="622"/>
      <c r="P5579" s="479"/>
      <c r="Q5579" s="479"/>
      <c r="R5579" s="623"/>
      <c r="S5579" s="478"/>
      <c r="T5579" s="478"/>
      <c r="U5579" s="624"/>
      <c r="V5579" s="624"/>
      <c r="W5579" s="624"/>
      <c r="BB5579" s="478"/>
      <c r="BC5579" s="478"/>
      <c r="BD5579" s="478"/>
      <c r="BE5579" s="478"/>
      <c r="BF5579" s="478"/>
      <c r="BG5579" s="478"/>
    </row>
    <row r="5580" spans="2:59" x14ac:dyDescent="0.2">
      <c r="B5580" s="478"/>
      <c r="C5580" s="478"/>
      <c r="D5580" s="620"/>
      <c r="E5580" s="620"/>
      <c r="F5580" s="620"/>
      <c r="G5580" s="479"/>
      <c r="H5580" s="621"/>
      <c r="I5580" s="622"/>
      <c r="J5580" s="622"/>
      <c r="K5580" s="623"/>
      <c r="L5580" s="623"/>
      <c r="M5580" s="622"/>
      <c r="N5580" s="623"/>
      <c r="O5580" s="622"/>
      <c r="P5580" s="479"/>
      <c r="Q5580" s="479"/>
      <c r="R5580" s="623"/>
      <c r="S5580" s="478"/>
      <c r="T5580" s="478"/>
      <c r="U5580" s="624"/>
      <c r="V5580" s="624"/>
      <c r="W5580" s="624"/>
      <c r="BB5580" s="478"/>
      <c r="BC5580" s="478"/>
      <c r="BD5580" s="478"/>
      <c r="BE5580" s="478"/>
      <c r="BF5580" s="478"/>
      <c r="BG5580" s="478"/>
    </row>
    <row r="5581" spans="2:59" x14ac:dyDescent="0.2">
      <c r="B5581" s="478"/>
      <c r="C5581" s="478"/>
      <c r="D5581" s="620"/>
      <c r="E5581" s="620"/>
      <c r="F5581" s="620"/>
      <c r="G5581" s="479"/>
      <c r="H5581" s="621"/>
      <c r="I5581" s="622"/>
      <c r="J5581" s="622"/>
      <c r="K5581" s="623"/>
      <c r="L5581" s="623"/>
      <c r="M5581" s="622"/>
      <c r="N5581" s="623"/>
      <c r="O5581" s="622"/>
      <c r="P5581" s="479"/>
      <c r="Q5581" s="479"/>
      <c r="R5581" s="623"/>
      <c r="S5581" s="478"/>
      <c r="T5581" s="478"/>
      <c r="U5581" s="624"/>
      <c r="V5581" s="624"/>
      <c r="W5581" s="624"/>
      <c r="BB5581" s="478"/>
      <c r="BC5581" s="478"/>
      <c r="BD5581" s="478"/>
      <c r="BE5581" s="478"/>
      <c r="BF5581" s="478"/>
      <c r="BG5581" s="478"/>
    </row>
    <row r="5582" spans="2:59" x14ac:dyDescent="0.2">
      <c r="B5582" s="478"/>
      <c r="C5582" s="478"/>
      <c r="D5582" s="620"/>
      <c r="E5582" s="620"/>
      <c r="F5582" s="620"/>
      <c r="G5582" s="479"/>
      <c r="H5582" s="621"/>
      <c r="I5582" s="622"/>
      <c r="J5582" s="622"/>
      <c r="K5582" s="623"/>
      <c r="L5582" s="623"/>
      <c r="M5582" s="622"/>
      <c r="N5582" s="623"/>
      <c r="O5582" s="622"/>
      <c r="P5582" s="479"/>
      <c r="Q5582" s="479"/>
      <c r="R5582" s="623"/>
      <c r="S5582" s="478"/>
      <c r="T5582" s="478"/>
      <c r="U5582" s="624"/>
      <c r="V5582" s="624"/>
      <c r="W5582" s="624"/>
      <c r="BB5582" s="478"/>
      <c r="BC5582" s="478"/>
      <c r="BD5582" s="478"/>
      <c r="BE5582" s="478"/>
      <c r="BF5582" s="478"/>
      <c r="BG5582" s="478"/>
    </row>
    <row r="5583" spans="2:59" x14ac:dyDescent="0.2">
      <c r="B5583" s="478"/>
      <c r="C5583" s="478"/>
      <c r="D5583" s="620"/>
      <c r="E5583" s="620"/>
      <c r="F5583" s="620"/>
      <c r="G5583" s="479"/>
      <c r="H5583" s="621"/>
      <c r="I5583" s="622"/>
      <c r="J5583" s="622"/>
      <c r="K5583" s="623"/>
      <c r="L5583" s="623"/>
      <c r="M5583" s="622"/>
      <c r="N5583" s="623"/>
      <c r="O5583" s="622"/>
      <c r="P5583" s="479"/>
      <c r="Q5583" s="479"/>
      <c r="R5583" s="623"/>
      <c r="S5583" s="478"/>
      <c r="T5583" s="478"/>
      <c r="U5583" s="624"/>
      <c r="V5583" s="624"/>
      <c r="W5583" s="624"/>
      <c r="BB5583" s="478"/>
      <c r="BC5583" s="478"/>
      <c r="BD5583" s="478"/>
      <c r="BE5583" s="478"/>
      <c r="BF5583" s="478"/>
      <c r="BG5583" s="478"/>
    </row>
    <row r="5584" spans="2:59" x14ac:dyDescent="0.2">
      <c r="B5584" s="478"/>
      <c r="C5584" s="478"/>
      <c r="D5584" s="620"/>
      <c r="E5584" s="620"/>
      <c r="F5584" s="620"/>
      <c r="G5584" s="479"/>
      <c r="H5584" s="621"/>
      <c r="I5584" s="622"/>
      <c r="J5584" s="622"/>
      <c r="K5584" s="623"/>
      <c r="L5584" s="623"/>
      <c r="M5584" s="622"/>
      <c r="N5584" s="623"/>
      <c r="O5584" s="622"/>
      <c r="P5584" s="479"/>
      <c r="Q5584" s="479"/>
      <c r="R5584" s="623"/>
      <c r="S5584" s="478"/>
      <c r="T5584" s="478"/>
      <c r="U5584" s="624"/>
      <c r="V5584" s="624"/>
      <c r="W5584" s="624"/>
      <c r="BB5584" s="478"/>
      <c r="BC5584" s="478"/>
      <c r="BD5584" s="478"/>
      <c r="BE5584" s="478"/>
      <c r="BF5584" s="478"/>
      <c r="BG5584" s="478"/>
    </row>
    <row r="5585" spans="2:59" x14ac:dyDescent="0.2">
      <c r="B5585" s="478"/>
      <c r="C5585" s="478"/>
      <c r="D5585" s="620"/>
      <c r="E5585" s="620"/>
      <c r="F5585" s="620"/>
      <c r="G5585" s="479"/>
      <c r="H5585" s="621"/>
      <c r="I5585" s="622"/>
      <c r="J5585" s="622"/>
      <c r="K5585" s="623"/>
      <c r="L5585" s="623"/>
      <c r="M5585" s="622"/>
      <c r="N5585" s="623"/>
      <c r="O5585" s="622"/>
      <c r="P5585" s="479"/>
      <c r="Q5585" s="479"/>
      <c r="R5585" s="623"/>
      <c r="S5585" s="478"/>
      <c r="T5585" s="478"/>
      <c r="U5585" s="624"/>
      <c r="V5585" s="624"/>
      <c r="W5585" s="624"/>
      <c r="BB5585" s="478"/>
      <c r="BC5585" s="478"/>
      <c r="BD5585" s="478"/>
      <c r="BE5585" s="478"/>
      <c r="BF5585" s="478"/>
      <c r="BG5585" s="478"/>
    </row>
    <row r="5586" spans="2:59" x14ac:dyDescent="0.2">
      <c r="B5586" s="478"/>
      <c r="C5586" s="478"/>
      <c r="D5586" s="620"/>
      <c r="E5586" s="620"/>
      <c r="F5586" s="620"/>
      <c r="G5586" s="479"/>
      <c r="H5586" s="621"/>
      <c r="I5586" s="622"/>
      <c r="J5586" s="622"/>
      <c r="K5586" s="623"/>
      <c r="L5586" s="623"/>
      <c r="M5586" s="622"/>
      <c r="N5586" s="623"/>
      <c r="O5586" s="622"/>
      <c r="P5586" s="479"/>
      <c r="Q5586" s="479"/>
      <c r="R5586" s="623"/>
      <c r="S5586" s="478"/>
      <c r="T5586" s="478"/>
      <c r="U5586" s="624"/>
      <c r="V5586" s="624"/>
      <c r="W5586" s="624"/>
      <c r="BB5586" s="478"/>
      <c r="BC5586" s="478"/>
      <c r="BD5586" s="478"/>
      <c r="BE5586" s="478"/>
      <c r="BF5586" s="478"/>
      <c r="BG5586" s="478"/>
    </row>
    <row r="5587" spans="2:59" x14ac:dyDescent="0.2">
      <c r="B5587" s="478"/>
      <c r="C5587" s="478"/>
      <c r="D5587" s="620"/>
      <c r="E5587" s="620"/>
      <c r="F5587" s="620"/>
      <c r="G5587" s="479"/>
      <c r="H5587" s="621"/>
      <c r="I5587" s="622"/>
      <c r="J5587" s="622"/>
      <c r="K5587" s="623"/>
      <c r="L5587" s="623"/>
      <c r="M5587" s="622"/>
      <c r="N5587" s="623"/>
      <c r="O5587" s="622"/>
      <c r="P5587" s="479"/>
      <c r="Q5587" s="479"/>
      <c r="R5587" s="623"/>
      <c r="S5587" s="478"/>
      <c r="T5587" s="478"/>
      <c r="U5587" s="624"/>
      <c r="V5587" s="624"/>
      <c r="W5587" s="624"/>
      <c r="BB5587" s="478"/>
      <c r="BC5587" s="478"/>
      <c r="BD5587" s="478"/>
      <c r="BE5587" s="478"/>
      <c r="BF5587" s="478"/>
      <c r="BG5587" s="478"/>
    </row>
    <row r="5588" spans="2:59" x14ac:dyDescent="0.2">
      <c r="B5588" s="478"/>
      <c r="C5588" s="478"/>
      <c r="D5588" s="620"/>
      <c r="E5588" s="620"/>
      <c r="F5588" s="620"/>
      <c r="G5588" s="479"/>
      <c r="H5588" s="621"/>
      <c r="I5588" s="622"/>
      <c r="J5588" s="622"/>
      <c r="K5588" s="623"/>
      <c r="L5588" s="623"/>
      <c r="M5588" s="622"/>
      <c r="N5588" s="623"/>
      <c r="O5588" s="622"/>
      <c r="P5588" s="479"/>
      <c r="Q5588" s="479"/>
      <c r="R5588" s="623"/>
      <c r="S5588" s="478"/>
      <c r="T5588" s="478"/>
      <c r="U5588" s="624"/>
      <c r="V5588" s="624"/>
      <c r="W5588" s="624"/>
      <c r="BB5588" s="478"/>
      <c r="BC5588" s="478"/>
      <c r="BD5588" s="478"/>
      <c r="BE5588" s="478"/>
      <c r="BF5588" s="478"/>
      <c r="BG5588" s="478"/>
    </row>
    <row r="5589" spans="2:59" x14ac:dyDescent="0.2">
      <c r="B5589" s="478"/>
      <c r="C5589" s="478"/>
      <c r="D5589" s="620"/>
      <c r="E5589" s="620"/>
      <c r="F5589" s="620"/>
      <c r="G5589" s="479"/>
      <c r="H5589" s="621"/>
      <c r="I5589" s="622"/>
      <c r="J5589" s="622"/>
      <c r="K5589" s="623"/>
      <c r="L5589" s="623"/>
      <c r="M5589" s="622"/>
      <c r="N5589" s="623"/>
      <c r="O5589" s="622"/>
      <c r="P5589" s="479"/>
      <c r="Q5589" s="479"/>
      <c r="R5589" s="623"/>
      <c r="S5589" s="478"/>
      <c r="T5589" s="478"/>
      <c r="U5589" s="624"/>
      <c r="V5589" s="624"/>
      <c r="W5589" s="624"/>
      <c r="BB5589" s="478"/>
      <c r="BC5589" s="478"/>
      <c r="BD5589" s="478"/>
      <c r="BE5589" s="478"/>
      <c r="BF5589" s="478"/>
      <c r="BG5589" s="478"/>
    </row>
    <row r="5590" spans="2:59" x14ac:dyDescent="0.2">
      <c r="B5590" s="478"/>
      <c r="C5590" s="478"/>
      <c r="D5590" s="620"/>
      <c r="E5590" s="620"/>
      <c r="F5590" s="620"/>
      <c r="G5590" s="479"/>
      <c r="H5590" s="621"/>
      <c r="I5590" s="622"/>
      <c r="J5590" s="622"/>
      <c r="K5590" s="623"/>
      <c r="L5590" s="623"/>
      <c r="M5590" s="622"/>
      <c r="N5590" s="623"/>
      <c r="O5590" s="622"/>
      <c r="P5590" s="479"/>
      <c r="Q5590" s="479"/>
      <c r="R5590" s="623"/>
      <c r="S5590" s="478"/>
      <c r="T5590" s="478"/>
      <c r="U5590" s="624"/>
      <c r="V5590" s="624"/>
      <c r="W5590" s="624"/>
      <c r="BB5590" s="478"/>
      <c r="BC5590" s="478"/>
      <c r="BD5590" s="478"/>
      <c r="BE5590" s="478"/>
      <c r="BF5590" s="478"/>
      <c r="BG5590" s="478"/>
    </row>
    <row r="5591" spans="2:59" x14ac:dyDescent="0.2">
      <c r="B5591" s="478"/>
      <c r="C5591" s="478"/>
      <c r="D5591" s="620"/>
      <c r="E5591" s="620"/>
      <c r="F5591" s="620"/>
      <c r="G5591" s="479"/>
      <c r="H5591" s="621"/>
      <c r="I5591" s="622"/>
      <c r="J5591" s="622"/>
      <c r="K5591" s="623"/>
      <c r="L5591" s="623"/>
      <c r="M5591" s="622"/>
      <c r="N5591" s="623"/>
      <c r="O5591" s="622"/>
      <c r="P5591" s="479"/>
      <c r="Q5591" s="479"/>
      <c r="R5591" s="623"/>
      <c r="S5591" s="478"/>
      <c r="T5591" s="478"/>
      <c r="U5591" s="624"/>
      <c r="V5591" s="624"/>
      <c r="W5591" s="624"/>
      <c r="BB5591" s="478"/>
      <c r="BC5591" s="478"/>
      <c r="BD5591" s="478"/>
      <c r="BE5591" s="478"/>
      <c r="BF5591" s="478"/>
      <c r="BG5591" s="478"/>
    </row>
    <row r="5592" spans="2:59" x14ac:dyDescent="0.2">
      <c r="B5592" s="478"/>
      <c r="C5592" s="478"/>
      <c r="D5592" s="620"/>
      <c r="E5592" s="620"/>
      <c r="F5592" s="620"/>
      <c r="G5592" s="479"/>
      <c r="H5592" s="621"/>
      <c r="I5592" s="622"/>
      <c r="J5592" s="622"/>
      <c r="K5592" s="623"/>
      <c r="L5592" s="623"/>
      <c r="M5592" s="622"/>
      <c r="N5592" s="623"/>
      <c r="O5592" s="622"/>
      <c r="P5592" s="479"/>
      <c r="Q5592" s="479"/>
      <c r="R5592" s="623"/>
      <c r="S5592" s="478"/>
      <c r="T5592" s="478"/>
      <c r="U5592" s="624"/>
      <c r="V5592" s="624"/>
      <c r="W5592" s="624"/>
      <c r="BB5592" s="478"/>
      <c r="BC5592" s="478"/>
      <c r="BD5592" s="478"/>
      <c r="BE5592" s="478"/>
      <c r="BF5592" s="478"/>
      <c r="BG5592" s="478"/>
    </row>
    <row r="5593" spans="2:59" x14ac:dyDescent="0.2">
      <c r="B5593" s="478"/>
      <c r="C5593" s="478"/>
      <c r="D5593" s="620"/>
      <c r="E5593" s="620"/>
      <c r="F5593" s="620"/>
      <c r="G5593" s="479"/>
      <c r="H5593" s="621"/>
      <c r="I5593" s="622"/>
      <c r="J5593" s="622"/>
      <c r="K5593" s="623"/>
      <c r="L5593" s="623"/>
      <c r="M5593" s="622"/>
      <c r="N5593" s="623"/>
      <c r="O5593" s="622"/>
      <c r="P5593" s="479"/>
      <c r="Q5593" s="479"/>
      <c r="R5593" s="623"/>
      <c r="S5593" s="478"/>
      <c r="T5593" s="478"/>
      <c r="U5593" s="624"/>
      <c r="V5593" s="624"/>
      <c r="W5593" s="624"/>
      <c r="BB5593" s="478"/>
      <c r="BC5593" s="478"/>
      <c r="BD5593" s="478"/>
      <c r="BE5593" s="478"/>
      <c r="BF5593" s="478"/>
      <c r="BG5593" s="478"/>
    </row>
    <row r="5594" spans="2:59" x14ac:dyDescent="0.2">
      <c r="B5594" s="478"/>
      <c r="C5594" s="478"/>
      <c r="D5594" s="620"/>
      <c r="E5594" s="620"/>
      <c r="F5594" s="620"/>
      <c r="G5594" s="479"/>
      <c r="H5594" s="621"/>
      <c r="I5594" s="622"/>
      <c r="J5594" s="622"/>
      <c r="K5594" s="623"/>
      <c r="L5594" s="623"/>
      <c r="M5594" s="622"/>
      <c r="N5594" s="623"/>
      <c r="O5594" s="622"/>
      <c r="P5594" s="479"/>
      <c r="Q5594" s="479"/>
      <c r="R5594" s="623"/>
      <c r="S5594" s="478"/>
      <c r="T5594" s="478"/>
      <c r="U5594" s="624"/>
      <c r="V5594" s="624"/>
      <c r="W5594" s="624"/>
      <c r="BB5594" s="478"/>
      <c r="BC5594" s="478"/>
      <c r="BD5594" s="478"/>
      <c r="BE5594" s="478"/>
      <c r="BF5594" s="478"/>
      <c r="BG5594" s="478"/>
    </row>
    <row r="5595" spans="2:59" x14ac:dyDescent="0.2">
      <c r="B5595" s="478"/>
      <c r="C5595" s="478"/>
      <c r="D5595" s="620"/>
      <c r="E5595" s="620"/>
      <c r="F5595" s="620"/>
      <c r="G5595" s="479"/>
      <c r="H5595" s="621"/>
      <c r="I5595" s="622"/>
      <c r="J5595" s="622"/>
      <c r="K5595" s="623"/>
      <c r="L5595" s="623"/>
      <c r="M5595" s="622"/>
      <c r="N5595" s="623"/>
      <c r="O5595" s="622"/>
      <c r="P5595" s="479"/>
      <c r="Q5595" s="479"/>
      <c r="R5595" s="623"/>
      <c r="S5595" s="478"/>
      <c r="T5595" s="478"/>
      <c r="U5595" s="624"/>
      <c r="V5595" s="624"/>
      <c r="W5595" s="624"/>
      <c r="BB5595" s="478"/>
      <c r="BC5595" s="478"/>
      <c r="BD5595" s="478"/>
      <c r="BE5595" s="478"/>
      <c r="BF5595" s="478"/>
      <c r="BG5595" s="478"/>
    </row>
    <row r="5596" spans="2:59" x14ac:dyDescent="0.2">
      <c r="B5596" s="478"/>
      <c r="C5596" s="478"/>
      <c r="D5596" s="620"/>
      <c r="E5596" s="620"/>
      <c r="F5596" s="620"/>
      <c r="G5596" s="479"/>
      <c r="H5596" s="621"/>
      <c r="I5596" s="622"/>
      <c r="J5596" s="622"/>
      <c r="K5596" s="623"/>
      <c r="L5596" s="623"/>
      <c r="M5596" s="622"/>
      <c r="N5596" s="623"/>
      <c r="O5596" s="622"/>
      <c r="P5596" s="479"/>
      <c r="Q5596" s="479"/>
      <c r="R5596" s="623"/>
      <c r="S5596" s="478"/>
      <c r="T5596" s="478"/>
      <c r="U5596" s="624"/>
      <c r="V5596" s="624"/>
      <c r="W5596" s="624"/>
      <c r="BB5596" s="478"/>
      <c r="BC5596" s="478"/>
      <c r="BD5596" s="478"/>
      <c r="BE5596" s="478"/>
      <c r="BF5596" s="478"/>
      <c r="BG5596" s="478"/>
    </row>
    <row r="5597" spans="2:59" x14ac:dyDescent="0.2">
      <c r="B5597" s="478"/>
      <c r="C5597" s="478"/>
      <c r="D5597" s="620"/>
      <c r="E5597" s="620"/>
      <c r="F5597" s="620"/>
      <c r="G5597" s="479"/>
      <c r="H5597" s="621"/>
      <c r="I5597" s="622"/>
      <c r="J5597" s="622"/>
      <c r="K5597" s="623"/>
      <c r="L5597" s="623"/>
      <c r="M5597" s="622"/>
      <c r="N5597" s="623"/>
      <c r="O5597" s="622"/>
      <c r="P5597" s="479"/>
      <c r="Q5597" s="479"/>
      <c r="R5597" s="623"/>
      <c r="S5597" s="478"/>
      <c r="T5597" s="478"/>
      <c r="U5597" s="624"/>
      <c r="V5597" s="624"/>
      <c r="W5597" s="624"/>
      <c r="BB5597" s="478"/>
      <c r="BC5597" s="478"/>
      <c r="BD5597" s="478"/>
      <c r="BE5597" s="478"/>
      <c r="BF5597" s="478"/>
      <c r="BG5597" s="478"/>
    </row>
    <row r="5598" spans="2:59" x14ac:dyDescent="0.2">
      <c r="B5598" s="478"/>
      <c r="C5598" s="478"/>
      <c r="D5598" s="620"/>
      <c r="E5598" s="620"/>
      <c r="F5598" s="620"/>
      <c r="G5598" s="479"/>
      <c r="H5598" s="621"/>
      <c r="I5598" s="622"/>
      <c r="J5598" s="622"/>
      <c r="K5598" s="623"/>
      <c r="L5598" s="623"/>
      <c r="M5598" s="622"/>
      <c r="N5598" s="623"/>
      <c r="O5598" s="622"/>
      <c r="P5598" s="479"/>
      <c r="Q5598" s="479"/>
      <c r="R5598" s="623"/>
      <c r="S5598" s="478"/>
      <c r="T5598" s="478"/>
      <c r="U5598" s="624"/>
      <c r="V5598" s="624"/>
      <c r="W5598" s="624"/>
      <c r="BB5598" s="478"/>
      <c r="BC5598" s="478"/>
      <c r="BD5598" s="478"/>
      <c r="BE5598" s="478"/>
      <c r="BF5598" s="478"/>
      <c r="BG5598" s="478"/>
    </row>
    <row r="5599" spans="2:59" x14ac:dyDescent="0.2">
      <c r="B5599" s="478"/>
      <c r="C5599" s="478"/>
      <c r="D5599" s="620"/>
      <c r="E5599" s="620"/>
      <c r="F5599" s="620"/>
      <c r="G5599" s="479"/>
      <c r="H5599" s="621"/>
      <c r="I5599" s="622"/>
      <c r="J5599" s="622"/>
      <c r="K5599" s="623"/>
      <c r="L5599" s="623"/>
      <c r="M5599" s="622"/>
      <c r="N5599" s="623"/>
      <c r="O5599" s="622"/>
      <c r="P5599" s="479"/>
      <c r="Q5599" s="479"/>
      <c r="R5599" s="623"/>
      <c r="S5599" s="478"/>
      <c r="T5599" s="478"/>
      <c r="U5599" s="624"/>
      <c r="V5599" s="624"/>
      <c r="W5599" s="624"/>
      <c r="BB5599" s="478"/>
      <c r="BC5599" s="478"/>
      <c r="BD5599" s="478"/>
      <c r="BE5599" s="478"/>
      <c r="BF5599" s="478"/>
      <c r="BG5599" s="478"/>
    </row>
    <row r="5600" spans="2:59" x14ac:dyDescent="0.2">
      <c r="B5600" s="478"/>
      <c r="C5600" s="478"/>
      <c r="D5600" s="620"/>
      <c r="E5600" s="620"/>
      <c r="F5600" s="620"/>
      <c r="G5600" s="479"/>
      <c r="H5600" s="621"/>
      <c r="I5600" s="622"/>
      <c r="J5600" s="622"/>
      <c r="K5600" s="623"/>
      <c r="L5600" s="623"/>
      <c r="M5600" s="622"/>
      <c r="N5600" s="623"/>
      <c r="O5600" s="622"/>
      <c r="P5600" s="479"/>
      <c r="Q5600" s="479"/>
      <c r="R5600" s="623"/>
      <c r="S5600" s="478"/>
      <c r="T5600" s="478"/>
      <c r="U5600" s="624"/>
      <c r="V5600" s="624"/>
      <c r="W5600" s="624"/>
      <c r="BB5600" s="478"/>
      <c r="BC5600" s="478"/>
      <c r="BD5600" s="478"/>
      <c r="BE5600" s="478"/>
      <c r="BF5600" s="478"/>
      <c r="BG5600" s="478"/>
    </row>
    <row r="5601" spans="2:59" x14ac:dyDescent="0.2">
      <c r="B5601" s="478"/>
      <c r="C5601" s="478"/>
      <c r="D5601" s="620"/>
      <c r="E5601" s="620"/>
      <c r="F5601" s="620"/>
      <c r="G5601" s="479"/>
      <c r="H5601" s="621"/>
      <c r="I5601" s="622"/>
      <c r="J5601" s="622"/>
      <c r="K5601" s="623"/>
      <c r="L5601" s="623"/>
      <c r="M5601" s="622"/>
      <c r="N5601" s="623"/>
      <c r="O5601" s="622"/>
      <c r="P5601" s="479"/>
      <c r="Q5601" s="479"/>
      <c r="R5601" s="623"/>
      <c r="S5601" s="478"/>
      <c r="T5601" s="478"/>
      <c r="U5601" s="624"/>
      <c r="V5601" s="624"/>
      <c r="W5601" s="624"/>
      <c r="BB5601" s="478"/>
      <c r="BC5601" s="478"/>
      <c r="BD5601" s="478"/>
      <c r="BE5601" s="478"/>
      <c r="BF5601" s="478"/>
      <c r="BG5601" s="478"/>
    </row>
    <row r="5602" spans="2:59" x14ac:dyDescent="0.2">
      <c r="B5602" s="478"/>
      <c r="C5602" s="478"/>
      <c r="D5602" s="620"/>
      <c r="E5602" s="620"/>
      <c r="F5602" s="620"/>
      <c r="G5602" s="479"/>
      <c r="H5602" s="621"/>
      <c r="I5602" s="622"/>
      <c r="J5602" s="622"/>
      <c r="K5602" s="623"/>
      <c r="L5602" s="623"/>
      <c r="M5602" s="622"/>
      <c r="N5602" s="623"/>
      <c r="O5602" s="622"/>
      <c r="P5602" s="479"/>
      <c r="Q5602" s="479"/>
      <c r="R5602" s="623"/>
      <c r="S5602" s="478"/>
      <c r="T5602" s="478"/>
      <c r="U5602" s="624"/>
      <c r="V5602" s="624"/>
      <c r="W5602" s="624"/>
      <c r="BB5602" s="478"/>
      <c r="BC5602" s="478"/>
      <c r="BD5602" s="478"/>
      <c r="BE5602" s="478"/>
      <c r="BF5602" s="478"/>
      <c r="BG5602" s="478"/>
    </row>
    <row r="5603" spans="2:59" x14ac:dyDescent="0.2">
      <c r="B5603" s="478"/>
      <c r="C5603" s="478"/>
      <c r="D5603" s="620"/>
      <c r="E5603" s="620"/>
      <c r="F5603" s="620"/>
      <c r="G5603" s="479"/>
      <c r="H5603" s="621"/>
      <c r="I5603" s="622"/>
      <c r="J5603" s="622"/>
      <c r="K5603" s="623"/>
      <c r="L5603" s="623"/>
      <c r="M5603" s="622"/>
      <c r="N5603" s="623"/>
      <c r="O5603" s="622"/>
      <c r="P5603" s="479"/>
      <c r="Q5603" s="479"/>
      <c r="R5603" s="623"/>
      <c r="S5603" s="478"/>
      <c r="T5603" s="478"/>
      <c r="U5603" s="624"/>
      <c r="V5603" s="624"/>
      <c r="W5603" s="624"/>
      <c r="BB5603" s="478"/>
      <c r="BC5603" s="478"/>
      <c r="BD5603" s="478"/>
      <c r="BE5603" s="478"/>
      <c r="BF5603" s="478"/>
      <c r="BG5603" s="478"/>
    </row>
    <row r="5604" spans="2:59" x14ac:dyDescent="0.2">
      <c r="B5604" s="478"/>
      <c r="C5604" s="478"/>
      <c r="D5604" s="620"/>
      <c r="E5604" s="620"/>
      <c r="F5604" s="620"/>
      <c r="G5604" s="479"/>
      <c r="H5604" s="621"/>
      <c r="I5604" s="622"/>
      <c r="J5604" s="622"/>
      <c r="K5604" s="623"/>
      <c r="L5604" s="623"/>
      <c r="M5604" s="622"/>
      <c r="N5604" s="623"/>
      <c r="O5604" s="622"/>
      <c r="P5604" s="479"/>
      <c r="Q5604" s="479"/>
      <c r="R5604" s="623"/>
      <c r="S5604" s="478"/>
      <c r="T5604" s="478"/>
      <c r="U5604" s="624"/>
      <c r="V5604" s="624"/>
      <c r="W5604" s="624"/>
      <c r="BB5604" s="478"/>
      <c r="BC5604" s="478"/>
      <c r="BD5604" s="478"/>
      <c r="BE5604" s="478"/>
      <c r="BF5604" s="478"/>
      <c r="BG5604" s="478"/>
    </row>
    <row r="5605" spans="2:59" x14ac:dyDescent="0.2">
      <c r="B5605" s="478"/>
      <c r="C5605" s="478"/>
      <c r="D5605" s="620"/>
      <c r="E5605" s="620"/>
      <c r="F5605" s="620"/>
      <c r="G5605" s="479"/>
      <c r="H5605" s="621"/>
      <c r="I5605" s="622"/>
      <c r="J5605" s="622"/>
      <c r="K5605" s="623"/>
      <c r="L5605" s="623"/>
      <c r="M5605" s="622"/>
      <c r="N5605" s="623"/>
      <c r="O5605" s="622"/>
      <c r="P5605" s="479"/>
      <c r="Q5605" s="479"/>
      <c r="R5605" s="623"/>
      <c r="S5605" s="478"/>
      <c r="T5605" s="478"/>
      <c r="U5605" s="624"/>
      <c r="V5605" s="624"/>
      <c r="W5605" s="624"/>
      <c r="BB5605" s="478"/>
      <c r="BC5605" s="478"/>
      <c r="BD5605" s="478"/>
      <c r="BE5605" s="478"/>
      <c r="BF5605" s="478"/>
      <c r="BG5605" s="478"/>
    </row>
    <row r="5606" spans="2:59" x14ac:dyDescent="0.2">
      <c r="B5606" s="478"/>
      <c r="C5606" s="478"/>
      <c r="D5606" s="620"/>
      <c r="E5606" s="620"/>
      <c r="F5606" s="620"/>
      <c r="G5606" s="479"/>
      <c r="H5606" s="621"/>
      <c r="I5606" s="622"/>
      <c r="J5606" s="622"/>
      <c r="K5606" s="623"/>
      <c r="L5606" s="623"/>
      <c r="M5606" s="622"/>
      <c r="N5606" s="623"/>
      <c r="O5606" s="622"/>
      <c r="P5606" s="479"/>
      <c r="Q5606" s="479"/>
      <c r="R5606" s="623"/>
      <c r="S5606" s="478"/>
      <c r="T5606" s="478"/>
      <c r="U5606" s="624"/>
      <c r="V5606" s="624"/>
      <c r="W5606" s="624"/>
      <c r="BB5606" s="478"/>
      <c r="BC5606" s="478"/>
      <c r="BD5606" s="478"/>
      <c r="BE5606" s="478"/>
      <c r="BF5606" s="478"/>
      <c r="BG5606" s="478"/>
    </row>
    <row r="5607" spans="2:59" x14ac:dyDescent="0.2">
      <c r="B5607" s="478"/>
      <c r="C5607" s="478"/>
      <c r="D5607" s="620"/>
      <c r="E5607" s="620"/>
      <c r="F5607" s="620"/>
      <c r="G5607" s="479"/>
      <c r="H5607" s="621"/>
      <c r="I5607" s="622"/>
      <c r="J5607" s="622"/>
      <c r="K5607" s="623"/>
      <c r="L5607" s="623"/>
      <c r="M5607" s="622"/>
      <c r="N5607" s="623"/>
      <c r="O5607" s="622"/>
      <c r="P5607" s="479"/>
      <c r="Q5607" s="479"/>
      <c r="R5607" s="623"/>
      <c r="S5607" s="478"/>
      <c r="T5607" s="478"/>
      <c r="U5607" s="624"/>
      <c r="V5607" s="624"/>
      <c r="W5607" s="624"/>
      <c r="BB5607" s="478"/>
      <c r="BC5607" s="478"/>
      <c r="BD5607" s="478"/>
      <c r="BE5607" s="478"/>
      <c r="BF5607" s="478"/>
      <c r="BG5607" s="478"/>
    </row>
    <row r="5608" spans="2:59" x14ac:dyDescent="0.2">
      <c r="B5608" s="478"/>
      <c r="C5608" s="478"/>
      <c r="D5608" s="620"/>
      <c r="E5608" s="620"/>
      <c r="F5608" s="620"/>
      <c r="G5608" s="479"/>
      <c r="H5608" s="621"/>
      <c r="I5608" s="622"/>
      <c r="J5608" s="622"/>
      <c r="K5608" s="623"/>
      <c r="L5608" s="623"/>
      <c r="M5608" s="622"/>
      <c r="N5608" s="623"/>
      <c r="O5608" s="622"/>
      <c r="P5608" s="479"/>
      <c r="Q5608" s="479"/>
      <c r="R5608" s="623"/>
      <c r="S5608" s="478"/>
      <c r="T5608" s="478"/>
      <c r="U5608" s="624"/>
      <c r="V5608" s="624"/>
      <c r="W5608" s="624"/>
      <c r="BB5608" s="478"/>
      <c r="BC5608" s="478"/>
      <c r="BD5608" s="478"/>
      <c r="BE5608" s="478"/>
      <c r="BF5608" s="478"/>
      <c r="BG5608" s="478"/>
    </row>
    <row r="5609" spans="2:59" x14ac:dyDescent="0.2">
      <c r="B5609" s="478"/>
      <c r="C5609" s="478"/>
      <c r="D5609" s="620"/>
      <c r="E5609" s="620"/>
      <c r="F5609" s="620"/>
      <c r="G5609" s="479"/>
      <c r="H5609" s="621"/>
      <c r="I5609" s="622"/>
      <c r="J5609" s="622"/>
      <c r="K5609" s="623"/>
      <c r="L5609" s="623"/>
      <c r="M5609" s="622"/>
      <c r="N5609" s="623"/>
      <c r="O5609" s="622"/>
      <c r="P5609" s="479"/>
      <c r="Q5609" s="479"/>
      <c r="R5609" s="623"/>
      <c r="S5609" s="478"/>
      <c r="T5609" s="478"/>
      <c r="U5609" s="624"/>
      <c r="V5609" s="624"/>
      <c r="W5609" s="624"/>
      <c r="BB5609" s="478"/>
      <c r="BC5609" s="478"/>
      <c r="BD5609" s="478"/>
      <c r="BE5609" s="478"/>
      <c r="BF5609" s="478"/>
      <c r="BG5609" s="478"/>
    </row>
    <row r="5610" spans="2:59" x14ac:dyDescent="0.2">
      <c r="B5610" s="478"/>
      <c r="C5610" s="478"/>
      <c r="D5610" s="620"/>
      <c r="E5610" s="620"/>
      <c r="F5610" s="620"/>
      <c r="G5610" s="479"/>
      <c r="H5610" s="621"/>
      <c r="I5610" s="622"/>
      <c r="J5610" s="622"/>
      <c r="K5610" s="623"/>
      <c r="L5610" s="623"/>
      <c r="M5610" s="622"/>
      <c r="N5610" s="623"/>
      <c r="O5610" s="622"/>
      <c r="P5610" s="479"/>
      <c r="Q5610" s="479"/>
      <c r="R5610" s="623"/>
      <c r="S5610" s="478"/>
      <c r="T5610" s="478"/>
      <c r="U5610" s="624"/>
      <c r="V5610" s="624"/>
      <c r="W5610" s="624"/>
      <c r="BB5610" s="478"/>
      <c r="BC5610" s="478"/>
      <c r="BD5610" s="478"/>
      <c r="BE5610" s="478"/>
      <c r="BF5610" s="478"/>
      <c r="BG5610" s="478"/>
    </row>
    <row r="5611" spans="2:59" x14ac:dyDescent="0.2">
      <c r="B5611" s="478"/>
      <c r="C5611" s="478"/>
      <c r="D5611" s="620"/>
      <c r="E5611" s="620"/>
      <c r="F5611" s="620"/>
      <c r="G5611" s="479"/>
      <c r="H5611" s="621"/>
      <c r="I5611" s="622"/>
      <c r="J5611" s="622"/>
      <c r="K5611" s="623"/>
      <c r="L5611" s="623"/>
      <c r="M5611" s="622"/>
      <c r="N5611" s="623"/>
      <c r="O5611" s="622"/>
      <c r="P5611" s="479"/>
      <c r="Q5611" s="479"/>
      <c r="R5611" s="623"/>
      <c r="S5611" s="478"/>
      <c r="T5611" s="478"/>
      <c r="U5611" s="624"/>
      <c r="V5611" s="624"/>
      <c r="W5611" s="624"/>
      <c r="BB5611" s="478"/>
      <c r="BC5611" s="478"/>
      <c r="BD5611" s="478"/>
      <c r="BE5611" s="478"/>
      <c r="BF5611" s="478"/>
      <c r="BG5611" s="478"/>
    </row>
    <row r="5612" spans="2:59" x14ac:dyDescent="0.2">
      <c r="B5612" s="478"/>
      <c r="C5612" s="478"/>
      <c r="D5612" s="620"/>
      <c r="E5612" s="620"/>
      <c r="F5612" s="620"/>
      <c r="G5612" s="479"/>
      <c r="H5612" s="621"/>
      <c r="I5612" s="622"/>
      <c r="J5612" s="622"/>
      <c r="K5612" s="623"/>
      <c r="L5612" s="623"/>
      <c r="M5612" s="622"/>
      <c r="N5612" s="623"/>
      <c r="O5612" s="622"/>
      <c r="P5612" s="479"/>
      <c r="Q5612" s="479"/>
      <c r="R5612" s="623"/>
      <c r="S5612" s="478"/>
      <c r="T5612" s="478"/>
      <c r="U5612" s="624"/>
      <c r="V5612" s="624"/>
      <c r="W5612" s="624"/>
      <c r="BB5612" s="478"/>
      <c r="BC5612" s="478"/>
      <c r="BD5612" s="478"/>
      <c r="BE5612" s="478"/>
      <c r="BF5612" s="478"/>
      <c r="BG5612" s="478"/>
    </row>
    <row r="5613" spans="2:59" x14ac:dyDescent="0.2">
      <c r="B5613" s="478"/>
      <c r="C5613" s="478"/>
      <c r="D5613" s="620"/>
      <c r="E5613" s="620"/>
      <c r="F5613" s="620"/>
      <c r="G5613" s="479"/>
      <c r="H5613" s="621"/>
      <c r="I5613" s="622"/>
      <c r="J5613" s="622"/>
      <c r="K5613" s="623"/>
      <c r="L5613" s="623"/>
      <c r="M5613" s="622"/>
      <c r="N5613" s="623"/>
      <c r="O5613" s="622"/>
      <c r="P5613" s="479"/>
      <c r="Q5613" s="479"/>
      <c r="R5613" s="623"/>
      <c r="S5613" s="478"/>
      <c r="T5613" s="478"/>
      <c r="U5613" s="624"/>
      <c r="V5613" s="624"/>
      <c r="W5613" s="624"/>
      <c r="BB5613" s="478"/>
      <c r="BC5613" s="478"/>
      <c r="BD5613" s="478"/>
      <c r="BE5613" s="478"/>
      <c r="BF5613" s="478"/>
      <c r="BG5613" s="478"/>
    </row>
    <row r="5614" spans="2:59" x14ac:dyDescent="0.2">
      <c r="B5614" s="478"/>
      <c r="C5614" s="478"/>
      <c r="D5614" s="620"/>
      <c r="E5614" s="620"/>
      <c r="F5614" s="620"/>
      <c r="G5614" s="479"/>
      <c r="H5614" s="621"/>
      <c r="I5614" s="622"/>
      <c r="J5614" s="622"/>
      <c r="K5614" s="623"/>
      <c r="L5614" s="623"/>
      <c r="M5614" s="622"/>
      <c r="N5614" s="623"/>
      <c r="O5614" s="622"/>
      <c r="P5614" s="479"/>
      <c r="Q5614" s="479"/>
      <c r="R5614" s="623"/>
      <c r="S5614" s="478"/>
      <c r="T5614" s="478"/>
      <c r="U5614" s="624"/>
      <c r="V5614" s="624"/>
      <c r="W5614" s="624"/>
      <c r="BB5614" s="478"/>
      <c r="BC5614" s="478"/>
      <c r="BD5614" s="478"/>
      <c r="BE5614" s="478"/>
      <c r="BF5614" s="478"/>
      <c r="BG5614" s="478"/>
    </row>
    <row r="5615" spans="2:59" x14ac:dyDescent="0.2">
      <c r="B5615" s="478"/>
      <c r="C5615" s="478"/>
      <c r="D5615" s="620"/>
      <c r="E5615" s="620"/>
      <c r="F5615" s="620"/>
      <c r="G5615" s="479"/>
      <c r="H5615" s="621"/>
      <c r="I5615" s="622"/>
      <c r="J5615" s="622"/>
      <c r="K5615" s="623"/>
      <c r="L5615" s="623"/>
      <c r="M5615" s="622"/>
      <c r="N5615" s="623"/>
      <c r="O5615" s="622"/>
      <c r="P5615" s="479"/>
      <c r="Q5615" s="479"/>
      <c r="R5615" s="623"/>
      <c r="S5615" s="478"/>
      <c r="T5615" s="478"/>
      <c r="U5615" s="624"/>
      <c r="V5615" s="624"/>
      <c r="W5615" s="624"/>
      <c r="BB5615" s="478"/>
      <c r="BC5615" s="478"/>
      <c r="BD5615" s="478"/>
      <c r="BE5615" s="478"/>
      <c r="BF5615" s="478"/>
      <c r="BG5615" s="478"/>
    </row>
    <row r="5616" spans="2:59" x14ac:dyDescent="0.2">
      <c r="B5616" s="478"/>
      <c r="C5616" s="478"/>
      <c r="D5616" s="620"/>
      <c r="E5616" s="620"/>
      <c r="F5616" s="620"/>
      <c r="G5616" s="479"/>
      <c r="H5616" s="621"/>
      <c r="I5616" s="622"/>
      <c r="J5616" s="622"/>
      <c r="K5616" s="623"/>
      <c r="L5616" s="623"/>
      <c r="M5616" s="622"/>
      <c r="N5616" s="623"/>
      <c r="O5616" s="622"/>
      <c r="P5616" s="479"/>
      <c r="Q5616" s="479"/>
      <c r="R5616" s="623"/>
      <c r="S5616" s="478"/>
      <c r="T5616" s="478"/>
      <c r="U5616" s="624"/>
      <c r="V5616" s="624"/>
      <c r="W5616" s="624"/>
      <c r="BB5616" s="478"/>
      <c r="BC5616" s="478"/>
      <c r="BD5616" s="478"/>
      <c r="BE5616" s="478"/>
      <c r="BF5616" s="478"/>
      <c r="BG5616" s="478"/>
    </row>
    <row r="5617" spans="2:59" x14ac:dyDescent="0.2">
      <c r="B5617" s="478"/>
      <c r="C5617" s="478"/>
      <c r="D5617" s="620"/>
      <c r="E5617" s="620"/>
      <c r="F5617" s="620"/>
      <c r="G5617" s="479"/>
      <c r="H5617" s="621"/>
      <c r="I5617" s="622"/>
      <c r="J5617" s="622"/>
      <c r="K5617" s="623"/>
      <c r="L5617" s="623"/>
      <c r="M5617" s="622"/>
      <c r="N5617" s="623"/>
      <c r="O5617" s="622"/>
      <c r="P5617" s="479"/>
      <c r="Q5617" s="479"/>
      <c r="R5617" s="623"/>
      <c r="S5617" s="478"/>
      <c r="T5617" s="478"/>
      <c r="U5617" s="624"/>
      <c r="V5617" s="624"/>
      <c r="W5617" s="624"/>
      <c r="BB5617" s="478"/>
      <c r="BC5617" s="478"/>
      <c r="BD5617" s="478"/>
      <c r="BE5617" s="478"/>
      <c r="BF5617" s="478"/>
      <c r="BG5617" s="478"/>
    </row>
    <row r="5618" spans="2:59" x14ac:dyDescent="0.2">
      <c r="B5618" s="478"/>
      <c r="C5618" s="478"/>
      <c r="D5618" s="620"/>
      <c r="E5618" s="620"/>
      <c r="F5618" s="620"/>
      <c r="G5618" s="479"/>
      <c r="H5618" s="621"/>
      <c r="I5618" s="622"/>
      <c r="J5618" s="622"/>
      <c r="K5618" s="623"/>
      <c r="L5618" s="623"/>
      <c r="M5618" s="622"/>
      <c r="N5618" s="623"/>
      <c r="O5618" s="622"/>
      <c r="P5618" s="479"/>
      <c r="Q5618" s="479"/>
      <c r="R5618" s="623"/>
      <c r="S5618" s="478"/>
      <c r="T5618" s="478"/>
      <c r="U5618" s="624"/>
      <c r="V5618" s="624"/>
      <c r="W5618" s="624"/>
      <c r="BB5618" s="478"/>
      <c r="BC5618" s="478"/>
      <c r="BD5618" s="478"/>
      <c r="BE5618" s="478"/>
      <c r="BF5618" s="478"/>
      <c r="BG5618" s="478"/>
    </row>
    <row r="5619" spans="2:59" x14ac:dyDescent="0.2">
      <c r="B5619" s="478"/>
      <c r="C5619" s="478"/>
      <c r="D5619" s="620"/>
      <c r="E5619" s="620"/>
      <c r="F5619" s="620"/>
      <c r="G5619" s="479"/>
      <c r="H5619" s="621"/>
      <c r="I5619" s="622"/>
      <c r="J5619" s="622"/>
      <c r="K5619" s="623"/>
      <c r="L5619" s="623"/>
      <c r="M5619" s="622"/>
      <c r="N5619" s="623"/>
      <c r="O5619" s="622"/>
      <c r="P5619" s="479"/>
      <c r="Q5619" s="479"/>
      <c r="R5619" s="623"/>
      <c r="S5619" s="478"/>
      <c r="T5619" s="478"/>
      <c r="U5619" s="624"/>
      <c r="V5619" s="624"/>
      <c r="W5619" s="624"/>
      <c r="BB5619" s="478"/>
      <c r="BC5619" s="478"/>
      <c r="BD5619" s="478"/>
      <c r="BE5619" s="478"/>
      <c r="BF5619" s="478"/>
      <c r="BG5619" s="478"/>
    </row>
    <row r="5620" spans="2:59" x14ac:dyDescent="0.2">
      <c r="B5620" s="478"/>
      <c r="C5620" s="478"/>
      <c r="D5620" s="620"/>
      <c r="E5620" s="620"/>
      <c r="F5620" s="620"/>
      <c r="G5620" s="479"/>
      <c r="H5620" s="621"/>
      <c r="I5620" s="622"/>
      <c r="J5620" s="622"/>
      <c r="K5620" s="623"/>
      <c r="L5620" s="623"/>
      <c r="M5620" s="622"/>
      <c r="N5620" s="623"/>
      <c r="O5620" s="622"/>
      <c r="P5620" s="479"/>
      <c r="Q5620" s="479"/>
      <c r="R5620" s="623"/>
      <c r="S5620" s="478"/>
      <c r="T5620" s="478"/>
      <c r="U5620" s="624"/>
      <c r="V5620" s="624"/>
      <c r="W5620" s="624"/>
      <c r="BB5620" s="478"/>
      <c r="BC5620" s="478"/>
      <c r="BD5620" s="478"/>
      <c r="BE5620" s="478"/>
      <c r="BF5620" s="478"/>
      <c r="BG5620" s="478"/>
    </row>
    <row r="5621" spans="2:59" x14ac:dyDescent="0.2">
      <c r="B5621" s="478"/>
      <c r="C5621" s="478"/>
      <c r="D5621" s="620"/>
      <c r="E5621" s="620"/>
      <c r="F5621" s="620"/>
      <c r="G5621" s="479"/>
      <c r="H5621" s="621"/>
      <c r="I5621" s="622"/>
      <c r="J5621" s="622"/>
      <c r="K5621" s="623"/>
      <c r="L5621" s="623"/>
      <c r="M5621" s="622"/>
      <c r="N5621" s="623"/>
      <c r="O5621" s="622"/>
      <c r="P5621" s="479"/>
      <c r="Q5621" s="479"/>
      <c r="R5621" s="623"/>
      <c r="S5621" s="478"/>
      <c r="T5621" s="478"/>
      <c r="U5621" s="624"/>
      <c r="V5621" s="624"/>
      <c r="W5621" s="624"/>
      <c r="BB5621" s="478"/>
      <c r="BC5621" s="478"/>
      <c r="BD5621" s="478"/>
      <c r="BE5621" s="478"/>
      <c r="BF5621" s="478"/>
      <c r="BG5621" s="478"/>
    </row>
    <row r="5622" spans="2:59" x14ac:dyDescent="0.2">
      <c r="B5622" s="478"/>
      <c r="C5622" s="478"/>
      <c r="D5622" s="620"/>
      <c r="E5622" s="620"/>
      <c r="F5622" s="620"/>
      <c r="G5622" s="479"/>
      <c r="H5622" s="621"/>
      <c r="I5622" s="622"/>
      <c r="J5622" s="622"/>
      <c r="K5622" s="623"/>
      <c r="L5622" s="623"/>
      <c r="M5622" s="622"/>
      <c r="N5622" s="623"/>
      <c r="O5622" s="622"/>
      <c r="P5622" s="479"/>
      <c r="Q5622" s="479"/>
      <c r="R5622" s="623"/>
      <c r="S5622" s="478"/>
      <c r="T5622" s="478"/>
      <c r="U5622" s="624"/>
      <c r="V5622" s="624"/>
      <c r="W5622" s="624"/>
      <c r="BB5622" s="478"/>
      <c r="BC5622" s="478"/>
      <c r="BD5622" s="478"/>
      <c r="BE5622" s="478"/>
      <c r="BF5622" s="478"/>
      <c r="BG5622" s="478"/>
    </row>
    <row r="5623" spans="2:59" x14ac:dyDescent="0.2">
      <c r="B5623" s="478"/>
      <c r="C5623" s="478"/>
      <c r="D5623" s="620"/>
      <c r="E5623" s="620"/>
      <c r="F5623" s="620"/>
      <c r="G5623" s="479"/>
      <c r="H5623" s="621"/>
      <c r="I5623" s="622"/>
      <c r="J5623" s="622"/>
      <c r="K5623" s="623"/>
      <c r="L5623" s="623"/>
      <c r="M5623" s="622"/>
      <c r="N5623" s="623"/>
      <c r="O5623" s="622"/>
      <c r="P5623" s="479"/>
      <c r="Q5623" s="479"/>
      <c r="R5623" s="623"/>
      <c r="S5623" s="478"/>
      <c r="T5623" s="478"/>
      <c r="U5623" s="624"/>
      <c r="V5623" s="624"/>
      <c r="W5623" s="624"/>
      <c r="BB5623" s="478"/>
      <c r="BC5623" s="478"/>
      <c r="BD5623" s="478"/>
      <c r="BE5623" s="478"/>
      <c r="BF5623" s="478"/>
      <c r="BG5623" s="478"/>
    </row>
    <row r="5624" spans="2:59" x14ac:dyDescent="0.2">
      <c r="B5624" s="478"/>
      <c r="C5624" s="478"/>
      <c r="D5624" s="620"/>
      <c r="E5624" s="620"/>
      <c r="F5624" s="620"/>
      <c r="G5624" s="479"/>
      <c r="H5624" s="621"/>
      <c r="I5624" s="622"/>
      <c r="J5624" s="622"/>
      <c r="K5624" s="623"/>
      <c r="L5624" s="623"/>
      <c r="M5624" s="622"/>
      <c r="N5624" s="623"/>
      <c r="O5624" s="622"/>
      <c r="P5624" s="479"/>
      <c r="Q5624" s="479"/>
      <c r="R5624" s="623"/>
      <c r="S5624" s="478"/>
      <c r="T5624" s="478"/>
      <c r="U5624" s="624"/>
      <c r="V5624" s="624"/>
      <c r="W5624" s="624"/>
      <c r="BB5624" s="478"/>
      <c r="BC5624" s="478"/>
      <c r="BD5624" s="478"/>
      <c r="BE5624" s="478"/>
      <c r="BF5624" s="478"/>
      <c r="BG5624" s="478"/>
    </row>
    <row r="5625" spans="2:59" x14ac:dyDescent="0.2">
      <c r="B5625" s="478"/>
      <c r="C5625" s="478"/>
      <c r="D5625" s="620"/>
      <c r="E5625" s="620"/>
      <c r="F5625" s="620"/>
      <c r="G5625" s="479"/>
      <c r="H5625" s="621"/>
      <c r="I5625" s="622"/>
      <c r="J5625" s="622"/>
      <c r="K5625" s="623"/>
      <c r="L5625" s="623"/>
      <c r="M5625" s="622"/>
      <c r="N5625" s="623"/>
      <c r="O5625" s="622"/>
      <c r="P5625" s="479"/>
      <c r="Q5625" s="479"/>
      <c r="R5625" s="623"/>
      <c r="S5625" s="478"/>
      <c r="T5625" s="478"/>
      <c r="U5625" s="624"/>
      <c r="V5625" s="624"/>
      <c r="W5625" s="624"/>
      <c r="BB5625" s="478"/>
      <c r="BC5625" s="478"/>
      <c r="BD5625" s="478"/>
      <c r="BE5625" s="478"/>
      <c r="BF5625" s="478"/>
      <c r="BG5625" s="478"/>
    </row>
    <row r="5626" spans="2:59" x14ac:dyDescent="0.2">
      <c r="B5626" s="478"/>
      <c r="C5626" s="478"/>
      <c r="D5626" s="620"/>
      <c r="E5626" s="620"/>
      <c r="F5626" s="620"/>
      <c r="G5626" s="479"/>
      <c r="H5626" s="621"/>
      <c r="I5626" s="622"/>
      <c r="J5626" s="622"/>
      <c r="K5626" s="623"/>
      <c r="L5626" s="623"/>
      <c r="M5626" s="622"/>
      <c r="N5626" s="623"/>
      <c r="O5626" s="622"/>
      <c r="P5626" s="479"/>
      <c r="Q5626" s="479"/>
      <c r="R5626" s="623"/>
      <c r="S5626" s="478"/>
      <c r="T5626" s="478"/>
      <c r="U5626" s="624"/>
      <c r="V5626" s="624"/>
      <c r="W5626" s="624"/>
      <c r="BB5626" s="478"/>
      <c r="BC5626" s="478"/>
      <c r="BD5626" s="478"/>
      <c r="BE5626" s="478"/>
      <c r="BF5626" s="478"/>
      <c r="BG5626" s="478"/>
    </row>
    <row r="5627" spans="2:59" x14ac:dyDescent="0.2">
      <c r="B5627" s="478"/>
      <c r="C5627" s="478"/>
      <c r="D5627" s="620"/>
      <c r="E5627" s="620"/>
      <c r="F5627" s="620"/>
      <c r="G5627" s="479"/>
      <c r="H5627" s="621"/>
      <c r="I5627" s="622"/>
      <c r="J5627" s="622"/>
      <c r="K5627" s="623"/>
      <c r="L5627" s="623"/>
      <c r="M5627" s="622"/>
      <c r="N5627" s="623"/>
      <c r="O5627" s="622"/>
      <c r="P5627" s="479"/>
      <c r="Q5627" s="479"/>
      <c r="R5627" s="623"/>
      <c r="S5627" s="478"/>
      <c r="T5627" s="478"/>
      <c r="U5627" s="624"/>
      <c r="V5627" s="624"/>
      <c r="W5627" s="624"/>
      <c r="BB5627" s="478"/>
      <c r="BC5627" s="478"/>
      <c r="BD5627" s="478"/>
      <c r="BE5627" s="478"/>
      <c r="BF5627" s="478"/>
      <c r="BG5627" s="478"/>
    </row>
    <row r="5628" spans="2:59" x14ac:dyDescent="0.2">
      <c r="B5628" s="478"/>
      <c r="C5628" s="478"/>
      <c r="D5628" s="620"/>
      <c r="E5628" s="620"/>
      <c r="F5628" s="620"/>
      <c r="G5628" s="479"/>
      <c r="H5628" s="621"/>
      <c r="I5628" s="622"/>
      <c r="J5628" s="622"/>
      <c r="K5628" s="623"/>
      <c r="L5628" s="623"/>
      <c r="M5628" s="622"/>
      <c r="N5628" s="623"/>
      <c r="O5628" s="622"/>
      <c r="P5628" s="479"/>
      <c r="Q5628" s="479"/>
      <c r="R5628" s="623"/>
      <c r="S5628" s="478"/>
      <c r="T5628" s="478"/>
      <c r="U5628" s="624"/>
      <c r="V5628" s="624"/>
      <c r="W5628" s="624"/>
      <c r="BB5628" s="478"/>
      <c r="BC5628" s="478"/>
      <c r="BD5628" s="478"/>
      <c r="BE5628" s="478"/>
      <c r="BF5628" s="478"/>
      <c r="BG5628" s="478"/>
    </row>
    <row r="5629" spans="2:59" x14ac:dyDescent="0.2">
      <c r="B5629" s="478"/>
      <c r="C5629" s="478"/>
      <c r="D5629" s="620"/>
      <c r="E5629" s="620"/>
      <c r="F5629" s="620"/>
      <c r="G5629" s="479"/>
      <c r="H5629" s="621"/>
      <c r="I5629" s="622"/>
      <c r="J5629" s="622"/>
      <c r="K5629" s="623"/>
      <c r="L5629" s="623"/>
      <c r="M5629" s="622"/>
      <c r="N5629" s="623"/>
      <c r="O5629" s="622"/>
      <c r="P5629" s="479"/>
      <c r="Q5629" s="479"/>
      <c r="R5629" s="623"/>
      <c r="S5629" s="478"/>
      <c r="T5629" s="478"/>
      <c r="U5629" s="624"/>
      <c r="V5629" s="624"/>
      <c r="W5629" s="624"/>
      <c r="BB5629" s="478"/>
      <c r="BC5629" s="478"/>
      <c r="BD5629" s="478"/>
      <c r="BE5629" s="478"/>
      <c r="BF5629" s="478"/>
      <c r="BG5629" s="478"/>
    </row>
    <row r="5630" spans="2:59" x14ac:dyDescent="0.2">
      <c r="B5630" s="478"/>
      <c r="C5630" s="478"/>
      <c r="D5630" s="620"/>
      <c r="E5630" s="620"/>
      <c r="F5630" s="620"/>
      <c r="G5630" s="479"/>
      <c r="H5630" s="621"/>
      <c r="I5630" s="622"/>
      <c r="J5630" s="622"/>
      <c r="K5630" s="623"/>
      <c r="L5630" s="623"/>
      <c r="M5630" s="622"/>
      <c r="N5630" s="623"/>
      <c r="O5630" s="622"/>
      <c r="P5630" s="479"/>
      <c r="Q5630" s="479"/>
      <c r="R5630" s="623"/>
      <c r="S5630" s="478"/>
      <c r="T5630" s="478"/>
      <c r="U5630" s="624"/>
      <c r="V5630" s="624"/>
      <c r="W5630" s="624"/>
      <c r="BB5630" s="478"/>
      <c r="BC5630" s="478"/>
      <c r="BD5630" s="478"/>
      <c r="BE5630" s="478"/>
      <c r="BF5630" s="478"/>
      <c r="BG5630" s="478"/>
    </row>
    <row r="5631" spans="2:59" x14ac:dyDescent="0.2">
      <c r="B5631" s="478"/>
      <c r="C5631" s="478"/>
      <c r="D5631" s="620"/>
      <c r="E5631" s="620"/>
      <c r="F5631" s="620"/>
      <c r="G5631" s="479"/>
      <c r="H5631" s="621"/>
      <c r="I5631" s="622"/>
      <c r="J5631" s="622"/>
      <c r="K5631" s="623"/>
      <c r="L5631" s="623"/>
      <c r="M5631" s="622"/>
      <c r="N5631" s="623"/>
      <c r="O5631" s="622"/>
      <c r="P5631" s="479"/>
      <c r="Q5631" s="479"/>
      <c r="R5631" s="623"/>
      <c r="S5631" s="478"/>
      <c r="T5631" s="478"/>
      <c r="U5631" s="624"/>
      <c r="V5631" s="624"/>
      <c r="W5631" s="624"/>
      <c r="BB5631" s="478"/>
      <c r="BC5631" s="478"/>
      <c r="BD5631" s="478"/>
      <c r="BE5631" s="478"/>
      <c r="BF5631" s="478"/>
      <c r="BG5631" s="478"/>
    </row>
    <row r="5632" spans="2:59" x14ac:dyDescent="0.2">
      <c r="B5632" s="478"/>
      <c r="C5632" s="478"/>
      <c r="D5632" s="620"/>
      <c r="E5632" s="620"/>
      <c r="F5632" s="620"/>
      <c r="G5632" s="479"/>
      <c r="H5632" s="621"/>
      <c r="I5632" s="622"/>
      <c r="J5632" s="622"/>
      <c r="K5632" s="623"/>
      <c r="L5632" s="623"/>
      <c r="M5632" s="622"/>
      <c r="N5632" s="623"/>
      <c r="O5632" s="622"/>
      <c r="P5632" s="479"/>
      <c r="Q5632" s="479"/>
      <c r="R5632" s="623"/>
      <c r="S5632" s="478"/>
      <c r="T5632" s="478"/>
      <c r="U5632" s="624"/>
      <c r="V5632" s="624"/>
      <c r="W5632" s="624"/>
      <c r="BB5632" s="478"/>
      <c r="BC5632" s="478"/>
      <c r="BD5632" s="478"/>
      <c r="BE5632" s="478"/>
      <c r="BF5632" s="478"/>
      <c r="BG5632" s="478"/>
    </row>
    <row r="5633" spans="2:59" x14ac:dyDescent="0.2">
      <c r="B5633" s="478"/>
      <c r="C5633" s="478"/>
      <c r="D5633" s="620"/>
      <c r="E5633" s="620"/>
      <c r="F5633" s="620"/>
      <c r="G5633" s="479"/>
      <c r="H5633" s="621"/>
      <c r="I5633" s="622"/>
      <c r="J5633" s="622"/>
      <c r="K5633" s="623"/>
      <c r="L5633" s="623"/>
      <c r="M5633" s="622"/>
      <c r="N5633" s="623"/>
      <c r="O5633" s="622"/>
      <c r="P5633" s="479"/>
      <c r="Q5633" s="479"/>
      <c r="R5633" s="623"/>
      <c r="S5633" s="478"/>
      <c r="T5633" s="478"/>
      <c r="U5633" s="624"/>
      <c r="V5633" s="624"/>
      <c r="W5633" s="624"/>
      <c r="BB5633" s="478"/>
      <c r="BC5633" s="478"/>
      <c r="BD5633" s="478"/>
      <c r="BE5633" s="478"/>
      <c r="BF5633" s="478"/>
      <c r="BG5633" s="478"/>
    </row>
    <row r="5634" spans="2:59" x14ac:dyDescent="0.2">
      <c r="B5634" s="478"/>
      <c r="C5634" s="478"/>
      <c r="D5634" s="620"/>
      <c r="E5634" s="620"/>
      <c r="F5634" s="620"/>
      <c r="G5634" s="479"/>
      <c r="H5634" s="621"/>
      <c r="I5634" s="622"/>
      <c r="J5634" s="622"/>
      <c r="K5634" s="623"/>
      <c r="L5634" s="623"/>
      <c r="M5634" s="622"/>
      <c r="N5634" s="623"/>
      <c r="O5634" s="622"/>
      <c r="P5634" s="479"/>
      <c r="Q5634" s="479"/>
      <c r="R5634" s="623"/>
      <c r="S5634" s="478"/>
      <c r="T5634" s="478"/>
      <c r="U5634" s="624"/>
      <c r="V5634" s="624"/>
      <c r="W5634" s="624"/>
      <c r="BB5634" s="478"/>
      <c r="BC5634" s="478"/>
      <c r="BD5634" s="478"/>
      <c r="BE5634" s="478"/>
      <c r="BF5634" s="478"/>
      <c r="BG5634" s="478"/>
    </row>
    <row r="5635" spans="2:59" x14ac:dyDescent="0.2">
      <c r="B5635" s="478"/>
      <c r="C5635" s="478"/>
      <c r="D5635" s="620"/>
      <c r="E5635" s="620"/>
      <c r="F5635" s="620"/>
      <c r="G5635" s="479"/>
      <c r="H5635" s="621"/>
      <c r="I5635" s="622"/>
      <c r="J5635" s="622"/>
      <c r="K5635" s="623"/>
      <c r="L5635" s="623"/>
      <c r="M5635" s="622"/>
      <c r="N5635" s="623"/>
      <c r="O5635" s="622"/>
      <c r="P5635" s="479"/>
      <c r="Q5635" s="479"/>
      <c r="R5635" s="623"/>
      <c r="S5635" s="478"/>
      <c r="T5635" s="478"/>
      <c r="U5635" s="624"/>
      <c r="V5635" s="624"/>
      <c r="W5635" s="624"/>
      <c r="BB5635" s="478"/>
      <c r="BC5635" s="478"/>
      <c r="BD5635" s="478"/>
      <c r="BE5635" s="478"/>
      <c r="BF5635" s="478"/>
      <c r="BG5635" s="478"/>
    </row>
    <row r="5636" spans="2:59" x14ac:dyDescent="0.2">
      <c r="B5636" s="478"/>
      <c r="C5636" s="478"/>
      <c r="D5636" s="620"/>
      <c r="E5636" s="620"/>
      <c r="F5636" s="620"/>
      <c r="G5636" s="479"/>
      <c r="H5636" s="621"/>
      <c r="I5636" s="622"/>
      <c r="J5636" s="622"/>
      <c r="K5636" s="623"/>
      <c r="L5636" s="623"/>
      <c r="M5636" s="622"/>
      <c r="N5636" s="623"/>
      <c r="O5636" s="622"/>
      <c r="P5636" s="479"/>
      <c r="Q5636" s="479"/>
      <c r="R5636" s="623"/>
      <c r="S5636" s="478"/>
      <c r="T5636" s="478"/>
      <c r="U5636" s="624"/>
      <c r="V5636" s="624"/>
      <c r="W5636" s="624"/>
      <c r="BB5636" s="478"/>
      <c r="BC5636" s="478"/>
      <c r="BD5636" s="478"/>
      <c r="BE5636" s="478"/>
      <c r="BF5636" s="478"/>
      <c r="BG5636" s="478"/>
    </row>
    <row r="5637" spans="2:59" x14ac:dyDescent="0.2">
      <c r="B5637" s="478"/>
      <c r="C5637" s="478"/>
      <c r="D5637" s="620"/>
      <c r="E5637" s="620"/>
      <c r="F5637" s="620"/>
      <c r="G5637" s="479"/>
      <c r="H5637" s="621"/>
      <c r="I5637" s="622"/>
      <c r="J5637" s="622"/>
      <c r="K5637" s="623"/>
      <c r="L5637" s="623"/>
      <c r="M5637" s="622"/>
      <c r="N5637" s="623"/>
      <c r="O5637" s="622"/>
      <c r="P5637" s="479"/>
      <c r="Q5637" s="479"/>
      <c r="R5637" s="623"/>
      <c r="S5637" s="478"/>
      <c r="T5637" s="478"/>
      <c r="U5637" s="624"/>
      <c r="V5637" s="624"/>
      <c r="W5637" s="624"/>
      <c r="BB5637" s="478"/>
      <c r="BC5637" s="478"/>
      <c r="BD5637" s="478"/>
      <c r="BE5637" s="478"/>
      <c r="BF5637" s="478"/>
      <c r="BG5637" s="478"/>
    </row>
    <row r="5638" spans="2:59" x14ac:dyDescent="0.2">
      <c r="B5638" s="478"/>
      <c r="C5638" s="478"/>
      <c r="D5638" s="620"/>
      <c r="E5638" s="620"/>
      <c r="F5638" s="620"/>
      <c r="G5638" s="479"/>
      <c r="H5638" s="621"/>
      <c r="I5638" s="622"/>
      <c r="J5638" s="622"/>
      <c r="K5638" s="623"/>
      <c r="L5638" s="623"/>
      <c r="M5638" s="622"/>
      <c r="N5638" s="623"/>
      <c r="O5638" s="622"/>
      <c r="P5638" s="479"/>
      <c r="Q5638" s="479"/>
      <c r="R5638" s="623"/>
      <c r="S5638" s="478"/>
      <c r="T5638" s="478"/>
      <c r="U5638" s="624"/>
      <c r="V5638" s="624"/>
      <c r="W5638" s="624"/>
      <c r="BB5638" s="478"/>
      <c r="BC5638" s="478"/>
      <c r="BD5638" s="478"/>
      <c r="BE5638" s="478"/>
      <c r="BF5638" s="478"/>
      <c r="BG5638" s="478"/>
    </row>
    <row r="5639" spans="2:59" x14ac:dyDescent="0.2">
      <c r="B5639" s="478"/>
      <c r="C5639" s="478"/>
      <c r="D5639" s="620"/>
      <c r="E5639" s="620"/>
      <c r="F5639" s="620"/>
      <c r="G5639" s="479"/>
      <c r="H5639" s="621"/>
      <c r="I5639" s="622"/>
      <c r="J5639" s="622"/>
      <c r="K5639" s="623"/>
      <c r="L5639" s="623"/>
      <c r="M5639" s="622"/>
      <c r="N5639" s="623"/>
      <c r="O5639" s="622"/>
      <c r="P5639" s="479"/>
      <c r="Q5639" s="479"/>
      <c r="R5639" s="623"/>
      <c r="S5639" s="478"/>
      <c r="T5639" s="478"/>
      <c r="U5639" s="624"/>
      <c r="V5639" s="624"/>
      <c r="W5639" s="624"/>
      <c r="BB5639" s="478"/>
      <c r="BC5639" s="478"/>
      <c r="BD5639" s="478"/>
      <c r="BE5639" s="478"/>
      <c r="BF5639" s="478"/>
      <c r="BG5639" s="478"/>
    </row>
    <row r="5640" spans="2:59" x14ac:dyDescent="0.2">
      <c r="B5640" s="478"/>
      <c r="C5640" s="478"/>
      <c r="D5640" s="620"/>
      <c r="E5640" s="620"/>
      <c r="F5640" s="620"/>
      <c r="G5640" s="479"/>
      <c r="H5640" s="621"/>
      <c r="I5640" s="622"/>
      <c r="J5640" s="622"/>
      <c r="K5640" s="623"/>
      <c r="L5640" s="623"/>
      <c r="M5640" s="622"/>
      <c r="N5640" s="623"/>
      <c r="O5640" s="622"/>
      <c r="P5640" s="479"/>
      <c r="Q5640" s="479"/>
      <c r="R5640" s="623"/>
      <c r="S5640" s="478"/>
      <c r="T5640" s="478"/>
      <c r="U5640" s="624"/>
      <c r="V5640" s="624"/>
      <c r="W5640" s="624"/>
      <c r="BB5640" s="478"/>
      <c r="BC5640" s="478"/>
      <c r="BD5640" s="478"/>
      <c r="BE5640" s="478"/>
      <c r="BF5640" s="478"/>
      <c r="BG5640" s="478"/>
    </row>
    <row r="5641" spans="2:59" x14ac:dyDescent="0.2">
      <c r="B5641" s="478"/>
      <c r="C5641" s="478"/>
      <c r="D5641" s="620"/>
      <c r="E5641" s="620"/>
      <c r="F5641" s="620"/>
      <c r="G5641" s="479"/>
      <c r="H5641" s="621"/>
      <c r="I5641" s="622"/>
      <c r="J5641" s="622"/>
      <c r="K5641" s="623"/>
      <c r="L5641" s="623"/>
      <c r="M5641" s="622"/>
      <c r="N5641" s="623"/>
      <c r="O5641" s="622"/>
      <c r="P5641" s="479"/>
      <c r="Q5641" s="479"/>
      <c r="R5641" s="623"/>
      <c r="S5641" s="478"/>
      <c r="T5641" s="478"/>
      <c r="U5641" s="624"/>
      <c r="V5641" s="624"/>
      <c r="W5641" s="624"/>
      <c r="BB5641" s="478"/>
      <c r="BC5641" s="478"/>
      <c r="BD5641" s="478"/>
      <c r="BE5641" s="478"/>
      <c r="BF5641" s="478"/>
      <c r="BG5641" s="478"/>
    </row>
    <row r="5642" spans="2:59" x14ac:dyDescent="0.2">
      <c r="B5642" s="478"/>
      <c r="C5642" s="478"/>
      <c r="D5642" s="620"/>
      <c r="E5642" s="620"/>
      <c r="F5642" s="620"/>
      <c r="G5642" s="479"/>
      <c r="H5642" s="621"/>
      <c r="I5642" s="622"/>
      <c r="J5642" s="622"/>
      <c r="K5642" s="623"/>
      <c r="L5642" s="623"/>
      <c r="M5642" s="622"/>
      <c r="N5642" s="623"/>
      <c r="O5642" s="622"/>
      <c r="P5642" s="479"/>
      <c r="Q5642" s="479"/>
      <c r="R5642" s="623"/>
      <c r="S5642" s="478"/>
      <c r="T5642" s="478"/>
      <c r="U5642" s="624"/>
      <c r="V5642" s="624"/>
      <c r="W5642" s="624"/>
      <c r="BB5642" s="478"/>
      <c r="BC5642" s="478"/>
      <c r="BD5642" s="478"/>
      <c r="BE5642" s="478"/>
      <c r="BF5642" s="478"/>
      <c r="BG5642" s="478"/>
    </row>
    <row r="5643" spans="2:59" x14ac:dyDescent="0.2">
      <c r="B5643" s="478"/>
      <c r="C5643" s="478"/>
      <c r="D5643" s="620"/>
      <c r="E5643" s="620"/>
      <c r="F5643" s="620"/>
      <c r="G5643" s="479"/>
      <c r="H5643" s="621"/>
      <c r="I5643" s="622"/>
      <c r="J5643" s="622"/>
      <c r="K5643" s="623"/>
      <c r="L5643" s="623"/>
      <c r="M5643" s="622"/>
      <c r="N5643" s="623"/>
      <c r="O5643" s="622"/>
      <c r="P5643" s="479"/>
      <c r="Q5643" s="479"/>
      <c r="R5643" s="623"/>
      <c r="S5643" s="478"/>
      <c r="T5643" s="478"/>
      <c r="U5643" s="624"/>
      <c r="V5643" s="624"/>
      <c r="W5643" s="624"/>
      <c r="BB5643" s="478"/>
      <c r="BC5643" s="478"/>
      <c r="BD5643" s="478"/>
      <c r="BE5643" s="478"/>
      <c r="BF5643" s="478"/>
      <c r="BG5643" s="478"/>
    </row>
    <row r="5644" spans="2:59" x14ac:dyDescent="0.2">
      <c r="B5644" s="478"/>
      <c r="C5644" s="478"/>
      <c r="D5644" s="620"/>
      <c r="E5644" s="620"/>
      <c r="F5644" s="620"/>
      <c r="G5644" s="479"/>
      <c r="H5644" s="621"/>
      <c r="I5644" s="622"/>
      <c r="J5644" s="622"/>
      <c r="K5644" s="623"/>
      <c r="L5644" s="623"/>
      <c r="M5644" s="622"/>
      <c r="N5644" s="623"/>
      <c r="O5644" s="622"/>
      <c r="P5644" s="479"/>
      <c r="Q5644" s="479"/>
      <c r="R5644" s="623"/>
      <c r="S5644" s="478"/>
      <c r="T5644" s="478"/>
      <c r="U5644" s="624"/>
      <c r="V5644" s="624"/>
      <c r="W5644" s="624"/>
      <c r="BB5644" s="478"/>
      <c r="BC5644" s="478"/>
      <c r="BD5644" s="478"/>
      <c r="BE5644" s="478"/>
      <c r="BF5644" s="478"/>
      <c r="BG5644" s="478"/>
    </row>
    <row r="5645" spans="2:59" x14ac:dyDescent="0.2">
      <c r="B5645" s="478"/>
      <c r="C5645" s="478"/>
      <c r="D5645" s="620"/>
      <c r="E5645" s="620"/>
      <c r="F5645" s="620"/>
      <c r="G5645" s="479"/>
      <c r="H5645" s="621"/>
      <c r="I5645" s="622"/>
      <c r="J5645" s="622"/>
      <c r="K5645" s="623"/>
      <c r="L5645" s="623"/>
      <c r="M5645" s="622"/>
      <c r="N5645" s="623"/>
      <c r="O5645" s="622"/>
      <c r="P5645" s="479"/>
      <c r="Q5645" s="479"/>
      <c r="R5645" s="623"/>
      <c r="S5645" s="478"/>
      <c r="T5645" s="478"/>
      <c r="U5645" s="624"/>
      <c r="V5645" s="624"/>
      <c r="W5645" s="624"/>
      <c r="BB5645" s="478"/>
      <c r="BC5645" s="478"/>
      <c r="BD5645" s="478"/>
      <c r="BE5645" s="478"/>
      <c r="BF5645" s="478"/>
      <c r="BG5645" s="478"/>
    </row>
    <row r="5646" spans="2:59" x14ac:dyDescent="0.2">
      <c r="B5646" s="478"/>
      <c r="C5646" s="478"/>
      <c r="D5646" s="620"/>
      <c r="E5646" s="620"/>
      <c r="F5646" s="620"/>
      <c r="G5646" s="479"/>
      <c r="H5646" s="621"/>
      <c r="I5646" s="622"/>
      <c r="J5646" s="622"/>
      <c r="K5646" s="623"/>
      <c r="L5646" s="623"/>
      <c r="M5646" s="622"/>
      <c r="N5646" s="623"/>
      <c r="O5646" s="622"/>
      <c r="P5646" s="479"/>
      <c r="Q5646" s="479"/>
      <c r="R5646" s="623"/>
      <c r="S5646" s="478"/>
      <c r="T5646" s="478"/>
      <c r="U5646" s="624"/>
      <c r="V5646" s="624"/>
      <c r="W5646" s="624"/>
      <c r="BB5646" s="478"/>
      <c r="BC5646" s="478"/>
      <c r="BD5646" s="478"/>
      <c r="BE5646" s="478"/>
      <c r="BF5646" s="478"/>
      <c r="BG5646" s="478"/>
    </row>
    <row r="5647" spans="2:59" x14ac:dyDescent="0.2">
      <c r="B5647" s="478"/>
      <c r="C5647" s="478"/>
      <c r="D5647" s="620"/>
      <c r="E5647" s="620"/>
      <c r="F5647" s="620"/>
      <c r="G5647" s="479"/>
      <c r="H5647" s="621"/>
      <c r="I5647" s="622"/>
      <c r="J5647" s="622"/>
      <c r="K5647" s="623"/>
      <c r="L5647" s="623"/>
      <c r="M5647" s="622"/>
      <c r="N5647" s="623"/>
      <c r="O5647" s="622"/>
      <c r="P5647" s="479"/>
      <c r="Q5647" s="479"/>
      <c r="R5647" s="623"/>
      <c r="S5647" s="478"/>
      <c r="T5647" s="478"/>
      <c r="U5647" s="624"/>
      <c r="V5647" s="624"/>
      <c r="W5647" s="624"/>
      <c r="BB5647" s="478"/>
      <c r="BC5647" s="478"/>
      <c r="BD5647" s="478"/>
      <c r="BE5647" s="478"/>
      <c r="BF5647" s="478"/>
      <c r="BG5647" s="478"/>
    </row>
    <row r="5648" spans="2:59" x14ac:dyDescent="0.2">
      <c r="B5648" s="478"/>
      <c r="C5648" s="478"/>
      <c r="D5648" s="620"/>
      <c r="E5648" s="620"/>
      <c r="F5648" s="620"/>
      <c r="G5648" s="479"/>
      <c r="H5648" s="621"/>
      <c r="I5648" s="622"/>
      <c r="J5648" s="622"/>
      <c r="K5648" s="623"/>
      <c r="L5648" s="623"/>
      <c r="M5648" s="622"/>
      <c r="N5648" s="623"/>
      <c r="O5648" s="622"/>
      <c r="P5648" s="479"/>
      <c r="Q5648" s="479"/>
      <c r="R5648" s="623"/>
      <c r="S5648" s="478"/>
      <c r="T5648" s="478"/>
      <c r="U5648" s="624"/>
      <c r="V5648" s="624"/>
      <c r="W5648" s="624"/>
      <c r="BB5648" s="478"/>
      <c r="BC5648" s="478"/>
      <c r="BD5648" s="478"/>
      <c r="BE5648" s="478"/>
      <c r="BF5648" s="478"/>
      <c r="BG5648" s="478"/>
    </row>
    <row r="5649" spans="2:59" x14ac:dyDescent="0.2">
      <c r="B5649" s="478"/>
      <c r="C5649" s="478"/>
      <c r="D5649" s="620"/>
      <c r="E5649" s="620"/>
      <c r="F5649" s="620"/>
      <c r="G5649" s="479"/>
      <c r="H5649" s="621"/>
      <c r="I5649" s="622"/>
      <c r="J5649" s="622"/>
      <c r="K5649" s="623"/>
      <c r="L5649" s="623"/>
      <c r="M5649" s="622"/>
      <c r="N5649" s="623"/>
      <c r="O5649" s="622"/>
      <c r="P5649" s="479"/>
      <c r="Q5649" s="479"/>
      <c r="R5649" s="623"/>
      <c r="S5649" s="478"/>
      <c r="T5649" s="478"/>
      <c r="U5649" s="624"/>
      <c r="V5649" s="624"/>
      <c r="W5649" s="624"/>
      <c r="BB5649" s="478"/>
      <c r="BC5649" s="478"/>
      <c r="BD5649" s="478"/>
      <c r="BE5649" s="478"/>
      <c r="BF5649" s="478"/>
      <c r="BG5649" s="478"/>
    </row>
    <row r="5650" spans="2:59" x14ac:dyDescent="0.2">
      <c r="B5650" s="478"/>
      <c r="C5650" s="478"/>
      <c r="D5650" s="620"/>
      <c r="E5650" s="620"/>
      <c r="F5650" s="620"/>
      <c r="G5650" s="479"/>
      <c r="H5650" s="621"/>
      <c r="I5650" s="622"/>
      <c r="J5650" s="622"/>
      <c r="K5650" s="623"/>
      <c r="L5650" s="623"/>
      <c r="M5650" s="622"/>
      <c r="N5650" s="623"/>
      <c r="O5650" s="622"/>
      <c r="P5650" s="479"/>
      <c r="Q5650" s="479"/>
      <c r="R5650" s="623"/>
      <c r="S5650" s="478"/>
      <c r="T5650" s="478"/>
      <c r="U5650" s="624"/>
      <c r="V5650" s="624"/>
      <c r="W5650" s="624"/>
      <c r="BB5650" s="478"/>
      <c r="BC5650" s="478"/>
      <c r="BD5650" s="478"/>
      <c r="BE5650" s="478"/>
      <c r="BF5650" s="478"/>
      <c r="BG5650" s="478"/>
    </row>
    <row r="5651" spans="2:59" x14ac:dyDescent="0.2">
      <c r="B5651" s="478"/>
      <c r="C5651" s="478"/>
      <c r="D5651" s="620"/>
      <c r="E5651" s="620"/>
      <c r="F5651" s="620"/>
      <c r="G5651" s="479"/>
      <c r="H5651" s="621"/>
      <c r="I5651" s="622"/>
      <c r="J5651" s="622"/>
      <c r="K5651" s="623"/>
      <c r="L5651" s="623"/>
      <c r="M5651" s="622"/>
      <c r="N5651" s="623"/>
      <c r="O5651" s="622"/>
      <c r="P5651" s="479"/>
      <c r="Q5651" s="479"/>
      <c r="R5651" s="623"/>
      <c r="S5651" s="478"/>
      <c r="T5651" s="478"/>
      <c r="U5651" s="624"/>
      <c r="V5651" s="624"/>
      <c r="W5651" s="624"/>
      <c r="BB5651" s="478"/>
      <c r="BC5651" s="478"/>
      <c r="BD5651" s="478"/>
      <c r="BE5651" s="478"/>
      <c r="BF5651" s="478"/>
      <c r="BG5651" s="478"/>
    </row>
    <row r="5652" spans="2:59" x14ac:dyDescent="0.2">
      <c r="B5652" s="478"/>
      <c r="C5652" s="478"/>
      <c r="D5652" s="620"/>
      <c r="E5652" s="620"/>
      <c r="F5652" s="620"/>
      <c r="G5652" s="479"/>
      <c r="H5652" s="621"/>
      <c r="I5652" s="622"/>
      <c r="J5652" s="622"/>
      <c r="K5652" s="623"/>
      <c r="L5652" s="623"/>
      <c r="M5652" s="622"/>
      <c r="N5652" s="623"/>
      <c r="O5652" s="622"/>
      <c r="P5652" s="479"/>
      <c r="Q5652" s="479"/>
      <c r="R5652" s="623"/>
      <c r="S5652" s="478"/>
      <c r="T5652" s="478"/>
      <c r="U5652" s="624"/>
      <c r="V5652" s="624"/>
      <c r="W5652" s="624"/>
      <c r="BB5652" s="478"/>
      <c r="BC5652" s="478"/>
      <c r="BD5652" s="478"/>
      <c r="BE5652" s="478"/>
      <c r="BF5652" s="478"/>
      <c r="BG5652" s="478"/>
    </row>
    <row r="5653" spans="2:59" x14ac:dyDescent="0.2">
      <c r="B5653" s="478"/>
      <c r="C5653" s="478"/>
      <c r="D5653" s="620"/>
      <c r="E5653" s="620"/>
      <c r="F5653" s="620"/>
      <c r="G5653" s="479"/>
      <c r="H5653" s="621"/>
      <c r="I5653" s="622"/>
      <c r="J5653" s="622"/>
      <c r="K5653" s="623"/>
      <c r="L5653" s="623"/>
      <c r="M5653" s="622"/>
      <c r="N5653" s="623"/>
      <c r="O5653" s="622"/>
      <c r="P5653" s="479"/>
      <c r="Q5653" s="479"/>
      <c r="R5653" s="623"/>
      <c r="S5653" s="478"/>
      <c r="T5653" s="478"/>
      <c r="U5653" s="624"/>
      <c r="V5653" s="624"/>
      <c r="W5653" s="624"/>
      <c r="BB5653" s="478"/>
      <c r="BC5653" s="478"/>
      <c r="BD5653" s="478"/>
      <c r="BE5653" s="478"/>
      <c r="BF5653" s="478"/>
      <c r="BG5653" s="478"/>
    </row>
    <row r="5654" spans="2:59" x14ac:dyDescent="0.2">
      <c r="B5654" s="478"/>
      <c r="C5654" s="478"/>
      <c r="D5654" s="620"/>
      <c r="E5654" s="620"/>
      <c r="F5654" s="620"/>
      <c r="G5654" s="479"/>
      <c r="H5654" s="621"/>
      <c r="I5654" s="622"/>
      <c r="J5654" s="622"/>
      <c r="K5654" s="623"/>
      <c r="L5654" s="623"/>
      <c r="M5654" s="622"/>
      <c r="N5654" s="623"/>
      <c r="O5654" s="622"/>
      <c r="P5654" s="479"/>
      <c r="Q5654" s="479"/>
      <c r="R5654" s="623"/>
      <c r="S5654" s="478"/>
      <c r="T5654" s="478"/>
      <c r="U5654" s="624"/>
      <c r="V5654" s="624"/>
      <c r="W5654" s="624"/>
      <c r="BB5654" s="478"/>
      <c r="BC5654" s="478"/>
      <c r="BD5654" s="478"/>
      <c r="BE5654" s="478"/>
      <c r="BF5654" s="478"/>
      <c r="BG5654" s="478"/>
    </row>
    <row r="5655" spans="2:59" x14ac:dyDescent="0.2">
      <c r="B5655" s="478"/>
      <c r="C5655" s="478"/>
      <c r="D5655" s="620"/>
      <c r="E5655" s="620"/>
      <c r="F5655" s="620"/>
      <c r="G5655" s="479"/>
      <c r="H5655" s="621"/>
      <c r="I5655" s="622"/>
      <c r="J5655" s="622"/>
      <c r="K5655" s="623"/>
      <c r="L5655" s="623"/>
      <c r="M5655" s="622"/>
      <c r="N5655" s="623"/>
      <c r="O5655" s="622"/>
      <c r="P5655" s="479"/>
      <c r="Q5655" s="479"/>
      <c r="R5655" s="623"/>
      <c r="S5655" s="478"/>
      <c r="T5655" s="478"/>
      <c r="U5655" s="624"/>
      <c r="V5655" s="624"/>
      <c r="W5655" s="624"/>
      <c r="BB5655" s="478"/>
      <c r="BC5655" s="478"/>
      <c r="BD5655" s="478"/>
      <c r="BE5655" s="478"/>
      <c r="BF5655" s="478"/>
      <c r="BG5655" s="478"/>
    </row>
    <row r="5656" spans="2:59" x14ac:dyDescent="0.2">
      <c r="B5656" s="478"/>
      <c r="C5656" s="478"/>
      <c r="D5656" s="620"/>
      <c r="E5656" s="620"/>
      <c r="F5656" s="620"/>
      <c r="G5656" s="479"/>
      <c r="H5656" s="621"/>
      <c r="I5656" s="622"/>
      <c r="J5656" s="622"/>
      <c r="K5656" s="623"/>
      <c r="L5656" s="623"/>
      <c r="M5656" s="622"/>
      <c r="N5656" s="623"/>
      <c r="O5656" s="622"/>
      <c r="P5656" s="479"/>
      <c r="Q5656" s="479"/>
      <c r="R5656" s="623"/>
      <c r="S5656" s="478"/>
      <c r="T5656" s="478"/>
      <c r="U5656" s="624"/>
      <c r="V5656" s="624"/>
      <c r="W5656" s="624"/>
      <c r="BB5656" s="478"/>
      <c r="BC5656" s="478"/>
      <c r="BD5656" s="478"/>
      <c r="BE5656" s="478"/>
      <c r="BF5656" s="478"/>
      <c r="BG5656" s="478"/>
    </row>
    <row r="5657" spans="2:59" x14ac:dyDescent="0.2">
      <c r="B5657" s="478"/>
      <c r="C5657" s="478"/>
      <c r="D5657" s="620"/>
      <c r="E5657" s="620"/>
      <c r="F5657" s="620"/>
      <c r="G5657" s="479"/>
      <c r="H5657" s="621"/>
      <c r="I5657" s="622"/>
      <c r="J5657" s="622"/>
      <c r="K5657" s="623"/>
      <c r="L5657" s="623"/>
      <c r="M5657" s="622"/>
      <c r="N5657" s="623"/>
      <c r="O5657" s="622"/>
      <c r="P5657" s="479"/>
      <c r="Q5657" s="479"/>
      <c r="R5657" s="623"/>
      <c r="S5657" s="478"/>
      <c r="T5657" s="478"/>
      <c r="U5657" s="624"/>
      <c r="V5657" s="624"/>
      <c r="W5657" s="624"/>
      <c r="BB5657" s="478"/>
      <c r="BC5657" s="478"/>
      <c r="BD5657" s="478"/>
      <c r="BE5657" s="478"/>
      <c r="BF5657" s="478"/>
      <c r="BG5657" s="478"/>
    </row>
    <row r="5658" spans="2:59" x14ac:dyDescent="0.2">
      <c r="B5658" s="478"/>
      <c r="C5658" s="478"/>
      <c r="D5658" s="620"/>
      <c r="E5658" s="620"/>
      <c r="F5658" s="620"/>
      <c r="G5658" s="479"/>
      <c r="H5658" s="621"/>
      <c r="I5658" s="622"/>
      <c r="J5658" s="622"/>
      <c r="K5658" s="623"/>
      <c r="L5658" s="623"/>
      <c r="M5658" s="622"/>
      <c r="N5658" s="623"/>
      <c r="O5658" s="622"/>
      <c r="P5658" s="479"/>
      <c r="Q5658" s="479"/>
      <c r="R5658" s="623"/>
      <c r="S5658" s="478"/>
      <c r="T5658" s="478"/>
      <c r="U5658" s="624"/>
      <c r="V5658" s="624"/>
      <c r="W5658" s="624"/>
      <c r="BB5658" s="478"/>
      <c r="BC5658" s="478"/>
      <c r="BD5658" s="478"/>
      <c r="BE5658" s="478"/>
      <c r="BF5658" s="478"/>
      <c r="BG5658" s="478"/>
    </row>
    <row r="5659" spans="2:59" x14ac:dyDescent="0.2">
      <c r="B5659" s="478"/>
      <c r="C5659" s="478"/>
      <c r="D5659" s="620"/>
      <c r="E5659" s="620"/>
      <c r="F5659" s="620"/>
      <c r="G5659" s="479"/>
      <c r="H5659" s="621"/>
      <c r="I5659" s="622"/>
      <c r="J5659" s="622"/>
      <c r="K5659" s="623"/>
      <c r="L5659" s="623"/>
      <c r="M5659" s="622"/>
      <c r="N5659" s="623"/>
      <c r="O5659" s="622"/>
      <c r="P5659" s="479"/>
      <c r="Q5659" s="479"/>
      <c r="R5659" s="623"/>
      <c r="S5659" s="478"/>
      <c r="T5659" s="478"/>
      <c r="U5659" s="624"/>
      <c r="V5659" s="624"/>
      <c r="W5659" s="624"/>
      <c r="BB5659" s="478"/>
      <c r="BC5659" s="478"/>
      <c r="BD5659" s="478"/>
      <c r="BE5659" s="478"/>
      <c r="BF5659" s="478"/>
      <c r="BG5659" s="478"/>
    </row>
    <row r="5660" spans="2:59" x14ac:dyDescent="0.2">
      <c r="B5660" s="478"/>
      <c r="C5660" s="478"/>
      <c r="D5660" s="620"/>
      <c r="E5660" s="620"/>
      <c r="F5660" s="620"/>
      <c r="G5660" s="479"/>
      <c r="H5660" s="621"/>
      <c r="I5660" s="622"/>
      <c r="J5660" s="622"/>
      <c r="K5660" s="623"/>
      <c r="L5660" s="623"/>
      <c r="M5660" s="622"/>
      <c r="N5660" s="623"/>
      <c r="O5660" s="622"/>
      <c r="P5660" s="479"/>
      <c r="Q5660" s="479"/>
      <c r="R5660" s="623"/>
      <c r="S5660" s="478"/>
      <c r="T5660" s="478"/>
      <c r="U5660" s="624"/>
      <c r="V5660" s="624"/>
      <c r="W5660" s="624"/>
      <c r="BB5660" s="478"/>
      <c r="BC5660" s="478"/>
      <c r="BD5660" s="478"/>
      <c r="BE5660" s="478"/>
      <c r="BF5660" s="478"/>
      <c r="BG5660" s="478"/>
    </row>
    <row r="5661" spans="2:59" x14ac:dyDescent="0.2">
      <c r="B5661" s="478"/>
      <c r="C5661" s="478"/>
      <c r="D5661" s="620"/>
      <c r="E5661" s="620"/>
      <c r="F5661" s="620"/>
      <c r="G5661" s="479"/>
      <c r="H5661" s="621"/>
      <c r="I5661" s="622"/>
      <c r="J5661" s="622"/>
      <c r="K5661" s="623"/>
      <c r="L5661" s="623"/>
      <c r="M5661" s="622"/>
      <c r="N5661" s="623"/>
      <c r="O5661" s="622"/>
      <c r="P5661" s="479"/>
      <c r="Q5661" s="479"/>
      <c r="R5661" s="623"/>
      <c r="S5661" s="478"/>
      <c r="T5661" s="478"/>
      <c r="U5661" s="624"/>
      <c r="V5661" s="624"/>
      <c r="W5661" s="624"/>
      <c r="BB5661" s="478"/>
      <c r="BC5661" s="478"/>
      <c r="BD5661" s="478"/>
      <c r="BE5661" s="478"/>
      <c r="BF5661" s="478"/>
      <c r="BG5661" s="478"/>
    </row>
    <row r="5662" spans="2:59" x14ac:dyDescent="0.2">
      <c r="B5662" s="478"/>
      <c r="C5662" s="478"/>
      <c r="D5662" s="620"/>
      <c r="E5662" s="620"/>
      <c r="F5662" s="620"/>
      <c r="G5662" s="479"/>
      <c r="H5662" s="621"/>
      <c r="I5662" s="622"/>
      <c r="J5662" s="622"/>
      <c r="K5662" s="623"/>
      <c r="L5662" s="623"/>
      <c r="M5662" s="622"/>
      <c r="N5662" s="623"/>
      <c r="O5662" s="622"/>
      <c r="P5662" s="479"/>
      <c r="Q5662" s="479"/>
      <c r="R5662" s="623"/>
      <c r="S5662" s="478"/>
      <c r="T5662" s="478"/>
      <c r="U5662" s="624"/>
      <c r="V5662" s="624"/>
      <c r="W5662" s="624"/>
      <c r="BB5662" s="478"/>
      <c r="BC5662" s="478"/>
      <c r="BD5662" s="478"/>
      <c r="BE5662" s="478"/>
      <c r="BF5662" s="478"/>
      <c r="BG5662" s="478"/>
    </row>
    <row r="5663" spans="2:59" x14ac:dyDescent="0.2">
      <c r="B5663" s="478"/>
      <c r="C5663" s="478"/>
      <c r="D5663" s="620"/>
      <c r="E5663" s="620"/>
      <c r="F5663" s="620"/>
      <c r="G5663" s="479"/>
      <c r="H5663" s="621"/>
      <c r="I5663" s="622"/>
      <c r="J5663" s="622"/>
      <c r="K5663" s="623"/>
      <c r="L5663" s="623"/>
      <c r="M5663" s="622"/>
      <c r="N5663" s="623"/>
      <c r="O5663" s="622"/>
      <c r="P5663" s="479"/>
      <c r="Q5663" s="479"/>
      <c r="R5663" s="623"/>
      <c r="S5663" s="478"/>
      <c r="T5663" s="478"/>
      <c r="U5663" s="624"/>
      <c r="V5663" s="624"/>
      <c r="W5663" s="624"/>
      <c r="BB5663" s="478"/>
      <c r="BC5663" s="478"/>
      <c r="BD5663" s="478"/>
      <c r="BE5663" s="478"/>
      <c r="BF5663" s="478"/>
      <c r="BG5663" s="478"/>
    </row>
    <row r="5664" spans="2:59" x14ac:dyDescent="0.2">
      <c r="B5664" s="478"/>
      <c r="C5664" s="478"/>
      <c r="D5664" s="620"/>
      <c r="E5664" s="620"/>
      <c r="F5664" s="620"/>
      <c r="G5664" s="479"/>
      <c r="H5664" s="621"/>
      <c r="I5664" s="622"/>
      <c r="J5664" s="622"/>
      <c r="K5664" s="623"/>
      <c r="L5664" s="623"/>
      <c r="M5664" s="622"/>
      <c r="N5664" s="623"/>
      <c r="O5664" s="622"/>
      <c r="P5664" s="479"/>
      <c r="Q5664" s="479"/>
      <c r="R5664" s="623"/>
      <c r="S5664" s="478"/>
      <c r="T5664" s="478"/>
      <c r="U5664" s="624"/>
      <c r="V5664" s="624"/>
      <c r="W5664" s="624"/>
      <c r="BB5664" s="478"/>
      <c r="BC5664" s="478"/>
      <c r="BD5664" s="478"/>
      <c r="BE5664" s="478"/>
      <c r="BF5664" s="478"/>
      <c r="BG5664" s="478"/>
    </row>
    <row r="5665" spans="2:59" x14ac:dyDescent="0.2">
      <c r="B5665" s="478"/>
      <c r="C5665" s="478"/>
      <c r="D5665" s="620"/>
      <c r="E5665" s="620"/>
      <c r="F5665" s="620"/>
      <c r="G5665" s="479"/>
      <c r="H5665" s="621"/>
      <c r="I5665" s="622"/>
      <c r="J5665" s="622"/>
      <c r="K5665" s="623"/>
      <c r="L5665" s="623"/>
      <c r="M5665" s="622"/>
      <c r="N5665" s="623"/>
      <c r="O5665" s="622"/>
      <c r="P5665" s="479"/>
      <c r="Q5665" s="479"/>
      <c r="R5665" s="623"/>
      <c r="S5665" s="478"/>
      <c r="T5665" s="478"/>
      <c r="U5665" s="624"/>
      <c r="V5665" s="624"/>
      <c r="W5665" s="624"/>
      <c r="BB5665" s="478"/>
      <c r="BC5665" s="478"/>
      <c r="BD5665" s="478"/>
      <c r="BE5665" s="478"/>
      <c r="BF5665" s="478"/>
      <c r="BG5665" s="478"/>
    </row>
    <row r="5666" spans="2:59" x14ac:dyDescent="0.2">
      <c r="B5666" s="478"/>
      <c r="C5666" s="478"/>
      <c r="D5666" s="620"/>
      <c r="E5666" s="620"/>
      <c r="F5666" s="620"/>
      <c r="G5666" s="479"/>
      <c r="H5666" s="621"/>
      <c r="I5666" s="622"/>
      <c r="J5666" s="622"/>
      <c r="K5666" s="623"/>
      <c r="L5666" s="623"/>
      <c r="M5666" s="622"/>
      <c r="N5666" s="623"/>
      <c r="O5666" s="622"/>
      <c r="P5666" s="479"/>
      <c r="Q5666" s="479"/>
      <c r="R5666" s="623"/>
      <c r="S5666" s="478"/>
      <c r="T5666" s="478"/>
      <c r="U5666" s="624"/>
      <c r="V5666" s="624"/>
      <c r="W5666" s="624"/>
      <c r="BB5666" s="478"/>
      <c r="BC5666" s="478"/>
      <c r="BD5666" s="478"/>
      <c r="BE5666" s="478"/>
      <c r="BF5666" s="478"/>
      <c r="BG5666" s="478"/>
    </row>
    <row r="5667" spans="2:59" x14ac:dyDescent="0.2">
      <c r="B5667" s="478"/>
      <c r="C5667" s="478"/>
      <c r="D5667" s="620"/>
      <c r="E5667" s="620"/>
      <c r="F5667" s="620"/>
      <c r="G5667" s="479"/>
      <c r="H5667" s="621"/>
      <c r="I5667" s="622"/>
      <c r="J5667" s="622"/>
      <c r="K5667" s="623"/>
      <c r="L5667" s="623"/>
      <c r="M5667" s="622"/>
      <c r="N5667" s="623"/>
      <c r="O5667" s="622"/>
      <c r="P5667" s="479"/>
      <c r="Q5667" s="479"/>
      <c r="R5667" s="623"/>
      <c r="S5667" s="478"/>
      <c r="T5667" s="478"/>
      <c r="U5667" s="624"/>
      <c r="V5667" s="624"/>
      <c r="W5667" s="624"/>
      <c r="BB5667" s="478"/>
      <c r="BC5667" s="478"/>
      <c r="BD5667" s="478"/>
      <c r="BE5667" s="478"/>
      <c r="BF5667" s="478"/>
      <c r="BG5667" s="478"/>
    </row>
    <row r="5668" spans="2:59" x14ac:dyDescent="0.2">
      <c r="B5668" s="478"/>
      <c r="C5668" s="478"/>
      <c r="D5668" s="620"/>
      <c r="E5668" s="620"/>
      <c r="F5668" s="620"/>
      <c r="G5668" s="479"/>
      <c r="H5668" s="621"/>
      <c r="I5668" s="622"/>
      <c r="J5668" s="622"/>
      <c r="K5668" s="623"/>
      <c r="L5668" s="623"/>
      <c r="M5668" s="622"/>
      <c r="N5668" s="623"/>
      <c r="O5668" s="622"/>
      <c r="P5668" s="479"/>
      <c r="Q5668" s="479"/>
      <c r="R5668" s="623"/>
      <c r="S5668" s="478"/>
      <c r="T5668" s="478"/>
      <c r="U5668" s="624"/>
      <c r="V5668" s="624"/>
      <c r="W5668" s="624"/>
      <c r="BB5668" s="478"/>
      <c r="BC5668" s="478"/>
      <c r="BD5668" s="478"/>
      <c r="BE5668" s="478"/>
      <c r="BF5668" s="478"/>
      <c r="BG5668" s="478"/>
    </row>
    <row r="5669" spans="2:59" x14ac:dyDescent="0.2">
      <c r="B5669" s="478"/>
      <c r="C5669" s="478"/>
      <c r="D5669" s="620"/>
      <c r="E5669" s="620"/>
      <c r="F5669" s="620"/>
      <c r="G5669" s="479"/>
      <c r="H5669" s="621"/>
      <c r="I5669" s="622"/>
      <c r="J5669" s="622"/>
      <c r="K5669" s="623"/>
      <c r="L5669" s="623"/>
      <c r="M5669" s="622"/>
      <c r="N5669" s="623"/>
      <c r="O5669" s="622"/>
      <c r="P5669" s="479"/>
      <c r="Q5669" s="479"/>
      <c r="R5669" s="623"/>
      <c r="S5669" s="478"/>
      <c r="T5669" s="478"/>
      <c r="U5669" s="624"/>
      <c r="V5669" s="624"/>
      <c r="W5669" s="624"/>
      <c r="BB5669" s="478"/>
      <c r="BC5669" s="478"/>
      <c r="BD5669" s="478"/>
      <c r="BE5669" s="478"/>
      <c r="BF5669" s="478"/>
      <c r="BG5669" s="478"/>
    </row>
    <row r="5670" spans="2:59" x14ac:dyDescent="0.2">
      <c r="B5670" s="478"/>
      <c r="C5670" s="478"/>
      <c r="D5670" s="620"/>
      <c r="E5670" s="620"/>
      <c r="F5670" s="620"/>
      <c r="G5670" s="479"/>
      <c r="H5670" s="621"/>
      <c r="I5670" s="622"/>
      <c r="J5670" s="622"/>
      <c r="K5670" s="623"/>
      <c r="L5670" s="623"/>
      <c r="M5670" s="622"/>
      <c r="N5670" s="623"/>
      <c r="O5670" s="622"/>
      <c r="P5670" s="479"/>
      <c r="Q5670" s="479"/>
      <c r="R5670" s="623"/>
      <c r="S5670" s="478"/>
      <c r="T5670" s="478"/>
      <c r="U5670" s="624"/>
      <c r="V5670" s="624"/>
      <c r="W5670" s="624"/>
      <c r="BB5670" s="478"/>
      <c r="BC5670" s="478"/>
      <c r="BD5670" s="478"/>
      <c r="BE5670" s="478"/>
      <c r="BF5670" s="478"/>
      <c r="BG5670" s="478"/>
    </row>
    <row r="5671" spans="2:59" x14ac:dyDescent="0.2">
      <c r="B5671" s="478"/>
      <c r="C5671" s="478"/>
      <c r="D5671" s="620"/>
      <c r="E5671" s="620"/>
      <c r="F5671" s="620"/>
      <c r="G5671" s="479"/>
      <c r="H5671" s="621"/>
      <c r="I5671" s="622"/>
      <c r="J5671" s="622"/>
      <c r="K5671" s="623"/>
      <c r="L5671" s="623"/>
      <c r="M5671" s="622"/>
      <c r="N5671" s="623"/>
      <c r="O5671" s="622"/>
      <c r="P5671" s="479"/>
      <c r="Q5671" s="479"/>
      <c r="R5671" s="623"/>
      <c r="S5671" s="478"/>
      <c r="T5671" s="478"/>
      <c r="U5671" s="624"/>
      <c r="V5671" s="624"/>
      <c r="W5671" s="624"/>
      <c r="BB5671" s="478"/>
      <c r="BC5671" s="478"/>
      <c r="BD5671" s="478"/>
      <c r="BE5671" s="478"/>
      <c r="BF5671" s="478"/>
      <c r="BG5671" s="478"/>
    </row>
    <row r="5672" spans="2:59" x14ac:dyDescent="0.2">
      <c r="B5672" s="478"/>
      <c r="C5672" s="478"/>
      <c r="D5672" s="620"/>
      <c r="E5672" s="620"/>
      <c r="F5672" s="620"/>
      <c r="G5672" s="479"/>
      <c r="H5672" s="621"/>
      <c r="I5672" s="622"/>
      <c r="J5672" s="622"/>
      <c r="K5672" s="623"/>
      <c r="L5672" s="623"/>
      <c r="M5672" s="622"/>
      <c r="N5672" s="623"/>
      <c r="O5672" s="622"/>
      <c r="P5672" s="479"/>
      <c r="Q5672" s="479"/>
      <c r="R5672" s="623"/>
      <c r="S5672" s="478"/>
      <c r="T5672" s="478"/>
      <c r="U5672" s="624"/>
      <c r="V5672" s="624"/>
      <c r="W5672" s="624"/>
      <c r="BB5672" s="478"/>
      <c r="BC5672" s="478"/>
      <c r="BD5672" s="478"/>
      <c r="BE5672" s="478"/>
      <c r="BF5672" s="478"/>
      <c r="BG5672" s="478"/>
    </row>
    <row r="5673" spans="2:59" x14ac:dyDescent="0.2">
      <c r="B5673" s="478"/>
      <c r="C5673" s="478"/>
      <c r="D5673" s="620"/>
      <c r="E5673" s="620"/>
      <c r="F5673" s="620"/>
      <c r="G5673" s="479"/>
      <c r="H5673" s="621"/>
      <c r="I5673" s="622"/>
      <c r="J5673" s="622"/>
      <c r="K5673" s="623"/>
      <c r="L5673" s="623"/>
      <c r="M5673" s="622"/>
      <c r="N5673" s="623"/>
      <c r="O5673" s="622"/>
      <c r="P5673" s="479"/>
      <c r="Q5673" s="479"/>
      <c r="R5673" s="623"/>
      <c r="S5673" s="478"/>
      <c r="T5673" s="478"/>
      <c r="U5673" s="624"/>
      <c r="V5673" s="624"/>
      <c r="W5673" s="624"/>
      <c r="BB5673" s="478"/>
      <c r="BC5673" s="478"/>
      <c r="BD5673" s="478"/>
      <c r="BE5673" s="478"/>
      <c r="BF5673" s="478"/>
      <c r="BG5673" s="478"/>
    </row>
    <row r="5674" spans="2:59" x14ac:dyDescent="0.2">
      <c r="B5674" s="478"/>
      <c r="C5674" s="478"/>
      <c r="D5674" s="620"/>
      <c r="E5674" s="620"/>
      <c r="F5674" s="620"/>
      <c r="G5674" s="479"/>
      <c r="H5674" s="621"/>
      <c r="I5674" s="622"/>
      <c r="J5674" s="622"/>
      <c r="K5674" s="623"/>
      <c r="L5674" s="623"/>
      <c r="M5674" s="622"/>
      <c r="N5674" s="623"/>
      <c r="O5674" s="622"/>
      <c r="P5674" s="479"/>
      <c r="Q5674" s="479"/>
      <c r="R5674" s="623"/>
      <c r="S5674" s="478"/>
      <c r="T5674" s="478"/>
      <c r="U5674" s="624"/>
      <c r="V5674" s="624"/>
      <c r="W5674" s="624"/>
      <c r="BB5674" s="478"/>
      <c r="BC5674" s="478"/>
      <c r="BD5674" s="478"/>
      <c r="BE5674" s="478"/>
      <c r="BF5674" s="478"/>
      <c r="BG5674" s="478"/>
    </row>
    <row r="5675" spans="2:59" x14ac:dyDescent="0.2">
      <c r="B5675" s="478"/>
      <c r="C5675" s="478"/>
      <c r="D5675" s="620"/>
      <c r="E5675" s="620"/>
      <c r="F5675" s="620"/>
      <c r="G5675" s="479"/>
      <c r="H5675" s="621"/>
      <c r="I5675" s="622"/>
      <c r="J5675" s="622"/>
      <c r="K5675" s="623"/>
      <c r="L5675" s="623"/>
      <c r="M5675" s="622"/>
      <c r="N5675" s="623"/>
      <c r="O5675" s="622"/>
      <c r="P5675" s="479"/>
      <c r="Q5675" s="479"/>
      <c r="R5675" s="623"/>
      <c r="S5675" s="478"/>
      <c r="T5675" s="478"/>
      <c r="U5675" s="624"/>
      <c r="V5675" s="624"/>
      <c r="W5675" s="624"/>
      <c r="BB5675" s="478"/>
      <c r="BC5675" s="478"/>
      <c r="BD5675" s="478"/>
      <c r="BE5675" s="478"/>
      <c r="BF5675" s="478"/>
      <c r="BG5675" s="478"/>
    </row>
    <row r="5676" spans="2:59" x14ac:dyDescent="0.2">
      <c r="B5676" s="478"/>
      <c r="C5676" s="478"/>
      <c r="D5676" s="620"/>
      <c r="E5676" s="620"/>
      <c r="F5676" s="620"/>
      <c r="G5676" s="479"/>
      <c r="H5676" s="621"/>
      <c r="I5676" s="622"/>
      <c r="J5676" s="622"/>
      <c r="K5676" s="623"/>
      <c r="L5676" s="623"/>
      <c r="M5676" s="622"/>
      <c r="N5676" s="623"/>
      <c r="O5676" s="622"/>
      <c r="P5676" s="479"/>
      <c r="Q5676" s="479"/>
      <c r="R5676" s="623"/>
      <c r="S5676" s="478"/>
      <c r="T5676" s="478"/>
      <c r="U5676" s="624"/>
      <c r="V5676" s="624"/>
      <c r="W5676" s="624"/>
      <c r="BB5676" s="478"/>
      <c r="BC5676" s="478"/>
      <c r="BD5676" s="478"/>
      <c r="BE5676" s="478"/>
      <c r="BF5676" s="478"/>
      <c r="BG5676" s="478"/>
    </row>
    <row r="5677" spans="2:59" x14ac:dyDescent="0.2">
      <c r="B5677" s="478"/>
      <c r="C5677" s="478"/>
      <c r="D5677" s="620"/>
      <c r="E5677" s="620"/>
      <c r="F5677" s="620"/>
      <c r="G5677" s="479"/>
      <c r="H5677" s="621"/>
      <c r="I5677" s="622"/>
      <c r="J5677" s="622"/>
      <c r="K5677" s="623"/>
      <c r="L5677" s="623"/>
      <c r="M5677" s="622"/>
      <c r="N5677" s="623"/>
      <c r="O5677" s="622"/>
      <c r="P5677" s="479"/>
      <c r="Q5677" s="479"/>
      <c r="R5677" s="623"/>
      <c r="S5677" s="478"/>
      <c r="T5677" s="478"/>
      <c r="U5677" s="624"/>
      <c r="V5677" s="624"/>
      <c r="W5677" s="624"/>
      <c r="BB5677" s="478"/>
      <c r="BC5677" s="478"/>
      <c r="BD5677" s="478"/>
      <c r="BE5677" s="478"/>
      <c r="BF5677" s="478"/>
      <c r="BG5677" s="478"/>
    </row>
    <row r="5678" spans="2:59" x14ac:dyDescent="0.2">
      <c r="B5678" s="478"/>
      <c r="C5678" s="478"/>
      <c r="D5678" s="620"/>
      <c r="E5678" s="620"/>
      <c r="F5678" s="620"/>
      <c r="G5678" s="479"/>
      <c r="H5678" s="621"/>
      <c r="I5678" s="622"/>
      <c r="J5678" s="622"/>
      <c r="K5678" s="623"/>
      <c r="L5678" s="623"/>
      <c r="M5678" s="622"/>
      <c r="N5678" s="623"/>
      <c r="O5678" s="622"/>
      <c r="P5678" s="479"/>
      <c r="Q5678" s="479"/>
      <c r="R5678" s="623"/>
      <c r="S5678" s="478"/>
      <c r="T5678" s="478"/>
      <c r="U5678" s="624"/>
      <c r="V5678" s="624"/>
      <c r="W5678" s="624"/>
      <c r="BB5678" s="478"/>
      <c r="BC5678" s="478"/>
      <c r="BD5678" s="478"/>
      <c r="BE5678" s="478"/>
      <c r="BF5678" s="478"/>
      <c r="BG5678" s="478"/>
    </row>
    <row r="5679" spans="2:59" x14ac:dyDescent="0.2">
      <c r="B5679" s="478"/>
      <c r="C5679" s="478"/>
      <c r="D5679" s="620"/>
      <c r="E5679" s="620"/>
      <c r="F5679" s="620"/>
      <c r="G5679" s="479"/>
      <c r="H5679" s="621"/>
      <c r="I5679" s="622"/>
      <c r="J5679" s="622"/>
      <c r="K5679" s="623"/>
      <c r="L5679" s="623"/>
      <c r="M5679" s="622"/>
      <c r="N5679" s="623"/>
      <c r="O5679" s="622"/>
      <c r="P5679" s="479"/>
      <c r="Q5679" s="479"/>
      <c r="R5679" s="623"/>
      <c r="S5679" s="478"/>
      <c r="T5679" s="478"/>
      <c r="U5679" s="624"/>
      <c r="V5679" s="624"/>
      <c r="W5679" s="624"/>
      <c r="BB5679" s="478"/>
      <c r="BC5679" s="478"/>
      <c r="BD5679" s="478"/>
      <c r="BE5679" s="478"/>
      <c r="BF5679" s="478"/>
      <c r="BG5679" s="478"/>
    </row>
    <row r="5680" spans="2:59" x14ac:dyDescent="0.2">
      <c r="B5680" s="478"/>
      <c r="C5680" s="478"/>
      <c r="D5680" s="620"/>
      <c r="E5680" s="620"/>
      <c r="F5680" s="620"/>
      <c r="G5680" s="479"/>
      <c r="H5680" s="621"/>
      <c r="I5680" s="622"/>
      <c r="J5680" s="622"/>
      <c r="K5680" s="623"/>
      <c r="L5680" s="623"/>
      <c r="M5680" s="622"/>
      <c r="N5680" s="623"/>
      <c r="O5680" s="622"/>
      <c r="P5680" s="479"/>
      <c r="Q5680" s="479"/>
      <c r="R5680" s="623"/>
      <c r="S5680" s="478"/>
      <c r="T5680" s="478"/>
      <c r="U5680" s="624"/>
      <c r="V5680" s="624"/>
      <c r="W5680" s="624"/>
      <c r="BB5680" s="478"/>
      <c r="BC5680" s="478"/>
      <c r="BD5680" s="478"/>
      <c r="BE5680" s="478"/>
      <c r="BF5680" s="478"/>
      <c r="BG5680" s="478"/>
    </row>
    <row r="5681" spans="2:59" x14ac:dyDescent="0.2">
      <c r="B5681" s="478"/>
      <c r="C5681" s="478"/>
      <c r="D5681" s="620"/>
      <c r="E5681" s="620"/>
      <c r="F5681" s="620"/>
      <c r="G5681" s="479"/>
      <c r="H5681" s="621"/>
      <c r="I5681" s="622"/>
      <c r="J5681" s="622"/>
      <c r="K5681" s="623"/>
      <c r="L5681" s="623"/>
      <c r="M5681" s="622"/>
      <c r="N5681" s="623"/>
      <c r="O5681" s="622"/>
      <c r="P5681" s="479"/>
      <c r="Q5681" s="479"/>
      <c r="R5681" s="623"/>
      <c r="S5681" s="478"/>
      <c r="T5681" s="478"/>
      <c r="U5681" s="624"/>
      <c r="V5681" s="624"/>
      <c r="W5681" s="624"/>
      <c r="BB5681" s="478"/>
      <c r="BC5681" s="478"/>
      <c r="BD5681" s="478"/>
      <c r="BE5681" s="478"/>
      <c r="BF5681" s="478"/>
      <c r="BG5681" s="478"/>
    </row>
    <row r="5682" spans="2:59" x14ac:dyDescent="0.2">
      <c r="B5682" s="478"/>
      <c r="C5682" s="478"/>
      <c r="D5682" s="620"/>
      <c r="E5682" s="620"/>
      <c r="F5682" s="620"/>
      <c r="G5682" s="479"/>
      <c r="H5682" s="621"/>
      <c r="I5682" s="622"/>
      <c r="J5682" s="622"/>
      <c r="K5682" s="623"/>
      <c r="L5682" s="623"/>
      <c r="M5682" s="622"/>
      <c r="N5682" s="623"/>
      <c r="O5682" s="622"/>
      <c r="P5682" s="479"/>
      <c r="Q5682" s="479"/>
      <c r="R5682" s="623"/>
      <c r="S5682" s="478"/>
      <c r="T5682" s="478"/>
      <c r="U5682" s="624"/>
      <c r="V5682" s="624"/>
      <c r="W5682" s="624"/>
      <c r="BB5682" s="478"/>
      <c r="BC5682" s="478"/>
      <c r="BD5682" s="478"/>
      <c r="BE5682" s="478"/>
      <c r="BF5682" s="478"/>
      <c r="BG5682" s="478"/>
    </row>
    <row r="5683" spans="2:59" x14ac:dyDescent="0.2">
      <c r="B5683" s="478"/>
      <c r="C5683" s="478"/>
      <c r="D5683" s="620"/>
      <c r="E5683" s="620"/>
      <c r="F5683" s="620"/>
      <c r="G5683" s="479"/>
      <c r="H5683" s="621"/>
      <c r="I5683" s="622"/>
      <c r="J5683" s="622"/>
      <c r="K5683" s="623"/>
      <c r="L5683" s="623"/>
      <c r="M5683" s="622"/>
      <c r="N5683" s="623"/>
      <c r="O5683" s="622"/>
      <c r="P5683" s="479"/>
      <c r="Q5683" s="479"/>
      <c r="R5683" s="623"/>
      <c r="S5683" s="478"/>
      <c r="T5683" s="478"/>
      <c r="U5683" s="624"/>
      <c r="V5683" s="624"/>
      <c r="W5683" s="624"/>
      <c r="BB5683" s="478"/>
      <c r="BC5683" s="478"/>
      <c r="BD5683" s="478"/>
      <c r="BE5683" s="478"/>
      <c r="BF5683" s="478"/>
      <c r="BG5683" s="478"/>
    </row>
    <row r="5684" spans="2:59" x14ac:dyDescent="0.2">
      <c r="B5684" s="478"/>
      <c r="C5684" s="478"/>
      <c r="D5684" s="620"/>
      <c r="E5684" s="620"/>
      <c r="F5684" s="620"/>
      <c r="G5684" s="479"/>
      <c r="H5684" s="621"/>
      <c r="I5684" s="622"/>
      <c r="J5684" s="622"/>
      <c r="K5684" s="623"/>
      <c r="L5684" s="623"/>
      <c r="M5684" s="622"/>
      <c r="N5684" s="623"/>
      <c r="O5684" s="622"/>
      <c r="P5684" s="479"/>
      <c r="Q5684" s="479"/>
      <c r="R5684" s="623"/>
      <c r="S5684" s="478"/>
      <c r="T5684" s="478"/>
      <c r="U5684" s="624"/>
      <c r="V5684" s="624"/>
      <c r="W5684" s="624"/>
      <c r="BB5684" s="478"/>
      <c r="BC5684" s="478"/>
      <c r="BD5684" s="478"/>
      <c r="BE5684" s="478"/>
      <c r="BF5684" s="478"/>
      <c r="BG5684" s="478"/>
    </row>
    <row r="5685" spans="2:59" x14ac:dyDescent="0.2">
      <c r="B5685" s="478"/>
      <c r="C5685" s="478"/>
      <c r="D5685" s="620"/>
      <c r="E5685" s="620"/>
      <c r="F5685" s="620"/>
      <c r="G5685" s="479"/>
      <c r="H5685" s="621"/>
      <c r="I5685" s="622"/>
      <c r="J5685" s="622"/>
      <c r="K5685" s="623"/>
      <c r="L5685" s="623"/>
      <c r="M5685" s="622"/>
      <c r="N5685" s="623"/>
      <c r="O5685" s="622"/>
      <c r="P5685" s="479"/>
      <c r="Q5685" s="479"/>
      <c r="R5685" s="623"/>
      <c r="S5685" s="478"/>
      <c r="T5685" s="478"/>
      <c r="U5685" s="624"/>
      <c r="V5685" s="624"/>
      <c r="W5685" s="624"/>
      <c r="BB5685" s="478"/>
      <c r="BC5685" s="478"/>
      <c r="BD5685" s="478"/>
      <c r="BE5685" s="478"/>
      <c r="BF5685" s="478"/>
      <c r="BG5685" s="478"/>
    </row>
    <row r="5686" spans="2:59" x14ac:dyDescent="0.2">
      <c r="B5686" s="478"/>
      <c r="C5686" s="478"/>
      <c r="D5686" s="620"/>
      <c r="E5686" s="620"/>
      <c r="F5686" s="620"/>
      <c r="G5686" s="479"/>
      <c r="H5686" s="621"/>
      <c r="I5686" s="622"/>
      <c r="J5686" s="622"/>
      <c r="K5686" s="623"/>
      <c r="L5686" s="623"/>
      <c r="M5686" s="622"/>
      <c r="N5686" s="623"/>
      <c r="O5686" s="622"/>
      <c r="P5686" s="479"/>
      <c r="Q5686" s="479"/>
      <c r="R5686" s="623"/>
      <c r="S5686" s="478"/>
      <c r="T5686" s="478"/>
      <c r="U5686" s="624"/>
      <c r="V5686" s="624"/>
      <c r="W5686" s="624"/>
      <c r="BB5686" s="478"/>
      <c r="BC5686" s="478"/>
      <c r="BD5686" s="478"/>
      <c r="BE5686" s="478"/>
      <c r="BF5686" s="478"/>
      <c r="BG5686" s="478"/>
    </row>
    <row r="5687" spans="2:59" x14ac:dyDescent="0.2">
      <c r="B5687" s="478"/>
      <c r="C5687" s="478"/>
      <c r="D5687" s="620"/>
      <c r="E5687" s="620"/>
      <c r="F5687" s="620"/>
      <c r="G5687" s="479"/>
      <c r="H5687" s="621"/>
      <c r="I5687" s="622"/>
      <c r="J5687" s="622"/>
      <c r="K5687" s="623"/>
      <c r="L5687" s="623"/>
      <c r="M5687" s="622"/>
      <c r="N5687" s="623"/>
      <c r="O5687" s="622"/>
      <c r="P5687" s="479"/>
      <c r="Q5687" s="479"/>
      <c r="R5687" s="623"/>
      <c r="S5687" s="478"/>
      <c r="T5687" s="478"/>
      <c r="U5687" s="624"/>
      <c r="V5687" s="624"/>
      <c r="W5687" s="624"/>
      <c r="BB5687" s="478"/>
      <c r="BC5687" s="478"/>
      <c r="BD5687" s="478"/>
      <c r="BE5687" s="478"/>
      <c r="BF5687" s="478"/>
      <c r="BG5687" s="478"/>
    </row>
    <row r="5688" spans="2:59" x14ac:dyDescent="0.2">
      <c r="B5688" s="478"/>
      <c r="C5688" s="478"/>
      <c r="D5688" s="620"/>
      <c r="E5688" s="620"/>
      <c r="F5688" s="620"/>
      <c r="G5688" s="479"/>
      <c r="H5688" s="621"/>
      <c r="I5688" s="622"/>
      <c r="J5688" s="622"/>
      <c r="K5688" s="623"/>
      <c r="L5688" s="623"/>
      <c r="M5688" s="622"/>
      <c r="N5688" s="623"/>
      <c r="O5688" s="622"/>
      <c r="P5688" s="479"/>
      <c r="Q5688" s="479"/>
      <c r="R5688" s="623"/>
      <c r="S5688" s="478"/>
      <c r="T5688" s="478"/>
      <c r="U5688" s="624"/>
      <c r="V5688" s="624"/>
      <c r="W5688" s="624"/>
      <c r="BB5688" s="478"/>
      <c r="BC5688" s="478"/>
      <c r="BD5688" s="478"/>
      <c r="BE5688" s="478"/>
      <c r="BF5688" s="478"/>
      <c r="BG5688" s="478"/>
    </row>
    <row r="5689" spans="2:59" x14ac:dyDescent="0.2">
      <c r="B5689" s="478"/>
      <c r="C5689" s="478"/>
      <c r="D5689" s="620"/>
      <c r="E5689" s="620"/>
      <c r="F5689" s="620"/>
      <c r="G5689" s="479"/>
      <c r="H5689" s="621"/>
      <c r="I5689" s="622"/>
      <c r="J5689" s="622"/>
      <c r="K5689" s="623"/>
      <c r="L5689" s="623"/>
      <c r="M5689" s="622"/>
      <c r="N5689" s="623"/>
      <c r="O5689" s="622"/>
      <c r="P5689" s="479"/>
      <c r="Q5689" s="479"/>
      <c r="R5689" s="623"/>
      <c r="S5689" s="478"/>
      <c r="T5689" s="478"/>
      <c r="U5689" s="624"/>
      <c r="V5689" s="624"/>
      <c r="W5689" s="624"/>
      <c r="BB5689" s="478"/>
      <c r="BC5689" s="478"/>
      <c r="BD5689" s="478"/>
      <c r="BE5689" s="478"/>
      <c r="BF5689" s="478"/>
      <c r="BG5689" s="478"/>
    </row>
    <row r="5690" spans="2:59" x14ac:dyDescent="0.2">
      <c r="B5690" s="478"/>
      <c r="C5690" s="478"/>
      <c r="D5690" s="620"/>
      <c r="E5690" s="620"/>
      <c r="F5690" s="620"/>
      <c r="G5690" s="479"/>
      <c r="H5690" s="621"/>
      <c r="I5690" s="622"/>
      <c r="J5690" s="622"/>
      <c r="K5690" s="623"/>
      <c r="L5690" s="623"/>
      <c r="M5690" s="622"/>
      <c r="N5690" s="623"/>
      <c r="O5690" s="622"/>
      <c r="P5690" s="479"/>
      <c r="Q5690" s="479"/>
      <c r="R5690" s="623"/>
      <c r="S5690" s="478"/>
      <c r="T5690" s="478"/>
      <c r="U5690" s="624"/>
      <c r="V5690" s="624"/>
      <c r="W5690" s="624"/>
      <c r="BB5690" s="478"/>
      <c r="BC5690" s="478"/>
      <c r="BD5690" s="478"/>
      <c r="BE5690" s="478"/>
      <c r="BF5690" s="478"/>
      <c r="BG5690" s="478"/>
    </row>
    <row r="5691" spans="2:59" x14ac:dyDescent="0.2">
      <c r="B5691" s="478"/>
      <c r="C5691" s="478"/>
      <c r="D5691" s="620"/>
      <c r="E5691" s="620"/>
      <c r="F5691" s="620"/>
      <c r="G5691" s="479"/>
      <c r="H5691" s="621"/>
      <c r="I5691" s="622"/>
      <c r="J5691" s="622"/>
      <c r="K5691" s="623"/>
      <c r="L5691" s="623"/>
      <c r="M5691" s="622"/>
      <c r="N5691" s="623"/>
      <c r="O5691" s="622"/>
      <c r="P5691" s="479"/>
      <c r="Q5691" s="479"/>
      <c r="R5691" s="623"/>
      <c r="S5691" s="478"/>
      <c r="T5691" s="478"/>
      <c r="U5691" s="624"/>
      <c r="V5691" s="624"/>
      <c r="W5691" s="624"/>
      <c r="BB5691" s="478"/>
      <c r="BC5691" s="478"/>
      <c r="BD5691" s="478"/>
      <c r="BE5691" s="478"/>
      <c r="BF5691" s="478"/>
      <c r="BG5691" s="478"/>
    </row>
    <row r="5692" spans="2:59" x14ac:dyDescent="0.2">
      <c r="B5692" s="478"/>
      <c r="C5692" s="478"/>
      <c r="D5692" s="620"/>
      <c r="E5692" s="620"/>
      <c r="F5692" s="620"/>
      <c r="G5692" s="479"/>
      <c r="H5692" s="621"/>
      <c r="I5692" s="622"/>
      <c r="J5692" s="622"/>
      <c r="K5692" s="623"/>
      <c r="L5692" s="623"/>
      <c r="M5692" s="622"/>
      <c r="N5692" s="623"/>
      <c r="O5692" s="622"/>
      <c r="P5692" s="479"/>
      <c r="Q5692" s="479"/>
      <c r="R5692" s="623"/>
      <c r="S5692" s="478"/>
      <c r="T5692" s="478"/>
      <c r="U5692" s="624"/>
      <c r="V5692" s="624"/>
      <c r="W5692" s="624"/>
      <c r="BB5692" s="478"/>
      <c r="BC5692" s="478"/>
      <c r="BD5692" s="478"/>
      <c r="BE5692" s="478"/>
      <c r="BF5692" s="478"/>
      <c r="BG5692" s="478"/>
    </row>
    <row r="5693" spans="2:59" x14ac:dyDescent="0.2">
      <c r="B5693" s="478"/>
      <c r="C5693" s="478"/>
      <c r="D5693" s="620"/>
      <c r="E5693" s="620"/>
      <c r="F5693" s="620"/>
      <c r="G5693" s="479"/>
      <c r="H5693" s="621"/>
      <c r="I5693" s="622"/>
      <c r="J5693" s="622"/>
      <c r="K5693" s="623"/>
      <c r="L5693" s="623"/>
      <c r="M5693" s="622"/>
      <c r="N5693" s="623"/>
      <c r="O5693" s="622"/>
      <c r="P5693" s="479"/>
      <c r="Q5693" s="479"/>
      <c r="R5693" s="623"/>
      <c r="S5693" s="478"/>
      <c r="T5693" s="478"/>
      <c r="U5693" s="624"/>
      <c r="V5693" s="624"/>
      <c r="W5693" s="624"/>
      <c r="BB5693" s="478"/>
      <c r="BC5693" s="478"/>
      <c r="BD5693" s="478"/>
      <c r="BE5693" s="478"/>
      <c r="BF5693" s="478"/>
      <c r="BG5693" s="478"/>
    </row>
    <row r="5694" spans="2:59" x14ac:dyDescent="0.2">
      <c r="B5694" s="478"/>
      <c r="C5694" s="478"/>
      <c r="D5694" s="620"/>
      <c r="E5694" s="620"/>
      <c r="F5694" s="620"/>
      <c r="G5694" s="479"/>
      <c r="H5694" s="621"/>
      <c r="I5694" s="622"/>
      <c r="J5694" s="622"/>
      <c r="K5694" s="623"/>
      <c r="L5694" s="623"/>
      <c r="M5694" s="622"/>
      <c r="N5694" s="623"/>
      <c r="O5694" s="622"/>
      <c r="P5694" s="479"/>
      <c r="Q5694" s="479"/>
      <c r="R5694" s="623"/>
      <c r="S5694" s="478"/>
      <c r="T5694" s="478"/>
      <c r="U5694" s="624"/>
      <c r="V5694" s="624"/>
      <c r="W5694" s="624"/>
      <c r="BB5694" s="478"/>
      <c r="BC5694" s="478"/>
      <c r="BD5694" s="478"/>
      <c r="BE5694" s="478"/>
      <c r="BF5694" s="478"/>
      <c r="BG5694" s="478"/>
    </row>
    <row r="5695" spans="2:59" x14ac:dyDescent="0.2">
      <c r="B5695" s="478"/>
      <c r="C5695" s="478"/>
      <c r="D5695" s="620"/>
      <c r="E5695" s="620"/>
      <c r="F5695" s="620"/>
      <c r="G5695" s="479"/>
      <c r="H5695" s="621"/>
      <c r="I5695" s="622"/>
      <c r="J5695" s="622"/>
      <c r="K5695" s="623"/>
      <c r="L5695" s="623"/>
      <c r="M5695" s="622"/>
      <c r="N5695" s="623"/>
      <c r="O5695" s="622"/>
      <c r="P5695" s="479"/>
      <c r="Q5695" s="479"/>
      <c r="R5695" s="623"/>
      <c r="S5695" s="478"/>
      <c r="T5695" s="478"/>
      <c r="U5695" s="624"/>
      <c r="V5695" s="624"/>
      <c r="W5695" s="624"/>
      <c r="BB5695" s="478"/>
      <c r="BC5695" s="478"/>
      <c r="BD5695" s="478"/>
      <c r="BE5695" s="478"/>
      <c r="BF5695" s="478"/>
      <c r="BG5695" s="478"/>
    </row>
    <row r="5696" spans="2:59" x14ac:dyDescent="0.2">
      <c r="B5696" s="478"/>
      <c r="C5696" s="478"/>
      <c r="D5696" s="620"/>
      <c r="E5696" s="620"/>
      <c r="F5696" s="620"/>
      <c r="G5696" s="479"/>
      <c r="H5696" s="621"/>
      <c r="I5696" s="622"/>
      <c r="J5696" s="622"/>
      <c r="K5696" s="623"/>
      <c r="L5696" s="623"/>
      <c r="M5696" s="622"/>
      <c r="N5696" s="623"/>
      <c r="O5696" s="622"/>
      <c r="P5696" s="479"/>
      <c r="Q5696" s="479"/>
      <c r="R5696" s="623"/>
      <c r="S5696" s="478"/>
      <c r="T5696" s="478"/>
      <c r="U5696" s="624"/>
      <c r="V5696" s="624"/>
      <c r="W5696" s="624"/>
      <c r="BB5696" s="478"/>
      <c r="BC5696" s="478"/>
      <c r="BD5696" s="478"/>
      <c r="BE5696" s="478"/>
      <c r="BF5696" s="478"/>
      <c r="BG5696" s="478"/>
    </row>
    <row r="5697" spans="2:59" x14ac:dyDescent="0.2">
      <c r="B5697" s="478"/>
      <c r="C5697" s="478"/>
      <c r="D5697" s="620"/>
      <c r="E5697" s="620"/>
      <c r="F5697" s="620"/>
      <c r="G5697" s="479"/>
      <c r="H5697" s="621"/>
      <c r="I5697" s="622"/>
      <c r="J5697" s="622"/>
      <c r="K5697" s="623"/>
      <c r="L5697" s="623"/>
      <c r="M5697" s="622"/>
      <c r="N5697" s="623"/>
      <c r="O5697" s="622"/>
      <c r="P5697" s="479"/>
      <c r="Q5697" s="479"/>
      <c r="R5697" s="623"/>
      <c r="S5697" s="478"/>
      <c r="T5697" s="478"/>
      <c r="U5697" s="624"/>
      <c r="V5697" s="624"/>
      <c r="W5697" s="624"/>
      <c r="BB5697" s="478"/>
      <c r="BC5697" s="478"/>
      <c r="BD5697" s="478"/>
      <c r="BE5697" s="478"/>
      <c r="BF5697" s="478"/>
      <c r="BG5697" s="478"/>
    </row>
    <row r="5698" spans="2:59" x14ac:dyDescent="0.2">
      <c r="B5698" s="478"/>
      <c r="C5698" s="478"/>
      <c r="D5698" s="620"/>
      <c r="E5698" s="620"/>
      <c r="F5698" s="620"/>
      <c r="G5698" s="479"/>
      <c r="H5698" s="621"/>
      <c r="I5698" s="622"/>
      <c r="J5698" s="622"/>
      <c r="K5698" s="623"/>
      <c r="L5698" s="623"/>
      <c r="M5698" s="622"/>
      <c r="N5698" s="623"/>
      <c r="O5698" s="622"/>
      <c r="P5698" s="479"/>
      <c r="Q5698" s="479"/>
      <c r="R5698" s="623"/>
      <c r="S5698" s="478"/>
      <c r="T5698" s="478"/>
      <c r="U5698" s="624"/>
      <c r="V5698" s="624"/>
      <c r="W5698" s="624"/>
      <c r="BB5698" s="478"/>
      <c r="BC5698" s="478"/>
      <c r="BD5698" s="478"/>
      <c r="BE5698" s="478"/>
      <c r="BF5698" s="478"/>
      <c r="BG5698" s="478"/>
    </row>
    <row r="5699" spans="2:59" x14ac:dyDescent="0.2">
      <c r="B5699" s="478"/>
      <c r="C5699" s="478"/>
      <c r="D5699" s="620"/>
      <c r="E5699" s="620"/>
      <c r="F5699" s="620"/>
      <c r="G5699" s="479"/>
      <c r="H5699" s="621"/>
      <c r="I5699" s="622"/>
      <c r="J5699" s="622"/>
      <c r="K5699" s="623"/>
      <c r="L5699" s="623"/>
      <c r="M5699" s="622"/>
      <c r="N5699" s="623"/>
      <c r="O5699" s="622"/>
      <c r="P5699" s="479"/>
      <c r="Q5699" s="479"/>
      <c r="R5699" s="623"/>
      <c r="S5699" s="478"/>
      <c r="T5699" s="478"/>
      <c r="U5699" s="624"/>
      <c r="V5699" s="624"/>
      <c r="W5699" s="624"/>
      <c r="BB5699" s="478"/>
      <c r="BC5699" s="478"/>
      <c r="BD5699" s="478"/>
      <c r="BE5699" s="478"/>
      <c r="BF5699" s="478"/>
      <c r="BG5699" s="478"/>
    </row>
    <row r="5700" spans="2:59" x14ac:dyDescent="0.2">
      <c r="B5700" s="478"/>
      <c r="C5700" s="478"/>
      <c r="D5700" s="620"/>
      <c r="E5700" s="620"/>
      <c r="F5700" s="620"/>
      <c r="G5700" s="479"/>
      <c r="H5700" s="621"/>
      <c r="I5700" s="622"/>
      <c r="J5700" s="622"/>
      <c r="K5700" s="623"/>
      <c r="L5700" s="623"/>
      <c r="M5700" s="622"/>
      <c r="N5700" s="623"/>
      <c r="O5700" s="622"/>
      <c r="P5700" s="479"/>
      <c r="Q5700" s="479"/>
      <c r="R5700" s="623"/>
      <c r="S5700" s="478"/>
      <c r="T5700" s="478"/>
      <c r="U5700" s="624"/>
      <c r="V5700" s="624"/>
      <c r="W5700" s="624"/>
      <c r="BB5700" s="478"/>
      <c r="BC5700" s="478"/>
      <c r="BD5700" s="478"/>
      <c r="BE5700" s="478"/>
      <c r="BF5700" s="478"/>
      <c r="BG5700" s="478"/>
    </row>
    <row r="5701" spans="2:59" x14ac:dyDescent="0.2">
      <c r="B5701" s="478"/>
      <c r="C5701" s="478"/>
      <c r="D5701" s="620"/>
      <c r="E5701" s="620"/>
      <c r="F5701" s="620"/>
      <c r="G5701" s="479"/>
      <c r="H5701" s="621"/>
      <c r="I5701" s="622"/>
      <c r="J5701" s="622"/>
      <c r="K5701" s="623"/>
      <c r="L5701" s="623"/>
      <c r="M5701" s="622"/>
      <c r="N5701" s="623"/>
      <c r="O5701" s="622"/>
      <c r="P5701" s="479"/>
      <c r="Q5701" s="479"/>
      <c r="R5701" s="623"/>
      <c r="S5701" s="478"/>
      <c r="T5701" s="478"/>
      <c r="U5701" s="624"/>
      <c r="V5701" s="624"/>
      <c r="W5701" s="624"/>
      <c r="BB5701" s="478"/>
      <c r="BC5701" s="478"/>
      <c r="BD5701" s="478"/>
      <c r="BE5701" s="478"/>
      <c r="BF5701" s="478"/>
      <c r="BG5701" s="478"/>
    </row>
    <row r="5702" spans="2:59" x14ac:dyDescent="0.2">
      <c r="B5702" s="478"/>
      <c r="C5702" s="478"/>
      <c r="D5702" s="620"/>
      <c r="E5702" s="620"/>
      <c r="F5702" s="620"/>
      <c r="G5702" s="479"/>
      <c r="H5702" s="621"/>
      <c r="I5702" s="622"/>
      <c r="J5702" s="622"/>
      <c r="K5702" s="623"/>
      <c r="L5702" s="623"/>
      <c r="M5702" s="622"/>
      <c r="N5702" s="623"/>
      <c r="O5702" s="622"/>
      <c r="P5702" s="479"/>
      <c r="Q5702" s="479"/>
      <c r="R5702" s="623"/>
      <c r="S5702" s="478"/>
      <c r="T5702" s="478"/>
      <c r="U5702" s="624"/>
      <c r="V5702" s="624"/>
      <c r="W5702" s="624"/>
      <c r="BB5702" s="478"/>
      <c r="BC5702" s="478"/>
      <c r="BD5702" s="478"/>
      <c r="BE5702" s="478"/>
      <c r="BF5702" s="478"/>
      <c r="BG5702" s="478"/>
    </row>
    <row r="5703" spans="2:59" x14ac:dyDescent="0.2">
      <c r="B5703" s="478"/>
      <c r="C5703" s="478"/>
      <c r="D5703" s="620"/>
      <c r="E5703" s="620"/>
      <c r="F5703" s="620"/>
      <c r="G5703" s="479"/>
      <c r="H5703" s="621"/>
      <c r="I5703" s="622"/>
      <c r="J5703" s="622"/>
      <c r="K5703" s="623"/>
      <c r="L5703" s="623"/>
      <c r="M5703" s="622"/>
      <c r="N5703" s="623"/>
      <c r="O5703" s="622"/>
      <c r="P5703" s="479"/>
      <c r="Q5703" s="479"/>
      <c r="R5703" s="623"/>
      <c r="S5703" s="478"/>
      <c r="T5703" s="478"/>
      <c r="U5703" s="624"/>
      <c r="V5703" s="624"/>
      <c r="W5703" s="624"/>
      <c r="BB5703" s="478"/>
      <c r="BC5703" s="478"/>
      <c r="BD5703" s="478"/>
      <c r="BE5703" s="478"/>
      <c r="BF5703" s="478"/>
      <c r="BG5703" s="478"/>
    </row>
    <row r="5704" spans="2:59" x14ac:dyDescent="0.2">
      <c r="B5704" s="478"/>
      <c r="C5704" s="478"/>
      <c r="D5704" s="620"/>
      <c r="E5704" s="620"/>
      <c r="F5704" s="620"/>
      <c r="G5704" s="479"/>
      <c r="H5704" s="621"/>
      <c r="I5704" s="622"/>
      <c r="J5704" s="622"/>
      <c r="K5704" s="623"/>
      <c r="L5704" s="623"/>
      <c r="M5704" s="622"/>
      <c r="N5704" s="623"/>
      <c r="O5704" s="622"/>
      <c r="P5704" s="479"/>
      <c r="Q5704" s="479"/>
      <c r="R5704" s="623"/>
      <c r="S5704" s="478"/>
      <c r="T5704" s="478"/>
      <c r="U5704" s="624"/>
      <c r="V5704" s="624"/>
      <c r="W5704" s="624"/>
      <c r="BB5704" s="478"/>
      <c r="BC5704" s="478"/>
      <c r="BD5704" s="478"/>
      <c r="BE5704" s="478"/>
      <c r="BF5704" s="478"/>
      <c r="BG5704" s="478"/>
    </row>
    <row r="5705" spans="2:59" x14ac:dyDescent="0.2">
      <c r="B5705" s="478"/>
      <c r="C5705" s="478"/>
      <c r="D5705" s="620"/>
      <c r="E5705" s="620"/>
      <c r="F5705" s="620"/>
      <c r="G5705" s="479"/>
      <c r="H5705" s="621"/>
      <c r="I5705" s="622"/>
      <c r="J5705" s="622"/>
      <c r="K5705" s="623"/>
      <c r="L5705" s="623"/>
      <c r="M5705" s="622"/>
      <c r="N5705" s="623"/>
      <c r="O5705" s="622"/>
      <c r="P5705" s="479"/>
      <c r="Q5705" s="479"/>
      <c r="R5705" s="623"/>
      <c r="S5705" s="478"/>
      <c r="T5705" s="478"/>
      <c r="U5705" s="624"/>
      <c r="V5705" s="624"/>
      <c r="W5705" s="624"/>
      <c r="BB5705" s="478"/>
      <c r="BC5705" s="478"/>
      <c r="BD5705" s="478"/>
      <c r="BE5705" s="478"/>
      <c r="BF5705" s="478"/>
      <c r="BG5705" s="478"/>
    </row>
    <row r="5706" spans="2:59" x14ac:dyDescent="0.2">
      <c r="B5706" s="478"/>
      <c r="C5706" s="478"/>
      <c r="D5706" s="620"/>
      <c r="E5706" s="620"/>
      <c r="F5706" s="620"/>
      <c r="G5706" s="479"/>
      <c r="H5706" s="621"/>
      <c r="I5706" s="622"/>
      <c r="J5706" s="622"/>
      <c r="K5706" s="623"/>
      <c r="L5706" s="623"/>
      <c r="M5706" s="622"/>
      <c r="N5706" s="623"/>
      <c r="O5706" s="622"/>
      <c r="P5706" s="479"/>
      <c r="Q5706" s="479"/>
      <c r="R5706" s="623"/>
      <c r="S5706" s="478"/>
      <c r="T5706" s="478"/>
      <c r="U5706" s="624"/>
      <c r="V5706" s="624"/>
      <c r="W5706" s="624"/>
      <c r="BB5706" s="478"/>
      <c r="BC5706" s="478"/>
      <c r="BD5706" s="478"/>
      <c r="BE5706" s="478"/>
      <c r="BF5706" s="478"/>
      <c r="BG5706" s="478"/>
    </row>
    <row r="5707" spans="2:59" x14ac:dyDescent="0.2">
      <c r="B5707" s="478"/>
      <c r="C5707" s="478"/>
      <c r="D5707" s="620"/>
      <c r="E5707" s="620"/>
      <c r="F5707" s="620"/>
      <c r="G5707" s="479"/>
      <c r="H5707" s="621"/>
      <c r="I5707" s="622"/>
      <c r="J5707" s="622"/>
      <c r="K5707" s="623"/>
      <c r="L5707" s="623"/>
      <c r="M5707" s="622"/>
      <c r="N5707" s="623"/>
      <c r="O5707" s="622"/>
      <c r="P5707" s="479"/>
      <c r="Q5707" s="479"/>
      <c r="R5707" s="623"/>
      <c r="S5707" s="478"/>
      <c r="T5707" s="478"/>
      <c r="U5707" s="624"/>
      <c r="V5707" s="624"/>
      <c r="W5707" s="624"/>
      <c r="BB5707" s="478"/>
      <c r="BC5707" s="478"/>
      <c r="BD5707" s="478"/>
      <c r="BE5707" s="478"/>
      <c r="BF5707" s="478"/>
      <c r="BG5707" s="478"/>
    </row>
    <row r="5708" spans="2:59" x14ac:dyDescent="0.2">
      <c r="B5708" s="478"/>
      <c r="C5708" s="478"/>
      <c r="D5708" s="620"/>
      <c r="E5708" s="620"/>
      <c r="F5708" s="620"/>
      <c r="G5708" s="479"/>
      <c r="H5708" s="621"/>
      <c r="I5708" s="622"/>
      <c r="J5708" s="622"/>
      <c r="K5708" s="623"/>
      <c r="L5708" s="623"/>
      <c r="M5708" s="622"/>
      <c r="N5708" s="623"/>
      <c r="O5708" s="622"/>
      <c r="P5708" s="479"/>
      <c r="Q5708" s="479"/>
      <c r="R5708" s="623"/>
      <c r="S5708" s="478"/>
      <c r="T5708" s="478"/>
      <c r="U5708" s="624"/>
      <c r="V5708" s="624"/>
      <c r="W5708" s="624"/>
      <c r="BB5708" s="478"/>
      <c r="BC5708" s="478"/>
      <c r="BD5708" s="478"/>
      <c r="BE5708" s="478"/>
      <c r="BF5708" s="478"/>
      <c r="BG5708" s="478"/>
    </row>
    <row r="5709" spans="2:59" x14ac:dyDescent="0.2">
      <c r="B5709" s="478"/>
      <c r="C5709" s="478"/>
      <c r="D5709" s="620"/>
      <c r="E5709" s="620"/>
      <c r="F5709" s="620"/>
      <c r="G5709" s="479"/>
      <c r="H5709" s="621"/>
      <c r="I5709" s="622"/>
      <c r="J5709" s="622"/>
      <c r="K5709" s="623"/>
      <c r="L5709" s="623"/>
      <c r="M5709" s="622"/>
      <c r="N5709" s="623"/>
      <c r="O5709" s="622"/>
      <c r="P5709" s="479"/>
      <c r="Q5709" s="479"/>
      <c r="R5709" s="623"/>
      <c r="S5709" s="478"/>
      <c r="T5709" s="478"/>
      <c r="U5709" s="624"/>
      <c r="V5709" s="624"/>
      <c r="W5709" s="624"/>
      <c r="BB5709" s="478"/>
      <c r="BC5709" s="478"/>
      <c r="BD5709" s="478"/>
      <c r="BE5709" s="478"/>
      <c r="BF5709" s="478"/>
      <c r="BG5709" s="478"/>
    </row>
    <row r="5710" spans="2:59" x14ac:dyDescent="0.2">
      <c r="B5710" s="478"/>
      <c r="C5710" s="478"/>
      <c r="D5710" s="620"/>
      <c r="E5710" s="620"/>
      <c r="F5710" s="620"/>
      <c r="G5710" s="479"/>
      <c r="H5710" s="621"/>
      <c r="I5710" s="622"/>
      <c r="J5710" s="622"/>
      <c r="K5710" s="623"/>
      <c r="L5710" s="623"/>
      <c r="M5710" s="622"/>
      <c r="N5710" s="623"/>
      <c r="O5710" s="622"/>
      <c r="P5710" s="479"/>
      <c r="Q5710" s="479"/>
      <c r="R5710" s="623"/>
      <c r="S5710" s="478"/>
      <c r="T5710" s="478"/>
      <c r="U5710" s="624"/>
      <c r="V5710" s="624"/>
      <c r="W5710" s="624"/>
      <c r="BB5710" s="478"/>
      <c r="BC5710" s="478"/>
      <c r="BD5710" s="478"/>
      <c r="BE5710" s="478"/>
      <c r="BF5710" s="478"/>
      <c r="BG5710" s="478"/>
    </row>
    <row r="5711" spans="2:59" x14ac:dyDescent="0.2">
      <c r="B5711" s="478"/>
      <c r="C5711" s="478"/>
      <c r="D5711" s="620"/>
      <c r="E5711" s="620"/>
      <c r="F5711" s="620"/>
      <c r="G5711" s="479"/>
      <c r="H5711" s="621"/>
      <c r="I5711" s="622"/>
      <c r="J5711" s="622"/>
      <c r="K5711" s="623"/>
      <c r="L5711" s="623"/>
      <c r="M5711" s="622"/>
      <c r="N5711" s="623"/>
      <c r="O5711" s="622"/>
      <c r="P5711" s="479"/>
      <c r="Q5711" s="479"/>
      <c r="R5711" s="623"/>
      <c r="S5711" s="478"/>
      <c r="T5711" s="478"/>
      <c r="U5711" s="624"/>
      <c r="V5711" s="624"/>
      <c r="W5711" s="624"/>
      <c r="BB5711" s="478"/>
      <c r="BC5711" s="478"/>
      <c r="BD5711" s="478"/>
      <c r="BE5711" s="478"/>
      <c r="BF5711" s="478"/>
      <c r="BG5711" s="478"/>
    </row>
    <row r="5712" spans="2:59" x14ac:dyDescent="0.2">
      <c r="B5712" s="478"/>
      <c r="C5712" s="478"/>
      <c r="D5712" s="620"/>
      <c r="E5712" s="620"/>
      <c r="F5712" s="620"/>
      <c r="G5712" s="479"/>
      <c r="H5712" s="621"/>
      <c r="I5712" s="622"/>
      <c r="J5712" s="622"/>
      <c r="K5712" s="623"/>
      <c r="L5712" s="623"/>
      <c r="M5712" s="622"/>
      <c r="N5712" s="623"/>
      <c r="O5712" s="622"/>
      <c r="P5712" s="479"/>
      <c r="Q5712" s="479"/>
      <c r="R5712" s="623"/>
      <c r="S5712" s="478"/>
      <c r="T5712" s="478"/>
      <c r="U5712" s="624"/>
      <c r="V5712" s="624"/>
      <c r="W5712" s="624"/>
      <c r="BB5712" s="478"/>
      <c r="BC5712" s="478"/>
      <c r="BD5712" s="478"/>
      <c r="BE5712" s="478"/>
      <c r="BF5712" s="478"/>
      <c r="BG5712" s="478"/>
    </row>
    <row r="5713" spans="2:59" x14ac:dyDescent="0.2">
      <c r="B5713" s="478"/>
      <c r="C5713" s="478"/>
      <c r="D5713" s="620"/>
      <c r="E5713" s="620"/>
      <c r="F5713" s="620"/>
      <c r="G5713" s="479"/>
      <c r="H5713" s="621"/>
      <c r="I5713" s="622"/>
      <c r="J5713" s="622"/>
      <c r="K5713" s="623"/>
      <c r="L5713" s="623"/>
      <c r="M5713" s="622"/>
      <c r="N5713" s="623"/>
      <c r="O5713" s="622"/>
      <c r="P5713" s="479"/>
      <c r="Q5713" s="479"/>
      <c r="R5713" s="623"/>
      <c r="S5713" s="478"/>
      <c r="T5713" s="478"/>
      <c r="U5713" s="624"/>
      <c r="V5713" s="624"/>
      <c r="W5713" s="624"/>
      <c r="BB5713" s="478"/>
      <c r="BC5713" s="478"/>
      <c r="BD5713" s="478"/>
      <c r="BE5713" s="478"/>
      <c r="BF5713" s="478"/>
      <c r="BG5713" s="478"/>
    </row>
    <row r="5714" spans="2:59" x14ac:dyDescent="0.2">
      <c r="B5714" s="478"/>
      <c r="C5714" s="478"/>
      <c r="D5714" s="620"/>
      <c r="E5714" s="620"/>
      <c r="F5714" s="620"/>
      <c r="G5714" s="479"/>
      <c r="H5714" s="621"/>
      <c r="I5714" s="622"/>
      <c r="J5714" s="622"/>
      <c r="K5714" s="623"/>
      <c r="L5714" s="623"/>
      <c r="M5714" s="622"/>
      <c r="N5714" s="623"/>
      <c r="O5714" s="622"/>
      <c r="P5714" s="479"/>
      <c r="Q5714" s="479"/>
      <c r="R5714" s="623"/>
      <c r="S5714" s="478"/>
      <c r="T5714" s="478"/>
      <c r="U5714" s="624"/>
      <c r="V5714" s="624"/>
      <c r="W5714" s="624"/>
      <c r="BB5714" s="478"/>
      <c r="BC5714" s="478"/>
      <c r="BD5714" s="478"/>
      <c r="BE5714" s="478"/>
      <c r="BF5714" s="478"/>
      <c r="BG5714" s="478"/>
    </row>
    <row r="5715" spans="2:59" x14ac:dyDescent="0.2">
      <c r="B5715" s="478"/>
      <c r="C5715" s="478"/>
      <c r="D5715" s="620"/>
      <c r="E5715" s="620"/>
      <c r="F5715" s="620"/>
      <c r="G5715" s="479"/>
      <c r="H5715" s="621"/>
      <c r="I5715" s="622"/>
      <c r="J5715" s="622"/>
      <c r="K5715" s="623"/>
      <c r="L5715" s="623"/>
      <c r="M5715" s="622"/>
      <c r="N5715" s="623"/>
      <c r="O5715" s="622"/>
      <c r="P5715" s="479"/>
      <c r="Q5715" s="479"/>
      <c r="R5715" s="623"/>
      <c r="S5715" s="478"/>
      <c r="T5715" s="478"/>
      <c r="U5715" s="624"/>
      <c r="V5715" s="624"/>
      <c r="W5715" s="624"/>
      <c r="BB5715" s="478"/>
      <c r="BC5715" s="478"/>
      <c r="BD5715" s="478"/>
      <c r="BE5715" s="478"/>
      <c r="BF5715" s="478"/>
      <c r="BG5715" s="478"/>
    </row>
    <row r="5716" spans="2:59" x14ac:dyDescent="0.2">
      <c r="B5716" s="478"/>
      <c r="C5716" s="478"/>
      <c r="D5716" s="620"/>
      <c r="E5716" s="620"/>
      <c r="F5716" s="620"/>
      <c r="G5716" s="479"/>
      <c r="H5716" s="621"/>
      <c r="I5716" s="622"/>
      <c r="J5716" s="622"/>
      <c r="K5716" s="623"/>
      <c r="L5716" s="623"/>
      <c r="M5716" s="622"/>
      <c r="N5716" s="623"/>
      <c r="O5716" s="622"/>
      <c r="P5716" s="479"/>
      <c r="Q5716" s="479"/>
      <c r="R5716" s="623"/>
      <c r="S5716" s="478"/>
      <c r="T5716" s="478"/>
      <c r="U5716" s="624"/>
      <c r="V5716" s="624"/>
      <c r="W5716" s="624"/>
      <c r="BB5716" s="478"/>
      <c r="BC5716" s="478"/>
      <c r="BD5716" s="478"/>
      <c r="BE5716" s="478"/>
      <c r="BF5716" s="478"/>
      <c r="BG5716" s="478"/>
    </row>
    <row r="5717" spans="2:59" x14ac:dyDescent="0.2">
      <c r="B5717" s="478"/>
      <c r="C5717" s="478"/>
      <c r="D5717" s="620"/>
      <c r="E5717" s="620"/>
      <c r="F5717" s="620"/>
      <c r="G5717" s="479"/>
      <c r="H5717" s="621"/>
      <c r="I5717" s="622"/>
      <c r="J5717" s="622"/>
      <c r="K5717" s="623"/>
      <c r="L5717" s="623"/>
      <c r="M5717" s="622"/>
      <c r="N5717" s="623"/>
      <c r="O5717" s="622"/>
      <c r="P5717" s="479"/>
      <c r="Q5717" s="479"/>
      <c r="R5717" s="623"/>
      <c r="S5717" s="478"/>
      <c r="T5717" s="478"/>
      <c r="U5717" s="624"/>
      <c r="V5717" s="624"/>
      <c r="W5717" s="624"/>
      <c r="BB5717" s="478"/>
      <c r="BC5717" s="478"/>
      <c r="BD5717" s="478"/>
      <c r="BE5717" s="478"/>
      <c r="BF5717" s="478"/>
      <c r="BG5717" s="478"/>
    </row>
    <row r="5718" spans="2:59" x14ac:dyDescent="0.2">
      <c r="B5718" s="478"/>
      <c r="C5718" s="478"/>
      <c r="D5718" s="620"/>
      <c r="E5718" s="620"/>
      <c r="F5718" s="620"/>
      <c r="G5718" s="479"/>
      <c r="H5718" s="621"/>
      <c r="I5718" s="622"/>
      <c r="J5718" s="622"/>
      <c r="K5718" s="623"/>
      <c r="L5718" s="623"/>
      <c r="M5718" s="622"/>
      <c r="N5718" s="623"/>
      <c r="O5718" s="622"/>
      <c r="P5718" s="479"/>
      <c r="Q5718" s="479"/>
      <c r="R5718" s="623"/>
      <c r="S5718" s="478"/>
      <c r="T5718" s="478"/>
      <c r="U5718" s="624"/>
      <c r="V5718" s="624"/>
      <c r="W5718" s="624"/>
      <c r="BB5718" s="478"/>
      <c r="BC5718" s="478"/>
      <c r="BD5718" s="478"/>
      <c r="BE5718" s="478"/>
      <c r="BF5718" s="478"/>
      <c r="BG5718" s="478"/>
    </row>
    <row r="5719" spans="2:59" x14ac:dyDescent="0.2">
      <c r="B5719" s="478"/>
      <c r="C5719" s="478"/>
      <c r="D5719" s="620"/>
      <c r="E5719" s="620"/>
      <c r="F5719" s="620"/>
      <c r="G5719" s="479"/>
      <c r="H5719" s="621"/>
      <c r="I5719" s="622"/>
      <c r="J5719" s="622"/>
      <c r="K5719" s="623"/>
      <c r="L5719" s="623"/>
      <c r="M5719" s="622"/>
      <c r="N5719" s="623"/>
      <c r="O5719" s="622"/>
      <c r="P5719" s="479"/>
      <c r="Q5719" s="479"/>
      <c r="R5719" s="623"/>
      <c r="S5719" s="478"/>
      <c r="T5719" s="478"/>
      <c r="U5719" s="624"/>
      <c r="V5719" s="624"/>
      <c r="W5719" s="624"/>
      <c r="BB5719" s="478"/>
      <c r="BC5719" s="478"/>
      <c r="BD5719" s="478"/>
      <c r="BE5719" s="478"/>
      <c r="BF5719" s="478"/>
      <c r="BG5719" s="478"/>
    </row>
    <row r="5720" spans="2:59" x14ac:dyDescent="0.2">
      <c r="B5720" s="478"/>
      <c r="C5720" s="478"/>
      <c r="D5720" s="620"/>
      <c r="E5720" s="620"/>
      <c r="F5720" s="620"/>
      <c r="G5720" s="479"/>
      <c r="H5720" s="621"/>
      <c r="I5720" s="622"/>
      <c r="J5720" s="622"/>
      <c r="K5720" s="623"/>
      <c r="L5720" s="623"/>
      <c r="M5720" s="622"/>
      <c r="N5720" s="623"/>
      <c r="O5720" s="622"/>
      <c r="P5720" s="479"/>
      <c r="Q5720" s="479"/>
      <c r="R5720" s="623"/>
      <c r="S5720" s="478"/>
      <c r="T5720" s="478"/>
      <c r="U5720" s="624"/>
      <c r="V5720" s="624"/>
      <c r="W5720" s="624"/>
      <c r="BB5720" s="478"/>
      <c r="BC5720" s="478"/>
      <c r="BD5720" s="478"/>
      <c r="BE5720" s="478"/>
      <c r="BF5720" s="478"/>
      <c r="BG5720" s="478"/>
    </row>
    <row r="5721" spans="2:59" x14ac:dyDescent="0.2">
      <c r="B5721" s="478"/>
      <c r="C5721" s="478"/>
      <c r="D5721" s="620"/>
      <c r="E5721" s="620"/>
      <c r="F5721" s="620"/>
      <c r="G5721" s="479"/>
      <c r="H5721" s="621"/>
      <c r="I5721" s="622"/>
      <c r="J5721" s="622"/>
      <c r="K5721" s="623"/>
      <c r="L5721" s="623"/>
      <c r="M5721" s="622"/>
      <c r="N5721" s="623"/>
      <c r="O5721" s="622"/>
      <c r="P5721" s="479"/>
      <c r="Q5721" s="479"/>
      <c r="R5721" s="623"/>
      <c r="S5721" s="478"/>
      <c r="T5721" s="478"/>
      <c r="U5721" s="624"/>
      <c r="V5721" s="624"/>
      <c r="W5721" s="624"/>
      <c r="BB5721" s="478"/>
      <c r="BC5721" s="478"/>
      <c r="BD5721" s="478"/>
      <c r="BE5721" s="478"/>
      <c r="BF5721" s="478"/>
      <c r="BG5721" s="478"/>
    </row>
    <row r="5722" spans="2:59" x14ac:dyDescent="0.2">
      <c r="B5722" s="478"/>
      <c r="C5722" s="478"/>
      <c r="D5722" s="620"/>
      <c r="E5722" s="620"/>
      <c r="F5722" s="620"/>
      <c r="G5722" s="479"/>
      <c r="H5722" s="621"/>
      <c r="I5722" s="622"/>
      <c r="J5722" s="622"/>
      <c r="K5722" s="623"/>
      <c r="L5722" s="623"/>
      <c r="M5722" s="622"/>
      <c r="N5722" s="623"/>
      <c r="O5722" s="622"/>
      <c r="P5722" s="479"/>
      <c r="Q5722" s="479"/>
      <c r="R5722" s="623"/>
      <c r="S5722" s="478"/>
      <c r="T5722" s="478"/>
      <c r="U5722" s="624"/>
      <c r="V5722" s="624"/>
      <c r="W5722" s="624"/>
      <c r="BB5722" s="478"/>
      <c r="BC5722" s="478"/>
      <c r="BD5722" s="478"/>
      <c r="BE5722" s="478"/>
      <c r="BF5722" s="478"/>
      <c r="BG5722" s="478"/>
    </row>
    <row r="5723" spans="2:59" x14ac:dyDescent="0.2">
      <c r="B5723" s="478"/>
      <c r="C5723" s="478"/>
      <c r="D5723" s="620"/>
      <c r="E5723" s="620"/>
      <c r="F5723" s="620"/>
      <c r="G5723" s="479"/>
      <c r="H5723" s="621"/>
      <c r="I5723" s="622"/>
      <c r="J5723" s="622"/>
      <c r="K5723" s="623"/>
      <c r="L5723" s="623"/>
      <c r="M5723" s="622"/>
      <c r="N5723" s="623"/>
      <c r="O5723" s="622"/>
      <c r="P5723" s="479"/>
      <c r="Q5723" s="479"/>
      <c r="R5723" s="623"/>
      <c r="S5723" s="478"/>
      <c r="T5723" s="478"/>
      <c r="U5723" s="624"/>
      <c r="V5723" s="624"/>
      <c r="W5723" s="624"/>
      <c r="BB5723" s="478"/>
      <c r="BC5723" s="478"/>
      <c r="BD5723" s="478"/>
      <c r="BE5723" s="478"/>
      <c r="BF5723" s="478"/>
      <c r="BG5723" s="478"/>
    </row>
    <row r="5724" spans="2:59" x14ac:dyDescent="0.2">
      <c r="B5724" s="478"/>
      <c r="C5724" s="478"/>
      <c r="D5724" s="620"/>
      <c r="E5724" s="620"/>
      <c r="F5724" s="620"/>
      <c r="G5724" s="479"/>
      <c r="H5724" s="621"/>
      <c r="I5724" s="622"/>
      <c r="J5724" s="622"/>
      <c r="K5724" s="623"/>
      <c r="L5724" s="623"/>
      <c r="M5724" s="622"/>
      <c r="N5724" s="623"/>
      <c r="O5724" s="622"/>
      <c r="P5724" s="479"/>
      <c r="Q5724" s="479"/>
      <c r="R5724" s="623"/>
      <c r="S5724" s="478"/>
      <c r="T5724" s="478"/>
      <c r="U5724" s="624"/>
      <c r="V5724" s="624"/>
      <c r="W5724" s="624"/>
      <c r="BB5724" s="478"/>
      <c r="BC5724" s="478"/>
      <c r="BD5724" s="478"/>
      <c r="BE5724" s="478"/>
      <c r="BF5724" s="478"/>
      <c r="BG5724" s="478"/>
    </row>
    <row r="5725" spans="2:59" x14ac:dyDescent="0.2">
      <c r="B5725" s="478"/>
      <c r="C5725" s="478"/>
      <c r="D5725" s="620"/>
      <c r="E5725" s="620"/>
      <c r="F5725" s="620"/>
      <c r="G5725" s="479"/>
      <c r="H5725" s="621"/>
      <c r="I5725" s="622"/>
      <c r="J5725" s="622"/>
      <c r="K5725" s="623"/>
      <c r="L5725" s="623"/>
      <c r="M5725" s="622"/>
      <c r="N5725" s="623"/>
      <c r="O5725" s="622"/>
      <c r="P5725" s="479"/>
      <c r="Q5725" s="479"/>
      <c r="R5725" s="623"/>
      <c r="S5725" s="478"/>
      <c r="T5725" s="478"/>
      <c r="U5725" s="624"/>
      <c r="V5725" s="624"/>
      <c r="W5725" s="624"/>
      <c r="BB5725" s="478"/>
      <c r="BC5725" s="478"/>
      <c r="BD5725" s="478"/>
      <c r="BE5725" s="478"/>
      <c r="BF5725" s="478"/>
      <c r="BG5725" s="478"/>
    </row>
    <row r="5726" spans="2:59" x14ac:dyDescent="0.2">
      <c r="B5726" s="478"/>
      <c r="C5726" s="478"/>
      <c r="D5726" s="620"/>
      <c r="E5726" s="620"/>
      <c r="F5726" s="620"/>
      <c r="G5726" s="479"/>
      <c r="H5726" s="621"/>
      <c r="I5726" s="622"/>
      <c r="J5726" s="622"/>
      <c r="K5726" s="623"/>
      <c r="L5726" s="623"/>
      <c r="M5726" s="622"/>
      <c r="N5726" s="623"/>
      <c r="O5726" s="622"/>
      <c r="P5726" s="479"/>
      <c r="Q5726" s="479"/>
      <c r="R5726" s="623"/>
      <c r="S5726" s="478"/>
      <c r="T5726" s="478"/>
      <c r="U5726" s="624"/>
      <c r="V5726" s="624"/>
      <c r="W5726" s="624"/>
      <c r="BB5726" s="478"/>
      <c r="BC5726" s="478"/>
      <c r="BD5726" s="478"/>
      <c r="BE5726" s="478"/>
      <c r="BF5726" s="478"/>
      <c r="BG5726" s="478"/>
    </row>
    <row r="5727" spans="2:59" x14ac:dyDescent="0.2">
      <c r="B5727" s="478"/>
      <c r="C5727" s="478"/>
      <c r="D5727" s="620"/>
      <c r="E5727" s="620"/>
      <c r="F5727" s="620"/>
      <c r="G5727" s="479"/>
      <c r="H5727" s="621"/>
      <c r="I5727" s="622"/>
      <c r="J5727" s="622"/>
      <c r="K5727" s="623"/>
      <c r="L5727" s="623"/>
      <c r="M5727" s="622"/>
      <c r="N5727" s="623"/>
      <c r="O5727" s="622"/>
      <c r="P5727" s="479"/>
      <c r="Q5727" s="479"/>
      <c r="R5727" s="623"/>
      <c r="S5727" s="478"/>
      <c r="T5727" s="478"/>
      <c r="U5727" s="624"/>
      <c r="V5727" s="624"/>
      <c r="W5727" s="624"/>
      <c r="BB5727" s="478"/>
      <c r="BC5727" s="478"/>
      <c r="BD5727" s="478"/>
      <c r="BE5727" s="478"/>
      <c r="BF5727" s="478"/>
      <c r="BG5727" s="478"/>
    </row>
    <row r="5728" spans="2:59" x14ac:dyDescent="0.2">
      <c r="B5728" s="478"/>
      <c r="C5728" s="478"/>
      <c r="D5728" s="620"/>
      <c r="E5728" s="620"/>
      <c r="F5728" s="620"/>
      <c r="G5728" s="479"/>
      <c r="H5728" s="621"/>
      <c r="I5728" s="622"/>
      <c r="J5728" s="622"/>
      <c r="K5728" s="623"/>
      <c r="L5728" s="623"/>
      <c r="M5728" s="622"/>
      <c r="N5728" s="623"/>
      <c r="O5728" s="622"/>
      <c r="P5728" s="479"/>
      <c r="Q5728" s="479"/>
      <c r="R5728" s="623"/>
      <c r="S5728" s="478"/>
      <c r="T5728" s="478"/>
      <c r="U5728" s="624"/>
      <c r="V5728" s="624"/>
      <c r="W5728" s="624"/>
      <c r="BB5728" s="478"/>
      <c r="BC5728" s="478"/>
      <c r="BD5728" s="478"/>
      <c r="BE5728" s="478"/>
      <c r="BF5728" s="478"/>
      <c r="BG5728" s="478"/>
    </row>
    <row r="5729" spans="2:59" x14ac:dyDescent="0.2">
      <c r="B5729" s="478"/>
      <c r="C5729" s="478"/>
      <c r="D5729" s="620"/>
      <c r="E5729" s="620"/>
      <c r="F5729" s="620"/>
      <c r="G5729" s="479"/>
      <c r="H5729" s="621"/>
      <c r="I5729" s="622"/>
      <c r="J5729" s="622"/>
      <c r="K5729" s="623"/>
      <c r="L5729" s="623"/>
      <c r="M5729" s="622"/>
      <c r="N5729" s="623"/>
      <c r="O5729" s="622"/>
      <c r="P5729" s="479"/>
      <c r="Q5729" s="479"/>
      <c r="R5729" s="623"/>
      <c r="S5729" s="478"/>
      <c r="T5729" s="478"/>
      <c r="U5729" s="624"/>
      <c r="V5729" s="624"/>
      <c r="W5729" s="624"/>
      <c r="BB5729" s="478"/>
      <c r="BC5729" s="478"/>
      <c r="BD5729" s="478"/>
      <c r="BE5729" s="478"/>
      <c r="BF5729" s="478"/>
      <c r="BG5729" s="478"/>
    </row>
    <row r="5730" spans="2:59" x14ac:dyDescent="0.2">
      <c r="B5730" s="478"/>
      <c r="C5730" s="478"/>
      <c r="D5730" s="620"/>
      <c r="E5730" s="620"/>
      <c r="F5730" s="620"/>
      <c r="G5730" s="479"/>
      <c r="H5730" s="621"/>
      <c r="I5730" s="622"/>
      <c r="J5730" s="622"/>
      <c r="K5730" s="623"/>
      <c r="L5730" s="623"/>
      <c r="M5730" s="622"/>
      <c r="N5730" s="623"/>
      <c r="O5730" s="622"/>
      <c r="P5730" s="479"/>
      <c r="Q5730" s="479"/>
      <c r="R5730" s="623"/>
      <c r="S5730" s="478"/>
      <c r="T5730" s="478"/>
      <c r="U5730" s="624"/>
      <c r="V5730" s="624"/>
      <c r="W5730" s="624"/>
      <c r="BB5730" s="478"/>
      <c r="BC5730" s="478"/>
      <c r="BD5730" s="478"/>
      <c r="BE5730" s="478"/>
      <c r="BF5730" s="478"/>
      <c r="BG5730" s="478"/>
    </row>
    <row r="5731" spans="2:59" x14ac:dyDescent="0.2">
      <c r="B5731" s="478"/>
      <c r="C5731" s="478"/>
      <c r="D5731" s="620"/>
      <c r="E5731" s="620"/>
      <c r="F5731" s="620"/>
      <c r="G5731" s="479"/>
      <c r="H5731" s="621"/>
      <c r="I5731" s="622"/>
      <c r="J5731" s="622"/>
      <c r="K5731" s="623"/>
      <c r="L5731" s="623"/>
      <c r="M5731" s="622"/>
      <c r="N5731" s="623"/>
      <c r="O5731" s="622"/>
      <c r="P5731" s="479"/>
      <c r="Q5731" s="479"/>
      <c r="R5731" s="623"/>
      <c r="S5731" s="478"/>
      <c r="T5731" s="478"/>
      <c r="U5731" s="624"/>
      <c r="V5731" s="624"/>
      <c r="W5731" s="624"/>
      <c r="BB5731" s="478"/>
      <c r="BC5731" s="478"/>
      <c r="BD5731" s="478"/>
      <c r="BE5731" s="478"/>
      <c r="BF5731" s="478"/>
      <c r="BG5731" s="478"/>
    </row>
    <row r="5732" spans="2:59" x14ac:dyDescent="0.2">
      <c r="B5732" s="478"/>
      <c r="C5732" s="478"/>
      <c r="D5732" s="620"/>
      <c r="E5732" s="620"/>
      <c r="F5732" s="620"/>
      <c r="G5732" s="479"/>
      <c r="H5732" s="621"/>
      <c r="I5732" s="622"/>
      <c r="J5732" s="622"/>
      <c r="K5732" s="623"/>
      <c r="L5732" s="623"/>
      <c r="M5732" s="622"/>
      <c r="N5732" s="623"/>
      <c r="O5732" s="622"/>
      <c r="P5732" s="479"/>
      <c r="Q5732" s="479"/>
      <c r="R5732" s="623"/>
      <c r="S5732" s="478"/>
      <c r="T5732" s="478"/>
      <c r="U5732" s="624"/>
      <c r="V5732" s="624"/>
      <c r="W5732" s="624"/>
      <c r="BB5732" s="478"/>
      <c r="BC5732" s="478"/>
      <c r="BD5732" s="478"/>
      <c r="BE5732" s="478"/>
      <c r="BF5732" s="478"/>
      <c r="BG5732" s="478"/>
    </row>
    <row r="5733" spans="2:59" x14ac:dyDescent="0.2">
      <c r="B5733" s="478"/>
      <c r="C5733" s="478"/>
      <c r="D5733" s="620"/>
      <c r="E5733" s="620"/>
      <c r="F5733" s="620"/>
      <c r="G5733" s="479"/>
      <c r="H5733" s="621"/>
      <c r="I5733" s="622"/>
      <c r="J5733" s="622"/>
      <c r="K5733" s="623"/>
      <c r="L5733" s="623"/>
      <c r="M5733" s="622"/>
      <c r="N5733" s="623"/>
      <c r="O5733" s="622"/>
      <c r="P5733" s="479"/>
      <c r="Q5733" s="479"/>
      <c r="R5733" s="623"/>
      <c r="S5733" s="478"/>
      <c r="T5733" s="478"/>
      <c r="U5733" s="624"/>
      <c r="V5733" s="624"/>
      <c r="W5733" s="624"/>
      <c r="BB5733" s="478"/>
      <c r="BC5733" s="478"/>
      <c r="BD5733" s="478"/>
      <c r="BE5733" s="478"/>
      <c r="BF5733" s="478"/>
      <c r="BG5733" s="478"/>
    </row>
    <row r="5734" spans="2:59" x14ac:dyDescent="0.2">
      <c r="B5734" s="478"/>
      <c r="C5734" s="478"/>
      <c r="D5734" s="620"/>
      <c r="E5734" s="620"/>
      <c r="F5734" s="620"/>
      <c r="G5734" s="479"/>
      <c r="H5734" s="621"/>
      <c r="I5734" s="622"/>
      <c r="J5734" s="622"/>
      <c r="K5734" s="623"/>
      <c r="L5734" s="623"/>
      <c r="M5734" s="622"/>
      <c r="N5734" s="623"/>
      <c r="O5734" s="622"/>
      <c r="P5734" s="479"/>
      <c r="Q5734" s="479"/>
      <c r="R5734" s="623"/>
      <c r="S5734" s="478"/>
      <c r="T5734" s="478"/>
      <c r="U5734" s="624"/>
      <c r="V5734" s="624"/>
      <c r="W5734" s="624"/>
      <c r="BB5734" s="478"/>
      <c r="BC5734" s="478"/>
      <c r="BD5734" s="478"/>
      <c r="BE5734" s="478"/>
      <c r="BF5734" s="478"/>
      <c r="BG5734" s="478"/>
    </row>
    <row r="5735" spans="2:59" x14ac:dyDescent="0.2">
      <c r="B5735" s="478"/>
      <c r="C5735" s="478"/>
      <c r="D5735" s="620"/>
      <c r="E5735" s="620"/>
      <c r="F5735" s="620"/>
      <c r="G5735" s="479"/>
      <c r="H5735" s="621"/>
      <c r="I5735" s="622"/>
      <c r="J5735" s="622"/>
      <c r="K5735" s="623"/>
      <c r="L5735" s="623"/>
      <c r="M5735" s="622"/>
      <c r="N5735" s="623"/>
      <c r="O5735" s="622"/>
      <c r="P5735" s="479"/>
      <c r="Q5735" s="479"/>
      <c r="R5735" s="623"/>
      <c r="S5735" s="478"/>
      <c r="T5735" s="478"/>
      <c r="U5735" s="624"/>
      <c r="V5735" s="624"/>
      <c r="W5735" s="624"/>
      <c r="BB5735" s="478"/>
      <c r="BC5735" s="478"/>
      <c r="BD5735" s="478"/>
      <c r="BE5735" s="478"/>
      <c r="BF5735" s="478"/>
      <c r="BG5735" s="478"/>
    </row>
    <row r="5736" spans="2:59" x14ac:dyDescent="0.2">
      <c r="B5736" s="478"/>
      <c r="C5736" s="478"/>
      <c r="D5736" s="620"/>
      <c r="E5736" s="620"/>
      <c r="F5736" s="620"/>
      <c r="G5736" s="479"/>
      <c r="H5736" s="621"/>
      <c r="I5736" s="622"/>
      <c r="J5736" s="622"/>
      <c r="K5736" s="623"/>
      <c r="L5736" s="623"/>
      <c r="M5736" s="622"/>
      <c r="N5736" s="623"/>
      <c r="O5736" s="622"/>
      <c r="P5736" s="479"/>
      <c r="Q5736" s="479"/>
      <c r="R5736" s="623"/>
      <c r="S5736" s="478"/>
      <c r="T5736" s="478"/>
      <c r="U5736" s="624"/>
      <c r="V5736" s="624"/>
      <c r="W5736" s="624"/>
      <c r="BB5736" s="478"/>
      <c r="BC5736" s="478"/>
      <c r="BD5736" s="478"/>
      <c r="BE5736" s="478"/>
      <c r="BF5736" s="478"/>
      <c r="BG5736" s="478"/>
    </row>
    <row r="5737" spans="2:59" x14ac:dyDescent="0.2">
      <c r="B5737" s="478"/>
      <c r="C5737" s="478"/>
      <c r="D5737" s="620"/>
      <c r="E5737" s="620"/>
      <c r="F5737" s="620"/>
      <c r="G5737" s="479"/>
      <c r="H5737" s="621"/>
      <c r="I5737" s="622"/>
      <c r="J5737" s="622"/>
      <c r="K5737" s="623"/>
      <c r="L5737" s="623"/>
      <c r="M5737" s="622"/>
      <c r="N5737" s="623"/>
      <c r="O5737" s="622"/>
      <c r="P5737" s="479"/>
      <c r="Q5737" s="479"/>
      <c r="R5737" s="623"/>
      <c r="S5737" s="478"/>
      <c r="T5737" s="478"/>
      <c r="U5737" s="624"/>
      <c r="V5737" s="624"/>
      <c r="W5737" s="624"/>
      <c r="BB5737" s="478"/>
      <c r="BC5737" s="478"/>
      <c r="BD5737" s="478"/>
      <c r="BE5737" s="478"/>
      <c r="BF5737" s="478"/>
      <c r="BG5737" s="478"/>
    </row>
    <row r="5738" spans="2:59" x14ac:dyDescent="0.2">
      <c r="B5738" s="478"/>
      <c r="C5738" s="478"/>
      <c r="D5738" s="620"/>
      <c r="E5738" s="620"/>
      <c r="F5738" s="620"/>
      <c r="G5738" s="479"/>
      <c r="H5738" s="621"/>
      <c r="I5738" s="622"/>
      <c r="J5738" s="622"/>
      <c r="K5738" s="623"/>
      <c r="L5738" s="623"/>
      <c r="M5738" s="622"/>
      <c r="N5738" s="623"/>
      <c r="O5738" s="622"/>
      <c r="P5738" s="479"/>
      <c r="Q5738" s="479"/>
      <c r="R5738" s="623"/>
      <c r="S5738" s="478"/>
      <c r="T5738" s="478"/>
      <c r="U5738" s="624"/>
      <c r="V5738" s="624"/>
      <c r="W5738" s="624"/>
      <c r="BB5738" s="478"/>
      <c r="BC5738" s="478"/>
      <c r="BD5738" s="478"/>
      <c r="BE5738" s="478"/>
      <c r="BF5738" s="478"/>
      <c r="BG5738" s="478"/>
    </row>
    <row r="5739" spans="2:59" x14ac:dyDescent="0.2">
      <c r="B5739" s="478"/>
      <c r="C5739" s="478"/>
      <c r="D5739" s="620"/>
      <c r="E5739" s="620"/>
      <c r="F5739" s="620"/>
      <c r="G5739" s="479"/>
      <c r="H5739" s="621"/>
      <c r="I5739" s="622"/>
      <c r="J5739" s="622"/>
      <c r="K5739" s="623"/>
      <c r="L5739" s="623"/>
      <c r="M5739" s="622"/>
      <c r="N5739" s="623"/>
      <c r="O5739" s="622"/>
      <c r="P5739" s="479"/>
      <c r="Q5739" s="479"/>
      <c r="R5739" s="623"/>
      <c r="S5739" s="478"/>
      <c r="T5739" s="478"/>
      <c r="U5739" s="624"/>
      <c r="V5739" s="624"/>
      <c r="W5739" s="624"/>
      <c r="BB5739" s="478"/>
      <c r="BC5739" s="478"/>
      <c r="BD5739" s="478"/>
      <c r="BE5739" s="478"/>
      <c r="BF5739" s="478"/>
      <c r="BG5739" s="478"/>
    </row>
    <row r="5740" spans="2:59" x14ac:dyDescent="0.2">
      <c r="B5740" s="478"/>
      <c r="C5740" s="478"/>
      <c r="D5740" s="620"/>
      <c r="E5740" s="620"/>
      <c r="F5740" s="620"/>
      <c r="G5740" s="479"/>
      <c r="H5740" s="621"/>
      <c r="I5740" s="622"/>
      <c r="J5740" s="622"/>
      <c r="K5740" s="623"/>
      <c r="L5740" s="623"/>
      <c r="M5740" s="622"/>
      <c r="N5740" s="623"/>
      <c r="O5740" s="622"/>
      <c r="P5740" s="479"/>
      <c r="Q5740" s="479"/>
      <c r="R5740" s="623"/>
      <c r="S5740" s="478"/>
      <c r="T5740" s="478"/>
      <c r="U5740" s="624"/>
      <c r="V5740" s="624"/>
      <c r="W5740" s="624"/>
      <c r="BB5740" s="478"/>
      <c r="BC5740" s="478"/>
      <c r="BD5740" s="478"/>
      <c r="BE5740" s="478"/>
      <c r="BF5740" s="478"/>
      <c r="BG5740" s="478"/>
    </row>
    <row r="5741" spans="2:59" x14ac:dyDescent="0.2">
      <c r="B5741" s="478"/>
      <c r="C5741" s="478"/>
      <c r="D5741" s="620"/>
      <c r="E5741" s="620"/>
      <c r="F5741" s="620"/>
      <c r="G5741" s="479"/>
      <c r="H5741" s="621"/>
      <c r="I5741" s="622"/>
      <c r="J5741" s="622"/>
      <c r="K5741" s="623"/>
      <c r="L5741" s="623"/>
      <c r="M5741" s="622"/>
      <c r="N5741" s="623"/>
      <c r="O5741" s="622"/>
      <c r="P5741" s="479"/>
      <c r="Q5741" s="479"/>
      <c r="R5741" s="623"/>
      <c r="S5741" s="478"/>
      <c r="T5741" s="478"/>
      <c r="U5741" s="624"/>
      <c r="V5741" s="624"/>
      <c r="W5741" s="624"/>
      <c r="BB5741" s="478"/>
      <c r="BC5741" s="478"/>
      <c r="BD5741" s="478"/>
      <c r="BE5741" s="478"/>
      <c r="BF5741" s="478"/>
      <c r="BG5741" s="478"/>
    </row>
    <row r="5742" spans="2:59" x14ac:dyDescent="0.2">
      <c r="B5742" s="478"/>
      <c r="C5742" s="478"/>
      <c r="D5742" s="620"/>
      <c r="E5742" s="620"/>
      <c r="F5742" s="620"/>
      <c r="G5742" s="479"/>
      <c r="H5742" s="621"/>
      <c r="I5742" s="622"/>
      <c r="J5742" s="622"/>
      <c r="K5742" s="623"/>
      <c r="L5742" s="623"/>
      <c r="M5742" s="622"/>
      <c r="N5742" s="623"/>
      <c r="O5742" s="622"/>
      <c r="P5742" s="479"/>
      <c r="Q5742" s="479"/>
      <c r="R5742" s="623"/>
      <c r="S5742" s="478"/>
      <c r="T5742" s="478"/>
      <c r="U5742" s="624"/>
      <c r="V5742" s="624"/>
      <c r="W5742" s="624"/>
      <c r="BB5742" s="478"/>
      <c r="BC5742" s="478"/>
      <c r="BD5742" s="478"/>
      <c r="BE5742" s="478"/>
      <c r="BF5742" s="478"/>
      <c r="BG5742" s="478"/>
    </row>
    <row r="5743" spans="2:59" x14ac:dyDescent="0.2">
      <c r="B5743" s="478"/>
      <c r="C5743" s="478"/>
      <c r="D5743" s="620"/>
      <c r="E5743" s="620"/>
      <c r="F5743" s="620"/>
      <c r="G5743" s="479"/>
      <c r="H5743" s="621"/>
      <c r="I5743" s="622"/>
      <c r="J5743" s="622"/>
      <c r="K5743" s="623"/>
      <c r="L5743" s="623"/>
      <c r="M5743" s="622"/>
      <c r="N5743" s="623"/>
      <c r="O5743" s="622"/>
      <c r="P5743" s="479"/>
      <c r="Q5743" s="479"/>
      <c r="R5743" s="623"/>
      <c r="S5743" s="478"/>
      <c r="T5743" s="478"/>
      <c r="U5743" s="624"/>
      <c r="V5743" s="624"/>
      <c r="W5743" s="624"/>
      <c r="BB5743" s="478"/>
      <c r="BC5743" s="478"/>
      <c r="BD5743" s="478"/>
      <c r="BE5743" s="478"/>
      <c r="BF5743" s="478"/>
      <c r="BG5743" s="478"/>
    </row>
    <row r="5744" spans="2:59" x14ac:dyDescent="0.2">
      <c r="B5744" s="478"/>
      <c r="C5744" s="478"/>
      <c r="D5744" s="620"/>
      <c r="E5744" s="620"/>
      <c r="F5744" s="620"/>
      <c r="G5744" s="479"/>
      <c r="H5744" s="621"/>
      <c r="I5744" s="622"/>
      <c r="J5744" s="622"/>
      <c r="K5744" s="623"/>
      <c r="L5744" s="623"/>
      <c r="M5744" s="622"/>
      <c r="N5744" s="623"/>
      <c r="O5744" s="622"/>
      <c r="P5744" s="479"/>
      <c r="Q5744" s="479"/>
      <c r="R5744" s="623"/>
      <c r="S5744" s="478"/>
      <c r="T5744" s="478"/>
      <c r="U5744" s="624"/>
      <c r="V5744" s="624"/>
      <c r="W5744" s="624"/>
      <c r="BB5744" s="478"/>
      <c r="BC5744" s="478"/>
      <c r="BD5744" s="478"/>
      <c r="BE5744" s="478"/>
      <c r="BF5744" s="478"/>
      <c r="BG5744" s="478"/>
    </row>
    <row r="5745" spans="2:59" x14ac:dyDescent="0.2">
      <c r="B5745" s="478"/>
      <c r="C5745" s="478"/>
      <c r="D5745" s="620"/>
      <c r="E5745" s="620"/>
      <c r="F5745" s="620"/>
      <c r="G5745" s="479"/>
      <c r="H5745" s="621"/>
      <c r="I5745" s="622"/>
      <c r="J5745" s="622"/>
      <c r="K5745" s="623"/>
      <c r="L5745" s="623"/>
      <c r="M5745" s="622"/>
      <c r="N5745" s="623"/>
      <c r="O5745" s="622"/>
      <c r="P5745" s="479"/>
      <c r="Q5745" s="479"/>
      <c r="R5745" s="623"/>
      <c r="S5745" s="478"/>
      <c r="T5745" s="478"/>
      <c r="U5745" s="624"/>
      <c r="V5745" s="624"/>
      <c r="W5745" s="624"/>
      <c r="BB5745" s="478"/>
      <c r="BC5745" s="478"/>
      <c r="BD5745" s="478"/>
      <c r="BE5745" s="478"/>
      <c r="BF5745" s="478"/>
      <c r="BG5745" s="478"/>
    </row>
    <row r="5746" spans="2:59" x14ac:dyDescent="0.2">
      <c r="B5746" s="478"/>
      <c r="C5746" s="478"/>
      <c r="D5746" s="620"/>
      <c r="E5746" s="620"/>
      <c r="F5746" s="620"/>
      <c r="G5746" s="479"/>
      <c r="H5746" s="621"/>
      <c r="I5746" s="622"/>
      <c r="J5746" s="622"/>
      <c r="K5746" s="623"/>
      <c r="L5746" s="623"/>
      <c r="M5746" s="622"/>
      <c r="N5746" s="623"/>
      <c r="O5746" s="622"/>
      <c r="P5746" s="479"/>
      <c r="Q5746" s="479"/>
      <c r="R5746" s="623"/>
      <c r="S5746" s="478"/>
      <c r="T5746" s="478"/>
      <c r="U5746" s="624"/>
      <c r="V5746" s="624"/>
      <c r="W5746" s="624"/>
      <c r="BB5746" s="478"/>
      <c r="BC5746" s="478"/>
      <c r="BD5746" s="478"/>
      <c r="BE5746" s="478"/>
      <c r="BF5746" s="478"/>
      <c r="BG5746" s="478"/>
    </row>
    <row r="5747" spans="2:59" x14ac:dyDescent="0.2">
      <c r="B5747" s="478"/>
      <c r="C5747" s="478"/>
      <c r="D5747" s="620"/>
      <c r="E5747" s="620"/>
      <c r="F5747" s="620"/>
      <c r="G5747" s="479"/>
      <c r="H5747" s="621"/>
      <c r="I5747" s="622"/>
      <c r="J5747" s="622"/>
      <c r="K5747" s="623"/>
      <c r="L5747" s="623"/>
      <c r="M5747" s="622"/>
      <c r="N5747" s="623"/>
      <c r="O5747" s="622"/>
      <c r="P5747" s="479"/>
      <c r="Q5747" s="479"/>
      <c r="R5747" s="623"/>
      <c r="S5747" s="478"/>
      <c r="T5747" s="478"/>
      <c r="U5747" s="624"/>
      <c r="V5747" s="624"/>
      <c r="W5747" s="624"/>
      <c r="BB5747" s="478"/>
      <c r="BC5747" s="478"/>
      <c r="BD5747" s="478"/>
      <c r="BE5747" s="478"/>
      <c r="BF5747" s="478"/>
      <c r="BG5747" s="478"/>
    </row>
    <row r="5748" spans="2:59" x14ac:dyDescent="0.2">
      <c r="B5748" s="478"/>
      <c r="C5748" s="478"/>
      <c r="D5748" s="620"/>
      <c r="E5748" s="620"/>
      <c r="F5748" s="620"/>
      <c r="G5748" s="479"/>
      <c r="H5748" s="621"/>
      <c r="I5748" s="622"/>
      <c r="J5748" s="622"/>
      <c r="K5748" s="623"/>
      <c r="L5748" s="623"/>
      <c r="M5748" s="622"/>
      <c r="N5748" s="623"/>
      <c r="O5748" s="622"/>
      <c r="P5748" s="479"/>
      <c r="Q5748" s="479"/>
      <c r="R5748" s="623"/>
      <c r="S5748" s="478"/>
      <c r="T5748" s="478"/>
      <c r="U5748" s="624"/>
      <c r="V5748" s="624"/>
      <c r="W5748" s="624"/>
      <c r="BB5748" s="478"/>
      <c r="BC5748" s="478"/>
      <c r="BD5748" s="478"/>
      <c r="BE5748" s="478"/>
      <c r="BF5748" s="478"/>
      <c r="BG5748" s="478"/>
    </row>
    <row r="5749" spans="2:59" x14ac:dyDescent="0.2">
      <c r="B5749" s="478"/>
      <c r="C5749" s="478"/>
      <c r="D5749" s="620"/>
      <c r="E5749" s="620"/>
      <c r="F5749" s="620"/>
      <c r="G5749" s="479"/>
      <c r="H5749" s="621"/>
      <c r="I5749" s="622"/>
      <c r="J5749" s="622"/>
      <c r="K5749" s="623"/>
      <c r="L5749" s="623"/>
      <c r="M5749" s="622"/>
      <c r="N5749" s="623"/>
      <c r="O5749" s="622"/>
      <c r="P5749" s="479"/>
      <c r="Q5749" s="479"/>
      <c r="R5749" s="623"/>
      <c r="S5749" s="478"/>
      <c r="T5749" s="478"/>
      <c r="U5749" s="624"/>
      <c r="V5749" s="624"/>
      <c r="W5749" s="624"/>
      <c r="BB5749" s="478"/>
      <c r="BC5749" s="478"/>
      <c r="BD5749" s="478"/>
      <c r="BE5749" s="478"/>
      <c r="BF5749" s="478"/>
      <c r="BG5749" s="478"/>
    </row>
    <row r="5750" spans="2:59" x14ac:dyDescent="0.2">
      <c r="B5750" s="478"/>
      <c r="C5750" s="478"/>
      <c r="D5750" s="620"/>
      <c r="E5750" s="620"/>
      <c r="F5750" s="620"/>
      <c r="G5750" s="479"/>
      <c r="H5750" s="621"/>
      <c r="I5750" s="622"/>
      <c r="J5750" s="622"/>
      <c r="K5750" s="623"/>
      <c r="L5750" s="623"/>
      <c r="M5750" s="622"/>
      <c r="N5750" s="623"/>
      <c r="O5750" s="622"/>
      <c r="P5750" s="479"/>
      <c r="Q5750" s="479"/>
      <c r="R5750" s="623"/>
      <c r="S5750" s="478"/>
      <c r="T5750" s="478"/>
      <c r="U5750" s="624"/>
      <c r="V5750" s="624"/>
      <c r="W5750" s="624"/>
      <c r="BB5750" s="478"/>
      <c r="BC5750" s="478"/>
      <c r="BD5750" s="478"/>
      <c r="BE5750" s="478"/>
      <c r="BF5750" s="478"/>
      <c r="BG5750" s="478"/>
    </row>
    <row r="5751" spans="2:59" x14ac:dyDescent="0.2">
      <c r="B5751" s="478"/>
      <c r="C5751" s="478"/>
      <c r="D5751" s="620"/>
      <c r="E5751" s="620"/>
      <c r="F5751" s="620"/>
      <c r="G5751" s="479"/>
      <c r="H5751" s="621"/>
      <c r="I5751" s="622"/>
      <c r="J5751" s="622"/>
      <c r="K5751" s="623"/>
      <c r="L5751" s="623"/>
      <c r="M5751" s="622"/>
      <c r="N5751" s="623"/>
      <c r="O5751" s="622"/>
      <c r="P5751" s="479"/>
      <c r="Q5751" s="479"/>
      <c r="R5751" s="623"/>
      <c r="S5751" s="478"/>
      <c r="T5751" s="478"/>
      <c r="U5751" s="624"/>
      <c r="V5751" s="624"/>
      <c r="W5751" s="624"/>
      <c r="BB5751" s="478"/>
      <c r="BC5751" s="478"/>
      <c r="BD5751" s="478"/>
      <c r="BE5751" s="478"/>
      <c r="BF5751" s="478"/>
      <c r="BG5751" s="478"/>
    </row>
    <row r="5752" spans="2:59" x14ac:dyDescent="0.2">
      <c r="B5752" s="478"/>
      <c r="C5752" s="478"/>
      <c r="D5752" s="620"/>
      <c r="E5752" s="620"/>
      <c r="F5752" s="620"/>
      <c r="G5752" s="479"/>
      <c r="H5752" s="621"/>
      <c r="I5752" s="622"/>
      <c r="J5752" s="622"/>
      <c r="K5752" s="623"/>
      <c r="L5752" s="623"/>
      <c r="M5752" s="622"/>
      <c r="N5752" s="623"/>
      <c r="O5752" s="622"/>
      <c r="P5752" s="479"/>
      <c r="Q5752" s="479"/>
      <c r="R5752" s="623"/>
      <c r="S5752" s="478"/>
      <c r="T5752" s="478"/>
      <c r="U5752" s="624"/>
      <c r="V5752" s="624"/>
      <c r="W5752" s="624"/>
      <c r="BB5752" s="478"/>
      <c r="BC5752" s="478"/>
      <c r="BD5752" s="478"/>
      <c r="BE5752" s="478"/>
      <c r="BF5752" s="478"/>
      <c r="BG5752" s="478"/>
    </row>
    <row r="5753" spans="2:59" x14ac:dyDescent="0.2">
      <c r="B5753" s="478"/>
      <c r="C5753" s="478"/>
      <c r="D5753" s="620"/>
      <c r="E5753" s="620"/>
      <c r="F5753" s="620"/>
      <c r="G5753" s="479"/>
      <c r="H5753" s="621"/>
      <c r="I5753" s="622"/>
      <c r="J5753" s="622"/>
      <c r="K5753" s="623"/>
      <c r="L5753" s="623"/>
      <c r="M5753" s="622"/>
      <c r="N5753" s="623"/>
      <c r="O5753" s="622"/>
      <c r="P5753" s="479"/>
      <c r="Q5753" s="479"/>
      <c r="R5753" s="623"/>
      <c r="S5753" s="478"/>
      <c r="T5753" s="478"/>
      <c r="U5753" s="624"/>
      <c r="V5753" s="624"/>
      <c r="W5753" s="624"/>
      <c r="BB5753" s="478"/>
      <c r="BC5753" s="478"/>
      <c r="BD5753" s="478"/>
      <c r="BE5753" s="478"/>
      <c r="BF5753" s="478"/>
      <c r="BG5753" s="478"/>
    </row>
    <row r="5754" spans="2:59" x14ac:dyDescent="0.2">
      <c r="B5754" s="478"/>
      <c r="C5754" s="478"/>
      <c r="D5754" s="620"/>
      <c r="E5754" s="620"/>
      <c r="F5754" s="620"/>
      <c r="G5754" s="479"/>
      <c r="H5754" s="621"/>
      <c r="I5754" s="622"/>
      <c r="J5754" s="622"/>
      <c r="K5754" s="623"/>
      <c r="L5754" s="623"/>
      <c r="M5754" s="622"/>
      <c r="N5754" s="623"/>
      <c r="O5754" s="622"/>
      <c r="P5754" s="479"/>
      <c r="Q5754" s="479"/>
      <c r="R5754" s="623"/>
      <c r="S5754" s="478"/>
      <c r="T5754" s="478"/>
      <c r="U5754" s="624"/>
      <c r="V5754" s="624"/>
      <c r="W5754" s="624"/>
      <c r="BB5754" s="478"/>
      <c r="BC5754" s="478"/>
      <c r="BD5754" s="478"/>
      <c r="BE5754" s="478"/>
      <c r="BF5754" s="478"/>
      <c r="BG5754" s="478"/>
    </row>
    <row r="5755" spans="2:59" x14ac:dyDescent="0.2">
      <c r="B5755" s="478"/>
      <c r="C5755" s="478"/>
      <c r="D5755" s="620"/>
      <c r="E5755" s="620"/>
      <c r="F5755" s="620"/>
      <c r="G5755" s="479"/>
      <c r="H5755" s="621"/>
      <c r="I5755" s="622"/>
      <c r="J5755" s="622"/>
      <c r="K5755" s="623"/>
      <c r="L5755" s="623"/>
      <c r="M5755" s="622"/>
      <c r="N5755" s="623"/>
      <c r="O5755" s="622"/>
      <c r="P5755" s="479"/>
      <c r="Q5755" s="479"/>
      <c r="R5755" s="623"/>
      <c r="S5755" s="478"/>
      <c r="T5755" s="478"/>
      <c r="U5755" s="624"/>
      <c r="V5755" s="624"/>
      <c r="W5755" s="624"/>
      <c r="BB5755" s="478"/>
      <c r="BC5755" s="478"/>
      <c r="BD5755" s="478"/>
      <c r="BE5755" s="478"/>
      <c r="BF5755" s="478"/>
      <c r="BG5755" s="478"/>
    </row>
    <row r="5756" spans="2:59" x14ac:dyDescent="0.2">
      <c r="B5756" s="478"/>
      <c r="C5756" s="478"/>
      <c r="D5756" s="620"/>
      <c r="E5756" s="620"/>
      <c r="F5756" s="620"/>
      <c r="G5756" s="479"/>
      <c r="H5756" s="621"/>
      <c r="I5756" s="622"/>
      <c r="J5756" s="622"/>
      <c r="K5756" s="623"/>
      <c r="L5756" s="623"/>
      <c r="M5756" s="622"/>
      <c r="N5756" s="623"/>
      <c r="O5756" s="622"/>
      <c r="P5756" s="479"/>
      <c r="Q5756" s="479"/>
      <c r="R5756" s="623"/>
      <c r="S5756" s="478"/>
      <c r="T5756" s="478"/>
      <c r="U5756" s="624"/>
      <c r="V5756" s="624"/>
      <c r="W5756" s="624"/>
      <c r="BB5756" s="478"/>
      <c r="BC5756" s="478"/>
      <c r="BD5756" s="478"/>
      <c r="BE5756" s="478"/>
      <c r="BF5756" s="478"/>
      <c r="BG5756" s="478"/>
    </row>
    <row r="5757" spans="2:59" x14ac:dyDescent="0.2">
      <c r="B5757" s="478"/>
      <c r="C5757" s="478"/>
      <c r="D5757" s="620"/>
      <c r="E5757" s="620"/>
      <c r="F5757" s="620"/>
      <c r="G5757" s="479"/>
      <c r="H5757" s="621"/>
      <c r="I5757" s="622"/>
      <c r="J5757" s="622"/>
      <c r="K5757" s="623"/>
      <c r="L5757" s="623"/>
      <c r="M5757" s="622"/>
      <c r="N5757" s="623"/>
      <c r="O5757" s="622"/>
      <c r="P5757" s="479"/>
      <c r="Q5757" s="479"/>
      <c r="R5757" s="623"/>
      <c r="S5757" s="478"/>
      <c r="T5757" s="478"/>
      <c r="U5757" s="624"/>
      <c r="V5757" s="624"/>
      <c r="W5757" s="624"/>
      <c r="BB5757" s="478"/>
      <c r="BC5757" s="478"/>
      <c r="BD5757" s="478"/>
      <c r="BE5757" s="478"/>
      <c r="BF5757" s="478"/>
      <c r="BG5757" s="478"/>
    </row>
    <row r="5758" spans="2:59" x14ac:dyDescent="0.2">
      <c r="B5758" s="478"/>
      <c r="C5758" s="478"/>
      <c r="D5758" s="620"/>
      <c r="E5758" s="620"/>
      <c r="F5758" s="620"/>
      <c r="G5758" s="479"/>
      <c r="H5758" s="621"/>
      <c r="I5758" s="622"/>
      <c r="J5758" s="622"/>
      <c r="K5758" s="623"/>
      <c r="L5758" s="623"/>
      <c r="M5758" s="622"/>
      <c r="N5758" s="623"/>
      <c r="O5758" s="622"/>
      <c r="P5758" s="479"/>
      <c r="Q5758" s="479"/>
      <c r="R5758" s="623"/>
      <c r="S5758" s="478"/>
      <c r="T5758" s="478"/>
      <c r="U5758" s="624"/>
      <c r="V5758" s="624"/>
      <c r="W5758" s="624"/>
      <c r="BB5758" s="478"/>
      <c r="BC5758" s="478"/>
      <c r="BD5758" s="478"/>
      <c r="BE5758" s="478"/>
      <c r="BF5758" s="478"/>
      <c r="BG5758" s="478"/>
    </row>
    <row r="5759" spans="2:59" x14ac:dyDescent="0.2">
      <c r="B5759" s="478"/>
      <c r="C5759" s="478"/>
      <c r="D5759" s="620"/>
      <c r="E5759" s="620"/>
      <c r="F5759" s="620"/>
      <c r="G5759" s="479"/>
      <c r="H5759" s="621"/>
      <c r="I5759" s="622"/>
      <c r="J5759" s="622"/>
      <c r="K5759" s="623"/>
      <c r="L5759" s="623"/>
      <c r="M5759" s="622"/>
      <c r="N5759" s="623"/>
      <c r="O5759" s="622"/>
      <c r="P5759" s="479"/>
      <c r="Q5759" s="479"/>
      <c r="R5759" s="623"/>
      <c r="S5759" s="478"/>
      <c r="T5759" s="478"/>
      <c r="U5759" s="624"/>
      <c r="V5759" s="624"/>
      <c r="W5759" s="624"/>
      <c r="BB5759" s="478"/>
      <c r="BC5759" s="478"/>
      <c r="BD5759" s="478"/>
      <c r="BE5759" s="478"/>
      <c r="BF5759" s="478"/>
      <c r="BG5759" s="478"/>
    </row>
    <row r="5760" spans="2:59" x14ac:dyDescent="0.2">
      <c r="B5760" s="478"/>
      <c r="C5760" s="478"/>
      <c r="D5760" s="620"/>
      <c r="E5760" s="620"/>
      <c r="F5760" s="620"/>
      <c r="G5760" s="479"/>
      <c r="H5760" s="621"/>
      <c r="I5760" s="622"/>
      <c r="J5760" s="622"/>
      <c r="K5760" s="623"/>
      <c r="L5760" s="623"/>
      <c r="M5760" s="622"/>
      <c r="N5760" s="623"/>
      <c r="O5760" s="622"/>
      <c r="P5760" s="479"/>
      <c r="Q5760" s="479"/>
      <c r="R5760" s="623"/>
      <c r="S5760" s="478"/>
      <c r="T5760" s="478"/>
      <c r="U5760" s="624"/>
      <c r="V5760" s="624"/>
      <c r="W5760" s="624"/>
      <c r="BB5760" s="478"/>
      <c r="BC5760" s="478"/>
      <c r="BD5760" s="478"/>
      <c r="BE5760" s="478"/>
      <c r="BF5760" s="478"/>
      <c r="BG5760" s="478"/>
    </row>
    <row r="5761" spans="2:59" x14ac:dyDescent="0.2">
      <c r="B5761" s="478"/>
      <c r="C5761" s="478"/>
      <c r="D5761" s="620"/>
      <c r="E5761" s="620"/>
      <c r="F5761" s="620"/>
      <c r="G5761" s="479"/>
      <c r="H5761" s="621"/>
      <c r="I5761" s="622"/>
      <c r="J5761" s="622"/>
      <c r="K5761" s="623"/>
      <c r="L5761" s="623"/>
      <c r="M5761" s="622"/>
      <c r="N5761" s="623"/>
      <c r="O5761" s="622"/>
      <c r="P5761" s="479"/>
      <c r="Q5761" s="479"/>
      <c r="R5761" s="623"/>
      <c r="S5761" s="478"/>
      <c r="T5761" s="478"/>
      <c r="U5761" s="624"/>
      <c r="V5761" s="624"/>
      <c r="W5761" s="624"/>
      <c r="BB5761" s="478"/>
      <c r="BC5761" s="478"/>
      <c r="BD5761" s="478"/>
      <c r="BE5761" s="478"/>
      <c r="BF5761" s="478"/>
      <c r="BG5761" s="478"/>
    </row>
    <row r="5762" spans="2:59" x14ac:dyDescent="0.2">
      <c r="B5762" s="478"/>
      <c r="C5762" s="478"/>
      <c r="D5762" s="620"/>
      <c r="E5762" s="620"/>
      <c r="F5762" s="620"/>
      <c r="G5762" s="479"/>
      <c r="H5762" s="621"/>
      <c r="I5762" s="622"/>
      <c r="J5762" s="622"/>
      <c r="K5762" s="623"/>
      <c r="L5762" s="623"/>
      <c r="M5762" s="622"/>
      <c r="N5762" s="623"/>
      <c r="O5762" s="622"/>
      <c r="P5762" s="479"/>
      <c r="Q5762" s="479"/>
      <c r="R5762" s="623"/>
      <c r="S5762" s="478"/>
      <c r="T5762" s="478"/>
      <c r="U5762" s="624"/>
      <c r="V5762" s="624"/>
      <c r="W5762" s="624"/>
      <c r="BB5762" s="478"/>
      <c r="BC5762" s="478"/>
      <c r="BD5762" s="478"/>
      <c r="BE5762" s="478"/>
      <c r="BF5762" s="478"/>
      <c r="BG5762" s="478"/>
    </row>
    <row r="5763" spans="2:59" x14ac:dyDescent="0.2">
      <c r="B5763" s="478"/>
      <c r="C5763" s="478"/>
      <c r="D5763" s="620"/>
      <c r="E5763" s="620"/>
      <c r="F5763" s="620"/>
      <c r="G5763" s="479"/>
      <c r="H5763" s="621"/>
      <c r="I5763" s="622"/>
      <c r="J5763" s="622"/>
      <c r="K5763" s="623"/>
      <c r="L5763" s="623"/>
      <c r="M5763" s="622"/>
      <c r="N5763" s="623"/>
      <c r="O5763" s="622"/>
      <c r="P5763" s="479"/>
      <c r="Q5763" s="479"/>
      <c r="R5763" s="623"/>
      <c r="S5763" s="478"/>
      <c r="T5763" s="478"/>
      <c r="U5763" s="624"/>
      <c r="V5763" s="624"/>
      <c r="W5763" s="624"/>
      <c r="BB5763" s="478"/>
      <c r="BC5763" s="478"/>
      <c r="BD5763" s="478"/>
      <c r="BE5763" s="478"/>
      <c r="BF5763" s="478"/>
      <c r="BG5763" s="478"/>
    </row>
    <row r="5764" spans="2:59" x14ac:dyDescent="0.2">
      <c r="B5764" s="478"/>
      <c r="C5764" s="478"/>
      <c r="D5764" s="620"/>
      <c r="E5764" s="620"/>
      <c r="F5764" s="620"/>
      <c r="G5764" s="479"/>
      <c r="H5764" s="621"/>
      <c r="I5764" s="622"/>
      <c r="J5764" s="622"/>
      <c r="K5764" s="623"/>
      <c r="L5764" s="623"/>
      <c r="M5764" s="622"/>
      <c r="N5764" s="623"/>
      <c r="O5764" s="622"/>
      <c r="P5764" s="479"/>
      <c r="Q5764" s="479"/>
      <c r="R5764" s="623"/>
      <c r="S5764" s="478"/>
      <c r="T5764" s="478"/>
      <c r="U5764" s="624"/>
      <c r="V5764" s="624"/>
      <c r="W5764" s="624"/>
      <c r="BB5764" s="478"/>
      <c r="BC5764" s="478"/>
      <c r="BD5764" s="478"/>
      <c r="BE5764" s="478"/>
      <c r="BF5764" s="478"/>
      <c r="BG5764" s="478"/>
    </row>
    <row r="5765" spans="2:59" x14ac:dyDescent="0.2">
      <c r="B5765" s="478"/>
      <c r="C5765" s="478"/>
      <c r="D5765" s="620"/>
      <c r="E5765" s="620"/>
      <c r="F5765" s="620"/>
      <c r="G5765" s="479"/>
      <c r="H5765" s="621"/>
      <c r="I5765" s="622"/>
      <c r="J5765" s="622"/>
      <c r="K5765" s="623"/>
      <c r="L5765" s="623"/>
      <c r="M5765" s="622"/>
      <c r="N5765" s="623"/>
      <c r="O5765" s="622"/>
      <c r="P5765" s="479"/>
      <c r="Q5765" s="479"/>
      <c r="R5765" s="623"/>
      <c r="S5765" s="478"/>
      <c r="T5765" s="478"/>
      <c r="U5765" s="624"/>
      <c r="V5765" s="624"/>
      <c r="W5765" s="624"/>
      <c r="BB5765" s="478"/>
      <c r="BC5765" s="478"/>
      <c r="BD5765" s="478"/>
      <c r="BE5765" s="478"/>
      <c r="BF5765" s="478"/>
      <c r="BG5765" s="478"/>
    </row>
    <row r="5766" spans="2:59" x14ac:dyDescent="0.2">
      <c r="B5766" s="478"/>
      <c r="C5766" s="478"/>
      <c r="D5766" s="620"/>
      <c r="E5766" s="620"/>
      <c r="F5766" s="620"/>
      <c r="G5766" s="479"/>
      <c r="H5766" s="621"/>
      <c r="I5766" s="622"/>
      <c r="J5766" s="622"/>
      <c r="K5766" s="623"/>
      <c r="L5766" s="623"/>
      <c r="M5766" s="622"/>
      <c r="N5766" s="623"/>
      <c r="O5766" s="622"/>
      <c r="P5766" s="479"/>
      <c r="Q5766" s="479"/>
      <c r="R5766" s="623"/>
      <c r="S5766" s="478"/>
      <c r="T5766" s="478"/>
      <c r="U5766" s="624"/>
      <c r="V5766" s="624"/>
      <c r="W5766" s="624"/>
      <c r="BB5766" s="478"/>
      <c r="BC5766" s="478"/>
      <c r="BD5766" s="478"/>
      <c r="BE5766" s="478"/>
      <c r="BF5766" s="478"/>
      <c r="BG5766" s="478"/>
    </row>
    <row r="5767" spans="2:59" x14ac:dyDescent="0.2">
      <c r="B5767" s="478"/>
      <c r="C5767" s="478"/>
      <c r="D5767" s="620"/>
      <c r="E5767" s="620"/>
      <c r="F5767" s="620"/>
      <c r="G5767" s="479"/>
      <c r="H5767" s="621"/>
      <c r="I5767" s="622"/>
      <c r="J5767" s="622"/>
      <c r="K5767" s="623"/>
      <c r="L5767" s="623"/>
      <c r="M5767" s="622"/>
      <c r="N5767" s="623"/>
      <c r="O5767" s="622"/>
      <c r="P5767" s="479"/>
      <c r="Q5767" s="479"/>
      <c r="R5767" s="623"/>
      <c r="S5767" s="478"/>
      <c r="T5767" s="478"/>
      <c r="U5767" s="624"/>
      <c r="V5767" s="624"/>
      <c r="W5767" s="624"/>
      <c r="BB5767" s="478"/>
      <c r="BC5767" s="478"/>
      <c r="BD5767" s="478"/>
      <c r="BE5767" s="478"/>
      <c r="BF5767" s="478"/>
      <c r="BG5767" s="478"/>
    </row>
    <row r="5768" spans="2:59" x14ac:dyDescent="0.2">
      <c r="B5768" s="478"/>
      <c r="C5768" s="478"/>
      <c r="D5768" s="620"/>
      <c r="E5768" s="620"/>
      <c r="F5768" s="620"/>
      <c r="G5768" s="479"/>
      <c r="H5768" s="621"/>
      <c r="I5768" s="622"/>
      <c r="J5768" s="622"/>
      <c r="K5768" s="623"/>
      <c r="L5768" s="623"/>
      <c r="M5768" s="622"/>
      <c r="N5768" s="623"/>
      <c r="O5768" s="622"/>
      <c r="P5768" s="479"/>
      <c r="Q5768" s="479"/>
      <c r="R5768" s="623"/>
      <c r="S5768" s="478"/>
      <c r="T5768" s="478"/>
      <c r="U5768" s="624"/>
      <c r="V5768" s="624"/>
      <c r="W5768" s="624"/>
      <c r="BB5768" s="478"/>
      <c r="BC5768" s="478"/>
      <c r="BD5768" s="478"/>
      <c r="BE5768" s="478"/>
      <c r="BF5768" s="478"/>
      <c r="BG5768" s="478"/>
    </row>
    <row r="5769" spans="2:59" x14ac:dyDescent="0.2">
      <c r="B5769" s="478"/>
      <c r="C5769" s="478"/>
      <c r="D5769" s="620"/>
      <c r="E5769" s="620"/>
      <c r="F5769" s="620"/>
      <c r="G5769" s="479"/>
      <c r="H5769" s="621"/>
      <c r="I5769" s="622"/>
      <c r="J5769" s="622"/>
      <c r="K5769" s="623"/>
      <c r="L5769" s="623"/>
      <c r="M5769" s="622"/>
      <c r="N5769" s="623"/>
      <c r="O5769" s="622"/>
      <c r="P5769" s="479"/>
      <c r="Q5769" s="479"/>
      <c r="R5769" s="623"/>
      <c r="S5769" s="478"/>
      <c r="T5769" s="478"/>
      <c r="U5769" s="624"/>
      <c r="V5769" s="624"/>
      <c r="W5769" s="624"/>
      <c r="BB5769" s="478"/>
      <c r="BC5769" s="478"/>
      <c r="BD5769" s="478"/>
      <c r="BE5769" s="478"/>
      <c r="BF5769" s="478"/>
      <c r="BG5769" s="478"/>
    </row>
    <row r="5770" spans="2:59" x14ac:dyDescent="0.2">
      <c r="B5770" s="478"/>
      <c r="C5770" s="478"/>
      <c r="D5770" s="620"/>
      <c r="E5770" s="620"/>
      <c r="F5770" s="620"/>
      <c r="G5770" s="479"/>
      <c r="H5770" s="621"/>
      <c r="I5770" s="622"/>
      <c r="J5770" s="622"/>
      <c r="K5770" s="623"/>
      <c r="L5770" s="623"/>
      <c r="M5770" s="622"/>
      <c r="N5770" s="623"/>
      <c r="O5770" s="622"/>
      <c r="P5770" s="479"/>
      <c r="Q5770" s="479"/>
      <c r="R5770" s="623"/>
      <c r="S5770" s="478"/>
      <c r="T5770" s="478"/>
      <c r="U5770" s="624"/>
      <c r="V5770" s="624"/>
      <c r="W5770" s="624"/>
      <c r="BB5770" s="478"/>
      <c r="BC5770" s="478"/>
      <c r="BD5770" s="478"/>
      <c r="BE5770" s="478"/>
      <c r="BF5770" s="478"/>
      <c r="BG5770" s="478"/>
    </row>
    <row r="5771" spans="2:59" x14ac:dyDescent="0.2">
      <c r="B5771" s="478"/>
      <c r="C5771" s="478"/>
      <c r="D5771" s="620"/>
      <c r="E5771" s="620"/>
      <c r="F5771" s="620"/>
      <c r="G5771" s="479"/>
      <c r="H5771" s="621"/>
      <c r="I5771" s="622"/>
      <c r="J5771" s="622"/>
      <c r="K5771" s="623"/>
      <c r="L5771" s="623"/>
      <c r="M5771" s="622"/>
      <c r="N5771" s="623"/>
      <c r="O5771" s="622"/>
      <c r="P5771" s="479"/>
      <c r="Q5771" s="479"/>
      <c r="R5771" s="623"/>
      <c r="S5771" s="478"/>
      <c r="T5771" s="478"/>
      <c r="U5771" s="624"/>
      <c r="V5771" s="624"/>
      <c r="W5771" s="624"/>
      <c r="BB5771" s="478"/>
      <c r="BC5771" s="478"/>
      <c r="BD5771" s="478"/>
      <c r="BE5771" s="478"/>
      <c r="BF5771" s="478"/>
      <c r="BG5771" s="478"/>
    </row>
    <row r="5772" spans="2:59" x14ac:dyDescent="0.2">
      <c r="B5772" s="478"/>
      <c r="C5772" s="478"/>
      <c r="D5772" s="620"/>
      <c r="E5772" s="620"/>
      <c r="F5772" s="620"/>
      <c r="G5772" s="479"/>
      <c r="H5772" s="621"/>
      <c r="I5772" s="622"/>
      <c r="J5772" s="622"/>
      <c r="K5772" s="623"/>
      <c r="L5772" s="623"/>
      <c r="M5772" s="622"/>
      <c r="N5772" s="623"/>
      <c r="O5772" s="622"/>
      <c r="P5772" s="479"/>
      <c r="Q5772" s="479"/>
      <c r="R5772" s="623"/>
      <c r="S5772" s="478"/>
      <c r="T5772" s="478"/>
      <c r="U5772" s="624"/>
      <c r="V5772" s="624"/>
      <c r="W5772" s="624"/>
      <c r="BB5772" s="478"/>
      <c r="BC5772" s="478"/>
      <c r="BD5772" s="478"/>
      <c r="BE5772" s="478"/>
      <c r="BF5772" s="478"/>
      <c r="BG5772" s="478"/>
    </row>
    <row r="5773" spans="2:59" x14ac:dyDescent="0.2">
      <c r="B5773" s="478"/>
      <c r="C5773" s="478"/>
      <c r="D5773" s="620"/>
      <c r="E5773" s="620"/>
      <c r="F5773" s="620"/>
      <c r="G5773" s="479"/>
      <c r="H5773" s="621"/>
      <c r="I5773" s="622"/>
      <c r="J5773" s="622"/>
      <c r="K5773" s="623"/>
      <c r="L5773" s="623"/>
      <c r="M5773" s="622"/>
      <c r="N5773" s="623"/>
      <c r="O5773" s="622"/>
      <c r="P5773" s="479"/>
      <c r="Q5773" s="479"/>
      <c r="R5773" s="623"/>
      <c r="S5773" s="478"/>
      <c r="T5773" s="478"/>
      <c r="U5773" s="624"/>
      <c r="V5773" s="624"/>
      <c r="W5773" s="624"/>
      <c r="BB5773" s="478"/>
      <c r="BC5773" s="478"/>
      <c r="BD5773" s="478"/>
      <c r="BE5773" s="478"/>
      <c r="BF5773" s="478"/>
      <c r="BG5773" s="478"/>
    </row>
    <row r="5774" spans="2:59" x14ac:dyDescent="0.2">
      <c r="B5774" s="478"/>
      <c r="C5774" s="478"/>
      <c r="D5774" s="620"/>
      <c r="E5774" s="620"/>
      <c r="F5774" s="620"/>
      <c r="G5774" s="479"/>
      <c r="H5774" s="621"/>
      <c r="I5774" s="622"/>
      <c r="J5774" s="622"/>
      <c r="K5774" s="623"/>
      <c r="L5774" s="623"/>
      <c r="M5774" s="622"/>
      <c r="N5774" s="623"/>
      <c r="O5774" s="622"/>
      <c r="P5774" s="479"/>
      <c r="Q5774" s="479"/>
      <c r="R5774" s="623"/>
      <c r="S5774" s="478"/>
      <c r="T5774" s="478"/>
      <c r="U5774" s="624"/>
      <c r="V5774" s="624"/>
      <c r="W5774" s="624"/>
      <c r="BB5774" s="478"/>
      <c r="BC5774" s="478"/>
      <c r="BD5774" s="478"/>
      <c r="BE5774" s="478"/>
      <c r="BF5774" s="478"/>
      <c r="BG5774" s="478"/>
    </row>
    <row r="5775" spans="2:59" x14ac:dyDescent="0.2">
      <c r="B5775" s="478"/>
      <c r="C5775" s="478"/>
      <c r="D5775" s="620"/>
      <c r="E5775" s="620"/>
      <c r="F5775" s="620"/>
      <c r="G5775" s="479"/>
      <c r="H5775" s="621"/>
      <c r="I5775" s="622"/>
      <c r="J5775" s="622"/>
      <c r="K5775" s="623"/>
      <c r="L5775" s="623"/>
      <c r="M5775" s="622"/>
      <c r="N5775" s="623"/>
      <c r="O5775" s="622"/>
      <c r="P5775" s="479"/>
      <c r="Q5775" s="479"/>
      <c r="R5775" s="623"/>
      <c r="S5775" s="478"/>
      <c r="T5775" s="478"/>
      <c r="U5775" s="624"/>
      <c r="V5775" s="624"/>
      <c r="W5775" s="624"/>
      <c r="BB5775" s="478"/>
      <c r="BC5775" s="478"/>
      <c r="BD5775" s="478"/>
      <c r="BE5775" s="478"/>
      <c r="BF5775" s="478"/>
      <c r="BG5775" s="478"/>
    </row>
    <row r="5776" spans="2:59" x14ac:dyDescent="0.2">
      <c r="B5776" s="478"/>
      <c r="C5776" s="478"/>
      <c r="D5776" s="620"/>
      <c r="E5776" s="620"/>
      <c r="F5776" s="620"/>
      <c r="G5776" s="479"/>
      <c r="H5776" s="621"/>
      <c r="I5776" s="622"/>
      <c r="J5776" s="622"/>
      <c r="K5776" s="623"/>
      <c r="L5776" s="623"/>
      <c r="M5776" s="622"/>
      <c r="N5776" s="623"/>
      <c r="O5776" s="622"/>
      <c r="P5776" s="479"/>
      <c r="Q5776" s="479"/>
      <c r="R5776" s="623"/>
      <c r="S5776" s="478"/>
      <c r="T5776" s="478"/>
      <c r="U5776" s="624"/>
      <c r="V5776" s="624"/>
      <c r="W5776" s="624"/>
      <c r="BB5776" s="478"/>
      <c r="BC5776" s="478"/>
      <c r="BD5776" s="478"/>
      <c r="BE5776" s="478"/>
      <c r="BF5776" s="478"/>
      <c r="BG5776" s="478"/>
    </row>
    <row r="5777" spans="2:59" x14ac:dyDescent="0.2">
      <c r="B5777" s="478"/>
      <c r="C5777" s="478"/>
      <c r="D5777" s="620"/>
      <c r="E5777" s="620"/>
      <c r="F5777" s="620"/>
      <c r="G5777" s="479"/>
      <c r="H5777" s="621"/>
      <c r="I5777" s="622"/>
      <c r="J5777" s="622"/>
      <c r="K5777" s="623"/>
      <c r="L5777" s="623"/>
      <c r="M5777" s="622"/>
      <c r="N5777" s="623"/>
      <c r="O5777" s="622"/>
      <c r="P5777" s="479"/>
      <c r="Q5777" s="479"/>
      <c r="R5777" s="623"/>
      <c r="S5777" s="478"/>
      <c r="T5777" s="478"/>
      <c r="U5777" s="624"/>
      <c r="V5777" s="624"/>
      <c r="W5777" s="624"/>
      <c r="BB5777" s="478"/>
      <c r="BC5777" s="478"/>
      <c r="BD5777" s="478"/>
      <c r="BE5777" s="478"/>
      <c r="BF5777" s="478"/>
      <c r="BG5777" s="478"/>
    </row>
    <row r="5778" spans="2:59" x14ac:dyDescent="0.2">
      <c r="B5778" s="478"/>
      <c r="C5778" s="478"/>
      <c r="D5778" s="620"/>
      <c r="E5778" s="620"/>
      <c r="F5778" s="620"/>
      <c r="G5778" s="479"/>
      <c r="H5778" s="621"/>
      <c r="I5778" s="622"/>
      <c r="J5778" s="622"/>
      <c r="K5778" s="623"/>
      <c r="L5778" s="623"/>
      <c r="M5778" s="622"/>
      <c r="N5778" s="623"/>
      <c r="O5778" s="622"/>
      <c r="P5778" s="479"/>
      <c r="Q5778" s="479"/>
      <c r="R5778" s="623"/>
      <c r="S5778" s="478"/>
      <c r="T5778" s="478"/>
      <c r="U5778" s="624"/>
      <c r="V5778" s="624"/>
      <c r="W5778" s="624"/>
      <c r="BB5778" s="478"/>
      <c r="BC5778" s="478"/>
      <c r="BD5778" s="478"/>
      <c r="BE5778" s="478"/>
      <c r="BF5778" s="478"/>
      <c r="BG5778" s="478"/>
    </row>
    <row r="5779" spans="2:59" x14ac:dyDescent="0.2">
      <c r="B5779" s="478"/>
      <c r="C5779" s="478"/>
      <c r="D5779" s="620"/>
      <c r="E5779" s="620"/>
      <c r="F5779" s="620"/>
      <c r="G5779" s="479"/>
      <c r="H5779" s="621"/>
      <c r="I5779" s="622"/>
      <c r="J5779" s="622"/>
      <c r="K5779" s="623"/>
      <c r="L5779" s="623"/>
      <c r="M5779" s="622"/>
      <c r="N5779" s="623"/>
      <c r="O5779" s="622"/>
      <c r="P5779" s="479"/>
      <c r="Q5779" s="479"/>
      <c r="R5779" s="623"/>
      <c r="S5779" s="478"/>
      <c r="T5779" s="478"/>
      <c r="U5779" s="624"/>
      <c r="V5779" s="624"/>
      <c r="W5779" s="624"/>
      <c r="BB5779" s="478"/>
      <c r="BC5779" s="478"/>
      <c r="BD5779" s="478"/>
      <c r="BE5779" s="478"/>
      <c r="BF5779" s="478"/>
      <c r="BG5779" s="478"/>
    </row>
    <row r="5780" spans="2:59" x14ac:dyDescent="0.2">
      <c r="B5780" s="478"/>
      <c r="C5780" s="478"/>
      <c r="D5780" s="620"/>
      <c r="E5780" s="620"/>
      <c r="F5780" s="620"/>
      <c r="G5780" s="479"/>
      <c r="H5780" s="621"/>
      <c r="I5780" s="622"/>
      <c r="J5780" s="622"/>
      <c r="K5780" s="623"/>
      <c r="L5780" s="623"/>
      <c r="M5780" s="622"/>
      <c r="N5780" s="623"/>
      <c r="O5780" s="622"/>
      <c r="P5780" s="479"/>
      <c r="Q5780" s="479"/>
      <c r="R5780" s="623"/>
      <c r="S5780" s="478"/>
      <c r="T5780" s="478"/>
      <c r="U5780" s="624"/>
      <c r="V5780" s="624"/>
      <c r="W5780" s="624"/>
      <c r="BB5780" s="478"/>
      <c r="BC5780" s="478"/>
      <c r="BD5780" s="478"/>
      <c r="BE5780" s="478"/>
      <c r="BF5780" s="478"/>
      <c r="BG5780" s="478"/>
    </row>
    <row r="5781" spans="2:59" x14ac:dyDescent="0.2">
      <c r="B5781" s="478"/>
      <c r="C5781" s="478"/>
      <c r="D5781" s="620"/>
      <c r="E5781" s="620"/>
      <c r="F5781" s="620"/>
      <c r="G5781" s="479"/>
      <c r="H5781" s="621"/>
      <c r="I5781" s="622"/>
      <c r="J5781" s="622"/>
      <c r="K5781" s="623"/>
      <c r="L5781" s="623"/>
      <c r="M5781" s="622"/>
      <c r="N5781" s="623"/>
      <c r="O5781" s="622"/>
      <c r="P5781" s="479"/>
      <c r="Q5781" s="479"/>
      <c r="R5781" s="623"/>
      <c r="S5781" s="478"/>
      <c r="T5781" s="478"/>
      <c r="U5781" s="624"/>
      <c r="V5781" s="624"/>
      <c r="W5781" s="624"/>
      <c r="BB5781" s="478"/>
      <c r="BC5781" s="478"/>
      <c r="BD5781" s="478"/>
      <c r="BE5781" s="478"/>
      <c r="BF5781" s="478"/>
      <c r="BG5781" s="478"/>
    </row>
    <row r="5782" spans="2:59" x14ac:dyDescent="0.2">
      <c r="B5782" s="478"/>
      <c r="C5782" s="478"/>
      <c r="D5782" s="620"/>
      <c r="E5782" s="620"/>
      <c r="F5782" s="620"/>
      <c r="G5782" s="479"/>
      <c r="H5782" s="621"/>
      <c r="I5782" s="622"/>
      <c r="J5782" s="622"/>
      <c r="K5782" s="623"/>
      <c r="L5782" s="623"/>
      <c r="M5782" s="622"/>
      <c r="N5782" s="623"/>
      <c r="O5782" s="622"/>
      <c r="P5782" s="479"/>
      <c r="Q5782" s="479"/>
      <c r="R5782" s="623"/>
      <c r="S5782" s="478"/>
      <c r="T5782" s="478"/>
      <c r="U5782" s="624"/>
      <c r="V5782" s="624"/>
      <c r="W5782" s="624"/>
      <c r="BB5782" s="478"/>
      <c r="BC5782" s="478"/>
      <c r="BD5782" s="478"/>
      <c r="BE5782" s="478"/>
      <c r="BF5782" s="478"/>
      <c r="BG5782" s="478"/>
    </row>
    <row r="5783" spans="2:59" x14ac:dyDescent="0.2">
      <c r="B5783" s="478"/>
      <c r="C5783" s="478"/>
      <c r="D5783" s="620"/>
      <c r="E5783" s="620"/>
      <c r="F5783" s="620"/>
      <c r="G5783" s="479"/>
      <c r="H5783" s="621"/>
      <c r="I5783" s="622"/>
      <c r="J5783" s="622"/>
      <c r="K5783" s="623"/>
      <c r="L5783" s="623"/>
      <c r="M5783" s="622"/>
      <c r="N5783" s="623"/>
      <c r="O5783" s="622"/>
      <c r="P5783" s="479"/>
      <c r="Q5783" s="479"/>
      <c r="R5783" s="623"/>
      <c r="S5783" s="478"/>
      <c r="T5783" s="478"/>
      <c r="U5783" s="624"/>
      <c r="V5783" s="624"/>
      <c r="W5783" s="624"/>
      <c r="BB5783" s="478"/>
      <c r="BC5783" s="478"/>
      <c r="BD5783" s="478"/>
      <c r="BE5783" s="478"/>
      <c r="BF5783" s="478"/>
      <c r="BG5783" s="478"/>
    </row>
    <row r="5784" spans="2:59" x14ac:dyDescent="0.2">
      <c r="B5784" s="478"/>
      <c r="C5784" s="478"/>
      <c r="D5784" s="620"/>
      <c r="E5784" s="620"/>
      <c r="F5784" s="620"/>
      <c r="G5784" s="479"/>
      <c r="H5784" s="621"/>
      <c r="I5784" s="622"/>
      <c r="J5784" s="622"/>
      <c r="K5784" s="623"/>
      <c r="L5784" s="623"/>
      <c r="M5784" s="622"/>
      <c r="N5784" s="623"/>
      <c r="O5784" s="622"/>
      <c r="P5784" s="479"/>
      <c r="Q5784" s="479"/>
      <c r="R5784" s="623"/>
      <c r="S5784" s="478"/>
      <c r="T5784" s="478"/>
      <c r="U5784" s="624"/>
      <c r="V5784" s="624"/>
      <c r="W5784" s="624"/>
      <c r="BB5784" s="478"/>
      <c r="BC5784" s="478"/>
      <c r="BD5784" s="478"/>
      <c r="BE5784" s="478"/>
      <c r="BF5784" s="478"/>
      <c r="BG5784" s="478"/>
    </row>
    <row r="5785" spans="2:59" x14ac:dyDescent="0.2">
      <c r="B5785" s="478"/>
      <c r="C5785" s="478"/>
      <c r="D5785" s="620"/>
      <c r="E5785" s="620"/>
      <c r="F5785" s="620"/>
      <c r="G5785" s="479"/>
      <c r="H5785" s="621"/>
      <c r="I5785" s="622"/>
      <c r="J5785" s="622"/>
      <c r="K5785" s="623"/>
      <c r="L5785" s="623"/>
      <c r="M5785" s="622"/>
      <c r="N5785" s="623"/>
      <c r="O5785" s="622"/>
      <c r="P5785" s="479"/>
      <c r="Q5785" s="479"/>
      <c r="R5785" s="623"/>
      <c r="S5785" s="478"/>
      <c r="T5785" s="478"/>
      <c r="U5785" s="624"/>
      <c r="V5785" s="624"/>
      <c r="W5785" s="624"/>
      <c r="BB5785" s="478"/>
      <c r="BC5785" s="478"/>
      <c r="BD5785" s="478"/>
      <c r="BE5785" s="478"/>
      <c r="BF5785" s="478"/>
      <c r="BG5785" s="478"/>
    </row>
    <row r="5786" spans="2:59" x14ac:dyDescent="0.2">
      <c r="B5786" s="478"/>
      <c r="C5786" s="478"/>
      <c r="D5786" s="620"/>
      <c r="E5786" s="620"/>
      <c r="F5786" s="620"/>
      <c r="G5786" s="479"/>
      <c r="H5786" s="621"/>
      <c r="I5786" s="622"/>
      <c r="J5786" s="622"/>
      <c r="K5786" s="623"/>
      <c r="L5786" s="623"/>
      <c r="M5786" s="622"/>
      <c r="N5786" s="623"/>
      <c r="O5786" s="622"/>
      <c r="P5786" s="479"/>
      <c r="Q5786" s="479"/>
      <c r="R5786" s="623"/>
      <c r="S5786" s="478"/>
      <c r="T5786" s="478"/>
      <c r="U5786" s="624"/>
      <c r="V5786" s="624"/>
      <c r="W5786" s="624"/>
      <c r="BB5786" s="478"/>
      <c r="BC5786" s="478"/>
      <c r="BD5786" s="478"/>
      <c r="BE5786" s="478"/>
      <c r="BF5786" s="478"/>
      <c r="BG5786" s="478"/>
    </row>
    <row r="5787" spans="2:59" x14ac:dyDescent="0.2">
      <c r="B5787" s="478"/>
      <c r="C5787" s="478"/>
      <c r="D5787" s="620"/>
      <c r="E5787" s="620"/>
      <c r="F5787" s="620"/>
      <c r="G5787" s="479"/>
      <c r="H5787" s="621"/>
      <c r="I5787" s="622"/>
      <c r="J5787" s="622"/>
      <c r="K5787" s="623"/>
      <c r="L5787" s="623"/>
      <c r="M5787" s="622"/>
      <c r="N5787" s="623"/>
      <c r="O5787" s="622"/>
      <c r="P5787" s="479"/>
      <c r="Q5787" s="479"/>
      <c r="R5787" s="623"/>
      <c r="S5787" s="478"/>
      <c r="T5787" s="478"/>
      <c r="U5787" s="624"/>
      <c r="V5787" s="624"/>
      <c r="W5787" s="624"/>
      <c r="BB5787" s="478"/>
      <c r="BC5787" s="478"/>
      <c r="BD5787" s="478"/>
      <c r="BE5787" s="478"/>
      <c r="BF5787" s="478"/>
      <c r="BG5787" s="478"/>
    </row>
    <row r="5788" spans="2:59" x14ac:dyDescent="0.2">
      <c r="B5788" s="478"/>
      <c r="C5788" s="478"/>
      <c r="D5788" s="620"/>
      <c r="E5788" s="620"/>
      <c r="F5788" s="620"/>
      <c r="G5788" s="479"/>
      <c r="H5788" s="621"/>
      <c r="I5788" s="622"/>
      <c r="J5788" s="622"/>
      <c r="K5788" s="623"/>
      <c r="L5788" s="623"/>
      <c r="M5788" s="622"/>
      <c r="N5788" s="623"/>
      <c r="O5788" s="622"/>
      <c r="P5788" s="479"/>
      <c r="Q5788" s="479"/>
      <c r="R5788" s="623"/>
      <c r="S5788" s="478"/>
      <c r="T5788" s="478"/>
      <c r="U5788" s="624"/>
      <c r="V5788" s="624"/>
      <c r="W5788" s="624"/>
      <c r="BB5788" s="478"/>
      <c r="BC5788" s="478"/>
      <c r="BD5788" s="478"/>
      <c r="BE5788" s="478"/>
      <c r="BF5788" s="478"/>
      <c r="BG5788" s="478"/>
    </row>
    <row r="5789" spans="2:59" x14ac:dyDescent="0.2">
      <c r="B5789" s="478"/>
      <c r="C5789" s="478"/>
      <c r="D5789" s="620"/>
      <c r="E5789" s="620"/>
      <c r="F5789" s="620"/>
      <c r="G5789" s="479"/>
      <c r="H5789" s="621"/>
      <c r="I5789" s="622"/>
      <c r="J5789" s="622"/>
      <c r="K5789" s="623"/>
      <c r="L5789" s="623"/>
      <c r="M5789" s="622"/>
      <c r="N5789" s="623"/>
      <c r="O5789" s="622"/>
      <c r="P5789" s="479"/>
      <c r="Q5789" s="479"/>
      <c r="R5789" s="623"/>
      <c r="S5789" s="478"/>
      <c r="T5789" s="478"/>
      <c r="U5789" s="624"/>
      <c r="V5789" s="624"/>
      <c r="W5789" s="624"/>
      <c r="BB5789" s="478"/>
      <c r="BC5789" s="478"/>
      <c r="BD5789" s="478"/>
      <c r="BE5789" s="478"/>
      <c r="BF5789" s="478"/>
      <c r="BG5789" s="478"/>
    </row>
    <row r="5790" spans="2:59" x14ac:dyDescent="0.2">
      <c r="B5790" s="478"/>
      <c r="C5790" s="478"/>
      <c r="D5790" s="620"/>
      <c r="E5790" s="620"/>
      <c r="F5790" s="620"/>
      <c r="G5790" s="479"/>
      <c r="H5790" s="621"/>
      <c r="I5790" s="622"/>
      <c r="J5790" s="622"/>
      <c r="K5790" s="623"/>
      <c r="L5790" s="623"/>
      <c r="M5790" s="622"/>
      <c r="N5790" s="623"/>
      <c r="O5790" s="622"/>
      <c r="P5790" s="479"/>
      <c r="Q5790" s="479"/>
      <c r="R5790" s="623"/>
      <c r="S5790" s="478"/>
      <c r="T5790" s="478"/>
      <c r="U5790" s="624"/>
      <c r="V5790" s="624"/>
      <c r="W5790" s="624"/>
      <c r="BB5790" s="478"/>
      <c r="BC5790" s="478"/>
      <c r="BD5790" s="478"/>
      <c r="BE5790" s="478"/>
      <c r="BF5790" s="478"/>
      <c r="BG5790" s="478"/>
    </row>
    <row r="5791" spans="2:59" x14ac:dyDescent="0.2">
      <c r="B5791" s="478"/>
      <c r="C5791" s="478"/>
      <c r="D5791" s="620"/>
      <c r="E5791" s="620"/>
      <c r="F5791" s="620"/>
      <c r="G5791" s="479"/>
      <c r="H5791" s="621"/>
      <c r="I5791" s="622"/>
      <c r="J5791" s="622"/>
      <c r="K5791" s="623"/>
      <c r="L5791" s="623"/>
      <c r="M5791" s="622"/>
      <c r="N5791" s="623"/>
      <c r="O5791" s="622"/>
      <c r="P5791" s="479"/>
      <c r="Q5791" s="479"/>
      <c r="R5791" s="623"/>
      <c r="S5791" s="478"/>
      <c r="T5791" s="478"/>
      <c r="U5791" s="624"/>
      <c r="V5791" s="624"/>
      <c r="W5791" s="624"/>
      <c r="BB5791" s="478"/>
      <c r="BC5791" s="478"/>
      <c r="BD5791" s="478"/>
      <c r="BE5791" s="478"/>
      <c r="BF5791" s="478"/>
      <c r="BG5791" s="478"/>
    </row>
    <row r="5792" spans="2:59" x14ac:dyDescent="0.2">
      <c r="B5792" s="478"/>
      <c r="C5792" s="478"/>
      <c r="D5792" s="620"/>
      <c r="E5792" s="620"/>
      <c r="F5792" s="620"/>
      <c r="G5792" s="479"/>
      <c r="H5792" s="621"/>
      <c r="I5792" s="622"/>
      <c r="J5792" s="622"/>
      <c r="K5792" s="623"/>
      <c r="L5792" s="623"/>
      <c r="M5792" s="622"/>
      <c r="N5792" s="623"/>
      <c r="O5792" s="622"/>
      <c r="P5792" s="479"/>
      <c r="Q5792" s="479"/>
      <c r="R5792" s="623"/>
      <c r="S5792" s="478"/>
      <c r="T5792" s="478"/>
      <c r="U5792" s="624"/>
      <c r="V5792" s="624"/>
      <c r="W5792" s="624"/>
      <c r="BB5792" s="478"/>
      <c r="BC5792" s="478"/>
      <c r="BD5792" s="478"/>
      <c r="BE5792" s="478"/>
      <c r="BF5792" s="478"/>
      <c r="BG5792" s="478"/>
    </row>
    <row r="5793" spans="2:59" x14ac:dyDescent="0.2">
      <c r="B5793" s="478"/>
      <c r="C5793" s="478"/>
      <c r="D5793" s="620"/>
      <c r="E5793" s="620"/>
      <c r="F5793" s="620"/>
      <c r="G5793" s="479"/>
      <c r="H5793" s="621"/>
      <c r="I5793" s="622"/>
      <c r="J5793" s="622"/>
      <c r="K5793" s="623"/>
      <c r="L5793" s="623"/>
      <c r="M5793" s="622"/>
      <c r="N5793" s="623"/>
      <c r="O5793" s="622"/>
      <c r="P5793" s="479"/>
      <c r="Q5793" s="479"/>
      <c r="R5793" s="623"/>
      <c r="S5793" s="478"/>
      <c r="T5793" s="478"/>
      <c r="U5793" s="624"/>
      <c r="V5793" s="624"/>
      <c r="W5793" s="624"/>
      <c r="BB5793" s="478"/>
      <c r="BC5793" s="478"/>
      <c r="BD5793" s="478"/>
      <c r="BE5793" s="478"/>
      <c r="BF5793" s="478"/>
      <c r="BG5793" s="478"/>
    </row>
    <row r="5794" spans="2:59" x14ac:dyDescent="0.2">
      <c r="B5794" s="478"/>
      <c r="C5794" s="478"/>
      <c r="D5794" s="620"/>
      <c r="E5794" s="620"/>
      <c r="F5794" s="620"/>
      <c r="G5794" s="479"/>
      <c r="H5794" s="621"/>
      <c r="I5794" s="622"/>
      <c r="J5794" s="622"/>
      <c r="K5794" s="623"/>
      <c r="L5794" s="623"/>
      <c r="M5794" s="622"/>
      <c r="N5794" s="623"/>
      <c r="O5794" s="622"/>
      <c r="P5794" s="479"/>
      <c r="Q5794" s="479"/>
      <c r="R5794" s="623"/>
      <c r="S5794" s="478"/>
      <c r="T5794" s="478"/>
      <c r="U5794" s="624"/>
      <c r="V5794" s="624"/>
      <c r="W5794" s="624"/>
      <c r="BB5794" s="478"/>
      <c r="BC5794" s="478"/>
      <c r="BD5794" s="478"/>
      <c r="BE5794" s="478"/>
      <c r="BF5794" s="478"/>
      <c r="BG5794" s="478"/>
    </row>
    <row r="5795" spans="2:59" x14ac:dyDescent="0.2">
      <c r="B5795" s="478"/>
      <c r="C5795" s="478"/>
      <c r="D5795" s="620"/>
      <c r="E5795" s="620"/>
      <c r="F5795" s="620"/>
      <c r="G5795" s="479"/>
      <c r="H5795" s="621"/>
      <c r="I5795" s="622"/>
      <c r="J5795" s="622"/>
      <c r="K5795" s="623"/>
      <c r="L5795" s="623"/>
      <c r="M5795" s="622"/>
      <c r="N5795" s="623"/>
      <c r="O5795" s="622"/>
      <c r="P5795" s="479"/>
      <c r="Q5795" s="479"/>
      <c r="R5795" s="623"/>
      <c r="S5795" s="478"/>
      <c r="T5795" s="478"/>
      <c r="U5795" s="624"/>
      <c r="V5795" s="624"/>
      <c r="W5795" s="624"/>
      <c r="BB5795" s="478"/>
      <c r="BC5795" s="478"/>
      <c r="BD5795" s="478"/>
      <c r="BE5795" s="478"/>
      <c r="BF5795" s="478"/>
      <c r="BG5795" s="478"/>
    </row>
    <row r="5796" spans="2:59" x14ac:dyDescent="0.2">
      <c r="B5796" s="478"/>
      <c r="C5796" s="478"/>
      <c r="D5796" s="620"/>
      <c r="E5796" s="620"/>
      <c r="F5796" s="620"/>
      <c r="G5796" s="479"/>
      <c r="H5796" s="621"/>
      <c r="I5796" s="622"/>
      <c r="J5796" s="622"/>
      <c r="K5796" s="623"/>
      <c r="L5796" s="623"/>
      <c r="M5796" s="622"/>
      <c r="N5796" s="623"/>
      <c r="O5796" s="622"/>
      <c r="P5796" s="479"/>
      <c r="Q5796" s="479"/>
      <c r="R5796" s="623"/>
      <c r="S5796" s="478"/>
      <c r="T5796" s="478"/>
      <c r="U5796" s="624"/>
      <c r="V5796" s="624"/>
      <c r="W5796" s="624"/>
      <c r="BB5796" s="478"/>
      <c r="BC5796" s="478"/>
      <c r="BD5796" s="478"/>
      <c r="BE5796" s="478"/>
      <c r="BF5796" s="478"/>
      <c r="BG5796" s="478"/>
    </row>
    <row r="5797" spans="2:59" x14ac:dyDescent="0.2">
      <c r="B5797" s="478"/>
      <c r="C5797" s="478"/>
      <c r="D5797" s="620"/>
      <c r="E5797" s="620"/>
      <c r="F5797" s="620"/>
      <c r="G5797" s="479"/>
      <c r="H5797" s="621"/>
      <c r="I5797" s="622"/>
      <c r="J5797" s="622"/>
      <c r="K5797" s="623"/>
      <c r="L5797" s="623"/>
      <c r="M5797" s="622"/>
      <c r="N5797" s="623"/>
      <c r="O5797" s="622"/>
      <c r="P5797" s="479"/>
      <c r="Q5797" s="479"/>
      <c r="R5797" s="623"/>
      <c r="S5797" s="478"/>
      <c r="T5797" s="478"/>
      <c r="U5797" s="624"/>
      <c r="V5797" s="624"/>
      <c r="W5797" s="624"/>
      <c r="BB5797" s="478"/>
      <c r="BC5797" s="478"/>
      <c r="BD5797" s="478"/>
      <c r="BE5797" s="478"/>
      <c r="BF5797" s="478"/>
      <c r="BG5797" s="478"/>
    </row>
    <row r="5798" spans="2:59" x14ac:dyDescent="0.2">
      <c r="B5798" s="478"/>
      <c r="C5798" s="478"/>
      <c r="D5798" s="620"/>
      <c r="E5798" s="620"/>
      <c r="F5798" s="620"/>
      <c r="G5798" s="479"/>
      <c r="H5798" s="621"/>
      <c r="I5798" s="622"/>
      <c r="J5798" s="622"/>
      <c r="K5798" s="623"/>
      <c r="L5798" s="623"/>
      <c r="M5798" s="622"/>
      <c r="N5798" s="623"/>
      <c r="O5798" s="622"/>
      <c r="P5798" s="479"/>
      <c r="Q5798" s="479"/>
      <c r="R5798" s="623"/>
      <c r="S5798" s="478"/>
      <c r="T5798" s="478"/>
      <c r="U5798" s="624"/>
      <c r="V5798" s="624"/>
      <c r="W5798" s="624"/>
      <c r="BB5798" s="478"/>
      <c r="BC5798" s="478"/>
      <c r="BD5798" s="478"/>
      <c r="BE5798" s="478"/>
      <c r="BF5798" s="478"/>
      <c r="BG5798" s="478"/>
    </row>
    <row r="5799" spans="2:59" x14ac:dyDescent="0.2">
      <c r="B5799" s="478"/>
      <c r="C5799" s="478"/>
      <c r="D5799" s="620"/>
      <c r="E5799" s="620"/>
      <c r="F5799" s="620"/>
      <c r="G5799" s="479"/>
      <c r="H5799" s="621"/>
      <c r="I5799" s="622"/>
      <c r="J5799" s="622"/>
      <c r="K5799" s="623"/>
      <c r="L5799" s="623"/>
      <c r="M5799" s="622"/>
      <c r="N5799" s="623"/>
      <c r="O5799" s="622"/>
      <c r="P5799" s="479"/>
      <c r="Q5799" s="479"/>
      <c r="R5799" s="623"/>
      <c r="S5799" s="478"/>
      <c r="T5799" s="478"/>
      <c r="U5799" s="624"/>
      <c r="V5799" s="624"/>
      <c r="W5799" s="624"/>
      <c r="BB5799" s="478"/>
      <c r="BC5799" s="478"/>
      <c r="BD5799" s="478"/>
      <c r="BE5799" s="478"/>
      <c r="BF5799" s="478"/>
      <c r="BG5799" s="478"/>
    </row>
    <row r="5800" spans="2:59" x14ac:dyDescent="0.2">
      <c r="B5800" s="478"/>
      <c r="C5800" s="478"/>
      <c r="D5800" s="620"/>
      <c r="E5800" s="620"/>
      <c r="F5800" s="620"/>
      <c r="G5800" s="479"/>
      <c r="H5800" s="621"/>
      <c r="I5800" s="622"/>
      <c r="J5800" s="622"/>
      <c r="K5800" s="623"/>
      <c r="L5800" s="623"/>
      <c r="M5800" s="622"/>
      <c r="N5800" s="623"/>
      <c r="O5800" s="622"/>
      <c r="P5800" s="479"/>
      <c r="Q5800" s="479"/>
      <c r="R5800" s="623"/>
      <c r="S5800" s="478"/>
      <c r="T5800" s="478"/>
      <c r="U5800" s="624"/>
      <c r="V5800" s="624"/>
      <c r="W5800" s="624"/>
      <c r="BB5800" s="478"/>
      <c r="BC5800" s="478"/>
      <c r="BD5800" s="478"/>
      <c r="BE5800" s="478"/>
      <c r="BF5800" s="478"/>
      <c r="BG5800" s="478"/>
    </row>
    <row r="5801" spans="2:59" x14ac:dyDescent="0.2">
      <c r="B5801" s="478"/>
      <c r="C5801" s="478"/>
      <c r="D5801" s="620"/>
      <c r="E5801" s="620"/>
      <c r="F5801" s="620"/>
      <c r="G5801" s="479"/>
      <c r="H5801" s="621"/>
      <c r="I5801" s="622"/>
      <c r="J5801" s="622"/>
      <c r="K5801" s="623"/>
      <c r="L5801" s="623"/>
      <c r="M5801" s="622"/>
      <c r="N5801" s="623"/>
      <c r="O5801" s="622"/>
      <c r="P5801" s="479"/>
      <c r="Q5801" s="479"/>
      <c r="R5801" s="623"/>
      <c r="S5801" s="478"/>
      <c r="T5801" s="478"/>
      <c r="U5801" s="624"/>
      <c r="V5801" s="624"/>
      <c r="W5801" s="624"/>
      <c r="BB5801" s="478"/>
      <c r="BC5801" s="478"/>
      <c r="BD5801" s="478"/>
      <c r="BE5801" s="478"/>
      <c r="BF5801" s="478"/>
      <c r="BG5801" s="478"/>
    </row>
    <row r="5802" spans="2:59" x14ac:dyDescent="0.2">
      <c r="B5802" s="478"/>
      <c r="C5802" s="478"/>
      <c r="D5802" s="620"/>
      <c r="E5802" s="620"/>
      <c r="F5802" s="620"/>
      <c r="G5802" s="479"/>
      <c r="H5802" s="621"/>
      <c r="I5802" s="622"/>
      <c r="J5802" s="622"/>
      <c r="K5802" s="623"/>
      <c r="L5802" s="623"/>
      <c r="M5802" s="622"/>
      <c r="N5802" s="623"/>
      <c r="O5802" s="622"/>
      <c r="P5802" s="479"/>
      <c r="Q5802" s="479"/>
      <c r="R5802" s="623"/>
      <c r="S5802" s="478"/>
      <c r="T5802" s="478"/>
      <c r="U5802" s="624"/>
      <c r="V5802" s="624"/>
      <c r="W5802" s="624"/>
      <c r="BB5802" s="478"/>
      <c r="BC5802" s="478"/>
      <c r="BD5802" s="478"/>
      <c r="BE5802" s="478"/>
      <c r="BF5802" s="478"/>
      <c r="BG5802" s="478"/>
    </row>
    <row r="5803" spans="2:59" x14ac:dyDescent="0.2">
      <c r="B5803" s="478"/>
      <c r="C5803" s="478"/>
      <c r="D5803" s="620"/>
      <c r="E5803" s="620"/>
      <c r="F5803" s="620"/>
      <c r="G5803" s="479"/>
      <c r="H5803" s="621"/>
      <c r="I5803" s="622"/>
      <c r="J5803" s="622"/>
      <c r="K5803" s="623"/>
      <c r="L5803" s="623"/>
      <c r="M5803" s="622"/>
      <c r="N5803" s="623"/>
      <c r="O5803" s="622"/>
      <c r="P5803" s="479"/>
      <c r="Q5803" s="479"/>
      <c r="R5803" s="623"/>
      <c r="S5803" s="478"/>
      <c r="T5803" s="478"/>
      <c r="U5803" s="624"/>
      <c r="V5803" s="624"/>
      <c r="W5803" s="624"/>
      <c r="BB5803" s="478"/>
      <c r="BC5803" s="478"/>
      <c r="BD5803" s="478"/>
      <c r="BE5803" s="478"/>
      <c r="BF5803" s="478"/>
      <c r="BG5803" s="478"/>
    </row>
    <row r="5804" spans="2:59" x14ac:dyDescent="0.2">
      <c r="B5804" s="478"/>
      <c r="C5804" s="478"/>
      <c r="D5804" s="620"/>
      <c r="E5804" s="620"/>
      <c r="F5804" s="620"/>
      <c r="G5804" s="479"/>
      <c r="H5804" s="621"/>
      <c r="I5804" s="622"/>
      <c r="J5804" s="622"/>
      <c r="K5804" s="623"/>
      <c r="L5804" s="623"/>
      <c r="M5804" s="622"/>
      <c r="N5804" s="623"/>
      <c r="O5804" s="622"/>
      <c r="P5804" s="479"/>
      <c r="Q5804" s="479"/>
      <c r="R5804" s="623"/>
      <c r="S5804" s="478"/>
      <c r="T5804" s="478"/>
      <c r="U5804" s="624"/>
      <c r="V5804" s="624"/>
      <c r="W5804" s="624"/>
      <c r="BB5804" s="478"/>
      <c r="BC5804" s="478"/>
      <c r="BD5804" s="478"/>
      <c r="BE5804" s="478"/>
      <c r="BF5804" s="478"/>
      <c r="BG5804" s="478"/>
    </row>
    <row r="5805" spans="2:59" x14ac:dyDescent="0.2">
      <c r="B5805" s="478"/>
      <c r="C5805" s="478"/>
      <c r="D5805" s="620"/>
      <c r="E5805" s="620"/>
      <c r="F5805" s="620"/>
      <c r="G5805" s="479"/>
      <c r="H5805" s="621"/>
      <c r="I5805" s="622"/>
      <c r="J5805" s="622"/>
      <c r="K5805" s="623"/>
      <c r="L5805" s="623"/>
      <c r="M5805" s="622"/>
      <c r="N5805" s="623"/>
      <c r="O5805" s="622"/>
      <c r="P5805" s="479"/>
      <c r="Q5805" s="479"/>
      <c r="R5805" s="623"/>
      <c r="S5805" s="478"/>
      <c r="T5805" s="478"/>
      <c r="U5805" s="624"/>
      <c r="V5805" s="624"/>
      <c r="W5805" s="624"/>
      <c r="BB5805" s="478"/>
      <c r="BC5805" s="478"/>
      <c r="BD5805" s="478"/>
      <c r="BE5805" s="478"/>
      <c r="BF5805" s="478"/>
      <c r="BG5805" s="478"/>
    </row>
    <row r="5806" spans="2:59" x14ac:dyDescent="0.2">
      <c r="B5806" s="478"/>
      <c r="C5806" s="478"/>
      <c r="D5806" s="620"/>
      <c r="E5806" s="620"/>
      <c r="F5806" s="620"/>
      <c r="G5806" s="479"/>
      <c r="H5806" s="621"/>
      <c r="I5806" s="622"/>
      <c r="J5806" s="622"/>
      <c r="K5806" s="623"/>
      <c r="L5806" s="623"/>
      <c r="M5806" s="622"/>
      <c r="N5806" s="623"/>
      <c r="O5806" s="622"/>
      <c r="P5806" s="479"/>
      <c r="Q5806" s="479"/>
      <c r="R5806" s="623"/>
      <c r="S5806" s="478"/>
      <c r="T5806" s="478"/>
      <c r="U5806" s="624"/>
      <c r="V5806" s="624"/>
      <c r="W5806" s="624"/>
      <c r="BB5806" s="478"/>
      <c r="BC5806" s="478"/>
      <c r="BD5806" s="478"/>
      <c r="BE5806" s="478"/>
      <c r="BF5806" s="478"/>
      <c r="BG5806" s="478"/>
    </row>
    <row r="5807" spans="2:59" x14ac:dyDescent="0.2">
      <c r="B5807" s="478"/>
      <c r="C5807" s="478"/>
      <c r="D5807" s="620"/>
      <c r="E5807" s="620"/>
      <c r="F5807" s="620"/>
      <c r="G5807" s="479"/>
      <c r="H5807" s="621"/>
      <c r="I5807" s="622"/>
      <c r="J5807" s="622"/>
      <c r="K5807" s="623"/>
      <c r="L5807" s="623"/>
      <c r="M5807" s="622"/>
      <c r="N5807" s="623"/>
      <c r="O5807" s="622"/>
      <c r="P5807" s="479"/>
      <c r="Q5807" s="479"/>
      <c r="R5807" s="623"/>
      <c r="S5807" s="478"/>
      <c r="T5807" s="478"/>
      <c r="U5807" s="624"/>
      <c r="V5807" s="624"/>
      <c r="W5807" s="624"/>
      <c r="BB5807" s="478"/>
      <c r="BC5807" s="478"/>
      <c r="BD5807" s="478"/>
      <c r="BE5807" s="478"/>
      <c r="BF5807" s="478"/>
      <c r="BG5807" s="478"/>
    </row>
    <row r="5808" spans="2:59" x14ac:dyDescent="0.2">
      <c r="B5808" s="478"/>
      <c r="C5808" s="478"/>
      <c r="D5808" s="620"/>
      <c r="E5808" s="620"/>
      <c r="F5808" s="620"/>
      <c r="G5808" s="479"/>
      <c r="H5808" s="621"/>
      <c r="I5808" s="622"/>
      <c r="J5808" s="622"/>
      <c r="K5808" s="623"/>
      <c r="L5808" s="623"/>
      <c r="M5808" s="622"/>
      <c r="N5808" s="623"/>
      <c r="O5808" s="622"/>
      <c r="P5808" s="479"/>
      <c r="Q5808" s="479"/>
      <c r="R5808" s="623"/>
      <c r="S5808" s="478"/>
      <c r="T5808" s="478"/>
      <c r="U5808" s="624"/>
      <c r="V5808" s="624"/>
      <c r="W5808" s="624"/>
      <c r="BB5808" s="478"/>
      <c r="BC5808" s="478"/>
      <c r="BD5808" s="478"/>
      <c r="BE5808" s="478"/>
      <c r="BF5808" s="478"/>
      <c r="BG5808" s="478"/>
    </row>
    <row r="5809" spans="2:59" x14ac:dyDescent="0.2">
      <c r="B5809" s="478"/>
      <c r="C5809" s="478"/>
      <c r="D5809" s="620"/>
      <c r="E5809" s="620"/>
      <c r="F5809" s="620"/>
      <c r="G5809" s="479"/>
      <c r="H5809" s="621"/>
      <c r="I5809" s="622"/>
      <c r="J5809" s="622"/>
      <c r="K5809" s="623"/>
      <c r="L5809" s="623"/>
      <c r="M5809" s="622"/>
      <c r="N5809" s="623"/>
      <c r="O5809" s="622"/>
      <c r="P5809" s="479"/>
      <c r="Q5809" s="479"/>
      <c r="R5809" s="623"/>
      <c r="S5809" s="478"/>
      <c r="T5809" s="478"/>
      <c r="U5809" s="624"/>
      <c r="V5809" s="624"/>
      <c r="W5809" s="624"/>
      <c r="BB5809" s="478"/>
      <c r="BC5809" s="478"/>
      <c r="BD5809" s="478"/>
      <c r="BE5809" s="478"/>
      <c r="BF5809" s="478"/>
      <c r="BG5809" s="478"/>
    </row>
    <row r="5810" spans="2:59" x14ac:dyDescent="0.2">
      <c r="B5810" s="478"/>
      <c r="C5810" s="478"/>
      <c r="D5810" s="620"/>
      <c r="E5810" s="620"/>
      <c r="F5810" s="620"/>
      <c r="G5810" s="479"/>
      <c r="H5810" s="621"/>
      <c r="I5810" s="622"/>
      <c r="J5810" s="622"/>
      <c r="K5810" s="623"/>
      <c r="L5810" s="623"/>
      <c r="M5810" s="622"/>
      <c r="N5810" s="623"/>
      <c r="O5810" s="622"/>
      <c r="P5810" s="479"/>
      <c r="Q5810" s="479"/>
      <c r="R5810" s="623"/>
      <c r="S5810" s="478"/>
      <c r="T5810" s="478"/>
      <c r="U5810" s="624"/>
      <c r="V5810" s="624"/>
      <c r="W5810" s="624"/>
      <c r="BB5810" s="478"/>
      <c r="BC5810" s="478"/>
      <c r="BD5810" s="478"/>
      <c r="BE5810" s="478"/>
      <c r="BF5810" s="478"/>
      <c r="BG5810" s="478"/>
    </row>
    <row r="5811" spans="2:59" x14ac:dyDescent="0.2">
      <c r="B5811" s="478"/>
      <c r="C5811" s="478"/>
      <c r="D5811" s="620"/>
      <c r="E5811" s="620"/>
      <c r="F5811" s="620"/>
      <c r="G5811" s="479"/>
      <c r="H5811" s="621"/>
      <c r="I5811" s="622"/>
      <c r="J5811" s="622"/>
      <c r="K5811" s="623"/>
      <c r="L5811" s="623"/>
      <c r="M5811" s="622"/>
      <c r="N5811" s="623"/>
      <c r="O5811" s="622"/>
      <c r="P5811" s="479"/>
      <c r="Q5811" s="479"/>
      <c r="R5811" s="623"/>
      <c r="S5811" s="478"/>
      <c r="T5811" s="478"/>
      <c r="U5811" s="624"/>
      <c r="V5811" s="624"/>
      <c r="W5811" s="624"/>
      <c r="BB5811" s="478"/>
      <c r="BC5811" s="478"/>
      <c r="BD5811" s="478"/>
      <c r="BE5811" s="478"/>
      <c r="BF5811" s="478"/>
      <c r="BG5811" s="478"/>
    </row>
    <row r="5812" spans="2:59" x14ac:dyDescent="0.2">
      <c r="B5812" s="478"/>
      <c r="C5812" s="478"/>
      <c r="D5812" s="620"/>
      <c r="E5812" s="620"/>
      <c r="F5812" s="620"/>
      <c r="G5812" s="479"/>
      <c r="H5812" s="621"/>
      <c r="I5812" s="622"/>
      <c r="J5812" s="622"/>
      <c r="K5812" s="623"/>
      <c r="L5812" s="623"/>
      <c r="M5812" s="622"/>
      <c r="N5812" s="623"/>
      <c r="O5812" s="622"/>
      <c r="P5812" s="479"/>
      <c r="Q5812" s="479"/>
      <c r="R5812" s="623"/>
      <c r="S5812" s="478"/>
      <c r="T5812" s="478"/>
      <c r="U5812" s="624"/>
      <c r="V5812" s="624"/>
      <c r="W5812" s="624"/>
      <c r="BB5812" s="478"/>
      <c r="BC5812" s="478"/>
      <c r="BD5812" s="478"/>
      <c r="BE5812" s="478"/>
      <c r="BF5812" s="478"/>
      <c r="BG5812" s="478"/>
    </row>
    <row r="5813" spans="2:59" x14ac:dyDescent="0.2">
      <c r="B5813" s="478"/>
      <c r="C5813" s="478"/>
      <c r="D5813" s="620"/>
      <c r="E5813" s="620"/>
      <c r="F5813" s="620"/>
      <c r="G5813" s="479"/>
      <c r="H5813" s="621"/>
      <c r="I5813" s="622"/>
      <c r="J5813" s="622"/>
      <c r="K5813" s="623"/>
      <c r="L5813" s="623"/>
      <c r="M5813" s="622"/>
      <c r="N5813" s="623"/>
      <c r="O5813" s="622"/>
      <c r="P5813" s="479"/>
      <c r="Q5813" s="479"/>
      <c r="R5813" s="623"/>
      <c r="S5813" s="478"/>
      <c r="T5813" s="478"/>
      <c r="U5813" s="624"/>
      <c r="V5813" s="624"/>
      <c r="W5813" s="624"/>
      <c r="BB5813" s="478"/>
      <c r="BC5813" s="478"/>
      <c r="BD5813" s="478"/>
      <c r="BE5813" s="478"/>
      <c r="BF5813" s="478"/>
      <c r="BG5813" s="478"/>
    </row>
    <row r="5814" spans="2:59" x14ac:dyDescent="0.2">
      <c r="B5814" s="478"/>
      <c r="C5814" s="478"/>
      <c r="D5814" s="620"/>
      <c r="E5814" s="620"/>
      <c r="F5814" s="620"/>
      <c r="G5814" s="479"/>
      <c r="H5814" s="621"/>
      <c r="I5814" s="622"/>
      <c r="J5814" s="622"/>
      <c r="K5814" s="623"/>
      <c r="L5814" s="623"/>
      <c r="M5814" s="622"/>
      <c r="N5814" s="623"/>
      <c r="O5814" s="622"/>
      <c r="P5814" s="479"/>
      <c r="Q5814" s="479"/>
      <c r="R5814" s="623"/>
      <c r="S5814" s="478"/>
      <c r="T5814" s="478"/>
      <c r="U5814" s="624"/>
      <c r="V5814" s="624"/>
      <c r="W5814" s="624"/>
      <c r="BB5814" s="478"/>
      <c r="BC5814" s="478"/>
      <c r="BD5814" s="478"/>
      <c r="BE5814" s="478"/>
      <c r="BF5814" s="478"/>
      <c r="BG5814" s="478"/>
    </row>
    <row r="5815" spans="2:59" x14ac:dyDescent="0.2">
      <c r="B5815" s="478"/>
      <c r="C5815" s="478"/>
      <c r="D5815" s="620"/>
      <c r="E5815" s="620"/>
      <c r="F5815" s="620"/>
      <c r="G5815" s="479"/>
      <c r="H5815" s="621"/>
      <c r="I5815" s="622"/>
      <c r="J5815" s="622"/>
      <c r="K5815" s="623"/>
      <c r="L5815" s="623"/>
      <c r="M5815" s="622"/>
      <c r="N5815" s="623"/>
      <c r="O5815" s="622"/>
      <c r="P5815" s="479"/>
      <c r="Q5815" s="479"/>
      <c r="R5815" s="623"/>
      <c r="S5815" s="478"/>
      <c r="T5815" s="478"/>
      <c r="U5815" s="624"/>
      <c r="V5815" s="624"/>
      <c r="W5815" s="624"/>
      <c r="BB5815" s="478"/>
      <c r="BC5815" s="478"/>
      <c r="BD5815" s="478"/>
      <c r="BE5815" s="478"/>
      <c r="BF5815" s="478"/>
      <c r="BG5815" s="478"/>
    </row>
    <row r="5816" spans="2:59" x14ac:dyDescent="0.2">
      <c r="B5816" s="478"/>
      <c r="C5816" s="478"/>
      <c r="D5816" s="620"/>
      <c r="E5816" s="620"/>
      <c r="F5816" s="620"/>
      <c r="G5816" s="479"/>
      <c r="H5816" s="621"/>
      <c r="I5816" s="622"/>
      <c r="J5816" s="622"/>
      <c r="K5816" s="623"/>
      <c r="L5816" s="623"/>
      <c r="M5816" s="622"/>
      <c r="N5816" s="623"/>
      <c r="O5816" s="622"/>
      <c r="P5816" s="479"/>
      <c r="Q5816" s="479"/>
      <c r="R5816" s="623"/>
      <c r="S5816" s="478"/>
      <c r="T5816" s="478"/>
      <c r="U5816" s="624"/>
      <c r="V5816" s="624"/>
      <c r="W5816" s="624"/>
      <c r="BB5816" s="478"/>
      <c r="BC5816" s="478"/>
      <c r="BD5816" s="478"/>
      <c r="BE5816" s="478"/>
      <c r="BF5816" s="478"/>
      <c r="BG5816" s="478"/>
    </row>
    <row r="5817" spans="2:59" x14ac:dyDescent="0.2">
      <c r="B5817" s="478"/>
      <c r="C5817" s="478"/>
      <c r="D5817" s="620"/>
      <c r="E5817" s="620"/>
      <c r="F5817" s="620"/>
      <c r="G5817" s="479"/>
      <c r="H5817" s="621"/>
      <c r="I5817" s="622"/>
      <c r="J5817" s="622"/>
      <c r="K5817" s="623"/>
      <c r="L5817" s="623"/>
      <c r="M5817" s="622"/>
      <c r="N5817" s="623"/>
      <c r="O5817" s="622"/>
      <c r="P5817" s="479"/>
      <c r="Q5817" s="479"/>
      <c r="R5817" s="623"/>
      <c r="S5817" s="478"/>
      <c r="T5817" s="478"/>
      <c r="U5817" s="624"/>
      <c r="V5817" s="624"/>
      <c r="W5817" s="624"/>
      <c r="BB5817" s="478"/>
      <c r="BC5817" s="478"/>
      <c r="BD5817" s="478"/>
      <c r="BE5817" s="478"/>
      <c r="BF5817" s="478"/>
      <c r="BG5817" s="478"/>
    </row>
    <row r="5818" spans="2:59" x14ac:dyDescent="0.2">
      <c r="B5818" s="478"/>
      <c r="C5818" s="478"/>
      <c r="D5818" s="620"/>
      <c r="E5818" s="620"/>
      <c r="F5818" s="620"/>
      <c r="G5818" s="479"/>
      <c r="H5818" s="621"/>
      <c r="I5818" s="622"/>
      <c r="J5818" s="622"/>
      <c r="K5818" s="623"/>
      <c r="L5818" s="623"/>
      <c r="M5818" s="622"/>
      <c r="N5818" s="623"/>
      <c r="O5818" s="622"/>
      <c r="P5818" s="479"/>
      <c r="Q5818" s="479"/>
      <c r="R5818" s="623"/>
      <c r="S5818" s="478"/>
      <c r="T5818" s="478"/>
      <c r="U5818" s="624"/>
      <c r="V5818" s="624"/>
      <c r="W5818" s="624"/>
      <c r="BB5818" s="478"/>
      <c r="BC5818" s="478"/>
      <c r="BD5818" s="478"/>
      <c r="BE5818" s="478"/>
      <c r="BF5818" s="478"/>
      <c r="BG5818" s="478"/>
    </row>
    <row r="5819" spans="2:59" x14ac:dyDescent="0.2">
      <c r="B5819" s="478"/>
      <c r="C5819" s="478"/>
      <c r="D5819" s="620"/>
      <c r="E5819" s="620"/>
      <c r="F5819" s="620"/>
      <c r="G5819" s="479"/>
      <c r="H5819" s="621"/>
      <c r="I5819" s="622"/>
      <c r="J5819" s="622"/>
      <c r="K5819" s="623"/>
      <c r="L5819" s="623"/>
      <c r="M5819" s="622"/>
      <c r="N5819" s="623"/>
      <c r="O5819" s="622"/>
      <c r="P5819" s="479"/>
      <c r="Q5819" s="479"/>
      <c r="R5819" s="623"/>
      <c r="S5819" s="478"/>
      <c r="T5819" s="478"/>
      <c r="U5819" s="624"/>
      <c r="V5819" s="624"/>
      <c r="W5819" s="624"/>
      <c r="BB5819" s="478"/>
      <c r="BC5819" s="478"/>
      <c r="BD5819" s="478"/>
      <c r="BE5819" s="478"/>
      <c r="BF5819" s="478"/>
      <c r="BG5819" s="478"/>
    </row>
    <row r="5820" spans="2:59" x14ac:dyDescent="0.2">
      <c r="B5820" s="478"/>
      <c r="C5820" s="478"/>
      <c r="D5820" s="620"/>
      <c r="E5820" s="620"/>
      <c r="F5820" s="620"/>
      <c r="G5820" s="479"/>
      <c r="H5820" s="621"/>
      <c r="I5820" s="622"/>
      <c r="J5820" s="622"/>
      <c r="K5820" s="623"/>
      <c r="L5820" s="623"/>
      <c r="M5820" s="622"/>
      <c r="N5820" s="623"/>
      <c r="O5820" s="622"/>
      <c r="P5820" s="479"/>
      <c r="Q5820" s="479"/>
      <c r="R5820" s="623"/>
      <c r="S5820" s="478"/>
      <c r="T5820" s="478"/>
      <c r="U5820" s="624"/>
      <c r="V5820" s="624"/>
      <c r="W5820" s="624"/>
      <c r="BB5820" s="478"/>
      <c r="BC5820" s="478"/>
      <c r="BD5820" s="478"/>
      <c r="BE5820" s="478"/>
      <c r="BF5820" s="478"/>
      <c r="BG5820" s="478"/>
    </row>
    <row r="5821" spans="2:59" x14ac:dyDescent="0.2">
      <c r="B5821" s="478"/>
      <c r="C5821" s="478"/>
      <c r="D5821" s="620"/>
      <c r="E5821" s="620"/>
      <c r="F5821" s="620"/>
      <c r="G5821" s="479"/>
      <c r="H5821" s="621"/>
      <c r="I5821" s="622"/>
      <c r="J5821" s="622"/>
      <c r="K5821" s="623"/>
      <c r="L5821" s="623"/>
      <c r="M5821" s="622"/>
      <c r="N5821" s="623"/>
      <c r="O5821" s="622"/>
      <c r="P5821" s="479"/>
      <c r="Q5821" s="479"/>
      <c r="R5821" s="623"/>
      <c r="S5821" s="478"/>
      <c r="T5821" s="478"/>
      <c r="U5821" s="624"/>
      <c r="V5821" s="624"/>
      <c r="W5821" s="624"/>
      <c r="BB5821" s="478"/>
      <c r="BC5821" s="478"/>
      <c r="BD5821" s="478"/>
      <c r="BE5821" s="478"/>
      <c r="BF5821" s="478"/>
      <c r="BG5821" s="478"/>
    </row>
    <row r="5822" spans="2:59" x14ac:dyDescent="0.2">
      <c r="B5822" s="478"/>
      <c r="C5822" s="478"/>
      <c r="D5822" s="620"/>
      <c r="E5822" s="620"/>
      <c r="F5822" s="620"/>
      <c r="G5822" s="479"/>
      <c r="H5822" s="621"/>
      <c r="I5822" s="622"/>
      <c r="J5822" s="622"/>
      <c r="K5822" s="623"/>
      <c r="L5822" s="623"/>
      <c r="M5822" s="622"/>
      <c r="N5822" s="623"/>
      <c r="O5822" s="622"/>
      <c r="P5822" s="479"/>
      <c r="Q5822" s="479"/>
      <c r="R5822" s="623"/>
      <c r="S5822" s="478"/>
      <c r="T5822" s="478"/>
      <c r="U5822" s="624"/>
      <c r="V5822" s="624"/>
      <c r="W5822" s="624"/>
      <c r="BB5822" s="478"/>
      <c r="BC5822" s="478"/>
      <c r="BD5822" s="478"/>
      <c r="BE5822" s="478"/>
      <c r="BF5822" s="478"/>
      <c r="BG5822" s="478"/>
    </row>
    <row r="5823" spans="2:59" x14ac:dyDescent="0.2">
      <c r="B5823" s="478"/>
      <c r="C5823" s="478"/>
      <c r="D5823" s="620"/>
      <c r="E5823" s="620"/>
      <c r="F5823" s="620"/>
      <c r="G5823" s="479"/>
      <c r="H5823" s="621"/>
      <c r="I5823" s="622"/>
      <c r="J5823" s="622"/>
      <c r="K5823" s="623"/>
      <c r="L5823" s="623"/>
      <c r="M5823" s="622"/>
      <c r="N5823" s="623"/>
      <c r="O5823" s="622"/>
      <c r="P5823" s="479"/>
      <c r="Q5823" s="479"/>
      <c r="R5823" s="623"/>
      <c r="S5823" s="478"/>
      <c r="T5823" s="478"/>
      <c r="U5823" s="624"/>
      <c r="V5823" s="624"/>
      <c r="W5823" s="624"/>
      <c r="BB5823" s="478"/>
      <c r="BC5823" s="478"/>
      <c r="BD5823" s="478"/>
      <c r="BE5823" s="478"/>
      <c r="BF5823" s="478"/>
      <c r="BG5823" s="478"/>
    </row>
    <row r="5824" spans="2:59" x14ac:dyDescent="0.2">
      <c r="B5824" s="478"/>
      <c r="C5824" s="478"/>
      <c r="D5824" s="620"/>
      <c r="E5824" s="620"/>
      <c r="F5824" s="620"/>
      <c r="G5824" s="479"/>
      <c r="H5824" s="621"/>
      <c r="I5824" s="622"/>
      <c r="J5824" s="622"/>
      <c r="K5824" s="623"/>
      <c r="L5824" s="623"/>
      <c r="M5824" s="622"/>
      <c r="N5824" s="623"/>
      <c r="O5824" s="622"/>
      <c r="P5824" s="479"/>
      <c r="Q5824" s="479"/>
      <c r="R5824" s="623"/>
      <c r="S5824" s="478"/>
      <c r="T5824" s="478"/>
      <c r="U5824" s="624"/>
      <c r="V5824" s="624"/>
      <c r="W5824" s="624"/>
      <c r="BB5824" s="478"/>
      <c r="BC5824" s="478"/>
      <c r="BD5824" s="478"/>
      <c r="BE5824" s="478"/>
      <c r="BF5824" s="478"/>
      <c r="BG5824" s="478"/>
    </row>
    <row r="5825" spans="2:59" x14ac:dyDescent="0.2">
      <c r="B5825" s="478"/>
      <c r="C5825" s="478"/>
      <c r="D5825" s="620"/>
      <c r="E5825" s="620"/>
      <c r="F5825" s="620"/>
      <c r="G5825" s="479"/>
      <c r="H5825" s="621"/>
      <c r="I5825" s="622"/>
      <c r="J5825" s="622"/>
      <c r="K5825" s="623"/>
      <c r="L5825" s="623"/>
      <c r="M5825" s="622"/>
      <c r="N5825" s="623"/>
      <c r="O5825" s="622"/>
      <c r="P5825" s="479"/>
      <c r="Q5825" s="479"/>
      <c r="R5825" s="623"/>
      <c r="S5825" s="478"/>
      <c r="T5825" s="478"/>
      <c r="U5825" s="624"/>
      <c r="V5825" s="624"/>
      <c r="W5825" s="624"/>
      <c r="BB5825" s="478"/>
      <c r="BC5825" s="478"/>
      <c r="BD5825" s="478"/>
      <c r="BE5825" s="478"/>
      <c r="BF5825" s="478"/>
      <c r="BG5825" s="478"/>
    </row>
    <row r="5826" spans="2:59" x14ac:dyDescent="0.2">
      <c r="B5826" s="478"/>
      <c r="C5826" s="478"/>
      <c r="D5826" s="620"/>
      <c r="E5826" s="620"/>
      <c r="F5826" s="620"/>
      <c r="G5826" s="479"/>
      <c r="H5826" s="621"/>
      <c r="I5826" s="622"/>
      <c r="J5826" s="622"/>
      <c r="K5826" s="623"/>
      <c r="L5826" s="623"/>
      <c r="M5826" s="622"/>
      <c r="N5826" s="623"/>
      <c r="O5826" s="622"/>
      <c r="P5826" s="479"/>
      <c r="Q5826" s="479"/>
      <c r="R5826" s="623"/>
      <c r="S5826" s="478"/>
      <c r="T5826" s="478"/>
      <c r="U5826" s="624"/>
      <c r="V5826" s="624"/>
      <c r="W5826" s="624"/>
      <c r="BB5826" s="478"/>
      <c r="BC5826" s="478"/>
      <c r="BD5826" s="478"/>
      <c r="BE5826" s="478"/>
      <c r="BF5826" s="478"/>
      <c r="BG5826" s="478"/>
    </row>
    <row r="5827" spans="2:59" x14ac:dyDescent="0.2">
      <c r="B5827" s="478"/>
      <c r="C5827" s="478"/>
      <c r="D5827" s="620"/>
      <c r="E5827" s="620"/>
      <c r="F5827" s="620"/>
      <c r="G5827" s="479"/>
      <c r="H5827" s="621"/>
      <c r="I5827" s="622"/>
      <c r="J5827" s="622"/>
      <c r="K5827" s="623"/>
      <c r="L5827" s="623"/>
      <c r="M5827" s="622"/>
      <c r="N5827" s="623"/>
      <c r="O5827" s="622"/>
      <c r="P5827" s="479"/>
      <c r="Q5827" s="479"/>
      <c r="R5827" s="623"/>
      <c r="S5827" s="478"/>
      <c r="T5827" s="478"/>
      <c r="U5827" s="624"/>
      <c r="V5827" s="624"/>
      <c r="W5827" s="624"/>
      <c r="BB5827" s="478"/>
      <c r="BC5827" s="478"/>
      <c r="BD5827" s="478"/>
      <c r="BE5827" s="478"/>
      <c r="BF5827" s="478"/>
      <c r="BG5827" s="478"/>
    </row>
    <row r="5828" spans="2:59" x14ac:dyDescent="0.2">
      <c r="B5828" s="478"/>
      <c r="C5828" s="478"/>
      <c r="D5828" s="620"/>
      <c r="E5828" s="620"/>
      <c r="F5828" s="620"/>
      <c r="G5828" s="479"/>
      <c r="H5828" s="621"/>
      <c r="I5828" s="622"/>
      <c r="J5828" s="622"/>
      <c r="K5828" s="623"/>
      <c r="L5828" s="623"/>
      <c r="M5828" s="622"/>
      <c r="N5828" s="623"/>
      <c r="O5828" s="622"/>
      <c r="P5828" s="479"/>
      <c r="Q5828" s="479"/>
      <c r="R5828" s="623"/>
      <c r="S5828" s="478"/>
      <c r="T5828" s="478"/>
      <c r="U5828" s="624"/>
      <c r="V5828" s="624"/>
      <c r="W5828" s="624"/>
      <c r="BB5828" s="478"/>
      <c r="BC5828" s="478"/>
      <c r="BD5828" s="478"/>
      <c r="BE5828" s="478"/>
      <c r="BF5828" s="478"/>
      <c r="BG5828" s="478"/>
    </row>
    <row r="5829" spans="2:59" x14ac:dyDescent="0.2">
      <c r="B5829" s="478"/>
      <c r="C5829" s="478"/>
      <c r="D5829" s="620"/>
      <c r="E5829" s="620"/>
      <c r="F5829" s="620"/>
      <c r="G5829" s="479"/>
      <c r="H5829" s="621"/>
      <c r="I5829" s="622"/>
      <c r="J5829" s="622"/>
      <c r="K5829" s="623"/>
      <c r="L5829" s="623"/>
      <c r="M5829" s="622"/>
      <c r="N5829" s="623"/>
      <c r="O5829" s="622"/>
      <c r="P5829" s="479"/>
      <c r="Q5829" s="479"/>
      <c r="R5829" s="623"/>
      <c r="S5829" s="478"/>
      <c r="T5829" s="478"/>
      <c r="U5829" s="624"/>
      <c r="V5829" s="624"/>
      <c r="W5829" s="624"/>
      <c r="BB5829" s="478"/>
      <c r="BC5829" s="478"/>
      <c r="BD5829" s="478"/>
      <c r="BE5829" s="478"/>
      <c r="BF5829" s="478"/>
      <c r="BG5829" s="478"/>
    </row>
    <row r="5830" spans="2:59" x14ac:dyDescent="0.2">
      <c r="B5830" s="478"/>
      <c r="C5830" s="478"/>
      <c r="D5830" s="620"/>
      <c r="E5830" s="620"/>
      <c r="F5830" s="620"/>
      <c r="G5830" s="479"/>
      <c r="H5830" s="621"/>
      <c r="I5830" s="622"/>
      <c r="J5830" s="622"/>
      <c r="K5830" s="623"/>
      <c r="L5830" s="623"/>
      <c r="M5830" s="622"/>
      <c r="N5830" s="623"/>
      <c r="O5830" s="622"/>
      <c r="P5830" s="479"/>
      <c r="Q5830" s="479"/>
      <c r="R5830" s="623"/>
      <c r="S5830" s="478"/>
      <c r="T5830" s="478"/>
      <c r="U5830" s="624"/>
      <c r="V5830" s="624"/>
      <c r="W5830" s="624"/>
      <c r="BB5830" s="478"/>
      <c r="BC5830" s="478"/>
      <c r="BD5830" s="478"/>
      <c r="BE5830" s="478"/>
      <c r="BF5830" s="478"/>
      <c r="BG5830" s="478"/>
    </row>
    <row r="5831" spans="2:59" x14ac:dyDescent="0.2">
      <c r="B5831" s="478"/>
      <c r="C5831" s="478"/>
      <c r="D5831" s="620"/>
      <c r="E5831" s="620"/>
      <c r="F5831" s="620"/>
      <c r="G5831" s="479"/>
      <c r="H5831" s="621"/>
      <c r="I5831" s="622"/>
      <c r="J5831" s="622"/>
      <c r="K5831" s="623"/>
      <c r="L5831" s="623"/>
      <c r="M5831" s="622"/>
      <c r="N5831" s="623"/>
      <c r="O5831" s="622"/>
      <c r="P5831" s="479"/>
      <c r="Q5831" s="479"/>
      <c r="R5831" s="623"/>
      <c r="S5831" s="478"/>
      <c r="T5831" s="478"/>
      <c r="U5831" s="624"/>
      <c r="V5831" s="624"/>
      <c r="W5831" s="624"/>
      <c r="BB5831" s="478"/>
      <c r="BC5831" s="478"/>
      <c r="BD5831" s="478"/>
      <c r="BE5831" s="478"/>
      <c r="BF5831" s="478"/>
      <c r="BG5831" s="478"/>
    </row>
    <row r="5832" spans="2:59" x14ac:dyDescent="0.2">
      <c r="B5832" s="478"/>
      <c r="C5832" s="478"/>
      <c r="D5832" s="620"/>
      <c r="E5832" s="620"/>
      <c r="F5832" s="620"/>
      <c r="G5832" s="479"/>
      <c r="H5832" s="621"/>
      <c r="I5832" s="622"/>
      <c r="J5832" s="622"/>
      <c r="K5832" s="623"/>
      <c r="L5832" s="623"/>
      <c r="M5832" s="622"/>
      <c r="N5832" s="623"/>
      <c r="O5832" s="622"/>
      <c r="P5832" s="479"/>
      <c r="Q5832" s="479"/>
      <c r="R5832" s="623"/>
      <c r="S5832" s="478"/>
      <c r="T5832" s="478"/>
      <c r="U5832" s="624"/>
      <c r="V5832" s="624"/>
      <c r="W5832" s="624"/>
      <c r="BB5832" s="478"/>
      <c r="BC5832" s="478"/>
      <c r="BD5832" s="478"/>
      <c r="BE5832" s="478"/>
      <c r="BF5832" s="478"/>
      <c r="BG5832" s="478"/>
    </row>
    <row r="5833" spans="2:59" x14ac:dyDescent="0.2">
      <c r="B5833" s="478"/>
      <c r="C5833" s="478"/>
      <c r="D5833" s="620"/>
      <c r="E5833" s="620"/>
      <c r="F5833" s="620"/>
      <c r="G5833" s="479"/>
      <c r="H5833" s="621"/>
      <c r="I5833" s="622"/>
      <c r="J5833" s="622"/>
      <c r="K5833" s="623"/>
      <c r="L5833" s="623"/>
      <c r="M5833" s="622"/>
      <c r="N5833" s="623"/>
      <c r="O5833" s="622"/>
      <c r="P5833" s="479"/>
      <c r="Q5833" s="479"/>
      <c r="R5833" s="623"/>
      <c r="S5833" s="478"/>
      <c r="T5833" s="478"/>
      <c r="U5833" s="624"/>
      <c r="V5833" s="624"/>
      <c r="W5833" s="624"/>
      <c r="BB5833" s="478"/>
      <c r="BC5833" s="478"/>
      <c r="BD5833" s="478"/>
      <c r="BE5833" s="478"/>
      <c r="BF5833" s="478"/>
      <c r="BG5833" s="478"/>
    </row>
    <row r="5834" spans="2:59" x14ac:dyDescent="0.2">
      <c r="B5834" s="478"/>
      <c r="C5834" s="478"/>
      <c r="D5834" s="620"/>
      <c r="E5834" s="620"/>
      <c r="F5834" s="620"/>
      <c r="G5834" s="479"/>
      <c r="H5834" s="621"/>
      <c r="I5834" s="622"/>
      <c r="J5834" s="622"/>
      <c r="K5834" s="623"/>
      <c r="L5834" s="623"/>
      <c r="M5834" s="622"/>
      <c r="N5834" s="623"/>
      <c r="O5834" s="622"/>
      <c r="P5834" s="479"/>
      <c r="Q5834" s="479"/>
      <c r="R5834" s="623"/>
      <c r="S5834" s="478"/>
      <c r="T5834" s="478"/>
      <c r="U5834" s="624"/>
      <c r="V5834" s="624"/>
      <c r="W5834" s="624"/>
      <c r="BB5834" s="478"/>
      <c r="BC5834" s="478"/>
      <c r="BD5834" s="478"/>
      <c r="BE5834" s="478"/>
      <c r="BF5834" s="478"/>
      <c r="BG5834" s="478"/>
    </row>
    <row r="5835" spans="2:59" x14ac:dyDescent="0.2">
      <c r="B5835" s="478"/>
      <c r="C5835" s="478"/>
      <c r="D5835" s="620"/>
      <c r="E5835" s="620"/>
      <c r="F5835" s="620"/>
      <c r="G5835" s="479"/>
      <c r="H5835" s="621"/>
      <c r="I5835" s="622"/>
      <c r="J5835" s="622"/>
      <c r="K5835" s="623"/>
      <c r="L5835" s="623"/>
      <c r="M5835" s="622"/>
      <c r="N5835" s="623"/>
      <c r="O5835" s="622"/>
      <c r="P5835" s="479"/>
      <c r="Q5835" s="479"/>
      <c r="R5835" s="623"/>
      <c r="S5835" s="478"/>
      <c r="T5835" s="478"/>
      <c r="U5835" s="624"/>
      <c r="V5835" s="624"/>
      <c r="W5835" s="624"/>
      <c r="BB5835" s="478"/>
      <c r="BC5835" s="478"/>
      <c r="BD5835" s="478"/>
      <c r="BE5835" s="478"/>
      <c r="BF5835" s="478"/>
      <c r="BG5835" s="478"/>
    </row>
    <row r="5836" spans="2:59" x14ac:dyDescent="0.2">
      <c r="B5836" s="478"/>
      <c r="C5836" s="478"/>
      <c r="D5836" s="620"/>
      <c r="E5836" s="620"/>
      <c r="F5836" s="620"/>
      <c r="G5836" s="479"/>
      <c r="H5836" s="621"/>
      <c r="I5836" s="622"/>
      <c r="J5836" s="622"/>
      <c r="K5836" s="623"/>
      <c r="L5836" s="623"/>
      <c r="M5836" s="622"/>
      <c r="N5836" s="623"/>
      <c r="O5836" s="622"/>
      <c r="P5836" s="479"/>
      <c r="Q5836" s="479"/>
      <c r="R5836" s="623"/>
      <c r="S5836" s="478"/>
      <c r="T5836" s="478"/>
      <c r="U5836" s="624"/>
      <c r="V5836" s="624"/>
      <c r="W5836" s="624"/>
      <c r="BB5836" s="478"/>
      <c r="BC5836" s="478"/>
      <c r="BD5836" s="478"/>
      <c r="BE5836" s="478"/>
      <c r="BF5836" s="478"/>
      <c r="BG5836" s="478"/>
    </row>
    <row r="5837" spans="2:59" x14ac:dyDescent="0.2">
      <c r="B5837" s="478"/>
      <c r="C5837" s="478"/>
      <c r="D5837" s="620"/>
      <c r="E5837" s="620"/>
      <c r="F5837" s="620"/>
      <c r="G5837" s="479"/>
      <c r="H5837" s="621"/>
      <c r="I5837" s="622"/>
      <c r="J5837" s="622"/>
      <c r="K5837" s="623"/>
      <c r="L5837" s="623"/>
      <c r="M5837" s="622"/>
      <c r="N5837" s="623"/>
      <c r="O5837" s="622"/>
      <c r="P5837" s="479"/>
      <c r="Q5837" s="479"/>
      <c r="R5837" s="623"/>
      <c r="S5837" s="478"/>
      <c r="T5837" s="478"/>
      <c r="U5837" s="624"/>
      <c r="V5837" s="624"/>
      <c r="W5837" s="624"/>
      <c r="BB5837" s="478"/>
      <c r="BC5837" s="478"/>
      <c r="BD5837" s="478"/>
      <c r="BE5837" s="478"/>
      <c r="BF5837" s="478"/>
      <c r="BG5837" s="478"/>
    </row>
    <row r="5838" spans="2:59" x14ac:dyDescent="0.2">
      <c r="B5838" s="478"/>
      <c r="C5838" s="478"/>
      <c r="D5838" s="620"/>
      <c r="E5838" s="620"/>
      <c r="F5838" s="620"/>
      <c r="G5838" s="479"/>
      <c r="H5838" s="621"/>
      <c r="I5838" s="622"/>
      <c r="J5838" s="622"/>
      <c r="K5838" s="623"/>
      <c r="L5838" s="623"/>
      <c r="M5838" s="622"/>
      <c r="N5838" s="623"/>
      <c r="O5838" s="622"/>
      <c r="P5838" s="479"/>
      <c r="Q5838" s="479"/>
      <c r="R5838" s="623"/>
      <c r="S5838" s="478"/>
      <c r="T5838" s="478"/>
      <c r="U5838" s="624"/>
      <c r="V5838" s="624"/>
      <c r="W5838" s="624"/>
      <c r="BB5838" s="478"/>
      <c r="BC5838" s="478"/>
      <c r="BD5838" s="478"/>
      <c r="BE5838" s="478"/>
      <c r="BF5838" s="478"/>
      <c r="BG5838" s="478"/>
    </row>
    <row r="5839" spans="2:59" x14ac:dyDescent="0.2">
      <c r="B5839" s="478"/>
      <c r="C5839" s="478"/>
      <c r="D5839" s="620"/>
      <c r="E5839" s="620"/>
      <c r="F5839" s="620"/>
      <c r="G5839" s="479"/>
      <c r="H5839" s="621"/>
      <c r="I5839" s="622"/>
      <c r="J5839" s="622"/>
      <c r="K5839" s="623"/>
      <c r="L5839" s="623"/>
      <c r="M5839" s="622"/>
      <c r="N5839" s="623"/>
      <c r="O5839" s="622"/>
      <c r="P5839" s="479"/>
      <c r="Q5839" s="479"/>
      <c r="R5839" s="623"/>
      <c r="S5839" s="478"/>
      <c r="T5839" s="478"/>
      <c r="U5839" s="624"/>
      <c r="V5839" s="624"/>
      <c r="W5839" s="624"/>
      <c r="BB5839" s="478"/>
      <c r="BC5839" s="478"/>
      <c r="BD5839" s="478"/>
      <c r="BE5839" s="478"/>
      <c r="BF5839" s="478"/>
      <c r="BG5839" s="478"/>
    </row>
    <row r="5840" spans="2:59" x14ac:dyDescent="0.2">
      <c r="B5840" s="478"/>
      <c r="C5840" s="478"/>
      <c r="D5840" s="620"/>
      <c r="E5840" s="620"/>
      <c r="F5840" s="620"/>
      <c r="G5840" s="479"/>
      <c r="H5840" s="621"/>
      <c r="I5840" s="622"/>
      <c r="J5840" s="622"/>
      <c r="K5840" s="623"/>
      <c r="L5840" s="623"/>
      <c r="M5840" s="622"/>
      <c r="N5840" s="623"/>
      <c r="O5840" s="622"/>
      <c r="P5840" s="479"/>
      <c r="Q5840" s="479"/>
      <c r="R5840" s="623"/>
      <c r="S5840" s="478"/>
      <c r="T5840" s="478"/>
      <c r="U5840" s="624"/>
      <c r="V5840" s="624"/>
      <c r="W5840" s="624"/>
      <c r="BB5840" s="478"/>
      <c r="BC5840" s="478"/>
      <c r="BD5840" s="478"/>
      <c r="BE5840" s="478"/>
      <c r="BF5840" s="478"/>
      <c r="BG5840" s="478"/>
    </row>
    <row r="5841" spans="2:59" x14ac:dyDescent="0.2">
      <c r="B5841" s="478"/>
      <c r="C5841" s="478"/>
      <c r="D5841" s="620"/>
      <c r="E5841" s="620"/>
      <c r="F5841" s="620"/>
      <c r="G5841" s="479"/>
      <c r="H5841" s="621"/>
      <c r="I5841" s="622"/>
      <c r="J5841" s="622"/>
      <c r="K5841" s="623"/>
      <c r="L5841" s="623"/>
      <c r="M5841" s="622"/>
      <c r="N5841" s="623"/>
      <c r="O5841" s="622"/>
      <c r="P5841" s="479"/>
      <c r="Q5841" s="479"/>
      <c r="R5841" s="623"/>
      <c r="S5841" s="478"/>
      <c r="T5841" s="478"/>
      <c r="U5841" s="624"/>
      <c r="V5841" s="624"/>
      <c r="W5841" s="624"/>
      <c r="BB5841" s="478"/>
      <c r="BC5841" s="478"/>
      <c r="BD5841" s="478"/>
      <c r="BE5841" s="478"/>
      <c r="BF5841" s="478"/>
      <c r="BG5841" s="478"/>
    </row>
    <row r="5842" spans="2:59" x14ac:dyDescent="0.2">
      <c r="B5842" s="478"/>
      <c r="C5842" s="478"/>
      <c r="D5842" s="620"/>
      <c r="E5842" s="620"/>
      <c r="F5842" s="620"/>
      <c r="G5842" s="479"/>
      <c r="H5842" s="621"/>
      <c r="I5842" s="622"/>
      <c r="J5842" s="622"/>
      <c r="K5842" s="623"/>
      <c r="L5842" s="623"/>
      <c r="M5842" s="622"/>
      <c r="N5842" s="623"/>
      <c r="O5842" s="622"/>
      <c r="P5842" s="479"/>
      <c r="Q5842" s="479"/>
      <c r="R5842" s="623"/>
      <c r="S5842" s="478"/>
      <c r="T5842" s="478"/>
      <c r="U5842" s="624"/>
      <c r="V5842" s="624"/>
      <c r="W5842" s="624"/>
      <c r="BB5842" s="478"/>
      <c r="BC5842" s="478"/>
      <c r="BD5842" s="478"/>
      <c r="BE5842" s="478"/>
      <c r="BF5842" s="478"/>
      <c r="BG5842" s="478"/>
    </row>
    <row r="5843" spans="2:59" x14ac:dyDescent="0.2">
      <c r="B5843" s="478"/>
      <c r="C5843" s="478"/>
      <c r="D5843" s="620"/>
      <c r="E5843" s="620"/>
      <c r="F5843" s="620"/>
      <c r="G5843" s="479"/>
      <c r="H5843" s="621"/>
      <c r="I5843" s="622"/>
      <c r="J5843" s="622"/>
      <c r="K5843" s="623"/>
      <c r="L5843" s="623"/>
      <c r="M5843" s="622"/>
      <c r="N5843" s="623"/>
      <c r="O5843" s="622"/>
      <c r="P5843" s="479"/>
      <c r="Q5843" s="479"/>
      <c r="R5843" s="623"/>
      <c r="S5843" s="478"/>
      <c r="T5843" s="478"/>
      <c r="U5843" s="624"/>
      <c r="V5843" s="624"/>
      <c r="W5843" s="624"/>
      <c r="BB5843" s="478"/>
      <c r="BC5843" s="478"/>
      <c r="BD5843" s="478"/>
      <c r="BE5843" s="478"/>
      <c r="BF5843" s="478"/>
      <c r="BG5843" s="478"/>
    </row>
    <row r="5844" spans="2:59" x14ac:dyDescent="0.2">
      <c r="B5844" s="478"/>
      <c r="C5844" s="478"/>
      <c r="D5844" s="620"/>
      <c r="E5844" s="620"/>
      <c r="F5844" s="620"/>
      <c r="G5844" s="479"/>
      <c r="H5844" s="621"/>
      <c r="I5844" s="622"/>
      <c r="J5844" s="622"/>
      <c r="K5844" s="623"/>
      <c r="L5844" s="623"/>
      <c r="M5844" s="622"/>
      <c r="N5844" s="623"/>
      <c r="O5844" s="622"/>
      <c r="P5844" s="479"/>
      <c r="Q5844" s="479"/>
      <c r="R5844" s="623"/>
      <c r="S5844" s="478"/>
      <c r="T5844" s="478"/>
      <c r="U5844" s="624"/>
      <c r="V5844" s="624"/>
      <c r="W5844" s="624"/>
      <c r="BB5844" s="478"/>
      <c r="BC5844" s="478"/>
      <c r="BD5844" s="478"/>
      <c r="BE5844" s="478"/>
      <c r="BF5844" s="478"/>
      <c r="BG5844" s="478"/>
    </row>
    <row r="5845" spans="2:59" x14ac:dyDescent="0.2">
      <c r="B5845" s="478"/>
      <c r="C5845" s="478"/>
      <c r="D5845" s="620"/>
      <c r="E5845" s="620"/>
      <c r="F5845" s="620"/>
      <c r="G5845" s="479"/>
      <c r="H5845" s="621"/>
      <c r="I5845" s="622"/>
      <c r="J5845" s="622"/>
      <c r="K5845" s="623"/>
      <c r="L5845" s="623"/>
      <c r="M5845" s="622"/>
      <c r="N5845" s="623"/>
      <c r="O5845" s="622"/>
      <c r="P5845" s="479"/>
      <c r="Q5845" s="479"/>
      <c r="R5845" s="623"/>
      <c r="S5845" s="478"/>
      <c r="T5845" s="478"/>
      <c r="U5845" s="624"/>
      <c r="V5845" s="624"/>
      <c r="W5845" s="624"/>
      <c r="BB5845" s="478"/>
      <c r="BC5845" s="478"/>
      <c r="BD5845" s="478"/>
      <c r="BE5845" s="478"/>
      <c r="BF5845" s="478"/>
      <c r="BG5845" s="478"/>
    </row>
    <row r="5846" spans="2:59" x14ac:dyDescent="0.2">
      <c r="B5846" s="478"/>
      <c r="C5846" s="478"/>
      <c r="D5846" s="620"/>
      <c r="E5846" s="620"/>
      <c r="F5846" s="620"/>
      <c r="G5846" s="479"/>
      <c r="H5846" s="621"/>
      <c r="I5846" s="622"/>
      <c r="J5846" s="622"/>
      <c r="K5846" s="623"/>
      <c r="L5846" s="623"/>
      <c r="M5846" s="622"/>
      <c r="N5846" s="623"/>
      <c r="O5846" s="622"/>
      <c r="P5846" s="479"/>
      <c r="Q5846" s="479"/>
      <c r="R5846" s="623"/>
      <c r="S5846" s="478"/>
      <c r="T5846" s="478"/>
      <c r="U5846" s="624"/>
      <c r="V5846" s="624"/>
      <c r="W5846" s="624"/>
      <c r="BB5846" s="478"/>
      <c r="BC5846" s="478"/>
      <c r="BD5846" s="478"/>
      <c r="BE5846" s="478"/>
      <c r="BF5846" s="478"/>
      <c r="BG5846" s="478"/>
    </row>
    <row r="5847" spans="2:59" x14ac:dyDescent="0.2">
      <c r="B5847" s="478"/>
      <c r="C5847" s="478"/>
      <c r="D5847" s="620"/>
      <c r="E5847" s="620"/>
      <c r="F5847" s="620"/>
      <c r="G5847" s="479"/>
      <c r="H5847" s="621"/>
      <c r="I5847" s="622"/>
      <c r="J5847" s="622"/>
      <c r="K5847" s="623"/>
      <c r="L5847" s="623"/>
      <c r="M5847" s="622"/>
      <c r="N5847" s="623"/>
      <c r="O5847" s="622"/>
      <c r="P5847" s="479"/>
      <c r="Q5847" s="479"/>
      <c r="R5847" s="623"/>
      <c r="S5847" s="478"/>
      <c r="T5847" s="478"/>
      <c r="U5847" s="624"/>
      <c r="V5847" s="624"/>
      <c r="W5847" s="624"/>
      <c r="BB5847" s="478"/>
      <c r="BC5847" s="478"/>
      <c r="BD5847" s="478"/>
      <c r="BE5847" s="478"/>
      <c r="BF5847" s="478"/>
      <c r="BG5847" s="478"/>
    </row>
    <row r="5848" spans="2:59" x14ac:dyDescent="0.2">
      <c r="B5848" s="478"/>
      <c r="C5848" s="478"/>
      <c r="D5848" s="620"/>
      <c r="E5848" s="620"/>
      <c r="F5848" s="620"/>
      <c r="G5848" s="479"/>
      <c r="H5848" s="621"/>
      <c r="I5848" s="622"/>
      <c r="J5848" s="622"/>
      <c r="K5848" s="623"/>
      <c r="L5848" s="623"/>
      <c r="M5848" s="622"/>
      <c r="N5848" s="623"/>
      <c r="O5848" s="622"/>
      <c r="P5848" s="479"/>
      <c r="Q5848" s="479"/>
      <c r="R5848" s="623"/>
      <c r="S5848" s="478"/>
      <c r="T5848" s="478"/>
      <c r="U5848" s="624"/>
      <c r="V5848" s="624"/>
      <c r="W5848" s="624"/>
      <c r="BB5848" s="478"/>
      <c r="BC5848" s="478"/>
      <c r="BD5848" s="478"/>
      <c r="BE5848" s="478"/>
      <c r="BF5848" s="478"/>
      <c r="BG5848" s="478"/>
    </row>
    <row r="5849" spans="2:59" x14ac:dyDescent="0.2">
      <c r="B5849" s="478"/>
      <c r="C5849" s="478"/>
      <c r="D5849" s="620"/>
      <c r="E5849" s="620"/>
      <c r="F5849" s="620"/>
      <c r="G5849" s="479"/>
      <c r="H5849" s="621"/>
      <c r="I5849" s="622"/>
      <c r="J5849" s="622"/>
      <c r="K5849" s="623"/>
      <c r="L5849" s="623"/>
      <c r="M5849" s="622"/>
      <c r="N5849" s="623"/>
      <c r="O5849" s="622"/>
      <c r="P5849" s="479"/>
      <c r="Q5849" s="479"/>
      <c r="R5849" s="623"/>
      <c r="S5849" s="478"/>
      <c r="T5849" s="478"/>
      <c r="U5849" s="624"/>
      <c r="V5849" s="624"/>
      <c r="W5849" s="624"/>
      <c r="BB5849" s="478"/>
      <c r="BC5849" s="478"/>
      <c r="BD5849" s="478"/>
      <c r="BE5849" s="478"/>
      <c r="BF5849" s="478"/>
      <c r="BG5849" s="478"/>
    </row>
    <row r="5850" spans="2:59" x14ac:dyDescent="0.2">
      <c r="B5850" s="478"/>
      <c r="C5850" s="478"/>
      <c r="D5850" s="620"/>
      <c r="E5850" s="620"/>
      <c r="F5850" s="620"/>
      <c r="G5850" s="479"/>
      <c r="H5850" s="621"/>
      <c r="I5850" s="622"/>
      <c r="J5850" s="622"/>
      <c r="K5850" s="623"/>
      <c r="L5850" s="623"/>
      <c r="M5850" s="622"/>
      <c r="N5850" s="623"/>
      <c r="O5850" s="622"/>
      <c r="P5850" s="479"/>
      <c r="Q5850" s="479"/>
      <c r="R5850" s="623"/>
      <c r="S5850" s="478"/>
      <c r="T5850" s="478"/>
      <c r="U5850" s="624"/>
      <c r="V5850" s="624"/>
      <c r="W5850" s="624"/>
      <c r="BB5850" s="478"/>
      <c r="BC5850" s="478"/>
      <c r="BD5850" s="478"/>
      <c r="BE5850" s="478"/>
      <c r="BF5850" s="478"/>
      <c r="BG5850" s="478"/>
    </row>
    <row r="5851" spans="2:59" x14ac:dyDescent="0.2">
      <c r="B5851" s="478"/>
      <c r="C5851" s="478"/>
      <c r="D5851" s="620"/>
      <c r="E5851" s="620"/>
      <c r="F5851" s="620"/>
      <c r="G5851" s="479"/>
      <c r="H5851" s="621"/>
      <c r="I5851" s="622"/>
      <c r="J5851" s="622"/>
      <c r="K5851" s="623"/>
      <c r="L5851" s="623"/>
      <c r="M5851" s="622"/>
      <c r="N5851" s="623"/>
      <c r="O5851" s="622"/>
      <c r="P5851" s="479"/>
      <c r="Q5851" s="479"/>
      <c r="R5851" s="623"/>
      <c r="S5851" s="478"/>
      <c r="T5851" s="478"/>
      <c r="U5851" s="624"/>
      <c r="V5851" s="624"/>
      <c r="W5851" s="624"/>
      <c r="BB5851" s="478"/>
      <c r="BC5851" s="478"/>
      <c r="BD5851" s="478"/>
      <c r="BE5851" s="478"/>
      <c r="BF5851" s="478"/>
      <c r="BG5851" s="478"/>
    </row>
    <row r="5852" spans="2:59" x14ac:dyDescent="0.2">
      <c r="B5852" s="478"/>
      <c r="C5852" s="478"/>
      <c r="D5852" s="620"/>
      <c r="E5852" s="620"/>
      <c r="F5852" s="620"/>
      <c r="G5852" s="479"/>
      <c r="H5852" s="621"/>
      <c r="I5852" s="622"/>
      <c r="J5852" s="622"/>
      <c r="K5852" s="623"/>
      <c r="L5852" s="623"/>
      <c r="M5852" s="622"/>
      <c r="N5852" s="623"/>
      <c r="O5852" s="622"/>
      <c r="P5852" s="479"/>
      <c r="Q5852" s="479"/>
      <c r="R5852" s="623"/>
      <c r="S5852" s="478"/>
      <c r="T5852" s="478"/>
      <c r="U5852" s="624"/>
      <c r="V5852" s="624"/>
      <c r="W5852" s="624"/>
      <c r="BB5852" s="478"/>
      <c r="BC5852" s="478"/>
      <c r="BD5852" s="478"/>
      <c r="BE5852" s="478"/>
      <c r="BF5852" s="478"/>
      <c r="BG5852" s="478"/>
    </row>
    <row r="5853" spans="2:59" x14ac:dyDescent="0.2">
      <c r="B5853" s="478"/>
      <c r="C5853" s="478"/>
      <c r="D5853" s="620"/>
      <c r="E5853" s="620"/>
      <c r="F5853" s="620"/>
      <c r="G5853" s="479"/>
      <c r="H5853" s="621"/>
      <c r="I5853" s="622"/>
      <c r="J5853" s="622"/>
      <c r="K5853" s="623"/>
      <c r="L5853" s="623"/>
      <c r="M5853" s="622"/>
      <c r="N5853" s="623"/>
      <c r="O5853" s="622"/>
      <c r="P5853" s="479"/>
      <c r="Q5853" s="479"/>
      <c r="R5853" s="623"/>
      <c r="S5853" s="478"/>
      <c r="T5853" s="478"/>
      <c r="U5853" s="624"/>
      <c r="V5853" s="624"/>
      <c r="W5853" s="624"/>
      <c r="BB5853" s="478"/>
      <c r="BC5853" s="478"/>
      <c r="BD5853" s="478"/>
      <c r="BE5853" s="478"/>
      <c r="BF5853" s="478"/>
      <c r="BG5853" s="478"/>
    </row>
    <row r="5854" spans="2:59" x14ac:dyDescent="0.2">
      <c r="B5854" s="478"/>
      <c r="C5854" s="478"/>
      <c r="D5854" s="620"/>
      <c r="E5854" s="620"/>
      <c r="F5854" s="620"/>
      <c r="G5854" s="479"/>
      <c r="H5854" s="621"/>
      <c r="I5854" s="622"/>
      <c r="J5854" s="622"/>
      <c r="K5854" s="623"/>
      <c r="L5854" s="623"/>
      <c r="M5854" s="622"/>
      <c r="N5854" s="623"/>
      <c r="O5854" s="622"/>
      <c r="P5854" s="479"/>
      <c r="Q5854" s="479"/>
      <c r="R5854" s="623"/>
      <c r="S5854" s="478"/>
      <c r="T5854" s="478"/>
      <c r="U5854" s="624"/>
      <c r="V5854" s="624"/>
      <c r="W5854" s="624"/>
      <c r="BB5854" s="478"/>
      <c r="BC5854" s="478"/>
      <c r="BD5854" s="478"/>
      <c r="BE5854" s="478"/>
      <c r="BF5854" s="478"/>
      <c r="BG5854" s="478"/>
    </row>
    <row r="5855" spans="2:59" x14ac:dyDescent="0.2">
      <c r="B5855" s="478"/>
      <c r="C5855" s="478"/>
      <c r="D5855" s="620"/>
      <c r="E5855" s="620"/>
      <c r="F5855" s="620"/>
      <c r="G5855" s="479"/>
      <c r="H5855" s="621"/>
      <c r="I5855" s="622"/>
      <c r="J5855" s="622"/>
      <c r="K5855" s="623"/>
      <c r="L5855" s="623"/>
      <c r="M5855" s="622"/>
      <c r="N5855" s="623"/>
      <c r="O5855" s="622"/>
      <c r="P5855" s="479"/>
      <c r="Q5855" s="479"/>
      <c r="R5855" s="623"/>
      <c r="S5855" s="478"/>
      <c r="T5855" s="478"/>
      <c r="U5855" s="624"/>
      <c r="V5855" s="624"/>
      <c r="W5855" s="624"/>
      <c r="BB5855" s="478"/>
      <c r="BC5855" s="478"/>
      <c r="BD5855" s="478"/>
      <c r="BE5855" s="478"/>
      <c r="BF5855" s="478"/>
      <c r="BG5855" s="478"/>
    </row>
    <row r="5856" spans="2:59" x14ac:dyDescent="0.2">
      <c r="B5856" s="478"/>
      <c r="C5856" s="478"/>
      <c r="D5856" s="620"/>
      <c r="E5856" s="620"/>
      <c r="F5856" s="620"/>
      <c r="G5856" s="479"/>
      <c r="H5856" s="621"/>
      <c r="I5856" s="622"/>
      <c r="J5856" s="622"/>
      <c r="K5856" s="623"/>
      <c r="L5856" s="623"/>
      <c r="M5856" s="622"/>
      <c r="N5856" s="623"/>
      <c r="O5856" s="622"/>
      <c r="P5856" s="479"/>
      <c r="Q5856" s="479"/>
      <c r="R5856" s="623"/>
      <c r="S5856" s="478"/>
      <c r="T5856" s="478"/>
      <c r="U5856" s="624"/>
      <c r="V5856" s="624"/>
      <c r="W5856" s="624"/>
      <c r="BB5856" s="478"/>
      <c r="BC5856" s="478"/>
      <c r="BD5856" s="478"/>
      <c r="BE5856" s="478"/>
      <c r="BF5856" s="478"/>
      <c r="BG5856" s="478"/>
    </row>
    <row r="5857" spans="2:59" x14ac:dyDescent="0.2">
      <c r="B5857" s="478"/>
      <c r="C5857" s="478"/>
      <c r="D5857" s="620"/>
      <c r="E5857" s="620"/>
      <c r="F5857" s="620"/>
      <c r="G5857" s="479"/>
      <c r="H5857" s="621"/>
      <c r="I5857" s="622"/>
      <c r="J5857" s="622"/>
      <c r="K5857" s="623"/>
      <c r="L5857" s="623"/>
      <c r="M5857" s="622"/>
      <c r="N5857" s="623"/>
      <c r="O5857" s="622"/>
      <c r="P5857" s="479"/>
      <c r="Q5857" s="479"/>
      <c r="R5857" s="623"/>
      <c r="S5857" s="478"/>
      <c r="T5857" s="478"/>
      <c r="U5857" s="624"/>
      <c r="V5857" s="624"/>
      <c r="W5857" s="624"/>
      <c r="BB5857" s="478"/>
      <c r="BC5857" s="478"/>
      <c r="BD5857" s="478"/>
      <c r="BE5857" s="478"/>
      <c r="BF5857" s="478"/>
      <c r="BG5857" s="478"/>
    </row>
    <row r="5858" spans="2:59" x14ac:dyDescent="0.2">
      <c r="B5858" s="478"/>
      <c r="C5858" s="478"/>
      <c r="D5858" s="620"/>
      <c r="E5858" s="620"/>
      <c r="F5858" s="620"/>
      <c r="G5858" s="479"/>
      <c r="H5858" s="621"/>
      <c r="I5858" s="622"/>
      <c r="J5858" s="622"/>
      <c r="K5858" s="623"/>
      <c r="L5858" s="623"/>
      <c r="M5858" s="622"/>
      <c r="N5858" s="623"/>
      <c r="O5858" s="622"/>
      <c r="P5858" s="479"/>
      <c r="Q5858" s="479"/>
      <c r="R5858" s="623"/>
      <c r="S5858" s="478"/>
      <c r="T5858" s="478"/>
      <c r="U5858" s="624"/>
      <c r="V5858" s="624"/>
      <c r="W5858" s="624"/>
      <c r="BB5858" s="478"/>
      <c r="BC5858" s="478"/>
      <c r="BD5858" s="478"/>
      <c r="BE5858" s="478"/>
      <c r="BF5858" s="478"/>
      <c r="BG5858" s="478"/>
    </row>
    <row r="5859" spans="2:59" x14ac:dyDescent="0.2">
      <c r="B5859" s="478"/>
      <c r="C5859" s="478"/>
      <c r="D5859" s="620"/>
      <c r="E5859" s="620"/>
      <c r="F5859" s="620"/>
      <c r="G5859" s="479"/>
      <c r="H5859" s="621"/>
      <c r="I5859" s="622"/>
      <c r="J5859" s="622"/>
      <c r="K5859" s="623"/>
      <c r="L5859" s="623"/>
      <c r="M5859" s="622"/>
      <c r="N5859" s="623"/>
      <c r="O5859" s="622"/>
      <c r="P5859" s="479"/>
      <c r="Q5859" s="479"/>
      <c r="R5859" s="623"/>
      <c r="S5859" s="478"/>
      <c r="T5859" s="478"/>
      <c r="U5859" s="624"/>
      <c r="V5859" s="624"/>
      <c r="W5859" s="624"/>
      <c r="BB5859" s="478"/>
      <c r="BC5859" s="478"/>
      <c r="BD5859" s="478"/>
      <c r="BE5859" s="478"/>
      <c r="BF5859" s="478"/>
      <c r="BG5859" s="478"/>
    </row>
    <row r="5860" spans="2:59" x14ac:dyDescent="0.2">
      <c r="B5860" s="478"/>
      <c r="C5860" s="478"/>
      <c r="D5860" s="620"/>
      <c r="E5860" s="620"/>
      <c r="F5860" s="620"/>
      <c r="G5860" s="479"/>
      <c r="H5860" s="621"/>
      <c r="I5860" s="622"/>
      <c r="J5860" s="622"/>
      <c r="K5860" s="623"/>
      <c r="L5860" s="623"/>
      <c r="M5860" s="622"/>
      <c r="N5860" s="623"/>
      <c r="O5860" s="622"/>
      <c r="P5860" s="479"/>
      <c r="Q5860" s="479"/>
      <c r="R5860" s="623"/>
      <c r="S5860" s="478"/>
      <c r="T5860" s="478"/>
      <c r="U5860" s="624"/>
      <c r="V5860" s="624"/>
      <c r="W5860" s="624"/>
      <c r="BB5860" s="478"/>
      <c r="BC5860" s="478"/>
      <c r="BD5860" s="478"/>
      <c r="BE5860" s="478"/>
      <c r="BF5860" s="478"/>
      <c r="BG5860" s="478"/>
    </row>
    <row r="5861" spans="2:59" x14ac:dyDescent="0.2">
      <c r="B5861" s="478"/>
      <c r="C5861" s="478"/>
      <c r="D5861" s="620"/>
      <c r="E5861" s="620"/>
      <c r="F5861" s="620"/>
      <c r="G5861" s="479"/>
      <c r="H5861" s="621"/>
      <c r="I5861" s="622"/>
      <c r="J5861" s="622"/>
      <c r="K5861" s="623"/>
      <c r="L5861" s="623"/>
      <c r="M5861" s="622"/>
      <c r="N5861" s="623"/>
      <c r="O5861" s="622"/>
      <c r="P5861" s="479"/>
      <c r="Q5861" s="479"/>
      <c r="R5861" s="623"/>
      <c r="S5861" s="478"/>
      <c r="T5861" s="478"/>
      <c r="U5861" s="624"/>
      <c r="V5861" s="624"/>
      <c r="W5861" s="624"/>
      <c r="BB5861" s="478"/>
      <c r="BC5861" s="478"/>
      <c r="BD5861" s="478"/>
      <c r="BE5861" s="478"/>
      <c r="BF5861" s="478"/>
      <c r="BG5861" s="478"/>
    </row>
    <row r="5862" spans="2:59" x14ac:dyDescent="0.2">
      <c r="B5862" s="478"/>
      <c r="C5862" s="478"/>
      <c r="D5862" s="620"/>
      <c r="E5862" s="620"/>
      <c r="F5862" s="620"/>
      <c r="G5862" s="479"/>
      <c r="H5862" s="621"/>
      <c r="I5862" s="622"/>
      <c r="J5862" s="622"/>
      <c r="K5862" s="623"/>
      <c r="L5862" s="623"/>
      <c r="M5862" s="622"/>
      <c r="N5862" s="623"/>
      <c r="O5862" s="622"/>
      <c r="P5862" s="479"/>
      <c r="Q5862" s="479"/>
      <c r="R5862" s="623"/>
      <c r="S5862" s="478"/>
      <c r="T5862" s="478"/>
      <c r="U5862" s="624"/>
      <c r="V5862" s="624"/>
      <c r="W5862" s="624"/>
      <c r="BB5862" s="478"/>
      <c r="BC5862" s="478"/>
      <c r="BD5862" s="478"/>
      <c r="BE5862" s="478"/>
      <c r="BF5862" s="478"/>
      <c r="BG5862" s="478"/>
    </row>
    <row r="5863" spans="2:59" x14ac:dyDescent="0.2">
      <c r="B5863" s="478"/>
      <c r="C5863" s="478"/>
      <c r="D5863" s="620"/>
      <c r="E5863" s="620"/>
      <c r="F5863" s="620"/>
      <c r="G5863" s="479"/>
      <c r="H5863" s="621"/>
      <c r="I5863" s="622"/>
      <c r="J5863" s="622"/>
      <c r="K5863" s="623"/>
      <c r="L5863" s="623"/>
      <c r="M5863" s="622"/>
      <c r="N5863" s="623"/>
      <c r="O5863" s="622"/>
      <c r="P5863" s="479"/>
      <c r="Q5863" s="479"/>
      <c r="R5863" s="623"/>
      <c r="S5863" s="478"/>
      <c r="T5863" s="478"/>
      <c r="U5863" s="624"/>
      <c r="V5863" s="624"/>
      <c r="W5863" s="624"/>
      <c r="BB5863" s="478"/>
      <c r="BC5863" s="478"/>
      <c r="BD5863" s="478"/>
      <c r="BE5863" s="478"/>
      <c r="BF5863" s="478"/>
      <c r="BG5863" s="478"/>
    </row>
    <row r="5864" spans="2:59" x14ac:dyDescent="0.2">
      <c r="B5864" s="478"/>
      <c r="C5864" s="478"/>
      <c r="D5864" s="620"/>
      <c r="E5864" s="620"/>
      <c r="F5864" s="620"/>
      <c r="G5864" s="479"/>
      <c r="H5864" s="621"/>
      <c r="I5864" s="622"/>
      <c r="J5864" s="622"/>
      <c r="K5864" s="623"/>
      <c r="L5864" s="623"/>
      <c r="M5864" s="622"/>
      <c r="N5864" s="623"/>
      <c r="O5864" s="622"/>
      <c r="P5864" s="479"/>
      <c r="Q5864" s="479"/>
      <c r="R5864" s="623"/>
      <c r="S5864" s="478"/>
      <c r="T5864" s="478"/>
      <c r="U5864" s="624"/>
      <c r="V5864" s="624"/>
      <c r="W5864" s="624"/>
      <c r="BB5864" s="478"/>
      <c r="BC5864" s="478"/>
      <c r="BD5864" s="478"/>
      <c r="BE5864" s="478"/>
      <c r="BF5864" s="478"/>
      <c r="BG5864" s="478"/>
    </row>
    <row r="5865" spans="2:59" x14ac:dyDescent="0.2">
      <c r="B5865" s="478"/>
      <c r="C5865" s="478"/>
      <c r="D5865" s="620"/>
      <c r="E5865" s="620"/>
      <c r="F5865" s="620"/>
      <c r="G5865" s="479"/>
      <c r="H5865" s="621"/>
      <c r="I5865" s="622"/>
      <c r="J5865" s="622"/>
      <c r="K5865" s="623"/>
      <c r="L5865" s="623"/>
      <c r="M5865" s="622"/>
      <c r="N5865" s="623"/>
      <c r="O5865" s="622"/>
      <c r="P5865" s="479"/>
      <c r="Q5865" s="479"/>
      <c r="R5865" s="623"/>
      <c r="S5865" s="478"/>
      <c r="T5865" s="478"/>
      <c r="U5865" s="624"/>
      <c r="V5865" s="624"/>
      <c r="W5865" s="624"/>
      <c r="BB5865" s="478"/>
      <c r="BC5865" s="478"/>
      <c r="BD5865" s="478"/>
      <c r="BE5865" s="478"/>
      <c r="BF5865" s="478"/>
      <c r="BG5865" s="478"/>
    </row>
    <row r="5866" spans="2:59" x14ac:dyDescent="0.2">
      <c r="B5866" s="478"/>
      <c r="C5866" s="478"/>
      <c r="D5866" s="620"/>
      <c r="E5866" s="620"/>
      <c r="F5866" s="620"/>
      <c r="G5866" s="479"/>
      <c r="H5866" s="621"/>
      <c r="I5866" s="622"/>
      <c r="J5866" s="622"/>
      <c r="K5866" s="623"/>
      <c r="L5866" s="623"/>
      <c r="M5866" s="622"/>
      <c r="N5866" s="623"/>
      <c r="O5866" s="622"/>
      <c r="P5866" s="479"/>
      <c r="Q5866" s="479"/>
      <c r="R5866" s="623"/>
      <c r="S5866" s="478"/>
      <c r="T5866" s="478"/>
      <c r="U5866" s="624"/>
      <c r="V5866" s="624"/>
      <c r="W5866" s="624"/>
      <c r="BB5866" s="478"/>
      <c r="BC5866" s="478"/>
      <c r="BD5866" s="478"/>
      <c r="BE5866" s="478"/>
      <c r="BF5866" s="478"/>
      <c r="BG5866" s="478"/>
    </row>
    <row r="5867" spans="2:59" x14ac:dyDescent="0.2">
      <c r="B5867" s="478"/>
      <c r="C5867" s="478"/>
      <c r="D5867" s="620"/>
      <c r="E5867" s="620"/>
      <c r="F5867" s="620"/>
      <c r="G5867" s="479"/>
      <c r="H5867" s="621"/>
      <c r="I5867" s="622"/>
      <c r="J5867" s="622"/>
      <c r="K5867" s="623"/>
      <c r="L5867" s="623"/>
      <c r="M5867" s="622"/>
      <c r="N5867" s="623"/>
      <c r="O5867" s="622"/>
      <c r="P5867" s="479"/>
      <c r="Q5867" s="479"/>
      <c r="R5867" s="623"/>
      <c r="S5867" s="478"/>
      <c r="T5867" s="478"/>
      <c r="U5867" s="624"/>
      <c r="V5867" s="624"/>
      <c r="W5867" s="624"/>
      <c r="BB5867" s="478"/>
      <c r="BC5867" s="478"/>
      <c r="BD5867" s="478"/>
      <c r="BE5867" s="478"/>
      <c r="BF5867" s="478"/>
      <c r="BG5867" s="478"/>
    </row>
    <row r="5868" spans="2:59" x14ac:dyDescent="0.2">
      <c r="B5868" s="478"/>
      <c r="C5868" s="478"/>
      <c r="D5868" s="620"/>
      <c r="E5868" s="620"/>
      <c r="F5868" s="620"/>
      <c r="G5868" s="479"/>
      <c r="H5868" s="621"/>
      <c r="I5868" s="622"/>
      <c r="J5868" s="622"/>
      <c r="K5868" s="623"/>
      <c r="L5868" s="623"/>
      <c r="M5868" s="622"/>
      <c r="N5868" s="623"/>
      <c r="O5868" s="622"/>
      <c r="P5868" s="479"/>
      <c r="Q5868" s="479"/>
      <c r="R5868" s="623"/>
      <c r="S5868" s="478"/>
      <c r="T5868" s="478"/>
      <c r="U5868" s="624"/>
      <c r="V5868" s="624"/>
      <c r="W5868" s="624"/>
      <c r="BB5868" s="478"/>
      <c r="BC5868" s="478"/>
      <c r="BD5868" s="478"/>
      <c r="BE5868" s="478"/>
      <c r="BF5868" s="478"/>
      <c r="BG5868" s="478"/>
    </row>
    <row r="5869" spans="2:59" x14ac:dyDescent="0.2">
      <c r="B5869" s="478"/>
      <c r="C5869" s="478"/>
      <c r="D5869" s="620"/>
      <c r="E5869" s="620"/>
      <c r="F5869" s="620"/>
      <c r="G5869" s="479"/>
      <c r="H5869" s="621"/>
      <c r="I5869" s="622"/>
      <c r="J5869" s="622"/>
      <c r="K5869" s="623"/>
      <c r="L5869" s="623"/>
      <c r="M5869" s="622"/>
      <c r="N5869" s="623"/>
      <c r="O5869" s="622"/>
      <c r="P5869" s="479"/>
      <c r="Q5869" s="479"/>
      <c r="R5869" s="623"/>
      <c r="S5869" s="478"/>
      <c r="T5869" s="478"/>
      <c r="U5869" s="624"/>
      <c r="V5869" s="624"/>
      <c r="W5869" s="624"/>
      <c r="BB5869" s="478"/>
      <c r="BC5869" s="478"/>
      <c r="BD5869" s="478"/>
      <c r="BE5869" s="478"/>
      <c r="BF5869" s="478"/>
      <c r="BG5869" s="478"/>
    </row>
    <row r="5870" spans="2:59" x14ac:dyDescent="0.2">
      <c r="B5870" s="478"/>
      <c r="C5870" s="478"/>
      <c r="D5870" s="620"/>
      <c r="E5870" s="620"/>
      <c r="F5870" s="620"/>
      <c r="G5870" s="479"/>
      <c r="H5870" s="621"/>
      <c r="I5870" s="622"/>
      <c r="J5870" s="622"/>
      <c r="K5870" s="623"/>
      <c r="L5870" s="623"/>
      <c r="M5870" s="622"/>
      <c r="N5870" s="623"/>
      <c r="O5870" s="622"/>
      <c r="P5870" s="479"/>
      <c r="Q5870" s="479"/>
      <c r="R5870" s="623"/>
      <c r="S5870" s="478"/>
      <c r="T5870" s="478"/>
      <c r="U5870" s="624"/>
      <c r="V5870" s="624"/>
      <c r="W5870" s="624"/>
      <c r="BB5870" s="478"/>
      <c r="BC5870" s="478"/>
      <c r="BD5870" s="478"/>
      <c r="BE5870" s="478"/>
      <c r="BF5870" s="478"/>
      <c r="BG5870" s="478"/>
    </row>
    <row r="5871" spans="2:59" x14ac:dyDescent="0.2">
      <c r="B5871" s="478"/>
      <c r="C5871" s="478"/>
      <c r="D5871" s="620"/>
      <c r="E5871" s="620"/>
      <c r="F5871" s="620"/>
      <c r="G5871" s="479"/>
      <c r="H5871" s="621"/>
      <c r="I5871" s="622"/>
      <c r="J5871" s="622"/>
      <c r="K5871" s="623"/>
      <c r="L5871" s="623"/>
      <c r="M5871" s="622"/>
      <c r="N5871" s="623"/>
      <c r="O5871" s="622"/>
      <c r="P5871" s="479"/>
      <c r="Q5871" s="479"/>
      <c r="R5871" s="623"/>
      <c r="S5871" s="478"/>
      <c r="T5871" s="478"/>
      <c r="U5871" s="624"/>
      <c r="V5871" s="624"/>
      <c r="W5871" s="624"/>
      <c r="BB5871" s="478"/>
      <c r="BC5871" s="478"/>
      <c r="BD5871" s="478"/>
      <c r="BE5871" s="478"/>
      <c r="BF5871" s="478"/>
      <c r="BG5871" s="478"/>
    </row>
    <row r="5872" spans="2:59" x14ac:dyDescent="0.2">
      <c r="B5872" s="478"/>
      <c r="C5872" s="478"/>
      <c r="D5872" s="620"/>
      <c r="E5872" s="620"/>
      <c r="F5872" s="620"/>
      <c r="G5872" s="479"/>
      <c r="H5872" s="621"/>
      <c r="I5872" s="622"/>
      <c r="J5872" s="622"/>
      <c r="K5872" s="623"/>
      <c r="L5872" s="623"/>
      <c r="M5872" s="622"/>
      <c r="N5872" s="623"/>
      <c r="O5872" s="622"/>
      <c r="P5872" s="479"/>
      <c r="Q5872" s="479"/>
      <c r="R5872" s="623"/>
      <c r="S5872" s="478"/>
      <c r="T5872" s="478"/>
      <c r="U5872" s="624"/>
      <c r="V5872" s="624"/>
      <c r="W5872" s="624"/>
      <c r="BB5872" s="478"/>
      <c r="BC5872" s="478"/>
      <c r="BD5872" s="478"/>
      <c r="BE5872" s="478"/>
      <c r="BF5872" s="478"/>
      <c r="BG5872" s="478"/>
    </row>
    <row r="5873" spans="2:59" x14ac:dyDescent="0.2">
      <c r="B5873" s="478"/>
      <c r="C5873" s="478"/>
      <c r="D5873" s="620"/>
      <c r="E5873" s="620"/>
      <c r="F5873" s="620"/>
      <c r="G5873" s="479"/>
      <c r="H5873" s="621"/>
      <c r="I5873" s="622"/>
      <c r="J5873" s="622"/>
      <c r="K5873" s="623"/>
      <c r="L5873" s="623"/>
      <c r="M5873" s="622"/>
      <c r="N5873" s="623"/>
      <c r="O5873" s="622"/>
      <c r="P5873" s="479"/>
      <c r="Q5873" s="479"/>
      <c r="R5873" s="623"/>
      <c r="S5873" s="478"/>
      <c r="T5873" s="478"/>
      <c r="U5873" s="624"/>
      <c r="V5873" s="624"/>
      <c r="W5873" s="624"/>
      <c r="BB5873" s="478"/>
      <c r="BC5873" s="478"/>
      <c r="BD5873" s="478"/>
      <c r="BE5873" s="478"/>
      <c r="BF5873" s="478"/>
      <c r="BG5873" s="478"/>
    </row>
    <row r="5874" spans="2:59" x14ac:dyDescent="0.2">
      <c r="B5874" s="478"/>
      <c r="C5874" s="478"/>
      <c r="D5874" s="620"/>
      <c r="E5874" s="620"/>
      <c r="F5874" s="620"/>
      <c r="G5874" s="479"/>
      <c r="H5874" s="621"/>
      <c r="I5874" s="622"/>
      <c r="J5874" s="622"/>
      <c r="K5874" s="623"/>
      <c r="L5874" s="623"/>
      <c r="M5874" s="622"/>
      <c r="N5874" s="623"/>
      <c r="O5874" s="622"/>
      <c r="P5874" s="479"/>
      <c r="Q5874" s="479"/>
      <c r="R5874" s="623"/>
      <c r="S5874" s="478"/>
      <c r="T5874" s="478"/>
      <c r="U5874" s="624"/>
      <c r="V5874" s="624"/>
      <c r="W5874" s="624"/>
      <c r="BB5874" s="478"/>
      <c r="BC5874" s="478"/>
      <c r="BD5874" s="478"/>
      <c r="BE5874" s="478"/>
      <c r="BF5874" s="478"/>
      <c r="BG5874" s="478"/>
    </row>
    <row r="5875" spans="2:59" x14ac:dyDescent="0.2">
      <c r="B5875" s="478"/>
      <c r="C5875" s="478"/>
      <c r="D5875" s="620"/>
      <c r="E5875" s="620"/>
      <c r="F5875" s="620"/>
      <c r="G5875" s="479"/>
      <c r="H5875" s="621"/>
      <c r="I5875" s="622"/>
      <c r="J5875" s="622"/>
      <c r="K5875" s="623"/>
      <c r="L5875" s="623"/>
      <c r="M5875" s="622"/>
      <c r="N5875" s="623"/>
      <c r="O5875" s="622"/>
      <c r="P5875" s="479"/>
      <c r="Q5875" s="479"/>
      <c r="R5875" s="623"/>
      <c r="S5875" s="478"/>
      <c r="T5875" s="478"/>
      <c r="U5875" s="624"/>
      <c r="V5875" s="624"/>
      <c r="W5875" s="624"/>
      <c r="BB5875" s="478"/>
      <c r="BC5875" s="478"/>
      <c r="BD5875" s="478"/>
      <c r="BE5875" s="478"/>
      <c r="BF5875" s="478"/>
      <c r="BG5875" s="478"/>
    </row>
    <row r="5876" spans="2:59" x14ac:dyDescent="0.2">
      <c r="B5876" s="478"/>
      <c r="C5876" s="478"/>
      <c r="D5876" s="620"/>
      <c r="E5876" s="620"/>
      <c r="F5876" s="620"/>
      <c r="G5876" s="479"/>
      <c r="H5876" s="621"/>
      <c r="I5876" s="622"/>
      <c r="J5876" s="622"/>
      <c r="K5876" s="623"/>
      <c r="L5876" s="623"/>
      <c r="M5876" s="622"/>
      <c r="N5876" s="623"/>
      <c r="O5876" s="622"/>
      <c r="P5876" s="479"/>
      <c r="Q5876" s="479"/>
      <c r="R5876" s="623"/>
      <c r="S5876" s="478"/>
      <c r="T5876" s="478"/>
      <c r="U5876" s="624"/>
      <c r="V5876" s="624"/>
      <c r="W5876" s="624"/>
      <c r="BB5876" s="478"/>
      <c r="BC5876" s="478"/>
      <c r="BD5876" s="478"/>
      <c r="BE5876" s="478"/>
      <c r="BF5876" s="478"/>
      <c r="BG5876" s="478"/>
    </row>
    <row r="5877" spans="2:59" x14ac:dyDescent="0.2">
      <c r="B5877" s="478"/>
      <c r="C5877" s="478"/>
      <c r="D5877" s="620"/>
      <c r="E5877" s="620"/>
      <c r="F5877" s="620"/>
      <c r="G5877" s="479"/>
      <c r="H5877" s="621"/>
      <c r="I5877" s="622"/>
      <c r="J5877" s="622"/>
      <c r="K5877" s="623"/>
      <c r="L5877" s="623"/>
      <c r="M5877" s="622"/>
      <c r="N5877" s="623"/>
      <c r="O5877" s="622"/>
      <c r="P5877" s="479"/>
      <c r="Q5877" s="479"/>
      <c r="R5877" s="623"/>
      <c r="S5877" s="478"/>
      <c r="T5877" s="478"/>
      <c r="U5877" s="624"/>
      <c r="V5877" s="624"/>
      <c r="W5877" s="624"/>
      <c r="BB5877" s="478"/>
      <c r="BC5877" s="478"/>
      <c r="BD5877" s="478"/>
      <c r="BE5877" s="478"/>
      <c r="BF5877" s="478"/>
      <c r="BG5877" s="478"/>
    </row>
    <row r="5878" spans="2:59" x14ac:dyDescent="0.2">
      <c r="B5878" s="478"/>
      <c r="C5878" s="478"/>
      <c r="D5878" s="620"/>
      <c r="E5878" s="620"/>
      <c r="F5878" s="620"/>
      <c r="G5878" s="479"/>
      <c r="H5878" s="621"/>
      <c r="I5878" s="622"/>
      <c r="J5878" s="622"/>
      <c r="K5878" s="623"/>
      <c r="L5878" s="623"/>
      <c r="M5878" s="622"/>
      <c r="N5878" s="623"/>
      <c r="O5878" s="622"/>
      <c r="P5878" s="479"/>
      <c r="Q5878" s="479"/>
      <c r="R5878" s="623"/>
      <c r="S5878" s="478"/>
      <c r="T5878" s="478"/>
      <c r="U5878" s="624"/>
      <c r="V5878" s="624"/>
      <c r="W5878" s="624"/>
      <c r="BB5878" s="478"/>
      <c r="BC5878" s="478"/>
      <c r="BD5878" s="478"/>
      <c r="BE5878" s="478"/>
      <c r="BF5878" s="478"/>
      <c r="BG5878" s="478"/>
    </row>
    <row r="5879" spans="2:59" x14ac:dyDescent="0.2">
      <c r="B5879" s="478"/>
      <c r="C5879" s="478"/>
      <c r="D5879" s="620"/>
      <c r="E5879" s="620"/>
      <c r="F5879" s="620"/>
      <c r="G5879" s="479"/>
      <c r="H5879" s="621"/>
      <c r="I5879" s="622"/>
      <c r="J5879" s="622"/>
      <c r="K5879" s="623"/>
      <c r="L5879" s="623"/>
      <c r="M5879" s="622"/>
      <c r="N5879" s="623"/>
      <c r="O5879" s="622"/>
      <c r="P5879" s="479"/>
      <c r="Q5879" s="479"/>
      <c r="R5879" s="623"/>
      <c r="S5879" s="478"/>
      <c r="T5879" s="478"/>
      <c r="U5879" s="624"/>
      <c r="V5879" s="624"/>
      <c r="W5879" s="624"/>
      <c r="BB5879" s="478"/>
      <c r="BC5879" s="478"/>
      <c r="BD5879" s="478"/>
      <c r="BE5879" s="478"/>
      <c r="BF5879" s="478"/>
      <c r="BG5879" s="478"/>
    </row>
    <row r="5880" spans="2:59" x14ac:dyDescent="0.2">
      <c r="B5880" s="478"/>
      <c r="C5880" s="478"/>
      <c r="D5880" s="620"/>
      <c r="E5880" s="620"/>
      <c r="F5880" s="620"/>
      <c r="G5880" s="479"/>
      <c r="H5880" s="621"/>
      <c r="I5880" s="622"/>
      <c r="J5880" s="622"/>
      <c r="K5880" s="623"/>
      <c r="L5880" s="623"/>
      <c r="M5880" s="622"/>
      <c r="N5880" s="623"/>
      <c r="O5880" s="622"/>
      <c r="P5880" s="479"/>
      <c r="Q5880" s="479"/>
      <c r="R5880" s="623"/>
      <c r="S5880" s="478"/>
      <c r="T5880" s="478"/>
      <c r="U5880" s="624"/>
      <c r="V5880" s="624"/>
      <c r="W5880" s="624"/>
      <c r="BB5880" s="478"/>
      <c r="BC5880" s="478"/>
      <c r="BD5880" s="478"/>
      <c r="BE5880" s="478"/>
      <c r="BF5880" s="478"/>
      <c r="BG5880" s="478"/>
    </row>
    <row r="5881" spans="2:59" x14ac:dyDescent="0.2">
      <c r="B5881" s="478"/>
      <c r="C5881" s="478"/>
      <c r="D5881" s="620"/>
      <c r="E5881" s="620"/>
      <c r="F5881" s="620"/>
      <c r="G5881" s="479"/>
      <c r="H5881" s="621"/>
      <c r="I5881" s="622"/>
      <c r="J5881" s="622"/>
      <c r="K5881" s="623"/>
      <c r="L5881" s="623"/>
      <c r="M5881" s="622"/>
      <c r="N5881" s="623"/>
      <c r="O5881" s="622"/>
      <c r="P5881" s="479"/>
      <c r="Q5881" s="479"/>
      <c r="R5881" s="623"/>
      <c r="S5881" s="478"/>
      <c r="T5881" s="478"/>
      <c r="U5881" s="624"/>
      <c r="V5881" s="624"/>
      <c r="W5881" s="624"/>
      <c r="BB5881" s="478"/>
      <c r="BC5881" s="478"/>
      <c r="BD5881" s="478"/>
      <c r="BE5881" s="478"/>
      <c r="BF5881" s="478"/>
      <c r="BG5881" s="478"/>
    </row>
    <row r="5882" spans="2:59" x14ac:dyDescent="0.2">
      <c r="B5882" s="478"/>
      <c r="C5882" s="478"/>
      <c r="D5882" s="620"/>
      <c r="E5882" s="620"/>
      <c r="F5882" s="620"/>
      <c r="G5882" s="479"/>
      <c r="H5882" s="621"/>
      <c r="I5882" s="622"/>
      <c r="J5882" s="622"/>
      <c r="K5882" s="623"/>
      <c r="L5882" s="623"/>
      <c r="M5882" s="622"/>
      <c r="N5882" s="623"/>
      <c r="O5882" s="622"/>
      <c r="P5882" s="479"/>
      <c r="Q5882" s="479"/>
      <c r="R5882" s="623"/>
      <c r="S5882" s="478"/>
      <c r="T5882" s="478"/>
      <c r="U5882" s="624"/>
      <c r="V5882" s="624"/>
      <c r="W5882" s="624"/>
      <c r="BB5882" s="478"/>
      <c r="BC5882" s="478"/>
      <c r="BD5882" s="478"/>
      <c r="BE5882" s="478"/>
      <c r="BF5882" s="478"/>
      <c r="BG5882" s="478"/>
    </row>
    <row r="5883" spans="2:59" x14ac:dyDescent="0.2">
      <c r="B5883" s="478"/>
      <c r="C5883" s="478"/>
      <c r="D5883" s="620"/>
      <c r="E5883" s="620"/>
      <c r="F5883" s="620"/>
      <c r="G5883" s="479"/>
      <c r="H5883" s="621"/>
      <c r="I5883" s="622"/>
      <c r="J5883" s="622"/>
      <c r="K5883" s="623"/>
      <c r="L5883" s="623"/>
      <c r="M5883" s="622"/>
      <c r="N5883" s="623"/>
      <c r="O5883" s="622"/>
      <c r="P5883" s="479"/>
      <c r="Q5883" s="479"/>
      <c r="R5883" s="623"/>
      <c r="S5883" s="478"/>
      <c r="T5883" s="478"/>
      <c r="U5883" s="624"/>
      <c r="V5883" s="624"/>
      <c r="W5883" s="624"/>
      <c r="BB5883" s="478"/>
      <c r="BC5883" s="478"/>
      <c r="BD5883" s="478"/>
      <c r="BE5883" s="478"/>
      <c r="BF5883" s="478"/>
      <c r="BG5883" s="478"/>
    </row>
    <row r="5884" spans="2:59" x14ac:dyDescent="0.2">
      <c r="B5884" s="478"/>
      <c r="C5884" s="478"/>
      <c r="D5884" s="620"/>
      <c r="E5884" s="620"/>
      <c r="F5884" s="620"/>
      <c r="G5884" s="479"/>
      <c r="H5884" s="621"/>
      <c r="I5884" s="622"/>
      <c r="J5884" s="622"/>
      <c r="K5884" s="623"/>
      <c r="L5884" s="623"/>
      <c r="M5884" s="622"/>
      <c r="N5884" s="623"/>
      <c r="O5884" s="622"/>
      <c r="P5884" s="479"/>
      <c r="Q5884" s="479"/>
      <c r="R5884" s="623"/>
      <c r="S5884" s="478"/>
      <c r="T5884" s="478"/>
      <c r="U5884" s="624"/>
      <c r="V5884" s="624"/>
      <c r="W5884" s="624"/>
      <c r="BB5884" s="478"/>
      <c r="BC5884" s="478"/>
      <c r="BD5884" s="478"/>
      <c r="BE5884" s="478"/>
      <c r="BF5884" s="478"/>
      <c r="BG5884" s="478"/>
    </row>
    <row r="5885" spans="2:59" x14ac:dyDescent="0.2">
      <c r="B5885" s="478"/>
      <c r="C5885" s="478"/>
      <c r="D5885" s="620"/>
      <c r="E5885" s="620"/>
      <c r="F5885" s="620"/>
      <c r="G5885" s="479"/>
      <c r="H5885" s="621"/>
      <c r="I5885" s="622"/>
      <c r="J5885" s="622"/>
      <c r="K5885" s="623"/>
      <c r="L5885" s="623"/>
      <c r="M5885" s="622"/>
      <c r="N5885" s="623"/>
      <c r="O5885" s="622"/>
      <c r="P5885" s="479"/>
      <c r="Q5885" s="479"/>
      <c r="R5885" s="623"/>
      <c r="S5885" s="478"/>
      <c r="T5885" s="478"/>
      <c r="U5885" s="624"/>
      <c r="V5885" s="624"/>
      <c r="W5885" s="624"/>
      <c r="BB5885" s="478"/>
      <c r="BC5885" s="478"/>
      <c r="BD5885" s="478"/>
      <c r="BE5885" s="478"/>
      <c r="BF5885" s="478"/>
      <c r="BG5885" s="478"/>
    </row>
    <row r="5886" spans="2:59" x14ac:dyDescent="0.2">
      <c r="B5886" s="478"/>
      <c r="C5886" s="478"/>
      <c r="D5886" s="620"/>
      <c r="E5886" s="620"/>
      <c r="F5886" s="620"/>
      <c r="G5886" s="479"/>
      <c r="H5886" s="621"/>
      <c r="I5886" s="622"/>
      <c r="J5886" s="622"/>
      <c r="K5886" s="623"/>
      <c r="L5886" s="623"/>
      <c r="M5886" s="622"/>
      <c r="N5886" s="623"/>
      <c r="O5886" s="622"/>
      <c r="P5886" s="479"/>
      <c r="Q5886" s="479"/>
      <c r="R5886" s="623"/>
      <c r="S5886" s="478"/>
      <c r="T5886" s="478"/>
      <c r="U5886" s="624"/>
      <c r="V5886" s="624"/>
      <c r="W5886" s="624"/>
      <c r="BB5886" s="478"/>
      <c r="BC5886" s="478"/>
      <c r="BD5886" s="478"/>
      <c r="BE5886" s="478"/>
      <c r="BF5886" s="478"/>
      <c r="BG5886" s="478"/>
    </row>
    <row r="5887" spans="2:59" x14ac:dyDescent="0.2">
      <c r="B5887" s="478"/>
      <c r="C5887" s="478"/>
      <c r="D5887" s="620"/>
      <c r="E5887" s="620"/>
      <c r="F5887" s="620"/>
      <c r="G5887" s="479"/>
      <c r="H5887" s="621"/>
      <c r="I5887" s="622"/>
      <c r="J5887" s="622"/>
      <c r="K5887" s="623"/>
      <c r="L5887" s="623"/>
      <c r="M5887" s="622"/>
      <c r="N5887" s="623"/>
      <c r="O5887" s="622"/>
      <c r="P5887" s="479"/>
      <c r="Q5887" s="479"/>
      <c r="R5887" s="623"/>
      <c r="S5887" s="478"/>
      <c r="T5887" s="478"/>
      <c r="U5887" s="624"/>
      <c r="V5887" s="624"/>
      <c r="W5887" s="624"/>
      <c r="BB5887" s="478"/>
      <c r="BC5887" s="478"/>
      <c r="BD5887" s="478"/>
      <c r="BE5887" s="478"/>
      <c r="BF5887" s="478"/>
      <c r="BG5887" s="478"/>
    </row>
    <row r="5888" spans="2:59" x14ac:dyDescent="0.2">
      <c r="B5888" s="478"/>
      <c r="C5888" s="478"/>
      <c r="D5888" s="620"/>
      <c r="E5888" s="620"/>
      <c r="F5888" s="620"/>
      <c r="G5888" s="479"/>
      <c r="H5888" s="621"/>
      <c r="I5888" s="622"/>
      <c r="J5888" s="622"/>
      <c r="K5888" s="623"/>
      <c r="L5888" s="623"/>
      <c r="M5888" s="622"/>
      <c r="N5888" s="623"/>
      <c r="O5888" s="622"/>
      <c r="P5888" s="479"/>
      <c r="Q5888" s="479"/>
      <c r="R5888" s="623"/>
      <c r="S5888" s="478"/>
      <c r="T5888" s="478"/>
      <c r="U5888" s="624"/>
      <c r="V5888" s="624"/>
      <c r="W5888" s="624"/>
      <c r="BB5888" s="478"/>
      <c r="BC5888" s="478"/>
      <c r="BD5888" s="478"/>
      <c r="BE5888" s="478"/>
      <c r="BF5888" s="478"/>
      <c r="BG5888" s="478"/>
    </row>
    <row r="5889" spans="2:59" x14ac:dyDescent="0.2">
      <c r="B5889" s="478"/>
      <c r="C5889" s="478"/>
      <c r="D5889" s="620"/>
      <c r="E5889" s="620"/>
      <c r="F5889" s="620"/>
      <c r="G5889" s="479"/>
      <c r="H5889" s="621"/>
      <c r="I5889" s="622"/>
      <c r="J5889" s="622"/>
      <c r="K5889" s="623"/>
      <c r="L5889" s="623"/>
      <c r="M5889" s="622"/>
      <c r="N5889" s="623"/>
      <c r="O5889" s="622"/>
      <c r="P5889" s="479"/>
      <c r="Q5889" s="479"/>
      <c r="R5889" s="623"/>
      <c r="S5889" s="478"/>
      <c r="T5889" s="478"/>
      <c r="U5889" s="624"/>
      <c r="V5889" s="624"/>
      <c r="W5889" s="624"/>
      <c r="BB5889" s="478"/>
      <c r="BC5889" s="478"/>
      <c r="BD5889" s="478"/>
      <c r="BE5889" s="478"/>
      <c r="BF5889" s="478"/>
      <c r="BG5889" s="478"/>
    </row>
    <row r="5890" spans="2:59" x14ac:dyDescent="0.2">
      <c r="B5890" s="478"/>
      <c r="C5890" s="478"/>
      <c r="D5890" s="620"/>
      <c r="E5890" s="620"/>
      <c r="F5890" s="620"/>
      <c r="G5890" s="479"/>
      <c r="H5890" s="621"/>
      <c r="I5890" s="622"/>
      <c r="J5890" s="622"/>
      <c r="K5890" s="623"/>
      <c r="L5890" s="623"/>
      <c r="M5890" s="622"/>
      <c r="N5890" s="623"/>
      <c r="O5890" s="622"/>
      <c r="P5890" s="479"/>
      <c r="Q5890" s="479"/>
      <c r="R5890" s="623"/>
      <c r="S5890" s="478"/>
      <c r="T5890" s="478"/>
      <c r="U5890" s="624"/>
      <c r="V5890" s="624"/>
      <c r="W5890" s="624"/>
      <c r="BB5890" s="478"/>
      <c r="BC5890" s="478"/>
      <c r="BD5890" s="478"/>
      <c r="BE5890" s="478"/>
      <c r="BF5890" s="478"/>
      <c r="BG5890" s="478"/>
    </row>
    <row r="5891" spans="2:59" x14ac:dyDescent="0.2">
      <c r="B5891" s="478"/>
      <c r="C5891" s="478"/>
      <c r="D5891" s="620"/>
      <c r="E5891" s="620"/>
      <c r="F5891" s="620"/>
      <c r="G5891" s="479"/>
      <c r="H5891" s="621"/>
      <c r="I5891" s="622"/>
      <c r="J5891" s="622"/>
      <c r="K5891" s="623"/>
      <c r="L5891" s="623"/>
      <c r="M5891" s="622"/>
      <c r="N5891" s="623"/>
      <c r="O5891" s="622"/>
      <c r="P5891" s="479"/>
      <c r="Q5891" s="479"/>
      <c r="R5891" s="623"/>
      <c r="S5891" s="478"/>
      <c r="T5891" s="478"/>
      <c r="U5891" s="624"/>
      <c r="V5891" s="624"/>
      <c r="W5891" s="624"/>
      <c r="BB5891" s="478"/>
      <c r="BC5891" s="478"/>
      <c r="BD5891" s="478"/>
      <c r="BE5891" s="478"/>
      <c r="BF5891" s="478"/>
      <c r="BG5891" s="478"/>
    </row>
    <row r="5892" spans="2:59" x14ac:dyDescent="0.2">
      <c r="B5892" s="478"/>
      <c r="C5892" s="478"/>
      <c r="D5892" s="620"/>
      <c r="E5892" s="620"/>
      <c r="F5892" s="620"/>
      <c r="G5892" s="479"/>
      <c r="H5892" s="621"/>
      <c r="I5892" s="622"/>
      <c r="J5892" s="622"/>
      <c r="K5892" s="623"/>
      <c r="L5892" s="623"/>
      <c r="M5892" s="622"/>
      <c r="N5892" s="623"/>
      <c r="O5892" s="622"/>
      <c r="P5892" s="479"/>
      <c r="Q5892" s="479"/>
      <c r="R5892" s="623"/>
      <c r="S5892" s="478"/>
      <c r="T5892" s="478"/>
      <c r="U5892" s="624"/>
      <c r="V5892" s="624"/>
      <c r="W5892" s="624"/>
      <c r="BB5892" s="478"/>
      <c r="BC5892" s="478"/>
      <c r="BD5892" s="478"/>
      <c r="BE5892" s="478"/>
      <c r="BF5892" s="478"/>
      <c r="BG5892" s="478"/>
    </row>
    <row r="5893" spans="2:59" x14ac:dyDescent="0.2">
      <c r="B5893" s="478"/>
      <c r="C5893" s="478"/>
      <c r="D5893" s="620"/>
      <c r="E5893" s="620"/>
      <c r="F5893" s="620"/>
      <c r="G5893" s="479"/>
      <c r="H5893" s="621"/>
      <c r="I5893" s="622"/>
      <c r="J5893" s="622"/>
      <c r="K5893" s="623"/>
      <c r="L5893" s="623"/>
      <c r="M5893" s="622"/>
      <c r="N5893" s="623"/>
      <c r="O5893" s="622"/>
      <c r="P5893" s="479"/>
      <c r="Q5893" s="479"/>
      <c r="R5893" s="623"/>
      <c r="S5893" s="478"/>
      <c r="T5893" s="478"/>
      <c r="U5893" s="624"/>
      <c r="V5893" s="624"/>
      <c r="W5893" s="624"/>
      <c r="BB5893" s="478"/>
      <c r="BC5893" s="478"/>
      <c r="BD5893" s="478"/>
      <c r="BE5893" s="478"/>
      <c r="BF5893" s="478"/>
      <c r="BG5893" s="478"/>
    </row>
    <row r="5894" spans="2:59" x14ac:dyDescent="0.2">
      <c r="B5894" s="478"/>
      <c r="C5894" s="478"/>
      <c r="D5894" s="620"/>
      <c r="E5894" s="620"/>
      <c r="F5894" s="620"/>
      <c r="G5894" s="479"/>
      <c r="H5894" s="621"/>
      <c r="I5894" s="622"/>
      <c r="J5894" s="622"/>
      <c r="K5894" s="623"/>
      <c r="L5894" s="623"/>
      <c r="M5894" s="622"/>
      <c r="N5894" s="623"/>
      <c r="O5894" s="622"/>
      <c r="P5894" s="479"/>
      <c r="Q5894" s="479"/>
      <c r="R5894" s="623"/>
      <c r="S5894" s="478"/>
      <c r="T5894" s="478"/>
      <c r="U5894" s="624"/>
      <c r="V5894" s="624"/>
      <c r="W5894" s="624"/>
      <c r="BB5894" s="478"/>
      <c r="BC5894" s="478"/>
      <c r="BD5894" s="478"/>
      <c r="BE5894" s="478"/>
      <c r="BF5894" s="478"/>
      <c r="BG5894" s="478"/>
    </row>
    <row r="5895" spans="2:59" x14ac:dyDescent="0.2">
      <c r="B5895" s="478"/>
      <c r="C5895" s="478"/>
      <c r="D5895" s="620"/>
      <c r="E5895" s="620"/>
      <c r="F5895" s="620"/>
      <c r="G5895" s="479"/>
      <c r="H5895" s="621"/>
      <c r="I5895" s="622"/>
      <c r="J5895" s="622"/>
      <c r="K5895" s="623"/>
      <c r="L5895" s="623"/>
      <c r="M5895" s="622"/>
      <c r="N5895" s="623"/>
      <c r="O5895" s="622"/>
      <c r="P5895" s="479"/>
      <c r="Q5895" s="479"/>
      <c r="R5895" s="623"/>
      <c r="S5895" s="478"/>
      <c r="T5895" s="478"/>
      <c r="U5895" s="624"/>
      <c r="V5895" s="624"/>
      <c r="W5895" s="624"/>
      <c r="BB5895" s="478"/>
      <c r="BC5895" s="478"/>
      <c r="BD5895" s="478"/>
      <c r="BE5895" s="478"/>
      <c r="BF5895" s="478"/>
      <c r="BG5895" s="478"/>
    </row>
    <row r="5896" spans="2:59" x14ac:dyDescent="0.2">
      <c r="B5896" s="478"/>
      <c r="C5896" s="478"/>
      <c r="D5896" s="620"/>
      <c r="E5896" s="620"/>
      <c r="F5896" s="620"/>
      <c r="G5896" s="479"/>
      <c r="H5896" s="621"/>
      <c r="I5896" s="622"/>
      <c r="J5896" s="622"/>
      <c r="K5896" s="623"/>
      <c r="L5896" s="623"/>
      <c r="M5896" s="622"/>
      <c r="N5896" s="623"/>
      <c r="O5896" s="622"/>
      <c r="P5896" s="479"/>
      <c r="Q5896" s="479"/>
      <c r="R5896" s="623"/>
      <c r="S5896" s="478"/>
      <c r="T5896" s="478"/>
      <c r="U5896" s="624"/>
      <c r="V5896" s="624"/>
      <c r="W5896" s="624"/>
      <c r="BB5896" s="478"/>
      <c r="BC5896" s="478"/>
      <c r="BD5896" s="478"/>
      <c r="BE5896" s="478"/>
      <c r="BF5896" s="478"/>
      <c r="BG5896" s="478"/>
    </row>
    <row r="5897" spans="2:59" x14ac:dyDescent="0.2">
      <c r="B5897" s="478"/>
      <c r="C5897" s="478"/>
      <c r="D5897" s="620"/>
      <c r="E5897" s="620"/>
      <c r="F5897" s="620"/>
      <c r="G5897" s="479"/>
      <c r="H5897" s="621"/>
      <c r="I5897" s="622"/>
      <c r="J5897" s="622"/>
      <c r="K5897" s="623"/>
      <c r="L5897" s="623"/>
      <c r="M5897" s="622"/>
      <c r="N5897" s="623"/>
      <c r="O5897" s="622"/>
      <c r="P5897" s="479"/>
      <c r="Q5897" s="479"/>
      <c r="R5897" s="623"/>
      <c r="S5897" s="478"/>
      <c r="T5897" s="478"/>
      <c r="U5897" s="624"/>
      <c r="V5897" s="624"/>
      <c r="W5897" s="624"/>
      <c r="BB5897" s="478"/>
      <c r="BC5897" s="478"/>
      <c r="BD5897" s="478"/>
      <c r="BE5897" s="478"/>
      <c r="BF5897" s="478"/>
      <c r="BG5897" s="478"/>
    </row>
    <row r="5898" spans="2:59" x14ac:dyDescent="0.2">
      <c r="B5898" s="478"/>
      <c r="C5898" s="478"/>
      <c r="D5898" s="620"/>
      <c r="E5898" s="620"/>
      <c r="F5898" s="620"/>
      <c r="G5898" s="479"/>
      <c r="H5898" s="621"/>
      <c r="I5898" s="622"/>
      <c r="J5898" s="622"/>
      <c r="K5898" s="623"/>
      <c r="L5898" s="623"/>
      <c r="M5898" s="622"/>
      <c r="N5898" s="623"/>
      <c r="O5898" s="622"/>
      <c r="P5898" s="479"/>
      <c r="Q5898" s="479"/>
      <c r="R5898" s="623"/>
      <c r="S5898" s="478"/>
      <c r="T5898" s="478"/>
      <c r="U5898" s="624"/>
      <c r="V5898" s="624"/>
      <c r="W5898" s="624"/>
      <c r="BB5898" s="478"/>
      <c r="BC5898" s="478"/>
      <c r="BD5898" s="478"/>
      <c r="BE5898" s="478"/>
      <c r="BF5898" s="478"/>
      <c r="BG5898" s="478"/>
    </row>
    <row r="5899" spans="2:59" x14ac:dyDescent="0.2">
      <c r="B5899" s="478"/>
      <c r="C5899" s="478"/>
      <c r="D5899" s="620"/>
      <c r="E5899" s="620"/>
      <c r="F5899" s="620"/>
      <c r="G5899" s="479"/>
      <c r="H5899" s="621"/>
      <c r="I5899" s="622"/>
      <c r="J5899" s="622"/>
      <c r="K5899" s="623"/>
      <c r="L5899" s="623"/>
      <c r="M5899" s="622"/>
      <c r="N5899" s="623"/>
      <c r="O5899" s="622"/>
      <c r="P5899" s="479"/>
      <c r="Q5899" s="479"/>
      <c r="R5899" s="623"/>
      <c r="S5899" s="478"/>
      <c r="T5899" s="478"/>
      <c r="U5899" s="624"/>
      <c r="V5899" s="624"/>
      <c r="W5899" s="624"/>
      <c r="BB5899" s="478"/>
      <c r="BC5899" s="478"/>
      <c r="BD5899" s="478"/>
      <c r="BE5899" s="478"/>
      <c r="BF5899" s="478"/>
      <c r="BG5899" s="478"/>
    </row>
    <row r="5900" spans="2:59" x14ac:dyDescent="0.2">
      <c r="B5900" s="478"/>
      <c r="C5900" s="478"/>
      <c r="D5900" s="620"/>
      <c r="E5900" s="620"/>
      <c r="F5900" s="620"/>
      <c r="G5900" s="479"/>
      <c r="H5900" s="621"/>
      <c r="I5900" s="622"/>
      <c r="J5900" s="622"/>
      <c r="K5900" s="623"/>
      <c r="L5900" s="623"/>
      <c r="M5900" s="622"/>
      <c r="N5900" s="623"/>
      <c r="O5900" s="622"/>
      <c r="P5900" s="479"/>
      <c r="Q5900" s="479"/>
      <c r="R5900" s="623"/>
      <c r="S5900" s="478"/>
      <c r="T5900" s="478"/>
      <c r="U5900" s="624"/>
      <c r="V5900" s="624"/>
      <c r="W5900" s="624"/>
      <c r="BB5900" s="478"/>
      <c r="BC5900" s="478"/>
      <c r="BD5900" s="478"/>
      <c r="BE5900" s="478"/>
      <c r="BF5900" s="478"/>
      <c r="BG5900" s="478"/>
    </row>
    <row r="5901" spans="2:59" x14ac:dyDescent="0.2">
      <c r="B5901" s="478"/>
      <c r="C5901" s="478"/>
      <c r="D5901" s="620"/>
      <c r="E5901" s="620"/>
      <c r="F5901" s="620"/>
      <c r="G5901" s="479"/>
      <c r="H5901" s="621"/>
      <c r="I5901" s="622"/>
      <c r="J5901" s="622"/>
      <c r="K5901" s="623"/>
      <c r="L5901" s="623"/>
      <c r="M5901" s="622"/>
      <c r="N5901" s="623"/>
      <c r="O5901" s="622"/>
      <c r="P5901" s="479"/>
      <c r="Q5901" s="479"/>
      <c r="R5901" s="623"/>
      <c r="S5901" s="478"/>
      <c r="T5901" s="478"/>
      <c r="U5901" s="624"/>
      <c r="V5901" s="624"/>
      <c r="W5901" s="624"/>
      <c r="BB5901" s="478"/>
      <c r="BC5901" s="478"/>
      <c r="BD5901" s="478"/>
      <c r="BE5901" s="478"/>
      <c r="BF5901" s="478"/>
      <c r="BG5901" s="478"/>
    </row>
    <row r="5902" spans="2:59" x14ac:dyDescent="0.2">
      <c r="B5902" s="478"/>
      <c r="C5902" s="478"/>
      <c r="D5902" s="620"/>
      <c r="E5902" s="620"/>
      <c r="F5902" s="620"/>
      <c r="G5902" s="479"/>
      <c r="H5902" s="621"/>
      <c r="I5902" s="622"/>
      <c r="J5902" s="622"/>
      <c r="K5902" s="623"/>
      <c r="L5902" s="623"/>
      <c r="M5902" s="622"/>
      <c r="N5902" s="623"/>
      <c r="O5902" s="622"/>
      <c r="P5902" s="479"/>
      <c r="Q5902" s="479"/>
      <c r="R5902" s="623"/>
      <c r="S5902" s="478"/>
      <c r="T5902" s="478"/>
      <c r="U5902" s="624"/>
      <c r="V5902" s="624"/>
      <c r="W5902" s="624"/>
      <c r="BB5902" s="478"/>
      <c r="BC5902" s="478"/>
      <c r="BD5902" s="478"/>
      <c r="BE5902" s="478"/>
      <c r="BF5902" s="478"/>
      <c r="BG5902" s="478"/>
    </row>
    <row r="5903" spans="2:59" x14ac:dyDescent="0.2">
      <c r="B5903" s="478"/>
      <c r="C5903" s="478"/>
      <c r="D5903" s="620"/>
      <c r="E5903" s="620"/>
      <c r="F5903" s="620"/>
      <c r="G5903" s="479"/>
      <c r="H5903" s="621"/>
      <c r="I5903" s="622"/>
      <c r="J5903" s="622"/>
      <c r="K5903" s="623"/>
      <c r="L5903" s="623"/>
      <c r="M5903" s="622"/>
      <c r="N5903" s="623"/>
      <c r="O5903" s="622"/>
      <c r="P5903" s="479"/>
      <c r="Q5903" s="479"/>
      <c r="R5903" s="623"/>
      <c r="S5903" s="478"/>
      <c r="T5903" s="478"/>
      <c r="U5903" s="624"/>
      <c r="V5903" s="624"/>
      <c r="W5903" s="624"/>
      <c r="BB5903" s="478"/>
      <c r="BC5903" s="478"/>
      <c r="BD5903" s="478"/>
      <c r="BE5903" s="478"/>
      <c r="BF5903" s="478"/>
      <c r="BG5903" s="478"/>
    </row>
    <row r="5904" spans="2:59" x14ac:dyDescent="0.2">
      <c r="B5904" s="478"/>
      <c r="C5904" s="478"/>
      <c r="D5904" s="620"/>
      <c r="E5904" s="620"/>
      <c r="F5904" s="620"/>
      <c r="G5904" s="479"/>
      <c r="H5904" s="621"/>
      <c r="I5904" s="622"/>
      <c r="J5904" s="622"/>
      <c r="K5904" s="623"/>
      <c r="L5904" s="623"/>
      <c r="M5904" s="622"/>
      <c r="N5904" s="623"/>
      <c r="O5904" s="622"/>
      <c r="P5904" s="479"/>
      <c r="Q5904" s="479"/>
      <c r="R5904" s="623"/>
      <c r="S5904" s="478"/>
      <c r="T5904" s="478"/>
      <c r="U5904" s="624"/>
      <c r="V5904" s="624"/>
      <c r="W5904" s="624"/>
      <c r="BB5904" s="478"/>
      <c r="BC5904" s="478"/>
      <c r="BD5904" s="478"/>
      <c r="BE5904" s="478"/>
      <c r="BF5904" s="478"/>
      <c r="BG5904" s="478"/>
    </row>
    <row r="5905" spans="2:59" x14ac:dyDescent="0.2">
      <c r="B5905" s="478"/>
      <c r="C5905" s="478"/>
      <c r="D5905" s="620"/>
      <c r="E5905" s="620"/>
      <c r="F5905" s="620"/>
      <c r="G5905" s="479"/>
      <c r="H5905" s="621"/>
      <c r="I5905" s="622"/>
      <c r="J5905" s="622"/>
      <c r="K5905" s="623"/>
      <c r="L5905" s="623"/>
      <c r="M5905" s="622"/>
      <c r="N5905" s="623"/>
      <c r="O5905" s="622"/>
      <c r="P5905" s="479"/>
      <c r="Q5905" s="479"/>
      <c r="R5905" s="623"/>
      <c r="S5905" s="478"/>
      <c r="T5905" s="478"/>
      <c r="U5905" s="624"/>
      <c r="V5905" s="624"/>
      <c r="W5905" s="624"/>
      <c r="BB5905" s="478"/>
      <c r="BC5905" s="478"/>
      <c r="BD5905" s="478"/>
      <c r="BE5905" s="478"/>
      <c r="BF5905" s="478"/>
      <c r="BG5905" s="478"/>
    </row>
    <row r="5906" spans="2:59" x14ac:dyDescent="0.2">
      <c r="B5906" s="478"/>
      <c r="C5906" s="478"/>
      <c r="D5906" s="620"/>
      <c r="E5906" s="620"/>
      <c r="F5906" s="620"/>
      <c r="G5906" s="479"/>
      <c r="H5906" s="621"/>
      <c r="I5906" s="622"/>
      <c r="J5906" s="622"/>
      <c r="K5906" s="623"/>
      <c r="L5906" s="623"/>
      <c r="M5906" s="622"/>
      <c r="N5906" s="623"/>
      <c r="O5906" s="622"/>
      <c r="P5906" s="479"/>
      <c r="Q5906" s="479"/>
      <c r="R5906" s="623"/>
      <c r="S5906" s="478"/>
      <c r="T5906" s="478"/>
      <c r="U5906" s="624"/>
      <c r="V5906" s="624"/>
      <c r="W5906" s="624"/>
      <c r="BB5906" s="478"/>
      <c r="BC5906" s="478"/>
      <c r="BD5906" s="478"/>
      <c r="BE5906" s="478"/>
      <c r="BF5906" s="478"/>
      <c r="BG5906" s="478"/>
    </row>
    <row r="5907" spans="2:59" x14ac:dyDescent="0.2">
      <c r="B5907" s="478"/>
      <c r="C5907" s="478"/>
      <c r="D5907" s="620"/>
      <c r="E5907" s="620"/>
      <c r="F5907" s="620"/>
      <c r="G5907" s="479"/>
      <c r="H5907" s="621"/>
      <c r="I5907" s="622"/>
      <c r="J5907" s="622"/>
      <c r="K5907" s="623"/>
      <c r="L5907" s="623"/>
      <c r="M5907" s="622"/>
      <c r="N5907" s="623"/>
      <c r="O5907" s="622"/>
      <c r="P5907" s="479"/>
      <c r="Q5907" s="479"/>
      <c r="R5907" s="623"/>
      <c r="S5907" s="478"/>
      <c r="T5907" s="478"/>
      <c r="U5907" s="624"/>
      <c r="V5907" s="624"/>
      <c r="W5907" s="624"/>
      <c r="BB5907" s="478"/>
      <c r="BC5907" s="478"/>
      <c r="BD5907" s="478"/>
      <c r="BE5907" s="478"/>
      <c r="BF5907" s="478"/>
      <c r="BG5907" s="478"/>
    </row>
    <row r="5908" spans="2:59" x14ac:dyDescent="0.2">
      <c r="B5908" s="478"/>
      <c r="C5908" s="478"/>
      <c r="D5908" s="620"/>
      <c r="E5908" s="620"/>
      <c r="F5908" s="620"/>
      <c r="G5908" s="479"/>
      <c r="H5908" s="621"/>
      <c r="I5908" s="622"/>
      <c r="J5908" s="622"/>
      <c r="K5908" s="623"/>
      <c r="L5908" s="623"/>
      <c r="M5908" s="622"/>
      <c r="N5908" s="623"/>
      <c r="O5908" s="622"/>
      <c r="P5908" s="479"/>
      <c r="Q5908" s="479"/>
      <c r="R5908" s="623"/>
      <c r="S5908" s="478"/>
      <c r="T5908" s="478"/>
      <c r="U5908" s="624"/>
      <c r="V5908" s="624"/>
      <c r="W5908" s="624"/>
      <c r="BB5908" s="478"/>
      <c r="BC5908" s="478"/>
      <c r="BD5908" s="478"/>
      <c r="BE5908" s="478"/>
      <c r="BF5908" s="478"/>
      <c r="BG5908" s="478"/>
    </row>
    <row r="5909" spans="2:59" x14ac:dyDescent="0.2">
      <c r="B5909" s="478"/>
      <c r="C5909" s="478"/>
      <c r="D5909" s="620"/>
      <c r="E5909" s="620"/>
      <c r="F5909" s="620"/>
      <c r="G5909" s="479"/>
      <c r="H5909" s="621"/>
      <c r="I5909" s="622"/>
      <c r="J5909" s="622"/>
      <c r="K5909" s="623"/>
      <c r="L5909" s="623"/>
      <c r="M5909" s="622"/>
      <c r="N5909" s="623"/>
      <c r="O5909" s="622"/>
      <c r="P5909" s="479"/>
      <c r="Q5909" s="479"/>
      <c r="R5909" s="623"/>
      <c r="S5909" s="478"/>
      <c r="T5909" s="478"/>
      <c r="U5909" s="624"/>
      <c r="V5909" s="624"/>
      <c r="W5909" s="624"/>
      <c r="BB5909" s="478"/>
      <c r="BC5909" s="478"/>
      <c r="BD5909" s="478"/>
      <c r="BE5909" s="478"/>
      <c r="BF5909" s="478"/>
      <c r="BG5909" s="478"/>
    </row>
    <row r="5910" spans="2:59" x14ac:dyDescent="0.2">
      <c r="B5910" s="478"/>
      <c r="C5910" s="478"/>
      <c r="D5910" s="620"/>
      <c r="E5910" s="620"/>
      <c r="F5910" s="620"/>
      <c r="G5910" s="479"/>
      <c r="H5910" s="621"/>
      <c r="I5910" s="622"/>
      <c r="J5910" s="622"/>
      <c r="K5910" s="623"/>
      <c r="L5910" s="623"/>
      <c r="M5910" s="622"/>
      <c r="N5910" s="623"/>
      <c r="O5910" s="622"/>
      <c r="P5910" s="479"/>
      <c r="Q5910" s="479"/>
      <c r="R5910" s="623"/>
      <c r="S5910" s="478"/>
      <c r="T5910" s="478"/>
      <c r="U5910" s="624"/>
      <c r="V5910" s="624"/>
      <c r="W5910" s="624"/>
      <c r="BB5910" s="478"/>
      <c r="BC5910" s="478"/>
      <c r="BD5910" s="478"/>
      <c r="BE5910" s="478"/>
      <c r="BF5910" s="478"/>
      <c r="BG5910" s="478"/>
    </row>
    <row r="5911" spans="2:59" x14ac:dyDescent="0.2">
      <c r="B5911" s="478"/>
      <c r="C5911" s="478"/>
      <c r="D5911" s="620"/>
      <c r="E5911" s="620"/>
      <c r="F5911" s="620"/>
      <c r="G5911" s="479"/>
      <c r="H5911" s="621"/>
      <c r="I5911" s="622"/>
      <c r="J5911" s="622"/>
      <c r="K5911" s="623"/>
      <c r="L5911" s="623"/>
      <c r="M5911" s="622"/>
      <c r="N5911" s="623"/>
      <c r="O5911" s="622"/>
      <c r="P5911" s="479"/>
      <c r="Q5911" s="479"/>
      <c r="R5911" s="623"/>
      <c r="S5911" s="478"/>
      <c r="T5911" s="478"/>
      <c r="U5911" s="624"/>
      <c r="V5911" s="624"/>
      <c r="W5911" s="624"/>
      <c r="BB5911" s="478"/>
      <c r="BC5911" s="478"/>
      <c r="BD5911" s="478"/>
      <c r="BE5911" s="478"/>
      <c r="BF5911" s="478"/>
      <c r="BG5911" s="478"/>
    </row>
    <row r="5912" spans="2:59" x14ac:dyDescent="0.2">
      <c r="B5912" s="478"/>
      <c r="C5912" s="478"/>
      <c r="D5912" s="620"/>
      <c r="E5912" s="620"/>
      <c r="F5912" s="620"/>
      <c r="G5912" s="479"/>
      <c r="H5912" s="621"/>
      <c r="I5912" s="622"/>
      <c r="J5912" s="622"/>
      <c r="K5912" s="623"/>
      <c r="L5912" s="623"/>
      <c r="M5912" s="622"/>
      <c r="N5912" s="623"/>
      <c r="O5912" s="622"/>
      <c r="P5912" s="479"/>
      <c r="Q5912" s="479"/>
      <c r="R5912" s="623"/>
      <c r="S5912" s="478"/>
      <c r="T5912" s="478"/>
      <c r="U5912" s="624"/>
      <c r="V5912" s="624"/>
      <c r="W5912" s="624"/>
      <c r="BB5912" s="478"/>
      <c r="BC5912" s="478"/>
      <c r="BD5912" s="478"/>
      <c r="BE5912" s="478"/>
      <c r="BF5912" s="478"/>
      <c r="BG5912" s="478"/>
    </row>
    <row r="5913" spans="2:59" x14ac:dyDescent="0.2">
      <c r="B5913" s="478"/>
      <c r="C5913" s="478"/>
      <c r="D5913" s="620"/>
      <c r="E5913" s="620"/>
      <c r="F5913" s="620"/>
      <c r="G5913" s="479"/>
      <c r="H5913" s="621"/>
      <c r="I5913" s="622"/>
      <c r="J5913" s="622"/>
      <c r="K5913" s="623"/>
      <c r="L5913" s="623"/>
      <c r="M5913" s="622"/>
      <c r="N5913" s="623"/>
      <c r="O5913" s="622"/>
      <c r="P5913" s="479"/>
      <c r="Q5913" s="479"/>
      <c r="R5913" s="623"/>
      <c r="S5913" s="478"/>
      <c r="T5913" s="478"/>
      <c r="U5913" s="624"/>
      <c r="V5913" s="624"/>
      <c r="W5913" s="624"/>
      <c r="BB5913" s="478"/>
      <c r="BC5913" s="478"/>
      <c r="BD5913" s="478"/>
      <c r="BE5913" s="478"/>
      <c r="BF5913" s="478"/>
      <c r="BG5913" s="478"/>
    </row>
    <row r="5914" spans="2:59" x14ac:dyDescent="0.2">
      <c r="B5914" s="478"/>
      <c r="C5914" s="478"/>
      <c r="D5914" s="620"/>
      <c r="E5914" s="620"/>
      <c r="F5914" s="620"/>
      <c r="G5914" s="479"/>
      <c r="H5914" s="621"/>
      <c r="I5914" s="622"/>
      <c r="J5914" s="622"/>
      <c r="K5914" s="623"/>
      <c r="L5914" s="623"/>
      <c r="M5914" s="622"/>
      <c r="N5914" s="623"/>
      <c r="O5914" s="622"/>
      <c r="P5914" s="479"/>
      <c r="Q5914" s="479"/>
      <c r="R5914" s="623"/>
      <c r="S5914" s="478"/>
      <c r="T5914" s="478"/>
      <c r="U5914" s="624"/>
      <c r="V5914" s="624"/>
      <c r="W5914" s="624"/>
      <c r="BB5914" s="478"/>
      <c r="BC5914" s="478"/>
      <c r="BD5914" s="478"/>
      <c r="BE5914" s="478"/>
      <c r="BF5914" s="478"/>
      <c r="BG5914" s="478"/>
    </row>
    <row r="5915" spans="2:59" x14ac:dyDescent="0.2">
      <c r="B5915" s="478"/>
      <c r="C5915" s="478"/>
      <c r="D5915" s="620"/>
      <c r="E5915" s="620"/>
      <c r="F5915" s="620"/>
      <c r="G5915" s="479"/>
      <c r="H5915" s="621"/>
      <c r="I5915" s="622"/>
      <c r="J5915" s="622"/>
      <c r="K5915" s="623"/>
      <c r="L5915" s="623"/>
      <c r="M5915" s="622"/>
      <c r="N5915" s="623"/>
      <c r="O5915" s="622"/>
      <c r="P5915" s="479"/>
      <c r="Q5915" s="479"/>
      <c r="R5915" s="623"/>
      <c r="S5915" s="478"/>
      <c r="T5915" s="478"/>
      <c r="U5915" s="624"/>
      <c r="V5915" s="624"/>
      <c r="W5915" s="624"/>
      <c r="BB5915" s="478"/>
      <c r="BC5915" s="478"/>
      <c r="BD5915" s="478"/>
      <c r="BE5915" s="478"/>
      <c r="BF5915" s="478"/>
      <c r="BG5915" s="478"/>
    </row>
    <row r="5916" spans="2:59" x14ac:dyDescent="0.2">
      <c r="B5916" s="478"/>
      <c r="C5916" s="478"/>
      <c r="D5916" s="620"/>
      <c r="E5916" s="620"/>
      <c r="F5916" s="620"/>
      <c r="G5916" s="479"/>
      <c r="H5916" s="621"/>
      <c r="I5916" s="622"/>
      <c r="J5916" s="622"/>
      <c r="K5916" s="623"/>
      <c r="L5916" s="623"/>
      <c r="M5916" s="622"/>
      <c r="N5916" s="623"/>
      <c r="O5916" s="622"/>
      <c r="P5916" s="479"/>
      <c r="Q5916" s="479"/>
      <c r="R5916" s="623"/>
      <c r="S5916" s="478"/>
      <c r="T5916" s="478"/>
      <c r="U5916" s="624"/>
      <c r="V5916" s="624"/>
      <c r="W5916" s="624"/>
      <c r="BB5916" s="478"/>
      <c r="BC5916" s="478"/>
      <c r="BD5916" s="478"/>
      <c r="BE5916" s="478"/>
      <c r="BF5916" s="478"/>
      <c r="BG5916" s="478"/>
    </row>
    <row r="5917" spans="2:59" x14ac:dyDescent="0.2">
      <c r="B5917" s="478"/>
      <c r="C5917" s="478"/>
      <c r="D5917" s="620"/>
      <c r="E5917" s="620"/>
      <c r="F5917" s="620"/>
      <c r="G5917" s="479"/>
      <c r="H5917" s="621"/>
      <c r="I5917" s="622"/>
      <c r="J5917" s="622"/>
      <c r="K5917" s="623"/>
      <c r="L5917" s="623"/>
      <c r="M5917" s="622"/>
      <c r="N5917" s="623"/>
      <c r="O5917" s="622"/>
      <c r="P5917" s="479"/>
      <c r="Q5917" s="479"/>
      <c r="R5917" s="623"/>
      <c r="S5917" s="478"/>
      <c r="T5917" s="478"/>
      <c r="U5917" s="624"/>
      <c r="V5917" s="624"/>
      <c r="W5917" s="624"/>
      <c r="BB5917" s="478"/>
      <c r="BC5917" s="478"/>
      <c r="BD5917" s="478"/>
      <c r="BE5917" s="478"/>
      <c r="BF5917" s="478"/>
      <c r="BG5917" s="478"/>
    </row>
    <row r="5918" spans="2:59" x14ac:dyDescent="0.2">
      <c r="B5918" s="478"/>
      <c r="C5918" s="478"/>
      <c r="D5918" s="620"/>
      <c r="E5918" s="620"/>
      <c r="F5918" s="620"/>
      <c r="G5918" s="479"/>
      <c r="H5918" s="621"/>
      <c r="I5918" s="622"/>
      <c r="J5918" s="622"/>
      <c r="K5918" s="623"/>
      <c r="L5918" s="623"/>
      <c r="M5918" s="622"/>
      <c r="N5918" s="623"/>
      <c r="O5918" s="622"/>
      <c r="P5918" s="479"/>
      <c r="Q5918" s="479"/>
      <c r="R5918" s="623"/>
      <c r="S5918" s="478"/>
      <c r="T5918" s="478"/>
      <c r="U5918" s="624"/>
      <c r="V5918" s="624"/>
      <c r="W5918" s="624"/>
      <c r="BB5918" s="478"/>
      <c r="BC5918" s="478"/>
      <c r="BD5918" s="478"/>
      <c r="BE5918" s="478"/>
      <c r="BF5918" s="478"/>
      <c r="BG5918" s="478"/>
    </row>
    <row r="5919" spans="2:59" x14ac:dyDescent="0.2">
      <c r="B5919" s="478"/>
      <c r="C5919" s="478"/>
      <c r="D5919" s="620"/>
      <c r="E5919" s="620"/>
      <c r="F5919" s="620"/>
      <c r="G5919" s="479"/>
      <c r="H5919" s="621"/>
      <c r="I5919" s="622"/>
      <c r="J5919" s="622"/>
      <c r="K5919" s="623"/>
      <c r="L5919" s="623"/>
      <c r="M5919" s="622"/>
      <c r="N5919" s="623"/>
      <c r="O5919" s="622"/>
      <c r="P5919" s="479"/>
      <c r="Q5919" s="479"/>
      <c r="R5919" s="623"/>
      <c r="S5919" s="478"/>
      <c r="T5919" s="478"/>
      <c r="U5919" s="624"/>
      <c r="V5919" s="624"/>
      <c r="W5919" s="624"/>
      <c r="BB5919" s="478"/>
      <c r="BC5919" s="478"/>
      <c r="BD5919" s="478"/>
      <c r="BE5919" s="478"/>
      <c r="BF5919" s="478"/>
      <c r="BG5919" s="478"/>
    </row>
    <row r="5920" spans="2:59" x14ac:dyDescent="0.2">
      <c r="B5920" s="478"/>
      <c r="C5920" s="478"/>
      <c r="D5920" s="620"/>
      <c r="E5920" s="620"/>
      <c r="F5920" s="620"/>
      <c r="G5920" s="479"/>
      <c r="H5920" s="621"/>
      <c r="I5920" s="622"/>
      <c r="J5920" s="622"/>
      <c r="K5920" s="623"/>
      <c r="L5920" s="623"/>
      <c r="M5920" s="622"/>
      <c r="N5920" s="623"/>
      <c r="O5920" s="622"/>
      <c r="P5920" s="479"/>
      <c r="Q5920" s="479"/>
      <c r="R5920" s="623"/>
      <c r="S5920" s="478"/>
      <c r="T5920" s="478"/>
      <c r="U5920" s="624"/>
      <c r="V5920" s="624"/>
      <c r="W5920" s="624"/>
      <c r="BB5920" s="478"/>
      <c r="BC5920" s="478"/>
      <c r="BD5920" s="478"/>
      <c r="BE5920" s="478"/>
      <c r="BF5920" s="478"/>
      <c r="BG5920" s="478"/>
    </row>
    <row r="5921" spans="2:59" x14ac:dyDescent="0.2">
      <c r="B5921" s="478"/>
      <c r="C5921" s="478"/>
      <c r="D5921" s="620"/>
      <c r="E5921" s="620"/>
      <c r="F5921" s="620"/>
      <c r="G5921" s="479"/>
      <c r="H5921" s="621"/>
      <c r="I5921" s="622"/>
      <c r="J5921" s="622"/>
      <c r="K5921" s="623"/>
      <c r="L5921" s="623"/>
      <c r="M5921" s="622"/>
      <c r="N5921" s="623"/>
      <c r="O5921" s="622"/>
      <c r="P5921" s="479"/>
      <c r="Q5921" s="479"/>
      <c r="R5921" s="623"/>
      <c r="S5921" s="478"/>
      <c r="T5921" s="478"/>
      <c r="U5921" s="624"/>
      <c r="V5921" s="624"/>
      <c r="W5921" s="624"/>
      <c r="BB5921" s="478"/>
      <c r="BC5921" s="478"/>
      <c r="BD5921" s="478"/>
      <c r="BE5921" s="478"/>
      <c r="BF5921" s="478"/>
      <c r="BG5921" s="478"/>
    </row>
    <row r="5922" spans="2:59" x14ac:dyDescent="0.2">
      <c r="B5922" s="478"/>
      <c r="C5922" s="478"/>
      <c r="D5922" s="620"/>
      <c r="E5922" s="620"/>
      <c r="F5922" s="620"/>
      <c r="G5922" s="479"/>
      <c r="H5922" s="621"/>
      <c r="I5922" s="622"/>
      <c r="J5922" s="622"/>
      <c r="K5922" s="623"/>
      <c r="L5922" s="623"/>
      <c r="M5922" s="622"/>
      <c r="N5922" s="623"/>
      <c r="O5922" s="622"/>
      <c r="P5922" s="479"/>
      <c r="Q5922" s="479"/>
      <c r="R5922" s="623"/>
      <c r="S5922" s="478"/>
      <c r="T5922" s="478"/>
      <c r="U5922" s="624"/>
      <c r="V5922" s="624"/>
      <c r="W5922" s="624"/>
      <c r="BB5922" s="478"/>
      <c r="BC5922" s="478"/>
      <c r="BD5922" s="478"/>
      <c r="BE5922" s="478"/>
      <c r="BF5922" s="478"/>
      <c r="BG5922" s="478"/>
    </row>
    <row r="5923" spans="2:59" x14ac:dyDescent="0.2">
      <c r="B5923" s="478"/>
      <c r="C5923" s="478"/>
      <c r="D5923" s="620"/>
      <c r="E5923" s="620"/>
      <c r="F5923" s="620"/>
      <c r="G5923" s="479"/>
      <c r="H5923" s="621"/>
      <c r="I5923" s="622"/>
      <c r="J5923" s="622"/>
      <c r="K5923" s="623"/>
      <c r="L5923" s="623"/>
      <c r="M5923" s="622"/>
      <c r="N5923" s="623"/>
      <c r="O5923" s="622"/>
      <c r="P5923" s="479"/>
      <c r="Q5923" s="479"/>
      <c r="R5923" s="623"/>
      <c r="S5923" s="478"/>
      <c r="T5923" s="478"/>
      <c r="U5923" s="624"/>
      <c r="V5923" s="624"/>
      <c r="W5923" s="624"/>
      <c r="BB5923" s="478"/>
      <c r="BC5923" s="478"/>
      <c r="BD5923" s="478"/>
      <c r="BE5923" s="478"/>
      <c r="BF5923" s="478"/>
      <c r="BG5923" s="478"/>
    </row>
    <row r="5924" spans="2:59" x14ac:dyDescent="0.2">
      <c r="B5924" s="478"/>
      <c r="C5924" s="478"/>
      <c r="D5924" s="620"/>
      <c r="E5924" s="620"/>
      <c r="F5924" s="620"/>
      <c r="G5924" s="479"/>
      <c r="H5924" s="621"/>
      <c r="I5924" s="622"/>
      <c r="J5924" s="622"/>
      <c r="K5924" s="623"/>
      <c r="L5924" s="623"/>
      <c r="M5924" s="622"/>
      <c r="N5924" s="623"/>
      <c r="O5924" s="622"/>
      <c r="P5924" s="479"/>
      <c r="Q5924" s="479"/>
      <c r="R5924" s="623"/>
      <c r="S5924" s="478"/>
      <c r="T5924" s="478"/>
      <c r="U5924" s="624"/>
      <c r="V5924" s="624"/>
      <c r="W5924" s="624"/>
      <c r="BB5924" s="478"/>
      <c r="BC5924" s="478"/>
      <c r="BD5924" s="478"/>
      <c r="BE5924" s="478"/>
      <c r="BF5924" s="478"/>
      <c r="BG5924" s="478"/>
    </row>
    <row r="5925" spans="2:59" x14ac:dyDescent="0.2">
      <c r="B5925" s="478"/>
      <c r="C5925" s="478"/>
      <c r="D5925" s="620"/>
      <c r="E5925" s="620"/>
      <c r="F5925" s="620"/>
      <c r="G5925" s="479"/>
      <c r="H5925" s="621"/>
      <c r="I5925" s="622"/>
      <c r="J5925" s="622"/>
      <c r="K5925" s="623"/>
      <c r="L5925" s="623"/>
      <c r="M5925" s="622"/>
      <c r="N5925" s="623"/>
      <c r="O5925" s="622"/>
      <c r="P5925" s="479"/>
      <c r="Q5925" s="479"/>
      <c r="R5925" s="623"/>
      <c r="S5925" s="478"/>
      <c r="T5925" s="478"/>
      <c r="U5925" s="624"/>
      <c r="V5925" s="624"/>
      <c r="W5925" s="624"/>
      <c r="BB5925" s="478"/>
      <c r="BC5925" s="478"/>
      <c r="BD5925" s="478"/>
      <c r="BE5925" s="478"/>
      <c r="BF5925" s="478"/>
      <c r="BG5925" s="478"/>
    </row>
    <row r="5926" spans="2:59" x14ac:dyDescent="0.2">
      <c r="B5926" s="478"/>
      <c r="C5926" s="478"/>
      <c r="D5926" s="620"/>
      <c r="E5926" s="620"/>
      <c r="F5926" s="620"/>
      <c r="G5926" s="479"/>
      <c r="H5926" s="621"/>
      <c r="I5926" s="622"/>
      <c r="J5926" s="622"/>
      <c r="K5926" s="623"/>
      <c r="L5926" s="623"/>
      <c r="M5926" s="622"/>
      <c r="N5926" s="623"/>
      <c r="O5926" s="622"/>
      <c r="P5926" s="479"/>
      <c r="Q5926" s="479"/>
      <c r="R5926" s="623"/>
      <c r="S5926" s="478"/>
      <c r="T5926" s="478"/>
      <c r="U5926" s="624"/>
      <c r="V5926" s="624"/>
      <c r="W5926" s="624"/>
      <c r="BB5926" s="478"/>
      <c r="BC5926" s="478"/>
      <c r="BD5926" s="478"/>
      <c r="BE5926" s="478"/>
      <c r="BF5926" s="478"/>
      <c r="BG5926" s="478"/>
    </row>
    <row r="5927" spans="2:59" x14ac:dyDescent="0.2">
      <c r="B5927" s="478"/>
      <c r="C5927" s="478"/>
      <c r="D5927" s="620"/>
      <c r="E5927" s="620"/>
      <c r="F5927" s="620"/>
      <c r="G5927" s="479"/>
      <c r="H5927" s="621"/>
      <c r="I5927" s="622"/>
      <c r="J5927" s="622"/>
      <c r="K5927" s="623"/>
      <c r="L5927" s="623"/>
      <c r="M5927" s="622"/>
      <c r="N5927" s="623"/>
      <c r="O5927" s="622"/>
      <c r="P5927" s="479"/>
      <c r="Q5927" s="479"/>
      <c r="R5927" s="623"/>
      <c r="S5927" s="478"/>
      <c r="T5927" s="478"/>
      <c r="U5927" s="624"/>
      <c r="V5927" s="624"/>
      <c r="W5927" s="624"/>
      <c r="BB5927" s="478"/>
      <c r="BC5927" s="478"/>
      <c r="BD5927" s="478"/>
      <c r="BE5927" s="478"/>
      <c r="BF5927" s="478"/>
      <c r="BG5927" s="478"/>
    </row>
    <row r="5928" spans="2:59" x14ac:dyDescent="0.2">
      <c r="B5928" s="478"/>
      <c r="C5928" s="478"/>
      <c r="D5928" s="620"/>
      <c r="E5928" s="620"/>
      <c r="F5928" s="620"/>
      <c r="G5928" s="479"/>
      <c r="H5928" s="621"/>
      <c r="I5928" s="622"/>
      <c r="J5928" s="622"/>
      <c r="K5928" s="623"/>
      <c r="L5928" s="623"/>
      <c r="M5928" s="622"/>
      <c r="N5928" s="623"/>
      <c r="O5928" s="622"/>
      <c r="P5928" s="479"/>
      <c r="Q5928" s="479"/>
      <c r="R5928" s="623"/>
      <c r="S5928" s="478"/>
      <c r="T5928" s="478"/>
      <c r="U5928" s="624"/>
      <c r="V5928" s="624"/>
      <c r="W5928" s="624"/>
      <c r="BB5928" s="478"/>
      <c r="BC5928" s="478"/>
      <c r="BD5928" s="478"/>
      <c r="BE5928" s="478"/>
      <c r="BF5928" s="478"/>
      <c r="BG5928" s="478"/>
    </row>
    <row r="5929" spans="2:59" x14ac:dyDescent="0.2">
      <c r="B5929" s="478"/>
      <c r="C5929" s="478"/>
      <c r="D5929" s="620"/>
      <c r="E5929" s="620"/>
      <c r="F5929" s="620"/>
      <c r="G5929" s="479"/>
      <c r="H5929" s="621"/>
      <c r="I5929" s="622"/>
      <c r="J5929" s="622"/>
      <c r="K5929" s="623"/>
      <c r="L5929" s="623"/>
      <c r="M5929" s="622"/>
      <c r="N5929" s="623"/>
      <c r="O5929" s="622"/>
      <c r="P5929" s="479"/>
      <c r="Q5929" s="479"/>
      <c r="R5929" s="623"/>
      <c r="S5929" s="478"/>
      <c r="T5929" s="478"/>
      <c r="U5929" s="624"/>
      <c r="V5929" s="624"/>
      <c r="W5929" s="624"/>
      <c r="BB5929" s="478"/>
      <c r="BC5929" s="478"/>
      <c r="BD5929" s="478"/>
      <c r="BE5929" s="478"/>
      <c r="BF5929" s="478"/>
      <c r="BG5929" s="478"/>
    </row>
    <row r="5930" spans="2:59" x14ac:dyDescent="0.2">
      <c r="B5930" s="478"/>
      <c r="C5930" s="478"/>
      <c r="D5930" s="620"/>
      <c r="E5930" s="620"/>
      <c r="F5930" s="620"/>
      <c r="G5930" s="479"/>
      <c r="H5930" s="621"/>
      <c r="I5930" s="622"/>
      <c r="J5930" s="622"/>
      <c r="K5930" s="623"/>
      <c r="L5930" s="623"/>
      <c r="M5930" s="622"/>
      <c r="N5930" s="623"/>
      <c r="O5930" s="622"/>
      <c r="P5930" s="479"/>
      <c r="Q5930" s="479"/>
      <c r="R5930" s="623"/>
      <c r="S5930" s="478"/>
      <c r="T5930" s="478"/>
      <c r="U5930" s="624"/>
      <c r="V5930" s="624"/>
      <c r="W5930" s="624"/>
      <c r="BB5930" s="478"/>
      <c r="BC5930" s="478"/>
      <c r="BD5930" s="478"/>
      <c r="BE5930" s="478"/>
      <c r="BF5930" s="478"/>
      <c r="BG5930" s="478"/>
    </row>
    <row r="5931" spans="2:59" x14ac:dyDescent="0.2">
      <c r="B5931" s="478"/>
      <c r="C5931" s="478"/>
      <c r="D5931" s="620"/>
      <c r="E5931" s="620"/>
      <c r="F5931" s="620"/>
      <c r="G5931" s="479"/>
      <c r="H5931" s="621"/>
      <c r="I5931" s="622"/>
      <c r="J5931" s="622"/>
      <c r="K5931" s="623"/>
      <c r="L5931" s="623"/>
      <c r="M5931" s="622"/>
      <c r="N5931" s="623"/>
      <c r="O5931" s="622"/>
      <c r="P5931" s="479"/>
      <c r="Q5931" s="479"/>
      <c r="R5931" s="623"/>
      <c r="S5931" s="478"/>
      <c r="T5931" s="478"/>
      <c r="U5931" s="624"/>
      <c r="V5931" s="624"/>
      <c r="W5931" s="624"/>
      <c r="BB5931" s="478"/>
      <c r="BC5931" s="478"/>
      <c r="BD5931" s="478"/>
      <c r="BE5931" s="478"/>
      <c r="BF5931" s="478"/>
      <c r="BG5931" s="478"/>
    </row>
    <row r="5932" spans="2:59" x14ac:dyDescent="0.2">
      <c r="B5932" s="478"/>
      <c r="C5932" s="478"/>
      <c r="D5932" s="620"/>
      <c r="E5932" s="620"/>
      <c r="F5932" s="620"/>
      <c r="G5932" s="479"/>
      <c r="H5932" s="621"/>
      <c r="I5932" s="622"/>
      <c r="J5932" s="622"/>
      <c r="K5932" s="623"/>
      <c r="L5932" s="623"/>
      <c r="M5932" s="622"/>
      <c r="N5932" s="623"/>
      <c r="O5932" s="622"/>
      <c r="P5932" s="479"/>
      <c r="Q5932" s="479"/>
      <c r="R5932" s="623"/>
      <c r="S5932" s="478"/>
      <c r="T5932" s="478"/>
      <c r="U5932" s="624"/>
      <c r="V5932" s="624"/>
      <c r="W5932" s="624"/>
      <c r="BB5932" s="478"/>
      <c r="BC5932" s="478"/>
      <c r="BD5932" s="478"/>
      <c r="BE5932" s="478"/>
      <c r="BF5932" s="478"/>
      <c r="BG5932" s="478"/>
    </row>
    <row r="5933" spans="2:59" x14ac:dyDescent="0.2">
      <c r="B5933" s="478"/>
      <c r="C5933" s="478"/>
      <c r="D5933" s="620"/>
      <c r="E5933" s="620"/>
      <c r="F5933" s="620"/>
      <c r="G5933" s="479"/>
      <c r="H5933" s="621"/>
      <c r="I5933" s="622"/>
      <c r="J5933" s="622"/>
      <c r="K5933" s="623"/>
      <c r="L5933" s="623"/>
      <c r="M5933" s="622"/>
      <c r="N5933" s="623"/>
      <c r="O5933" s="622"/>
      <c r="P5933" s="479"/>
      <c r="Q5933" s="479"/>
      <c r="R5933" s="623"/>
      <c r="S5933" s="478"/>
      <c r="T5933" s="478"/>
      <c r="U5933" s="624"/>
      <c r="V5933" s="624"/>
      <c r="W5933" s="624"/>
      <c r="BB5933" s="478"/>
      <c r="BC5933" s="478"/>
      <c r="BD5933" s="478"/>
      <c r="BE5933" s="478"/>
      <c r="BF5933" s="478"/>
      <c r="BG5933" s="478"/>
    </row>
    <row r="5934" spans="2:59" x14ac:dyDescent="0.2">
      <c r="B5934" s="478"/>
      <c r="C5934" s="478"/>
      <c r="D5934" s="620"/>
      <c r="E5934" s="620"/>
      <c r="F5934" s="620"/>
      <c r="G5934" s="479"/>
      <c r="H5934" s="621"/>
      <c r="I5934" s="622"/>
      <c r="J5934" s="622"/>
      <c r="K5934" s="623"/>
      <c r="L5934" s="623"/>
      <c r="M5934" s="622"/>
      <c r="N5934" s="623"/>
      <c r="O5934" s="622"/>
      <c r="P5934" s="479"/>
      <c r="Q5934" s="479"/>
      <c r="R5934" s="623"/>
      <c r="S5934" s="478"/>
      <c r="T5934" s="478"/>
      <c r="U5934" s="624"/>
      <c r="V5934" s="624"/>
      <c r="W5934" s="624"/>
      <c r="BB5934" s="478"/>
      <c r="BC5934" s="478"/>
      <c r="BD5934" s="478"/>
      <c r="BE5934" s="478"/>
      <c r="BF5934" s="478"/>
      <c r="BG5934" s="478"/>
    </row>
    <row r="5935" spans="2:59" x14ac:dyDescent="0.2">
      <c r="B5935" s="478"/>
      <c r="C5935" s="478"/>
      <c r="D5935" s="620"/>
      <c r="E5935" s="620"/>
      <c r="F5935" s="620"/>
      <c r="G5935" s="479"/>
      <c r="H5935" s="621"/>
      <c r="I5935" s="622"/>
      <c r="J5935" s="622"/>
      <c r="K5935" s="623"/>
      <c r="L5935" s="623"/>
      <c r="M5935" s="622"/>
      <c r="N5935" s="623"/>
      <c r="O5935" s="622"/>
      <c r="P5935" s="479"/>
      <c r="Q5935" s="479"/>
      <c r="R5935" s="623"/>
      <c r="S5935" s="478"/>
      <c r="T5935" s="478"/>
      <c r="U5935" s="624"/>
      <c r="V5935" s="624"/>
      <c r="W5935" s="624"/>
      <c r="BB5935" s="478"/>
      <c r="BC5935" s="478"/>
      <c r="BD5935" s="478"/>
      <c r="BE5935" s="478"/>
      <c r="BF5935" s="478"/>
      <c r="BG5935" s="478"/>
    </row>
    <row r="5936" spans="2:59" x14ac:dyDescent="0.2">
      <c r="B5936" s="478"/>
      <c r="C5936" s="478"/>
      <c r="D5936" s="620"/>
      <c r="E5936" s="620"/>
      <c r="F5936" s="620"/>
      <c r="G5936" s="479"/>
      <c r="H5936" s="621"/>
      <c r="I5936" s="622"/>
      <c r="J5936" s="622"/>
      <c r="K5936" s="623"/>
      <c r="L5936" s="623"/>
      <c r="M5936" s="622"/>
      <c r="N5936" s="623"/>
      <c r="O5936" s="622"/>
      <c r="P5936" s="479"/>
      <c r="Q5936" s="479"/>
      <c r="R5936" s="623"/>
      <c r="S5936" s="478"/>
      <c r="T5936" s="478"/>
      <c r="U5936" s="624"/>
      <c r="V5936" s="624"/>
      <c r="W5936" s="624"/>
      <c r="BB5936" s="478"/>
      <c r="BC5936" s="478"/>
      <c r="BD5936" s="478"/>
      <c r="BE5936" s="478"/>
      <c r="BF5936" s="478"/>
      <c r="BG5936" s="478"/>
    </row>
    <row r="5937" spans="2:59" x14ac:dyDescent="0.2">
      <c r="B5937" s="478"/>
      <c r="C5937" s="478"/>
      <c r="D5937" s="620"/>
      <c r="E5937" s="620"/>
      <c r="F5937" s="620"/>
      <c r="G5937" s="479"/>
      <c r="H5937" s="621"/>
      <c r="I5937" s="622"/>
      <c r="J5937" s="622"/>
      <c r="K5937" s="623"/>
      <c r="L5937" s="623"/>
      <c r="M5937" s="622"/>
      <c r="N5937" s="623"/>
      <c r="O5937" s="622"/>
      <c r="P5937" s="479"/>
      <c r="Q5937" s="479"/>
      <c r="R5937" s="623"/>
      <c r="S5937" s="478"/>
      <c r="T5937" s="478"/>
      <c r="U5937" s="624"/>
      <c r="V5937" s="624"/>
      <c r="W5937" s="624"/>
      <c r="BB5937" s="478"/>
      <c r="BC5937" s="478"/>
      <c r="BD5937" s="478"/>
      <c r="BE5937" s="478"/>
      <c r="BF5937" s="478"/>
      <c r="BG5937" s="478"/>
    </row>
    <row r="5938" spans="2:59" x14ac:dyDescent="0.2">
      <c r="B5938" s="478"/>
      <c r="C5938" s="478"/>
      <c r="D5938" s="620"/>
      <c r="E5938" s="620"/>
      <c r="F5938" s="620"/>
      <c r="G5938" s="479"/>
      <c r="H5938" s="621"/>
      <c r="I5938" s="622"/>
      <c r="J5938" s="622"/>
      <c r="K5938" s="623"/>
      <c r="L5938" s="623"/>
      <c r="M5938" s="622"/>
      <c r="N5938" s="623"/>
      <c r="O5938" s="622"/>
      <c r="P5938" s="479"/>
      <c r="Q5938" s="479"/>
      <c r="R5938" s="623"/>
      <c r="S5938" s="478"/>
      <c r="T5938" s="478"/>
      <c r="U5938" s="624"/>
      <c r="V5938" s="624"/>
      <c r="W5938" s="624"/>
      <c r="BB5938" s="478"/>
      <c r="BC5938" s="478"/>
      <c r="BD5938" s="478"/>
      <c r="BE5938" s="478"/>
      <c r="BF5938" s="478"/>
      <c r="BG5938" s="478"/>
    </row>
    <row r="5939" spans="2:59" x14ac:dyDescent="0.2">
      <c r="B5939" s="478"/>
      <c r="C5939" s="478"/>
      <c r="D5939" s="620"/>
      <c r="E5939" s="620"/>
      <c r="F5939" s="620"/>
      <c r="G5939" s="479"/>
      <c r="H5939" s="621"/>
      <c r="I5939" s="622"/>
      <c r="J5939" s="622"/>
      <c r="K5939" s="623"/>
      <c r="L5939" s="623"/>
      <c r="M5939" s="622"/>
      <c r="N5939" s="623"/>
      <c r="O5939" s="622"/>
      <c r="P5939" s="479"/>
      <c r="Q5939" s="479"/>
      <c r="R5939" s="623"/>
      <c r="S5939" s="478"/>
      <c r="T5939" s="478"/>
      <c r="U5939" s="624"/>
      <c r="V5939" s="624"/>
      <c r="W5939" s="624"/>
      <c r="BB5939" s="478"/>
      <c r="BC5939" s="478"/>
      <c r="BD5939" s="478"/>
      <c r="BE5939" s="478"/>
      <c r="BF5939" s="478"/>
      <c r="BG5939" s="478"/>
    </row>
    <row r="5940" spans="2:59" x14ac:dyDescent="0.2">
      <c r="B5940" s="478"/>
      <c r="C5940" s="478"/>
      <c r="D5940" s="620"/>
      <c r="E5940" s="620"/>
      <c r="F5940" s="620"/>
      <c r="G5940" s="479"/>
      <c r="H5940" s="621"/>
      <c r="I5940" s="622"/>
      <c r="J5940" s="622"/>
      <c r="K5940" s="623"/>
      <c r="L5940" s="623"/>
      <c r="M5940" s="622"/>
      <c r="N5940" s="623"/>
      <c r="O5940" s="622"/>
      <c r="P5940" s="479"/>
      <c r="Q5940" s="479"/>
      <c r="R5940" s="623"/>
      <c r="S5940" s="478"/>
      <c r="T5940" s="478"/>
      <c r="U5940" s="624"/>
      <c r="V5940" s="624"/>
      <c r="W5940" s="624"/>
      <c r="BB5940" s="478"/>
      <c r="BC5940" s="478"/>
      <c r="BD5940" s="478"/>
      <c r="BE5940" s="478"/>
      <c r="BF5940" s="478"/>
      <c r="BG5940" s="478"/>
    </row>
    <row r="5941" spans="2:59" x14ac:dyDescent="0.2">
      <c r="B5941" s="478"/>
      <c r="C5941" s="478"/>
      <c r="D5941" s="620"/>
      <c r="E5941" s="620"/>
      <c r="F5941" s="620"/>
      <c r="G5941" s="479"/>
      <c r="H5941" s="621"/>
      <c r="I5941" s="622"/>
      <c r="J5941" s="622"/>
      <c r="K5941" s="623"/>
      <c r="L5941" s="623"/>
      <c r="M5941" s="622"/>
      <c r="N5941" s="623"/>
      <c r="O5941" s="622"/>
      <c r="P5941" s="479"/>
      <c r="Q5941" s="479"/>
      <c r="R5941" s="623"/>
      <c r="S5941" s="478"/>
      <c r="T5941" s="478"/>
      <c r="U5941" s="624"/>
      <c r="V5941" s="624"/>
      <c r="W5941" s="624"/>
      <c r="BB5941" s="478"/>
      <c r="BC5941" s="478"/>
      <c r="BD5941" s="478"/>
      <c r="BE5941" s="478"/>
      <c r="BF5941" s="478"/>
      <c r="BG5941" s="478"/>
    </row>
    <row r="5942" spans="2:59" x14ac:dyDescent="0.2">
      <c r="B5942" s="478"/>
      <c r="C5942" s="478"/>
      <c r="D5942" s="620"/>
      <c r="E5942" s="620"/>
      <c r="F5942" s="620"/>
      <c r="G5942" s="479"/>
      <c r="H5942" s="621"/>
      <c r="I5942" s="622"/>
      <c r="J5942" s="622"/>
      <c r="K5942" s="623"/>
      <c r="L5942" s="623"/>
      <c r="M5942" s="622"/>
      <c r="N5942" s="623"/>
      <c r="O5942" s="622"/>
      <c r="P5942" s="479"/>
      <c r="Q5942" s="479"/>
      <c r="R5942" s="623"/>
      <c r="S5942" s="478"/>
      <c r="T5942" s="478"/>
      <c r="U5942" s="624"/>
      <c r="V5942" s="624"/>
      <c r="W5942" s="624"/>
      <c r="BB5942" s="478"/>
      <c r="BC5942" s="478"/>
      <c r="BD5942" s="478"/>
      <c r="BE5942" s="478"/>
      <c r="BF5942" s="478"/>
      <c r="BG5942" s="478"/>
    </row>
    <row r="5943" spans="2:59" x14ac:dyDescent="0.2">
      <c r="B5943" s="478"/>
      <c r="C5943" s="478"/>
      <c r="D5943" s="620"/>
      <c r="E5943" s="620"/>
      <c r="F5943" s="620"/>
      <c r="G5943" s="479"/>
      <c r="H5943" s="621"/>
      <c r="I5943" s="622"/>
      <c r="J5943" s="622"/>
      <c r="K5943" s="623"/>
      <c r="L5943" s="623"/>
      <c r="M5943" s="622"/>
      <c r="N5943" s="623"/>
      <c r="O5943" s="622"/>
      <c r="P5943" s="479"/>
      <c r="Q5943" s="479"/>
      <c r="R5943" s="623"/>
      <c r="S5943" s="478"/>
      <c r="T5943" s="478"/>
      <c r="U5943" s="624"/>
      <c r="V5943" s="624"/>
      <c r="W5943" s="624"/>
      <c r="BB5943" s="478"/>
      <c r="BC5943" s="478"/>
      <c r="BD5943" s="478"/>
      <c r="BE5943" s="478"/>
      <c r="BF5943" s="478"/>
      <c r="BG5943" s="478"/>
    </row>
    <row r="5944" spans="2:59" x14ac:dyDescent="0.2">
      <c r="B5944" s="478"/>
      <c r="C5944" s="478"/>
      <c r="D5944" s="620"/>
      <c r="E5944" s="620"/>
      <c r="F5944" s="620"/>
      <c r="G5944" s="479"/>
      <c r="H5944" s="621"/>
      <c r="I5944" s="622"/>
      <c r="J5944" s="622"/>
      <c r="K5944" s="623"/>
      <c r="L5944" s="623"/>
      <c r="M5944" s="622"/>
      <c r="N5944" s="623"/>
      <c r="O5944" s="622"/>
      <c r="P5944" s="479"/>
      <c r="Q5944" s="479"/>
      <c r="R5944" s="623"/>
      <c r="S5944" s="478"/>
      <c r="T5944" s="478"/>
      <c r="U5944" s="624"/>
      <c r="V5944" s="624"/>
      <c r="W5944" s="624"/>
      <c r="BB5944" s="478"/>
      <c r="BC5944" s="478"/>
      <c r="BD5944" s="478"/>
      <c r="BE5944" s="478"/>
      <c r="BF5944" s="478"/>
      <c r="BG5944" s="478"/>
    </row>
    <row r="5945" spans="2:59" x14ac:dyDescent="0.2">
      <c r="B5945" s="478"/>
      <c r="C5945" s="478"/>
      <c r="D5945" s="620"/>
      <c r="E5945" s="620"/>
      <c r="F5945" s="620"/>
      <c r="G5945" s="479"/>
      <c r="H5945" s="621"/>
      <c r="I5945" s="622"/>
      <c r="J5945" s="622"/>
      <c r="K5945" s="623"/>
      <c r="L5945" s="623"/>
      <c r="M5945" s="622"/>
      <c r="N5945" s="623"/>
      <c r="O5945" s="622"/>
      <c r="P5945" s="479"/>
      <c r="Q5945" s="479"/>
      <c r="R5945" s="623"/>
      <c r="S5945" s="478"/>
      <c r="T5945" s="478"/>
      <c r="U5945" s="624"/>
      <c r="V5945" s="624"/>
      <c r="W5945" s="624"/>
      <c r="BB5945" s="478"/>
      <c r="BC5945" s="478"/>
      <c r="BD5945" s="478"/>
      <c r="BE5945" s="478"/>
      <c r="BF5945" s="478"/>
      <c r="BG5945" s="478"/>
    </row>
    <row r="5946" spans="2:59" x14ac:dyDescent="0.2">
      <c r="B5946" s="478"/>
      <c r="C5946" s="478"/>
      <c r="D5946" s="620"/>
      <c r="E5946" s="620"/>
      <c r="F5946" s="620"/>
      <c r="G5946" s="479"/>
      <c r="H5946" s="621"/>
      <c r="I5946" s="622"/>
      <c r="J5946" s="622"/>
      <c r="K5946" s="623"/>
      <c r="L5946" s="623"/>
      <c r="M5946" s="622"/>
      <c r="N5946" s="623"/>
      <c r="O5946" s="622"/>
      <c r="P5946" s="479"/>
      <c r="Q5946" s="479"/>
      <c r="R5946" s="623"/>
      <c r="S5946" s="478"/>
      <c r="T5946" s="478"/>
      <c r="U5946" s="624"/>
      <c r="V5946" s="624"/>
      <c r="W5946" s="624"/>
      <c r="BB5946" s="478"/>
      <c r="BC5946" s="478"/>
      <c r="BD5946" s="478"/>
      <c r="BE5946" s="478"/>
      <c r="BF5946" s="478"/>
      <c r="BG5946" s="478"/>
    </row>
    <row r="5947" spans="2:59" x14ac:dyDescent="0.2">
      <c r="B5947" s="478"/>
      <c r="C5947" s="478"/>
      <c r="D5947" s="620"/>
      <c r="E5947" s="620"/>
      <c r="F5947" s="620"/>
      <c r="G5947" s="479"/>
      <c r="H5947" s="621"/>
      <c r="I5947" s="622"/>
      <c r="J5947" s="622"/>
      <c r="K5947" s="623"/>
      <c r="L5947" s="623"/>
      <c r="M5947" s="622"/>
      <c r="N5947" s="623"/>
      <c r="O5947" s="622"/>
      <c r="P5947" s="479"/>
      <c r="Q5947" s="479"/>
      <c r="R5947" s="623"/>
      <c r="S5947" s="478"/>
      <c r="T5947" s="478"/>
      <c r="U5947" s="624"/>
      <c r="V5947" s="624"/>
      <c r="W5947" s="624"/>
      <c r="BB5947" s="478"/>
      <c r="BC5947" s="478"/>
      <c r="BD5947" s="478"/>
      <c r="BE5947" s="478"/>
      <c r="BF5947" s="478"/>
      <c r="BG5947" s="478"/>
    </row>
    <row r="5948" spans="2:59" x14ac:dyDescent="0.2">
      <c r="B5948" s="478"/>
      <c r="C5948" s="478"/>
      <c r="D5948" s="620"/>
      <c r="E5948" s="620"/>
      <c r="F5948" s="620"/>
      <c r="G5948" s="479"/>
      <c r="H5948" s="621"/>
      <c r="I5948" s="622"/>
      <c r="J5948" s="622"/>
      <c r="K5948" s="623"/>
      <c r="L5948" s="623"/>
      <c r="M5948" s="622"/>
      <c r="N5948" s="623"/>
      <c r="O5948" s="622"/>
      <c r="P5948" s="479"/>
      <c r="Q5948" s="479"/>
      <c r="R5948" s="623"/>
      <c r="S5948" s="478"/>
      <c r="T5948" s="478"/>
      <c r="U5948" s="624"/>
      <c r="V5948" s="624"/>
      <c r="W5948" s="624"/>
      <c r="BB5948" s="478"/>
      <c r="BC5948" s="478"/>
      <c r="BD5948" s="478"/>
      <c r="BE5948" s="478"/>
      <c r="BF5948" s="478"/>
      <c r="BG5948" s="478"/>
    </row>
    <row r="5949" spans="2:59" x14ac:dyDescent="0.2">
      <c r="B5949" s="478"/>
      <c r="C5949" s="478"/>
      <c r="D5949" s="620"/>
      <c r="E5949" s="620"/>
      <c r="F5949" s="620"/>
      <c r="G5949" s="479"/>
      <c r="H5949" s="621"/>
      <c r="I5949" s="622"/>
      <c r="J5949" s="622"/>
      <c r="K5949" s="623"/>
      <c r="L5949" s="623"/>
      <c r="M5949" s="622"/>
      <c r="N5949" s="623"/>
      <c r="O5949" s="622"/>
      <c r="P5949" s="479"/>
      <c r="Q5949" s="479"/>
      <c r="R5949" s="623"/>
      <c r="S5949" s="478"/>
      <c r="T5949" s="478"/>
      <c r="U5949" s="624"/>
      <c r="V5949" s="624"/>
      <c r="W5949" s="624"/>
      <c r="BB5949" s="478"/>
      <c r="BC5949" s="478"/>
      <c r="BD5949" s="478"/>
      <c r="BE5949" s="478"/>
      <c r="BF5949" s="478"/>
      <c r="BG5949" s="478"/>
    </row>
    <row r="5950" spans="2:59" x14ac:dyDescent="0.2">
      <c r="B5950" s="478"/>
      <c r="C5950" s="478"/>
      <c r="D5950" s="620"/>
      <c r="E5950" s="620"/>
      <c r="F5950" s="620"/>
      <c r="G5950" s="479"/>
      <c r="H5950" s="621"/>
      <c r="I5950" s="622"/>
      <c r="J5950" s="622"/>
      <c r="K5950" s="623"/>
      <c r="L5950" s="623"/>
      <c r="M5950" s="622"/>
      <c r="N5950" s="623"/>
      <c r="O5950" s="622"/>
      <c r="P5950" s="479"/>
      <c r="Q5950" s="479"/>
      <c r="R5950" s="623"/>
      <c r="S5950" s="478"/>
      <c r="T5950" s="478"/>
      <c r="U5950" s="624"/>
      <c r="V5950" s="624"/>
      <c r="W5950" s="624"/>
      <c r="BB5950" s="478"/>
      <c r="BC5950" s="478"/>
      <c r="BD5950" s="478"/>
      <c r="BE5950" s="478"/>
      <c r="BF5950" s="478"/>
      <c r="BG5950" s="478"/>
    </row>
    <row r="5951" spans="2:59" x14ac:dyDescent="0.2">
      <c r="B5951" s="478"/>
      <c r="C5951" s="478"/>
      <c r="D5951" s="620"/>
      <c r="E5951" s="620"/>
      <c r="F5951" s="620"/>
      <c r="G5951" s="479"/>
      <c r="H5951" s="621"/>
      <c r="I5951" s="622"/>
      <c r="J5951" s="622"/>
      <c r="K5951" s="623"/>
      <c r="L5951" s="623"/>
      <c r="M5951" s="622"/>
      <c r="N5951" s="623"/>
      <c r="O5951" s="622"/>
      <c r="P5951" s="479"/>
      <c r="Q5951" s="479"/>
      <c r="R5951" s="623"/>
      <c r="S5951" s="478"/>
      <c r="T5951" s="478"/>
      <c r="U5951" s="624"/>
      <c r="V5951" s="624"/>
      <c r="W5951" s="624"/>
      <c r="BB5951" s="478"/>
      <c r="BC5951" s="478"/>
      <c r="BD5951" s="478"/>
      <c r="BE5951" s="478"/>
      <c r="BF5951" s="478"/>
      <c r="BG5951" s="478"/>
    </row>
    <row r="5952" spans="2:59" x14ac:dyDescent="0.2">
      <c r="B5952" s="478"/>
      <c r="C5952" s="478"/>
      <c r="D5952" s="620"/>
      <c r="E5952" s="620"/>
      <c r="F5952" s="620"/>
      <c r="G5952" s="479"/>
      <c r="H5952" s="621"/>
      <c r="I5952" s="622"/>
      <c r="J5952" s="622"/>
      <c r="K5952" s="623"/>
      <c r="L5952" s="623"/>
      <c r="M5952" s="622"/>
      <c r="N5952" s="623"/>
      <c r="O5952" s="622"/>
      <c r="P5952" s="479"/>
      <c r="Q5952" s="479"/>
      <c r="R5952" s="623"/>
      <c r="S5952" s="478"/>
      <c r="T5952" s="478"/>
      <c r="U5952" s="624"/>
      <c r="V5952" s="624"/>
      <c r="W5952" s="624"/>
      <c r="BB5952" s="478"/>
      <c r="BC5952" s="478"/>
      <c r="BD5952" s="478"/>
      <c r="BE5952" s="478"/>
      <c r="BF5952" s="478"/>
      <c r="BG5952" s="478"/>
    </row>
    <row r="5953" spans="2:59" x14ac:dyDescent="0.2">
      <c r="B5953" s="478"/>
      <c r="C5953" s="478"/>
      <c r="D5953" s="620"/>
      <c r="E5953" s="620"/>
      <c r="F5953" s="620"/>
      <c r="G5953" s="479"/>
      <c r="H5953" s="621"/>
      <c r="I5953" s="622"/>
      <c r="J5953" s="622"/>
      <c r="K5953" s="623"/>
      <c r="L5953" s="623"/>
      <c r="M5953" s="622"/>
      <c r="N5953" s="623"/>
      <c r="O5953" s="622"/>
      <c r="P5953" s="479"/>
      <c r="Q5953" s="479"/>
      <c r="R5953" s="623"/>
      <c r="S5953" s="478"/>
      <c r="T5953" s="478"/>
      <c r="U5953" s="624"/>
      <c r="V5953" s="624"/>
      <c r="W5953" s="624"/>
      <c r="BB5953" s="478"/>
      <c r="BC5953" s="478"/>
      <c r="BD5953" s="478"/>
      <c r="BE5953" s="478"/>
      <c r="BF5953" s="478"/>
      <c r="BG5953" s="478"/>
    </row>
    <row r="5954" spans="2:59" x14ac:dyDescent="0.2">
      <c r="B5954" s="478"/>
      <c r="C5954" s="478"/>
      <c r="D5954" s="620"/>
      <c r="E5954" s="620"/>
      <c r="F5954" s="620"/>
      <c r="G5954" s="479"/>
      <c r="H5954" s="621"/>
      <c r="I5954" s="622"/>
      <c r="J5954" s="622"/>
      <c r="K5954" s="623"/>
      <c r="L5954" s="623"/>
      <c r="M5954" s="622"/>
      <c r="N5954" s="623"/>
      <c r="O5954" s="622"/>
      <c r="P5954" s="479"/>
      <c r="Q5954" s="479"/>
      <c r="R5954" s="623"/>
      <c r="S5954" s="478"/>
      <c r="T5954" s="478"/>
      <c r="U5954" s="624"/>
      <c r="V5954" s="624"/>
      <c r="W5954" s="624"/>
      <c r="BB5954" s="478"/>
      <c r="BC5954" s="478"/>
      <c r="BD5954" s="478"/>
      <c r="BE5954" s="478"/>
      <c r="BF5954" s="478"/>
      <c r="BG5954" s="478"/>
    </row>
    <row r="5955" spans="2:59" x14ac:dyDescent="0.2">
      <c r="B5955" s="478"/>
      <c r="C5955" s="478"/>
      <c r="D5955" s="620"/>
      <c r="E5955" s="620"/>
      <c r="F5955" s="620"/>
      <c r="G5955" s="479"/>
      <c r="H5955" s="621"/>
      <c r="I5955" s="622"/>
      <c r="J5955" s="622"/>
      <c r="K5955" s="623"/>
      <c r="L5955" s="623"/>
      <c r="M5955" s="622"/>
      <c r="N5955" s="623"/>
      <c r="O5955" s="622"/>
      <c r="P5955" s="479"/>
      <c r="Q5955" s="479"/>
      <c r="R5955" s="623"/>
      <c r="S5955" s="478"/>
      <c r="T5955" s="478"/>
      <c r="U5955" s="624"/>
      <c r="V5955" s="624"/>
      <c r="W5955" s="624"/>
      <c r="BB5955" s="478"/>
      <c r="BC5955" s="478"/>
      <c r="BD5955" s="478"/>
      <c r="BE5955" s="478"/>
      <c r="BF5955" s="478"/>
      <c r="BG5955" s="478"/>
    </row>
    <row r="5956" spans="2:59" x14ac:dyDescent="0.2">
      <c r="B5956" s="478"/>
      <c r="C5956" s="478"/>
      <c r="D5956" s="620"/>
      <c r="E5956" s="620"/>
      <c r="F5956" s="620"/>
      <c r="G5956" s="479"/>
      <c r="H5956" s="621"/>
      <c r="I5956" s="622"/>
      <c r="J5956" s="622"/>
      <c r="K5956" s="623"/>
      <c r="L5956" s="623"/>
      <c r="M5956" s="622"/>
      <c r="N5956" s="623"/>
      <c r="O5956" s="622"/>
      <c r="P5956" s="479"/>
      <c r="Q5956" s="479"/>
      <c r="R5956" s="623"/>
      <c r="S5956" s="478"/>
      <c r="T5956" s="478"/>
      <c r="U5956" s="624"/>
      <c r="V5956" s="624"/>
      <c r="W5956" s="624"/>
      <c r="BB5956" s="478"/>
      <c r="BC5956" s="478"/>
      <c r="BD5956" s="478"/>
      <c r="BE5956" s="478"/>
      <c r="BF5956" s="478"/>
      <c r="BG5956" s="478"/>
    </row>
    <row r="5957" spans="2:59" x14ac:dyDescent="0.2">
      <c r="B5957" s="478"/>
      <c r="C5957" s="478"/>
      <c r="D5957" s="620"/>
      <c r="E5957" s="620"/>
      <c r="F5957" s="620"/>
      <c r="G5957" s="479"/>
      <c r="H5957" s="621"/>
      <c r="I5957" s="622"/>
      <c r="J5957" s="622"/>
      <c r="K5957" s="623"/>
      <c r="L5957" s="623"/>
      <c r="M5957" s="622"/>
      <c r="N5957" s="623"/>
      <c r="O5957" s="622"/>
      <c r="P5957" s="479"/>
      <c r="Q5957" s="479"/>
      <c r="R5957" s="623"/>
      <c r="S5957" s="478"/>
      <c r="T5957" s="478"/>
      <c r="U5957" s="624"/>
      <c r="V5957" s="624"/>
      <c r="W5957" s="624"/>
      <c r="BB5957" s="478"/>
      <c r="BC5957" s="478"/>
      <c r="BD5957" s="478"/>
      <c r="BE5957" s="478"/>
      <c r="BF5957" s="478"/>
      <c r="BG5957" s="478"/>
    </row>
    <row r="5958" spans="2:59" x14ac:dyDescent="0.2">
      <c r="B5958" s="478"/>
      <c r="C5958" s="478"/>
      <c r="D5958" s="620"/>
      <c r="E5958" s="620"/>
      <c r="F5958" s="620"/>
      <c r="G5958" s="479"/>
      <c r="H5958" s="621"/>
      <c r="I5958" s="622"/>
      <c r="J5958" s="622"/>
      <c r="K5958" s="623"/>
      <c r="L5958" s="623"/>
      <c r="M5958" s="622"/>
      <c r="N5958" s="623"/>
      <c r="O5958" s="622"/>
      <c r="P5958" s="479"/>
      <c r="Q5958" s="479"/>
      <c r="R5958" s="623"/>
      <c r="S5958" s="478"/>
      <c r="T5958" s="478"/>
      <c r="U5958" s="624"/>
      <c r="V5958" s="624"/>
      <c r="W5958" s="624"/>
      <c r="BB5958" s="478"/>
      <c r="BC5958" s="478"/>
      <c r="BD5958" s="478"/>
      <c r="BE5958" s="478"/>
      <c r="BF5958" s="478"/>
      <c r="BG5958" s="478"/>
    </row>
    <row r="5959" spans="2:59" x14ac:dyDescent="0.2">
      <c r="B5959" s="478"/>
      <c r="C5959" s="478"/>
      <c r="D5959" s="620"/>
      <c r="E5959" s="620"/>
      <c r="F5959" s="620"/>
      <c r="G5959" s="479"/>
      <c r="H5959" s="621"/>
      <c r="I5959" s="622"/>
      <c r="J5959" s="622"/>
      <c r="K5959" s="623"/>
      <c r="L5959" s="623"/>
      <c r="M5959" s="622"/>
      <c r="N5959" s="623"/>
      <c r="O5959" s="622"/>
      <c r="P5959" s="479"/>
      <c r="Q5959" s="479"/>
      <c r="R5959" s="623"/>
      <c r="S5959" s="478"/>
      <c r="T5959" s="478"/>
      <c r="U5959" s="624"/>
      <c r="V5959" s="624"/>
      <c r="W5959" s="624"/>
      <c r="BB5959" s="478"/>
      <c r="BC5959" s="478"/>
      <c r="BD5959" s="478"/>
      <c r="BE5959" s="478"/>
      <c r="BF5959" s="478"/>
      <c r="BG5959" s="478"/>
    </row>
    <row r="5960" spans="2:59" x14ac:dyDescent="0.2">
      <c r="B5960" s="478"/>
      <c r="C5960" s="478"/>
      <c r="D5960" s="620"/>
      <c r="E5960" s="620"/>
      <c r="F5960" s="620"/>
      <c r="G5960" s="479"/>
      <c r="H5960" s="621"/>
      <c r="I5960" s="622"/>
      <c r="J5960" s="622"/>
      <c r="K5960" s="623"/>
      <c r="L5960" s="623"/>
      <c r="M5960" s="622"/>
      <c r="N5960" s="623"/>
      <c r="O5960" s="622"/>
      <c r="P5960" s="479"/>
      <c r="Q5960" s="479"/>
      <c r="R5960" s="623"/>
      <c r="S5960" s="478"/>
      <c r="T5960" s="478"/>
      <c r="U5960" s="624"/>
      <c r="V5960" s="624"/>
      <c r="W5960" s="624"/>
      <c r="BB5960" s="478"/>
      <c r="BC5960" s="478"/>
      <c r="BD5960" s="478"/>
      <c r="BE5960" s="478"/>
      <c r="BF5960" s="478"/>
      <c r="BG5960" s="478"/>
    </row>
    <row r="5961" spans="2:59" x14ac:dyDescent="0.2">
      <c r="B5961" s="478"/>
      <c r="C5961" s="478"/>
      <c r="D5961" s="620"/>
      <c r="E5961" s="620"/>
      <c r="F5961" s="620"/>
      <c r="G5961" s="479"/>
      <c r="H5961" s="621"/>
      <c r="I5961" s="622"/>
      <c r="J5961" s="622"/>
      <c r="K5961" s="623"/>
      <c r="L5961" s="623"/>
      <c r="M5961" s="622"/>
      <c r="N5961" s="623"/>
      <c r="O5961" s="622"/>
      <c r="P5961" s="479"/>
      <c r="Q5961" s="479"/>
      <c r="R5961" s="623"/>
      <c r="S5961" s="478"/>
      <c r="T5961" s="478"/>
      <c r="U5961" s="624"/>
      <c r="V5961" s="624"/>
      <c r="W5961" s="624"/>
      <c r="BB5961" s="478"/>
      <c r="BC5961" s="478"/>
      <c r="BD5961" s="478"/>
      <c r="BE5961" s="478"/>
      <c r="BF5961" s="478"/>
      <c r="BG5961" s="478"/>
    </row>
    <row r="5962" spans="2:59" x14ac:dyDescent="0.2">
      <c r="B5962" s="478"/>
      <c r="C5962" s="478"/>
      <c r="D5962" s="620"/>
      <c r="E5962" s="620"/>
      <c r="F5962" s="620"/>
      <c r="G5962" s="479"/>
      <c r="H5962" s="621"/>
      <c r="I5962" s="622"/>
      <c r="J5962" s="622"/>
      <c r="K5962" s="623"/>
      <c r="L5962" s="623"/>
      <c r="M5962" s="622"/>
      <c r="N5962" s="623"/>
      <c r="O5962" s="622"/>
      <c r="P5962" s="479"/>
      <c r="Q5962" s="479"/>
      <c r="R5962" s="623"/>
      <c r="S5962" s="478"/>
      <c r="T5962" s="478"/>
      <c r="U5962" s="624"/>
      <c r="V5962" s="624"/>
      <c r="W5962" s="624"/>
      <c r="BB5962" s="478"/>
      <c r="BC5962" s="478"/>
      <c r="BD5962" s="478"/>
      <c r="BE5962" s="478"/>
      <c r="BF5962" s="478"/>
      <c r="BG5962" s="478"/>
    </row>
    <row r="5963" spans="2:59" x14ac:dyDescent="0.2">
      <c r="B5963" s="478"/>
      <c r="C5963" s="478"/>
      <c r="D5963" s="620"/>
      <c r="E5963" s="620"/>
      <c r="F5963" s="620"/>
      <c r="G5963" s="479"/>
      <c r="H5963" s="621"/>
      <c r="I5963" s="622"/>
      <c r="J5963" s="622"/>
      <c r="K5963" s="623"/>
      <c r="L5963" s="623"/>
      <c r="M5963" s="622"/>
      <c r="N5963" s="623"/>
      <c r="O5963" s="622"/>
      <c r="P5963" s="479"/>
      <c r="Q5963" s="479"/>
      <c r="R5963" s="623"/>
      <c r="S5963" s="478"/>
      <c r="T5963" s="478"/>
      <c r="U5963" s="624"/>
      <c r="V5963" s="624"/>
      <c r="W5963" s="624"/>
      <c r="BB5963" s="478"/>
      <c r="BC5963" s="478"/>
      <c r="BD5963" s="478"/>
      <c r="BE5963" s="478"/>
      <c r="BF5963" s="478"/>
      <c r="BG5963" s="478"/>
    </row>
    <row r="5964" spans="2:59" x14ac:dyDescent="0.2">
      <c r="B5964" s="478"/>
      <c r="C5964" s="478"/>
      <c r="D5964" s="620"/>
      <c r="E5964" s="620"/>
      <c r="F5964" s="620"/>
      <c r="G5964" s="479"/>
      <c r="H5964" s="621"/>
      <c r="I5964" s="622"/>
      <c r="J5964" s="622"/>
      <c r="K5964" s="623"/>
      <c r="L5964" s="623"/>
      <c r="M5964" s="622"/>
      <c r="N5964" s="623"/>
      <c r="O5964" s="622"/>
      <c r="P5964" s="479"/>
      <c r="Q5964" s="479"/>
      <c r="R5964" s="623"/>
      <c r="S5964" s="478"/>
      <c r="T5964" s="478"/>
      <c r="U5964" s="624"/>
      <c r="V5964" s="624"/>
      <c r="W5964" s="624"/>
      <c r="BB5964" s="478"/>
      <c r="BC5964" s="478"/>
      <c r="BD5964" s="478"/>
      <c r="BE5964" s="478"/>
      <c r="BF5964" s="478"/>
      <c r="BG5964" s="478"/>
    </row>
    <row r="5965" spans="2:59" x14ac:dyDescent="0.2">
      <c r="B5965" s="478"/>
      <c r="C5965" s="478"/>
      <c r="D5965" s="620"/>
      <c r="E5965" s="620"/>
      <c r="F5965" s="620"/>
      <c r="G5965" s="479"/>
      <c r="H5965" s="621"/>
      <c r="I5965" s="622"/>
      <c r="J5965" s="622"/>
      <c r="K5965" s="623"/>
      <c r="L5965" s="623"/>
      <c r="M5965" s="622"/>
      <c r="N5965" s="623"/>
      <c r="O5965" s="622"/>
      <c r="P5965" s="479"/>
      <c r="Q5965" s="479"/>
      <c r="R5965" s="623"/>
      <c r="S5965" s="478"/>
      <c r="T5965" s="478"/>
      <c r="U5965" s="624"/>
      <c r="V5965" s="624"/>
      <c r="W5965" s="624"/>
      <c r="BB5965" s="478"/>
      <c r="BC5965" s="478"/>
      <c r="BD5965" s="478"/>
      <c r="BE5965" s="478"/>
      <c r="BF5965" s="478"/>
      <c r="BG5965" s="478"/>
    </row>
    <row r="5966" spans="2:59" x14ac:dyDescent="0.2">
      <c r="B5966" s="478"/>
      <c r="C5966" s="478"/>
      <c r="D5966" s="620"/>
      <c r="E5966" s="620"/>
      <c r="F5966" s="620"/>
      <c r="G5966" s="479"/>
      <c r="H5966" s="621"/>
      <c r="I5966" s="622"/>
      <c r="J5966" s="622"/>
      <c r="K5966" s="623"/>
      <c r="L5966" s="623"/>
      <c r="M5966" s="622"/>
      <c r="N5966" s="623"/>
      <c r="O5966" s="622"/>
      <c r="P5966" s="479"/>
      <c r="Q5966" s="479"/>
      <c r="R5966" s="623"/>
      <c r="S5966" s="478"/>
      <c r="T5966" s="478"/>
      <c r="U5966" s="624"/>
      <c r="V5966" s="624"/>
      <c r="W5966" s="624"/>
      <c r="BB5966" s="478"/>
      <c r="BC5966" s="478"/>
      <c r="BD5966" s="478"/>
      <c r="BE5966" s="478"/>
      <c r="BF5966" s="478"/>
      <c r="BG5966" s="478"/>
    </row>
    <row r="5967" spans="2:59" x14ac:dyDescent="0.2">
      <c r="B5967" s="478"/>
      <c r="C5967" s="478"/>
      <c r="D5967" s="620"/>
      <c r="E5967" s="620"/>
      <c r="F5967" s="620"/>
      <c r="G5967" s="479"/>
      <c r="H5967" s="621"/>
      <c r="I5967" s="622"/>
      <c r="J5967" s="622"/>
      <c r="K5967" s="623"/>
      <c r="L5967" s="623"/>
      <c r="M5967" s="622"/>
      <c r="N5967" s="623"/>
      <c r="O5967" s="622"/>
      <c r="P5967" s="479"/>
      <c r="Q5967" s="479"/>
      <c r="R5967" s="623"/>
      <c r="S5967" s="478"/>
      <c r="T5967" s="478"/>
      <c r="U5967" s="624"/>
      <c r="V5967" s="624"/>
      <c r="W5967" s="624"/>
      <c r="BB5967" s="478"/>
      <c r="BC5967" s="478"/>
      <c r="BD5967" s="478"/>
      <c r="BE5967" s="478"/>
      <c r="BF5967" s="478"/>
      <c r="BG5967" s="478"/>
    </row>
    <row r="5968" spans="2:59" x14ac:dyDescent="0.2">
      <c r="B5968" s="478"/>
      <c r="C5968" s="478"/>
      <c r="D5968" s="620"/>
      <c r="E5968" s="620"/>
      <c r="F5968" s="620"/>
      <c r="G5968" s="479"/>
      <c r="H5968" s="621"/>
      <c r="I5968" s="622"/>
      <c r="J5968" s="622"/>
      <c r="K5968" s="623"/>
      <c r="L5968" s="623"/>
      <c r="M5968" s="622"/>
      <c r="N5968" s="623"/>
      <c r="O5968" s="622"/>
      <c r="P5968" s="479"/>
      <c r="Q5968" s="479"/>
      <c r="R5968" s="623"/>
      <c r="S5968" s="478"/>
      <c r="T5968" s="478"/>
      <c r="U5968" s="624"/>
      <c r="V5968" s="624"/>
      <c r="W5968" s="624"/>
      <c r="BB5968" s="478"/>
      <c r="BC5968" s="478"/>
      <c r="BD5968" s="478"/>
      <c r="BE5968" s="478"/>
      <c r="BF5968" s="478"/>
      <c r="BG5968" s="478"/>
    </row>
    <row r="5969" spans="2:59" x14ac:dyDescent="0.2">
      <c r="B5969" s="478"/>
      <c r="C5969" s="478"/>
      <c r="D5969" s="620"/>
      <c r="E5969" s="620"/>
      <c r="F5969" s="620"/>
      <c r="G5969" s="479"/>
      <c r="H5969" s="621"/>
      <c r="I5969" s="622"/>
      <c r="J5969" s="622"/>
      <c r="K5969" s="623"/>
      <c r="L5969" s="623"/>
      <c r="M5969" s="622"/>
      <c r="N5969" s="623"/>
      <c r="O5969" s="622"/>
      <c r="P5969" s="479"/>
      <c r="Q5969" s="479"/>
      <c r="R5969" s="623"/>
      <c r="S5969" s="478"/>
      <c r="T5969" s="478"/>
      <c r="U5969" s="624"/>
      <c r="V5969" s="624"/>
      <c r="W5969" s="624"/>
      <c r="BB5969" s="478"/>
      <c r="BC5969" s="478"/>
      <c r="BD5969" s="478"/>
      <c r="BE5969" s="478"/>
      <c r="BF5969" s="478"/>
      <c r="BG5969" s="478"/>
    </row>
    <row r="5970" spans="2:59" x14ac:dyDescent="0.2">
      <c r="B5970" s="478"/>
      <c r="C5970" s="478"/>
      <c r="D5970" s="620"/>
      <c r="E5970" s="620"/>
      <c r="F5970" s="620"/>
      <c r="G5970" s="479"/>
      <c r="H5970" s="621"/>
      <c r="I5970" s="622"/>
      <c r="J5970" s="622"/>
      <c r="K5970" s="623"/>
      <c r="L5970" s="623"/>
      <c r="M5970" s="622"/>
      <c r="N5970" s="623"/>
      <c r="O5970" s="622"/>
      <c r="P5970" s="479"/>
      <c r="Q5970" s="479"/>
      <c r="R5970" s="623"/>
      <c r="S5970" s="478"/>
      <c r="T5970" s="478"/>
      <c r="U5970" s="624"/>
      <c r="V5970" s="624"/>
      <c r="W5970" s="624"/>
      <c r="BB5970" s="478"/>
      <c r="BC5970" s="478"/>
      <c r="BD5970" s="478"/>
      <c r="BE5970" s="478"/>
      <c r="BF5970" s="478"/>
      <c r="BG5970" s="478"/>
    </row>
    <row r="5971" spans="2:59" x14ac:dyDescent="0.2">
      <c r="B5971" s="478"/>
      <c r="C5971" s="478"/>
      <c r="D5971" s="620"/>
      <c r="E5971" s="620"/>
      <c r="F5971" s="620"/>
      <c r="G5971" s="479"/>
      <c r="H5971" s="621"/>
      <c r="I5971" s="622"/>
      <c r="J5971" s="622"/>
      <c r="K5971" s="623"/>
      <c r="L5971" s="623"/>
      <c r="M5971" s="622"/>
      <c r="N5971" s="623"/>
      <c r="O5971" s="622"/>
      <c r="P5971" s="479"/>
      <c r="Q5971" s="479"/>
      <c r="R5971" s="623"/>
      <c r="S5971" s="478"/>
      <c r="T5971" s="478"/>
      <c r="U5971" s="624"/>
      <c r="V5971" s="624"/>
      <c r="W5971" s="624"/>
      <c r="BB5971" s="478"/>
      <c r="BC5971" s="478"/>
      <c r="BD5971" s="478"/>
      <c r="BE5971" s="478"/>
      <c r="BF5971" s="478"/>
      <c r="BG5971" s="478"/>
    </row>
    <row r="5972" spans="2:59" x14ac:dyDescent="0.2">
      <c r="B5972" s="478"/>
      <c r="C5972" s="478"/>
      <c r="D5972" s="620"/>
      <c r="E5972" s="620"/>
      <c r="F5972" s="620"/>
      <c r="G5972" s="479"/>
      <c r="H5972" s="621"/>
      <c r="I5972" s="622"/>
      <c r="J5972" s="622"/>
      <c r="K5972" s="623"/>
      <c r="L5972" s="623"/>
      <c r="M5972" s="622"/>
      <c r="N5972" s="623"/>
      <c r="O5972" s="622"/>
      <c r="P5972" s="479"/>
      <c r="Q5972" s="479"/>
      <c r="R5972" s="623"/>
      <c r="S5972" s="478"/>
      <c r="T5972" s="478"/>
      <c r="U5972" s="624"/>
      <c r="V5972" s="624"/>
      <c r="W5972" s="624"/>
      <c r="BB5972" s="478"/>
      <c r="BC5972" s="478"/>
      <c r="BD5972" s="478"/>
      <c r="BE5972" s="478"/>
      <c r="BF5972" s="478"/>
      <c r="BG5972" s="478"/>
    </row>
    <row r="5973" spans="2:59" x14ac:dyDescent="0.2">
      <c r="B5973" s="478"/>
      <c r="C5973" s="478"/>
      <c r="D5973" s="620"/>
      <c r="E5973" s="620"/>
      <c r="F5973" s="620"/>
      <c r="G5973" s="479"/>
      <c r="H5973" s="621"/>
      <c r="I5973" s="622"/>
      <c r="J5973" s="622"/>
      <c r="K5973" s="623"/>
      <c r="L5973" s="623"/>
      <c r="M5973" s="622"/>
      <c r="N5973" s="623"/>
      <c r="O5973" s="622"/>
      <c r="P5973" s="479"/>
      <c r="Q5973" s="479"/>
      <c r="R5973" s="623"/>
      <c r="S5973" s="478"/>
      <c r="T5973" s="478"/>
      <c r="U5973" s="624"/>
      <c r="V5973" s="624"/>
      <c r="W5973" s="624"/>
      <c r="BB5973" s="478"/>
      <c r="BC5973" s="478"/>
      <c r="BD5973" s="478"/>
      <c r="BE5973" s="478"/>
      <c r="BF5973" s="478"/>
      <c r="BG5973" s="478"/>
    </row>
    <row r="5974" spans="2:59" x14ac:dyDescent="0.2">
      <c r="B5974" s="478"/>
      <c r="C5974" s="478"/>
      <c r="D5974" s="620"/>
      <c r="E5974" s="620"/>
      <c r="F5974" s="620"/>
      <c r="G5974" s="479"/>
      <c r="H5974" s="621"/>
      <c r="I5974" s="622"/>
      <c r="J5974" s="622"/>
      <c r="K5974" s="623"/>
      <c r="L5974" s="623"/>
      <c r="M5974" s="622"/>
      <c r="N5974" s="623"/>
      <c r="O5974" s="622"/>
      <c r="P5974" s="479"/>
      <c r="Q5974" s="479"/>
      <c r="R5974" s="623"/>
      <c r="S5974" s="478"/>
      <c r="T5974" s="478"/>
      <c r="U5974" s="624"/>
      <c r="V5974" s="624"/>
      <c r="W5974" s="624"/>
      <c r="BB5974" s="478"/>
      <c r="BC5974" s="478"/>
      <c r="BD5974" s="478"/>
      <c r="BE5974" s="478"/>
      <c r="BF5974" s="478"/>
      <c r="BG5974" s="478"/>
    </row>
  </sheetData>
  <sheetProtection algorithmName="SHA-512" hashValue="Fkk3K4nGMh/+ELLgeZouSWPyxR8dRXdZj2xl1jH6nP/1Iq1QR3cTTLhv1rJpvQfbgDp4CfpPppM96YszAiwMTw==" saltValue="Zb67gmaRtIpJXXo5u8IETA==" spinCount="100000" sheet="1" objects="1" scenarios="1"/>
  <mergeCells count="6">
    <mergeCell ref="S172:U172"/>
    <mergeCell ref="S108:U108"/>
    <mergeCell ref="S140:U140"/>
    <mergeCell ref="S12:U12"/>
    <mergeCell ref="S44:U44"/>
    <mergeCell ref="S76:U76"/>
  </mergeCells>
  <phoneticPr fontId="0" type="noConversion"/>
  <dataValidations count="3">
    <dataValidation type="list" allowBlank="1" showInputMessage="1" showErrorMessage="1" sqref="I38:I42">
      <formula1>"LIOa,LIOb,J1,J2,J3,J4,J5,J6,1,2,3,4,5,6,7,8,9,10,11,12,13,14,15,LA,LB,LC,LD,LE,ID1,ID2,ID3"</formula1>
    </dataValidation>
    <dataValidation type="list" allowBlank="1" showInputMessage="1" showErrorMessage="1" sqref="I144:I163 I16:I35 I80:I99 I48:I67 I112:I131 I176:I195">
      <formula1>$D$207:$D$242</formula1>
    </dataValidation>
    <dataValidation type="list" allowBlank="1" showInputMessage="1" showErrorMessage="1" sqref="I8:I10">
      <formula1>"LA,LB,LC,LD,LE"</formula1>
    </dataValidation>
  </dataValidations>
  <pageMargins left="0.74803149606299213" right="0.74803149606299213" top="0.98425196850393704" bottom="0.98425196850393704" header="0.51181102362204722" footer="0.51181102362204722"/>
  <pageSetup paperSize="9" scale="67" orientation="landscape" r:id="rId1"/>
  <headerFooter alignWithMargins="0">
    <oddHeader>&amp;L&amp;"Arial,Vet"&amp;F&amp;R&amp;"Arial,Vet"&amp;A</oddHeader>
    <oddFooter>&amp;L&amp;"Arial,Vet"keizer / goedhart&amp;C&amp;"Arial,Vet"pagina &amp;P&amp;R&amp;"Arial,Vet"&amp;D</oddFooter>
  </headerFooter>
  <colBreaks count="1" manualBreakCount="1">
    <brk id="30" min="1" max="178" man="1"/>
  </colBreak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T259"/>
  <sheetViews>
    <sheetView showGridLines="0" zoomScale="85" zoomScaleNormal="85" zoomScaleSheetLayoutView="85" workbookViewId="0">
      <pane ySplit="9" topLeftCell="A10" activePane="bottomLeft" state="frozen"/>
      <selection activeCell="D8" sqref="D8"/>
      <selection pane="bottomLeft" activeCell="B2" sqref="B2"/>
    </sheetView>
  </sheetViews>
  <sheetFormatPr defaultColWidth="9.140625" defaultRowHeight="13.15" customHeight="1" x14ac:dyDescent="0.2"/>
  <cols>
    <col min="1" max="1" width="3.7109375" style="547" customWidth="1"/>
    <col min="2" max="3" width="2.7109375" style="209" customWidth="1"/>
    <col min="4" max="4" width="45.7109375" style="209" customWidth="1"/>
    <col min="5" max="5" width="0.85546875" style="209" customWidth="1"/>
    <col min="6" max="6" width="8.7109375" style="211" customWidth="1"/>
    <col min="7" max="7" width="2.7109375" style="209" customWidth="1"/>
    <col min="8" max="13" width="12.85546875" style="211" customWidth="1"/>
    <col min="14" max="15" width="2.7109375" style="209" customWidth="1"/>
    <col min="16" max="46" width="9.140625" style="547"/>
    <col min="47" max="16384" width="9.140625" style="209"/>
  </cols>
  <sheetData>
    <row r="1" spans="1:46" s="547" customFormat="1" ht="13.15" customHeight="1" x14ac:dyDescent="0.2">
      <c r="F1" s="593"/>
      <c r="H1" s="593"/>
      <c r="I1" s="593"/>
      <c r="J1" s="593"/>
      <c r="K1" s="593"/>
      <c r="L1" s="593"/>
      <c r="M1" s="593"/>
    </row>
    <row r="2" spans="1:46" ht="13.15" customHeight="1" x14ac:dyDescent="0.2">
      <c r="B2" s="80"/>
      <c r="C2" s="81"/>
      <c r="D2" s="81"/>
      <c r="E2" s="81"/>
      <c r="F2" s="82"/>
      <c r="G2" s="81"/>
      <c r="H2" s="82"/>
      <c r="I2" s="82"/>
      <c r="J2" s="82"/>
      <c r="K2" s="82"/>
      <c r="L2" s="414"/>
      <c r="M2" s="414"/>
      <c r="N2" s="81"/>
      <c r="O2" s="83"/>
      <c r="P2" s="594"/>
    </row>
    <row r="3" spans="1:46" ht="13.15" customHeight="1" x14ac:dyDescent="0.2">
      <c r="B3" s="84"/>
      <c r="C3" s="85"/>
      <c r="D3" s="65"/>
      <c r="E3" s="85"/>
      <c r="F3" s="78"/>
      <c r="G3" s="85"/>
      <c r="H3" s="78"/>
      <c r="I3" s="78"/>
      <c r="J3" s="78"/>
      <c r="K3" s="78"/>
      <c r="L3" s="78"/>
      <c r="M3" s="78"/>
      <c r="N3" s="85"/>
      <c r="O3" s="86"/>
    </row>
    <row r="4" spans="1:46" s="195" customFormat="1" ht="18" customHeight="1" x14ac:dyDescent="0.3">
      <c r="A4" s="586"/>
      <c r="B4" s="200"/>
      <c r="C4" s="201" t="s">
        <v>92</v>
      </c>
      <c r="D4" s="201"/>
      <c r="E4" s="201"/>
      <c r="F4" s="202"/>
      <c r="G4" s="201"/>
      <c r="H4" s="202"/>
      <c r="I4" s="202"/>
      <c r="J4" s="202"/>
      <c r="K4" s="202"/>
      <c r="L4" s="202"/>
      <c r="M4" s="202"/>
      <c r="N4" s="201"/>
      <c r="O4" s="203"/>
      <c r="P4" s="586"/>
      <c r="Q4" s="586"/>
      <c r="R4" s="586"/>
      <c r="S4" s="586"/>
      <c r="T4" s="586"/>
      <c r="U4" s="586"/>
      <c r="V4" s="586"/>
      <c r="W4" s="586"/>
      <c r="X4" s="586"/>
      <c r="Y4" s="586"/>
      <c r="Z4" s="586"/>
      <c r="AA4" s="586"/>
      <c r="AB4" s="586"/>
      <c r="AC4" s="586"/>
      <c r="AD4" s="586"/>
      <c r="AE4" s="586"/>
      <c r="AF4" s="586"/>
      <c r="AG4" s="586"/>
      <c r="AH4" s="586"/>
      <c r="AI4" s="586"/>
      <c r="AJ4" s="586"/>
      <c r="AK4" s="586"/>
      <c r="AL4" s="586"/>
      <c r="AM4" s="586"/>
      <c r="AN4" s="586"/>
      <c r="AO4" s="586"/>
      <c r="AP4" s="586"/>
      <c r="AQ4" s="586"/>
      <c r="AR4" s="586"/>
      <c r="AS4" s="586"/>
      <c r="AT4" s="586"/>
    </row>
    <row r="5" spans="1:46" s="652" customFormat="1" ht="16.899999999999999" customHeight="1" x14ac:dyDescent="0.25">
      <c r="A5" s="669"/>
      <c r="B5" s="248"/>
      <c r="C5" s="684" t="str">
        <f>'geg ll'!G8</f>
        <v>Voorbeeld SWV PO Passend Onderwijs Noord-Kennemerland</v>
      </c>
      <c r="D5" s="109"/>
      <c r="E5" s="249"/>
      <c r="F5" s="651"/>
      <c r="G5" s="249"/>
      <c r="H5" s="651"/>
      <c r="I5" s="651"/>
      <c r="J5" s="651"/>
      <c r="K5" s="651"/>
      <c r="L5" s="651"/>
      <c r="M5" s="651"/>
      <c r="N5" s="249"/>
      <c r="O5" s="258"/>
      <c r="P5" s="669"/>
      <c r="Q5" s="669"/>
      <c r="R5" s="669"/>
      <c r="S5" s="669"/>
      <c r="T5" s="669"/>
      <c r="U5" s="669"/>
      <c r="V5" s="669"/>
      <c r="W5" s="669"/>
      <c r="X5" s="669"/>
      <c r="Y5" s="669"/>
      <c r="Z5" s="669"/>
      <c r="AA5" s="669"/>
      <c r="AB5" s="669"/>
      <c r="AC5" s="669"/>
      <c r="AD5" s="669"/>
      <c r="AE5" s="669"/>
      <c r="AF5" s="669"/>
      <c r="AG5" s="669"/>
      <c r="AH5" s="669"/>
      <c r="AI5" s="669"/>
      <c r="AJ5" s="669"/>
      <c r="AK5" s="669"/>
      <c r="AL5" s="669"/>
      <c r="AM5" s="669"/>
      <c r="AN5" s="669"/>
      <c r="AO5" s="669"/>
      <c r="AP5" s="669"/>
      <c r="AQ5" s="669"/>
      <c r="AR5" s="669"/>
      <c r="AS5" s="669"/>
      <c r="AT5" s="669"/>
    </row>
    <row r="6" spans="1:46" ht="13.15" customHeight="1" x14ac:dyDescent="0.2">
      <c r="B6" s="84"/>
      <c r="C6" s="85"/>
      <c r="D6" s="65"/>
      <c r="E6" s="85"/>
      <c r="F6" s="78"/>
      <c r="G6" s="85"/>
      <c r="H6" s="78"/>
      <c r="I6" s="78"/>
      <c r="J6" s="78"/>
      <c r="K6" s="78"/>
      <c r="L6" s="78"/>
      <c r="M6" s="78"/>
      <c r="N6" s="85"/>
      <c r="O6" s="86"/>
    </row>
    <row r="7" spans="1:46" ht="13.15" customHeight="1" x14ac:dyDescent="0.2">
      <c r="B7" s="84"/>
      <c r="C7" s="85"/>
      <c r="D7" s="65"/>
      <c r="E7" s="85"/>
      <c r="F7" s="615"/>
      <c r="G7" s="589"/>
      <c r="H7" s="804"/>
      <c r="I7" s="615"/>
      <c r="J7" s="615"/>
      <c r="K7" s="615"/>
      <c r="L7" s="615"/>
      <c r="M7" s="615"/>
      <c r="N7" s="85"/>
      <c r="O7" s="86"/>
    </row>
    <row r="8" spans="1:46" s="219" customFormat="1" ht="13.15" customHeight="1" x14ac:dyDescent="0.2">
      <c r="A8" s="553"/>
      <c r="B8" s="220"/>
      <c r="C8" s="221"/>
      <c r="D8" s="221"/>
      <c r="E8" s="221"/>
      <c r="F8" s="588" t="s">
        <v>238</v>
      </c>
      <c r="G8" s="589"/>
      <c r="H8" s="702">
        <f>tab!D4</f>
        <v>2018</v>
      </c>
      <c r="I8" s="702">
        <f>tab!E4</f>
        <v>2019</v>
      </c>
      <c r="J8" s="702">
        <f>tab!F4</f>
        <v>2020</v>
      </c>
      <c r="K8" s="702">
        <f>tab!G4</f>
        <v>2021</v>
      </c>
      <c r="L8" s="702">
        <f>tab!H4</f>
        <v>2022</v>
      </c>
      <c r="M8" s="702">
        <f>tab!I4</f>
        <v>2023</v>
      </c>
      <c r="N8" s="221"/>
      <c r="O8" s="222"/>
      <c r="P8" s="616"/>
      <c r="Q8" s="616"/>
      <c r="R8" s="553"/>
      <c r="S8" s="553"/>
      <c r="T8" s="553"/>
      <c r="U8" s="553"/>
      <c r="V8" s="553"/>
      <c r="W8" s="553"/>
      <c r="X8" s="553"/>
      <c r="Y8" s="553"/>
      <c r="Z8" s="553"/>
      <c r="AA8" s="553"/>
      <c r="AB8" s="553"/>
      <c r="AC8" s="553"/>
      <c r="AD8" s="553"/>
      <c r="AE8" s="553"/>
      <c r="AF8" s="553"/>
      <c r="AG8" s="553"/>
      <c r="AH8" s="553"/>
      <c r="AI8" s="553"/>
      <c r="AJ8" s="553"/>
      <c r="AK8" s="553"/>
      <c r="AL8" s="553"/>
      <c r="AM8" s="553"/>
      <c r="AN8" s="553"/>
      <c r="AO8" s="553"/>
      <c r="AP8" s="553"/>
      <c r="AQ8" s="553"/>
      <c r="AR8" s="553"/>
      <c r="AS8" s="553"/>
      <c r="AT8" s="553"/>
    </row>
    <row r="9" spans="1:46" ht="13.15" customHeight="1" x14ac:dyDescent="0.2">
      <c r="B9" s="84"/>
      <c r="C9" s="85"/>
      <c r="D9" s="85"/>
      <c r="E9" s="85"/>
      <c r="F9" s="360"/>
      <c r="G9" s="316"/>
      <c r="H9" s="360"/>
      <c r="I9" s="360"/>
      <c r="J9" s="360"/>
      <c r="K9" s="360"/>
      <c r="L9" s="360"/>
      <c r="M9" s="360"/>
      <c r="N9" s="85"/>
      <c r="O9" s="86"/>
      <c r="P9" s="429"/>
      <c r="Q9" s="429"/>
    </row>
    <row r="10" spans="1:46" ht="13.15" customHeight="1" x14ac:dyDescent="0.2">
      <c r="B10" s="84"/>
      <c r="C10" s="904"/>
      <c r="D10" s="905"/>
      <c r="E10" s="904"/>
      <c r="F10" s="906"/>
      <c r="G10" s="904"/>
      <c r="H10" s="906"/>
      <c r="I10" s="906"/>
      <c r="J10" s="906"/>
      <c r="K10" s="906"/>
      <c r="L10" s="906"/>
      <c r="M10" s="906"/>
      <c r="N10" s="904"/>
      <c r="O10" s="469"/>
      <c r="P10" s="429"/>
      <c r="Q10" s="429"/>
    </row>
    <row r="11" spans="1:46" ht="13.15" customHeight="1" x14ac:dyDescent="0.2">
      <c r="B11" s="84"/>
      <c r="C11" s="904"/>
      <c r="D11" s="912" t="s">
        <v>46</v>
      </c>
      <c r="E11" s="904"/>
      <c r="F11" s="906"/>
      <c r="G11" s="904"/>
      <c r="H11" s="906"/>
      <c r="I11" s="906"/>
      <c r="J11" s="906"/>
      <c r="K11" s="906"/>
      <c r="L11" s="906"/>
      <c r="M11" s="906"/>
      <c r="N11" s="904"/>
      <c r="O11" s="469"/>
      <c r="P11" s="429"/>
      <c r="Q11" s="429"/>
    </row>
    <row r="12" spans="1:46" ht="13.15" customHeight="1" x14ac:dyDescent="0.2">
      <c r="B12" s="84"/>
      <c r="C12" s="904"/>
      <c r="D12" s="905"/>
      <c r="E12" s="904"/>
      <c r="F12" s="906"/>
      <c r="G12" s="904"/>
      <c r="H12" s="906"/>
      <c r="I12" s="906"/>
      <c r="J12" s="906"/>
      <c r="K12" s="906"/>
      <c r="L12" s="906"/>
      <c r="M12" s="906"/>
      <c r="N12" s="904"/>
      <c r="O12" s="469"/>
      <c r="P12" s="429"/>
      <c r="Q12" s="429"/>
    </row>
    <row r="13" spans="1:46" ht="13.15" customHeight="1" x14ac:dyDescent="0.2">
      <c r="B13" s="84"/>
      <c r="C13" s="904"/>
      <c r="D13" s="918" t="s">
        <v>86</v>
      </c>
      <c r="E13" s="904"/>
      <c r="F13" s="906"/>
      <c r="G13" s="904"/>
      <c r="H13" s="906"/>
      <c r="I13" s="906"/>
      <c r="J13" s="906"/>
      <c r="K13" s="906"/>
      <c r="L13" s="906"/>
      <c r="M13" s="906"/>
      <c r="N13" s="904"/>
      <c r="O13" s="469"/>
      <c r="P13" s="429"/>
      <c r="Q13" s="429"/>
    </row>
    <row r="14" spans="1:46" ht="13.15" customHeight="1" x14ac:dyDescent="0.2">
      <c r="B14" s="84"/>
      <c r="C14" s="904"/>
      <c r="D14" s="904" t="s">
        <v>33</v>
      </c>
      <c r="E14" s="904"/>
      <c r="F14" s="906"/>
      <c r="G14" s="904"/>
      <c r="H14" s="1026">
        <f>ROUND('geg ll'!G17*tab!$D$57,0)</f>
        <v>154772</v>
      </c>
      <c r="I14" s="1026">
        <f>ROUND('geg ll'!H17*tab!$E$57,0)</f>
        <v>157094</v>
      </c>
      <c r="J14" s="1026">
        <f>ROUND('geg ll'!I17*tab!$E$57,0)</f>
        <v>157094</v>
      </c>
      <c r="K14" s="1026">
        <f>ROUND('geg ll'!J17*tab!$E$57,0)</f>
        <v>157094</v>
      </c>
      <c r="L14" s="1026">
        <f>ROUND('geg ll'!K17*tab!$E$57,0)</f>
        <v>157094</v>
      </c>
      <c r="M14" s="1026">
        <f>ROUND('geg ll'!L17*tab!$E$57,0)</f>
        <v>157094</v>
      </c>
      <c r="N14" s="904"/>
      <c r="O14" s="469"/>
      <c r="P14" s="429"/>
      <c r="Q14" s="429"/>
    </row>
    <row r="15" spans="1:46" ht="13.15" customHeight="1" x14ac:dyDescent="0.2">
      <c r="B15" s="84"/>
      <c r="C15" s="904"/>
      <c r="D15" s="904"/>
      <c r="E15" s="904"/>
      <c r="F15" s="906"/>
      <c r="G15" s="904"/>
      <c r="H15" s="906"/>
      <c r="I15" s="906"/>
      <c r="J15" s="906"/>
      <c r="K15" s="906"/>
      <c r="L15" s="906"/>
      <c r="M15" s="906"/>
      <c r="N15" s="904"/>
      <c r="O15" s="469"/>
      <c r="P15" s="429"/>
      <c r="Q15" s="429"/>
    </row>
    <row r="16" spans="1:46" ht="13.15" customHeight="1" x14ac:dyDescent="0.2">
      <c r="B16" s="84"/>
      <c r="C16" s="904"/>
      <c r="D16" s="916" t="s">
        <v>817</v>
      </c>
      <c r="E16" s="904"/>
      <c r="F16" s="906"/>
      <c r="G16" s="904"/>
      <c r="H16" s="906"/>
      <c r="I16" s="906"/>
      <c r="J16" s="906"/>
      <c r="K16" s="906"/>
      <c r="L16" s="906"/>
      <c r="M16" s="906"/>
      <c r="N16" s="904"/>
      <c r="O16" s="469"/>
      <c r="P16" s="429"/>
      <c r="Q16" s="429"/>
    </row>
    <row r="17" spans="2:17" ht="13.15" customHeight="1" x14ac:dyDescent="0.2">
      <c r="B17" s="84"/>
      <c r="C17" s="904"/>
      <c r="D17" s="1027"/>
      <c r="E17" s="904"/>
      <c r="F17" s="906"/>
      <c r="G17" s="904"/>
      <c r="H17" s="1028">
        <v>0</v>
      </c>
      <c r="I17" s="1028">
        <f t="shared" ref="I17:J19" si="0">H17</f>
        <v>0</v>
      </c>
      <c r="J17" s="1028">
        <f t="shared" si="0"/>
        <v>0</v>
      </c>
      <c r="K17" s="1028">
        <f t="shared" ref="K17:M20" si="1">J17</f>
        <v>0</v>
      </c>
      <c r="L17" s="1335">
        <f t="shared" si="1"/>
        <v>0</v>
      </c>
      <c r="M17" s="1335">
        <f t="shared" si="1"/>
        <v>0</v>
      </c>
      <c r="N17" s="1025"/>
      <c r="O17" s="469"/>
      <c r="P17" s="429"/>
      <c r="Q17" s="429"/>
    </row>
    <row r="18" spans="2:17" ht="13.15" customHeight="1" x14ac:dyDescent="0.2">
      <c r="B18" s="84"/>
      <c r="C18" s="904"/>
      <c r="D18" s="1027"/>
      <c r="E18" s="904"/>
      <c r="F18" s="906"/>
      <c r="G18" s="904"/>
      <c r="H18" s="1028">
        <v>0</v>
      </c>
      <c r="I18" s="1028">
        <f t="shared" si="0"/>
        <v>0</v>
      </c>
      <c r="J18" s="1028">
        <f t="shared" si="0"/>
        <v>0</v>
      </c>
      <c r="K18" s="1028">
        <f t="shared" si="1"/>
        <v>0</v>
      </c>
      <c r="L18" s="1335">
        <f t="shared" si="1"/>
        <v>0</v>
      </c>
      <c r="M18" s="1335">
        <f t="shared" si="1"/>
        <v>0</v>
      </c>
      <c r="N18" s="1025"/>
      <c r="O18" s="469"/>
      <c r="P18" s="429"/>
      <c r="Q18" s="429"/>
    </row>
    <row r="19" spans="2:17" ht="13.15" customHeight="1" x14ac:dyDescent="0.2">
      <c r="B19" s="84"/>
      <c r="C19" s="904"/>
      <c r="D19" s="1027"/>
      <c r="E19" s="904"/>
      <c r="F19" s="906"/>
      <c r="G19" s="904"/>
      <c r="H19" s="1028">
        <v>0</v>
      </c>
      <c r="I19" s="1028">
        <f>H19</f>
        <v>0</v>
      </c>
      <c r="J19" s="1028">
        <f t="shared" si="0"/>
        <v>0</v>
      </c>
      <c r="K19" s="1028">
        <f t="shared" si="1"/>
        <v>0</v>
      </c>
      <c r="L19" s="1335">
        <f t="shared" si="1"/>
        <v>0</v>
      </c>
      <c r="M19" s="1335">
        <f t="shared" si="1"/>
        <v>0</v>
      </c>
      <c r="N19" s="1025"/>
      <c r="O19" s="469"/>
      <c r="P19" s="429"/>
      <c r="Q19" s="429"/>
    </row>
    <row r="20" spans="2:17" ht="13.15" customHeight="1" x14ac:dyDescent="0.2">
      <c r="B20" s="84"/>
      <c r="C20" s="904"/>
      <c r="D20" s="1029"/>
      <c r="E20" s="904"/>
      <c r="F20" s="906"/>
      <c r="G20" s="904"/>
      <c r="H20" s="1028">
        <v>0</v>
      </c>
      <c r="I20" s="1028">
        <f>H20</f>
        <v>0</v>
      </c>
      <c r="J20" s="1028">
        <f>I20</f>
        <v>0</v>
      </c>
      <c r="K20" s="1028">
        <f t="shared" si="1"/>
        <v>0</v>
      </c>
      <c r="L20" s="1335">
        <f t="shared" si="1"/>
        <v>0</v>
      </c>
      <c r="M20" s="1335">
        <f t="shared" si="1"/>
        <v>0</v>
      </c>
      <c r="N20" s="1023"/>
      <c r="O20" s="469"/>
      <c r="P20" s="429"/>
      <c r="Q20" s="429"/>
    </row>
    <row r="21" spans="2:17" ht="13.15" customHeight="1" x14ac:dyDescent="0.2">
      <c r="B21" s="84"/>
      <c r="C21" s="904"/>
      <c r="D21" s="905"/>
      <c r="E21" s="904"/>
      <c r="F21" s="906"/>
      <c r="G21" s="904"/>
      <c r="H21" s="1030">
        <f t="shared" ref="H21:L21" si="2">SUM(H14:H20)</f>
        <v>154772</v>
      </c>
      <c r="I21" s="1030">
        <f t="shared" si="2"/>
        <v>157094</v>
      </c>
      <c r="J21" s="1030">
        <f t="shared" si="2"/>
        <v>157094</v>
      </c>
      <c r="K21" s="1030">
        <f t="shared" si="2"/>
        <v>157094</v>
      </c>
      <c r="L21" s="1030">
        <f t="shared" si="2"/>
        <v>157094</v>
      </c>
      <c r="M21" s="1030">
        <f>SUM(M14:M20)</f>
        <v>157094</v>
      </c>
      <c r="N21" s="1021"/>
      <c r="O21" s="469"/>
      <c r="P21" s="429"/>
      <c r="Q21" s="429"/>
    </row>
    <row r="22" spans="2:17" ht="13.15" customHeight="1" x14ac:dyDescent="0.2">
      <c r="B22" s="84"/>
      <c r="C22" s="904"/>
      <c r="D22" s="905"/>
      <c r="E22" s="904"/>
      <c r="F22" s="906"/>
      <c r="G22" s="904"/>
      <c r="H22" s="906"/>
      <c r="I22" s="906"/>
      <c r="J22" s="906"/>
      <c r="K22" s="906"/>
      <c r="L22" s="906"/>
      <c r="M22" s="906"/>
      <c r="N22" s="1021"/>
      <c r="O22" s="469"/>
      <c r="P22" s="429"/>
      <c r="Q22" s="429"/>
    </row>
    <row r="23" spans="2:17" ht="13.15" customHeight="1" x14ac:dyDescent="0.2">
      <c r="B23" s="84"/>
      <c r="C23" s="904"/>
      <c r="D23" s="918"/>
      <c r="E23" s="868"/>
      <c r="F23" s="919"/>
      <c r="G23" s="868"/>
      <c r="H23" s="919"/>
      <c r="I23" s="919"/>
      <c r="J23" s="919"/>
      <c r="K23" s="919"/>
      <c r="L23" s="919"/>
      <c r="M23" s="919"/>
      <c r="N23" s="905"/>
      <c r="O23" s="469"/>
      <c r="P23" s="429"/>
      <c r="Q23" s="429"/>
    </row>
    <row r="24" spans="2:17" ht="13.15" customHeight="1" x14ac:dyDescent="0.2">
      <c r="B24" s="84"/>
      <c r="C24" s="868"/>
      <c r="D24" s="918" t="s">
        <v>87</v>
      </c>
      <c r="E24" s="868"/>
      <c r="F24" s="919"/>
      <c r="G24" s="868"/>
      <c r="H24" s="919"/>
      <c r="I24" s="919"/>
      <c r="J24" s="919"/>
      <c r="K24" s="919"/>
      <c r="L24" s="919"/>
      <c r="M24" s="919"/>
      <c r="N24" s="868"/>
      <c r="O24" s="469"/>
      <c r="P24" s="429"/>
      <c r="Q24" s="429"/>
    </row>
    <row r="25" spans="2:17" ht="13.15" customHeight="1" x14ac:dyDescent="0.2">
      <c r="B25" s="84"/>
      <c r="C25" s="868"/>
      <c r="D25" s="868" t="s">
        <v>723</v>
      </c>
      <c r="E25" s="868"/>
      <c r="F25" s="919"/>
      <c r="G25" s="868"/>
      <c r="H25" s="1026">
        <f>ROUND('geg ll'!G38*tab!$D69,0)</f>
        <v>650422</v>
      </c>
      <c r="I25" s="1026">
        <f>ROUND('geg ll'!H38*tab!$E69,0)</f>
        <v>660178</v>
      </c>
      <c r="J25" s="1026">
        <f>ROUND('geg ll'!I38*tab!$E69,0)</f>
        <v>660178</v>
      </c>
      <c r="K25" s="1026">
        <f>ROUND('geg ll'!J38*tab!$E69,0)</f>
        <v>660178</v>
      </c>
      <c r="L25" s="1026">
        <f>ROUND('geg ll'!K38*tab!$E69,0)</f>
        <v>660178</v>
      </c>
      <c r="M25" s="1026">
        <f>ROUND('geg ll'!L38*tab!$E69,0)</f>
        <v>660178</v>
      </c>
      <c r="N25" s="868"/>
      <c r="O25" s="469"/>
      <c r="P25" s="429"/>
      <c r="Q25" s="429"/>
    </row>
    <row r="26" spans="2:17" ht="13.15" customHeight="1" x14ac:dyDescent="0.2">
      <c r="B26" s="84"/>
      <c r="C26" s="868"/>
      <c r="D26" s="868" t="s">
        <v>721</v>
      </c>
      <c r="E26" s="868"/>
      <c r="F26" s="919"/>
      <c r="G26" s="868"/>
      <c r="H26" s="1026">
        <f>+'overdr SO'!J22</f>
        <v>0</v>
      </c>
      <c r="I26" s="1026">
        <f>+'overdr SO'!K22</f>
        <v>0</v>
      </c>
      <c r="J26" s="1026">
        <f>+'overdr SO'!L22</f>
        <v>0</v>
      </c>
      <c r="K26" s="1026">
        <f>+'overdr SO'!M22</f>
        <v>0</v>
      </c>
      <c r="L26" s="1026">
        <f>+'overdr SO'!N22</f>
        <v>0</v>
      </c>
      <c r="M26" s="1026">
        <f>+'overdr SO'!O22</f>
        <v>0</v>
      </c>
      <c r="N26" s="868"/>
      <c r="O26" s="469"/>
      <c r="P26" s="429"/>
      <c r="Q26" s="429"/>
    </row>
    <row r="27" spans="2:17" ht="13.15" customHeight="1" x14ac:dyDescent="0.2">
      <c r="B27" s="84"/>
      <c r="C27" s="868"/>
      <c r="D27" s="868" t="s">
        <v>722</v>
      </c>
      <c r="E27" s="868"/>
      <c r="F27" s="919"/>
      <c r="G27" s="868"/>
      <c r="H27" s="1026">
        <f>+'peild SO'!G28-'overdr SO'!J22</f>
        <v>0</v>
      </c>
      <c r="I27" s="1026">
        <f>+'peild SO'!H28-'overdr SO'!K22</f>
        <v>0</v>
      </c>
      <c r="J27" s="1026">
        <f>+'peild SO'!I28-'overdr SO'!L22</f>
        <v>0</v>
      </c>
      <c r="K27" s="1026">
        <f>+'peild SO'!J28-'overdr SO'!M22</f>
        <v>0</v>
      </c>
      <c r="L27" s="1026">
        <f>+'peild SO'!K28-'overdr SO'!N22</f>
        <v>0</v>
      </c>
      <c r="M27" s="1026">
        <f>+'peild SO'!L28-'overdr SO'!O22</f>
        <v>0</v>
      </c>
      <c r="N27" s="868"/>
      <c r="O27" s="469"/>
      <c r="P27" s="429"/>
      <c r="Q27" s="429"/>
    </row>
    <row r="28" spans="2:17" ht="13.15" customHeight="1" x14ac:dyDescent="0.2">
      <c r="B28" s="84"/>
      <c r="C28" s="868"/>
      <c r="D28" s="868"/>
      <c r="E28" s="868"/>
      <c r="F28" s="919"/>
      <c r="G28" s="868"/>
      <c r="H28" s="1022"/>
      <c r="I28" s="1022"/>
      <c r="J28" s="1022"/>
      <c r="K28" s="1022"/>
      <c r="L28" s="1022"/>
      <c r="M28" s="1022"/>
      <c r="N28" s="868"/>
      <c r="O28" s="469"/>
      <c r="P28" s="429"/>
      <c r="Q28" s="429"/>
    </row>
    <row r="29" spans="2:17" ht="13.15" customHeight="1" x14ac:dyDescent="0.2">
      <c r="B29" s="84"/>
      <c r="C29" s="868"/>
      <c r="D29" s="916" t="s">
        <v>817</v>
      </c>
      <c r="E29" s="868"/>
      <c r="F29" s="919"/>
      <c r="G29" s="868"/>
      <c r="H29" s="919"/>
      <c r="I29" s="919"/>
      <c r="J29" s="919"/>
      <c r="K29" s="919"/>
      <c r="L29" s="919"/>
      <c r="M29" s="919"/>
      <c r="N29" s="868"/>
      <c r="O29" s="469"/>
      <c r="P29" s="429"/>
      <c r="Q29" s="429"/>
    </row>
    <row r="30" spans="2:17" ht="13.15" customHeight="1" x14ac:dyDescent="0.2">
      <c r="B30" s="84"/>
      <c r="C30" s="868"/>
      <c r="D30" s="868" t="s">
        <v>24</v>
      </c>
      <c r="E30" s="868"/>
      <c r="F30" s="919"/>
      <c r="G30" s="868"/>
      <c r="H30" s="1032">
        <f>tab!E82</f>
        <v>124223.67999999999</v>
      </c>
      <c r="I30" s="1032">
        <f>tab!F82</f>
        <v>63043.519999999997</v>
      </c>
      <c r="J30" s="1032">
        <f>tab!G82</f>
        <v>0</v>
      </c>
      <c r="K30" s="1025"/>
      <c r="L30" s="1025"/>
      <c r="M30" s="1025"/>
      <c r="N30" s="1022"/>
      <c r="O30" s="469"/>
      <c r="P30" s="429"/>
      <c r="Q30" s="429"/>
    </row>
    <row r="31" spans="2:17" ht="13.15" customHeight="1" x14ac:dyDescent="0.2">
      <c r="B31" s="84"/>
      <c r="C31" s="868"/>
      <c r="D31" s="1033"/>
      <c r="E31" s="868"/>
      <c r="F31" s="919"/>
      <c r="G31" s="868"/>
      <c r="H31" s="1028">
        <v>0</v>
      </c>
      <c r="I31" s="1028">
        <f t="shared" ref="I31:M31" si="3">H31</f>
        <v>0</v>
      </c>
      <c r="J31" s="1028">
        <f t="shared" si="3"/>
        <v>0</v>
      </c>
      <c r="K31" s="1028">
        <f t="shared" si="3"/>
        <v>0</v>
      </c>
      <c r="L31" s="1335">
        <f t="shared" si="3"/>
        <v>0</v>
      </c>
      <c r="M31" s="1335">
        <f t="shared" si="3"/>
        <v>0</v>
      </c>
      <c r="N31" s="1022"/>
      <c r="O31" s="469"/>
      <c r="P31" s="429"/>
      <c r="Q31" s="429"/>
    </row>
    <row r="32" spans="2:17" ht="13.15" customHeight="1" x14ac:dyDescent="0.2">
      <c r="B32" s="84"/>
      <c r="C32" s="868"/>
      <c r="D32" s="1033"/>
      <c r="E32" s="868"/>
      <c r="F32" s="919"/>
      <c r="G32" s="868"/>
      <c r="H32" s="1028">
        <v>0</v>
      </c>
      <c r="I32" s="1028">
        <f t="shared" ref="I32:J34" si="4">H32</f>
        <v>0</v>
      </c>
      <c r="J32" s="1028">
        <f t="shared" si="4"/>
        <v>0</v>
      </c>
      <c r="K32" s="1028">
        <f t="shared" ref="K32:M34" si="5">J32</f>
        <v>0</v>
      </c>
      <c r="L32" s="1335">
        <f t="shared" si="5"/>
        <v>0</v>
      </c>
      <c r="M32" s="1335">
        <f t="shared" si="5"/>
        <v>0</v>
      </c>
      <c r="N32" s="1022"/>
      <c r="O32" s="469"/>
      <c r="P32" s="429"/>
      <c r="Q32" s="429"/>
    </row>
    <row r="33" spans="1:46" s="210" customFormat="1" ht="13.15" customHeight="1" x14ac:dyDescent="0.2">
      <c r="A33" s="484"/>
      <c r="B33" s="88"/>
      <c r="C33" s="868"/>
      <c r="D33" s="1033"/>
      <c r="E33" s="868"/>
      <c r="F33" s="919"/>
      <c r="G33" s="868"/>
      <c r="H33" s="1028">
        <v>0</v>
      </c>
      <c r="I33" s="1028">
        <f t="shared" si="4"/>
        <v>0</v>
      </c>
      <c r="J33" s="1028">
        <f t="shared" si="4"/>
        <v>0</v>
      </c>
      <c r="K33" s="1028">
        <f t="shared" si="5"/>
        <v>0</v>
      </c>
      <c r="L33" s="1335">
        <f t="shared" si="5"/>
        <v>0</v>
      </c>
      <c r="M33" s="1335">
        <f t="shared" si="5"/>
        <v>0</v>
      </c>
      <c r="N33" s="1022"/>
      <c r="O33" s="964"/>
      <c r="P33" s="490"/>
      <c r="Q33" s="490"/>
      <c r="R33" s="484"/>
      <c r="S33" s="484"/>
      <c r="T33" s="484"/>
      <c r="U33" s="484"/>
      <c r="V33" s="484"/>
      <c r="W33" s="484"/>
      <c r="X33" s="484"/>
      <c r="Y33" s="484"/>
      <c r="Z33" s="484"/>
      <c r="AA33" s="484"/>
      <c r="AB33" s="484"/>
      <c r="AC33" s="484"/>
      <c r="AD33" s="484"/>
      <c r="AE33" s="484"/>
      <c r="AF33" s="484"/>
      <c r="AG33" s="484"/>
      <c r="AH33" s="484"/>
      <c r="AI33" s="484"/>
      <c r="AJ33" s="484"/>
      <c r="AK33" s="484"/>
      <c r="AL33" s="484"/>
      <c r="AM33" s="484"/>
      <c r="AN33" s="484"/>
      <c r="AO33" s="484"/>
      <c r="AP33" s="484"/>
      <c r="AQ33" s="484"/>
      <c r="AR33" s="484"/>
      <c r="AS33" s="484"/>
      <c r="AT33" s="484"/>
    </row>
    <row r="34" spans="1:46" ht="13.15" customHeight="1" x14ac:dyDescent="0.2">
      <c r="B34" s="84"/>
      <c r="C34" s="868"/>
      <c r="D34" s="1034"/>
      <c r="E34" s="868"/>
      <c r="F34" s="919"/>
      <c r="G34" s="868"/>
      <c r="H34" s="1028">
        <v>0</v>
      </c>
      <c r="I34" s="1028">
        <f t="shared" si="4"/>
        <v>0</v>
      </c>
      <c r="J34" s="1028">
        <f>I34</f>
        <v>0</v>
      </c>
      <c r="K34" s="1028">
        <f t="shared" si="5"/>
        <v>0</v>
      </c>
      <c r="L34" s="1335">
        <f t="shared" si="5"/>
        <v>0</v>
      </c>
      <c r="M34" s="1335">
        <f t="shared" si="5"/>
        <v>0</v>
      </c>
      <c r="N34" s="1023"/>
      <c r="O34" s="469"/>
      <c r="P34" s="429"/>
      <c r="Q34" s="429"/>
    </row>
    <row r="35" spans="1:46" ht="13.15" customHeight="1" x14ac:dyDescent="0.2">
      <c r="B35" s="84"/>
      <c r="C35" s="868"/>
      <c r="D35" s="918"/>
      <c r="E35" s="868"/>
      <c r="F35" s="919"/>
      <c r="G35" s="868"/>
      <c r="H35" s="1030">
        <f t="shared" ref="H35:M35" si="6">SUM(H30:H34)</f>
        <v>124223.67999999999</v>
      </c>
      <c r="I35" s="1030">
        <f t="shared" si="6"/>
        <v>63043.519999999997</v>
      </c>
      <c r="J35" s="1030">
        <f t="shared" si="6"/>
        <v>0</v>
      </c>
      <c r="K35" s="1030">
        <f t="shared" si="6"/>
        <v>0</v>
      </c>
      <c r="L35" s="1030">
        <f t="shared" si="6"/>
        <v>0</v>
      </c>
      <c r="M35" s="1030">
        <f t="shared" si="6"/>
        <v>0</v>
      </c>
      <c r="N35" s="1024"/>
      <c r="O35" s="469"/>
      <c r="P35" s="429"/>
      <c r="Q35" s="429"/>
    </row>
    <row r="36" spans="1:46" s="210" customFormat="1" ht="13.15" customHeight="1" x14ac:dyDescent="0.2">
      <c r="A36" s="484"/>
      <c r="B36" s="88"/>
      <c r="C36" s="868"/>
      <c r="D36" s="905"/>
      <c r="E36" s="904"/>
      <c r="F36" s="906"/>
      <c r="G36" s="904"/>
      <c r="H36" s="906"/>
      <c r="I36" s="906"/>
      <c r="J36" s="906"/>
      <c r="K36" s="906"/>
      <c r="L36" s="906"/>
      <c r="M36" s="906"/>
      <c r="N36" s="918"/>
      <c r="O36" s="964"/>
      <c r="P36" s="490"/>
      <c r="Q36" s="490"/>
      <c r="R36" s="484"/>
      <c r="S36" s="484"/>
      <c r="T36" s="484"/>
      <c r="U36" s="484"/>
      <c r="V36" s="484"/>
      <c r="W36" s="484"/>
      <c r="X36" s="484"/>
      <c r="Y36" s="484"/>
      <c r="Z36" s="484"/>
      <c r="AA36" s="484"/>
      <c r="AB36" s="484"/>
      <c r="AC36" s="484"/>
      <c r="AD36" s="484"/>
      <c r="AE36" s="484"/>
      <c r="AF36" s="484"/>
      <c r="AG36" s="484"/>
      <c r="AH36" s="484"/>
      <c r="AI36" s="484"/>
      <c r="AJ36" s="484"/>
      <c r="AK36" s="484"/>
      <c r="AL36" s="484"/>
      <c r="AM36" s="484"/>
      <c r="AN36" s="484"/>
      <c r="AO36" s="484"/>
      <c r="AP36" s="484"/>
      <c r="AQ36" s="484"/>
      <c r="AR36" s="484"/>
      <c r="AS36" s="484"/>
      <c r="AT36" s="484"/>
    </row>
    <row r="37" spans="1:46" s="210" customFormat="1" ht="13.15" customHeight="1" x14ac:dyDescent="0.2">
      <c r="A37" s="484"/>
      <c r="B37" s="88"/>
      <c r="C37" s="868"/>
      <c r="D37" s="918"/>
      <c r="E37" s="868"/>
      <c r="F37" s="919"/>
      <c r="G37" s="868"/>
      <c r="H37" s="919"/>
      <c r="I37" s="919"/>
      <c r="J37" s="919"/>
      <c r="K37" s="919"/>
      <c r="L37" s="919"/>
      <c r="M37" s="919"/>
      <c r="N37" s="918"/>
      <c r="O37" s="964"/>
      <c r="P37" s="490"/>
      <c r="Q37" s="490"/>
      <c r="R37" s="484"/>
      <c r="S37" s="484"/>
      <c r="T37" s="484"/>
      <c r="U37" s="484"/>
      <c r="V37" s="484"/>
      <c r="W37" s="484"/>
      <c r="X37" s="484"/>
      <c r="Y37" s="484"/>
      <c r="Z37" s="484"/>
      <c r="AA37" s="484"/>
      <c r="AB37" s="484"/>
      <c r="AC37" s="484"/>
      <c r="AD37" s="484"/>
      <c r="AE37" s="484"/>
      <c r="AF37" s="484"/>
      <c r="AG37" s="484"/>
      <c r="AH37" s="484"/>
      <c r="AI37" s="484"/>
      <c r="AJ37" s="484"/>
      <c r="AK37" s="484"/>
      <c r="AL37" s="484"/>
      <c r="AM37" s="484"/>
      <c r="AN37" s="484"/>
      <c r="AO37" s="484"/>
      <c r="AP37" s="484"/>
      <c r="AQ37" s="484"/>
      <c r="AR37" s="484"/>
      <c r="AS37" s="484"/>
      <c r="AT37" s="484"/>
    </row>
    <row r="38" spans="1:46" s="210" customFormat="1" ht="13.15" customHeight="1" x14ac:dyDescent="0.2">
      <c r="A38" s="484"/>
      <c r="B38" s="88"/>
      <c r="C38" s="868"/>
      <c r="D38" s="905" t="s">
        <v>234</v>
      </c>
      <c r="E38" s="904"/>
      <c r="F38" s="906"/>
      <c r="G38" s="904"/>
      <c r="H38" s="1030">
        <f t="shared" ref="H38:M38" si="7">H21+H25+H26+H27+H35</f>
        <v>929417.67999999993</v>
      </c>
      <c r="I38" s="1030">
        <f t="shared" si="7"/>
        <v>880315.52</v>
      </c>
      <c r="J38" s="1030">
        <f t="shared" si="7"/>
        <v>817272</v>
      </c>
      <c r="K38" s="1030">
        <f t="shared" si="7"/>
        <v>817272</v>
      </c>
      <c r="L38" s="1030">
        <f t="shared" si="7"/>
        <v>817272</v>
      </c>
      <c r="M38" s="1030">
        <f t="shared" si="7"/>
        <v>817272</v>
      </c>
      <c r="N38" s="918"/>
      <c r="O38" s="964"/>
      <c r="P38" s="490"/>
      <c r="Q38" s="490"/>
      <c r="R38" s="484"/>
      <c r="S38" s="484"/>
      <c r="T38" s="484"/>
      <c r="U38" s="484"/>
      <c r="V38" s="484"/>
      <c r="W38" s="484"/>
      <c r="X38" s="484"/>
      <c r="Y38" s="484"/>
      <c r="Z38" s="484"/>
      <c r="AA38" s="484"/>
      <c r="AB38" s="484"/>
      <c r="AC38" s="484"/>
      <c r="AD38" s="484"/>
      <c r="AE38" s="484"/>
      <c r="AF38" s="484"/>
      <c r="AG38" s="484"/>
      <c r="AH38" s="484"/>
      <c r="AI38" s="484"/>
      <c r="AJ38" s="484"/>
      <c r="AK38" s="484"/>
      <c r="AL38" s="484"/>
      <c r="AM38" s="484"/>
      <c r="AN38" s="484"/>
      <c r="AO38" s="484"/>
      <c r="AP38" s="484"/>
      <c r="AQ38" s="484"/>
      <c r="AR38" s="484"/>
      <c r="AS38" s="484"/>
      <c r="AT38" s="484"/>
    </row>
    <row r="39" spans="1:46" s="210" customFormat="1" ht="13.15" customHeight="1" x14ac:dyDescent="0.2">
      <c r="A39" s="484"/>
      <c r="B39" s="88"/>
      <c r="C39" s="868"/>
      <c r="D39" s="918"/>
      <c r="E39" s="868"/>
      <c r="F39" s="919"/>
      <c r="G39" s="868"/>
      <c r="H39" s="918"/>
      <c r="I39" s="918"/>
      <c r="J39" s="918"/>
      <c r="K39" s="918"/>
      <c r="L39" s="918"/>
      <c r="M39" s="918"/>
      <c r="N39" s="918"/>
      <c r="O39" s="964"/>
      <c r="P39" s="490"/>
      <c r="Q39" s="490"/>
      <c r="R39" s="484"/>
      <c r="S39" s="484"/>
      <c r="T39" s="484"/>
      <c r="U39" s="484"/>
      <c r="V39" s="484"/>
      <c r="W39" s="484"/>
      <c r="X39" s="484"/>
      <c r="Y39" s="484"/>
      <c r="Z39" s="484"/>
      <c r="AA39" s="484"/>
      <c r="AB39" s="484"/>
      <c r="AC39" s="484"/>
      <c r="AD39" s="484"/>
      <c r="AE39" s="484"/>
      <c r="AF39" s="484"/>
      <c r="AG39" s="484"/>
      <c r="AH39" s="484"/>
      <c r="AI39" s="484"/>
      <c r="AJ39" s="484"/>
      <c r="AK39" s="484"/>
      <c r="AL39" s="484"/>
      <c r="AM39" s="484"/>
      <c r="AN39" s="484"/>
      <c r="AO39" s="484"/>
      <c r="AP39" s="484"/>
      <c r="AQ39" s="484"/>
      <c r="AR39" s="484"/>
      <c r="AS39" s="484"/>
      <c r="AT39" s="484"/>
    </row>
    <row r="40" spans="1:46" ht="13.15" customHeight="1" x14ac:dyDescent="0.2">
      <c r="B40" s="84"/>
      <c r="C40" s="85"/>
      <c r="D40" s="85"/>
      <c r="E40" s="85"/>
      <c r="F40" s="78"/>
      <c r="G40" s="85"/>
      <c r="H40" s="78"/>
      <c r="I40" s="78"/>
      <c r="J40" s="78"/>
      <c r="K40" s="78"/>
      <c r="L40" s="78"/>
      <c r="M40" s="78"/>
      <c r="N40" s="85"/>
      <c r="O40" s="86"/>
      <c r="P40" s="429"/>
      <c r="Q40" s="429"/>
    </row>
    <row r="41" spans="1:46" ht="13.15" customHeight="1" x14ac:dyDescent="0.2">
      <c r="B41" s="84"/>
      <c r="C41" s="868"/>
      <c r="D41" s="918"/>
      <c r="E41" s="868"/>
      <c r="F41" s="919"/>
      <c r="G41" s="868"/>
      <c r="H41" s="919"/>
      <c r="I41" s="919"/>
      <c r="J41" s="919"/>
      <c r="K41" s="919"/>
      <c r="L41" s="919"/>
      <c r="M41" s="919"/>
      <c r="N41" s="868"/>
      <c r="O41" s="86"/>
      <c r="P41" s="429"/>
      <c r="Q41" s="429"/>
    </row>
    <row r="42" spans="1:46" ht="13.15" customHeight="1" x14ac:dyDescent="0.2">
      <c r="B42" s="84"/>
      <c r="C42" s="868"/>
      <c r="D42" s="912" t="s">
        <v>282</v>
      </c>
      <c r="E42" s="868"/>
      <c r="F42" s="919"/>
      <c r="G42" s="868"/>
      <c r="H42" s="919"/>
      <c r="I42" s="919"/>
      <c r="J42" s="919"/>
      <c r="K42" s="919"/>
      <c r="L42" s="919"/>
      <c r="M42" s="919"/>
      <c r="N42" s="868"/>
      <c r="O42" s="86"/>
      <c r="P42" s="429"/>
      <c r="Q42" s="429"/>
    </row>
    <row r="43" spans="1:46" ht="13.15" customHeight="1" x14ac:dyDescent="0.2">
      <c r="B43" s="84"/>
      <c r="C43" s="868"/>
      <c r="D43" s="918"/>
      <c r="E43" s="868"/>
      <c r="F43" s="919"/>
      <c r="G43" s="868"/>
      <c r="H43" s="919"/>
      <c r="I43" s="919"/>
      <c r="J43" s="919"/>
      <c r="K43" s="919"/>
      <c r="L43" s="919"/>
      <c r="M43" s="919"/>
      <c r="N43" s="868"/>
      <c r="O43" s="86"/>
      <c r="P43" s="429"/>
      <c r="Q43" s="429"/>
    </row>
    <row r="44" spans="1:46" ht="13.15" customHeight="1" x14ac:dyDescent="0.2">
      <c r="B44" s="84"/>
      <c r="C44" s="868"/>
      <c r="D44" s="918" t="s">
        <v>86</v>
      </c>
      <c r="E44" s="868"/>
      <c r="F44" s="919"/>
      <c r="G44" s="868"/>
      <c r="H44" s="919"/>
      <c r="I44" s="919"/>
      <c r="J44" s="919"/>
      <c r="K44" s="919"/>
      <c r="L44" s="919"/>
      <c r="M44" s="919"/>
      <c r="N44" s="868"/>
      <c r="O44" s="86"/>
      <c r="P44" s="429"/>
      <c r="Q44" s="429"/>
    </row>
    <row r="45" spans="1:46" ht="13.15" customHeight="1" x14ac:dyDescent="0.2">
      <c r="B45" s="84"/>
      <c r="C45" s="868"/>
      <c r="D45" s="1033" t="s">
        <v>204</v>
      </c>
      <c r="E45" s="868"/>
      <c r="F45" s="919"/>
      <c r="G45" s="868"/>
      <c r="H45" s="1028">
        <v>0</v>
      </c>
      <c r="I45" s="1028">
        <f t="shared" ref="I45:J47" si="8">H45</f>
        <v>0</v>
      </c>
      <c r="J45" s="1028">
        <f t="shared" si="8"/>
        <v>0</v>
      </c>
      <c r="K45" s="1028">
        <f t="shared" ref="K45:M47" si="9">J45</f>
        <v>0</v>
      </c>
      <c r="L45" s="1335">
        <f t="shared" si="9"/>
        <v>0</v>
      </c>
      <c r="M45" s="1335">
        <f t="shared" si="9"/>
        <v>0</v>
      </c>
      <c r="N45" s="1022"/>
      <c r="O45" s="86"/>
      <c r="P45" s="429"/>
      <c r="Q45" s="429"/>
    </row>
    <row r="46" spans="1:46" s="210" customFormat="1" ht="13.15" customHeight="1" x14ac:dyDescent="0.2">
      <c r="A46" s="484"/>
      <c r="B46" s="88"/>
      <c r="C46" s="868"/>
      <c r="D46" s="1033"/>
      <c r="E46" s="868"/>
      <c r="F46" s="919"/>
      <c r="G46" s="868"/>
      <c r="H46" s="1028">
        <v>0</v>
      </c>
      <c r="I46" s="1028">
        <f t="shared" si="8"/>
        <v>0</v>
      </c>
      <c r="J46" s="1028">
        <f t="shared" si="8"/>
        <v>0</v>
      </c>
      <c r="K46" s="1028">
        <f t="shared" si="9"/>
        <v>0</v>
      </c>
      <c r="L46" s="1335">
        <f t="shared" si="9"/>
        <v>0</v>
      </c>
      <c r="M46" s="1335">
        <f t="shared" si="9"/>
        <v>0</v>
      </c>
      <c r="N46" s="1022"/>
      <c r="O46" s="99"/>
      <c r="P46" s="490"/>
      <c r="Q46" s="490"/>
      <c r="R46" s="484"/>
      <c r="S46" s="484"/>
      <c r="T46" s="484"/>
      <c r="U46" s="484"/>
      <c r="V46" s="484"/>
      <c r="W46" s="484"/>
      <c r="X46" s="484"/>
      <c r="Y46" s="484"/>
      <c r="Z46" s="484"/>
      <c r="AA46" s="484"/>
      <c r="AB46" s="484"/>
      <c r="AC46" s="484"/>
      <c r="AD46" s="484"/>
      <c r="AE46" s="484"/>
      <c r="AF46" s="484"/>
      <c r="AG46" s="484"/>
      <c r="AH46" s="484"/>
      <c r="AI46" s="484"/>
      <c r="AJ46" s="484"/>
      <c r="AK46" s="484"/>
      <c r="AL46" s="484"/>
      <c r="AM46" s="484"/>
      <c r="AN46" s="484"/>
      <c r="AO46" s="484"/>
      <c r="AP46" s="484"/>
      <c r="AQ46" s="484"/>
      <c r="AR46" s="484"/>
      <c r="AS46" s="484"/>
      <c r="AT46" s="484"/>
    </row>
    <row r="47" spans="1:46" ht="13.15" customHeight="1" x14ac:dyDescent="0.2">
      <c r="B47" s="84"/>
      <c r="C47" s="868"/>
      <c r="D47" s="1033"/>
      <c r="E47" s="868"/>
      <c r="F47" s="919"/>
      <c r="G47" s="868"/>
      <c r="H47" s="1028">
        <v>0</v>
      </c>
      <c r="I47" s="1028">
        <f t="shared" si="8"/>
        <v>0</v>
      </c>
      <c r="J47" s="1028">
        <f t="shared" si="8"/>
        <v>0</v>
      </c>
      <c r="K47" s="1028">
        <f t="shared" si="9"/>
        <v>0</v>
      </c>
      <c r="L47" s="1335">
        <f t="shared" si="9"/>
        <v>0</v>
      </c>
      <c r="M47" s="1335">
        <f t="shared" si="9"/>
        <v>0</v>
      </c>
      <c r="N47" s="1022"/>
      <c r="O47" s="86"/>
      <c r="P47" s="429"/>
      <c r="Q47" s="429"/>
    </row>
    <row r="48" spans="1:46" ht="13.15" customHeight="1" x14ac:dyDescent="0.2">
      <c r="B48" s="84"/>
      <c r="C48" s="868"/>
      <c r="D48" s="918"/>
      <c r="E48" s="868"/>
      <c r="F48" s="919"/>
      <c r="G48" s="868"/>
      <c r="H48" s="1030">
        <f t="shared" ref="H48:L48" si="10">SUM(H45:H47)</f>
        <v>0</v>
      </c>
      <c r="I48" s="1030">
        <f t="shared" si="10"/>
        <v>0</v>
      </c>
      <c r="J48" s="1030">
        <f t="shared" si="10"/>
        <v>0</v>
      </c>
      <c r="K48" s="1030">
        <f t="shared" si="10"/>
        <v>0</v>
      </c>
      <c r="L48" s="1030">
        <f t="shared" si="10"/>
        <v>0</v>
      </c>
      <c r="M48" s="1030">
        <f>SUM(M45:M47)</f>
        <v>0</v>
      </c>
      <c r="N48" s="1022"/>
      <c r="O48" s="86"/>
      <c r="P48" s="429"/>
      <c r="Q48" s="429"/>
    </row>
    <row r="49" spans="2:17" ht="13.15" customHeight="1" x14ac:dyDescent="0.2">
      <c r="B49" s="84"/>
      <c r="C49" s="868"/>
      <c r="D49" s="905"/>
      <c r="E49" s="904"/>
      <c r="F49" s="906"/>
      <c r="G49" s="904"/>
      <c r="H49" s="906"/>
      <c r="I49" s="906"/>
      <c r="J49" s="906"/>
      <c r="K49" s="906"/>
      <c r="L49" s="906"/>
      <c r="M49" s="906"/>
      <c r="N49" s="919"/>
      <c r="O49" s="86"/>
      <c r="P49" s="429"/>
      <c r="Q49" s="429"/>
    </row>
    <row r="50" spans="2:17" ht="13.15" customHeight="1" x14ac:dyDescent="0.2">
      <c r="B50" s="84"/>
      <c r="C50" s="868"/>
      <c r="D50" s="918"/>
      <c r="E50" s="868"/>
      <c r="F50" s="919"/>
      <c r="G50" s="868"/>
      <c r="H50" s="919"/>
      <c r="I50" s="919"/>
      <c r="J50" s="919"/>
      <c r="K50" s="919"/>
      <c r="L50" s="919"/>
      <c r="M50" s="919"/>
      <c r="N50" s="919"/>
      <c r="O50" s="86"/>
      <c r="P50" s="429"/>
      <c r="Q50" s="429"/>
    </row>
    <row r="51" spans="2:17" ht="13.15" customHeight="1" x14ac:dyDescent="0.2">
      <c r="B51" s="84"/>
      <c r="C51" s="868"/>
      <c r="D51" s="918" t="s">
        <v>87</v>
      </c>
      <c r="E51" s="904"/>
      <c r="F51" s="906"/>
      <c r="G51" s="904"/>
      <c r="H51" s="906"/>
      <c r="I51" s="906"/>
      <c r="J51" s="906"/>
      <c r="K51" s="906"/>
      <c r="L51" s="906"/>
      <c r="M51" s="906"/>
      <c r="N51" s="919"/>
      <c r="O51" s="86"/>
      <c r="P51" s="429"/>
      <c r="Q51" s="429"/>
    </row>
    <row r="52" spans="2:17" ht="13.15" customHeight="1" x14ac:dyDescent="0.2">
      <c r="B52" s="84"/>
      <c r="C52" s="868"/>
      <c r="D52" s="1033" t="s">
        <v>204</v>
      </c>
      <c r="E52" s="868"/>
      <c r="F52" s="919"/>
      <c r="G52" s="868"/>
      <c r="H52" s="1028">
        <v>0</v>
      </c>
      <c r="I52" s="1028">
        <f t="shared" ref="I52:J54" si="11">H52</f>
        <v>0</v>
      </c>
      <c r="J52" s="1028">
        <f t="shared" si="11"/>
        <v>0</v>
      </c>
      <c r="K52" s="1028">
        <f t="shared" ref="K52:M54" si="12">J52</f>
        <v>0</v>
      </c>
      <c r="L52" s="1335">
        <f t="shared" si="12"/>
        <v>0</v>
      </c>
      <c r="M52" s="1335">
        <f t="shared" si="12"/>
        <v>0</v>
      </c>
      <c r="N52" s="919"/>
      <c r="O52" s="86"/>
      <c r="P52" s="429"/>
      <c r="Q52" s="429"/>
    </row>
    <row r="53" spans="2:17" ht="13.15" customHeight="1" x14ac:dyDescent="0.2">
      <c r="B53" s="84"/>
      <c r="C53" s="868"/>
      <c r="D53" s="1033"/>
      <c r="E53" s="868"/>
      <c r="F53" s="919"/>
      <c r="G53" s="868"/>
      <c r="H53" s="1028">
        <v>0</v>
      </c>
      <c r="I53" s="1028">
        <f t="shared" si="11"/>
        <v>0</v>
      </c>
      <c r="J53" s="1028">
        <f t="shared" si="11"/>
        <v>0</v>
      </c>
      <c r="K53" s="1028">
        <f t="shared" si="12"/>
        <v>0</v>
      </c>
      <c r="L53" s="1335">
        <f t="shared" si="12"/>
        <v>0</v>
      </c>
      <c r="M53" s="1335">
        <f t="shared" si="12"/>
        <v>0</v>
      </c>
      <c r="N53" s="919"/>
      <c r="O53" s="86"/>
      <c r="P53" s="429"/>
      <c r="Q53" s="429"/>
    </row>
    <row r="54" spans="2:17" ht="13.15" customHeight="1" x14ac:dyDescent="0.2">
      <c r="B54" s="84"/>
      <c r="C54" s="868"/>
      <c r="D54" s="1033"/>
      <c r="E54" s="868"/>
      <c r="F54" s="919"/>
      <c r="G54" s="868"/>
      <c r="H54" s="1028">
        <v>0</v>
      </c>
      <c r="I54" s="1028">
        <f t="shared" si="11"/>
        <v>0</v>
      </c>
      <c r="J54" s="1028">
        <f t="shared" si="11"/>
        <v>0</v>
      </c>
      <c r="K54" s="1028">
        <f t="shared" si="12"/>
        <v>0</v>
      </c>
      <c r="L54" s="1335">
        <f t="shared" si="12"/>
        <v>0</v>
      </c>
      <c r="M54" s="1335">
        <f t="shared" si="12"/>
        <v>0</v>
      </c>
      <c r="N54" s="919"/>
      <c r="O54" s="86"/>
      <c r="P54" s="429"/>
      <c r="Q54" s="429"/>
    </row>
    <row r="55" spans="2:17" ht="13.15" customHeight="1" x14ac:dyDescent="0.2">
      <c r="B55" s="84"/>
      <c r="C55" s="868"/>
      <c r="D55" s="918"/>
      <c r="E55" s="868"/>
      <c r="F55" s="919"/>
      <c r="G55" s="868"/>
      <c r="H55" s="1030">
        <f t="shared" ref="H55:L55" si="13">SUM(H52:H54)</f>
        <v>0</v>
      </c>
      <c r="I55" s="1030">
        <f t="shared" si="13"/>
        <v>0</v>
      </c>
      <c r="J55" s="1030">
        <f t="shared" si="13"/>
        <v>0</v>
      </c>
      <c r="K55" s="1030">
        <f t="shared" si="13"/>
        <v>0</v>
      </c>
      <c r="L55" s="1030">
        <f t="shared" si="13"/>
        <v>0</v>
      </c>
      <c r="M55" s="1030">
        <f>SUM(M52:M54)</f>
        <v>0</v>
      </c>
      <c r="N55" s="919"/>
      <c r="O55" s="86"/>
      <c r="P55" s="429"/>
      <c r="Q55" s="429"/>
    </row>
    <row r="56" spans="2:17" ht="13.15" customHeight="1" x14ac:dyDescent="0.2">
      <c r="B56" s="84"/>
      <c r="C56" s="868"/>
      <c r="D56" s="905"/>
      <c r="E56" s="904"/>
      <c r="F56" s="906"/>
      <c r="G56" s="904"/>
      <c r="H56" s="906"/>
      <c r="I56" s="906"/>
      <c r="J56" s="906"/>
      <c r="K56" s="906"/>
      <c r="L56" s="906"/>
      <c r="M56" s="906"/>
      <c r="N56" s="919"/>
      <c r="O56" s="86"/>
      <c r="P56" s="429"/>
      <c r="Q56" s="429"/>
    </row>
    <row r="57" spans="2:17" ht="13.15" customHeight="1" x14ac:dyDescent="0.2">
      <c r="B57" s="84"/>
      <c r="C57" s="868"/>
      <c r="D57" s="918"/>
      <c r="E57" s="868"/>
      <c r="F57" s="919"/>
      <c r="G57" s="868"/>
      <c r="H57" s="919"/>
      <c r="I57" s="919"/>
      <c r="J57" s="919"/>
      <c r="K57" s="919"/>
      <c r="L57" s="919"/>
      <c r="M57" s="919"/>
      <c r="N57" s="919"/>
      <c r="O57" s="86"/>
      <c r="P57" s="429"/>
      <c r="Q57" s="429"/>
    </row>
    <row r="58" spans="2:17" ht="13.15" customHeight="1" x14ac:dyDescent="0.2">
      <c r="B58" s="84"/>
      <c r="C58" s="868"/>
      <c r="D58" s="918" t="s">
        <v>234</v>
      </c>
      <c r="E58" s="868"/>
      <c r="F58" s="919"/>
      <c r="G58" s="868"/>
      <c r="H58" s="1030">
        <f t="shared" ref="H58:L58" si="14">H48+H55</f>
        <v>0</v>
      </c>
      <c r="I58" s="1030">
        <f t="shared" si="14"/>
        <v>0</v>
      </c>
      <c r="J58" s="1030">
        <f t="shared" si="14"/>
        <v>0</v>
      </c>
      <c r="K58" s="1030">
        <f t="shared" si="14"/>
        <v>0</v>
      </c>
      <c r="L58" s="1030">
        <f t="shared" si="14"/>
        <v>0</v>
      </c>
      <c r="M58" s="1030">
        <f>M48+M55</f>
        <v>0</v>
      </c>
      <c r="N58" s="1024"/>
      <c r="O58" s="86"/>
      <c r="P58" s="429"/>
      <c r="Q58" s="429"/>
    </row>
    <row r="59" spans="2:17" ht="13.15" customHeight="1" x14ac:dyDescent="0.2">
      <c r="B59" s="84"/>
      <c r="C59" s="868"/>
      <c r="D59" s="918"/>
      <c r="E59" s="868"/>
      <c r="F59" s="919"/>
      <c r="G59" s="868"/>
      <c r="H59" s="919"/>
      <c r="I59" s="919"/>
      <c r="J59" s="919"/>
      <c r="K59" s="919"/>
      <c r="L59" s="919"/>
      <c r="M59" s="919"/>
      <c r="N59" s="868"/>
      <c r="O59" s="86"/>
      <c r="P59" s="429"/>
      <c r="Q59" s="429"/>
    </row>
    <row r="60" spans="2:17" ht="13.15" customHeight="1" x14ac:dyDescent="0.2">
      <c r="B60" s="84"/>
      <c r="C60" s="85"/>
      <c r="D60" s="85"/>
      <c r="E60" s="85"/>
      <c r="F60" s="78"/>
      <c r="G60" s="85"/>
      <c r="H60" s="78"/>
      <c r="I60" s="78"/>
      <c r="J60" s="78"/>
      <c r="K60" s="78"/>
      <c r="L60" s="78"/>
      <c r="M60" s="78"/>
      <c r="N60" s="85"/>
      <c r="O60" s="86"/>
      <c r="P60" s="429"/>
      <c r="Q60" s="429"/>
    </row>
    <row r="61" spans="2:17" ht="13.15" customHeight="1" x14ac:dyDescent="0.2">
      <c r="B61" s="84"/>
      <c r="C61" s="868"/>
      <c r="D61" s="918"/>
      <c r="E61" s="868"/>
      <c r="F61" s="919"/>
      <c r="G61" s="868"/>
      <c r="H61" s="919"/>
      <c r="I61" s="919"/>
      <c r="J61" s="919"/>
      <c r="K61" s="919"/>
      <c r="L61" s="919"/>
      <c r="M61" s="919"/>
      <c r="N61" s="868"/>
      <c r="O61" s="86"/>
      <c r="P61" s="429"/>
      <c r="Q61" s="429"/>
    </row>
    <row r="62" spans="2:17" ht="13.15" customHeight="1" x14ac:dyDescent="0.2">
      <c r="B62" s="84"/>
      <c r="C62" s="868"/>
      <c r="D62" s="912" t="s">
        <v>283</v>
      </c>
      <c r="E62" s="868"/>
      <c r="F62" s="919"/>
      <c r="G62" s="868"/>
      <c r="H62" s="919"/>
      <c r="I62" s="919"/>
      <c r="J62" s="919"/>
      <c r="K62" s="919"/>
      <c r="L62" s="919"/>
      <c r="M62" s="919"/>
      <c r="N62" s="868"/>
      <c r="O62" s="86"/>
      <c r="P62" s="429"/>
      <c r="Q62" s="429"/>
    </row>
    <row r="63" spans="2:17" ht="13.15" customHeight="1" x14ac:dyDescent="0.2">
      <c r="B63" s="84"/>
      <c r="C63" s="868"/>
      <c r="D63" s="918"/>
      <c r="E63" s="868"/>
      <c r="F63" s="919"/>
      <c r="G63" s="868"/>
      <c r="H63" s="919"/>
      <c r="I63" s="919"/>
      <c r="J63" s="919"/>
      <c r="K63" s="919"/>
      <c r="L63" s="919"/>
      <c r="M63" s="919"/>
      <c r="N63" s="868"/>
      <c r="O63" s="86"/>
      <c r="P63" s="429"/>
      <c r="Q63" s="429"/>
    </row>
    <row r="64" spans="2:17" ht="13.15" customHeight="1" x14ac:dyDescent="0.2">
      <c r="B64" s="84"/>
      <c r="C64" s="868"/>
      <c r="D64" s="918" t="s">
        <v>86</v>
      </c>
      <c r="E64" s="868"/>
      <c r="F64" s="868"/>
      <c r="G64" s="868"/>
      <c r="H64" s="868"/>
      <c r="I64" s="868"/>
      <c r="J64" s="868"/>
      <c r="K64" s="868"/>
      <c r="L64" s="868"/>
      <c r="M64" s="868"/>
      <c r="N64" s="1022"/>
      <c r="O64" s="86"/>
      <c r="P64" s="429"/>
      <c r="Q64" s="429"/>
    </row>
    <row r="65" spans="2:17" ht="13.15" customHeight="1" x14ac:dyDescent="0.2">
      <c r="B65" s="84"/>
      <c r="C65" s="868"/>
      <c r="D65" s="868" t="s">
        <v>383</v>
      </c>
      <c r="E65" s="904"/>
      <c r="F65" s="906"/>
      <c r="G65" s="904"/>
      <c r="H65" s="1032">
        <f>ROUND(+'geg ll'!G99*(tab!$D$55+tab!$D$56)+'geg ll'!G100*tab!$D$56,0)</f>
        <v>0</v>
      </c>
      <c r="I65" s="1032">
        <f>ROUND(+'geg ll'!H99*(tab!$E$55+tab!$E$56)+'geg ll'!H100*tab!$E$56,0)</f>
        <v>0</v>
      </c>
      <c r="J65" s="1032">
        <f>ROUND(+'geg ll'!I99*(tab!$E$55+tab!$E$56)+'geg ll'!I100*tab!$E$56,0)</f>
        <v>0</v>
      </c>
      <c r="K65" s="1032">
        <f>ROUND(+'geg ll'!J99*(tab!$E$55+tab!$E$56)+'geg ll'!J100*tab!$E$56,0)</f>
        <v>0</v>
      </c>
      <c r="L65" s="1032">
        <f>ROUND(+'geg ll'!K99*(tab!$E$55+tab!$E$56)+'geg ll'!K100*tab!$E$56,0)</f>
        <v>0</v>
      </c>
      <c r="M65" s="1032">
        <f>ROUND(+'geg ll'!L99*(tab!$E$55+tab!$E$56)+'geg ll'!L100*tab!$E$56,0)</f>
        <v>0</v>
      </c>
      <c r="N65" s="1022"/>
      <c r="O65" s="86"/>
      <c r="P65" s="429"/>
      <c r="Q65" s="429"/>
    </row>
    <row r="66" spans="2:17" ht="13.15" customHeight="1" x14ac:dyDescent="0.2">
      <c r="B66" s="84"/>
      <c r="C66" s="868"/>
      <c r="D66" s="868" t="s">
        <v>284</v>
      </c>
      <c r="E66" s="868"/>
      <c r="F66" s="919"/>
      <c r="G66" s="868"/>
      <c r="H66" s="1028">
        <v>0</v>
      </c>
      <c r="I66" s="1035">
        <f>H66</f>
        <v>0</v>
      </c>
      <c r="J66" s="1035">
        <f>I66</f>
        <v>0</v>
      </c>
      <c r="K66" s="1035">
        <f t="shared" ref="K66:M71" si="15">J66</f>
        <v>0</v>
      </c>
      <c r="L66" s="1336">
        <f t="shared" si="15"/>
        <v>0</v>
      </c>
      <c r="M66" s="1336">
        <f t="shared" si="15"/>
        <v>0</v>
      </c>
      <c r="N66" s="1022"/>
      <c r="O66" s="86"/>
      <c r="P66" s="429"/>
      <c r="Q66" s="429"/>
    </row>
    <row r="67" spans="2:17" ht="13.15" customHeight="1" x14ac:dyDescent="0.2">
      <c r="B67" s="84"/>
      <c r="C67" s="868"/>
      <c r="D67" s="1033" t="s">
        <v>285</v>
      </c>
      <c r="E67" s="868"/>
      <c r="F67" s="919"/>
      <c r="G67" s="868"/>
      <c r="H67" s="1028">
        <v>0</v>
      </c>
      <c r="I67" s="1035">
        <f t="shared" ref="I67:J71" si="16">H67</f>
        <v>0</v>
      </c>
      <c r="J67" s="1035">
        <f t="shared" si="16"/>
        <v>0</v>
      </c>
      <c r="K67" s="1035">
        <f t="shared" si="15"/>
        <v>0</v>
      </c>
      <c r="L67" s="1336">
        <f t="shared" si="15"/>
        <v>0</v>
      </c>
      <c r="M67" s="1336">
        <f t="shared" si="15"/>
        <v>0</v>
      </c>
      <c r="N67" s="1022"/>
      <c r="O67" s="86"/>
      <c r="P67" s="429"/>
      <c r="Q67" s="429"/>
    </row>
    <row r="68" spans="2:17" ht="13.15" customHeight="1" x14ac:dyDescent="0.2">
      <c r="B68" s="84"/>
      <c r="C68" s="868"/>
      <c r="D68" s="1033"/>
      <c r="E68" s="868"/>
      <c r="F68" s="919"/>
      <c r="G68" s="868"/>
      <c r="H68" s="1028">
        <v>0</v>
      </c>
      <c r="I68" s="1035">
        <f t="shared" si="16"/>
        <v>0</v>
      </c>
      <c r="J68" s="1035">
        <f t="shared" si="16"/>
        <v>0</v>
      </c>
      <c r="K68" s="1035">
        <f t="shared" si="15"/>
        <v>0</v>
      </c>
      <c r="L68" s="1336">
        <f t="shared" si="15"/>
        <v>0</v>
      </c>
      <c r="M68" s="1336">
        <f t="shared" si="15"/>
        <v>0</v>
      </c>
      <c r="N68" s="1022"/>
      <c r="O68" s="86"/>
      <c r="P68" s="429"/>
      <c r="Q68" s="429"/>
    </row>
    <row r="69" spans="2:17" ht="13.15" customHeight="1" x14ac:dyDescent="0.2">
      <c r="B69" s="84"/>
      <c r="C69" s="868"/>
      <c r="D69" s="1033"/>
      <c r="E69" s="868"/>
      <c r="F69" s="919"/>
      <c r="G69" s="868"/>
      <c r="H69" s="1028">
        <v>0</v>
      </c>
      <c r="I69" s="1035">
        <f t="shared" si="16"/>
        <v>0</v>
      </c>
      <c r="J69" s="1035">
        <f t="shared" si="16"/>
        <v>0</v>
      </c>
      <c r="K69" s="1035">
        <f t="shared" si="15"/>
        <v>0</v>
      </c>
      <c r="L69" s="1336">
        <f t="shared" si="15"/>
        <v>0</v>
      </c>
      <c r="M69" s="1336">
        <f t="shared" si="15"/>
        <v>0</v>
      </c>
      <c r="N69" s="1022"/>
      <c r="O69" s="86"/>
      <c r="P69" s="429"/>
      <c r="Q69" s="429"/>
    </row>
    <row r="70" spans="2:17" ht="13.15" customHeight="1" x14ac:dyDescent="0.2">
      <c r="B70" s="84"/>
      <c r="C70" s="868"/>
      <c r="D70" s="1033"/>
      <c r="E70" s="868"/>
      <c r="F70" s="919"/>
      <c r="G70" s="868"/>
      <c r="H70" s="1028">
        <v>0</v>
      </c>
      <c r="I70" s="1035">
        <f t="shared" si="16"/>
        <v>0</v>
      </c>
      <c r="J70" s="1035">
        <f t="shared" si="16"/>
        <v>0</v>
      </c>
      <c r="K70" s="1035">
        <f t="shared" si="15"/>
        <v>0</v>
      </c>
      <c r="L70" s="1336">
        <f t="shared" si="15"/>
        <v>0</v>
      </c>
      <c r="M70" s="1336">
        <f t="shared" si="15"/>
        <v>0</v>
      </c>
      <c r="N70" s="1022"/>
      <c r="O70" s="86"/>
      <c r="P70" s="429"/>
      <c r="Q70" s="429"/>
    </row>
    <row r="71" spans="2:17" ht="13.15" customHeight="1" x14ac:dyDescent="0.2">
      <c r="B71" s="84"/>
      <c r="C71" s="868"/>
      <c r="D71" s="1033"/>
      <c r="E71" s="868"/>
      <c r="F71" s="919"/>
      <c r="G71" s="868"/>
      <c r="H71" s="1028">
        <v>0</v>
      </c>
      <c r="I71" s="1035">
        <f t="shared" si="16"/>
        <v>0</v>
      </c>
      <c r="J71" s="1035">
        <f t="shared" si="16"/>
        <v>0</v>
      </c>
      <c r="K71" s="1035">
        <f t="shared" si="15"/>
        <v>0</v>
      </c>
      <c r="L71" s="1336">
        <f t="shared" si="15"/>
        <v>0</v>
      </c>
      <c r="M71" s="1336">
        <f t="shared" si="15"/>
        <v>0</v>
      </c>
      <c r="N71" s="1022"/>
      <c r="O71" s="86"/>
      <c r="P71" s="429"/>
      <c r="Q71" s="429"/>
    </row>
    <row r="72" spans="2:17" ht="13.15" customHeight="1" x14ac:dyDescent="0.2">
      <c r="B72" s="84"/>
      <c r="C72" s="868"/>
      <c r="D72" s="918"/>
      <c r="E72" s="868"/>
      <c r="F72" s="919"/>
      <c r="G72" s="868"/>
      <c r="H72" s="1030">
        <f t="shared" ref="H72:L72" si="17">SUM(H65:H71)</f>
        <v>0</v>
      </c>
      <c r="I72" s="1030">
        <f t="shared" si="17"/>
        <v>0</v>
      </c>
      <c r="J72" s="1030">
        <f t="shared" si="17"/>
        <v>0</v>
      </c>
      <c r="K72" s="1030">
        <f t="shared" si="17"/>
        <v>0</v>
      </c>
      <c r="L72" s="1030">
        <f t="shared" si="17"/>
        <v>0</v>
      </c>
      <c r="M72" s="1030">
        <f>SUM(M65:M71)</f>
        <v>0</v>
      </c>
      <c r="N72" s="868"/>
      <c r="O72" s="86"/>
      <c r="P72" s="429"/>
      <c r="Q72" s="429"/>
    </row>
    <row r="73" spans="2:17" ht="13.15" customHeight="1" x14ac:dyDescent="0.2">
      <c r="B73" s="84"/>
      <c r="C73" s="868"/>
      <c r="D73" s="905"/>
      <c r="E73" s="904"/>
      <c r="F73" s="906"/>
      <c r="G73" s="904"/>
      <c r="H73" s="906"/>
      <c r="I73" s="906"/>
      <c r="J73" s="906"/>
      <c r="K73" s="906"/>
      <c r="L73" s="906"/>
      <c r="M73" s="906"/>
      <c r="N73" s="868"/>
      <c r="O73" s="86"/>
      <c r="P73" s="429"/>
      <c r="Q73" s="429"/>
    </row>
    <row r="74" spans="2:17" ht="13.15" customHeight="1" x14ac:dyDescent="0.2">
      <c r="B74" s="84"/>
      <c r="C74" s="868"/>
      <c r="D74" s="918"/>
      <c r="E74" s="868"/>
      <c r="F74" s="919"/>
      <c r="G74" s="868"/>
      <c r="H74" s="919"/>
      <c r="I74" s="919"/>
      <c r="J74" s="919"/>
      <c r="K74" s="919"/>
      <c r="L74" s="919"/>
      <c r="M74" s="919"/>
      <c r="N74" s="868"/>
      <c r="O74" s="86"/>
      <c r="P74" s="429"/>
      <c r="Q74" s="429"/>
    </row>
    <row r="75" spans="2:17" ht="13.15" customHeight="1" x14ac:dyDescent="0.2">
      <c r="B75" s="84"/>
      <c r="C75" s="868"/>
      <c r="D75" s="918" t="s">
        <v>87</v>
      </c>
      <c r="E75" s="868"/>
      <c r="F75" s="919"/>
      <c r="G75" s="868"/>
      <c r="H75" s="1036"/>
      <c r="I75" s="1036"/>
      <c r="J75" s="1036"/>
      <c r="K75" s="1036"/>
      <c r="L75" s="1036"/>
      <c r="M75" s="1036"/>
      <c r="N75" s="868"/>
      <c r="O75" s="86"/>
      <c r="P75" s="429"/>
      <c r="Q75" s="429"/>
    </row>
    <row r="76" spans="2:17" ht="13.15" customHeight="1" x14ac:dyDescent="0.2">
      <c r="B76" s="84"/>
      <c r="C76" s="868"/>
      <c r="D76" s="904" t="s">
        <v>284</v>
      </c>
      <c r="E76" s="868"/>
      <c r="F76" s="919"/>
      <c r="G76" s="868"/>
      <c r="H76" s="1028">
        <v>0</v>
      </c>
      <c r="I76" s="1035">
        <f t="shared" ref="I76:M76" si="18">+H76</f>
        <v>0</v>
      </c>
      <c r="J76" s="1035">
        <f t="shared" si="18"/>
        <v>0</v>
      </c>
      <c r="K76" s="1035">
        <f t="shared" si="18"/>
        <v>0</v>
      </c>
      <c r="L76" s="1336">
        <f t="shared" si="18"/>
        <v>0</v>
      </c>
      <c r="M76" s="1336">
        <f t="shared" si="18"/>
        <v>0</v>
      </c>
      <c r="N76" s="868"/>
      <c r="O76" s="86"/>
      <c r="P76" s="429"/>
      <c r="Q76" s="429"/>
    </row>
    <row r="77" spans="2:17" ht="13.15" customHeight="1" x14ac:dyDescent="0.2">
      <c r="B77" s="84"/>
      <c r="C77" s="868"/>
      <c r="D77" s="1033" t="s">
        <v>285</v>
      </c>
      <c r="E77" s="868"/>
      <c r="F77" s="919"/>
      <c r="G77" s="868"/>
      <c r="H77" s="1028">
        <v>0</v>
      </c>
      <c r="I77" s="1035">
        <f t="shared" ref="I77:J81" si="19">H77</f>
        <v>0</v>
      </c>
      <c r="J77" s="1035">
        <f t="shared" si="19"/>
        <v>0</v>
      </c>
      <c r="K77" s="1035">
        <f t="shared" ref="K77:M81" si="20">J77</f>
        <v>0</v>
      </c>
      <c r="L77" s="1336">
        <f t="shared" si="20"/>
        <v>0</v>
      </c>
      <c r="M77" s="1336">
        <f t="shared" si="20"/>
        <v>0</v>
      </c>
      <c r="N77" s="868"/>
      <c r="O77" s="86"/>
      <c r="P77" s="429"/>
      <c r="Q77" s="429"/>
    </row>
    <row r="78" spans="2:17" ht="13.15" customHeight="1" x14ac:dyDescent="0.2">
      <c r="B78" s="84"/>
      <c r="C78" s="868"/>
      <c r="D78" s="1033"/>
      <c r="E78" s="868"/>
      <c r="F78" s="919"/>
      <c r="G78" s="868"/>
      <c r="H78" s="1028">
        <v>0</v>
      </c>
      <c r="I78" s="1035">
        <f t="shared" si="19"/>
        <v>0</v>
      </c>
      <c r="J78" s="1035">
        <f t="shared" si="19"/>
        <v>0</v>
      </c>
      <c r="K78" s="1035">
        <f t="shared" si="20"/>
        <v>0</v>
      </c>
      <c r="L78" s="1336">
        <f t="shared" si="20"/>
        <v>0</v>
      </c>
      <c r="M78" s="1336">
        <f t="shared" si="20"/>
        <v>0</v>
      </c>
      <c r="N78" s="868"/>
      <c r="O78" s="86"/>
      <c r="P78" s="429"/>
      <c r="Q78" s="429"/>
    </row>
    <row r="79" spans="2:17" ht="13.15" customHeight="1" x14ac:dyDescent="0.2">
      <c r="B79" s="84"/>
      <c r="C79" s="868"/>
      <c r="D79" s="1033"/>
      <c r="E79" s="868"/>
      <c r="F79" s="919"/>
      <c r="G79" s="868"/>
      <c r="H79" s="1028">
        <v>0</v>
      </c>
      <c r="I79" s="1035">
        <f t="shared" si="19"/>
        <v>0</v>
      </c>
      <c r="J79" s="1035">
        <f t="shared" si="19"/>
        <v>0</v>
      </c>
      <c r="K79" s="1035">
        <f t="shared" si="20"/>
        <v>0</v>
      </c>
      <c r="L79" s="1336">
        <f t="shared" si="20"/>
        <v>0</v>
      </c>
      <c r="M79" s="1336">
        <f t="shared" si="20"/>
        <v>0</v>
      </c>
      <c r="N79" s="868"/>
      <c r="O79" s="86"/>
      <c r="P79" s="429"/>
      <c r="Q79" s="429"/>
    </row>
    <row r="80" spans="2:17" ht="13.15" customHeight="1" x14ac:dyDescent="0.2">
      <c r="B80" s="84"/>
      <c r="C80" s="868"/>
      <c r="D80" s="1033"/>
      <c r="E80" s="868"/>
      <c r="F80" s="919"/>
      <c r="G80" s="868"/>
      <c r="H80" s="1028">
        <v>0</v>
      </c>
      <c r="I80" s="1035">
        <f t="shared" si="19"/>
        <v>0</v>
      </c>
      <c r="J80" s="1035">
        <f t="shared" si="19"/>
        <v>0</v>
      </c>
      <c r="K80" s="1035">
        <f t="shared" si="20"/>
        <v>0</v>
      </c>
      <c r="L80" s="1336">
        <f t="shared" si="20"/>
        <v>0</v>
      </c>
      <c r="M80" s="1336">
        <f t="shared" si="20"/>
        <v>0</v>
      </c>
      <c r="N80" s="868"/>
      <c r="O80" s="86"/>
      <c r="P80" s="429"/>
      <c r="Q80" s="429"/>
    </row>
    <row r="81" spans="2:17" ht="13.15" customHeight="1" x14ac:dyDescent="0.2">
      <c r="B81" s="84"/>
      <c r="C81" s="868"/>
      <c r="D81" s="1033"/>
      <c r="E81" s="868"/>
      <c r="F81" s="919"/>
      <c r="G81" s="868"/>
      <c r="H81" s="1028">
        <v>0</v>
      </c>
      <c r="I81" s="1035">
        <f t="shared" si="19"/>
        <v>0</v>
      </c>
      <c r="J81" s="1035">
        <f t="shared" si="19"/>
        <v>0</v>
      </c>
      <c r="K81" s="1035">
        <f t="shared" si="20"/>
        <v>0</v>
      </c>
      <c r="L81" s="1336">
        <f t="shared" si="20"/>
        <v>0</v>
      </c>
      <c r="M81" s="1336">
        <f t="shared" si="20"/>
        <v>0</v>
      </c>
      <c r="N81" s="868"/>
      <c r="O81" s="86"/>
      <c r="P81" s="429"/>
      <c r="Q81" s="429"/>
    </row>
    <row r="82" spans="2:17" ht="13.15" customHeight="1" x14ac:dyDescent="0.2">
      <c r="B82" s="84"/>
      <c r="C82" s="868"/>
      <c r="D82" s="918" t="s">
        <v>234</v>
      </c>
      <c r="E82" s="868"/>
      <c r="F82" s="919"/>
      <c r="G82" s="868"/>
      <c r="H82" s="1030">
        <f t="shared" ref="H82:L82" si="21">SUM(H76:H81)</f>
        <v>0</v>
      </c>
      <c r="I82" s="1030">
        <f t="shared" si="21"/>
        <v>0</v>
      </c>
      <c r="J82" s="1030">
        <f t="shared" si="21"/>
        <v>0</v>
      </c>
      <c r="K82" s="1030">
        <f t="shared" si="21"/>
        <v>0</v>
      </c>
      <c r="L82" s="1030">
        <f t="shared" si="21"/>
        <v>0</v>
      </c>
      <c r="M82" s="1030">
        <f>SUM(M76:M81)</f>
        <v>0</v>
      </c>
      <c r="N82" s="868"/>
      <c r="O82" s="86"/>
      <c r="P82" s="429"/>
      <c r="Q82" s="429"/>
    </row>
    <row r="83" spans="2:17" ht="13.15" customHeight="1" x14ac:dyDescent="0.2">
      <c r="B83" s="84"/>
      <c r="C83" s="868"/>
      <c r="D83" s="905"/>
      <c r="E83" s="904"/>
      <c r="F83" s="906"/>
      <c r="G83" s="904"/>
      <c r="H83" s="906"/>
      <c r="I83" s="906"/>
      <c r="J83" s="906"/>
      <c r="K83" s="906"/>
      <c r="L83" s="906"/>
      <c r="M83" s="906"/>
      <c r="N83" s="868"/>
      <c r="O83" s="86"/>
      <c r="P83" s="429"/>
      <c r="Q83" s="429"/>
    </row>
    <row r="84" spans="2:17" ht="13.15" customHeight="1" x14ac:dyDescent="0.2">
      <c r="B84" s="84"/>
      <c r="C84" s="868"/>
      <c r="D84" s="918"/>
      <c r="E84" s="868"/>
      <c r="F84" s="919"/>
      <c r="G84" s="868"/>
      <c r="H84" s="919"/>
      <c r="I84" s="919"/>
      <c r="J84" s="919"/>
      <c r="K84" s="919"/>
      <c r="L84" s="919"/>
      <c r="M84" s="919"/>
      <c r="N84" s="868"/>
      <c r="O84" s="86"/>
      <c r="P84" s="429"/>
      <c r="Q84" s="429"/>
    </row>
    <row r="85" spans="2:17" ht="13.15" customHeight="1" x14ac:dyDescent="0.2">
      <c r="B85" s="84"/>
      <c r="C85" s="868"/>
      <c r="D85" s="918" t="s">
        <v>234</v>
      </c>
      <c r="E85" s="868"/>
      <c r="F85" s="919"/>
      <c r="G85" s="868"/>
      <c r="H85" s="1030">
        <f t="shared" ref="H85:L85" si="22">H72+H82</f>
        <v>0</v>
      </c>
      <c r="I85" s="1030">
        <f t="shared" si="22"/>
        <v>0</v>
      </c>
      <c r="J85" s="1030">
        <f t="shared" si="22"/>
        <v>0</v>
      </c>
      <c r="K85" s="1030">
        <f t="shared" si="22"/>
        <v>0</v>
      </c>
      <c r="L85" s="1030">
        <f t="shared" si="22"/>
        <v>0</v>
      </c>
      <c r="M85" s="1030">
        <f>M72+M82</f>
        <v>0</v>
      </c>
      <c r="N85" s="868"/>
      <c r="O85" s="86"/>
      <c r="P85" s="429"/>
      <c r="Q85" s="429"/>
    </row>
    <row r="86" spans="2:17" ht="13.15" customHeight="1" x14ac:dyDescent="0.2">
      <c r="B86" s="84"/>
      <c r="C86" s="868"/>
      <c r="D86" s="918"/>
      <c r="E86" s="868"/>
      <c r="F86" s="919"/>
      <c r="G86" s="868"/>
      <c r="H86" s="919"/>
      <c r="I86" s="919"/>
      <c r="J86" s="919"/>
      <c r="K86" s="919"/>
      <c r="L86" s="919"/>
      <c r="M86" s="919"/>
      <c r="N86" s="868"/>
      <c r="O86" s="86"/>
      <c r="P86" s="429"/>
      <c r="Q86" s="429"/>
    </row>
    <row r="87" spans="2:17" ht="13.15" customHeight="1" x14ac:dyDescent="0.2">
      <c r="B87" s="84"/>
      <c r="C87" s="1037"/>
      <c r="D87" s="1037"/>
      <c r="E87" s="1037"/>
      <c r="F87" s="1038"/>
      <c r="G87" s="1037"/>
      <c r="H87" s="1038"/>
      <c r="I87" s="1038"/>
      <c r="J87" s="1038"/>
      <c r="K87" s="1038"/>
      <c r="L87" s="1038"/>
      <c r="M87" s="1038"/>
      <c r="N87" s="1037"/>
      <c r="O87" s="86"/>
      <c r="P87" s="429"/>
      <c r="Q87" s="429"/>
    </row>
    <row r="88" spans="2:17" ht="13.15" customHeight="1" x14ac:dyDescent="0.2">
      <c r="B88" s="84"/>
      <c r="C88" s="868"/>
      <c r="D88" s="918"/>
      <c r="E88" s="868"/>
      <c r="F88" s="919"/>
      <c r="G88" s="868"/>
      <c r="H88" s="919"/>
      <c r="I88" s="919"/>
      <c r="J88" s="919"/>
      <c r="K88" s="919"/>
      <c r="L88" s="919"/>
      <c r="M88" s="919"/>
      <c r="N88" s="868"/>
      <c r="O88" s="86"/>
      <c r="P88" s="429"/>
      <c r="Q88" s="429"/>
    </row>
    <row r="89" spans="2:17" ht="13.15" customHeight="1" x14ac:dyDescent="0.2">
      <c r="B89" s="84"/>
      <c r="C89" s="868"/>
      <c r="D89" s="918" t="s">
        <v>295</v>
      </c>
      <c r="E89" s="868"/>
      <c r="F89" s="919"/>
      <c r="G89" s="868"/>
      <c r="H89" s="1030">
        <f t="shared" ref="H89:L89" si="23">H38+H58+H85</f>
        <v>929417.67999999993</v>
      </c>
      <c r="I89" s="1030">
        <f t="shared" si="23"/>
        <v>880315.52</v>
      </c>
      <c r="J89" s="1030">
        <f t="shared" si="23"/>
        <v>817272</v>
      </c>
      <c r="K89" s="1030">
        <f t="shared" si="23"/>
        <v>817272</v>
      </c>
      <c r="L89" s="1030">
        <f t="shared" si="23"/>
        <v>817272</v>
      </c>
      <c r="M89" s="1030">
        <f>M38+M58+M85</f>
        <v>817272</v>
      </c>
      <c r="N89" s="868"/>
      <c r="O89" s="86"/>
      <c r="P89" s="429"/>
      <c r="Q89" s="429"/>
    </row>
    <row r="90" spans="2:17" ht="13.15" customHeight="1" x14ac:dyDescent="0.2">
      <c r="B90" s="84"/>
      <c r="C90" s="868"/>
      <c r="D90" s="918"/>
      <c r="E90" s="868"/>
      <c r="F90" s="919"/>
      <c r="G90" s="868"/>
      <c r="H90" s="919"/>
      <c r="I90" s="919"/>
      <c r="J90" s="919"/>
      <c r="K90" s="919"/>
      <c r="L90" s="919"/>
      <c r="M90" s="919"/>
      <c r="N90" s="868"/>
      <c r="O90" s="86"/>
      <c r="P90" s="429"/>
      <c r="Q90" s="429"/>
    </row>
    <row r="91" spans="2:17" ht="13.15" customHeight="1" x14ac:dyDescent="0.2">
      <c r="B91" s="84"/>
      <c r="C91" s="85"/>
      <c r="D91" s="85"/>
      <c r="E91" s="85"/>
      <c r="F91" s="78"/>
      <c r="G91" s="85"/>
      <c r="H91" s="78"/>
      <c r="I91" s="78"/>
      <c r="J91" s="78"/>
      <c r="K91" s="78"/>
      <c r="L91" s="78"/>
      <c r="M91" s="78"/>
      <c r="N91" s="85"/>
      <c r="O91" s="86"/>
      <c r="P91" s="429"/>
      <c r="Q91" s="429"/>
    </row>
    <row r="92" spans="2:17" ht="13.15" customHeight="1" x14ac:dyDescent="0.2">
      <c r="B92" s="94"/>
      <c r="C92" s="91"/>
      <c r="D92" s="91"/>
      <c r="E92" s="91"/>
      <c r="F92" s="92"/>
      <c r="G92" s="91"/>
      <c r="H92" s="92"/>
      <c r="I92" s="92"/>
      <c r="J92" s="92"/>
      <c r="K92" s="92"/>
      <c r="L92" s="92"/>
      <c r="M92" s="92"/>
      <c r="N92" s="91"/>
      <c r="O92" s="93"/>
      <c r="P92" s="429"/>
      <c r="Q92" s="429"/>
    </row>
    <row r="93" spans="2:17" ht="13.15" customHeight="1" x14ac:dyDescent="0.2">
      <c r="B93" s="80"/>
      <c r="C93" s="81"/>
      <c r="D93" s="81"/>
      <c r="E93" s="81"/>
      <c r="F93" s="82"/>
      <c r="G93" s="81"/>
      <c r="H93" s="82"/>
      <c r="I93" s="82"/>
      <c r="J93" s="82"/>
      <c r="K93" s="82"/>
      <c r="L93" s="82"/>
      <c r="M93" s="82"/>
      <c r="N93" s="81"/>
      <c r="O93" s="83"/>
      <c r="P93" s="429"/>
      <c r="Q93" s="429"/>
    </row>
    <row r="94" spans="2:17" ht="13.15" customHeight="1" x14ac:dyDescent="0.2">
      <c r="B94" s="84"/>
      <c r="C94" s="85"/>
      <c r="D94" s="85"/>
      <c r="E94" s="85"/>
      <c r="F94" s="78"/>
      <c r="G94" s="85"/>
      <c r="H94" s="78"/>
      <c r="I94" s="78"/>
      <c r="J94" s="78"/>
      <c r="K94" s="78"/>
      <c r="L94" s="78"/>
      <c r="M94" s="78"/>
      <c r="N94" s="85"/>
      <c r="O94" s="86"/>
      <c r="P94" s="429"/>
      <c r="Q94" s="429"/>
    </row>
    <row r="95" spans="2:17" ht="13.15" customHeight="1" x14ac:dyDescent="0.2">
      <c r="B95" s="84"/>
      <c r="C95" s="85"/>
      <c r="D95" s="85"/>
      <c r="E95" s="85"/>
      <c r="F95" s="78"/>
      <c r="G95" s="85"/>
      <c r="H95" s="702">
        <f t="shared" ref="H95:M95" si="24">H8</f>
        <v>2018</v>
      </c>
      <c r="I95" s="702">
        <f t="shared" si="24"/>
        <v>2019</v>
      </c>
      <c r="J95" s="702">
        <f t="shared" si="24"/>
        <v>2020</v>
      </c>
      <c r="K95" s="702">
        <f t="shared" si="24"/>
        <v>2021</v>
      </c>
      <c r="L95" s="702">
        <f t="shared" si="24"/>
        <v>2022</v>
      </c>
      <c r="M95" s="702">
        <f t="shared" si="24"/>
        <v>2023</v>
      </c>
      <c r="N95" s="85"/>
      <c r="O95" s="86"/>
      <c r="P95" s="429"/>
      <c r="Q95" s="429"/>
    </row>
    <row r="96" spans="2:17" ht="13.15" customHeight="1" x14ac:dyDescent="0.2">
      <c r="B96" s="84"/>
      <c r="C96" s="85"/>
      <c r="D96" s="85"/>
      <c r="E96" s="85"/>
      <c r="F96" s="78"/>
      <c r="G96" s="85"/>
      <c r="H96" s="78"/>
      <c r="I96" s="78"/>
      <c r="J96" s="78"/>
      <c r="K96" s="78"/>
      <c r="L96" s="78"/>
      <c r="M96" s="78"/>
      <c r="N96" s="85"/>
      <c r="O96" s="86"/>
      <c r="P96" s="429"/>
      <c r="Q96" s="429"/>
    </row>
    <row r="97" spans="2:17" ht="13.15" customHeight="1" x14ac:dyDescent="0.2">
      <c r="B97" s="84"/>
      <c r="C97" s="868"/>
      <c r="D97" s="868"/>
      <c r="E97" s="868"/>
      <c r="F97" s="919"/>
      <c r="G97" s="868"/>
      <c r="H97" s="919"/>
      <c r="I97" s="919"/>
      <c r="J97" s="919"/>
      <c r="K97" s="919"/>
      <c r="L97" s="919"/>
      <c r="M97" s="919"/>
      <c r="N97" s="868"/>
      <c r="O97" s="86"/>
      <c r="P97" s="429"/>
      <c r="Q97" s="429"/>
    </row>
    <row r="98" spans="2:17" ht="13.15" customHeight="1" x14ac:dyDescent="0.2">
      <c r="B98" s="84"/>
      <c r="C98" s="868"/>
      <c r="D98" s="912" t="s">
        <v>192</v>
      </c>
      <c r="E98" s="868"/>
      <c r="F98" s="926" t="s">
        <v>333</v>
      </c>
      <c r="G98" s="868"/>
      <c r="H98" s="919"/>
      <c r="I98" s="919"/>
      <c r="J98" s="919"/>
      <c r="K98" s="919"/>
      <c r="L98" s="919"/>
      <c r="M98" s="919"/>
      <c r="N98" s="868"/>
      <c r="O98" s="86"/>
      <c r="P98" s="429"/>
      <c r="Q98" s="429"/>
    </row>
    <row r="99" spans="2:17" ht="13.15" customHeight="1" x14ac:dyDescent="0.2">
      <c r="B99" s="84"/>
      <c r="C99" s="868"/>
      <c r="D99" s="868"/>
      <c r="E99" s="868"/>
      <c r="F99" s="919"/>
      <c r="G99" s="868"/>
      <c r="H99" s="919"/>
      <c r="I99" s="919"/>
      <c r="J99" s="919"/>
      <c r="K99" s="919"/>
      <c r="L99" s="919"/>
      <c r="M99" s="919"/>
      <c r="N99" s="868"/>
      <c r="O99" s="86"/>
      <c r="P99" s="429"/>
      <c r="Q99" s="429"/>
    </row>
    <row r="100" spans="2:17" ht="13.15" customHeight="1" x14ac:dyDescent="0.2">
      <c r="B100" s="84"/>
      <c r="C100" s="868"/>
      <c r="D100" s="921" t="s">
        <v>197</v>
      </c>
      <c r="E100" s="868"/>
      <c r="F100" s="1039"/>
      <c r="G100" s="868"/>
      <c r="H100" s="1026">
        <f>act!G30</f>
        <v>0</v>
      </c>
      <c r="I100" s="1026">
        <f>act!H30</f>
        <v>0</v>
      </c>
      <c r="J100" s="1026">
        <f>act!I30</f>
        <v>0</v>
      </c>
      <c r="K100" s="1026">
        <f>act!J30</f>
        <v>0</v>
      </c>
      <c r="L100" s="1026">
        <f>act!K30</f>
        <v>0</v>
      </c>
      <c r="M100" s="1026">
        <f>act!M30</f>
        <v>0</v>
      </c>
      <c r="N100" s="868"/>
      <c r="O100" s="86"/>
      <c r="P100" s="429"/>
      <c r="Q100" s="429"/>
    </row>
    <row r="101" spans="2:17" ht="13.15" customHeight="1" x14ac:dyDescent="0.2">
      <c r="B101" s="84"/>
      <c r="C101" s="868"/>
      <c r="D101" s="921" t="s">
        <v>200</v>
      </c>
      <c r="E101" s="868"/>
      <c r="F101" s="1039"/>
      <c r="G101" s="868"/>
      <c r="H101" s="1026">
        <f>act!G31</f>
        <v>0</v>
      </c>
      <c r="I101" s="1026">
        <f>act!H31</f>
        <v>0</v>
      </c>
      <c r="J101" s="1026">
        <f>act!I31</f>
        <v>0</v>
      </c>
      <c r="K101" s="1026">
        <f>act!J31</f>
        <v>0</v>
      </c>
      <c r="L101" s="1026">
        <f>act!K31</f>
        <v>0</v>
      </c>
      <c r="M101" s="1026">
        <f>act!M31</f>
        <v>0</v>
      </c>
      <c r="N101" s="868"/>
      <c r="O101" s="86"/>
      <c r="P101" s="429"/>
      <c r="Q101" s="429"/>
    </row>
    <row r="102" spans="2:17" ht="13.15" customHeight="1" x14ac:dyDescent="0.2">
      <c r="B102" s="84"/>
      <c r="C102" s="868"/>
      <c r="D102" s="921" t="s">
        <v>201</v>
      </c>
      <c r="E102" s="868"/>
      <c r="F102" s="1039"/>
      <c r="G102" s="868"/>
      <c r="H102" s="1026">
        <f>act!G32</f>
        <v>0</v>
      </c>
      <c r="I102" s="1026">
        <f>act!H32</f>
        <v>0</v>
      </c>
      <c r="J102" s="1026">
        <f>act!I32</f>
        <v>0</v>
      </c>
      <c r="K102" s="1026">
        <f>act!J32</f>
        <v>0</v>
      </c>
      <c r="L102" s="1026">
        <f>act!K32</f>
        <v>0</v>
      </c>
      <c r="M102" s="1026">
        <f>act!M32</f>
        <v>0</v>
      </c>
      <c r="N102" s="868"/>
      <c r="O102" s="86"/>
      <c r="P102" s="429"/>
      <c r="Q102" s="429"/>
    </row>
    <row r="103" spans="2:17" ht="13.15" customHeight="1" x14ac:dyDescent="0.2">
      <c r="B103" s="84"/>
      <c r="C103" s="868"/>
      <c r="D103" s="921" t="s">
        <v>202</v>
      </c>
      <c r="E103" s="868"/>
      <c r="F103" s="1039"/>
      <c r="G103" s="868"/>
      <c r="H103" s="1026">
        <f>act!G33</f>
        <v>0</v>
      </c>
      <c r="I103" s="1026">
        <f>act!H33</f>
        <v>0</v>
      </c>
      <c r="J103" s="1026">
        <f>act!I33</f>
        <v>0</v>
      </c>
      <c r="K103" s="1026">
        <f>act!J33</f>
        <v>0</v>
      </c>
      <c r="L103" s="1026">
        <f>act!K33</f>
        <v>0</v>
      </c>
      <c r="M103" s="1026">
        <f>act!M33</f>
        <v>0</v>
      </c>
      <c r="N103" s="868"/>
      <c r="O103" s="86"/>
      <c r="P103" s="429"/>
      <c r="Q103" s="429"/>
    </row>
    <row r="104" spans="2:17" ht="13.15" customHeight="1" x14ac:dyDescent="0.2">
      <c r="B104" s="84"/>
      <c r="C104" s="868"/>
      <c r="D104" s="868"/>
      <c r="E104" s="868"/>
      <c r="F104" s="919"/>
      <c r="G104" s="868"/>
      <c r="H104" s="919"/>
      <c r="I104" s="919"/>
      <c r="J104" s="919"/>
      <c r="K104" s="919"/>
      <c r="L104" s="919"/>
      <c r="M104" s="919"/>
      <c r="N104" s="868"/>
      <c r="O104" s="86"/>
      <c r="P104" s="429"/>
      <c r="Q104" s="429"/>
    </row>
    <row r="105" spans="2:17" ht="13.15" customHeight="1" x14ac:dyDescent="0.2">
      <c r="B105" s="84"/>
      <c r="C105" s="868"/>
      <c r="D105" s="918" t="s">
        <v>234</v>
      </c>
      <c r="E105" s="868"/>
      <c r="F105" s="919"/>
      <c r="G105" s="868"/>
      <c r="H105" s="1030">
        <f t="shared" ref="H105:L105" si="25">SUM(H100:H103)</f>
        <v>0</v>
      </c>
      <c r="I105" s="1030">
        <f t="shared" si="25"/>
        <v>0</v>
      </c>
      <c r="J105" s="1030">
        <f t="shared" si="25"/>
        <v>0</v>
      </c>
      <c r="K105" s="1030">
        <f t="shared" si="25"/>
        <v>0</v>
      </c>
      <c r="L105" s="1030">
        <f t="shared" si="25"/>
        <v>0</v>
      </c>
      <c r="M105" s="1030">
        <f>SUM(M100:M103)</f>
        <v>0</v>
      </c>
      <c r="N105" s="868"/>
      <c r="O105" s="86"/>
      <c r="P105" s="429"/>
      <c r="Q105" s="429"/>
    </row>
    <row r="106" spans="2:17" ht="13.15" customHeight="1" x14ac:dyDescent="0.2">
      <c r="B106" s="84"/>
      <c r="C106" s="868"/>
      <c r="D106" s="868"/>
      <c r="E106" s="868"/>
      <c r="F106" s="919"/>
      <c r="G106" s="868"/>
      <c r="H106" s="919"/>
      <c r="I106" s="919"/>
      <c r="J106" s="919"/>
      <c r="K106" s="919"/>
      <c r="L106" s="919"/>
      <c r="M106" s="919"/>
      <c r="N106" s="868"/>
      <c r="O106" s="86"/>
      <c r="P106" s="429"/>
      <c r="Q106" s="429"/>
    </row>
    <row r="107" spans="2:17" ht="13.15" customHeight="1" x14ac:dyDescent="0.2">
      <c r="B107" s="84"/>
      <c r="C107" s="1037"/>
      <c r="D107" s="1037"/>
      <c r="E107" s="1037"/>
      <c r="F107" s="1038"/>
      <c r="G107" s="1037"/>
      <c r="H107" s="1038"/>
      <c r="I107" s="1038"/>
      <c r="J107" s="1038"/>
      <c r="K107" s="1038"/>
      <c r="L107" s="1038"/>
      <c r="M107" s="1038"/>
      <c r="N107" s="1037"/>
      <c r="O107" s="86"/>
      <c r="P107" s="429"/>
      <c r="Q107" s="429"/>
    </row>
    <row r="108" spans="2:17" ht="13.15" customHeight="1" x14ac:dyDescent="0.2">
      <c r="B108" s="84"/>
      <c r="C108" s="868"/>
      <c r="D108" s="868"/>
      <c r="E108" s="868"/>
      <c r="F108" s="919"/>
      <c r="G108" s="868"/>
      <c r="H108" s="919"/>
      <c r="I108" s="919"/>
      <c r="J108" s="919"/>
      <c r="K108" s="919"/>
      <c r="L108" s="919"/>
      <c r="M108" s="919"/>
      <c r="N108" s="868"/>
      <c r="O108" s="86"/>
      <c r="P108" s="429"/>
      <c r="Q108" s="429"/>
    </row>
    <row r="109" spans="2:17" ht="13.15" customHeight="1" x14ac:dyDescent="0.2">
      <c r="B109" s="84"/>
      <c r="C109" s="868"/>
      <c r="D109" s="912" t="s">
        <v>193</v>
      </c>
      <c r="E109" s="868"/>
      <c r="F109" s="919"/>
      <c r="G109" s="868"/>
      <c r="H109" s="919"/>
      <c r="I109" s="919"/>
      <c r="J109" s="919"/>
      <c r="K109" s="919"/>
      <c r="L109" s="919"/>
      <c r="M109" s="919"/>
      <c r="N109" s="868"/>
      <c r="O109" s="86"/>
      <c r="P109" s="429"/>
      <c r="Q109" s="429"/>
    </row>
    <row r="110" spans="2:17" ht="13.15" customHeight="1" x14ac:dyDescent="0.2">
      <c r="B110" s="84"/>
      <c r="C110" s="868"/>
      <c r="D110" s="868"/>
      <c r="E110" s="868"/>
      <c r="F110" s="919"/>
      <c r="G110" s="868"/>
      <c r="H110" s="919"/>
      <c r="I110" s="919"/>
      <c r="J110" s="919"/>
      <c r="K110" s="919"/>
      <c r="L110" s="919"/>
      <c r="M110" s="919"/>
      <c r="N110" s="868"/>
      <c r="O110" s="86"/>
      <c r="P110" s="429"/>
      <c r="Q110" s="429"/>
    </row>
    <row r="111" spans="2:17" ht="13.15" customHeight="1" x14ac:dyDescent="0.2">
      <c r="B111" s="84"/>
      <c r="C111" s="868"/>
      <c r="D111" s="918" t="s">
        <v>86</v>
      </c>
      <c r="E111" s="868"/>
      <c r="F111" s="919"/>
      <c r="G111" s="868"/>
      <c r="H111" s="919"/>
      <c r="I111" s="919"/>
      <c r="J111" s="919"/>
      <c r="K111" s="919"/>
      <c r="L111" s="919"/>
      <c r="M111" s="919"/>
      <c r="N111" s="868"/>
      <c r="O111" s="86"/>
      <c r="P111" s="429"/>
      <c r="Q111" s="429"/>
    </row>
    <row r="112" spans="2:17" ht="13.15" customHeight="1" x14ac:dyDescent="0.2">
      <c r="B112" s="84"/>
      <c r="C112" s="868"/>
      <c r="D112" s="1033"/>
      <c r="E112" s="868"/>
      <c r="F112" s="1039"/>
      <c r="G112" s="868"/>
      <c r="H112" s="1028">
        <v>0</v>
      </c>
      <c r="I112" s="1028">
        <f t="shared" ref="I112:J114" si="26">H112</f>
        <v>0</v>
      </c>
      <c r="J112" s="1028">
        <f t="shared" si="26"/>
        <v>0</v>
      </c>
      <c r="K112" s="1028">
        <f t="shared" ref="K112:M114" si="27">J112</f>
        <v>0</v>
      </c>
      <c r="L112" s="1335">
        <f t="shared" si="27"/>
        <v>0</v>
      </c>
      <c r="M112" s="1335">
        <f t="shared" si="27"/>
        <v>0</v>
      </c>
      <c r="N112" s="868"/>
      <c r="O112" s="86"/>
      <c r="P112" s="429"/>
      <c r="Q112" s="429"/>
    </row>
    <row r="113" spans="2:17" ht="13.15" customHeight="1" x14ac:dyDescent="0.2">
      <c r="B113" s="84"/>
      <c r="C113" s="868"/>
      <c r="D113" s="1033"/>
      <c r="E113" s="868"/>
      <c r="F113" s="1039"/>
      <c r="G113" s="868"/>
      <c r="H113" s="1028">
        <v>0</v>
      </c>
      <c r="I113" s="1028">
        <f t="shared" si="26"/>
        <v>0</v>
      </c>
      <c r="J113" s="1028">
        <f t="shared" si="26"/>
        <v>0</v>
      </c>
      <c r="K113" s="1028">
        <f t="shared" si="27"/>
        <v>0</v>
      </c>
      <c r="L113" s="1335">
        <f t="shared" si="27"/>
        <v>0</v>
      </c>
      <c r="M113" s="1335">
        <f t="shared" si="27"/>
        <v>0</v>
      </c>
      <c r="N113" s="868"/>
      <c r="O113" s="86"/>
      <c r="P113" s="429"/>
      <c r="Q113" s="429"/>
    </row>
    <row r="114" spans="2:17" ht="13.15" customHeight="1" x14ac:dyDescent="0.2">
      <c r="B114" s="84"/>
      <c r="C114" s="868"/>
      <c r="D114" s="1033"/>
      <c r="E114" s="868"/>
      <c r="F114" s="1039"/>
      <c r="G114" s="868"/>
      <c r="H114" s="1028">
        <v>0</v>
      </c>
      <c r="I114" s="1028">
        <f t="shared" si="26"/>
        <v>0</v>
      </c>
      <c r="J114" s="1028">
        <f t="shared" si="26"/>
        <v>0</v>
      </c>
      <c r="K114" s="1028">
        <f t="shared" si="27"/>
        <v>0</v>
      </c>
      <c r="L114" s="1335">
        <f t="shared" si="27"/>
        <v>0</v>
      </c>
      <c r="M114" s="1335">
        <f t="shared" si="27"/>
        <v>0</v>
      </c>
      <c r="N114" s="868"/>
      <c r="O114" s="86"/>
      <c r="P114" s="429"/>
      <c r="Q114" s="429"/>
    </row>
    <row r="115" spans="2:17" ht="13.15" customHeight="1" x14ac:dyDescent="0.2">
      <c r="B115" s="84"/>
      <c r="C115" s="868"/>
      <c r="D115" s="918"/>
      <c r="E115" s="868"/>
      <c r="F115" s="919"/>
      <c r="G115" s="868"/>
      <c r="H115" s="1040">
        <f t="shared" ref="H115:L115" si="28">SUM(H112:H114)</f>
        <v>0</v>
      </c>
      <c r="I115" s="1040">
        <f t="shared" si="28"/>
        <v>0</v>
      </c>
      <c r="J115" s="1040">
        <f t="shared" si="28"/>
        <v>0</v>
      </c>
      <c r="K115" s="1040">
        <f t="shared" si="28"/>
        <v>0</v>
      </c>
      <c r="L115" s="1040">
        <f t="shared" si="28"/>
        <v>0</v>
      </c>
      <c r="M115" s="1040">
        <f>SUM(M112:M114)</f>
        <v>0</v>
      </c>
      <c r="N115" s="868"/>
      <c r="O115" s="86"/>
      <c r="P115" s="429"/>
      <c r="Q115" s="429"/>
    </row>
    <row r="116" spans="2:17" ht="13.15" customHeight="1" x14ac:dyDescent="0.2">
      <c r="B116" s="84"/>
      <c r="C116" s="868"/>
      <c r="D116" s="905"/>
      <c r="E116" s="904"/>
      <c r="F116" s="906"/>
      <c r="G116" s="904"/>
      <c r="H116" s="906"/>
      <c r="I116" s="906"/>
      <c r="J116" s="906"/>
      <c r="K116" s="906"/>
      <c r="L116" s="906"/>
      <c r="M116" s="906"/>
      <c r="N116" s="868"/>
      <c r="O116" s="86"/>
      <c r="P116" s="429"/>
      <c r="Q116" s="429"/>
    </row>
    <row r="117" spans="2:17" ht="13.15" customHeight="1" x14ac:dyDescent="0.2">
      <c r="B117" s="84"/>
      <c r="C117" s="868"/>
      <c r="D117" s="918"/>
      <c r="E117" s="868"/>
      <c r="F117" s="919"/>
      <c r="G117" s="868"/>
      <c r="H117" s="919"/>
      <c r="I117" s="919"/>
      <c r="J117" s="919"/>
      <c r="K117" s="919"/>
      <c r="L117" s="919"/>
      <c r="M117" s="919"/>
      <c r="N117" s="868"/>
      <c r="O117" s="86"/>
      <c r="P117" s="429"/>
      <c r="Q117" s="429"/>
    </row>
    <row r="118" spans="2:17" ht="13.15" customHeight="1" x14ac:dyDescent="0.2">
      <c r="B118" s="84"/>
      <c r="C118" s="868"/>
      <c r="D118" s="918" t="s">
        <v>87</v>
      </c>
      <c r="E118" s="868"/>
      <c r="F118" s="919"/>
      <c r="G118" s="868"/>
      <c r="H118" s="919"/>
      <c r="I118" s="919"/>
      <c r="J118" s="919"/>
      <c r="K118" s="919"/>
      <c r="L118" s="919"/>
      <c r="M118" s="919"/>
      <c r="N118" s="868"/>
      <c r="O118" s="86"/>
      <c r="P118" s="429"/>
      <c r="Q118" s="429"/>
    </row>
    <row r="119" spans="2:17" ht="13.15" customHeight="1" x14ac:dyDescent="0.2">
      <c r="B119" s="84"/>
      <c r="C119" s="868"/>
      <c r="D119" s="1033"/>
      <c r="E119" s="868"/>
      <c r="F119" s="1039"/>
      <c r="G119" s="868"/>
      <c r="H119" s="1028">
        <v>0</v>
      </c>
      <c r="I119" s="1028">
        <f t="shared" ref="I119:J121" si="29">H119</f>
        <v>0</v>
      </c>
      <c r="J119" s="1028">
        <f t="shared" si="29"/>
        <v>0</v>
      </c>
      <c r="K119" s="1028">
        <f t="shared" ref="K119:M121" si="30">J119</f>
        <v>0</v>
      </c>
      <c r="L119" s="1335">
        <f t="shared" si="30"/>
        <v>0</v>
      </c>
      <c r="M119" s="1335">
        <f t="shared" si="30"/>
        <v>0</v>
      </c>
      <c r="N119" s="868"/>
      <c r="O119" s="86"/>
      <c r="P119" s="429"/>
      <c r="Q119" s="429"/>
    </row>
    <row r="120" spans="2:17" ht="13.15" customHeight="1" x14ac:dyDescent="0.2">
      <c r="B120" s="84"/>
      <c r="C120" s="868"/>
      <c r="D120" s="1033"/>
      <c r="E120" s="868"/>
      <c r="F120" s="1039"/>
      <c r="G120" s="868"/>
      <c r="H120" s="1028">
        <v>0</v>
      </c>
      <c r="I120" s="1028">
        <f t="shared" si="29"/>
        <v>0</v>
      </c>
      <c r="J120" s="1028">
        <f t="shared" si="29"/>
        <v>0</v>
      </c>
      <c r="K120" s="1028">
        <f t="shared" si="30"/>
        <v>0</v>
      </c>
      <c r="L120" s="1335">
        <f t="shared" si="30"/>
        <v>0</v>
      </c>
      <c r="M120" s="1335">
        <f t="shared" si="30"/>
        <v>0</v>
      </c>
      <c r="N120" s="868"/>
      <c r="O120" s="86"/>
      <c r="P120" s="429"/>
      <c r="Q120" s="429"/>
    </row>
    <row r="121" spans="2:17" ht="13.15" customHeight="1" x14ac:dyDescent="0.2">
      <c r="B121" s="84"/>
      <c r="C121" s="868"/>
      <c r="D121" s="1033"/>
      <c r="E121" s="868"/>
      <c r="F121" s="1039"/>
      <c r="G121" s="868"/>
      <c r="H121" s="1028">
        <v>0</v>
      </c>
      <c r="I121" s="1028">
        <f t="shared" si="29"/>
        <v>0</v>
      </c>
      <c r="J121" s="1028">
        <f t="shared" si="29"/>
        <v>0</v>
      </c>
      <c r="K121" s="1028">
        <f t="shared" si="30"/>
        <v>0</v>
      </c>
      <c r="L121" s="1335">
        <f t="shared" si="30"/>
        <v>0</v>
      </c>
      <c r="M121" s="1335">
        <f t="shared" si="30"/>
        <v>0</v>
      </c>
      <c r="N121" s="868"/>
      <c r="O121" s="86"/>
      <c r="P121" s="429"/>
      <c r="Q121" s="429"/>
    </row>
    <row r="122" spans="2:17" ht="13.15" customHeight="1" x14ac:dyDescent="0.2">
      <c r="B122" s="84"/>
      <c r="C122" s="868"/>
      <c r="D122" s="918"/>
      <c r="E122" s="868"/>
      <c r="F122" s="919"/>
      <c r="G122" s="868"/>
      <c r="H122" s="1040">
        <f t="shared" ref="H122:L122" si="31">SUM(H119:H121)</f>
        <v>0</v>
      </c>
      <c r="I122" s="1040">
        <f t="shared" si="31"/>
        <v>0</v>
      </c>
      <c r="J122" s="1040">
        <f t="shared" si="31"/>
        <v>0</v>
      </c>
      <c r="K122" s="1040">
        <f t="shared" si="31"/>
        <v>0</v>
      </c>
      <c r="L122" s="1040">
        <f t="shared" si="31"/>
        <v>0</v>
      </c>
      <c r="M122" s="1040">
        <f>SUM(M119:M121)</f>
        <v>0</v>
      </c>
      <c r="N122" s="868"/>
      <c r="O122" s="86"/>
      <c r="P122" s="429"/>
      <c r="Q122" s="429"/>
    </row>
    <row r="123" spans="2:17" ht="13.15" customHeight="1" x14ac:dyDescent="0.2">
      <c r="B123" s="84"/>
      <c r="C123" s="868"/>
      <c r="D123" s="905"/>
      <c r="E123" s="904"/>
      <c r="F123" s="906"/>
      <c r="G123" s="904"/>
      <c r="H123" s="906"/>
      <c r="I123" s="906"/>
      <c r="J123" s="906"/>
      <c r="K123" s="906"/>
      <c r="L123" s="906"/>
      <c r="M123" s="906"/>
      <c r="N123" s="868"/>
      <c r="O123" s="86"/>
      <c r="P123" s="429"/>
      <c r="Q123" s="429"/>
    </row>
    <row r="124" spans="2:17" ht="13.15" customHeight="1" x14ac:dyDescent="0.2">
      <c r="B124" s="84"/>
      <c r="C124" s="868"/>
      <c r="D124" s="918"/>
      <c r="E124" s="868"/>
      <c r="F124" s="919"/>
      <c r="G124" s="868"/>
      <c r="H124" s="919"/>
      <c r="I124" s="919"/>
      <c r="J124" s="919"/>
      <c r="K124" s="919"/>
      <c r="L124" s="919"/>
      <c r="M124" s="919"/>
      <c r="N124" s="868"/>
      <c r="O124" s="86"/>
      <c r="P124" s="429"/>
      <c r="Q124" s="429"/>
    </row>
    <row r="125" spans="2:17" ht="13.15" customHeight="1" x14ac:dyDescent="0.2">
      <c r="B125" s="84"/>
      <c r="C125" s="868"/>
      <c r="D125" s="918" t="s">
        <v>234</v>
      </c>
      <c r="E125" s="868"/>
      <c r="F125" s="919"/>
      <c r="G125" s="868"/>
      <c r="H125" s="1030">
        <f t="shared" ref="H125:L125" si="32">H115+H122</f>
        <v>0</v>
      </c>
      <c r="I125" s="1030">
        <f t="shared" si="32"/>
        <v>0</v>
      </c>
      <c r="J125" s="1030">
        <f t="shared" si="32"/>
        <v>0</v>
      </c>
      <c r="K125" s="1030">
        <f t="shared" si="32"/>
        <v>0</v>
      </c>
      <c r="L125" s="1030">
        <f t="shared" si="32"/>
        <v>0</v>
      </c>
      <c r="M125" s="1030">
        <f>M115+M122</f>
        <v>0</v>
      </c>
      <c r="N125" s="868"/>
      <c r="O125" s="86"/>
      <c r="P125" s="429"/>
      <c r="Q125" s="429"/>
    </row>
    <row r="126" spans="2:17" ht="13.15" customHeight="1" x14ac:dyDescent="0.2">
      <c r="B126" s="84"/>
      <c r="C126" s="868"/>
      <c r="D126" s="868"/>
      <c r="E126" s="868"/>
      <c r="F126" s="919"/>
      <c r="G126" s="868"/>
      <c r="H126" s="919"/>
      <c r="I126" s="919"/>
      <c r="J126" s="919"/>
      <c r="K126" s="919"/>
      <c r="L126" s="919"/>
      <c r="M126" s="919"/>
      <c r="N126" s="868"/>
      <c r="O126" s="86"/>
      <c r="P126" s="429"/>
      <c r="Q126" s="429"/>
    </row>
    <row r="127" spans="2:17" ht="13.15" customHeight="1" x14ac:dyDescent="0.2">
      <c r="B127" s="84"/>
      <c r="C127" s="85"/>
      <c r="D127" s="85"/>
      <c r="E127" s="85"/>
      <c r="F127" s="78"/>
      <c r="G127" s="85"/>
      <c r="H127" s="78"/>
      <c r="I127" s="78"/>
      <c r="J127" s="78"/>
      <c r="K127" s="78"/>
      <c r="L127" s="78"/>
      <c r="M127" s="78"/>
      <c r="N127" s="85"/>
      <c r="O127" s="86"/>
      <c r="P127" s="429"/>
      <c r="Q127" s="429"/>
    </row>
    <row r="128" spans="2:17" ht="13.15" customHeight="1" x14ac:dyDescent="0.2">
      <c r="B128" s="84"/>
      <c r="C128" s="868"/>
      <c r="D128" s="868"/>
      <c r="E128" s="868"/>
      <c r="F128" s="919"/>
      <c r="G128" s="868"/>
      <c r="H128" s="919"/>
      <c r="I128" s="919"/>
      <c r="J128" s="919"/>
      <c r="K128" s="919"/>
      <c r="L128" s="919"/>
      <c r="M128" s="919"/>
      <c r="N128" s="868"/>
      <c r="O128" s="86"/>
      <c r="P128" s="429"/>
      <c r="Q128" s="429"/>
    </row>
    <row r="129" spans="2:17" ht="13.15" customHeight="1" x14ac:dyDescent="0.2">
      <c r="B129" s="84"/>
      <c r="C129" s="868"/>
      <c r="D129" s="912" t="s">
        <v>292</v>
      </c>
      <c r="E129" s="868"/>
      <c r="F129" s="919"/>
      <c r="G129" s="868"/>
      <c r="H129" s="919"/>
      <c r="I129" s="919"/>
      <c r="J129" s="919"/>
      <c r="K129" s="919"/>
      <c r="L129" s="919"/>
      <c r="M129" s="919"/>
      <c r="N129" s="868"/>
      <c r="O129" s="86"/>
      <c r="P129" s="429"/>
      <c r="Q129" s="429"/>
    </row>
    <row r="130" spans="2:17" ht="13.15" customHeight="1" x14ac:dyDescent="0.2">
      <c r="B130" s="84"/>
      <c r="C130" s="868"/>
      <c r="D130" s="868"/>
      <c r="E130" s="868"/>
      <c r="F130" s="919"/>
      <c r="G130" s="868"/>
      <c r="H130" s="919"/>
      <c r="I130" s="919"/>
      <c r="J130" s="919"/>
      <c r="K130" s="919"/>
      <c r="L130" s="919"/>
      <c r="M130" s="919"/>
      <c r="N130" s="868"/>
      <c r="O130" s="86"/>
      <c r="P130" s="429"/>
      <c r="Q130" s="429"/>
    </row>
    <row r="131" spans="2:17" ht="13.15" customHeight="1" x14ac:dyDescent="0.2">
      <c r="B131" s="84"/>
      <c r="C131" s="868"/>
      <c r="D131" s="918" t="s">
        <v>86</v>
      </c>
      <c r="E131" s="868"/>
      <c r="F131" s="919"/>
      <c r="G131" s="868"/>
      <c r="H131" s="919"/>
      <c r="I131" s="919"/>
      <c r="J131" s="919"/>
      <c r="K131" s="919"/>
      <c r="L131" s="919"/>
      <c r="M131" s="919"/>
      <c r="N131" s="868"/>
      <c r="O131" s="86"/>
      <c r="P131" s="429"/>
      <c r="Q131" s="429"/>
    </row>
    <row r="132" spans="2:17" ht="13.15" customHeight="1" x14ac:dyDescent="0.2">
      <c r="B132" s="84"/>
      <c r="C132" s="868"/>
      <c r="D132" s="904" t="s">
        <v>260</v>
      </c>
      <c r="E132" s="904"/>
      <c r="F132" s="1041"/>
      <c r="G132" s="904"/>
      <c r="H132" s="1026">
        <f>+'peild SBO'!G31</f>
        <v>12033.46</v>
      </c>
      <c r="I132" s="1026">
        <f>+'peild SBO'!H31</f>
        <v>12211.26</v>
      </c>
      <c r="J132" s="1026">
        <f>+'peild SBO'!I31</f>
        <v>12211.26</v>
      </c>
      <c r="K132" s="1026">
        <f>+'peild SBO'!J31</f>
        <v>12211.26</v>
      </c>
      <c r="L132" s="1026">
        <f>+'peild SBO'!K31</f>
        <v>12211.26</v>
      </c>
      <c r="M132" s="1026">
        <f>+'peild SBO'!L31</f>
        <v>12211.26</v>
      </c>
      <c r="N132" s="868"/>
      <c r="O132" s="86"/>
      <c r="P132" s="429"/>
      <c r="Q132" s="429"/>
    </row>
    <row r="133" spans="2:17" ht="13.15" customHeight="1" x14ac:dyDescent="0.2">
      <c r="B133" s="84"/>
      <c r="C133" s="868"/>
      <c r="D133" s="868" t="s">
        <v>382</v>
      </c>
      <c r="E133" s="904"/>
      <c r="F133" s="1041"/>
      <c r="G133" s="904"/>
      <c r="H133" s="1026">
        <f>ROUND(+'geg ll'!G102*(tab!$D$55+tab!$D$56)+'geg ll'!G103*tab!$D$56,0)</f>
        <v>0</v>
      </c>
      <c r="I133" s="1026">
        <f>ROUND(+'geg ll'!H102*(tab!$E$55+tab!$E$56)+'geg ll'!H103*tab!$E$56,0)</f>
        <v>0</v>
      </c>
      <c r="J133" s="1026">
        <f>ROUND(+'geg ll'!I102*(tab!$E$55+tab!$E$56)+'geg ll'!I103*tab!$E$56,0)</f>
        <v>0</v>
      </c>
      <c r="K133" s="1026">
        <f>ROUND(+'geg ll'!J102*(tab!$E$55+tab!$E$56)+'geg ll'!J103*tab!$E$56,0)</f>
        <v>0</v>
      </c>
      <c r="L133" s="1026">
        <f>ROUND(+'geg ll'!K102*(tab!$E$55+tab!$E$56)+'geg ll'!K103*tab!$E$56,0)</f>
        <v>0</v>
      </c>
      <c r="M133" s="1026">
        <f>ROUND(+'geg ll'!L102*(tab!$E$55+tab!$E$56)+'geg ll'!L103*tab!$E$56,0)</f>
        <v>0</v>
      </c>
      <c r="N133" s="868"/>
      <c r="O133" s="86"/>
      <c r="P133" s="429"/>
      <c r="Q133" s="429"/>
    </row>
    <row r="134" spans="2:17" ht="13.15" customHeight="1" x14ac:dyDescent="0.2">
      <c r="B134" s="84"/>
      <c r="C134" s="868"/>
      <c r="D134" s="868" t="s">
        <v>901</v>
      </c>
      <c r="E134" s="868"/>
      <c r="F134" s="1039"/>
      <c r="G134" s="868"/>
      <c r="H134" s="1028">
        <v>0</v>
      </c>
      <c r="I134" s="1042">
        <f t="shared" ref="I134:I141" si="33">H134</f>
        <v>0</v>
      </c>
      <c r="J134" s="1042">
        <f t="shared" ref="J134:J141" si="34">I134</f>
        <v>0</v>
      </c>
      <c r="K134" s="1042">
        <f t="shared" ref="K134:K141" si="35">J134</f>
        <v>0</v>
      </c>
      <c r="L134" s="1338">
        <f t="shared" ref="L134:M141" si="36">K134</f>
        <v>0</v>
      </c>
      <c r="M134" s="1338">
        <f t="shared" si="36"/>
        <v>0</v>
      </c>
      <c r="N134" s="868"/>
      <c r="O134" s="86"/>
      <c r="P134" s="429"/>
      <c r="Q134" s="429"/>
    </row>
    <row r="135" spans="2:17" ht="13.15" customHeight="1" x14ac:dyDescent="0.2">
      <c r="B135" s="84"/>
      <c r="C135" s="868"/>
      <c r="D135" s="1027"/>
      <c r="E135" s="868"/>
      <c r="F135" s="1039"/>
      <c r="G135" s="868"/>
      <c r="H135" s="1028">
        <v>0</v>
      </c>
      <c r="I135" s="1042">
        <f t="shared" si="33"/>
        <v>0</v>
      </c>
      <c r="J135" s="1042">
        <f t="shared" si="34"/>
        <v>0</v>
      </c>
      <c r="K135" s="1042">
        <f t="shared" si="35"/>
        <v>0</v>
      </c>
      <c r="L135" s="1338">
        <f t="shared" si="36"/>
        <v>0</v>
      </c>
      <c r="M135" s="1338">
        <f t="shared" si="36"/>
        <v>0</v>
      </c>
      <c r="N135" s="868"/>
      <c r="O135" s="86"/>
      <c r="P135" s="429"/>
      <c r="Q135" s="429"/>
    </row>
    <row r="136" spans="2:17" ht="13.15" customHeight="1" x14ac:dyDescent="0.2">
      <c r="B136" s="84"/>
      <c r="C136" s="868"/>
      <c r="D136" s="1027"/>
      <c r="E136" s="868"/>
      <c r="F136" s="1039"/>
      <c r="G136" s="868"/>
      <c r="H136" s="1028">
        <v>0</v>
      </c>
      <c r="I136" s="1028">
        <f t="shared" si="33"/>
        <v>0</v>
      </c>
      <c r="J136" s="1028">
        <f t="shared" si="34"/>
        <v>0</v>
      </c>
      <c r="K136" s="1028">
        <f t="shared" si="35"/>
        <v>0</v>
      </c>
      <c r="L136" s="1335">
        <f t="shared" si="36"/>
        <v>0</v>
      </c>
      <c r="M136" s="1335">
        <f t="shared" si="36"/>
        <v>0</v>
      </c>
      <c r="N136" s="868"/>
      <c r="O136" s="86"/>
      <c r="P136" s="429"/>
      <c r="Q136" s="429"/>
    </row>
    <row r="137" spans="2:17" ht="13.15" customHeight="1" x14ac:dyDescent="0.2">
      <c r="B137" s="84"/>
      <c r="C137" s="868"/>
      <c r="D137" s="1027"/>
      <c r="E137" s="868"/>
      <c r="F137" s="1039"/>
      <c r="G137" s="868"/>
      <c r="H137" s="1028">
        <v>0</v>
      </c>
      <c r="I137" s="1028">
        <f t="shared" si="33"/>
        <v>0</v>
      </c>
      <c r="J137" s="1028">
        <f t="shared" si="34"/>
        <v>0</v>
      </c>
      <c r="K137" s="1028">
        <f t="shared" si="35"/>
        <v>0</v>
      </c>
      <c r="L137" s="1335">
        <f t="shared" si="36"/>
        <v>0</v>
      </c>
      <c r="M137" s="1335">
        <f t="shared" si="36"/>
        <v>0</v>
      </c>
      <c r="N137" s="868"/>
      <c r="O137" s="86"/>
      <c r="P137" s="429"/>
      <c r="Q137" s="429"/>
    </row>
    <row r="138" spans="2:17" ht="13.15" customHeight="1" x14ac:dyDescent="0.2">
      <c r="B138" s="84"/>
      <c r="C138" s="868"/>
      <c r="D138" s="1027"/>
      <c r="E138" s="868"/>
      <c r="F138" s="1039"/>
      <c r="G138" s="868"/>
      <c r="H138" s="1028">
        <v>0</v>
      </c>
      <c r="I138" s="1028">
        <f t="shared" si="33"/>
        <v>0</v>
      </c>
      <c r="J138" s="1028">
        <f t="shared" si="34"/>
        <v>0</v>
      </c>
      <c r="K138" s="1028">
        <f t="shared" si="35"/>
        <v>0</v>
      </c>
      <c r="L138" s="1335">
        <f t="shared" si="36"/>
        <v>0</v>
      </c>
      <c r="M138" s="1335">
        <f t="shared" si="36"/>
        <v>0</v>
      </c>
      <c r="N138" s="868"/>
      <c r="O138" s="86"/>
      <c r="P138" s="429"/>
      <c r="Q138" s="429"/>
    </row>
    <row r="139" spans="2:17" ht="13.15" customHeight="1" x14ac:dyDescent="0.2">
      <c r="B139" s="84"/>
      <c r="C139" s="868"/>
      <c r="D139" s="1027"/>
      <c r="E139" s="868"/>
      <c r="F139" s="1039"/>
      <c r="G139" s="868"/>
      <c r="H139" s="1028">
        <v>0</v>
      </c>
      <c r="I139" s="1028">
        <f t="shared" si="33"/>
        <v>0</v>
      </c>
      <c r="J139" s="1028">
        <f t="shared" si="34"/>
        <v>0</v>
      </c>
      <c r="K139" s="1028">
        <f t="shared" si="35"/>
        <v>0</v>
      </c>
      <c r="L139" s="1335">
        <f t="shared" si="36"/>
        <v>0</v>
      </c>
      <c r="M139" s="1335">
        <f t="shared" si="36"/>
        <v>0</v>
      </c>
      <c r="N139" s="868"/>
      <c r="O139" s="86"/>
      <c r="P139" s="429"/>
      <c r="Q139" s="429"/>
    </row>
    <row r="140" spans="2:17" ht="13.15" customHeight="1" x14ac:dyDescent="0.2">
      <c r="B140" s="84"/>
      <c r="C140" s="868"/>
      <c r="D140" s="1033"/>
      <c r="E140" s="868"/>
      <c r="F140" s="1039"/>
      <c r="G140" s="868"/>
      <c r="H140" s="1028">
        <v>0</v>
      </c>
      <c r="I140" s="1028">
        <f t="shared" si="33"/>
        <v>0</v>
      </c>
      <c r="J140" s="1028">
        <f t="shared" si="34"/>
        <v>0</v>
      </c>
      <c r="K140" s="1028">
        <f t="shared" si="35"/>
        <v>0</v>
      </c>
      <c r="L140" s="1335">
        <f t="shared" si="36"/>
        <v>0</v>
      </c>
      <c r="M140" s="1335">
        <f t="shared" si="36"/>
        <v>0</v>
      </c>
      <c r="N140" s="868"/>
      <c r="O140" s="86"/>
      <c r="P140" s="429"/>
      <c r="Q140" s="429"/>
    </row>
    <row r="141" spans="2:17" ht="13.15" customHeight="1" x14ac:dyDescent="0.2">
      <c r="B141" s="84"/>
      <c r="C141" s="868"/>
      <c r="D141" s="1033"/>
      <c r="E141" s="868"/>
      <c r="F141" s="1039"/>
      <c r="G141" s="868"/>
      <c r="H141" s="1028">
        <v>0</v>
      </c>
      <c r="I141" s="1028">
        <f t="shared" si="33"/>
        <v>0</v>
      </c>
      <c r="J141" s="1028">
        <f t="shared" si="34"/>
        <v>0</v>
      </c>
      <c r="K141" s="1028">
        <f t="shared" si="35"/>
        <v>0</v>
      </c>
      <c r="L141" s="1335">
        <f t="shared" si="36"/>
        <v>0</v>
      </c>
      <c r="M141" s="1335">
        <f t="shared" si="36"/>
        <v>0</v>
      </c>
      <c r="N141" s="868"/>
      <c r="O141" s="86"/>
      <c r="P141" s="429"/>
      <c r="Q141" s="429"/>
    </row>
    <row r="142" spans="2:17" ht="13.15" customHeight="1" x14ac:dyDescent="0.2">
      <c r="B142" s="84"/>
      <c r="C142" s="868"/>
      <c r="D142" s="918"/>
      <c r="E142" s="868"/>
      <c r="F142" s="919"/>
      <c r="G142" s="868"/>
      <c r="H142" s="1030">
        <f t="shared" ref="H142:L142" si="37">SUM(H132:H141)</f>
        <v>12033.46</v>
      </c>
      <c r="I142" s="1030">
        <f t="shared" si="37"/>
        <v>12211.26</v>
      </c>
      <c r="J142" s="1030">
        <f t="shared" si="37"/>
        <v>12211.26</v>
      </c>
      <c r="K142" s="1030">
        <f t="shared" si="37"/>
        <v>12211.26</v>
      </c>
      <c r="L142" s="1030">
        <f t="shared" si="37"/>
        <v>12211.26</v>
      </c>
      <c r="M142" s="1030">
        <f>SUM(M132:M141)</f>
        <v>12211.26</v>
      </c>
      <c r="N142" s="868"/>
      <c r="O142" s="86"/>
      <c r="P142" s="429"/>
      <c r="Q142" s="429"/>
    </row>
    <row r="143" spans="2:17" ht="13.15" customHeight="1" x14ac:dyDescent="0.2">
      <c r="B143" s="84"/>
      <c r="C143" s="868"/>
      <c r="D143" s="918"/>
      <c r="E143" s="868"/>
      <c r="F143" s="919"/>
      <c r="G143" s="868"/>
      <c r="H143" s="919"/>
      <c r="I143" s="919"/>
      <c r="J143" s="919"/>
      <c r="K143" s="919"/>
      <c r="L143" s="919"/>
      <c r="M143" s="919"/>
      <c r="N143" s="868"/>
      <c r="O143" s="86"/>
      <c r="P143" s="429"/>
      <c r="Q143" s="429"/>
    </row>
    <row r="144" spans="2:17" ht="13.15" customHeight="1" x14ac:dyDescent="0.2">
      <c r="B144" s="84"/>
      <c r="C144" s="868"/>
      <c r="D144" s="918" t="s">
        <v>87</v>
      </c>
      <c r="E144" s="904"/>
      <c r="F144" s="908"/>
      <c r="G144" s="904"/>
      <c r="H144" s="904"/>
      <c r="I144" s="904"/>
      <c r="J144" s="904"/>
      <c r="K144" s="904"/>
      <c r="L144" s="904"/>
      <c r="M144" s="904"/>
      <c r="N144" s="868"/>
      <c r="O144" s="86"/>
      <c r="P144" s="429"/>
      <c r="Q144" s="429"/>
    </row>
    <row r="145" spans="2:17" ht="13.15" customHeight="1" x14ac:dyDescent="0.2">
      <c r="B145" s="84"/>
      <c r="C145" s="868"/>
      <c r="D145" s="868" t="s">
        <v>34</v>
      </c>
      <c r="E145" s="868"/>
      <c r="F145" s="1039"/>
      <c r="G145" s="868"/>
      <c r="H145" s="1026">
        <f>+'overdr SO'!J20</f>
        <v>357713</v>
      </c>
      <c r="I145" s="1026">
        <f>+'overdr SO'!K20</f>
        <v>363079</v>
      </c>
      <c r="J145" s="1026">
        <f>+'overdr SO'!L20</f>
        <v>363079</v>
      </c>
      <c r="K145" s="1026">
        <f>+'overdr SO'!M20</f>
        <v>363079</v>
      </c>
      <c r="L145" s="1026">
        <f>+'overdr SO'!N20</f>
        <v>363079</v>
      </c>
      <c r="M145" s="1026">
        <f>+'overdr SO'!O20</f>
        <v>363079</v>
      </c>
      <c r="N145" s="868"/>
      <c r="O145" s="86"/>
      <c r="P145" s="429"/>
      <c r="Q145" s="429"/>
    </row>
    <row r="146" spans="2:17" ht="13.15" customHeight="1" x14ac:dyDescent="0.2">
      <c r="B146" s="84"/>
      <c r="C146" s="868"/>
      <c r="D146" s="868" t="s">
        <v>920</v>
      </c>
      <c r="E146" s="868"/>
      <c r="F146" s="1039"/>
      <c r="G146" s="868"/>
      <c r="H146" s="1042">
        <v>22185</v>
      </c>
      <c r="I146" s="1042">
        <f t="shared" ref="I146:M146" si="38">+H146</f>
        <v>22185</v>
      </c>
      <c r="J146" s="1042">
        <f t="shared" si="38"/>
        <v>22185</v>
      </c>
      <c r="K146" s="1042">
        <f t="shared" si="38"/>
        <v>22185</v>
      </c>
      <c r="L146" s="1337">
        <f t="shared" si="38"/>
        <v>22185</v>
      </c>
      <c r="M146" s="1337">
        <f t="shared" si="38"/>
        <v>22185</v>
      </c>
      <c r="N146" s="868"/>
      <c r="O146" s="86"/>
      <c r="P146" s="429"/>
      <c r="Q146" s="429"/>
    </row>
    <row r="147" spans="2:17" ht="13.15" customHeight="1" x14ac:dyDescent="0.2">
      <c r="B147" s="84"/>
      <c r="C147" s="868"/>
      <c r="D147" s="868" t="s">
        <v>901</v>
      </c>
      <c r="E147" s="868"/>
      <c r="F147" s="1039"/>
      <c r="G147" s="868"/>
      <c r="H147" s="1028">
        <v>0</v>
      </c>
      <c r="I147" s="1028">
        <f t="shared" ref="I147:M147" si="39">H147</f>
        <v>0</v>
      </c>
      <c r="J147" s="1028">
        <f t="shared" si="39"/>
        <v>0</v>
      </c>
      <c r="K147" s="1028">
        <f t="shared" si="39"/>
        <v>0</v>
      </c>
      <c r="L147" s="1335">
        <f t="shared" si="39"/>
        <v>0</v>
      </c>
      <c r="M147" s="1335">
        <f t="shared" si="39"/>
        <v>0</v>
      </c>
      <c r="N147" s="868"/>
      <c r="O147" s="86"/>
      <c r="P147" s="429"/>
      <c r="Q147" s="429"/>
    </row>
    <row r="148" spans="2:17" ht="13.15" customHeight="1" x14ac:dyDescent="0.2">
      <c r="B148" s="84"/>
      <c r="C148" s="868"/>
      <c r="D148" s="868" t="s">
        <v>865</v>
      </c>
      <c r="E148" s="868"/>
      <c r="F148" s="1039"/>
      <c r="G148" s="868"/>
      <c r="H148" s="1028">
        <v>0</v>
      </c>
      <c r="I148" s="1028">
        <f t="shared" ref="I148:I157" si="40">H148</f>
        <v>0</v>
      </c>
      <c r="J148" s="1028">
        <f t="shared" ref="J148:J157" si="41">I148</f>
        <v>0</v>
      </c>
      <c r="K148" s="1028">
        <f t="shared" ref="K148:K157" si="42">J148</f>
        <v>0</v>
      </c>
      <c r="L148" s="1335">
        <f t="shared" ref="L148:L157" si="43">K148</f>
        <v>0</v>
      </c>
      <c r="M148" s="1335">
        <f t="shared" ref="M148:M157" si="44">L148</f>
        <v>0</v>
      </c>
      <c r="N148" s="868"/>
      <c r="O148" s="469"/>
      <c r="P148" s="429"/>
      <c r="Q148" s="429"/>
    </row>
    <row r="149" spans="2:17" ht="13.15" customHeight="1" x14ac:dyDescent="0.2">
      <c r="B149" s="84"/>
      <c r="C149" s="868"/>
      <c r="D149" s="1027"/>
      <c r="E149" s="868"/>
      <c r="F149" s="1039"/>
      <c r="G149" s="868"/>
      <c r="H149" s="1028">
        <v>0</v>
      </c>
      <c r="I149" s="1028">
        <f t="shared" si="40"/>
        <v>0</v>
      </c>
      <c r="J149" s="1028">
        <f t="shared" si="41"/>
        <v>0</v>
      </c>
      <c r="K149" s="1028">
        <f t="shared" si="42"/>
        <v>0</v>
      </c>
      <c r="L149" s="1335">
        <f t="shared" si="43"/>
        <v>0</v>
      </c>
      <c r="M149" s="1335">
        <f t="shared" si="44"/>
        <v>0</v>
      </c>
      <c r="N149" s="868"/>
      <c r="O149" s="86"/>
      <c r="P149" s="429"/>
      <c r="Q149" s="429"/>
    </row>
    <row r="150" spans="2:17" ht="13.15" customHeight="1" x14ac:dyDescent="0.2">
      <c r="B150" s="84"/>
      <c r="C150" s="868"/>
      <c r="D150" s="1027"/>
      <c r="E150" s="868"/>
      <c r="F150" s="1039"/>
      <c r="G150" s="868"/>
      <c r="H150" s="1028">
        <v>0</v>
      </c>
      <c r="I150" s="1028">
        <f t="shared" si="40"/>
        <v>0</v>
      </c>
      <c r="J150" s="1028">
        <f t="shared" si="41"/>
        <v>0</v>
      </c>
      <c r="K150" s="1028">
        <f t="shared" si="42"/>
        <v>0</v>
      </c>
      <c r="L150" s="1335">
        <f t="shared" si="43"/>
        <v>0</v>
      </c>
      <c r="M150" s="1335">
        <f t="shared" si="44"/>
        <v>0</v>
      </c>
      <c r="N150" s="868"/>
      <c r="O150" s="86"/>
      <c r="P150" s="429"/>
      <c r="Q150" s="429"/>
    </row>
    <row r="151" spans="2:17" ht="13.15" customHeight="1" x14ac:dyDescent="0.2">
      <c r="B151" s="84"/>
      <c r="C151" s="868"/>
      <c r="D151" s="1027"/>
      <c r="E151" s="868"/>
      <c r="F151" s="1039"/>
      <c r="G151" s="868"/>
      <c r="H151" s="1028">
        <v>0</v>
      </c>
      <c r="I151" s="1028">
        <f t="shared" si="40"/>
        <v>0</v>
      </c>
      <c r="J151" s="1028">
        <f t="shared" si="41"/>
        <v>0</v>
      </c>
      <c r="K151" s="1028">
        <f t="shared" si="42"/>
        <v>0</v>
      </c>
      <c r="L151" s="1335">
        <f t="shared" si="43"/>
        <v>0</v>
      </c>
      <c r="M151" s="1335">
        <f t="shared" si="44"/>
        <v>0</v>
      </c>
      <c r="N151" s="868"/>
      <c r="O151" s="86"/>
      <c r="P151" s="429"/>
      <c r="Q151" s="429"/>
    </row>
    <row r="152" spans="2:17" ht="13.15" customHeight="1" x14ac:dyDescent="0.2">
      <c r="B152" s="84"/>
      <c r="C152" s="868"/>
      <c r="D152" s="1027"/>
      <c r="E152" s="868"/>
      <c r="F152" s="1039"/>
      <c r="G152" s="868"/>
      <c r="H152" s="1028">
        <v>0</v>
      </c>
      <c r="I152" s="1028">
        <f t="shared" si="40"/>
        <v>0</v>
      </c>
      <c r="J152" s="1028">
        <f t="shared" si="41"/>
        <v>0</v>
      </c>
      <c r="K152" s="1028">
        <f t="shared" si="42"/>
        <v>0</v>
      </c>
      <c r="L152" s="1335">
        <f t="shared" si="43"/>
        <v>0</v>
      </c>
      <c r="M152" s="1335">
        <f t="shared" si="44"/>
        <v>0</v>
      </c>
      <c r="N152" s="868"/>
      <c r="O152" s="86"/>
      <c r="P152" s="429"/>
      <c r="Q152" s="429"/>
    </row>
    <row r="153" spans="2:17" ht="13.15" customHeight="1" x14ac:dyDescent="0.2">
      <c r="B153" s="84"/>
      <c r="C153" s="868"/>
      <c r="D153" s="1027"/>
      <c r="E153" s="868"/>
      <c r="F153" s="1039"/>
      <c r="G153" s="868"/>
      <c r="H153" s="1028">
        <v>0</v>
      </c>
      <c r="I153" s="1028">
        <f t="shared" si="40"/>
        <v>0</v>
      </c>
      <c r="J153" s="1028">
        <f t="shared" si="41"/>
        <v>0</v>
      </c>
      <c r="K153" s="1028">
        <f t="shared" si="42"/>
        <v>0</v>
      </c>
      <c r="L153" s="1335">
        <f t="shared" si="43"/>
        <v>0</v>
      </c>
      <c r="M153" s="1335">
        <f t="shared" si="44"/>
        <v>0</v>
      </c>
      <c r="N153" s="868"/>
      <c r="O153" s="86"/>
      <c r="P153" s="429"/>
      <c r="Q153" s="429"/>
    </row>
    <row r="154" spans="2:17" ht="13.15" customHeight="1" x14ac:dyDescent="0.2">
      <c r="B154" s="84"/>
      <c r="C154" s="868"/>
      <c r="D154" s="1033"/>
      <c r="E154" s="868"/>
      <c r="F154" s="1039"/>
      <c r="G154" s="868"/>
      <c r="H154" s="1028">
        <v>0</v>
      </c>
      <c r="I154" s="1028">
        <f t="shared" si="40"/>
        <v>0</v>
      </c>
      <c r="J154" s="1028">
        <f t="shared" si="41"/>
        <v>0</v>
      </c>
      <c r="K154" s="1028">
        <f t="shared" si="42"/>
        <v>0</v>
      </c>
      <c r="L154" s="1335">
        <f t="shared" si="43"/>
        <v>0</v>
      </c>
      <c r="M154" s="1335">
        <f t="shared" si="44"/>
        <v>0</v>
      </c>
      <c r="N154" s="868"/>
      <c r="O154" s="469"/>
      <c r="P154" s="429"/>
      <c r="Q154" s="429"/>
    </row>
    <row r="155" spans="2:17" ht="13.15" customHeight="1" x14ac:dyDescent="0.2">
      <c r="B155" s="84"/>
      <c r="C155" s="868"/>
      <c r="D155" s="1027"/>
      <c r="E155" s="868"/>
      <c r="F155" s="1039"/>
      <c r="G155" s="868"/>
      <c r="H155" s="1028">
        <v>0</v>
      </c>
      <c r="I155" s="1028">
        <f t="shared" si="40"/>
        <v>0</v>
      </c>
      <c r="J155" s="1028">
        <f t="shared" si="41"/>
        <v>0</v>
      </c>
      <c r="K155" s="1028">
        <f t="shared" si="42"/>
        <v>0</v>
      </c>
      <c r="L155" s="1335">
        <f t="shared" si="43"/>
        <v>0</v>
      </c>
      <c r="M155" s="1335">
        <f t="shared" si="44"/>
        <v>0</v>
      </c>
      <c r="N155" s="868"/>
      <c r="O155" s="469"/>
      <c r="P155" s="429"/>
      <c r="Q155" s="429"/>
    </row>
    <row r="156" spans="2:17" ht="13.15" customHeight="1" x14ac:dyDescent="0.2">
      <c r="B156" s="84"/>
      <c r="C156" s="868"/>
      <c r="D156" s="1027"/>
      <c r="E156" s="868"/>
      <c r="F156" s="1039"/>
      <c r="G156" s="868"/>
      <c r="H156" s="1028">
        <v>0</v>
      </c>
      <c r="I156" s="1028">
        <f t="shared" si="40"/>
        <v>0</v>
      </c>
      <c r="J156" s="1028">
        <f t="shared" si="41"/>
        <v>0</v>
      </c>
      <c r="K156" s="1028">
        <f t="shared" si="42"/>
        <v>0</v>
      </c>
      <c r="L156" s="1335">
        <f t="shared" si="43"/>
        <v>0</v>
      </c>
      <c r="M156" s="1335">
        <f t="shared" si="44"/>
        <v>0</v>
      </c>
      <c r="N156" s="868"/>
      <c r="O156" s="469"/>
      <c r="P156" s="429"/>
      <c r="Q156" s="429"/>
    </row>
    <row r="157" spans="2:17" ht="13.15" customHeight="1" x14ac:dyDescent="0.2">
      <c r="B157" s="84"/>
      <c r="C157" s="868"/>
      <c r="D157" s="1033"/>
      <c r="E157" s="868"/>
      <c r="F157" s="1039"/>
      <c r="G157" s="868"/>
      <c r="H157" s="1028">
        <v>0</v>
      </c>
      <c r="I157" s="1028">
        <f t="shared" si="40"/>
        <v>0</v>
      </c>
      <c r="J157" s="1028">
        <f t="shared" si="41"/>
        <v>0</v>
      </c>
      <c r="K157" s="1028">
        <f t="shared" si="42"/>
        <v>0</v>
      </c>
      <c r="L157" s="1335">
        <f t="shared" si="43"/>
        <v>0</v>
      </c>
      <c r="M157" s="1335">
        <f t="shared" si="44"/>
        <v>0</v>
      </c>
      <c r="N157" s="868"/>
      <c r="O157" s="86"/>
      <c r="P157" s="429"/>
      <c r="Q157" s="429"/>
    </row>
    <row r="158" spans="2:17" ht="13.15" customHeight="1" x14ac:dyDescent="0.2">
      <c r="B158" s="84"/>
      <c r="C158" s="868"/>
      <c r="D158" s="922"/>
      <c r="E158" s="868"/>
      <c r="F158" s="922"/>
      <c r="G158" s="868"/>
      <c r="H158" s="1030">
        <f t="shared" ref="H158:L158" si="45">SUM(H145:H157)</f>
        <v>379898</v>
      </c>
      <c r="I158" s="1030">
        <f t="shared" si="45"/>
        <v>385264</v>
      </c>
      <c r="J158" s="1030">
        <f t="shared" si="45"/>
        <v>385264</v>
      </c>
      <c r="K158" s="1030">
        <f t="shared" si="45"/>
        <v>385264</v>
      </c>
      <c r="L158" s="1030">
        <f t="shared" si="45"/>
        <v>385264</v>
      </c>
      <c r="M158" s="1030">
        <f>SUM(M145:M157)</f>
        <v>385264</v>
      </c>
      <c r="N158" s="868"/>
      <c r="O158" s="86"/>
      <c r="P158" s="429"/>
      <c r="Q158" s="429"/>
    </row>
    <row r="159" spans="2:17" ht="13.15" customHeight="1" x14ac:dyDescent="0.2">
      <c r="B159" s="84"/>
      <c r="C159" s="868"/>
      <c r="D159" s="905"/>
      <c r="E159" s="904"/>
      <c r="F159" s="906"/>
      <c r="G159" s="904"/>
      <c r="H159" s="906"/>
      <c r="I159" s="906"/>
      <c r="J159" s="906"/>
      <c r="K159" s="906"/>
      <c r="L159" s="906"/>
      <c r="M159" s="906"/>
      <c r="N159" s="868"/>
      <c r="O159" s="86"/>
      <c r="P159" s="429"/>
      <c r="Q159" s="429"/>
    </row>
    <row r="160" spans="2:17" ht="13.15" customHeight="1" x14ac:dyDescent="0.2">
      <c r="B160" s="84"/>
      <c r="C160" s="868"/>
      <c r="D160" s="905"/>
      <c r="E160" s="904"/>
      <c r="F160" s="906"/>
      <c r="G160" s="904"/>
      <c r="H160" s="906"/>
      <c r="I160" s="906"/>
      <c r="J160" s="906"/>
      <c r="K160" s="906"/>
      <c r="L160" s="906"/>
      <c r="M160" s="906"/>
      <c r="N160" s="868"/>
      <c r="O160" s="86"/>
      <c r="P160" s="429"/>
      <c r="Q160" s="429"/>
    </row>
    <row r="161" spans="2:17" ht="13.15" customHeight="1" x14ac:dyDescent="0.2">
      <c r="B161" s="84"/>
      <c r="C161" s="868"/>
      <c r="D161" s="918" t="s">
        <v>909</v>
      </c>
      <c r="E161" s="904"/>
      <c r="F161" s="906"/>
      <c r="G161" s="904"/>
      <c r="H161" s="906"/>
      <c r="I161" s="906"/>
      <c r="J161" s="906"/>
      <c r="K161" s="906"/>
      <c r="L161" s="906"/>
      <c r="M161" s="906"/>
      <c r="N161" s="868"/>
      <c r="O161" s="86"/>
      <c r="P161" s="429"/>
      <c r="Q161" s="429"/>
    </row>
    <row r="162" spans="2:17" ht="13.15" customHeight="1" x14ac:dyDescent="0.2">
      <c r="B162" s="84"/>
      <c r="C162" s="868"/>
      <c r="D162" s="904" t="str">
        <f>+pers!D155</f>
        <v>programma 1</v>
      </c>
      <c r="E162" s="904"/>
      <c r="F162" s="1008"/>
      <c r="G162" s="904"/>
      <c r="H162" s="1032">
        <f>+'programma''s'!H25</f>
        <v>0</v>
      </c>
      <c r="I162" s="1032">
        <f>+'programma''s'!I25</f>
        <v>0</v>
      </c>
      <c r="J162" s="1032">
        <f>+'programma''s'!J25</f>
        <v>0</v>
      </c>
      <c r="K162" s="1032">
        <f>+'programma''s'!K25</f>
        <v>0</v>
      </c>
      <c r="L162" s="1032">
        <f>+'programma''s'!L25</f>
        <v>0</v>
      </c>
      <c r="M162" s="1032">
        <f>+'programma''s'!M25</f>
        <v>0</v>
      </c>
      <c r="N162" s="868"/>
      <c r="O162" s="86"/>
      <c r="P162" s="429"/>
      <c r="Q162" s="429"/>
    </row>
    <row r="163" spans="2:17" ht="13.15" customHeight="1" x14ac:dyDescent="0.2">
      <c r="B163" s="84"/>
      <c r="C163" s="868"/>
      <c r="D163" s="904" t="str">
        <f>+pers!D156</f>
        <v>programma 2</v>
      </c>
      <c r="E163" s="904"/>
      <c r="F163" s="1008"/>
      <c r="G163" s="904"/>
      <c r="H163" s="1032">
        <f>+'programma''s'!H45</f>
        <v>0</v>
      </c>
      <c r="I163" s="1032">
        <f>+'programma''s'!I45</f>
        <v>0</v>
      </c>
      <c r="J163" s="1032">
        <f>+'programma''s'!J45</f>
        <v>0</v>
      </c>
      <c r="K163" s="1032">
        <f>+'programma''s'!K45</f>
        <v>0</v>
      </c>
      <c r="L163" s="1032">
        <f>+'programma''s'!L45</f>
        <v>0</v>
      </c>
      <c r="M163" s="1032">
        <f>+'programma''s'!M45</f>
        <v>0</v>
      </c>
      <c r="N163" s="868"/>
      <c r="O163" s="86"/>
      <c r="P163" s="429"/>
      <c r="Q163" s="429"/>
    </row>
    <row r="164" spans="2:17" ht="13.15" customHeight="1" x14ac:dyDescent="0.2">
      <c r="B164" s="84"/>
      <c r="C164" s="868"/>
      <c r="D164" s="904" t="str">
        <f>+pers!D157</f>
        <v>programma 3</v>
      </c>
      <c r="E164" s="904"/>
      <c r="F164" s="1008"/>
      <c r="G164" s="904"/>
      <c r="H164" s="1032">
        <f>+'programma''s'!H65</f>
        <v>0</v>
      </c>
      <c r="I164" s="1032">
        <f>+'programma''s'!I65</f>
        <v>0</v>
      </c>
      <c r="J164" s="1032">
        <f>+'programma''s'!J65</f>
        <v>0</v>
      </c>
      <c r="K164" s="1032">
        <f>+'programma''s'!K65</f>
        <v>0</v>
      </c>
      <c r="L164" s="1032">
        <f>+'programma''s'!L65</f>
        <v>0</v>
      </c>
      <c r="M164" s="1032">
        <f>+'programma''s'!M65</f>
        <v>0</v>
      </c>
      <c r="N164" s="868"/>
      <c r="O164" s="86"/>
      <c r="P164" s="429"/>
      <c r="Q164" s="429"/>
    </row>
    <row r="165" spans="2:17" ht="13.15" customHeight="1" x14ac:dyDescent="0.2">
      <c r="B165" s="84"/>
      <c r="C165" s="868"/>
      <c r="D165" s="904" t="str">
        <f>+pers!D158</f>
        <v>programma 4</v>
      </c>
      <c r="E165" s="904"/>
      <c r="F165" s="1008"/>
      <c r="G165" s="904"/>
      <c r="H165" s="1032">
        <f>+'programma''s'!H85</f>
        <v>0</v>
      </c>
      <c r="I165" s="1032">
        <f>+'programma''s'!I85</f>
        <v>0</v>
      </c>
      <c r="J165" s="1032">
        <f>+'programma''s'!J85</f>
        <v>0</v>
      </c>
      <c r="K165" s="1032">
        <f>+'programma''s'!K85</f>
        <v>0</v>
      </c>
      <c r="L165" s="1032">
        <f>+'programma''s'!L85</f>
        <v>0</v>
      </c>
      <c r="M165" s="1032">
        <f>+'programma''s'!M85</f>
        <v>0</v>
      </c>
      <c r="N165" s="868"/>
      <c r="O165" s="86"/>
      <c r="P165" s="429"/>
      <c r="Q165" s="429"/>
    </row>
    <row r="166" spans="2:17" ht="13.15" customHeight="1" x14ac:dyDescent="0.2">
      <c r="B166" s="84"/>
      <c r="C166" s="868"/>
      <c r="D166" s="904" t="str">
        <f>+pers!D159</f>
        <v>programma 5</v>
      </c>
      <c r="E166" s="904"/>
      <c r="F166" s="1008"/>
      <c r="G166" s="904"/>
      <c r="H166" s="1032">
        <f>+'programma''s'!H105</f>
        <v>0</v>
      </c>
      <c r="I166" s="1032">
        <f>+'programma''s'!I105</f>
        <v>0</v>
      </c>
      <c r="J166" s="1032">
        <f>+'programma''s'!J105</f>
        <v>0</v>
      </c>
      <c r="K166" s="1032">
        <f>+'programma''s'!K105</f>
        <v>0</v>
      </c>
      <c r="L166" s="1032">
        <f>+'programma''s'!L105</f>
        <v>0</v>
      </c>
      <c r="M166" s="1032">
        <f>+'programma''s'!M105</f>
        <v>0</v>
      </c>
      <c r="N166" s="868"/>
      <c r="O166" s="86"/>
      <c r="P166" s="429"/>
      <c r="Q166" s="429"/>
    </row>
    <row r="167" spans="2:17" ht="13.15" customHeight="1" x14ac:dyDescent="0.2">
      <c r="B167" s="84"/>
      <c r="C167" s="868"/>
      <c r="D167" s="904" t="str">
        <f>+pers!D160</f>
        <v>programma 6</v>
      </c>
      <c r="E167" s="904"/>
      <c r="F167" s="1008"/>
      <c r="G167" s="904"/>
      <c r="H167" s="1032">
        <f>+'programma''s'!H129</f>
        <v>0</v>
      </c>
      <c r="I167" s="1032">
        <f>+'programma''s'!I129</f>
        <v>0</v>
      </c>
      <c r="J167" s="1032">
        <f>+'programma''s'!J129</f>
        <v>0</v>
      </c>
      <c r="K167" s="1032">
        <f>+'programma''s'!K129</f>
        <v>0</v>
      </c>
      <c r="L167" s="1032">
        <f>+'programma''s'!L129</f>
        <v>0</v>
      </c>
      <c r="M167" s="1032">
        <f>+'programma''s'!M129</f>
        <v>0</v>
      </c>
      <c r="N167" s="868"/>
      <c r="O167" s="86"/>
      <c r="P167" s="429"/>
      <c r="Q167" s="429"/>
    </row>
    <row r="168" spans="2:17" ht="13.15" customHeight="1" x14ac:dyDescent="0.2">
      <c r="B168" s="84"/>
      <c r="C168" s="868"/>
      <c r="D168" s="904" t="str">
        <f>+pers!D161</f>
        <v>programma 7</v>
      </c>
      <c r="E168" s="904"/>
      <c r="F168" s="1008"/>
      <c r="G168" s="904"/>
      <c r="H168" s="1032">
        <f>+'programma''s'!H149</f>
        <v>0</v>
      </c>
      <c r="I168" s="1032">
        <f>+'programma''s'!I149</f>
        <v>0</v>
      </c>
      <c r="J168" s="1032">
        <f>+'programma''s'!J149</f>
        <v>0</v>
      </c>
      <c r="K168" s="1032">
        <f>+'programma''s'!K149</f>
        <v>0</v>
      </c>
      <c r="L168" s="1032">
        <f>+'programma''s'!L149</f>
        <v>0</v>
      </c>
      <c r="M168" s="1032">
        <f>+'programma''s'!M149</f>
        <v>0</v>
      </c>
      <c r="N168" s="868"/>
      <c r="O168" s="86"/>
      <c r="P168" s="429"/>
      <c r="Q168" s="429"/>
    </row>
    <row r="169" spans="2:17" ht="13.15" customHeight="1" x14ac:dyDescent="0.2">
      <c r="B169" s="84"/>
      <c r="C169" s="868"/>
      <c r="D169" s="904" t="str">
        <f>+pers!D162</f>
        <v>programma 8</v>
      </c>
      <c r="E169" s="904"/>
      <c r="F169" s="1008"/>
      <c r="G169" s="904"/>
      <c r="H169" s="1032">
        <f>+'programma''s'!H169</f>
        <v>0</v>
      </c>
      <c r="I169" s="1032">
        <f>+'programma''s'!I169</f>
        <v>0</v>
      </c>
      <c r="J169" s="1032">
        <f>+'programma''s'!J169</f>
        <v>0</v>
      </c>
      <c r="K169" s="1032">
        <f>+'programma''s'!K169</f>
        <v>0</v>
      </c>
      <c r="L169" s="1032">
        <f>+'programma''s'!L169</f>
        <v>0</v>
      </c>
      <c r="M169" s="1032">
        <f>+'programma''s'!M169</f>
        <v>0</v>
      </c>
      <c r="N169" s="868"/>
      <c r="O169" s="86"/>
      <c r="P169" s="429"/>
      <c r="Q169" s="429"/>
    </row>
    <row r="170" spans="2:17" ht="13.15" customHeight="1" x14ac:dyDescent="0.2">
      <c r="B170" s="84"/>
      <c r="C170" s="868"/>
      <c r="D170" s="904" t="str">
        <f>+pers!D163</f>
        <v>programma 9</v>
      </c>
      <c r="E170" s="904"/>
      <c r="F170" s="1008"/>
      <c r="G170" s="904"/>
      <c r="H170" s="1032">
        <f>+'programma''s'!H189</f>
        <v>0</v>
      </c>
      <c r="I170" s="1032">
        <f>+'programma''s'!I189</f>
        <v>0</v>
      </c>
      <c r="J170" s="1032">
        <f>+'programma''s'!J189</f>
        <v>0</v>
      </c>
      <c r="K170" s="1032">
        <f>+'programma''s'!K189</f>
        <v>0</v>
      </c>
      <c r="L170" s="1032">
        <f>+'programma''s'!L189</f>
        <v>0</v>
      </c>
      <c r="M170" s="1032">
        <f>+'programma''s'!M189</f>
        <v>0</v>
      </c>
      <c r="N170" s="868"/>
      <c r="O170" s="86"/>
      <c r="P170" s="429"/>
      <c r="Q170" s="429"/>
    </row>
    <row r="171" spans="2:17" ht="13.15" customHeight="1" x14ac:dyDescent="0.2">
      <c r="B171" s="84"/>
      <c r="C171" s="868"/>
      <c r="D171" s="904" t="str">
        <f>+pers!D164</f>
        <v>programma 10</v>
      </c>
      <c r="E171" s="904"/>
      <c r="F171" s="1008"/>
      <c r="G171" s="904"/>
      <c r="H171" s="1032">
        <f>+'programma''s'!H209</f>
        <v>0</v>
      </c>
      <c r="I171" s="1032">
        <f>+'programma''s'!I209</f>
        <v>0</v>
      </c>
      <c r="J171" s="1032">
        <f>+'programma''s'!J209</f>
        <v>0</v>
      </c>
      <c r="K171" s="1032">
        <f>+'programma''s'!K209</f>
        <v>0</v>
      </c>
      <c r="L171" s="1032">
        <f>+'programma''s'!L209</f>
        <v>0</v>
      </c>
      <c r="M171" s="1032">
        <f>+'programma''s'!M209</f>
        <v>0</v>
      </c>
      <c r="N171" s="868"/>
      <c r="O171" s="86"/>
      <c r="P171" s="429"/>
      <c r="Q171" s="429"/>
    </row>
    <row r="172" spans="2:17" ht="13.15" customHeight="1" x14ac:dyDescent="0.2">
      <c r="B172" s="84"/>
      <c r="C172" s="868"/>
      <c r="D172" s="904"/>
      <c r="E172" s="904"/>
      <c r="F172" s="906"/>
      <c r="G172" s="904"/>
      <c r="H172" s="1043">
        <f t="shared" ref="H172:L172" si="46">SUM(H162:H171)</f>
        <v>0</v>
      </c>
      <c r="I172" s="1043">
        <f t="shared" si="46"/>
        <v>0</v>
      </c>
      <c r="J172" s="1043">
        <f t="shared" si="46"/>
        <v>0</v>
      </c>
      <c r="K172" s="1043">
        <f t="shared" si="46"/>
        <v>0</v>
      </c>
      <c r="L172" s="1043">
        <f t="shared" si="46"/>
        <v>0</v>
      </c>
      <c r="M172" s="1043">
        <f>SUM(M162:M171)</f>
        <v>0</v>
      </c>
      <c r="N172" s="868"/>
      <c r="O172" s="86"/>
      <c r="P172" s="429"/>
      <c r="Q172" s="429"/>
    </row>
    <row r="173" spans="2:17" ht="13.15" customHeight="1" x14ac:dyDescent="0.2">
      <c r="B173" s="84"/>
      <c r="C173" s="868"/>
      <c r="D173" s="905"/>
      <c r="E173" s="904"/>
      <c r="F173" s="906"/>
      <c r="G173" s="904"/>
      <c r="H173" s="906"/>
      <c r="I173" s="906"/>
      <c r="J173" s="906"/>
      <c r="K173" s="906"/>
      <c r="L173" s="906"/>
      <c r="M173" s="906"/>
      <c r="N173" s="868"/>
      <c r="O173" s="86"/>
      <c r="P173" s="429"/>
      <c r="Q173" s="429"/>
    </row>
    <row r="174" spans="2:17" ht="13.15" customHeight="1" x14ac:dyDescent="0.2">
      <c r="B174" s="84"/>
      <c r="C174" s="868"/>
      <c r="D174" s="918"/>
      <c r="E174" s="868"/>
      <c r="F174" s="919"/>
      <c r="G174" s="868"/>
      <c r="H174" s="919"/>
      <c r="I174" s="919"/>
      <c r="J174" s="919"/>
      <c r="K174" s="919"/>
      <c r="L174" s="919"/>
      <c r="M174" s="919"/>
      <c r="N174" s="868"/>
      <c r="O174" s="86"/>
      <c r="P174" s="429"/>
      <c r="Q174" s="429"/>
    </row>
    <row r="175" spans="2:17" ht="13.15" customHeight="1" x14ac:dyDescent="0.2">
      <c r="B175" s="84"/>
      <c r="C175" s="868"/>
      <c r="D175" s="918" t="s">
        <v>234</v>
      </c>
      <c r="E175" s="868"/>
      <c r="F175" s="919"/>
      <c r="G175" s="868"/>
      <c r="H175" s="1044">
        <f t="shared" ref="H175:M175" si="47">H142+H158+H172</f>
        <v>391931.46</v>
      </c>
      <c r="I175" s="1044">
        <f t="shared" si="47"/>
        <v>397475.26</v>
      </c>
      <c r="J175" s="1044">
        <f t="shared" si="47"/>
        <v>397475.26</v>
      </c>
      <c r="K175" s="1044">
        <f t="shared" si="47"/>
        <v>397475.26</v>
      </c>
      <c r="L175" s="1044">
        <f t="shared" si="47"/>
        <v>397475.26</v>
      </c>
      <c r="M175" s="1044">
        <f t="shared" si="47"/>
        <v>397475.26</v>
      </c>
      <c r="N175" s="868"/>
      <c r="O175" s="86"/>
      <c r="P175" s="429"/>
      <c r="Q175" s="429"/>
    </row>
    <row r="176" spans="2:17" ht="13.15" customHeight="1" x14ac:dyDescent="0.2">
      <c r="B176" s="84"/>
      <c r="C176" s="868"/>
      <c r="D176" s="868"/>
      <c r="E176" s="868"/>
      <c r="F176" s="919"/>
      <c r="G176" s="868"/>
      <c r="H176" s="919"/>
      <c r="I176" s="919"/>
      <c r="J176" s="919"/>
      <c r="K176" s="919"/>
      <c r="L176" s="919"/>
      <c r="M176" s="919"/>
      <c r="N176" s="868"/>
      <c r="O176" s="86"/>
      <c r="P176" s="429"/>
      <c r="Q176" s="429"/>
    </row>
    <row r="177" spans="2:18" ht="13.15" customHeight="1" x14ac:dyDescent="0.2">
      <c r="B177" s="84"/>
      <c r="C177" s="1037"/>
      <c r="D177" s="1037"/>
      <c r="E177" s="1037"/>
      <c r="F177" s="1038"/>
      <c r="G177" s="1037"/>
      <c r="H177" s="1045"/>
      <c r="I177" s="1045"/>
      <c r="J177" s="1045"/>
      <c r="K177" s="1045"/>
      <c r="L177" s="1045"/>
      <c r="M177" s="1045"/>
      <c r="N177" s="1037"/>
      <c r="O177" s="86"/>
      <c r="P177" s="429"/>
      <c r="Q177" s="429"/>
    </row>
    <row r="178" spans="2:18" ht="13.15" customHeight="1" x14ac:dyDescent="0.2">
      <c r="B178" s="84"/>
      <c r="C178" s="868"/>
      <c r="D178" s="868"/>
      <c r="E178" s="868"/>
      <c r="F178" s="919"/>
      <c r="G178" s="868"/>
      <c r="H178" s="919"/>
      <c r="I178" s="919"/>
      <c r="J178" s="919"/>
      <c r="K178" s="919"/>
      <c r="L178" s="919"/>
      <c r="M178" s="919"/>
      <c r="N178" s="868"/>
      <c r="O178" s="86"/>
      <c r="P178" s="429"/>
      <c r="Q178" s="429"/>
    </row>
    <row r="179" spans="2:18" ht="13.15" customHeight="1" x14ac:dyDescent="0.2">
      <c r="B179" s="84"/>
      <c r="C179" s="868"/>
      <c r="D179" s="918" t="s">
        <v>293</v>
      </c>
      <c r="E179" s="868"/>
      <c r="F179" s="919"/>
      <c r="G179" s="868"/>
      <c r="H179" s="1030">
        <f t="shared" ref="H179:M179" si="48">H105+H125+H175</f>
        <v>391931.46</v>
      </c>
      <c r="I179" s="1030">
        <f t="shared" si="48"/>
        <v>397475.26</v>
      </c>
      <c r="J179" s="1030">
        <f t="shared" si="48"/>
        <v>397475.26</v>
      </c>
      <c r="K179" s="1030">
        <f t="shared" si="48"/>
        <v>397475.26</v>
      </c>
      <c r="L179" s="1030">
        <f t="shared" si="48"/>
        <v>397475.26</v>
      </c>
      <c r="M179" s="1030">
        <f t="shared" si="48"/>
        <v>397475.26</v>
      </c>
      <c r="N179" s="868"/>
      <c r="O179" s="86"/>
      <c r="P179" s="429"/>
      <c r="Q179" s="429"/>
    </row>
    <row r="180" spans="2:18" ht="13.15" customHeight="1" x14ac:dyDescent="0.2">
      <c r="B180" s="84"/>
      <c r="C180" s="929"/>
      <c r="D180" s="929"/>
      <c r="E180" s="929"/>
      <c r="F180" s="931"/>
      <c r="G180" s="929"/>
      <c r="H180" s="931"/>
      <c r="I180" s="931"/>
      <c r="J180" s="931"/>
      <c r="K180" s="931"/>
      <c r="L180" s="931"/>
      <c r="M180" s="931"/>
      <c r="N180" s="929"/>
      <c r="O180" s="86"/>
      <c r="P180" s="429"/>
      <c r="Q180" s="429"/>
    </row>
    <row r="181" spans="2:18" ht="13.15" customHeight="1" x14ac:dyDescent="0.2">
      <c r="B181" s="84"/>
      <c r="C181" s="1047"/>
      <c r="D181" s="1047"/>
      <c r="E181" s="1047"/>
      <c r="F181" s="1048"/>
      <c r="G181" s="1047"/>
      <c r="H181" s="1048"/>
      <c r="I181" s="1048"/>
      <c r="J181" s="1048"/>
      <c r="K181" s="1048"/>
      <c r="L181" s="1048"/>
      <c r="M181" s="1048"/>
      <c r="N181" s="1047"/>
      <c r="O181" s="86"/>
      <c r="P181" s="429"/>
      <c r="Q181" s="429"/>
    </row>
    <row r="182" spans="2:18" ht="13.15" customHeight="1" x14ac:dyDescent="0.2">
      <c r="B182" s="84"/>
      <c r="C182" s="1047"/>
      <c r="D182" s="1047"/>
      <c r="E182" s="1047"/>
      <c r="F182" s="1048"/>
      <c r="G182" s="1047"/>
      <c r="H182" s="1048"/>
      <c r="I182" s="1048"/>
      <c r="J182" s="1048"/>
      <c r="K182" s="1048"/>
      <c r="L182" s="1048"/>
      <c r="M182" s="1048"/>
      <c r="N182" s="1047"/>
      <c r="O182" s="86"/>
      <c r="P182" s="429"/>
      <c r="Q182" s="429"/>
    </row>
    <row r="183" spans="2:18" ht="13.15" customHeight="1" x14ac:dyDescent="0.2">
      <c r="B183" s="84"/>
      <c r="C183" s="865"/>
      <c r="D183" s="865"/>
      <c r="E183" s="865"/>
      <c r="F183" s="932"/>
      <c r="G183" s="865"/>
      <c r="H183" s="932"/>
      <c r="I183" s="932"/>
      <c r="J183" s="932"/>
      <c r="K183" s="932"/>
      <c r="L183" s="932"/>
      <c r="M183" s="932"/>
      <c r="N183" s="865"/>
      <c r="O183" s="86"/>
      <c r="P183" s="429"/>
      <c r="Q183" s="429"/>
    </row>
    <row r="184" spans="2:18" ht="13.15" customHeight="1" x14ac:dyDescent="0.2">
      <c r="B184" s="84"/>
      <c r="C184" s="868"/>
      <c r="D184" s="912" t="s">
        <v>294</v>
      </c>
      <c r="E184" s="868"/>
      <c r="F184" s="919"/>
      <c r="G184" s="868"/>
      <c r="H184" s="1030">
        <f t="shared" ref="H184:M184" si="49">H89-H179</f>
        <v>537486.22</v>
      </c>
      <c r="I184" s="1030">
        <f t="shared" si="49"/>
        <v>482840.26</v>
      </c>
      <c r="J184" s="1030">
        <f t="shared" si="49"/>
        <v>419796.74</v>
      </c>
      <c r="K184" s="1030">
        <f t="shared" si="49"/>
        <v>419796.74</v>
      </c>
      <c r="L184" s="1030">
        <f t="shared" si="49"/>
        <v>419796.74</v>
      </c>
      <c r="M184" s="1030">
        <f t="shared" si="49"/>
        <v>419796.74</v>
      </c>
      <c r="N184" s="868"/>
      <c r="O184" s="86"/>
      <c r="P184" s="429"/>
      <c r="Q184" s="429"/>
    </row>
    <row r="185" spans="2:18" ht="13.15" customHeight="1" x14ac:dyDescent="0.2">
      <c r="B185" s="84"/>
      <c r="C185" s="868"/>
      <c r="D185" s="868"/>
      <c r="E185" s="868"/>
      <c r="F185" s="919"/>
      <c r="G185" s="868"/>
      <c r="H185" s="919"/>
      <c r="I185" s="919"/>
      <c r="J185" s="919"/>
      <c r="K185" s="919"/>
      <c r="L185" s="919"/>
      <c r="M185" s="919"/>
      <c r="N185" s="868"/>
      <c r="O185" s="86"/>
      <c r="P185" s="429"/>
      <c r="Q185" s="429"/>
    </row>
    <row r="186" spans="2:18" ht="13.15" customHeight="1" x14ac:dyDescent="0.2">
      <c r="B186" s="84"/>
      <c r="C186" s="85"/>
      <c r="D186" s="85"/>
      <c r="E186" s="85"/>
      <c r="F186" s="78"/>
      <c r="G186" s="85"/>
      <c r="H186" s="78"/>
      <c r="I186" s="78"/>
      <c r="J186" s="78"/>
      <c r="K186" s="78"/>
      <c r="L186" s="78"/>
      <c r="M186" s="78"/>
      <c r="N186" s="85"/>
      <c r="O186" s="86"/>
      <c r="P186" s="429"/>
      <c r="Q186" s="429"/>
    </row>
    <row r="187" spans="2:18" ht="13.15" customHeight="1" x14ac:dyDescent="0.25">
      <c r="B187" s="94"/>
      <c r="C187" s="91"/>
      <c r="D187" s="91"/>
      <c r="E187" s="91"/>
      <c r="F187" s="92"/>
      <c r="G187" s="91"/>
      <c r="H187" s="267"/>
      <c r="I187" s="267"/>
      <c r="J187" s="267"/>
      <c r="K187" s="267"/>
      <c r="L187" s="267"/>
      <c r="M187" s="267"/>
      <c r="N187" s="36" t="s">
        <v>411</v>
      </c>
      <c r="O187" s="93"/>
      <c r="P187" s="429"/>
      <c r="Q187" s="429"/>
    </row>
    <row r="188" spans="2:18" ht="13.15" customHeight="1" x14ac:dyDescent="0.2">
      <c r="B188" s="429"/>
      <c r="C188" s="429"/>
      <c r="D188" s="429"/>
      <c r="E188" s="429"/>
      <c r="F188" s="429"/>
      <c r="G188" s="429"/>
      <c r="H188" s="429"/>
      <c r="I188" s="429"/>
      <c r="J188" s="429"/>
      <c r="K188" s="429"/>
      <c r="L188" s="429"/>
      <c r="M188" s="429"/>
      <c r="N188" s="429"/>
      <c r="O188" s="429"/>
      <c r="P188" s="429"/>
      <c r="Q188" s="429"/>
      <c r="R188" s="429"/>
    </row>
    <row r="189" spans="2:18" ht="13.15" customHeight="1" x14ac:dyDescent="0.2">
      <c r="B189" s="429"/>
      <c r="C189" s="429"/>
      <c r="D189" s="429"/>
      <c r="E189" s="429"/>
      <c r="F189" s="429"/>
      <c r="G189" s="429"/>
      <c r="H189" s="429"/>
      <c r="I189" s="429"/>
      <c r="J189" s="429"/>
      <c r="K189" s="429"/>
      <c r="L189" s="429"/>
      <c r="M189" s="429"/>
      <c r="N189" s="429"/>
      <c r="O189" s="429"/>
      <c r="P189" s="429"/>
      <c r="Q189" s="429"/>
      <c r="R189" s="429"/>
    </row>
    <row r="190" spans="2:18" ht="13.15" customHeight="1" x14ac:dyDescent="0.2">
      <c r="B190" s="429"/>
      <c r="C190" s="429"/>
      <c r="D190" s="429"/>
      <c r="E190" s="429"/>
      <c r="F190" s="429"/>
      <c r="G190" s="429"/>
      <c r="H190" s="429"/>
      <c r="I190" s="429"/>
      <c r="J190" s="429"/>
      <c r="K190" s="429"/>
      <c r="L190" s="429"/>
      <c r="M190" s="429"/>
      <c r="N190" s="429"/>
      <c r="O190" s="429"/>
      <c r="P190" s="429"/>
      <c r="Q190" s="429"/>
      <c r="R190" s="429"/>
    </row>
    <row r="191" spans="2:18" ht="13.15" customHeight="1" x14ac:dyDescent="0.2">
      <c r="B191" s="429"/>
      <c r="C191" s="429"/>
      <c r="D191" s="429"/>
      <c r="E191" s="429"/>
      <c r="F191" s="429"/>
      <c r="G191" s="429"/>
      <c r="H191" s="429"/>
      <c r="I191" s="429"/>
      <c r="J191" s="429"/>
      <c r="K191" s="429"/>
      <c r="L191" s="429"/>
      <c r="M191" s="429"/>
      <c r="N191" s="429"/>
      <c r="O191" s="429"/>
      <c r="P191" s="429"/>
      <c r="Q191" s="429"/>
      <c r="R191" s="429"/>
    </row>
    <row r="192" spans="2:18" s="547" customFormat="1" ht="13.15" customHeight="1" x14ac:dyDescent="0.2">
      <c r="B192" s="429"/>
      <c r="C192" s="429"/>
      <c r="D192" s="721"/>
      <c r="E192" s="721"/>
      <c r="F192" s="721"/>
      <c r="G192" s="721"/>
      <c r="H192" s="721"/>
      <c r="I192" s="721"/>
      <c r="J192" s="721"/>
      <c r="K192" s="721"/>
      <c r="L192" s="721"/>
      <c r="M192" s="721"/>
      <c r="N192" s="429"/>
      <c r="O192" s="429"/>
      <c r="P192" s="429"/>
      <c r="Q192" s="429"/>
      <c r="R192" s="429"/>
    </row>
    <row r="193" spans="2:18" s="547" customFormat="1" ht="13.15" customHeight="1" x14ac:dyDescent="0.3">
      <c r="B193" s="793"/>
      <c r="D193" s="799"/>
      <c r="E193" s="799"/>
      <c r="F193" s="799"/>
      <c r="G193" s="799"/>
      <c r="H193" s="721"/>
      <c r="I193" s="721"/>
      <c r="J193" s="721"/>
      <c r="K193" s="721"/>
      <c r="L193" s="721"/>
      <c r="M193" s="721"/>
      <c r="N193" s="429"/>
      <c r="O193" s="429"/>
      <c r="P193" s="429"/>
      <c r="Q193" s="429"/>
      <c r="R193" s="429"/>
    </row>
    <row r="194" spans="2:18" s="547" customFormat="1" ht="13.15" customHeight="1" x14ac:dyDescent="0.2">
      <c r="B194" s="429"/>
      <c r="C194" s="429"/>
      <c r="D194" s="725" t="s">
        <v>612</v>
      </c>
      <c r="E194" s="800"/>
      <c r="F194" s="801"/>
      <c r="G194" s="801"/>
      <c r="H194" s="724" t="str">
        <f>+tab!D2</f>
        <v>2018/19</v>
      </c>
      <c r="I194" s="724" t="str">
        <f>+tab!E2</f>
        <v>2019/20</v>
      </c>
      <c r="J194" s="724" t="str">
        <f>+tab!F2</f>
        <v>2020/21</v>
      </c>
      <c r="K194" s="724" t="str">
        <f>+tab!G2</f>
        <v>2021/22</v>
      </c>
      <c r="L194" s="724" t="str">
        <f>+tab!H2</f>
        <v>2022/23</v>
      </c>
      <c r="M194" s="724" t="str">
        <f>+tab!I2</f>
        <v>2023/24</v>
      </c>
      <c r="N194" s="794"/>
      <c r="O194" s="598"/>
      <c r="P194" s="429"/>
      <c r="Q194" s="792"/>
      <c r="R194" s="429"/>
    </row>
    <row r="195" spans="2:18" s="547" customFormat="1" ht="13.15" customHeight="1" x14ac:dyDescent="0.2">
      <c r="B195" s="429"/>
      <c r="C195" s="429"/>
      <c r="D195" s="721" t="s">
        <v>358</v>
      </c>
      <c r="E195" s="721"/>
      <c r="F195" s="722"/>
      <c r="G195" s="721"/>
      <c r="H195" s="802"/>
      <c r="I195" s="802"/>
      <c r="J195" s="721"/>
      <c r="K195" s="721"/>
      <c r="L195" s="721"/>
      <c r="M195" s="721"/>
      <c r="N195" s="429"/>
      <c r="O195" s="429"/>
      <c r="P195" s="429"/>
      <c r="Q195" s="429"/>
      <c r="R195" s="429"/>
    </row>
    <row r="196" spans="2:18" s="547" customFormat="1" ht="13.15" customHeight="1" x14ac:dyDescent="0.2">
      <c r="B196" s="429"/>
      <c r="C196" s="429"/>
      <c r="D196" s="803" t="s">
        <v>190</v>
      </c>
      <c r="E196" s="721"/>
      <c r="F196" s="722"/>
      <c r="G196" s="721"/>
      <c r="H196" s="802">
        <f>0.416666666666667*H38+7/12*I38</f>
        <v>900774.75333333365</v>
      </c>
      <c r="I196" s="802">
        <f>0.416666666666667*I38+0.583333333333333*J38</f>
        <v>843540.13333333342</v>
      </c>
      <c r="J196" s="802">
        <f>0.416666666666667*J38+0.583333333333333*K38</f>
        <v>817272</v>
      </c>
      <c r="K196" s="802">
        <f>0.416666666666667*K38+0.583333333333333*L38</f>
        <v>817272</v>
      </c>
      <c r="L196" s="802">
        <f>0.416666666666667*L38+0.583333333333333*M38</f>
        <v>817272</v>
      </c>
      <c r="M196" s="802">
        <f>M38</f>
        <v>817272</v>
      </c>
      <c r="N196" s="795"/>
      <c r="O196" s="429"/>
      <c r="P196" s="429"/>
      <c r="Q196" s="429"/>
      <c r="R196" s="429"/>
    </row>
    <row r="197" spans="2:18" s="547" customFormat="1" ht="13.15" customHeight="1" x14ac:dyDescent="0.2">
      <c r="B197" s="429"/>
      <c r="C197" s="429"/>
      <c r="D197" s="803" t="s">
        <v>282</v>
      </c>
      <c r="E197" s="721"/>
      <c r="F197" s="722"/>
      <c r="G197" s="721"/>
      <c r="H197" s="802">
        <f>0.416666666666667*H58+7/12*I58</f>
        <v>0</v>
      </c>
      <c r="I197" s="802">
        <f>0.416666666666667*I58+0.583333333333333*J58</f>
        <v>0</v>
      </c>
      <c r="J197" s="802">
        <f>0.416666666666667*J58+0.583333333333333*K58</f>
        <v>0</v>
      </c>
      <c r="K197" s="802">
        <f>0.416666666666667*K58+0.583333333333333*L58</f>
        <v>0</v>
      </c>
      <c r="L197" s="802">
        <f>0.416666666666667*L58+0.583333333333333*M58</f>
        <v>0</v>
      </c>
      <c r="M197" s="802">
        <f>M58</f>
        <v>0</v>
      </c>
      <c r="N197" s="795"/>
      <c r="O197" s="429"/>
      <c r="P197" s="429"/>
      <c r="Q197" s="429"/>
      <c r="R197" s="429"/>
    </row>
    <row r="198" spans="2:18" s="547" customFormat="1" ht="13.15" hidden="1" customHeight="1" x14ac:dyDescent="0.2">
      <c r="B198" s="429"/>
      <c r="C198" s="429"/>
      <c r="D198" s="803" t="s">
        <v>298</v>
      </c>
      <c r="E198" s="721"/>
      <c r="F198" s="722"/>
      <c r="G198" s="721"/>
      <c r="H198" s="802"/>
      <c r="I198" s="802"/>
      <c r="J198" s="802"/>
      <c r="K198" s="802"/>
      <c r="L198" s="802"/>
      <c r="M198" s="802"/>
      <c r="N198" s="429"/>
      <c r="O198" s="429"/>
      <c r="P198" s="429"/>
      <c r="Q198" s="429"/>
      <c r="R198" s="429"/>
    </row>
    <row r="199" spans="2:18" s="547" customFormat="1" ht="13.15" customHeight="1" x14ac:dyDescent="0.2">
      <c r="B199" s="429"/>
      <c r="C199" s="429"/>
      <c r="D199" s="803" t="s">
        <v>299</v>
      </c>
      <c r="E199" s="721"/>
      <c r="F199" s="722"/>
      <c r="G199" s="721"/>
      <c r="H199" s="802">
        <f t="shared" ref="H199:L199" si="50">0.416666666666667*H66+7/12*I66+5/12*H76+7/12*I76</f>
        <v>0</v>
      </c>
      <c r="I199" s="802">
        <f t="shared" si="50"/>
        <v>0</v>
      </c>
      <c r="J199" s="802">
        <f t="shared" si="50"/>
        <v>0</v>
      </c>
      <c r="K199" s="802">
        <f t="shared" si="50"/>
        <v>0</v>
      </c>
      <c r="L199" s="802">
        <f t="shared" si="50"/>
        <v>0</v>
      </c>
      <c r="M199" s="802">
        <f>M66+M76</f>
        <v>0</v>
      </c>
      <c r="N199" s="795"/>
      <c r="O199" s="429"/>
      <c r="P199" s="429"/>
      <c r="Q199" s="429"/>
      <c r="R199" s="429"/>
    </row>
    <row r="200" spans="2:18" s="547" customFormat="1" ht="13.15" customHeight="1" x14ac:dyDescent="0.2">
      <c r="B200" s="429"/>
      <c r="C200" s="429"/>
      <c r="D200" s="803" t="s">
        <v>191</v>
      </c>
      <c r="E200" s="721"/>
      <c r="F200" s="722"/>
      <c r="G200" s="721"/>
      <c r="H200" s="802">
        <f t="shared" ref="H200:L200" si="51">0.416666666666667*(H85-H66-H76)+7/12*(I85-I66-I76)</f>
        <v>0</v>
      </c>
      <c r="I200" s="802">
        <f t="shared" si="51"/>
        <v>0</v>
      </c>
      <c r="J200" s="802">
        <f t="shared" si="51"/>
        <v>0</v>
      </c>
      <c r="K200" s="802">
        <f t="shared" si="51"/>
        <v>0</v>
      </c>
      <c r="L200" s="802">
        <f t="shared" si="51"/>
        <v>0</v>
      </c>
      <c r="M200" s="802">
        <f>(M85-M66-M76)</f>
        <v>0</v>
      </c>
      <c r="N200" s="795"/>
      <c r="O200" s="429"/>
      <c r="P200" s="429"/>
      <c r="Q200" s="429"/>
      <c r="R200" s="429"/>
    </row>
    <row r="201" spans="2:18" s="547" customFormat="1" ht="13.15" customHeight="1" x14ac:dyDescent="0.2">
      <c r="B201" s="429"/>
      <c r="C201" s="429"/>
      <c r="D201" s="803"/>
      <c r="E201" s="721"/>
      <c r="F201" s="722"/>
      <c r="G201" s="721"/>
      <c r="H201" s="802">
        <f t="shared" ref="H201:L201" si="52">SUM(H196:H200)</f>
        <v>900774.75333333365</v>
      </c>
      <c r="I201" s="802">
        <f t="shared" si="52"/>
        <v>843540.13333333342</v>
      </c>
      <c r="J201" s="802">
        <f t="shared" si="52"/>
        <v>817272</v>
      </c>
      <c r="K201" s="802">
        <f t="shared" si="52"/>
        <v>817272</v>
      </c>
      <c r="L201" s="802">
        <f t="shared" si="52"/>
        <v>817272</v>
      </c>
      <c r="M201" s="802">
        <f>SUM(M196:M200)</f>
        <v>817272</v>
      </c>
      <c r="N201" s="795"/>
      <c r="O201" s="429"/>
      <c r="P201" s="429"/>
      <c r="Q201" s="429"/>
      <c r="R201" s="429"/>
    </row>
    <row r="202" spans="2:18" s="547" customFormat="1" ht="13.15" customHeight="1" x14ac:dyDescent="0.2">
      <c r="B202" s="796"/>
      <c r="C202" s="796"/>
      <c r="D202" s="721" t="s">
        <v>300</v>
      </c>
      <c r="E202" s="721"/>
      <c r="F202" s="722"/>
      <c r="G202" s="721"/>
      <c r="H202" s="802"/>
      <c r="I202" s="802"/>
      <c r="J202" s="802"/>
      <c r="K202" s="802"/>
      <c r="L202" s="802"/>
      <c r="M202" s="802"/>
      <c r="N202" s="429"/>
      <c r="O202" s="429"/>
      <c r="P202" s="429"/>
      <c r="Q202" s="429"/>
      <c r="R202" s="429"/>
    </row>
    <row r="203" spans="2:18" s="547" customFormat="1" ht="13.15" customHeight="1" x14ac:dyDescent="0.2">
      <c r="B203" s="429"/>
      <c r="C203" s="429"/>
      <c r="D203" s="721" t="s">
        <v>192</v>
      </c>
      <c r="E203" s="721"/>
      <c r="F203" s="722"/>
      <c r="G203" s="721"/>
      <c r="H203" s="802">
        <f t="shared" ref="H203:L203" si="53">0.416666666666667*H105+7/12*I105</f>
        <v>0</v>
      </c>
      <c r="I203" s="802">
        <f t="shared" si="53"/>
        <v>0</v>
      </c>
      <c r="J203" s="802">
        <f t="shared" si="53"/>
        <v>0</v>
      </c>
      <c r="K203" s="802">
        <f t="shared" si="53"/>
        <v>0</v>
      </c>
      <c r="L203" s="802">
        <f t="shared" si="53"/>
        <v>0</v>
      </c>
      <c r="M203" s="802">
        <f>M105</f>
        <v>0</v>
      </c>
      <c r="N203" s="795"/>
      <c r="O203" s="429"/>
      <c r="P203" s="429"/>
      <c r="Q203" s="429"/>
      <c r="R203" s="429"/>
    </row>
    <row r="204" spans="2:18" s="547" customFormat="1" ht="13.15" customHeight="1" x14ac:dyDescent="0.2">
      <c r="B204" s="429"/>
      <c r="C204" s="429"/>
      <c r="D204" s="721" t="s">
        <v>193</v>
      </c>
      <c r="E204" s="721"/>
      <c r="F204" s="722"/>
      <c r="G204" s="721"/>
      <c r="H204" s="802">
        <f t="shared" ref="H204:L204" si="54">0.416666666666667*H125+0.583333333333333*I125</f>
        <v>0</v>
      </c>
      <c r="I204" s="802">
        <f t="shared" si="54"/>
        <v>0</v>
      </c>
      <c r="J204" s="802">
        <f t="shared" si="54"/>
        <v>0</v>
      </c>
      <c r="K204" s="802">
        <f t="shared" si="54"/>
        <v>0</v>
      </c>
      <c r="L204" s="802">
        <f t="shared" si="54"/>
        <v>0</v>
      </c>
      <c r="M204" s="802">
        <f>M125</f>
        <v>0</v>
      </c>
      <c r="N204" s="795"/>
      <c r="O204" s="429"/>
      <c r="P204" s="429"/>
      <c r="Q204" s="429"/>
      <c r="R204" s="429"/>
    </row>
    <row r="205" spans="2:18" s="547" customFormat="1" ht="13.15" customHeight="1" x14ac:dyDescent="0.2">
      <c r="B205" s="429"/>
      <c r="C205" s="429"/>
      <c r="D205" s="721" t="s">
        <v>301</v>
      </c>
      <c r="E205" s="721"/>
      <c r="F205" s="722"/>
      <c r="G205" s="721"/>
      <c r="H205" s="802">
        <f t="shared" ref="H205:L205" si="55">5/12*H175+7/12*I175</f>
        <v>395165.34333333338</v>
      </c>
      <c r="I205" s="802">
        <f t="shared" si="55"/>
        <v>397475.26</v>
      </c>
      <c r="J205" s="802">
        <f t="shared" si="55"/>
        <v>397475.26</v>
      </c>
      <c r="K205" s="802">
        <f t="shared" si="55"/>
        <v>397475.26</v>
      </c>
      <c r="L205" s="802">
        <f t="shared" si="55"/>
        <v>397475.26</v>
      </c>
      <c r="M205" s="802">
        <f>M175</f>
        <v>397475.26</v>
      </c>
      <c r="N205" s="795"/>
      <c r="O205" s="429"/>
      <c r="P205" s="429"/>
      <c r="Q205" s="429"/>
      <c r="R205" s="429"/>
    </row>
    <row r="206" spans="2:18" s="547" customFormat="1" ht="13.15" customHeight="1" x14ac:dyDescent="0.2">
      <c r="B206" s="429"/>
      <c r="C206" s="429"/>
      <c r="D206" s="803"/>
      <c r="E206" s="721"/>
      <c r="F206" s="722"/>
      <c r="G206" s="721"/>
      <c r="H206" s="802">
        <f t="shared" ref="H206:M206" si="56">SUM(H203:H205)</f>
        <v>395165.34333333338</v>
      </c>
      <c r="I206" s="802">
        <f t="shared" si="56"/>
        <v>397475.26</v>
      </c>
      <c r="J206" s="802">
        <f t="shared" si="56"/>
        <v>397475.26</v>
      </c>
      <c r="K206" s="802">
        <f t="shared" si="56"/>
        <v>397475.26</v>
      </c>
      <c r="L206" s="802">
        <f t="shared" si="56"/>
        <v>397475.26</v>
      </c>
      <c r="M206" s="802">
        <f t="shared" si="56"/>
        <v>397475.26</v>
      </c>
      <c r="N206" s="795"/>
      <c r="O206" s="429"/>
      <c r="P206" s="429"/>
      <c r="Q206" s="429"/>
      <c r="R206" s="429"/>
    </row>
    <row r="207" spans="2:18" s="547" customFormat="1" ht="13.15" customHeight="1" x14ac:dyDescent="0.2">
      <c r="B207" s="429"/>
      <c r="C207" s="429"/>
      <c r="D207" s="800"/>
      <c r="E207" s="721"/>
      <c r="F207" s="722"/>
      <c r="G207" s="721"/>
      <c r="H207" s="802"/>
      <c r="I207" s="802"/>
      <c r="J207" s="802"/>
      <c r="K207" s="802"/>
      <c r="L207" s="802"/>
      <c r="M207" s="802"/>
      <c r="N207" s="429"/>
      <c r="O207" s="429"/>
      <c r="P207" s="429"/>
      <c r="Q207" s="429"/>
      <c r="R207" s="429"/>
    </row>
    <row r="208" spans="2:18" s="547" customFormat="1" ht="13.15" customHeight="1" x14ac:dyDescent="0.2">
      <c r="B208" s="490"/>
      <c r="C208" s="490"/>
      <c r="D208" s="803" t="s">
        <v>302</v>
      </c>
      <c r="E208" s="721"/>
      <c r="F208" s="722"/>
      <c r="G208" s="721"/>
      <c r="H208" s="802">
        <f t="shared" ref="H208:L208" si="57">+H201-H206</f>
        <v>505609.41000000027</v>
      </c>
      <c r="I208" s="802">
        <f t="shared" si="57"/>
        <v>446064.87333333341</v>
      </c>
      <c r="J208" s="802">
        <f t="shared" si="57"/>
        <v>419796.74</v>
      </c>
      <c r="K208" s="802">
        <f t="shared" si="57"/>
        <v>419796.74</v>
      </c>
      <c r="L208" s="802">
        <f t="shared" si="57"/>
        <v>419796.74</v>
      </c>
      <c r="M208" s="802">
        <f>+M201-M206</f>
        <v>419796.74</v>
      </c>
      <c r="N208" s="795"/>
      <c r="O208" s="429"/>
      <c r="P208" s="429"/>
      <c r="Q208" s="429"/>
      <c r="R208" s="429"/>
    </row>
    <row r="209" spans="2:18" s="547" customFormat="1" ht="13.15" customHeight="1" x14ac:dyDescent="0.2">
      <c r="B209" s="429"/>
      <c r="C209" s="429"/>
      <c r="D209" s="797"/>
      <c r="E209" s="429"/>
      <c r="F209" s="560"/>
      <c r="G209" s="429"/>
      <c r="H209" s="624"/>
      <c r="I209" s="624"/>
      <c r="J209" s="429"/>
      <c r="K209" s="429"/>
      <c r="L209" s="429"/>
      <c r="M209" s="429"/>
      <c r="N209" s="429"/>
      <c r="O209" s="429"/>
      <c r="P209" s="429"/>
      <c r="Q209" s="429"/>
      <c r="R209" s="429"/>
    </row>
    <row r="210" spans="2:18" s="547" customFormat="1" ht="13.15" customHeight="1" x14ac:dyDescent="0.2">
      <c r="B210" s="429"/>
      <c r="C210" s="429"/>
      <c r="D210" s="797"/>
      <c r="E210" s="429"/>
      <c r="F210" s="560"/>
      <c r="G210" s="429"/>
      <c r="H210" s="624"/>
      <c r="I210" s="624"/>
      <c r="J210" s="429"/>
      <c r="K210" s="429"/>
      <c r="L210" s="429"/>
      <c r="M210" s="429"/>
      <c r="N210" s="429"/>
      <c r="O210" s="429"/>
      <c r="P210" s="429"/>
      <c r="Q210" s="429"/>
      <c r="R210" s="429"/>
    </row>
    <row r="211" spans="2:18" s="547" customFormat="1" ht="13.15" customHeight="1" x14ac:dyDescent="0.2">
      <c r="B211" s="429"/>
      <c r="C211" s="429"/>
      <c r="D211" s="798"/>
      <c r="E211" s="429"/>
      <c r="F211" s="560"/>
      <c r="G211" s="429"/>
      <c r="H211" s="624"/>
      <c r="I211" s="624"/>
      <c r="J211" s="429"/>
      <c r="K211" s="429"/>
      <c r="L211" s="429"/>
      <c r="M211" s="429"/>
      <c r="N211" s="429"/>
      <c r="O211" s="429"/>
      <c r="P211" s="429"/>
      <c r="Q211" s="429"/>
      <c r="R211" s="429"/>
    </row>
    <row r="212" spans="2:18" s="547" customFormat="1" ht="13.15" customHeight="1" x14ac:dyDescent="0.2">
      <c r="B212" s="429"/>
      <c r="C212" s="429"/>
      <c r="D212" s="429"/>
      <c r="E212" s="429"/>
      <c r="F212" s="560"/>
      <c r="G212" s="429"/>
      <c r="H212" s="560"/>
      <c r="I212" s="560"/>
      <c r="J212" s="560"/>
      <c r="K212" s="560"/>
      <c r="L212" s="560"/>
      <c r="M212" s="560"/>
      <c r="N212" s="429"/>
      <c r="O212" s="429"/>
      <c r="P212" s="429"/>
      <c r="Q212" s="429"/>
    </row>
    <row r="213" spans="2:18" s="547" customFormat="1" ht="13.15" customHeight="1" x14ac:dyDescent="0.2">
      <c r="B213" s="429"/>
      <c r="C213" s="429"/>
      <c r="D213" s="429"/>
      <c r="E213" s="429"/>
      <c r="F213" s="560"/>
      <c r="G213" s="429"/>
      <c r="H213" s="560"/>
      <c r="I213" s="560"/>
      <c r="J213" s="560"/>
      <c r="K213" s="560"/>
      <c r="L213" s="560"/>
      <c r="M213" s="560"/>
      <c r="N213" s="429"/>
      <c r="O213" s="429"/>
      <c r="P213" s="429"/>
      <c r="Q213" s="429"/>
    </row>
    <row r="214" spans="2:18" s="547" customFormat="1" ht="13.15" customHeight="1" x14ac:dyDescent="0.2">
      <c r="B214" s="429"/>
      <c r="C214" s="429"/>
      <c r="D214" s="429"/>
      <c r="E214" s="429"/>
      <c r="F214" s="560"/>
      <c r="G214" s="429"/>
      <c r="H214" s="560"/>
      <c r="I214" s="560"/>
      <c r="J214" s="560"/>
      <c r="K214" s="560"/>
      <c r="L214" s="560"/>
      <c r="M214" s="560"/>
      <c r="N214" s="429"/>
      <c r="O214" s="429"/>
      <c r="P214" s="429"/>
      <c r="Q214" s="429"/>
    </row>
    <row r="215" spans="2:18" s="547" customFormat="1" ht="13.15" customHeight="1" x14ac:dyDescent="0.2">
      <c r="B215" s="429"/>
      <c r="C215" s="429"/>
      <c r="D215" s="429"/>
      <c r="E215" s="429"/>
      <c r="F215" s="560"/>
      <c r="G215" s="429"/>
      <c r="H215" s="560"/>
      <c r="I215" s="560"/>
      <c r="J215" s="560"/>
      <c r="K215" s="560"/>
      <c r="L215" s="560"/>
      <c r="M215" s="560"/>
      <c r="N215" s="429"/>
      <c r="O215" s="429"/>
      <c r="P215" s="429"/>
      <c r="Q215" s="429"/>
    </row>
    <row r="216" spans="2:18" s="547" customFormat="1" ht="13.15" customHeight="1" x14ac:dyDescent="0.2">
      <c r="B216" s="429"/>
      <c r="C216" s="429"/>
      <c r="D216" s="429"/>
      <c r="E216" s="429"/>
      <c r="F216" s="560"/>
      <c r="G216" s="429"/>
      <c r="H216" s="560"/>
      <c r="I216" s="560"/>
      <c r="J216" s="560"/>
      <c r="K216" s="560"/>
      <c r="L216" s="560"/>
      <c r="M216" s="560"/>
      <c r="N216" s="429"/>
      <c r="O216" s="429"/>
      <c r="P216" s="429"/>
      <c r="Q216" s="429"/>
    </row>
    <row r="217" spans="2:18" s="547" customFormat="1" ht="13.15" customHeight="1" x14ac:dyDescent="0.2">
      <c r="B217" s="429"/>
      <c r="C217" s="429"/>
      <c r="D217" s="429"/>
      <c r="E217" s="429"/>
      <c r="F217" s="560"/>
      <c r="G217" s="429"/>
      <c r="H217" s="560"/>
      <c r="I217" s="560"/>
      <c r="J217" s="560"/>
      <c r="K217" s="560"/>
      <c r="L217" s="560"/>
      <c r="M217" s="560"/>
      <c r="N217" s="429"/>
      <c r="O217" s="429"/>
      <c r="P217" s="429"/>
      <c r="Q217" s="429"/>
    </row>
    <row r="218" spans="2:18" s="547" customFormat="1" ht="13.15" customHeight="1" x14ac:dyDescent="0.2">
      <c r="B218" s="429"/>
      <c r="C218" s="429"/>
      <c r="D218" s="429"/>
      <c r="E218" s="429"/>
      <c r="F218" s="560"/>
      <c r="G218" s="429"/>
      <c r="H218" s="560"/>
      <c r="I218" s="560"/>
      <c r="J218" s="560"/>
      <c r="K218" s="560"/>
      <c r="L218" s="560"/>
      <c r="M218" s="560"/>
      <c r="N218" s="429"/>
      <c r="O218" s="429"/>
      <c r="P218" s="429"/>
      <c r="Q218" s="429"/>
    </row>
    <row r="219" spans="2:18" s="547" customFormat="1" ht="13.15" customHeight="1" x14ac:dyDescent="0.2">
      <c r="B219" s="429"/>
      <c r="C219" s="429"/>
      <c r="D219" s="429"/>
      <c r="E219" s="429"/>
      <c r="F219" s="560"/>
      <c r="G219" s="429"/>
      <c r="H219" s="560"/>
      <c r="I219" s="560"/>
      <c r="J219" s="560"/>
      <c r="K219" s="560"/>
      <c r="L219" s="560"/>
      <c r="M219" s="560"/>
      <c r="N219" s="429"/>
      <c r="O219" s="429"/>
      <c r="P219" s="429"/>
      <c r="Q219" s="429"/>
    </row>
    <row r="220" spans="2:18" s="547" customFormat="1" ht="13.15" customHeight="1" x14ac:dyDescent="0.2">
      <c r="B220" s="429"/>
      <c r="C220" s="429"/>
      <c r="D220" s="429"/>
      <c r="E220" s="429"/>
      <c r="F220" s="560"/>
      <c r="G220" s="429"/>
      <c r="H220" s="560"/>
      <c r="I220" s="560"/>
      <c r="J220" s="560"/>
      <c r="K220" s="560"/>
      <c r="L220" s="560"/>
      <c r="M220" s="560"/>
      <c r="N220" s="429"/>
      <c r="O220" s="429"/>
      <c r="P220" s="429"/>
      <c r="Q220" s="429"/>
    </row>
    <row r="221" spans="2:18" s="547" customFormat="1" ht="13.15" customHeight="1" x14ac:dyDescent="0.2">
      <c r="B221" s="429"/>
      <c r="C221" s="429"/>
      <c r="D221" s="429"/>
      <c r="E221" s="429"/>
      <c r="F221" s="560"/>
      <c r="G221" s="429"/>
      <c r="H221" s="560"/>
      <c r="I221" s="560"/>
      <c r="J221" s="560"/>
      <c r="K221" s="560"/>
      <c r="L221" s="560"/>
      <c r="M221" s="560"/>
      <c r="N221" s="429"/>
      <c r="O221" s="429"/>
      <c r="P221" s="429"/>
      <c r="Q221" s="429"/>
    </row>
    <row r="222" spans="2:18" s="547" customFormat="1" ht="13.15" customHeight="1" x14ac:dyDescent="0.2">
      <c r="B222" s="429"/>
      <c r="C222" s="429"/>
      <c r="D222" s="429"/>
      <c r="E222" s="429"/>
      <c r="F222" s="560"/>
      <c r="G222" s="429"/>
      <c r="H222" s="560"/>
      <c r="I222" s="560"/>
      <c r="J222" s="560"/>
      <c r="K222" s="560"/>
      <c r="L222" s="560"/>
      <c r="M222" s="560"/>
      <c r="N222" s="429"/>
      <c r="O222" s="429"/>
      <c r="P222" s="429"/>
      <c r="Q222" s="429"/>
    </row>
    <row r="223" spans="2:18" s="547" customFormat="1" ht="13.15" customHeight="1" x14ac:dyDescent="0.2">
      <c r="B223" s="429"/>
      <c r="C223" s="429"/>
      <c r="D223" s="429"/>
      <c r="E223" s="429"/>
      <c r="F223" s="560"/>
      <c r="G223" s="429"/>
      <c r="H223" s="560"/>
      <c r="I223" s="560"/>
      <c r="J223" s="560"/>
      <c r="K223" s="560"/>
      <c r="L223" s="560"/>
      <c r="M223" s="560"/>
      <c r="N223" s="429"/>
      <c r="O223" s="429"/>
      <c r="P223" s="429"/>
      <c r="Q223" s="429"/>
    </row>
    <row r="224" spans="2:18" s="547" customFormat="1" ht="13.15" customHeight="1" x14ac:dyDescent="0.2">
      <c r="B224" s="429"/>
      <c r="C224" s="429"/>
      <c r="D224" s="429"/>
      <c r="E224" s="429"/>
      <c r="F224" s="560"/>
      <c r="G224" s="429"/>
      <c r="H224" s="560"/>
      <c r="I224" s="560"/>
      <c r="J224" s="560"/>
      <c r="K224" s="560"/>
      <c r="L224" s="560"/>
      <c r="M224" s="560"/>
      <c r="N224" s="429"/>
      <c r="O224" s="429"/>
      <c r="P224" s="429"/>
      <c r="Q224" s="429"/>
    </row>
    <row r="225" spans="2:17" s="547" customFormat="1" ht="13.15" customHeight="1" x14ac:dyDescent="0.2">
      <c r="B225" s="429"/>
      <c r="C225" s="429"/>
      <c r="D225" s="429"/>
      <c r="E225" s="429"/>
      <c r="F225" s="560"/>
      <c r="G225" s="429"/>
      <c r="H225" s="560"/>
      <c r="I225" s="560"/>
      <c r="J225" s="560"/>
      <c r="K225" s="560"/>
      <c r="L225" s="560"/>
      <c r="M225" s="560"/>
      <c r="N225" s="429"/>
      <c r="O225" s="429"/>
      <c r="P225" s="429"/>
      <c r="Q225" s="429"/>
    </row>
    <row r="226" spans="2:17" s="547" customFormat="1" ht="13.15" customHeight="1" x14ac:dyDescent="0.2">
      <c r="B226" s="429"/>
      <c r="C226" s="429"/>
      <c r="D226" s="429"/>
      <c r="E226" s="429"/>
      <c r="F226" s="560"/>
      <c r="G226" s="429"/>
      <c r="H226" s="560"/>
      <c r="I226" s="560"/>
      <c r="J226" s="560"/>
      <c r="K226" s="560"/>
      <c r="L226" s="560"/>
      <c r="M226" s="560"/>
      <c r="N226" s="429"/>
      <c r="O226" s="429"/>
      <c r="P226" s="429"/>
      <c r="Q226" s="429"/>
    </row>
    <row r="227" spans="2:17" s="547" customFormat="1" ht="13.15" customHeight="1" x14ac:dyDescent="0.2">
      <c r="B227" s="429"/>
      <c r="C227" s="429"/>
      <c r="D227" s="429"/>
      <c r="E227" s="429"/>
      <c r="F227" s="560"/>
      <c r="G227" s="429"/>
      <c r="H227" s="560"/>
      <c r="I227" s="560"/>
      <c r="J227" s="560"/>
      <c r="K227" s="560"/>
      <c r="L227" s="560"/>
      <c r="M227" s="560"/>
      <c r="N227" s="429"/>
      <c r="O227" s="429"/>
      <c r="P227" s="429"/>
      <c r="Q227" s="429"/>
    </row>
    <row r="228" spans="2:17" s="547" customFormat="1" ht="13.15" customHeight="1" x14ac:dyDescent="0.2">
      <c r="B228" s="429"/>
      <c r="C228" s="429"/>
      <c r="D228" s="429"/>
      <c r="E228" s="429"/>
      <c r="F228" s="560"/>
      <c r="G228" s="429"/>
      <c r="H228" s="560"/>
      <c r="I228" s="560"/>
      <c r="J228" s="560"/>
      <c r="K228" s="560"/>
      <c r="L228" s="560"/>
      <c r="M228" s="560"/>
      <c r="N228" s="429"/>
      <c r="O228" s="429"/>
      <c r="P228" s="429"/>
      <c r="Q228" s="429"/>
    </row>
    <row r="229" spans="2:17" s="547" customFormat="1" ht="13.15" customHeight="1" x14ac:dyDescent="0.2">
      <c r="B229" s="429"/>
      <c r="C229" s="429"/>
      <c r="D229" s="429"/>
      <c r="E229" s="429"/>
      <c r="F229" s="560"/>
      <c r="G229" s="429"/>
      <c r="H229" s="560"/>
      <c r="I229" s="560"/>
      <c r="J229" s="560"/>
      <c r="K229" s="560"/>
      <c r="L229" s="560"/>
      <c r="M229" s="560"/>
      <c r="N229" s="429"/>
      <c r="O229" s="429"/>
      <c r="P229" s="429"/>
      <c r="Q229" s="429"/>
    </row>
    <row r="230" spans="2:17" s="547" customFormat="1" ht="13.15" customHeight="1" x14ac:dyDescent="0.2">
      <c r="B230" s="429"/>
      <c r="C230" s="429"/>
      <c r="D230" s="429"/>
      <c r="E230" s="429"/>
      <c r="F230" s="560"/>
      <c r="G230" s="429"/>
      <c r="H230" s="560"/>
      <c r="I230" s="560"/>
      <c r="J230" s="560"/>
      <c r="K230" s="560"/>
      <c r="L230" s="560"/>
      <c r="M230" s="560"/>
      <c r="N230" s="429"/>
      <c r="O230" s="429"/>
      <c r="P230" s="429"/>
      <c r="Q230" s="429"/>
    </row>
    <row r="231" spans="2:17" s="547" customFormat="1" ht="13.15" customHeight="1" x14ac:dyDescent="0.2">
      <c r="B231" s="429"/>
      <c r="C231" s="429"/>
      <c r="D231" s="429"/>
      <c r="E231" s="429"/>
      <c r="F231" s="560"/>
      <c r="G231" s="429"/>
      <c r="H231" s="560"/>
      <c r="I231" s="560"/>
      <c r="J231" s="560"/>
      <c r="K231" s="560"/>
      <c r="L231" s="560"/>
      <c r="M231" s="560"/>
      <c r="N231" s="429"/>
      <c r="O231" s="429"/>
      <c r="P231" s="429"/>
      <c r="Q231" s="429"/>
    </row>
    <row r="232" spans="2:17" s="547" customFormat="1" ht="13.15" customHeight="1" x14ac:dyDescent="0.2">
      <c r="B232" s="429"/>
      <c r="C232" s="429"/>
      <c r="D232" s="429"/>
      <c r="E232" s="429"/>
      <c r="F232" s="560"/>
      <c r="G232" s="429"/>
      <c r="H232" s="560"/>
      <c r="I232" s="560"/>
      <c r="J232" s="560"/>
      <c r="K232" s="560"/>
      <c r="L232" s="560"/>
      <c r="M232" s="560"/>
      <c r="N232" s="429"/>
      <c r="O232" s="429"/>
      <c r="P232" s="429"/>
      <c r="Q232" s="429"/>
    </row>
    <row r="233" spans="2:17" s="547" customFormat="1" ht="13.15" customHeight="1" x14ac:dyDescent="0.2">
      <c r="B233" s="429"/>
      <c r="C233" s="429"/>
      <c r="D233" s="429"/>
      <c r="E233" s="429"/>
      <c r="F233" s="560"/>
      <c r="G233" s="429"/>
      <c r="H233" s="560"/>
      <c r="I233" s="560"/>
      <c r="J233" s="560"/>
      <c r="K233" s="560"/>
      <c r="L233" s="560"/>
      <c r="M233" s="560"/>
      <c r="N233" s="429"/>
      <c r="O233" s="429"/>
      <c r="P233" s="429"/>
      <c r="Q233" s="429"/>
    </row>
    <row r="234" spans="2:17" s="547" customFormat="1" ht="13.15" customHeight="1" x14ac:dyDescent="0.2">
      <c r="B234" s="429"/>
      <c r="C234" s="429"/>
      <c r="D234" s="429"/>
      <c r="E234" s="429"/>
      <c r="F234" s="560"/>
      <c r="G234" s="429"/>
      <c r="H234" s="560"/>
      <c r="I234" s="560"/>
      <c r="J234" s="560"/>
      <c r="K234" s="560"/>
      <c r="L234" s="560"/>
      <c r="M234" s="560"/>
      <c r="N234" s="429"/>
      <c r="O234" s="429"/>
      <c r="P234" s="429"/>
      <c r="Q234" s="429"/>
    </row>
    <row r="235" spans="2:17" s="547" customFormat="1" ht="13.15" customHeight="1" x14ac:dyDescent="0.2">
      <c r="B235" s="429"/>
      <c r="C235" s="429"/>
      <c r="D235" s="429"/>
      <c r="E235" s="429"/>
      <c r="F235" s="560"/>
      <c r="G235" s="429"/>
      <c r="H235" s="560"/>
      <c r="I235" s="560"/>
      <c r="J235" s="560"/>
      <c r="K235" s="560"/>
      <c r="L235" s="560"/>
      <c r="M235" s="560"/>
      <c r="N235" s="429"/>
      <c r="O235" s="429"/>
      <c r="P235" s="429"/>
      <c r="Q235" s="429"/>
    </row>
    <row r="236" spans="2:17" s="547" customFormat="1" ht="13.15" customHeight="1" x14ac:dyDescent="0.2">
      <c r="B236" s="429"/>
      <c r="C236" s="429"/>
      <c r="D236" s="429"/>
      <c r="E236" s="429"/>
      <c r="F236" s="560"/>
      <c r="G236" s="429"/>
      <c r="H236" s="560"/>
      <c r="I236" s="560"/>
      <c r="J236" s="560"/>
      <c r="K236" s="560"/>
      <c r="L236" s="560"/>
      <c r="M236" s="560"/>
      <c r="N236" s="429"/>
      <c r="O236" s="429"/>
      <c r="P236" s="429"/>
      <c r="Q236" s="429"/>
    </row>
    <row r="237" spans="2:17" s="547" customFormat="1" ht="13.15" customHeight="1" x14ac:dyDescent="0.2">
      <c r="B237" s="429"/>
      <c r="C237" s="429"/>
      <c r="D237" s="429"/>
      <c r="E237" s="429"/>
      <c r="F237" s="560"/>
      <c r="G237" s="429"/>
      <c r="H237" s="560"/>
      <c r="I237" s="560"/>
      <c r="J237" s="560"/>
      <c r="K237" s="560"/>
      <c r="L237" s="560"/>
      <c r="M237" s="560"/>
      <c r="N237" s="429"/>
      <c r="O237" s="429"/>
      <c r="P237" s="429"/>
      <c r="Q237" s="429"/>
    </row>
    <row r="238" spans="2:17" s="547" customFormat="1" ht="13.15" customHeight="1" x14ac:dyDescent="0.2">
      <c r="B238" s="429"/>
      <c r="C238" s="429"/>
      <c r="D238" s="429"/>
      <c r="E238" s="429"/>
      <c r="F238" s="560"/>
      <c r="G238" s="429"/>
      <c r="H238" s="560"/>
      <c r="I238" s="560"/>
      <c r="J238" s="560"/>
      <c r="K238" s="560"/>
      <c r="L238" s="560"/>
      <c r="M238" s="560"/>
      <c r="N238" s="429"/>
      <c r="O238" s="429"/>
      <c r="P238" s="429"/>
      <c r="Q238" s="429"/>
    </row>
    <row r="239" spans="2:17" s="547" customFormat="1" ht="13.15" customHeight="1" x14ac:dyDescent="0.2">
      <c r="B239" s="429"/>
      <c r="C239" s="429"/>
      <c r="D239" s="429"/>
      <c r="E239" s="429"/>
      <c r="F239" s="560"/>
      <c r="G239" s="429"/>
      <c r="H239" s="560"/>
      <c r="I239" s="560"/>
      <c r="J239" s="560"/>
      <c r="K239" s="560"/>
      <c r="L239" s="560"/>
      <c r="M239" s="560"/>
      <c r="N239" s="429"/>
      <c r="O239" s="429"/>
      <c r="P239" s="429"/>
      <c r="Q239" s="429"/>
    </row>
    <row r="240" spans="2:17" s="547" customFormat="1" ht="13.15" customHeight="1" x14ac:dyDescent="0.2">
      <c r="B240" s="429"/>
      <c r="C240" s="429"/>
      <c r="D240" s="429"/>
      <c r="E240" s="429"/>
      <c r="F240" s="560"/>
      <c r="G240" s="429"/>
      <c r="H240" s="560"/>
      <c r="I240" s="560"/>
      <c r="J240" s="560"/>
      <c r="K240" s="560"/>
      <c r="L240" s="560"/>
      <c r="M240" s="560"/>
      <c r="N240" s="429"/>
      <c r="O240" s="429"/>
      <c r="P240" s="429"/>
      <c r="Q240" s="429"/>
    </row>
    <row r="241" spans="2:17" s="547" customFormat="1" ht="13.15" customHeight="1" x14ac:dyDescent="0.2">
      <c r="B241" s="429"/>
      <c r="C241" s="429"/>
      <c r="D241" s="429"/>
      <c r="E241" s="429"/>
      <c r="F241" s="560"/>
      <c r="G241" s="429"/>
      <c r="H241" s="560"/>
      <c r="I241" s="560"/>
      <c r="J241" s="560"/>
      <c r="K241" s="560"/>
      <c r="L241" s="560"/>
      <c r="M241" s="560"/>
      <c r="N241" s="429"/>
      <c r="O241" s="429"/>
      <c r="P241" s="429"/>
      <c r="Q241" s="429"/>
    </row>
    <row r="242" spans="2:17" s="547" customFormat="1" ht="13.15" customHeight="1" x14ac:dyDescent="0.2">
      <c r="B242" s="429"/>
      <c r="C242" s="429"/>
      <c r="D242" s="429"/>
      <c r="E242" s="429"/>
      <c r="F242" s="560"/>
      <c r="G242" s="429"/>
      <c r="H242" s="560"/>
      <c r="I242" s="560"/>
      <c r="J242" s="560"/>
      <c r="K242" s="560"/>
      <c r="L242" s="560"/>
      <c r="M242" s="560"/>
      <c r="N242" s="429"/>
      <c r="O242" s="429"/>
      <c r="P242" s="429"/>
      <c r="Q242" s="429"/>
    </row>
    <row r="243" spans="2:17" s="547" customFormat="1" ht="13.15" customHeight="1" x14ac:dyDescent="0.2">
      <c r="B243" s="429"/>
      <c r="C243" s="429"/>
      <c r="D243" s="429"/>
      <c r="E243" s="429"/>
      <c r="F243" s="560"/>
      <c r="G243" s="429"/>
      <c r="H243" s="560"/>
      <c r="I243" s="560"/>
      <c r="J243" s="560"/>
      <c r="K243" s="560"/>
      <c r="L243" s="560"/>
      <c r="M243" s="560"/>
      <c r="N243" s="429"/>
      <c r="O243" s="429"/>
      <c r="P243" s="429"/>
      <c r="Q243" s="429"/>
    </row>
    <row r="244" spans="2:17" s="547" customFormat="1" ht="13.15" customHeight="1" x14ac:dyDescent="0.2">
      <c r="B244" s="429"/>
      <c r="C244" s="429"/>
      <c r="D244" s="429"/>
      <c r="E244" s="429"/>
      <c r="F244" s="560"/>
      <c r="G244" s="429"/>
      <c r="H244" s="560"/>
      <c r="I244" s="560"/>
      <c r="J244" s="560"/>
      <c r="K244" s="560"/>
      <c r="L244" s="560"/>
      <c r="M244" s="560"/>
      <c r="N244" s="429"/>
      <c r="O244" s="429"/>
      <c r="P244" s="429"/>
      <c r="Q244" s="429"/>
    </row>
    <row r="245" spans="2:17" s="547" customFormat="1" ht="13.15" customHeight="1" x14ac:dyDescent="0.2">
      <c r="B245" s="429"/>
      <c r="C245" s="429"/>
      <c r="D245" s="429"/>
      <c r="E245" s="429"/>
      <c r="F245" s="560"/>
      <c r="G245" s="429"/>
      <c r="H245" s="560"/>
      <c r="I245" s="560"/>
      <c r="J245" s="560"/>
      <c r="K245" s="560"/>
      <c r="L245" s="560"/>
      <c r="M245" s="560"/>
      <c r="N245" s="429"/>
      <c r="O245" s="429"/>
      <c r="P245" s="429"/>
      <c r="Q245" s="429"/>
    </row>
    <row r="246" spans="2:17" s="547" customFormat="1" ht="13.15" customHeight="1" x14ac:dyDescent="0.2">
      <c r="B246" s="429"/>
      <c r="C246" s="429"/>
      <c r="D246" s="429"/>
      <c r="E246" s="429"/>
      <c r="F246" s="560"/>
      <c r="G246" s="429"/>
      <c r="H246" s="560"/>
      <c r="I246" s="560"/>
      <c r="J246" s="560"/>
      <c r="K246" s="560"/>
      <c r="L246" s="560"/>
      <c r="M246" s="560"/>
      <c r="N246" s="429"/>
      <c r="O246" s="429"/>
      <c r="P246" s="429"/>
      <c r="Q246" s="429"/>
    </row>
    <row r="247" spans="2:17" s="547" customFormat="1" ht="13.15" customHeight="1" x14ac:dyDescent="0.2">
      <c r="B247" s="429"/>
      <c r="C247" s="429"/>
      <c r="D247" s="429"/>
      <c r="E247" s="429"/>
      <c r="F247" s="560"/>
      <c r="G247" s="429"/>
      <c r="H247" s="560"/>
      <c r="I247" s="560"/>
      <c r="J247" s="560"/>
      <c r="K247" s="560"/>
      <c r="L247" s="560"/>
      <c r="M247" s="560"/>
      <c r="N247" s="429"/>
      <c r="O247" s="429"/>
      <c r="P247" s="429"/>
      <c r="Q247" s="429"/>
    </row>
    <row r="248" spans="2:17" s="547" customFormat="1" ht="13.15" customHeight="1" x14ac:dyDescent="0.2">
      <c r="B248" s="429"/>
      <c r="C248" s="429"/>
      <c r="D248" s="429"/>
      <c r="E248" s="429"/>
      <c r="F248" s="560"/>
      <c r="G248" s="429"/>
      <c r="H248" s="560"/>
      <c r="I248" s="560"/>
      <c r="J248" s="560"/>
      <c r="K248" s="560"/>
      <c r="L248" s="560"/>
      <c r="M248" s="560"/>
      <c r="N248" s="429"/>
      <c r="O248" s="429"/>
      <c r="P248" s="429"/>
      <c r="Q248" s="429"/>
    </row>
    <row r="249" spans="2:17" s="547" customFormat="1" ht="13.15" customHeight="1" x14ac:dyDescent="0.2">
      <c r="B249" s="429"/>
      <c r="C249" s="429"/>
      <c r="D249" s="429"/>
      <c r="E249" s="429"/>
      <c r="F249" s="560"/>
      <c r="G249" s="429"/>
      <c r="H249" s="560"/>
      <c r="I249" s="560"/>
      <c r="J249" s="560"/>
      <c r="K249" s="560"/>
      <c r="L249" s="560"/>
      <c r="M249" s="560"/>
      <c r="N249" s="429"/>
      <c r="O249" s="429"/>
      <c r="P249" s="429"/>
      <c r="Q249" s="429"/>
    </row>
    <row r="250" spans="2:17" s="547" customFormat="1" ht="13.15" customHeight="1" x14ac:dyDescent="0.2">
      <c r="B250" s="429"/>
      <c r="C250" s="429"/>
      <c r="D250" s="429"/>
      <c r="E250" s="429"/>
      <c r="F250" s="560"/>
      <c r="G250" s="429"/>
      <c r="H250" s="560"/>
      <c r="I250" s="560"/>
      <c r="J250" s="560"/>
      <c r="K250" s="560"/>
      <c r="L250" s="560"/>
      <c r="M250" s="560"/>
      <c r="N250" s="429"/>
      <c r="O250" s="429"/>
      <c r="P250" s="429"/>
      <c r="Q250" s="429"/>
    </row>
    <row r="251" spans="2:17" s="547" customFormat="1" ht="13.15" customHeight="1" x14ac:dyDescent="0.2">
      <c r="B251" s="429"/>
      <c r="C251" s="429"/>
      <c r="D251" s="429"/>
      <c r="E251" s="429"/>
      <c r="F251" s="560"/>
      <c r="G251" s="429"/>
      <c r="H251" s="560"/>
      <c r="I251" s="560"/>
      <c r="J251" s="560"/>
      <c r="K251" s="560"/>
      <c r="L251" s="560"/>
      <c r="M251" s="560"/>
      <c r="N251" s="429"/>
      <c r="O251" s="429"/>
      <c r="P251" s="429"/>
      <c r="Q251" s="429"/>
    </row>
    <row r="252" spans="2:17" s="547" customFormat="1" ht="13.15" customHeight="1" x14ac:dyDescent="0.2">
      <c r="B252" s="429"/>
      <c r="C252" s="429"/>
      <c r="D252" s="429"/>
      <c r="E252" s="429"/>
      <c r="F252" s="560"/>
      <c r="G252" s="429"/>
      <c r="H252" s="560"/>
      <c r="I252" s="560"/>
      <c r="J252" s="560"/>
      <c r="K252" s="560"/>
      <c r="L252" s="560"/>
      <c r="M252" s="560"/>
      <c r="N252" s="429"/>
      <c r="O252" s="429"/>
      <c r="P252" s="429"/>
      <c r="Q252" s="429"/>
    </row>
    <row r="253" spans="2:17" s="547" customFormat="1" ht="13.15" customHeight="1" x14ac:dyDescent="0.2">
      <c r="B253" s="429"/>
      <c r="C253" s="429"/>
      <c r="D253" s="429"/>
      <c r="E253" s="429"/>
      <c r="F253" s="560"/>
      <c r="G253" s="429"/>
      <c r="H253" s="560"/>
      <c r="I253" s="560"/>
      <c r="J253" s="560"/>
      <c r="K253" s="560"/>
      <c r="L253" s="560"/>
      <c r="M253" s="560"/>
      <c r="N253" s="429"/>
      <c r="O253" s="429"/>
      <c r="P253" s="429"/>
      <c r="Q253" s="429"/>
    </row>
    <row r="254" spans="2:17" s="547" customFormat="1" ht="13.15" customHeight="1" x14ac:dyDescent="0.2">
      <c r="B254" s="429"/>
      <c r="C254" s="429"/>
      <c r="D254" s="429"/>
      <c r="E254" s="429"/>
      <c r="F254" s="560"/>
      <c r="G254" s="429"/>
      <c r="H254" s="560"/>
      <c r="I254" s="560"/>
      <c r="J254" s="560"/>
      <c r="K254" s="560"/>
      <c r="L254" s="560"/>
      <c r="M254" s="560"/>
      <c r="N254" s="429"/>
      <c r="O254" s="429"/>
      <c r="P254" s="429"/>
      <c r="Q254" s="429"/>
    </row>
    <row r="255" spans="2:17" s="547" customFormat="1" ht="13.15" customHeight="1" x14ac:dyDescent="0.2">
      <c r="B255" s="429"/>
      <c r="C255" s="429"/>
      <c r="D255" s="429"/>
      <c r="E255" s="429"/>
      <c r="F255" s="560"/>
      <c r="G255" s="429"/>
      <c r="H255" s="560"/>
      <c r="I255" s="560"/>
      <c r="J255" s="560"/>
      <c r="K255" s="560"/>
      <c r="L255" s="560"/>
      <c r="M255" s="560"/>
      <c r="N255" s="429"/>
      <c r="O255" s="429"/>
      <c r="P255" s="429"/>
      <c r="Q255" s="429"/>
    </row>
    <row r="256" spans="2:17" s="547" customFormat="1" ht="13.15" customHeight="1" x14ac:dyDescent="0.2">
      <c r="B256" s="429"/>
      <c r="C256" s="429"/>
      <c r="D256" s="429"/>
      <c r="E256" s="429"/>
      <c r="F256" s="560"/>
      <c r="G256" s="429"/>
      <c r="H256" s="560"/>
      <c r="I256" s="560"/>
      <c r="J256" s="560"/>
      <c r="K256" s="560"/>
      <c r="L256" s="560"/>
      <c r="M256" s="560"/>
      <c r="N256" s="429"/>
      <c r="O256" s="429"/>
      <c r="P256" s="429"/>
      <c r="Q256" s="429"/>
    </row>
    <row r="257" spans="2:17" s="547" customFormat="1" ht="13.15" customHeight="1" x14ac:dyDescent="0.2">
      <c r="B257" s="429"/>
      <c r="C257" s="429"/>
      <c r="D257" s="429"/>
      <c r="E257" s="429"/>
      <c r="F257" s="560"/>
      <c r="G257" s="429"/>
      <c r="H257" s="560"/>
      <c r="I257" s="560"/>
      <c r="J257" s="560"/>
      <c r="K257" s="560"/>
      <c r="L257" s="560"/>
      <c r="M257" s="560"/>
      <c r="N257" s="429"/>
      <c r="O257" s="429"/>
      <c r="P257" s="429"/>
      <c r="Q257" s="429"/>
    </row>
    <row r="258" spans="2:17" s="547" customFormat="1" ht="13.15" customHeight="1" x14ac:dyDescent="0.2">
      <c r="B258" s="429"/>
      <c r="C258" s="429"/>
      <c r="D258" s="429"/>
      <c r="E258" s="429"/>
      <c r="F258" s="560"/>
      <c r="G258" s="429"/>
      <c r="H258" s="560"/>
      <c r="I258" s="560"/>
      <c r="J258" s="560"/>
      <c r="K258" s="560"/>
      <c r="L258" s="560"/>
      <c r="M258" s="560"/>
      <c r="N258" s="429"/>
      <c r="O258" s="429"/>
      <c r="P258" s="429"/>
      <c r="Q258" s="429"/>
    </row>
    <row r="259" spans="2:17" s="547" customFormat="1" ht="13.15" customHeight="1" x14ac:dyDescent="0.2">
      <c r="B259" s="429"/>
      <c r="C259" s="429"/>
      <c r="D259" s="429"/>
      <c r="E259" s="429"/>
      <c r="F259" s="560"/>
      <c r="G259" s="429"/>
      <c r="H259" s="560"/>
      <c r="I259" s="560"/>
      <c r="J259" s="560"/>
      <c r="K259" s="560"/>
      <c r="L259" s="560"/>
      <c r="M259" s="560"/>
      <c r="N259" s="429"/>
      <c r="O259" s="429"/>
      <c r="P259" s="429"/>
      <c r="Q259" s="429"/>
    </row>
  </sheetData>
  <sheetProtection algorithmName="SHA-512" hashValue="obvqeslXK3NzefngLRjYtym872pF29KeRwUXPB6E3/g88WNYurRbfbndWDTZfhkEmUmPv+n9zn6I+0w/u7BddQ==" saltValue="RfExIxFgKSXqcQI0Uc292Q==" spinCount="100000" sheet="1" objects="1" scenarios="1"/>
  <phoneticPr fontId="0" type="noConversion"/>
  <pageMargins left="0.75" right="0.75" top="1" bottom="1" header="0.5" footer="0.5"/>
  <pageSetup paperSize="9" scale="51" orientation="portrait" r:id="rId1"/>
  <headerFooter alignWithMargins="0">
    <oddHeader>&amp;L&amp;"Arial,Vet"&amp;9&amp;F&amp;R&amp;"Arial,Vet"&amp;9&amp;A</oddHeader>
    <oddFooter>&amp;L&amp;"Arial,Vet"&amp;9keizer / goedhart&amp;C&amp;"Arial,Vet"&amp;9pagina &amp;P&amp;R&amp;"Arial,Vet"&amp;9&amp;D</oddFooter>
  </headerFooter>
  <rowBreaks count="2" manualBreakCount="2">
    <brk id="92" min="1" max="13" man="1"/>
    <brk id="187" min="1" max="13" man="1"/>
  </rowBreaks>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V517"/>
  <sheetViews>
    <sheetView showGridLines="0" zoomScale="85" zoomScaleNormal="85" zoomScaleSheetLayoutView="85" workbookViewId="0">
      <selection activeCell="B2" sqref="B2"/>
    </sheetView>
  </sheetViews>
  <sheetFormatPr defaultColWidth="9.140625" defaultRowHeight="13.15" customHeight="1" x14ac:dyDescent="0.2"/>
  <cols>
    <col min="1" max="1" width="3.7109375" style="547" customWidth="1"/>
    <col min="2" max="3" width="2.7109375" style="209" customWidth="1"/>
    <col min="4" max="4" width="45.85546875" style="209" customWidth="1"/>
    <col min="5" max="5" width="0.85546875" style="209" customWidth="1"/>
    <col min="6" max="6" width="8.7109375" style="211" customWidth="1"/>
    <col min="7" max="7" width="1.85546875" style="209" customWidth="1"/>
    <col min="8" max="13" width="13" style="211" customWidth="1"/>
    <col min="14" max="15" width="2.7109375" style="209" customWidth="1"/>
    <col min="16" max="48" width="9.140625" style="547"/>
    <col min="49" max="16384" width="9.140625" style="209"/>
  </cols>
  <sheetData>
    <row r="1" spans="1:48" s="547" customFormat="1" ht="13.15" customHeight="1" x14ac:dyDescent="0.2">
      <c r="F1" s="593"/>
      <c r="H1" s="593"/>
      <c r="I1" s="593"/>
      <c r="J1" s="593"/>
      <c r="K1" s="593"/>
      <c r="L1" s="593"/>
      <c r="M1" s="593"/>
    </row>
    <row r="2" spans="1:48" ht="13.15" customHeight="1" x14ac:dyDescent="0.2">
      <c r="B2" s="809"/>
      <c r="C2" s="545"/>
      <c r="D2" s="545"/>
      <c r="E2" s="545"/>
      <c r="F2" s="546"/>
      <c r="G2" s="545"/>
      <c r="H2" s="546"/>
      <c r="I2" s="546"/>
      <c r="J2" s="546"/>
      <c r="K2" s="546"/>
      <c r="L2" s="414"/>
      <c r="M2" s="414"/>
      <c r="N2" s="545"/>
      <c r="O2" s="810"/>
      <c r="P2" s="594"/>
    </row>
    <row r="3" spans="1:48" ht="13.15" customHeight="1" x14ac:dyDescent="0.2">
      <c r="B3" s="84"/>
      <c r="C3" s="85"/>
      <c r="D3" s="65"/>
      <c r="E3" s="85"/>
      <c r="F3" s="78"/>
      <c r="G3" s="85"/>
      <c r="H3" s="78"/>
      <c r="I3" s="78"/>
      <c r="J3" s="78"/>
      <c r="K3" s="78"/>
      <c r="L3" s="78"/>
      <c r="M3" s="78"/>
      <c r="N3" s="85"/>
      <c r="O3" s="469"/>
    </row>
    <row r="4" spans="1:48" s="195" customFormat="1" ht="18.600000000000001" customHeight="1" x14ac:dyDescent="0.3">
      <c r="A4" s="586"/>
      <c r="B4" s="200"/>
      <c r="C4" s="201" t="s">
        <v>956</v>
      </c>
      <c r="D4" s="201"/>
      <c r="E4" s="201"/>
      <c r="F4" s="202"/>
      <c r="G4" s="201"/>
      <c r="H4" s="202"/>
      <c r="I4" s="202"/>
      <c r="J4" s="202"/>
      <c r="K4" s="202"/>
      <c r="L4" s="202"/>
      <c r="M4" s="202"/>
      <c r="N4" s="201"/>
      <c r="O4" s="470"/>
      <c r="P4" s="586"/>
      <c r="Q4" s="586"/>
      <c r="R4" s="586"/>
      <c r="S4" s="586"/>
      <c r="T4" s="586"/>
      <c r="U4" s="586"/>
      <c r="V4" s="586"/>
      <c r="W4" s="586"/>
      <c r="X4" s="586"/>
      <c r="Y4" s="586"/>
      <c r="Z4" s="586"/>
      <c r="AA4" s="586"/>
      <c r="AB4" s="586"/>
      <c r="AC4" s="586"/>
      <c r="AD4" s="586"/>
      <c r="AE4" s="586"/>
      <c r="AF4" s="586"/>
      <c r="AG4" s="586"/>
      <c r="AH4" s="586"/>
      <c r="AI4" s="586"/>
      <c r="AJ4" s="586"/>
      <c r="AK4" s="586"/>
      <c r="AL4" s="586"/>
      <c r="AM4" s="586"/>
      <c r="AN4" s="586"/>
      <c r="AO4" s="586"/>
      <c r="AP4" s="586"/>
      <c r="AQ4" s="586"/>
      <c r="AR4" s="586"/>
      <c r="AS4" s="586"/>
      <c r="AT4" s="586"/>
      <c r="AU4" s="586"/>
      <c r="AV4" s="586"/>
    </row>
    <row r="5" spans="1:48" s="652" customFormat="1" ht="16.149999999999999" customHeight="1" x14ac:dyDescent="0.25">
      <c r="A5" s="669"/>
      <c r="B5" s="248"/>
      <c r="C5" s="684" t="str">
        <f>'geg ll'!G8</f>
        <v>Voorbeeld SWV PO Passend Onderwijs Noord-Kennemerland</v>
      </c>
      <c r="D5" s="109"/>
      <c r="E5" s="249"/>
      <c r="F5" s="651"/>
      <c r="G5" s="249"/>
      <c r="H5" s="651"/>
      <c r="I5" s="651"/>
      <c r="J5" s="651"/>
      <c r="K5" s="651"/>
      <c r="L5" s="651"/>
      <c r="M5" s="651"/>
      <c r="N5" s="249"/>
      <c r="O5" s="667"/>
      <c r="P5" s="669"/>
      <c r="Q5" s="669"/>
      <c r="R5" s="669"/>
      <c r="S5" s="669"/>
      <c r="T5" s="669"/>
      <c r="U5" s="669"/>
      <c r="V5" s="669"/>
      <c r="W5" s="669"/>
      <c r="X5" s="669"/>
      <c r="Y5" s="669"/>
      <c r="Z5" s="669"/>
      <c r="AA5" s="669"/>
      <c r="AB5" s="669"/>
      <c r="AC5" s="669"/>
      <c r="AD5" s="669"/>
      <c r="AE5" s="669"/>
      <c r="AF5" s="669"/>
      <c r="AG5" s="669"/>
      <c r="AH5" s="669"/>
      <c r="AI5" s="669"/>
      <c r="AJ5" s="669"/>
      <c r="AK5" s="669"/>
      <c r="AL5" s="669"/>
      <c r="AM5" s="669"/>
      <c r="AN5" s="669"/>
      <c r="AO5" s="669"/>
      <c r="AP5" s="669"/>
      <c r="AQ5" s="669"/>
      <c r="AR5" s="669"/>
      <c r="AS5" s="669"/>
      <c r="AT5" s="669"/>
      <c r="AU5" s="669"/>
      <c r="AV5" s="669"/>
    </row>
    <row r="6" spans="1:48" ht="13.15" customHeight="1" x14ac:dyDescent="0.2">
      <c r="B6" s="84"/>
      <c r="C6" s="85"/>
      <c r="D6" s="65"/>
      <c r="E6" s="85"/>
      <c r="F6" s="78"/>
      <c r="G6" s="85"/>
      <c r="H6" s="78"/>
      <c r="I6" s="78"/>
      <c r="J6" s="78"/>
      <c r="K6" s="78"/>
      <c r="L6" s="78"/>
      <c r="M6" s="78"/>
      <c r="N6" s="85"/>
      <c r="O6" s="469"/>
    </row>
    <row r="7" spans="1:48" ht="13.15" customHeight="1" x14ac:dyDescent="0.2">
      <c r="B7" s="84"/>
      <c r="C7" s="85"/>
      <c r="D7" s="85"/>
      <c r="E7" s="85"/>
      <c r="F7" s="78"/>
      <c r="G7" s="85"/>
      <c r="H7" s="78"/>
      <c r="I7" s="78"/>
      <c r="J7" s="78"/>
      <c r="K7" s="78"/>
      <c r="L7" s="78"/>
      <c r="M7" s="78"/>
      <c r="N7" s="85"/>
      <c r="O7" s="469"/>
      <c r="P7" s="429"/>
      <c r="Q7" s="429"/>
    </row>
    <row r="8" spans="1:48" ht="13.15" customHeight="1" x14ac:dyDescent="0.2">
      <c r="B8" s="84"/>
      <c r="C8" s="868"/>
      <c r="D8" s="966"/>
      <c r="E8" s="868"/>
      <c r="F8" s="919"/>
      <c r="G8" s="868"/>
      <c r="H8" s="919"/>
      <c r="I8" s="919"/>
      <c r="J8" s="919"/>
      <c r="K8" s="919"/>
      <c r="L8" s="919"/>
      <c r="M8" s="919"/>
      <c r="N8" s="868"/>
      <c r="O8" s="469"/>
      <c r="P8" s="429"/>
      <c r="Q8" s="429"/>
    </row>
    <row r="9" spans="1:48" ht="13.15" customHeight="1" x14ac:dyDescent="0.2">
      <c r="B9" s="84"/>
      <c r="C9" s="868"/>
      <c r="D9" s="1327" t="str">
        <f>+pers!D155</f>
        <v>programma 1</v>
      </c>
      <c r="E9" s="868"/>
      <c r="F9" s="919"/>
      <c r="G9" s="868"/>
      <c r="H9" s="919"/>
      <c r="I9" s="919"/>
      <c r="J9" s="919"/>
      <c r="K9" s="919"/>
      <c r="L9" s="919"/>
      <c r="M9" s="919"/>
      <c r="N9" s="868"/>
      <c r="O9" s="469"/>
      <c r="P9" s="429"/>
      <c r="Q9" s="429"/>
    </row>
    <row r="10" spans="1:48" ht="13.15" customHeight="1" x14ac:dyDescent="0.2">
      <c r="B10" s="84"/>
      <c r="C10" s="868"/>
      <c r="D10" s="868"/>
      <c r="E10" s="868"/>
      <c r="F10" s="919"/>
      <c r="G10" s="868"/>
      <c r="H10" s="919"/>
      <c r="I10" s="919"/>
      <c r="J10" s="919"/>
      <c r="K10" s="919"/>
      <c r="L10" s="919"/>
      <c r="M10" s="919"/>
      <c r="N10" s="868"/>
      <c r="O10" s="469"/>
      <c r="P10" s="429"/>
      <c r="Q10" s="429"/>
    </row>
    <row r="11" spans="1:48" ht="13.15" customHeight="1" x14ac:dyDescent="0.2">
      <c r="B11" s="84"/>
      <c r="C11" s="868"/>
      <c r="D11" s="913" t="s">
        <v>78</v>
      </c>
      <c r="E11" s="868"/>
      <c r="F11" s="919"/>
      <c r="G11" s="868"/>
      <c r="H11" s="1051" t="str">
        <f>tab!D2</f>
        <v>2018/19</v>
      </c>
      <c r="I11" s="1051" t="str">
        <f>tab!E2</f>
        <v>2019/20</v>
      </c>
      <c r="J11" s="1051" t="str">
        <f>tab!F2</f>
        <v>2020/21</v>
      </c>
      <c r="K11" s="1051" t="str">
        <f>tab!G2</f>
        <v>2021/22</v>
      </c>
      <c r="L11" s="1051" t="str">
        <f>tab!H2</f>
        <v>2022/23</v>
      </c>
      <c r="M11" s="1051" t="str">
        <f>tab!I2</f>
        <v>2023/24</v>
      </c>
      <c r="N11" s="868"/>
      <c r="O11" s="469"/>
      <c r="P11" s="429"/>
      <c r="Q11" s="429"/>
    </row>
    <row r="12" spans="1:48" ht="13.15" customHeight="1" x14ac:dyDescent="0.2">
      <c r="B12" s="84"/>
      <c r="C12" s="868"/>
      <c r="D12" s="1103" t="s">
        <v>942</v>
      </c>
      <c r="E12" s="904"/>
      <c r="F12" s="1008"/>
      <c r="G12" s="904"/>
      <c r="H12" s="1028">
        <v>0</v>
      </c>
      <c r="I12" s="1028">
        <f t="shared" ref="I12:J16" si="0">H12</f>
        <v>0</v>
      </c>
      <c r="J12" s="1028">
        <f t="shared" si="0"/>
        <v>0</v>
      </c>
      <c r="K12" s="1028">
        <f t="shared" ref="K12:M16" si="1">J12</f>
        <v>0</v>
      </c>
      <c r="L12" s="1028">
        <f t="shared" si="1"/>
        <v>0</v>
      </c>
      <c r="M12" s="1028">
        <f t="shared" si="1"/>
        <v>0</v>
      </c>
      <c r="N12" s="868"/>
      <c r="O12" s="469"/>
      <c r="P12" s="429"/>
      <c r="Q12" s="429"/>
    </row>
    <row r="13" spans="1:48" ht="13.15" customHeight="1" x14ac:dyDescent="0.2">
      <c r="B13" s="84"/>
      <c r="C13" s="868"/>
      <c r="D13" s="1103"/>
      <c r="E13" s="904"/>
      <c r="F13" s="1008"/>
      <c r="G13" s="904"/>
      <c r="H13" s="1028">
        <v>0</v>
      </c>
      <c r="I13" s="1028">
        <f t="shared" si="0"/>
        <v>0</v>
      </c>
      <c r="J13" s="1028">
        <f t="shared" si="0"/>
        <v>0</v>
      </c>
      <c r="K13" s="1028">
        <f t="shared" si="1"/>
        <v>0</v>
      </c>
      <c r="L13" s="1028">
        <f t="shared" si="1"/>
        <v>0</v>
      </c>
      <c r="M13" s="1028">
        <f t="shared" si="1"/>
        <v>0</v>
      </c>
      <c r="N13" s="868"/>
      <c r="O13" s="469"/>
      <c r="P13" s="429"/>
      <c r="Q13" s="429"/>
    </row>
    <row r="14" spans="1:48" ht="13.15" customHeight="1" x14ac:dyDescent="0.2">
      <c r="B14" s="84"/>
      <c r="C14" s="868"/>
      <c r="D14" s="1049"/>
      <c r="E14" s="904"/>
      <c r="F14" s="1008"/>
      <c r="G14" s="904"/>
      <c r="H14" s="1028">
        <v>0</v>
      </c>
      <c r="I14" s="1028">
        <f t="shared" si="0"/>
        <v>0</v>
      </c>
      <c r="J14" s="1028">
        <f t="shared" si="0"/>
        <v>0</v>
      </c>
      <c r="K14" s="1028">
        <f t="shared" si="1"/>
        <v>0</v>
      </c>
      <c r="L14" s="1028">
        <f t="shared" si="1"/>
        <v>0</v>
      </c>
      <c r="M14" s="1028">
        <f t="shared" si="1"/>
        <v>0</v>
      </c>
      <c r="N14" s="868"/>
      <c r="O14" s="469"/>
      <c r="P14" s="429"/>
      <c r="Q14" s="429"/>
    </row>
    <row r="15" spans="1:48" ht="13.15" customHeight="1" x14ac:dyDescent="0.2">
      <c r="B15" s="84"/>
      <c r="C15" s="868"/>
      <c r="D15" s="1049"/>
      <c r="E15" s="904"/>
      <c r="F15" s="1008"/>
      <c r="G15" s="904"/>
      <c r="H15" s="1028">
        <v>0</v>
      </c>
      <c r="I15" s="1028">
        <f t="shared" si="0"/>
        <v>0</v>
      </c>
      <c r="J15" s="1028">
        <f t="shared" si="0"/>
        <v>0</v>
      </c>
      <c r="K15" s="1028">
        <f t="shared" si="1"/>
        <v>0</v>
      </c>
      <c r="L15" s="1028">
        <f t="shared" si="1"/>
        <v>0</v>
      </c>
      <c r="M15" s="1028">
        <f t="shared" si="1"/>
        <v>0</v>
      </c>
      <c r="N15" s="1022"/>
      <c r="O15" s="469"/>
      <c r="P15" s="429"/>
      <c r="Q15" s="429"/>
    </row>
    <row r="16" spans="1:48" ht="13.15" customHeight="1" x14ac:dyDescent="0.2">
      <c r="B16" s="84"/>
      <c r="C16" s="868"/>
      <c r="D16" s="1049"/>
      <c r="E16" s="904"/>
      <c r="F16" s="1008"/>
      <c r="G16" s="904"/>
      <c r="H16" s="1028">
        <v>0</v>
      </c>
      <c r="I16" s="1028">
        <f t="shared" si="0"/>
        <v>0</v>
      </c>
      <c r="J16" s="1028">
        <f t="shared" si="0"/>
        <v>0</v>
      </c>
      <c r="K16" s="1028">
        <f t="shared" si="1"/>
        <v>0</v>
      </c>
      <c r="L16" s="1028">
        <f t="shared" si="1"/>
        <v>0</v>
      </c>
      <c r="M16" s="1028">
        <f t="shared" si="1"/>
        <v>0</v>
      </c>
      <c r="N16" s="1022"/>
      <c r="O16" s="469"/>
      <c r="P16" s="429"/>
      <c r="Q16" s="429"/>
    </row>
    <row r="17" spans="2:17" ht="13.15" customHeight="1" x14ac:dyDescent="0.2">
      <c r="B17" s="84"/>
      <c r="C17" s="868"/>
      <c r="D17" s="904"/>
      <c r="E17" s="904"/>
      <c r="F17" s="906"/>
      <c r="G17" s="904"/>
      <c r="H17" s="1043">
        <f t="shared" ref="H17:L17" si="2">SUM(H12:H16)</f>
        <v>0</v>
      </c>
      <c r="I17" s="1043">
        <f t="shared" si="2"/>
        <v>0</v>
      </c>
      <c r="J17" s="1043">
        <f t="shared" si="2"/>
        <v>0</v>
      </c>
      <c r="K17" s="1043">
        <f t="shared" si="2"/>
        <v>0</v>
      </c>
      <c r="L17" s="1043">
        <f t="shared" si="2"/>
        <v>0</v>
      </c>
      <c r="M17" s="1043">
        <f>SUM(M12:M16)</f>
        <v>0</v>
      </c>
      <c r="N17" s="868"/>
      <c r="O17" s="469"/>
      <c r="P17" s="429"/>
      <c r="Q17" s="429"/>
    </row>
    <row r="18" spans="2:17" ht="13.15" customHeight="1" x14ac:dyDescent="0.2">
      <c r="B18" s="84"/>
      <c r="C18" s="868"/>
      <c r="D18" s="904"/>
      <c r="E18" s="904"/>
      <c r="F18" s="906"/>
      <c r="G18" s="904"/>
      <c r="H18" s="904"/>
      <c r="I18" s="904"/>
      <c r="J18" s="904"/>
      <c r="K18" s="904"/>
      <c r="L18" s="904"/>
      <c r="M18" s="904"/>
      <c r="N18" s="868"/>
      <c r="O18" s="469"/>
      <c r="P18" s="429"/>
      <c r="Q18" s="429"/>
    </row>
    <row r="19" spans="2:17" ht="13.15" customHeight="1" x14ac:dyDescent="0.2">
      <c r="B19" s="84"/>
      <c r="C19" s="868"/>
      <c r="D19" s="913" t="s">
        <v>79</v>
      </c>
      <c r="E19" s="904"/>
      <c r="F19" s="906"/>
      <c r="G19" s="904"/>
      <c r="H19" s="1052">
        <f>tab!D4</f>
        <v>2018</v>
      </c>
      <c r="I19" s="1052">
        <f>tab!E4</f>
        <v>2019</v>
      </c>
      <c r="J19" s="1052">
        <f>tab!F4</f>
        <v>2020</v>
      </c>
      <c r="K19" s="1052">
        <f>tab!G4</f>
        <v>2021</v>
      </c>
      <c r="L19" s="1052">
        <f>tab!H4</f>
        <v>2022</v>
      </c>
      <c r="M19" s="1052">
        <f>tab!I4</f>
        <v>2023</v>
      </c>
      <c r="N19" s="868"/>
      <c r="O19" s="469"/>
      <c r="P19" s="429"/>
      <c r="Q19" s="429"/>
    </row>
    <row r="20" spans="2:17" ht="13.15" customHeight="1" x14ac:dyDescent="0.2">
      <c r="B20" s="84"/>
      <c r="C20" s="868"/>
      <c r="D20" s="1332" t="s">
        <v>942</v>
      </c>
      <c r="E20" s="904"/>
      <c r="F20" s="1008"/>
      <c r="G20" s="904"/>
      <c r="H20" s="1028">
        <v>0</v>
      </c>
      <c r="I20" s="1028">
        <f t="shared" ref="I20:J24" si="3">H20</f>
        <v>0</v>
      </c>
      <c r="J20" s="1028">
        <f t="shared" si="3"/>
        <v>0</v>
      </c>
      <c r="K20" s="1028">
        <f t="shared" ref="K20:M24" si="4">J20</f>
        <v>0</v>
      </c>
      <c r="L20" s="1028">
        <f t="shared" si="4"/>
        <v>0</v>
      </c>
      <c r="M20" s="1028">
        <f t="shared" si="4"/>
        <v>0</v>
      </c>
      <c r="N20" s="868"/>
      <c r="O20" s="469"/>
      <c r="P20" s="429"/>
      <c r="Q20" s="429"/>
    </row>
    <row r="21" spans="2:17" ht="13.15" customHeight="1" x14ac:dyDescent="0.2">
      <c r="B21" s="84"/>
      <c r="C21" s="868"/>
      <c r="D21" s="1049"/>
      <c r="E21" s="904"/>
      <c r="F21" s="1008"/>
      <c r="G21" s="904"/>
      <c r="H21" s="1028">
        <v>0</v>
      </c>
      <c r="I21" s="1028">
        <f t="shared" si="3"/>
        <v>0</v>
      </c>
      <c r="J21" s="1028">
        <f t="shared" si="3"/>
        <v>0</v>
      </c>
      <c r="K21" s="1028">
        <f t="shared" si="4"/>
        <v>0</v>
      </c>
      <c r="L21" s="1028">
        <f t="shared" si="4"/>
        <v>0</v>
      </c>
      <c r="M21" s="1028">
        <f t="shared" si="4"/>
        <v>0</v>
      </c>
      <c r="N21" s="868"/>
      <c r="O21" s="469"/>
      <c r="P21" s="429"/>
      <c r="Q21" s="429"/>
    </row>
    <row r="22" spans="2:17" ht="13.15" customHeight="1" x14ac:dyDescent="0.2">
      <c r="B22" s="84"/>
      <c r="C22" s="868"/>
      <c r="D22" s="1049"/>
      <c r="E22" s="904"/>
      <c r="F22" s="1008"/>
      <c r="G22" s="904"/>
      <c r="H22" s="1028">
        <v>0</v>
      </c>
      <c r="I22" s="1028">
        <f t="shared" si="3"/>
        <v>0</v>
      </c>
      <c r="J22" s="1028">
        <f t="shared" si="3"/>
        <v>0</v>
      </c>
      <c r="K22" s="1028">
        <f t="shared" si="4"/>
        <v>0</v>
      </c>
      <c r="L22" s="1028">
        <f t="shared" si="4"/>
        <v>0</v>
      </c>
      <c r="M22" s="1028">
        <f t="shared" si="4"/>
        <v>0</v>
      </c>
      <c r="N22" s="868"/>
      <c r="O22" s="469"/>
      <c r="P22" s="429"/>
      <c r="Q22" s="429"/>
    </row>
    <row r="23" spans="2:17" ht="13.15" customHeight="1" x14ac:dyDescent="0.2">
      <c r="B23" s="84"/>
      <c r="C23" s="868"/>
      <c r="D23" s="1049"/>
      <c r="E23" s="904"/>
      <c r="F23" s="1008"/>
      <c r="G23" s="904"/>
      <c r="H23" s="1028">
        <v>0</v>
      </c>
      <c r="I23" s="1028">
        <f t="shared" si="3"/>
        <v>0</v>
      </c>
      <c r="J23" s="1028">
        <f t="shared" si="3"/>
        <v>0</v>
      </c>
      <c r="K23" s="1028">
        <f t="shared" si="4"/>
        <v>0</v>
      </c>
      <c r="L23" s="1028">
        <f t="shared" si="4"/>
        <v>0</v>
      </c>
      <c r="M23" s="1028">
        <f t="shared" si="4"/>
        <v>0</v>
      </c>
      <c r="N23" s="868"/>
      <c r="O23" s="469"/>
      <c r="P23" s="429"/>
      <c r="Q23" s="429"/>
    </row>
    <row r="24" spans="2:17" ht="13.15" customHeight="1" x14ac:dyDescent="0.2">
      <c r="B24" s="84"/>
      <c r="C24" s="868"/>
      <c r="D24" s="1049"/>
      <c r="E24" s="904"/>
      <c r="F24" s="1008"/>
      <c r="G24" s="904"/>
      <c r="H24" s="1028">
        <v>0</v>
      </c>
      <c r="I24" s="1028">
        <f t="shared" si="3"/>
        <v>0</v>
      </c>
      <c r="J24" s="1028">
        <f t="shared" si="3"/>
        <v>0</v>
      </c>
      <c r="K24" s="1028">
        <f t="shared" si="4"/>
        <v>0</v>
      </c>
      <c r="L24" s="1028">
        <f t="shared" si="4"/>
        <v>0</v>
      </c>
      <c r="M24" s="1028">
        <f t="shared" si="4"/>
        <v>0</v>
      </c>
      <c r="N24" s="868"/>
      <c r="O24" s="469"/>
      <c r="P24" s="429"/>
      <c r="Q24" s="429"/>
    </row>
    <row r="25" spans="2:17" ht="13.15" customHeight="1" x14ac:dyDescent="0.2">
      <c r="B25" s="84"/>
      <c r="C25" s="868"/>
      <c r="D25" s="904"/>
      <c r="E25" s="904"/>
      <c r="F25" s="906"/>
      <c r="G25" s="904"/>
      <c r="H25" s="1043">
        <f t="shared" ref="H25:L25" si="5">SUM(H20:H24)</f>
        <v>0</v>
      </c>
      <c r="I25" s="1043">
        <f t="shared" si="5"/>
        <v>0</v>
      </c>
      <c r="J25" s="1043">
        <f t="shared" si="5"/>
        <v>0</v>
      </c>
      <c r="K25" s="1043">
        <f t="shared" si="5"/>
        <v>0</v>
      </c>
      <c r="L25" s="1043">
        <f t="shared" si="5"/>
        <v>0</v>
      </c>
      <c r="M25" s="1043">
        <f>SUM(M20:M24)</f>
        <v>0</v>
      </c>
      <c r="N25" s="868"/>
      <c r="O25" s="469"/>
      <c r="P25" s="429"/>
      <c r="Q25" s="429"/>
    </row>
    <row r="26" spans="2:17" ht="13.15" customHeight="1" x14ac:dyDescent="0.2">
      <c r="B26" s="84"/>
      <c r="C26" s="868"/>
      <c r="D26" s="904"/>
      <c r="E26" s="904"/>
      <c r="F26" s="906"/>
      <c r="G26" s="904"/>
      <c r="H26" s="904"/>
      <c r="I26" s="904"/>
      <c r="J26" s="904"/>
      <c r="K26" s="904"/>
      <c r="L26" s="904"/>
      <c r="M26" s="904"/>
      <c r="N26" s="868"/>
      <c r="O26" s="469"/>
      <c r="P26" s="429"/>
      <c r="Q26" s="429"/>
    </row>
    <row r="27" spans="2:17" ht="13.15" customHeight="1" x14ac:dyDescent="0.2">
      <c r="B27" s="84"/>
      <c r="C27" s="431"/>
      <c r="D27" s="806"/>
      <c r="E27" s="806"/>
      <c r="F27" s="807"/>
      <c r="G27" s="806"/>
      <c r="H27" s="806"/>
      <c r="I27" s="806"/>
      <c r="J27" s="806"/>
      <c r="K27" s="806"/>
      <c r="L27" s="806"/>
      <c r="M27" s="806"/>
      <c r="N27" s="431"/>
      <c r="O27" s="469"/>
      <c r="P27" s="429"/>
      <c r="Q27" s="429"/>
    </row>
    <row r="28" spans="2:17" ht="13.15" customHeight="1" x14ac:dyDescent="0.2">
      <c r="B28" s="84"/>
      <c r="C28" s="868"/>
      <c r="D28" s="966"/>
      <c r="E28" s="868"/>
      <c r="F28" s="919"/>
      <c r="G28" s="868"/>
      <c r="H28" s="919"/>
      <c r="I28" s="919"/>
      <c r="J28" s="919"/>
      <c r="K28" s="919"/>
      <c r="L28" s="919"/>
      <c r="M28" s="919"/>
      <c r="N28" s="868"/>
      <c r="O28" s="469"/>
      <c r="P28" s="429"/>
      <c r="Q28" s="429"/>
    </row>
    <row r="29" spans="2:17" ht="13.15" customHeight="1" x14ac:dyDescent="0.2">
      <c r="B29" s="84"/>
      <c r="C29" s="868"/>
      <c r="D29" s="1327" t="str">
        <f>+pers!D156</f>
        <v>programma 2</v>
      </c>
      <c r="E29" s="868"/>
      <c r="F29" s="919"/>
      <c r="G29" s="868"/>
      <c r="H29" s="919"/>
      <c r="I29" s="919"/>
      <c r="J29" s="919"/>
      <c r="K29" s="919"/>
      <c r="L29" s="919"/>
      <c r="M29" s="919"/>
      <c r="N29" s="868"/>
      <c r="O29" s="469"/>
      <c r="P29" s="429"/>
      <c r="Q29" s="429"/>
    </row>
    <row r="30" spans="2:17" ht="13.15" customHeight="1" x14ac:dyDescent="0.2">
      <c r="B30" s="84"/>
      <c r="C30" s="868"/>
      <c r="D30" s="868"/>
      <c r="E30" s="868"/>
      <c r="F30" s="919"/>
      <c r="G30" s="868"/>
      <c r="H30" s="919"/>
      <c r="I30" s="919"/>
      <c r="J30" s="919"/>
      <c r="K30" s="919"/>
      <c r="L30" s="919"/>
      <c r="M30" s="919"/>
      <c r="N30" s="868"/>
      <c r="O30" s="469"/>
      <c r="P30" s="429"/>
      <c r="Q30" s="429"/>
    </row>
    <row r="31" spans="2:17" ht="13.15" customHeight="1" x14ac:dyDescent="0.2">
      <c r="B31" s="84"/>
      <c r="C31" s="868"/>
      <c r="D31" s="913" t="s">
        <v>78</v>
      </c>
      <c r="E31" s="868"/>
      <c r="F31" s="919"/>
      <c r="G31" s="868"/>
      <c r="H31" s="1051" t="str">
        <f t="shared" ref="H31:L31" si="6">H11</f>
        <v>2018/19</v>
      </c>
      <c r="I31" s="1051" t="str">
        <f t="shared" si="6"/>
        <v>2019/20</v>
      </c>
      <c r="J31" s="1051" t="str">
        <f t="shared" si="6"/>
        <v>2020/21</v>
      </c>
      <c r="K31" s="1051" t="str">
        <f t="shared" si="6"/>
        <v>2021/22</v>
      </c>
      <c r="L31" s="1051" t="str">
        <f t="shared" si="6"/>
        <v>2022/23</v>
      </c>
      <c r="M31" s="1051" t="str">
        <f>M11</f>
        <v>2023/24</v>
      </c>
      <c r="N31" s="868"/>
      <c r="O31" s="469"/>
      <c r="P31" s="429"/>
      <c r="Q31" s="429"/>
    </row>
    <row r="32" spans="2:17" ht="13.15" customHeight="1" x14ac:dyDescent="0.2">
      <c r="B32" s="84"/>
      <c r="C32" s="868"/>
      <c r="D32" s="1103"/>
      <c r="E32" s="904"/>
      <c r="F32" s="1008"/>
      <c r="G32" s="904"/>
      <c r="H32" s="1028">
        <v>0</v>
      </c>
      <c r="I32" s="1028">
        <f t="shared" ref="I32:J36" si="7">H32</f>
        <v>0</v>
      </c>
      <c r="J32" s="1028">
        <f t="shared" si="7"/>
        <v>0</v>
      </c>
      <c r="K32" s="1028">
        <f t="shared" ref="K32:M36" si="8">J32</f>
        <v>0</v>
      </c>
      <c r="L32" s="1028">
        <f t="shared" si="8"/>
        <v>0</v>
      </c>
      <c r="M32" s="1028">
        <f t="shared" si="8"/>
        <v>0</v>
      </c>
      <c r="N32" s="868"/>
      <c r="O32" s="469"/>
      <c r="P32" s="429"/>
      <c r="Q32" s="429"/>
    </row>
    <row r="33" spans="2:17" ht="13.15" customHeight="1" x14ac:dyDescent="0.2">
      <c r="B33" s="84"/>
      <c r="C33" s="868"/>
      <c r="D33" s="1049"/>
      <c r="E33" s="904"/>
      <c r="F33" s="1008"/>
      <c r="G33" s="904"/>
      <c r="H33" s="1028">
        <v>0</v>
      </c>
      <c r="I33" s="1028">
        <f t="shared" si="7"/>
        <v>0</v>
      </c>
      <c r="J33" s="1028">
        <f t="shared" si="7"/>
        <v>0</v>
      </c>
      <c r="K33" s="1028">
        <f t="shared" si="8"/>
        <v>0</v>
      </c>
      <c r="L33" s="1028">
        <f t="shared" si="8"/>
        <v>0</v>
      </c>
      <c r="M33" s="1028">
        <f t="shared" si="8"/>
        <v>0</v>
      </c>
      <c r="N33" s="868"/>
      <c r="O33" s="469"/>
      <c r="P33" s="429"/>
      <c r="Q33" s="429"/>
    </row>
    <row r="34" spans="2:17" ht="13.15" customHeight="1" x14ac:dyDescent="0.2">
      <c r="B34" s="84"/>
      <c r="C34" s="868"/>
      <c r="D34" s="1049"/>
      <c r="E34" s="904"/>
      <c r="F34" s="1008"/>
      <c r="G34" s="904"/>
      <c r="H34" s="1028">
        <v>0</v>
      </c>
      <c r="I34" s="1028">
        <f t="shared" si="7"/>
        <v>0</v>
      </c>
      <c r="J34" s="1028">
        <f t="shared" si="7"/>
        <v>0</v>
      </c>
      <c r="K34" s="1028">
        <f t="shared" si="8"/>
        <v>0</v>
      </c>
      <c r="L34" s="1028">
        <f t="shared" si="8"/>
        <v>0</v>
      </c>
      <c r="M34" s="1028">
        <f t="shared" si="8"/>
        <v>0</v>
      </c>
      <c r="N34" s="868"/>
      <c r="O34" s="469"/>
      <c r="P34" s="429"/>
      <c r="Q34" s="429"/>
    </row>
    <row r="35" spans="2:17" ht="13.15" customHeight="1" x14ac:dyDescent="0.2">
      <c r="B35" s="84"/>
      <c r="C35" s="868"/>
      <c r="D35" s="1049"/>
      <c r="E35" s="904"/>
      <c r="F35" s="1008"/>
      <c r="G35" s="904"/>
      <c r="H35" s="1028">
        <v>0</v>
      </c>
      <c r="I35" s="1028">
        <f t="shared" si="7"/>
        <v>0</v>
      </c>
      <c r="J35" s="1028">
        <f t="shared" si="7"/>
        <v>0</v>
      </c>
      <c r="K35" s="1028">
        <f t="shared" si="8"/>
        <v>0</v>
      </c>
      <c r="L35" s="1028">
        <f t="shared" si="8"/>
        <v>0</v>
      </c>
      <c r="M35" s="1028">
        <f t="shared" si="8"/>
        <v>0</v>
      </c>
      <c r="N35" s="1022"/>
      <c r="O35" s="469"/>
      <c r="P35" s="429"/>
      <c r="Q35" s="429"/>
    </row>
    <row r="36" spans="2:17" ht="13.15" customHeight="1" x14ac:dyDescent="0.2">
      <c r="B36" s="84"/>
      <c r="C36" s="868"/>
      <c r="D36" s="1049"/>
      <c r="E36" s="904"/>
      <c r="F36" s="1008"/>
      <c r="G36" s="904"/>
      <c r="H36" s="1028">
        <v>0</v>
      </c>
      <c r="I36" s="1028">
        <f t="shared" si="7"/>
        <v>0</v>
      </c>
      <c r="J36" s="1028">
        <f>I36</f>
        <v>0</v>
      </c>
      <c r="K36" s="1028">
        <f t="shared" si="8"/>
        <v>0</v>
      </c>
      <c r="L36" s="1028">
        <f t="shared" si="8"/>
        <v>0</v>
      </c>
      <c r="M36" s="1028">
        <f t="shared" si="8"/>
        <v>0</v>
      </c>
      <c r="N36" s="1022"/>
      <c r="O36" s="469"/>
      <c r="P36" s="429"/>
      <c r="Q36" s="429"/>
    </row>
    <row r="37" spans="2:17" ht="13.15" customHeight="1" x14ac:dyDescent="0.2">
      <c r="B37" s="84"/>
      <c r="C37" s="868"/>
      <c r="D37" s="904"/>
      <c r="E37" s="904"/>
      <c r="F37" s="906"/>
      <c r="G37" s="904"/>
      <c r="H37" s="1043">
        <f t="shared" ref="H37:L37" si="9">SUM(H32:H36)</f>
        <v>0</v>
      </c>
      <c r="I37" s="1043">
        <f t="shared" si="9"/>
        <v>0</v>
      </c>
      <c r="J37" s="1043">
        <f t="shared" si="9"/>
        <v>0</v>
      </c>
      <c r="K37" s="1043">
        <f t="shared" si="9"/>
        <v>0</v>
      </c>
      <c r="L37" s="1043">
        <f t="shared" si="9"/>
        <v>0</v>
      </c>
      <c r="M37" s="1043">
        <f>SUM(M32:M36)</f>
        <v>0</v>
      </c>
      <c r="N37" s="868"/>
      <c r="O37" s="469"/>
      <c r="P37" s="429"/>
      <c r="Q37" s="429"/>
    </row>
    <row r="38" spans="2:17" ht="13.15" customHeight="1" x14ac:dyDescent="0.2">
      <c r="B38" s="84"/>
      <c r="C38" s="868"/>
      <c r="D38" s="904"/>
      <c r="E38" s="904"/>
      <c r="F38" s="906"/>
      <c r="G38" s="904"/>
      <c r="H38" s="904"/>
      <c r="I38" s="904"/>
      <c r="J38" s="904"/>
      <c r="K38" s="904"/>
      <c r="L38" s="904"/>
      <c r="M38" s="904"/>
      <c r="N38" s="868"/>
      <c r="O38" s="469"/>
      <c r="P38" s="429"/>
      <c r="Q38" s="429"/>
    </row>
    <row r="39" spans="2:17" ht="13.15" customHeight="1" x14ac:dyDescent="0.2">
      <c r="B39" s="84"/>
      <c r="C39" s="868"/>
      <c r="D39" s="913" t="s">
        <v>79</v>
      </c>
      <c r="E39" s="904"/>
      <c r="F39" s="906"/>
      <c r="G39" s="904"/>
      <c r="H39" s="1052">
        <f t="shared" ref="H39:L39" si="10">H19</f>
        <v>2018</v>
      </c>
      <c r="I39" s="1052">
        <f t="shared" si="10"/>
        <v>2019</v>
      </c>
      <c r="J39" s="1052">
        <f t="shared" si="10"/>
        <v>2020</v>
      </c>
      <c r="K39" s="1052">
        <f t="shared" si="10"/>
        <v>2021</v>
      </c>
      <c r="L39" s="1052">
        <f t="shared" si="10"/>
        <v>2022</v>
      </c>
      <c r="M39" s="1052">
        <f>M19</f>
        <v>2023</v>
      </c>
      <c r="N39" s="868"/>
      <c r="O39" s="469"/>
      <c r="P39" s="429"/>
      <c r="Q39" s="429"/>
    </row>
    <row r="40" spans="2:17" ht="13.15" customHeight="1" x14ac:dyDescent="0.2">
      <c r="B40" s="84"/>
      <c r="C40" s="868"/>
      <c r="D40" s="1049"/>
      <c r="E40" s="904"/>
      <c r="F40" s="1008"/>
      <c r="G40" s="904"/>
      <c r="H40" s="1028">
        <v>0</v>
      </c>
      <c r="I40" s="1028">
        <f t="shared" ref="I40:J44" si="11">H40</f>
        <v>0</v>
      </c>
      <c r="J40" s="1028">
        <f t="shared" si="11"/>
        <v>0</v>
      </c>
      <c r="K40" s="1028">
        <f t="shared" ref="K40:M44" si="12">J40</f>
        <v>0</v>
      </c>
      <c r="L40" s="1028">
        <f t="shared" si="12"/>
        <v>0</v>
      </c>
      <c r="M40" s="1028">
        <f t="shared" si="12"/>
        <v>0</v>
      </c>
      <c r="N40" s="868"/>
      <c r="O40" s="469"/>
      <c r="P40" s="429"/>
      <c r="Q40" s="429"/>
    </row>
    <row r="41" spans="2:17" ht="13.15" customHeight="1" x14ac:dyDescent="0.2">
      <c r="B41" s="84"/>
      <c r="C41" s="868"/>
      <c r="D41" s="1049"/>
      <c r="E41" s="904"/>
      <c r="F41" s="1008"/>
      <c r="G41" s="904"/>
      <c r="H41" s="1028">
        <v>0</v>
      </c>
      <c r="I41" s="1028">
        <f t="shared" si="11"/>
        <v>0</v>
      </c>
      <c r="J41" s="1028">
        <f t="shared" si="11"/>
        <v>0</v>
      </c>
      <c r="K41" s="1028">
        <f t="shared" si="12"/>
        <v>0</v>
      </c>
      <c r="L41" s="1028">
        <f t="shared" si="12"/>
        <v>0</v>
      </c>
      <c r="M41" s="1028">
        <f t="shared" si="12"/>
        <v>0</v>
      </c>
      <c r="N41" s="868"/>
      <c r="O41" s="469"/>
      <c r="P41" s="429"/>
      <c r="Q41" s="429"/>
    </row>
    <row r="42" spans="2:17" ht="13.15" customHeight="1" x14ac:dyDescent="0.2">
      <c r="B42" s="84"/>
      <c r="C42" s="868"/>
      <c r="D42" s="1049"/>
      <c r="E42" s="904"/>
      <c r="F42" s="1008"/>
      <c r="G42" s="904"/>
      <c r="H42" s="1028">
        <v>0</v>
      </c>
      <c r="I42" s="1028">
        <f t="shared" si="11"/>
        <v>0</v>
      </c>
      <c r="J42" s="1028">
        <f t="shared" si="11"/>
        <v>0</v>
      </c>
      <c r="K42" s="1028">
        <f t="shared" si="12"/>
        <v>0</v>
      </c>
      <c r="L42" s="1028">
        <f t="shared" si="12"/>
        <v>0</v>
      </c>
      <c r="M42" s="1028">
        <f t="shared" si="12"/>
        <v>0</v>
      </c>
      <c r="N42" s="868"/>
      <c r="O42" s="469"/>
      <c r="P42" s="429"/>
      <c r="Q42" s="429"/>
    </row>
    <row r="43" spans="2:17" ht="13.15" customHeight="1" x14ac:dyDescent="0.2">
      <c r="B43" s="84"/>
      <c r="C43" s="868"/>
      <c r="D43" s="1049"/>
      <c r="E43" s="904"/>
      <c r="F43" s="1008"/>
      <c r="G43" s="904"/>
      <c r="H43" s="1028">
        <v>0</v>
      </c>
      <c r="I43" s="1028">
        <f t="shared" si="11"/>
        <v>0</v>
      </c>
      <c r="J43" s="1028">
        <f t="shared" si="11"/>
        <v>0</v>
      </c>
      <c r="K43" s="1028">
        <f t="shared" si="12"/>
        <v>0</v>
      </c>
      <c r="L43" s="1028">
        <f t="shared" si="12"/>
        <v>0</v>
      </c>
      <c r="M43" s="1028">
        <f t="shared" si="12"/>
        <v>0</v>
      </c>
      <c r="N43" s="868"/>
      <c r="O43" s="469"/>
      <c r="P43" s="429"/>
      <c r="Q43" s="429"/>
    </row>
    <row r="44" spans="2:17" ht="13.15" customHeight="1" x14ac:dyDescent="0.2">
      <c r="B44" s="84"/>
      <c r="C44" s="868"/>
      <c r="D44" s="1049"/>
      <c r="E44" s="904"/>
      <c r="F44" s="1008"/>
      <c r="G44" s="904"/>
      <c r="H44" s="1028">
        <v>0</v>
      </c>
      <c r="I44" s="1028">
        <f t="shared" si="11"/>
        <v>0</v>
      </c>
      <c r="J44" s="1028">
        <f t="shared" si="11"/>
        <v>0</v>
      </c>
      <c r="K44" s="1028">
        <f t="shared" si="12"/>
        <v>0</v>
      </c>
      <c r="L44" s="1028">
        <f t="shared" si="12"/>
        <v>0</v>
      </c>
      <c r="M44" s="1028">
        <f t="shared" si="12"/>
        <v>0</v>
      </c>
      <c r="N44" s="868"/>
      <c r="O44" s="469"/>
      <c r="P44" s="429"/>
      <c r="Q44" s="429"/>
    </row>
    <row r="45" spans="2:17" ht="13.15" customHeight="1" x14ac:dyDescent="0.2">
      <c r="B45" s="84"/>
      <c r="C45" s="868"/>
      <c r="D45" s="904"/>
      <c r="E45" s="904"/>
      <c r="F45" s="906"/>
      <c r="G45" s="904"/>
      <c r="H45" s="1043">
        <f t="shared" ref="H45:L45" si="13">SUM(H40:H44)</f>
        <v>0</v>
      </c>
      <c r="I45" s="1043">
        <f t="shared" si="13"/>
        <v>0</v>
      </c>
      <c r="J45" s="1043">
        <f t="shared" si="13"/>
        <v>0</v>
      </c>
      <c r="K45" s="1043">
        <f t="shared" si="13"/>
        <v>0</v>
      </c>
      <c r="L45" s="1043">
        <f t="shared" si="13"/>
        <v>0</v>
      </c>
      <c r="M45" s="1043">
        <f>SUM(M40:M44)</f>
        <v>0</v>
      </c>
      <c r="N45" s="868"/>
      <c r="O45" s="469"/>
      <c r="P45" s="429"/>
      <c r="Q45" s="429"/>
    </row>
    <row r="46" spans="2:17" ht="13.15" customHeight="1" x14ac:dyDescent="0.2">
      <c r="B46" s="84"/>
      <c r="C46" s="868"/>
      <c r="D46" s="904"/>
      <c r="E46" s="904"/>
      <c r="F46" s="906"/>
      <c r="G46" s="904"/>
      <c r="H46" s="904"/>
      <c r="I46" s="904"/>
      <c r="J46" s="904"/>
      <c r="K46" s="904"/>
      <c r="L46" s="904"/>
      <c r="M46" s="904"/>
      <c r="N46" s="868"/>
      <c r="O46" s="469"/>
      <c r="P46" s="429"/>
      <c r="Q46" s="429"/>
    </row>
    <row r="47" spans="2:17" ht="13.15" customHeight="1" x14ac:dyDescent="0.2">
      <c r="B47" s="84"/>
      <c r="C47" s="431"/>
      <c r="D47" s="806"/>
      <c r="E47" s="806"/>
      <c r="F47" s="807"/>
      <c r="G47" s="806"/>
      <c r="H47" s="806"/>
      <c r="I47" s="806"/>
      <c r="J47" s="806"/>
      <c r="K47" s="806"/>
      <c r="L47" s="806"/>
      <c r="M47" s="806"/>
      <c r="N47" s="431"/>
      <c r="O47" s="469"/>
      <c r="P47" s="429"/>
      <c r="Q47" s="429"/>
    </row>
    <row r="48" spans="2:17" ht="13.15" customHeight="1" x14ac:dyDescent="0.2">
      <c r="B48" s="84"/>
      <c r="C48" s="868"/>
      <c r="D48" s="966"/>
      <c r="E48" s="868"/>
      <c r="F48" s="919"/>
      <c r="G48" s="868"/>
      <c r="H48" s="919"/>
      <c r="I48" s="919"/>
      <c r="J48" s="919"/>
      <c r="K48" s="919"/>
      <c r="L48" s="919"/>
      <c r="M48" s="919"/>
      <c r="N48" s="868"/>
      <c r="O48" s="469"/>
      <c r="P48" s="429"/>
      <c r="Q48" s="429"/>
    </row>
    <row r="49" spans="2:17" ht="13.15" customHeight="1" x14ac:dyDescent="0.2">
      <c r="B49" s="84"/>
      <c r="C49" s="868"/>
      <c r="D49" s="1327" t="str">
        <f>+pers!D157</f>
        <v>programma 3</v>
      </c>
      <c r="E49" s="868"/>
      <c r="F49" s="919"/>
      <c r="G49" s="868"/>
      <c r="H49" s="919"/>
      <c r="I49" s="919"/>
      <c r="J49" s="919"/>
      <c r="K49" s="919"/>
      <c r="L49" s="919"/>
      <c r="M49" s="919"/>
      <c r="N49" s="868"/>
      <c r="O49" s="469"/>
      <c r="P49" s="429"/>
      <c r="Q49" s="429"/>
    </row>
    <row r="50" spans="2:17" ht="13.15" customHeight="1" x14ac:dyDescent="0.2">
      <c r="B50" s="84"/>
      <c r="C50" s="868"/>
      <c r="D50" s="868"/>
      <c r="E50" s="868"/>
      <c r="F50" s="919"/>
      <c r="G50" s="868"/>
      <c r="H50" s="919"/>
      <c r="I50" s="919"/>
      <c r="J50" s="919"/>
      <c r="K50" s="919"/>
      <c r="L50" s="919"/>
      <c r="M50" s="919"/>
      <c r="N50" s="868"/>
      <c r="O50" s="469"/>
      <c r="P50" s="429"/>
      <c r="Q50" s="429"/>
    </row>
    <row r="51" spans="2:17" ht="13.15" customHeight="1" x14ac:dyDescent="0.2">
      <c r="B51" s="84"/>
      <c r="C51" s="868"/>
      <c r="D51" s="913" t="s">
        <v>78</v>
      </c>
      <c r="E51" s="868"/>
      <c r="F51" s="919"/>
      <c r="G51" s="868"/>
      <c r="H51" s="1051" t="str">
        <f t="shared" ref="H51:L51" si="14">H31</f>
        <v>2018/19</v>
      </c>
      <c r="I51" s="1051" t="str">
        <f t="shared" si="14"/>
        <v>2019/20</v>
      </c>
      <c r="J51" s="1051" t="str">
        <f t="shared" si="14"/>
        <v>2020/21</v>
      </c>
      <c r="K51" s="1051" t="str">
        <f t="shared" si="14"/>
        <v>2021/22</v>
      </c>
      <c r="L51" s="1051" t="str">
        <f t="shared" si="14"/>
        <v>2022/23</v>
      </c>
      <c r="M51" s="1051" t="str">
        <f>M31</f>
        <v>2023/24</v>
      </c>
      <c r="N51" s="868"/>
      <c r="O51" s="469"/>
      <c r="P51" s="429"/>
      <c r="Q51" s="429"/>
    </row>
    <row r="52" spans="2:17" ht="13.15" customHeight="1" x14ac:dyDescent="0.2">
      <c r="B52" s="84"/>
      <c r="C52" s="868"/>
      <c r="D52" s="1049"/>
      <c r="E52" s="904"/>
      <c r="F52" s="1008"/>
      <c r="G52" s="904"/>
      <c r="H52" s="1028">
        <v>0</v>
      </c>
      <c r="I52" s="1028">
        <f t="shared" ref="I52:J56" si="15">H52</f>
        <v>0</v>
      </c>
      <c r="J52" s="1028">
        <f t="shared" si="15"/>
        <v>0</v>
      </c>
      <c r="K52" s="1028">
        <f t="shared" ref="K52:M56" si="16">J52</f>
        <v>0</v>
      </c>
      <c r="L52" s="1028">
        <f t="shared" si="16"/>
        <v>0</v>
      </c>
      <c r="M52" s="1028">
        <f t="shared" si="16"/>
        <v>0</v>
      </c>
      <c r="N52" s="868"/>
      <c r="O52" s="469"/>
      <c r="P52" s="429"/>
      <c r="Q52" s="429"/>
    </row>
    <row r="53" spans="2:17" ht="13.15" customHeight="1" x14ac:dyDescent="0.2">
      <c r="B53" s="84"/>
      <c r="C53" s="868"/>
      <c r="D53" s="1049"/>
      <c r="E53" s="904"/>
      <c r="F53" s="1008"/>
      <c r="G53" s="904"/>
      <c r="H53" s="1028">
        <v>0</v>
      </c>
      <c r="I53" s="1028">
        <f t="shared" si="15"/>
        <v>0</v>
      </c>
      <c r="J53" s="1028">
        <f t="shared" si="15"/>
        <v>0</v>
      </c>
      <c r="K53" s="1028">
        <f t="shared" si="16"/>
        <v>0</v>
      </c>
      <c r="L53" s="1028">
        <f t="shared" si="16"/>
        <v>0</v>
      </c>
      <c r="M53" s="1028">
        <f t="shared" si="16"/>
        <v>0</v>
      </c>
      <c r="N53" s="868"/>
      <c r="O53" s="469"/>
      <c r="P53" s="429"/>
      <c r="Q53" s="429"/>
    </row>
    <row r="54" spans="2:17" ht="13.15" customHeight="1" x14ac:dyDescent="0.2">
      <c r="B54" s="84"/>
      <c r="C54" s="868"/>
      <c r="D54" s="1049"/>
      <c r="E54" s="904"/>
      <c r="F54" s="1008"/>
      <c r="G54" s="904"/>
      <c r="H54" s="1028">
        <v>0</v>
      </c>
      <c r="I54" s="1028">
        <f t="shared" si="15"/>
        <v>0</v>
      </c>
      <c r="J54" s="1028">
        <f t="shared" si="15"/>
        <v>0</v>
      </c>
      <c r="K54" s="1028">
        <f t="shared" si="16"/>
        <v>0</v>
      </c>
      <c r="L54" s="1028">
        <f t="shared" si="16"/>
        <v>0</v>
      </c>
      <c r="M54" s="1028">
        <f t="shared" si="16"/>
        <v>0</v>
      </c>
      <c r="N54" s="868"/>
      <c r="O54" s="469"/>
      <c r="P54" s="429"/>
      <c r="Q54" s="429"/>
    </row>
    <row r="55" spans="2:17" ht="13.15" customHeight="1" x14ac:dyDescent="0.2">
      <c r="B55" s="84"/>
      <c r="C55" s="868"/>
      <c r="D55" s="1049"/>
      <c r="E55" s="904"/>
      <c r="F55" s="1008"/>
      <c r="G55" s="904"/>
      <c r="H55" s="1028">
        <v>0</v>
      </c>
      <c r="I55" s="1028">
        <f t="shared" si="15"/>
        <v>0</v>
      </c>
      <c r="J55" s="1028">
        <f t="shared" si="15"/>
        <v>0</v>
      </c>
      <c r="K55" s="1028">
        <f t="shared" si="16"/>
        <v>0</v>
      </c>
      <c r="L55" s="1028">
        <f t="shared" si="16"/>
        <v>0</v>
      </c>
      <c r="M55" s="1028">
        <f t="shared" si="16"/>
        <v>0</v>
      </c>
      <c r="N55" s="1022"/>
      <c r="O55" s="469"/>
      <c r="P55" s="429"/>
      <c r="Q55" s="429"/>
    </row>
    <row r="56" spans="2:17" ht="13.15" customHeight="1" x14ac:dyDescent="0.2">
      <c r="B56" s="84"/>
      <c r="C56" s="868"/>
      <c r="D56" s="1049"/>
      <c r="E56" s="904"/>
      <c r="F56" s="1008"/>
      <c r="G56" s="904"/>
      <c r="H56" s="1028">
        <v>0</v>
      </c>
      <c r="I56" s="1028">
        <f t="shared" si="15"/>
        <v>0</v>
      </c>
      <c r="J56" s="1028">
        <f>I56</f>
        <v>0</v>
      </c>
      <c r="K56" s="1028">
        <f t="shared" si="16"/>
        <v>0</v>
      </c>
      <c r="L56" s="1028">
        <f t="shared" si="16"/>
        <v>0</v>
      </c>
      <c r="M56" s="1028">
        <f t="shared" si="16"/>
        <v>0</v>
      </c>
      <c r="N56" s="1022"/>
      <c r="O56" s="469"/>
      <c r="P56" s="429"/>
      <c r="Q56" s="429"/>
    </row>
    <row r="57" spans="2:17" ht="13.15" customHeight="1" x14ac:dyDescent="0.2">
      <c r="B57" s="84"/>
      <c r="C57" s="868"/>
      <c r="D57" s="904"/>
      <c r="E57" s="904"/>
      <c r="F57" s="906"/>
      <c r="G57" s="904"/>
      <c r="H57" s="1043">
        <f t="shared" ref="H57:L57" si="17">SUM(H52:H56)</f>
        <v>0</v>
      </c>
      <c r="I57" s="1043">
        <f t="shared" si="17"/>
        <v>0</v>
      </c>
      <c r="J57" s="1043">
        <f t="shared" si="17"/>
        <v>0</v>
      </c>
      <c r="K57" s="1043">
        <f t="shared" si="17"/>
        <v>0</v>
      </c>
      <c r="L57" s="1043">
        <f t="shared" si="17"/>
        <v>0</v>
      </c>
      <c r="M57" s="1043">
        <f>SUM(M52:M56)</f>
        <v>0</v>
      </c>
      <c r="N57" s="868"/>
      <c r="O57" s="469"/>
      <c r="P57" s="429"/>
      <c r="Q57" s="429"/>
    </row>
    <row r="58" spans="2:17" ht="13.15" customHeight="1" x14ac:dyDescent="0.2">
      <c r="B58" s="84"/>
      <c r="C58" s="868"/>
      <c r="D58" s="904"/>
      <c r="E58" s="904"/>
      <c r="F58" s="906"/>
      <c r="G58" s="904"/>
      <c r="H58" s="904"/>
      <c r="I58" s="904"/>
      <c r="J58" s="904"/>
      <c r="K58" s="904"/>
      <c r="L58" s="904"/>
      <c r="M58" s="904"/>
      <c r="N58" s="868"/>
      <c r="O58" s="469"/>
      <c r="P58" s="429"/>
      <c r="Q58" s="429"/>
    </row>
    <row r="59" spans="2:17" ht="13.15" customHeight="1" x14ac:dyDescent="0.2">
      <c r="B59" s="84"/>
      <c r="C59" s="868"/>
      <c r="D59" s="913" t="s">
        <v>79</v>
      </c>
      <c r="E59" s="904"/>
      <c r="F59" s="906"/>
      <c r="G59" s="904"/>
      <c r="H59" s="1051">
        <f t="shared" ref="H59:L59" si="18">H39</f>
        <v>2018</v>
      </c>
      <c r="I59" s="1051">
        <f t="shared" si="18"/>
        <v>2019</v>
      </c>
      <c r="J59" s="1051">
        <f t="shared" si="18"/>
        <v>2020</v>
      </c>
      <c r="K59" s="1051">
        <f t="shared" si="18"/>
        <v>2021</v>
      </c>
      <c r="L59" s="1051">
        <f t="shared" si="18"/>
        <v>2022</v>
      </c>
      <c r="M59" s="1051">
        <f>M39</f>
        <v>2023</v>
      </c>
      <c r="N59" s="868"/>
      <c r="O59" s="469"/>
      <c r="P59" s="429"/>
      <c r="Q59" s="429"/>
    </row>
    <row r="60" spans="2:17" ht="13.15" customHeight="1" x14ac:dyDescent="0.2">
      <c r="B60" s="84"/>
      <c r="C60" s="868"/>
      <c r="D60" s="1049"/>
      <c r="E60" s="904"/>
      <c r="F60" s="1008"/>
      <c r="G60" s="904"/>
      <c r="H60" s="1028">
        <v>0</v>
      </c>
      <c r="I60" s="1028">
        <f t="shared" ref="I60:J64" si="19">H60</f>
        <v>0</v>
      </c>
      <c r="J60" s="1028">
        <f t="shared" si="19"/>
        <v>0</v>
      </c>
      <c r="K60" s="1028">
        <f t="shared" ref="K60:M64" si="20">J60</f>
        <v>0</v>
      </c>
      <c r="L60" s="1028">
        <f t="shared" si="20"/>
        <v>0</v>
      </c>
      <c r="M60" s="1028">
        <f t="shared" si="20"/>
        <v>0</v>
      </c>
      <c r="N60" s="868"/>
      <c r="O60" s="469"/>
      <c r="P60" s="429"/>
      <c r="Q60" s="429"/>
    </row>
    <row r="61" spans="2:17" ht="13.15" customHeight="1" x14ac:dyDescent="0.2">
      <c r="B61" s="84"/>
      <c r="C61" s="868"/>
      <c r="D61" s="1049"/>
      <c r="E61" s="904"/>
      <c r="F61" s="1008"/>
      <c r="G61" s="904"/>
      <c r="H61" s="1028">
        <v>0</v>
      </c>
      <c r="I61" s="1028">
        <f t="shared" si="19"/>
        <v>0</v>
      </c>
      <c r="J61" s="1028">
        <f t="shared" si="19"/>
        <v>0</v>
      </c>
      <c r="K61" s="1028">
        <f t="shared" si="20"/>
        <v>0</v>
      </c>
      <c r="L61" s="1028">
        <f t="shared" si="20"/>
        <v>0</v>
      </c>
      <c r="M61" s="1028">
        <f t="shared" si="20"/>
        <v>0</v>
      </c>
      <c r="N61" s="868"/>
      <c r="O61" s="469"/>
      <c r="P61" s="429"/>
      <c r="Q61" s="429"/>
    </row>
    <row r="62" spans="2:17" ht="13.15" customHeight="1" x14ac:dyDescent="0.2">
      <c r="B62" s="84"/>
      <c r="C62" s="868"/>
      <c r="D62" s="1049"/>
      <c r="E62" s="904"/>
      <c r="F62" s="1008"/>
      <c r="G62" s="904"/>
      <c r="H62" s="1028">
        <v>0</v>
      </c>
      <c r="I62" s="1028">
        <f t="shared" si="19"/>
        <v>0</v>
      </c>
      <c r="J62" s="1028">
        <f t="shared" si="19"/>
        <v>0</v>
      </c>
      <c r="K62" s="1028">
        <f t="shared" si="20"/>
        <v>0</v>
      </c>
      <c r="L62" s="1028">
        <f t="shared" si="20"/>
        <v>0</v>
      </c>
      <c r="M62" s="1028">
        <f t="shared" si="20"/>
        <v>0</v>
      </c>
      <c r="N62" s="868"/>
      <c r="O62" s="469"/>
      <c r="P62" s="429"/>
      <c r="Q62" s="429"/>
    </row>
    <row r="63" spans="2:17" ht="13.15" customHeight="1" x14ac:dyDescent="0.2">
      <c r="B63" s="84"/>
      <c r="C63" s="868"/>
      <c r="D63" s="1049"/>
      <c r="E63" s="904"/>
      <c r="F63" s="1008"/>
      <c r="G63" s="904"/>
      <c r="H63" s="1028">
        <v>0</v>
      </c>
      <c r="I63" s="1028">
        <f t="shared" si="19"/>
        <v>0</v>
      </c>
      <c r="J63" s="1028">
        <f t="shared" si="19"/>
        <v>0</v>
      </c>
      <c r="K63" s="1028">
        <f t="shared" si="20"/>
        <v>0</v>
      </c>
      <c r="L63" s="1028">
        <f t="shared" si="20"/>
        <v>0</v>
      </c>
      <c r="M63" s="1028">
        <f t="shared" si="20"/>
        <v>0</v>
      </c>
      <c r="N63" s="868"/>
      <c r="O63" s="469"/>
      <c r="P63" s="429"/>
      <c r="Q63" s="429"/>
    </row>
    <row r="64" spans="2:17" ht="13.15" customHeight="1" x14ac:dyDescent="0.2">
      <c r="B64" s="84"/>
      <c r="C64" s="868"/>
      <c r="D64" s="1049"/>
      <c r="E64" s="904"/>
      <c r="F64" s="1008"/>
      <c r="G64" s="904"/>
      <c r="H64" s="1028">
        <v>0</v>
      </c>
      <c r="I64" s="1028">
        <f t="shared" si="19"/>
        <v>0</v>
      </c>
      <c r="J64" s="1028">
        <f t="shared" si="19"/>
        <v>0</v>
      </c>
      <c r="K64" s="1028">
        <f t="shared" si="20"/>
        <v>0</v>
      </c>
      <c r="L64" s="1028">
        <f t="shared" si="20"/>
        <v>0</v>
      </c>
      <c r="M64" s="1028">
        <f t="shared" si="20"/>
        <v>0</v>
      </c>
      <c r="N64" s="868"/>
      <c r="O64" s="469"/>
      <c r="P64" s="429"/>
      <c r="Q64" s="429"/>
    </row>
    <row r="65" spans="2:17" ht="13.15" customHeight="1" x14ac:dyDescent="0.2">
      <c r="B65" s="84"/>
      <c r="C65" s="868"/>
      <c r="D65" s="904"/>
      <c r="E65" s="904"/>
      <c r="F65" s="906"/>
      <c r="G65" s="904"/>
      <c r="H65" s="1043">
        <f t="shared" ref="H65:L65" si="21">SUM(H60:H64)</f>
        <v>0</v>
      </c>
      <c r="I65" s="1043">
        <f t="shared" si="21"/>
        <v>0</v>
      </c>
      <c r="J65" s="1043">
        <f t="shared" si="21"/>
        <v>0</v>
      </c>
      <c r="K65" s="1043">
        <f t="shared" si="21"/>
        <v>0</v>
      </c>
      <c r="L65" s="1043">
        <f t="shared" si="21"/>
        <v>0</v>
      </c>
      <c r="M65" s="1043">
        <f>SUM(M60:M64)</f>
        <v>0</v>
      </c>
      <c r="N65" s="868"/>
      <c r="O65" s="469"/>
      <c r="P65" s="429"/>
      <c r="Q65" s="429"/>
    </row>
    <row r="66" spans="2:17" ht="13.15" customHeight="1" x14ac:dyDescent="0.2">
      <c r="B66" s="84"/>
      <c r="C66" s="868"/>
      <c r="D66" s="904"/>
      <c r="E66" s="904"/>
      <c r="F66" s="906"/>
      <c r="G66" s="904"/>
      <c r="H66" s="904"/>
      <c r="I66" s="904"/>
      <c r="J66" s="904"/>
      <c r="K66" s="904"/>
      <c r="L66" s="904"/>
      <c r="M66" s="904"/>
      <c r="N66" s="868"/>
      <c r="O66" s="469"/>
      <c r="P66" s="429"/>
      <c r="Q66" s="429"/>
    </row>
    <row r="67" spans="2:17" ht="13.15" customHeight="1" x14ac:dyDescent="0.2">
      <c r="B67" s="84"/>
      <c r="C67" s="431"/>
      <c r="D67" s="806"/>
      <c r="E67" s="806"/>
      <c r="F67" s="807"/>
      <c r="G67" s="806"/>
      <c r="H67" s="806"/>
      <c r="I67" s="806"/>
      <c r="J67" s="806"/>
      <c r="K67" s="806"/>
      <c r="L67" s="806"/>
      <c r="M67" s="806"/>
      <c r="N67" s="431"/>
      <c r="O67" s="469"/>
      <c r="P67" s="429"/>
      <c r="Q67" s="429"/>
    </row>
    <row r="68" spans="2:17" ht="13.15" customHeight="1" x14ac:dyDescent="0.2">
      <c r="B68" s="84"/>
      <c r="C68" s="868"/>
      <c r="D68" s="966"/>
      <c r="E68" s="868"/>
      <c r="F68" s="919"/>
      <c r="G68" s="868"/>
      <c r="H68" s="919"/>
      <c r="I68" s="919"/>
      <c r="J68" s="919"/>
      <c r="K68" s="919"/>
      <c r="L68" s="919"/>
      <c r="M68" s="919"/>
      <c r="N68" s="868"/>
      <c r="O68" s="469"/>
      <c r="P68" s="429"/>
      <c r="Q68" s="429"/>
    </row>
    <row r="69" spans="2:17" ht="13.15" customHeight="1" x14ac:dyDescent="0.2">
      <c r="B69" s="84"/>
      <c r="C69" s="868"/>
      <c r="D69" s="1327" t="str">
        <f>+pers!D158</f>
        <v>programma 4</v>
      </c>
      <c r="E69" s="868"/>
      <c r="F69" s="919"/>
      <c r="G69" s="868"/>
      <c r="H69" s="919"/>
      <c r="I69" s="919"/>
      <c r="J69" s="919"/>
      <c r="K69" s="919"/>
      <c r="L69" s="919"/>
      <c r="M69" s="919"/>
      <c r="N69" s="868"/>
      <c r="O69" s="469"/>
      <c r="P69" s="429"/>
      <c r="Q69" s="429"/>
    </row>
    <row r="70" spans="2:17" ht="13.15" customHeight="1" x14ac:dyDescent="0.2">
      <c r="B70" s="84"/>
      <c r="C70" s="868"/>
      <c r="D70" s="868"/>
      <c r="E70" s="868"/>
      <c r="F70" s="919"/>
      <c r="G70" s="868"/>
      <c r="H70" s="919"/>
      <c r="I70" s="919"/>
      <c r="J70" s="919"/>
      <c r="K70" s="919"/>
      <c r="L70" s="919"/>
      <c r="M70" s="919"/>
      <c r="N70" s="868"/>
      <c r="O70" s="469"/>
      <c r="P70" s="429"/>
      <c r="Q70" s="429"/>
    </row>
    <row r="71" spans="2:17" ht="13.15" customHeight="1" x14ac:dyDescent="0.2">
      <c r="B71" s="84"/>
      <c r="C71" s="868"/>
      <c r="D71" s="913" t="s">
        <v>78</v>
      </c>
      <c r="E71" s="868"/>
      <c r="F71" s="919"/>
      <c r="G71" s="868"/>
      <c r="H71" s="1051" t="str">
        <f t="shared" ref="H71:L71" si="22">H51</f>
        <v>2018/19</v>
      </c>
      <c r="I71" s="1051" t="str">
        <f t="shared" si="22"/>
        <v>2019/20</v>
      </c>
      <c r="J71" s="1051" t="str">
        <f t="shared" si="22"/>
        <v>2020/21</v>
      </c>
      <c r="K71" s="1051" t="str">
        <f t="shared" si="22"/>
        <v>2021/22</v>
      </c>
      <c r="L71" s="1051" t="str">
        <f t="shared" si="22"/>
        <v>2022/23</v>
      </c>
      <c r="M71" s="1051" t="str">
        <f>M51</f>
        <v>2023/24</v>
      </c>
      <c r="N71" s="868"/>
      <c r="O71" s="469"/>
      <c r="P71" s="429"/>
      <c r="Q71" s="429"/>
    </row>
    <row r="72" spans="2:17" ht="13.15" customHeight="1" x14ac:dyDescent="0.2">
      <c r="B72" s="84"/>
      <c r="C72" s="868"/>
      <c r="D72" s="1049"/>
      <c r="E72" s="904"/>
      <c r="F72" s="1008"/>
      <c r="G72" s="904"/>
      <c r="H72" s="1028">
        <v>0</v>
      </c>
      <c r="I72" s="1028">
        <f t="shared" ref="I72:J76" si="23">H72</f>
        <v>0</v>
      </c>
      <c r="J72" s="1028">
        <f t="shared" si="23"/>
        <v>0</v>
      </c>
      <c r="K72" s="1028">
        <f t="shared" ref="K72:M76" si="24">J72</f>
        <v>0</v>
      </c>
      <c r="L72" s="1028">
        <f t="shared" si="24"/>
        <v>0</v>
      </c>
      <c r="M72" s="1028">
        <f t="shared" si="24"/>
        <v>0</v>
      </c>
      <c r="N72" s="868"/>
      <c r="O72" s="469"/>
      <c r="P72" s="429"/>
      <c r="Q72" s="429"/>
    </row>
    <row r="73" spans="2:17" ht="13.15" customHeight="1" x14ac:dyDescent="0.2">
      <c r="B73" s="84"/>
      <c r="C73" s="868"/>
      <c r="D73" s="1049"/>
      <c r="E73" s="904"/>
      <c r="F73" s="1008"/>
      <c r="G73" s="904"/>
      <c r="H73" s="1028">
        <v>0</v>
      </c>
      <c r="I73" s="1028">
        <f t="shared" si="23"/>
        <v>0</v>
      </c>
      <c r="J73" s="1028">
        <f t="shared" si="23"/>
        <v>0</v>
      </c>
      <c r="K73" s="1028">
        <f t="shared" si="24"/>
        <v>0</v>
      </c>
      <c r="L73" s="1028">
        <f t="shared" si="24"/>
        <v>0</v>
      </c>
      <c r="M73" s="1028">
        <f t="shared" si="24"/>
        <v>0</v>
      </c>
      <c r="N73" s="868"/>
      <c r="O73" s="469"/>
      <c r="P73" s="429"/>
      <c r="Q73" s="429"/>
    </row>
    <row r="74" spans="2:17" ht="13.15" customHeight="1" x14ac:dyDescent="0.2">
      <c r="B74" s="84"/>
      <c r="C74" s="868"/>
      <c r="D74" s="1049"/>
      <c r="E74" s="904"/>
      <c r="F74" s="1008"/>
      <c r="G74" s="904"/>
      <c r="H74" s="1028">
        <v>0</v>
      </c>
      <c r="I74" s="1028">
        <f t="shared" si="23"/>
        <v>0</v>
      </c>
      <c r="J74" s="1028">
        <f t="shared" si="23"/>
        <v>0</v>
      </c>
      <c r="K74" s="1028">
        <f t="shared" si="24"/>
        <v>0</v>
      </c>
      <c r="L74" s="1028">
        <f t="shared" si="24"/>
        <v>0</v>
      </c>
      <c r="M74" s="1028">
        <f t="shared" si="24"/>
        <v>0</v>
      </c>
      <c r="N74" s="868"/>
      <c r="O74" s="469"/>
      <c r="P74" s="429"/>
      <c r="Q74" s="429"/>
    </row>
    <row r="75" spans="2:17" ht="13.15" customHeight="1" x14ac:dyDescent="0.2">
      <c r="B75" s="84"/>
      <c r="C75" s="868"/>
      <c r="D75" s="1049"/>
      <c r="E75" s="904"/>
      <c r="F75" s="1008"/>
      <c r="G75" s="904"/>
      <c r="H75" s="1028">
        <v>0</v>
      </c>
      <c r="I75" s="1028">
        <f t="shared" si="23"/>
        <v>0</v>
      </c>
      <c r="J75" s="1028">
        <f t="shared" si="23"/>
        <v>0</v>
      </c>
      <c r="K75" s="1028">
        <f t="shared" si="24"/>
        <v>0</v>
      </c>
      <c r="L75" s="1028">
        <f t="shared" si="24"/>
        <v>0</v>
      </c>
      <c r="M75" s="1028">
        <f t="shared" si="24"/>
        <v>0</v>
      </c>
      <c r="N75" s="1022"/>
      <c r="O75" s="469"/>
      <c r="P75" s="429"/>
      <c r="Q75" s="429"/>
    </row>
    <row r="76" spans="2:17" ht="13.15" customHeight="1" x14ac:dyDescent="0.2">
      <c r="B76" s="84"/>
      <c r="C76" s="868"/>
      <c r="D76" s="1049"/>
      <c r="E76" s="904"/>
      <c r="F76" s="1008"/>
      <c r="G76" s="904"/>
      <c r="H76" s="1028">
        <v>0</v>
      </c>
      <c r="I76" s="1028">
        <f t="shared" si="23"/>
        <v>0</v>
      </c>
      <c r="J76" s="1028">
        <f t="shared" si="23"/>
        <v>0</v>
      </c>
      <c r="K76" s="1028">
        <f t="shared" si="24"/>
        <v>0</v>
      </c>
      <c r="L76" s="1028">
        <f t="shared" si="24"/>
        <v>0</v>
      </c>
      <c r="M76" s="1028">
        <f t="shared" si="24"/>
        <v>0</v>
      </c>
      <c r="N76" s="1022"/>
      <c r="O76" s="469"/>
      <c r="P76" s="429"/>
      <c r="Q76" s="429"/>
    </row>
    <row r="77" spans="2:17" ht="13.15" customHeight="1" x14ac:dyDescent="0.2">
      <c r="B77" s="84"/>
      <c r="C77" s="868"/>
      <c r="D77" s="904"/>
      <c r="E77" s="904"/>
      <c r="F77" s="906"/>
      <c r="G77" s="904"/>
      <c r="H77" s="1043">
        <f t="shared" ref="H77:L77" si="25">SUM(H72:H76)</f>
        <v>0</v>
      </c>
      <c r="I77" s="1043">
        <f t="shared" si="25"/>
        <v>0</v>
      </c>
      <c r="J77" s="1043">
        <f t="shared" si="25"/>
        <v>0</v>
      </c>
      <c r="K77" s="1043">
        <f t="shared" si="25"/>
        <v>0</v>
      </c>
      <c r="L77" s="1043">
        <f t="shared" si="25"/>
        <v>0</v>
      </c>
      <c r="M77" s="1043">
        <f>SUM(M72:M76)</f>
        <v>0</v>
      </c>
      <c r="N77" s="868"/>
      <c r="O77" s="469"/>
      <c r="P77" s="429"/>
      <c r="Q77" s="429"/>
    </row>
    <row r="78" spans="2:17" ht="13.15" customHeight="1" x14ac:dyDescent="0.2">
      <c r="B78" s="84"/>
      <c r="C78" s="868"/>
      <c r="D78" s="904"/>
      <c r="E78" s="904"/>
      <c r="F78" s="906"/>
      <c r="G78" s="904"/>
      <c r="H78" s="904"/>
      <c r="I78" s="904"/>
      <c r="J78" s="904"/>
      <c r="K78" s="904"/>
      <c r="L78" s="904"/>
      <c r="M78" s="904"/>
      <c r="N78" s="868"/>
      <c r="O78" s="469"/>
      <c r="P78" s="429"/>
      <c r="Q78" s="429"/>
    </row>
    <row r="79" spans="2:17" ht="13.15" customHeight="1" x14ac:dyDescent="0.2">
      <c r="B79" s="84"/>
      <c r="C79" s="868"/>
      <c r="D79" s="913" t="s">
        <v>79</v>
      </c>
      <c r="E79" s="904"/>
      <c r="F79" s="906"/>
      <c r="G79" s="904"/>
      <c r="H79" s="1051">
        <f t="shared" ref="H79:L79" si="26">H59</f>
        <v>2018</v>
      </c>
      <c r="I79" s="1051">
        <f t="shared" si="26"/>
        <v>2019</v>
      </c>
      <c r="J79" s="1051">
        <f t="shared" si="26"/>
        <v>2020</v>
      </c>
      <c r="K79" s="1051">
        <f t="shared" si="26"/>
        <v>2021</v>
      </c>
      <c r="L79" s="1051">
        <f t="shared" si="26"/>
        <v>2022</v>
      </c>
      <c r="M79" s="1051">
        <f>M59</f>
        <v>2023</v>
      </c>
      <c r="N79" s="868"/>
      <c r="O79" s="469"/>
      <c r="P79" s="429"/>
      <c r="Q79" s="429"/>
    </row>
    <row r="80" spans="2:17" ht="13.15" customHeight="1" x14ac:dyDescent="0.2">
      <c r="B80" s="84"/>
      <c r="C80" s="868"/>
      <c r="D80" s="1049"/>
      <c r="E80" s="904"/>
      <c r="F80" s="1008"/>
      <c r="G80" s="904"/>
      <c r="H80" s="1028">
        <v>0</v>
      </c>
      <c r="I80" s="1028">
        <f t="shared" ref="I80:J84" si="27">H80</f>
        <v>0</v>
      </c>
      <c r="J80" s="1028">
        <f t="shared" si="27"/>
        <v>0</v>
      </c>
      <c r="K80" s="1028">
        <f t="shared" ref="K80:M84" si="28">J80</f>
        <v>0</v>
      </c>
      <c r="L80" s="1028">
        <f t="shared" si="28"/>
        <v>0</v>
      </c>
      <c r="M80" s="1028">
        <f t="shared" si="28"/>
        <v>0</v>
      </c>
      <c r="N80" s="868"/>
      <c r="O80" s="469"/>
      <c r="P80" s="429"/>
      <c r="Q80" s="429"/>
    </row>
    <row r="81" spans="2:17" ht="13.15" customHeight="1" x14ac:dyDescent="0.2">
      <c r="B81" s="84"/>
      <c r="C81" s="868"/>
      <c r="D81" s="1049"/>
      <c r="E81" s="904"/>
      <c r="F81" s="1008"/>
      <c r="G81" s="904"/>
      <c r="H81" s="1028">
        <v>0</v>
      </c>
      <c r="I81" s="1028">
        <f t="shared" si="27"/>
        <v>0</v>
      </c>
      <c r="J81" s="1028">
        <f t="shared" si="27"/>
        <v>0</v>
      </c>
      <c r="K81" s="1028">
        <f t="shared" si="28"/>
        <v>0</v>
      </c>
      <c r="L81" s="1028">
        <f t="shared" si="28"/>
        <v>0</v>
      </c>
      <c r="M81" s="1028">
        <f t="shared" si="28"/>
        <v>0</v>
      </c>
      <c r="N81" s="868"/>
      <c r="O81" s="469"/>
      <c r="P81" s="429"/>
      <c r="Q81" s="429"/>
    </row>
    <row r="82" spans="2:17" ht="13.15" customHeight="1" x14ac:dyDescent="0.2">
      <c r="B82" s="84"/>
      <c r="C82" s="868"/>
      <c r="D82" s="1049"/>
      <c r="E82" s="904"/>
      <c r="F82" s="1008"/>
      <c r="G82" s="904"/>
      <c r="H82" s="1028">
        <v>0</v>
      </c>
      <c r="I82" s="1028">
        <f t="shared" si="27"/>
        <v>0</v>
      </c>
      <c r="J82" s="1028">
        <f t="shared" si="27"/>
        <v>0</v>
      </c>
      <c r="K82" s="1028">
        <f t="shared" si="28"/>
        <v>0</v>
      </c>
      <c r="L82" s="1028">
        <f t="shared" si="28"/>
        <v>0</v>
      </c>
      <c r="M82" s="1028">
        <f t="shared" si="28"/>
        <v>0</v>
      </c>
      <c r="N82" s="868"/>
      <c r="O82" s="469"/>
      <c r="P82" s="429"/>
      <c r="Q82" s="429"/>
    </row>
    <row r="83" spans="2:17" ht="13.15" customHeight="1" x14ac:dyDescent="0.2">
      <c r="B83" s="84"/>
      <c r="C83" s="868"/>
      <c r="D83" s="1049"/>
      <c r="E83" s="904"/>
      <c r="F83" s="1008"/>
      <c r="G83" s="904"/>
      <c r="H83" s="1028">
        <v>0</v>
      </c>
      <c r="I83" s="1028">
        <f t="shared" si="27"/>
        <v>0</v>
      </c>
      <c r="J83" s="1028">
        <f t="shared" si="27"/>
        <v>0</v>
      </c>
      <c r="K83" s="1028">
        <f t="shared" si="28"/>
        <v>0</v>
      </c>
      <c r="L83" s="1028">
        <f t="shared" si="28"/>
        <v>0</v>
      </c>
      <c r="M83" s="1028">
        <f t="shared" si="28"/>
        <v>0</v>
      </c>
      <c r="N83" s="868"/>
      <c r="O83" s="469"/>
      <c r="P83" s="429"/>
      <c r="Q83" s="429"/>
    </row>
    <row r="84" spans="2:17" ht="13.15" customHeight="1" x14ac:dyDescent="0.2">
      <c r="B84" s="84"/>
      <c r="C84" s="868"/>
      <c r="D84" s="1049"/>
      <c r="E84" s="904"/>
      <c r="F84" s="1008"/>
      <c r="G84" s="904"/>
      <c r="H84" s="1028">
        <v>0</v>
      </c>
      <c r="I84" s="1028">
        <f t="shared" si="27"/>
        <v>0</v>
      </c>
      <c r="J84" s="1028">
        <f t="shared" si="27"/>
        <v>0</v>
      </c>
      <c r="K84" s="1028">
        <f t="shared" si="28"/>
        <v>0</v>
      </c>
      <c r="L84" s="1028">
        <f t="shared" si="28"/>
        <v>0</v>
      </c>
      <c r="M84" s="1028">
        <f t="shared" si="28"/>
        <v>0</v>
      </c>
      <c r="N84" s="868"/>
      <c r="O84" s="469"/>
      <c r="P84" s="429"/>
      <c r="Q84" s="429"/>
    </row>
    <row r="85" spans="2:17" ht="13.15" customHeight="1" x14ac:dyDescent="0.2">
      <c r="B85" s="84"/>
      <c r="C85" s="868"/>
      <c r="D85" s="904"/>
      <c r="E85" s="904"/>
      <c r="F85" s="906"/>
      <c r="G85" s="904"/>
      <c r="H85" s="1043">
        <f t="shared" ref="H85:L85" si="29">SUM(H80:H84)</f>
        <v>0</v>
      </c>
      <c r="I85" s="1043">
        <f t="shared" si="29"/>
        <v>0</v>
      </c>
      <c r="J85" s="1043">
        <f t="shared" si="29"/>
        <v>0</v>
      </c>
      <c r="K85" s="1043">
        <f t="shared" si="29"/>
        <v>0</v>
      </c>
      <c r="L85" s="1043">
        <f t="shared" si="29"/>
        <v>0</v>
      </c>
      <c r="M85" s="1043">
        <f>SUM(M80:M84)</f>
        <v>0</v>
      </c>
      <c r="N85" s="868"/>
      <c r="O85" s="469"/>
      <c r="P85" s="429"/>
      <c r="Q85" s="429"/>
    </row>
    <row r="86" spans="2:17" ht="13.15" customHeight="1" x14ac:dyDescent="0.2">
      <c r="B86" s="84"/>
      <c r="C86" s="868"/>
      <c r="D86" s="904"/>
      <c r="E86" s="904"/>
      <c r="F86" s="906"/>
      <c r="G86" s="904"/>
      <c r="H86" s="904"/>
      <c r="I86" s="904"/>
      <c r="J86" s="904"/>
      <c r="K86" s="904"/>
      <c r="L86" s="904"/>
      <c r="M86" s="904"/>
      <c r="N86" s="868"/>
      <c r="O86" s="469"/>
      <c r="P86" s="429"/>
      <c r="Q86" s="429"/>
    </row>
    <row r="87" spans="2:17" ht="13.15" customHeight="1" x14ac:dyDescent="0.2">
      <c r="B87" s="84"/>
      <c r="C87" s="431"/>
      <c r="D87" s="806"/>
      <c r="E87" s="806"/>
      <c r="F87" s="807"/>
      <c r="G87" s="806"/>
      <c r="H87" s="808"/>
      <c r="I87" s="808"/>
      <c r="J87" s="808"/>
      <c r="K87" s="808"/>
      <c r="L87" s="808"/>
      <c r="M87" s="808"/>
      <c r="N87" s="431"/>
      <c r="O87" s="469"/>
      <c r="P87" s="429"/>
      <c r="Q87" s="429"/>
    </row>
    <row r="88" spans="2:17" ht="13.15" customHeight="1" x14ac:dyDescent="0.2">
      <c r="B88" s="84"/>
      <c r="C88" s="868"/>
      <c r="D88" s="966"/>
      <c r="E88" s="868"/>
      <c r="F88" s="919"/>
      <c r="G88" s="868"/>
      <c r="H88" s="919"/>
      <c r="I88" s="919"/>
      <c r="J88" s="919"/>
      <c r="K88" s="919"/>
      <c r="L88" s="919"/>
      <c r="M88" s="919"/>
      <c r="N88" s="868"/>
      <c r="O88" s="469"/>
      <c r="P88" s="429"/>
      <c r="Q88" s="429"/>
    </row>
    <row r="89" spans="2:17" ht="13.15" customHeight="1" x14ac:dyDescent="0.2">
      <c r="B89" s="84"/>
      <c r="C89" s="868"/>
      <c r="D89" s="1327" t="str">
        <f>+pers!D159</f>
        <v>programma 5</v>
      </c>
      <c r="E89" s="868"/>
      <c r="F89" s="919"/>
      <c r="G89" s="868"/>
      <c r="H89" s="919"/>
      <c r="I89" s="919"/>
      <c r="J89" s="919"/>
      <c r="K89" s="919"/>
      <c r="L89" s="919"/>
      <c r="M89" s="919"/>
      <c r="N89" s="868"/>
      <c r="O89" s="469"/>
      <c r="P89" s="429"/>
      <c r="Q89" s="429"/>
    </row>
    <row r="90" spans="2:17" ht="13.15" customHeight="1" x14ac:dyDescent="0.2">
      <c r="B90" s="84"/>
      <c r="C90" s="868"/>
      <c r="D90" s="868"/>
      <c r="E90" s="868"/>
      <c r="F90" s="919"/>
      <c r="G90" s="868"/>
      <c r="H90" s="919"/>
      <c r="I90" s="919"/>
      <c r="J90" s="919"/>
      <c r="K90" s="919"/>
      <c r="L90" s="919"/>
      <c r="M90" s="919"/>
      <c r="N90" s="868"/>
      <c r="O90" s="469"/>
      <c r="P90" s="429"/>
      <c r="Q90" s="429"/>
    </row>
    <row r="91" spans="2:17" ht="13.15" customHeight="1" x14ac:dyDescent="0.2">
      <c r="B91" s="84"/>
      <c r="C91" s="868"/>
      <c r="D91" s="913" t="s">
        <v>78</v>
      </c>
      <c r="E91" s="868"/>
      <c r="F91" s="919"/>
      <c r="G91" s="868"/>
      <c r="H91" s="1051" t="str">
        <f t="shared" ref="H91:L91" si="30">H71</f>
        <v>2018/19</v>
      </c>
      <c r="I91" s="1051" t="str">
        <f t="shared" si="30"/>
        <v>2019/20</v>
      </c>
      <c r="J91" s="1051" t="str">
        <f t="shared" si="30"/>
        <v>2020/21</v>
      </c>
      <c r="K91" s="1051" t="str">
        <f t="shared" si="30"/>
        <v>2021/22</v>
      </c>
      <c r="L91" s="1051" t="str">
        <f t="shared" si="30"/>
        <v>2022/23</v>
      </c>
      <c r="M91" s="1051" t="str">
        <f>M71</f>
        <v>2023/24</v>
      </c>
      <c r="N91" s="868"/>
      <c r="O91" s="469"/>
      <c r="P91" s="429"/>
      <c r="Q91" s="429"/>
    </row>
    <row r="92" spans="2:17" ht="13.15" customHeight="1" x14ac:dyDescent="0.2">
      <c r="B92" s="84"/>
      <c r="C92" s="868"/>
      <c r="D92" s="1050"/>
      <c r="E92" s="904"/>
      <c r="F92" s="917"/>
      <c r="G92" s="904"/>
      <c r="H92" s="1028">
        <v>0</v>
      </c>
      <c r="I92" s="1099">
        <f>H92</f>
        <v>0</v>
      </c>
      <c r="J92" s="1099">
        <f>I92</f>
        <v>0</v>
      </c>
      <c r="K92" s="1099">
        <f>J92</f>
        <v>0</v>
      </c>
      <c r="L92" s="1099">
        <f>K92</f>
        <v>0</v>
      </c>
      <c r="M92" s="1099">
        <f>L92</f>
        <v>0</v>
      </c>
      <c r="N92" s="868"/>
      <c r="O92" s="469"/>
      <c r="P92" s="429"/>
      <c r="Q92" s="429"/>
    </row>
    <row r="93" spans="2:17" ht="13.15" customHeight="1" x14ac:dyDescent="0.2">
      <c r="B93" s="84"/>
      <c r="C93" s="868"/>
      <c r="D93" s="1049"/>
      <c r="E93" s="904"/>
      <c r="F93" s="1008"/>
      <c r="G93" s="904"/>
      <c r="H93" s="1028">
        <v>0</v>
      </c>
      <c r="I93" s="1028">
        <f t="shared" ref="I93:J96" si="31">H93</f>
        <v>0</v>
      </c>
      <c r="J93" s="1028">
        <f t="shared" si="31"/>
        <v>0</v>
      </c>
      <c r="K93" s="1028">
        <f t="shared" ref="K93:M96" si="32">J93</f>
        <v>0</v>
      </c>
      <c r="L93" s="1028">
        <f t="shared" si="32"/>
        <v>0</v>
      </c>
      <c r="M93" s="1028">
        <f t="shared" si="32"/>
        <v>0</v>
      </c>
      <c r="N93" s="868"/>
      <c r="O93" s="469"/>
      <c r="P93" s="429"/>
      <c r="Q93" s="429"/>
    </row>
    <row r="94" spans="2:17" ht="13.15" customHeight="1" x14ac:dyDescent="0.2">
      <c r="B94" s="84"/>
      <c r="C94" s="868"/>
      <c r="D94" s="1049"/>
      <c r="E94" s="904"/>
      <c r="F94" s="1008"/>
      <c r="G94" s="904"/>
      <c r="H94" s="1028">
        <v>0</v>
      </c>
      <c r="I94" s="1028">
        <f t="shared" si="31"/>
        <v>0</v>
      </c>
      <c r="J94" s="1028">
        <f t="shared" si="31"/>
        <v>0</v>
      </c>
      <c r="K94" s="1028">
        <f t="shared" si="32"/>
        <v>0</v>
      </c>
      <c r="L94" s="1028">
        <f t="shared" si="32"/>
        <v>0</v>
      </c>
      <c r="M94" s="1028">
        <f t="shared" si="32"/>
        <v>0</v>
      </c>
      <c r="N94" s="868"/>
      <c r="O94" s="469"/>
      <c r="P94" s="429"/>
      <c r="Q94" s="429"/>
    </row>
    <row r="95" spans="2:17" ht="13.15" customHeight="1" x14ac:dyDescent="0.2">
      <c r="B95" s="84"/>
      <c r="C95" s="868"/>
      <c r="D95" s="1049"/>
      <c r="E95" s="904"/>
      <c r="F95" s="1008"/>
      <c r="G95" s="904"/>
      <c r="H95" s="1028">
        <v>0</v>
      </c>
      <c r="I95" s="1028">
        <f t="shared" si="31"/>
        <v>0</v>
      </c>
      <c r="J95" s="1028">
        <f t="shared" si="31"/>
        <v>0</v>
      </c>
      <c r="K95" s="1028">
        <f t="shared" si="32"/>
        <v>0</v>
      </c>
      <c r="L95" s="1028">
        <f t="shared" si="32"/>
        <v>0</v>
      </c>
      <c r="M95" s="1028">
        <f t="shared" si="32"/>
        <v>0</v>
      </c>
      <c r="N95" s="1022"/>
      <c r="O95" s="469"/>
      <c r="P95" s="429"/>
      <c r="Q95" s="429"/>
    </row>
    <row r="96" spans="2:17" ht="13.15" customHeight="1" x14ac:dyDescent="0.2">
      <c r="B96" s="84"/>
      <c r="C96" s="868"/>
      <c r="D96" s="1049"/>
      <c r="E96" s="904"/>
      <c r="F96" s="1008"/>
      <c r="G96" s="904"/>
      <c r="H96" s="1028">
        <v>0</v>
      </c>
      <c r="I96" s="1028">
        <f t="shared" si="31"/>
        <v>0</v>
      </c>
      <c r="J96" s="1028">
        <f t="shared" si="31"/>
        <v>0</v>
      </c>
      <c r="K96" s="1028">
        <f t="shared" si="32"/>
        <v>0</v>
      </c>
      <c r="L96" s="1028">
        <f t="shared" si="32"/>
        <v>0</v>
      </c>
      <c r="M96" s="1028">
        <f t="shared" si="32"/>
        <v>0</v>
      </c>
      <c r="N96" s="1022"/>
      <c r="O96" s="469"/>
      <c r="P96" s="429"/>
      <c r="Q96" s="429"/>
    </row>
    <row r="97" spans="2:17" ht="13.15" customHeight="1" x14ac:dyDescent="0.2">
      <c r="B97" s="84"/>
      <c r="C97" s="868"/>
      <c r="D97" s="904"/>
      <c r="E97" s="904"/>
      <c r="F97" s="906"/>
      <c r="G97" s="904"/>
      <c r="H97" s="1043">
        <f t="shared" ref="H97:L97" si="33">SUM(H92:H96)</f>
        <v>0</v>
      </c>
      <c r="I97" s="1043">
        <f t="shared" si="33"/>
        <v>0</v>
      </c>
      <c r="J97" s="1043">
        <f t="shared" si="33"/>
        <v>0</v>
      </c>
      <c r="K97" s="1043">
        <f t="shared" si="33"/>
        <v>0</v>
      </c>
      <c r="L97" s="1043">
        <f t="shared" si="33"/>
        <v>0</v>
      </c>
      <c r="M97" s="1043">
        <f>SUM(M92:M96)</f>
        <v>0</v>
      </c>
      <c r="N97" s="868"/>
      <c r="O97" s="469"/>
      <c r="P97" s="429"/>
      <c r="Q97" s="429"/>
    </row>
    <row r="98" spans="2:17" ht="13.15" customHeight="1" x14ac:dyDescent="0.2">
      <c r="B98" s="84"/>
      <c r="C98" s="868"/>
      <c r="D98" s="904"/>
      <c r="E98" s="904"/>
      <c r="F98" s="906"/>
      <c r="G98" s="904"/>
      <c r="H98" s="904"/>
      <c r="I98" s="904"/>
      <c r="J98" s="904"/>
      <c r="K98" s="904"/>
      <c r="L98" s="904"/>
      <c r="M98" s="904"/>
      <c r="N98" s="868"/>
      <c r="O98" s="469"/>
      <c r="P98" s="429"/>
      <c r="Q98" s="429"/>
    </row>
    <row r="99" spans="2:17" ht="13.15" customHeight="1" x14ac:dyDescent="0.2">
      <c r="B99" s="84"/>
      <c r="C99" s="868"/>
      <c r="D99" s="913" t="s">
        <v>79</v>
      </c>
      <c r="E99" s="904"/>
      <c r="F99" s="906"/>
      <c r="G99" s="904"/>
      <c r="H99" s="1051">
        <f t="shared" ref="H99:L99" si="34">H79</f>
        <v>2018</v>
      </c>
      <c r="I99" s="1051">
        <f t="shared" si="34"/>
        <v>2019</v>
      </c>
      <c r="J99" s="1051">
        <f t="shared" si="34"/>
        <v>2020</v>
      </c>
      <c r="K99" s="1051">
        <f t="shared" si="34"/>
        <v>2021</v>
      </c>
      <c r="L99" s="1051">
        <f t="shared" si="34"/>
        <v>2022</v>
      </c>
      <c r="M99" s="1051">
        <f>M79</f>
        <v>2023</v>
      </c>
      <c r="N99" s="868"/>
      <c r="O99" s="469"/>
      <c r="P99" s="429"/>
      <c r="Q99" s="429"/>
    </row>
    <row r="100" spans="2:17" ht="13.15" customHeight="1" x14ac:dyDescent="0.2">
      <c r="B100" s="84"/>
      <c r="C100" s="868"/>
      <c r="D100" s="1049"/>
      <c r="E100" s="904"/>
      <c r="F100" s="1008"/>
      <c r="G100" s="904"/>
      <c r="H100" s="1028">
        <v>0</v>
      </c>
      <c r="I100" s="1028">
        <f t="shared" ref="I100:J104" si="35">H100</f>
        <v>0</v>
      </c>
      <c r="J100" s="1028">
        <f t="shared" si="35"/>
        <v>0</v>
      </c>
      <c r="K100" s="1028">
        <f t="shared" ref="K100:M104" si="36">J100</f>
        <v>0</v>
      </c>
      <c r="L100" s="1028">
        <f t="shared" si="36"/>
        <v>0</v>
      </c>
      <c r="M100" s="1028">
        <f t="shared" si="36"/>
        <v>0</v>
      </c>
      <c r="N100" s="868"/>
      <c r="O100" s="469"/>
      <c r="P100" s="429"/>
      <c r="Q100" s="429"/>
    </row>
    <row r="101" spans="2:17" ht="13.15" customHeight="1" x14ac:dyDescent="0.2">
      <c r="B101" s="84"/>
      <c r="C101" s="868"/>
      <c r="D101" s="1049"/>
      <c r="E101" s="904"/>
      <c r="F101" s="1008"/>
      <c r="G101" s="904"/>
      <c r="H101" s="1028">
        <v>0</v>
      </c>
      <c r="I101" s="1028">
        <f t="shared" si="35"/>
        <v>0</v>
      </c>
      <c r="J101" s="1028">
        <f t="shared" si="35"/>
        <v>0</v>
      </c>
      <c r="K101" s="1028">
        <f t="shared" si="36"/>
        <v>0</v>
      </c>
      <c r="L101" s="1028">
        <f t="shared" si="36"/>
        <v>0</v>
      </c>
      <c r="M101" s="1028">
        <f t="shared" si="36"/>
        <v>0</v>
      </c>
      <c r="N101" s="868"/>
      <c r="O101" s="469"/>
      <c r="P101" s="429"/>
      <c r="Q101" s="429"/>
    </row>
    <row r="102" spans="2:17" ht="13.15" customHeight="1" x14ac:dyDescent="0.2">
      <c r="B102" s="84"/>
      <c r="C102" s="868"/>
      <c r="D102" s="1049"/>
      <c r="E102" s="904"/>
      <c r="F102" s="1008"/>
      <c r="G102" s="904"/>
      <c r="H102" s="1028">
        <v>0</v>
      </c>
      <c r="I102" s="1028">
        <f t="shared" si="35"/>
        <v>0</v>
      </c>
      <c r="J102" s="1028">
        <f t="shared" si="35"/>
        <v>0</v>
      </c>
      <c r="K102" s="1028">
        <f t="shared" si="36"/>
        <v>0</v>
      </c>
      <c r="L102" s="1028">
        <f t="shared" si="36"/>
        <v>0</v>
      </c>
      <c r="M102" s="1028">
        <f t="shared" si="36"/>
        <v>0</v>
      </c>
      <c r="N102" s="868"/>
      <c r="O102" s="469"/>
      <c r="P102" s="429"/>
      <c r="Q102" s="429"/>
    </row>
    <row r="103" spans="2:17" ht="13.15" customHeight="1" x14ac:dyDescent="0.2">
      <c r="B103" s="84"/>
      <c r="C103" s="868"/>
      <c r="D103" s="1049"/>
      <c r="E103" s="904"/>
      <c r="F103" s="1008"/>
      <c r="G103" s="904"/>
      <c r="H103" s="1028">
        <v>0</v>
      </c>
      <c r="I103" s="1028">
        <f t="shared" si="35"/>
        <v>0</v>
      </c>
      <c r="J103" s="1028">
        <f t="shared" si="35"/>
        <v>0</v>
      </c>
      <c r="K103" s="1028">
        <f t="shared" si="36"/>
        <v>0</v>
      </c>
      <c r="L103" s="1028">
        <f t="shared" si="36"/>
        <v>0</v>
      </c>
      <c r="M103" s="1028">
        <f t="shared" si="36"/>
        <v>0</v>
      </c>
      <c r="N103" s="868"/>
      <c r="O103" s="469"/>
      <c r="P103" s="429"/>
      <c r="Q103" s="429"/>
    </row>
    <row r="104" spans="2:17" ht="13.15" customHeight="1" x14ac:dyDescent="0.2">
      <c r="B104" s="84"/>
      <c r="C104" s="868"/>
      <c r="D104" s="1049"/>
      <c r="E104" s="904"/>
      <c r="F104" s="1008"/>
      <c r="G104" s="904"/>
      <c r="H104" s="1028">
        <v>0</v>
      </c>
      <c r="I104" s="1028">
        <f t="shared" si="35"/>
        <v>0</v>
      </c>
      <c r="J104" s="1028">
        <f t="shared" si="35"/>
        <v>0</v>
      </c>
      <c r="K104" s="1028">
        <f t="shared" si="36"/>
        <v>0</v>
      </c>
      <c r="L104" s="1028">
        <f t="shared" si="36"/>
        <v>0</v>
      </c>
      <c r="M104" s="1028">
        <f t="shared" si="36"/>
        <v>0</v>
      </c>
      <c r="N104" s="868"/>
      <c r="O104" s="469"/>
      <c r="P104" s="429"/>
      <c r="Q104" s="429"/>
    </row>
    <row r="105" spans="2:17" ht="13.15" customHeight="1" x14ac:dyDescent="0.2">
      <c r="B105" s="84"/>
      <c r="C105" s="868"/>
      <c r="D105" s="904"/>
      <c r="E105" s="904"/>
      <c r="F105" s="906"/>
      <c r="G105" s="904"/>
      <c r="H105" s="1043">
        <f t="shared" ref="H105:L105" si="37">SUM(H100:H104)</f>
        <v>0</v>
      </c>
      <c r="I105" s="1043">
        <f t="shared" si="37"/>
        <v>0</v>
      </c>
      <c r="J105" s="1043">
        <f t="shared" si="37"/>
        <v>0</v>
      </c>
      <c r="K105" s="1043">
        <f t="shared" si="37"/>
        <v>0</v>
      </c>
      <c r="L105" s="1043">
        <f t="shared" si="37"/>
        <v>0</v>
      </c>
      <c r="M105" s="1043">
        <f>SUM(M100:M104)</f>
        <v>0</v>
      </c>
      <c r="N105" s="868"/>
      <c r="O105" s="469"/>
      <c r="P105" s="429"/>
      <c r="Q105" s="429"/>
    </row>
    <row r="106" spans="2:17" ht="13.15" customHeight="1" x14ac:dyDescent="0.2">
      <c r="B106" s="84"/>
      <c r="C106" s="868"/>
      <c r="D106" s="904"/>
      <c r="E106" s="904"/>
      <c r="F106" s="906"/>
      <c r="G106" s="904"/>
      <c r="H106" s="904"/>
      <c r="I106" s="904"/>
      <c r="J106" s="904"/>
      <c r="K106" s="904"/>
      <c r="L106" s="904"/>
      <c r="M106" s="904"/>
      <c r="N106" s="868"/>
      <c r="O106" s="469"/>
      <c r="P106" s="429"/>
      <c r="Q106" s="429"/>
    </row>
    <row r="107" spans="2:17" ht="13.15" customHeight="1" x14ac:dyDescent="0.2">
      <c r="B107" s="84"/>
      <c r="C107" s="431"/>
      <c r="D107" s="806"/>
      <c r="E107" s="806"/>
      <c r="F107" s="807"/>
      <c r="G107" s="806"/>
      <c r="H107" s="808"/>
      <c r="I107" s="808"/>
      <c r="J107" s="808"/>
      <c r="K107" s="808"/>
      <c r="L107" s="808"/>
      <c r="M107" s="808"/>
      <c r="N107" s="431"/>
      <c r="O107" s="469"/>
      <c r="P107" s="429"/>
      <c r="Q107" s="429"/>
    </row>
    <row r="108" spans="2:17" ht="13.15" customHeight="1" x14ac:dyDescent="0.2">
      <c r="B108" s="94"/>
      <c r="C108" s="448"/>
      <c r="D108" s="840"/>
      <c r="E108" s="840"/>
      <c r="F108" s="841"/>
      <c r="G108" s="840"/>
      <c r="H108" s="842"/>
      <c r="I108" s="842"/>
      <c r="J108" s="842"/>
      <c r="K108" s="842"/>
      <c r="L108" s="842"/>
      <c r="M108" s="842"/>
      <c r="N108" s="448"/>
      <c r="O108" s="93"/>
      <c r="P108" s="429"/>
      <c r="Q108" s="429"/>
    </row>
    <row r="109" spans="2:17" ht="13.15" customHeight="1" x14ac:dyDescent="0.2">
      <c r="B109" s="809"/>
      <c r="C109" s="843"/>
      <c r="D109" s="844"/>
      <c r="E109" s="844"/>
      <c r="F109" s="845"/>
      <c r="G109" s="844"/>
      <c r="H109" s="846"/>
      <c r="I109" s="846"/>
      <c r="J109" s="846"/>
      <c r="K109" s="846"/>
      <c r="L109" s="846"/>
      <c r="M109" s="846"/>
      <c r="N109" s="843"/>
      <c r="O109" s="810"/>
      <c r="P109" s="429"/>
      <c r="Q109" s="429"/>
    </row>
    <row r="110" spans="2:17" ht="13.15" customHeight="1" x14ac:dyDescent="0.2">
      <c r="B110" s="84"/>
      <c r="C110" s="431"/>
      <c r="D110" s="806"/>
      <c r="E110" s="806"/>
      <c r="F110" s="807"/>
      <c r="G110" s="806"/>
      <c r="H110" s="808"/>
      <c r="I110" s="808"/>
      <c r="J110" s="808"/>
      <c r="K110" s="808"/>
      <c r="L110" s="808"/>
      <c r="M110" s="808"/>
      <c r="N110" s="431"/>
      <c r="O110" s="469"/>
      <c r="P110" s="429"/>
      <c r="Q110" s="429"/>
    </row>
    <row r="111" spans="2:17" ht="13.15" customHeight="1" x14ac:dyDescent="0.2">
      <c r="B111" s="84"/>
      <c r="C111" s="431"/>
      <c r="D111" s="806"/>
      <c r="E111" s="806"/>
      <c r="F111" s="807"/>
      <c r="G111" s="806"/>
      <c r="H111" s="808"/>
      <c r="I111" s="808"/>
      <c r="J111" s="808"/>
      <c r="K111" s="808"/>
      <c r="L111" s="808"/>
      <c r="M111" s="808"/>
      <c r="N111" s="431"/>
      <c r="O111" s="469"/>
      <c r="P111" s="429"/>
      <c r="Q111" s="429"/>
    </row>
    <row r="112" spans="2:17" ht="13.15" customHeight="1" x14ac:dyDescent="0.2">
      <c r="B112" s="84"/>
      <c r="C112" s="868"/>
      <c r="D112" s="966"/>
      <c r="E112" s="868"/>
      <c r="F112" s="919"/>
      <c r="G112" s="868"/>
      <c r="H112" s="919"/>
      <c r="I112" s="919"/>
      <c r="J112" s="919"/>
      <c r="K112" s="919"/>
      <c r="L112" s="919"/>
      <c r="M112" s="919"/>
      <c r="N112" s="868"/>
      <c r="O112" s="469"/>
      <c r="P112" s="429"/>
      <c r="Q112" s="429"/>
    </row>
    <row r="113" spans="2:17" ht="13.15" customHeight="1" x14ac:dyDescent="0.2">
      <c r="B113" s="84"/>
      <c r="C113" s="868"/>
      <c r="D113" s="1327" t="str">
        <f>+pers!D160</f>
        <v>programma 6</v>
      </c>
      <c r="E113" s="868"/>
      <c r="F113" s="919"/>
      <c r="G113" s="868"/>
      <c r="H113" s="919"/>
      <c r="I113" s="919"/>
      <c r="J113" s="919"/>
      <c r="K113" s="919"/>
      <c r="L113" s="919"/>
      <c r="M113" s="919"/>
      <c r="N113" s="868"/>
      <c r="O113" s="469"/>
      <c r="P113" s="429"/>
      <c r="Q113" s="429"/>
    </row>
    <row r="114" spans="2:17" ht="13.15" customHeight="1" x14ac:dyDescent="0.2">
      <c r="B114" s="84"/>
      <c r="C114" s="868"/>
      <c r="D114" s="868"/>
      <c r="E114" s="868"/>
      <c r="F114" s="919"/>
      <c r="G114" s="868"/>
      <c r="H114" s="919"/>
      <c r="I114" s="919"/>
      <c r="J114" s="919"/>
      <c r="K114" s="919"/>
      <c r="L114" s="919"/>
      <c r="M114" s="919"/>
      <c r="N114" s="868"/>
      <c r="O114" s="469"/>
      <c r="P114" s="429"/>
      <c r="Q114" s="429"/>
    </row>
    <row r="115" spans="2:17" ht="13.15" customHeight="1" x14ac:dyDescent="0.2">
      <c r="B115" s="84"/>
      <c r="C115" s="868"/>
      <c r="D115" s="913" t="s">
        <v>78</v>
      </c>
      <c r="E115" s="868"/>
      <c r="F115" s="919"/>
      <c r="G115" s="868"/>
      <c r="H115" s="1051" t="str">
        <f t="shared" ref="H115:L115" si="38">H91</f>
        <v>2018/19</v>
      </c>
      <c r="I115" s="1051" t="str">
        <f t="shared" si="38"/>
        <v>2019/20</v>
      </c>
      <c r="J115" s="1051" t="str">
        <f t="shared" si="38"/>
        <v>2020/21</v>
      </c>
      <c r="K115" s="1051" t="str">
        <f t="shared" si="38"/>
        <v>2021/22</v>
      </c>
      <c r="L115" s="1051" t="str">
        <f t="shared" si="38"/>
        <v>2022/23</v>
      </c>
      <c r="M115" s="1051" t="str">
        <f>M91</f>
        <v>2023/24</v>
      </c>
      <c r="N115" s="868"/>
      <c r="O115" s="469"/>
      <c r="P115" s="429"/>
      <c r="Q115" s="429"/>
    </row>
    <row r="116" spans="2:17" ht="13.15" customHeight="1" x14ac:dyDescent="0.2">
      <c r="B116" s="84"/>
      <c r="C116" s="868"/>
      <c r="D116" s="1049"/>
      <c r="E116" s="904"/>
      <c r="F116" s="1008"/>
      <c r="G116" s="904"/>
      <c r="H116" s="1028">
        <v>0</v>
      </c>
      <c r="I116" s="1028">
        <f t="shared" ref="I116:J120" si="39">H116</f>
        <v>0</v>
      </c>
      <c r="J116" s="1028">
        <f t="shared" si="39"/>
        <v>0</v>
      </c>
      <c r="K116" s="1028">
        <f t="shared" ref="K116:M120" si="40">J116</f>
        <v>0</v>
      </c>
      <c r="L116" s="1028">
        <f t="shared" si="40"/>
        <v>0</v>
      </c>
      <c r="M116" s="1028">
        <f t="shared" si="40"/>
        <v>0</v>
      </c>
      <c r="N116" s="868"/>
      <c r="O116" s="469"/>
      <c r="P116" s="429"/>
      <c r="Q116" s="429"/>
    </row>
    <row r="117" spans="2:17" ht="13.15" customHeight="1" x14ac:dyDescent="0.2">
      <c r="B117" s="84"/>
      <c r="C117" s="868"/>
      <c r="D117" s="1049"/>
      <c r="E117" s="904"/>
      <c r="F117" s="1008"/>
      <c r="G117" s="904"/>
      <c r="H117" s="1028">
        <v>0</v>
      </c>
      <c r="I117" s="1028">
        <f t="shared" si="39"/>
        <v>0</v>
      </c>
      <c r="J117" s="1028">
        <f t="shared" si="39"/>
        <v>0</v>
      </c>
      <c r="K117" s="1028">
        <f t="shared" si="40"/>
        <v>0</v>
      </c>
      <c r="L117" s="1028">
        <f t="shared" si="40"/>
        <v>0</v>
      </c>
      <c r="M117" s="1028">
        <f t="shared" si="40"/>
        <v>0</v>
      </c>
      <c r="N117" s="868"/>
      <c r="O117" s="469"/>
      <c r="P117" s="429"/>
      <c r="Q117" s="429"/>
    </row>
    <row r="118" spans="2:17" ht="13.15" customHeight="1" x14ac:dyDescent="0.2">
      <c r="B118" s="84"/>
      <c r="C118" s="868"/>
      <c r="D118" s="1049"/>
      <c r="E118" s="904"/>
      <c r="F118" s="1008"/>
      <c r="G118" s="904"/>
      <c r="H118" s="1028">
        <v>0</v>
      </c>
      <c r="I118" s="1028">
        <f t="shared" si="39"/>
        <v>0</v>
      </c>
      <c r="J118" s="1028">
        <f t="shared" si="39"/>
        <v>0</v>
      </c>
      <c r="K118" s="1028">
        <f t="shared" si="40"/>
        <v>0</v>
      </c>
      <c r="L118" s="1028">
        <f t="shared" si="40"/>
        <v>0</v>
      </c>
      <c r="M118" s="1028">
        <f t="shared" si="40"/>
        <v>0</v>
      </c>
      <c r="N118" s="868"/>
      <c r="O118" s="469"/>
      <c r="P118" s="429"/>
      <c r="Q118" s="429"/>
    </row>
    <row r="119" spans="2:17" ht="13.15" customHeight="1" x14ac:dyDescent="0.2">
      <c r="B119" s="84"/>
      <c r="C119" s="868"/>
      <c r="D119" s="1049"/>
      <c r="E119" s="904"/>
      <c r="F119" s="1008"/>
      <c r="G119" s="904"/>
      <c r="H119" s="1028">
        <v>0</v>
      </c>
      <c r="I119" s="1028">
        <f t="shared" si="39"/>
        <v>0</v>
      </c>
      <c r="J119" s="1028">
        <f t="shared" si="39"/>
        <v>0</v>
      </c>
      <c r="K119" s="1028">
        <f t="shared" si="40"/>
        <v>0</v>
      </c>
      <c r="L119" s="1028">
        <f t="shared" si="40"/>
        <v>0</v>
      </c>
      <c r="M119" s="1028">
        <f t="shared" si="40"/>
        <v>0</v>
      </c>
      <c r="N119" s="1022"/>
      <c r="O119" s="469"/>
      <c r="P119" s="429"/>
      <c r="Q119" s="429"/>
    </row>
    <row r="120" spans="2:17" ht="13.15" customHeight="1" x14ac:dyDescent="0.2">
      <c r="B120" s="84"/>
      <c r="C120" s="868"/>
      <c r="D120" s="1049"/>
      <c r="E120" s="904"/>
      <c r="F120" s="1008"/>
      <c r="G120" s="904"/>
      <c r="H120" s="1028">
        <v>0</v>
      </c>
      <c r="I120" s="1028">
        <f t="shared" si="39"/>
        <v>0</v>
      </c>
      <c r="J120" s="1028">
        <f t="shared" si="39"/>
        <v>0</v>
      </c>
      <c r="K120" s="1028">
        <f t="shared" si="40"/>
        <v>0</v>
      </c>
      <c r="L120" s="1028">
        <f t="shared" si="40"/>
        <v>0</v>
      </c>
      <c r="M120" s="1028">
        <f t="shared" si="40"/>
        <v>0</v>
      </c>
      <c r="N120" s="1022"/>
      <c r="O120" s="469"/>
      <c r="P120" s="429"/>
      <c r="Q120" s="429"/>
    </row>
    <row r="121" spans="2:17" ht="13.15" customHeight="1" x14ac:dyDescent="0.2">
      <c r="B121" s="84"/>
      <c r="C121" s="868"/>
      <c r="D121" s="904"/>
      <c r="E121" s="904"/>
      <c r="F121" s="906"/>
      <c r="G121" s="904"/>
      <c r="H121" s="1043">
        <f t="shared" ref="H121:L121" si="41">SUM(H116:H120)</f>
        <v>0</v>
      </c>
      <c r="I121" s="1043">
        <f t="shared" si="41"/>
        <v>0</v>
      </c>
      <c r="J121" s="1043">
        <f t="shared" si="41"/>
        <v>0</v>
      </c>
      <c r="K121" s="1043">
        <f t="shared" si="41"/>
        <v>0</v>
      </c>
      <c r="L121" s="1043">
        <f t="shared" si="41"/>
        <v>0</v>
      </c>
      <c r="M121" s="1043">
        <f>SUM(M116:M120)</f>
        <v>0</v>
      </c>
      <c r="N121" s="868"/>
      <c r="O121" s="469"/>
      <c r="P121" s="429"/>
      <c r="Q121" s="429"/>
    </row>
    <row r="122" spans="2:17" ht="13.15" customHeight="1" x14ac:dyDescent="0.2">
      <c r="B122" s="84"/>
      <c r="C122" s="868"/>
      <c r="D122" s="904"/>
      <c r="E122" s="904"/>
      <c r="F122" s="906"/>
      <c r="G122" s="904"/>
      <c r="H122" s="904"/>
      <c r="I122" s="904"/>
      <c r="J122" s="904"/>
      <c r="K122" s="904"/>
      <c r="L122" s="904"/>
      <c r="M122" s="904"/>
      <c r="N122" s="868"/>
      <c r="O122" s="469"/>
      <c r="P122" s="429"/>
      <c r="Q122" s="429"/>
    </row>
    <row r="123" spans="2:17" ht="13.15" customHeight="1" x14ac:dyDescent="0.2">
      <c r="B123" s="84"/>
      <c r="C123" s="868"/>
      <c r="D123" s="913" t="s">
        <v>79</v>
      </c>
      <c r="E123" s="904"/>
      <c r="F123" s="906"/>
      <c r="G123" s="904"/>
      <c r="H123" s="1051">
        <f t="shared" ref="H123:L123" si="42">H99</f>
        <v>2018</v>
      </c>
      <c r="I123" s="1051">
        <f t="shared" si="42"/>
        <v>2019</v>
      </c>
      <c r="J123" s="1051">
        <f t="shared" si="42"/>
        <v>2020</v>
      </c>
      <c r="K123" s="1051">
        <f t="shared" si="42"/>
        <v>2021</v>
      </c>
      <c r="L123" s="1051">
        <f t="shared" si="42"/>
        <v>2022</v>
      </c>
      <c r="M123" s="1051">
        <f>M99</f>
        <v>2023</v>
      </c>
      <c r="N123" s="868"/>
      <c r="O123" s="469"/>
      <c r="P123" s="429"/>
      <c r="Q123" s="429"/>
    </row>
    <row r="124" spans="2:17" ht="13.15" customHeight="1" x14ac:dyDescent="0.2">
      <c r="B124" s="84"/>
      <c r="C124" s="868"/>
      <c r="D124" s="1049"/>
      <c r="E124" s="904"/>
      <c r="F124" s="1008"/>
      <c r="G124" s="904"/>
      <c r="H124" s="1028">
        <v>0</v>
      </c>
      <c r="I124" s="1028">
        <f t="shared" ref="I124:J128" si="43">H124</f>
        <v>0</v>
      </c>
      <c r="J124" s="1028">
        <f t="shared" si="43"/>
        <v>0</v>
      </c>
      <c r="K124" s="1028">
        <f t="shared" ref="K124:M128" si="44">J124</f>
        <v>0</v>
      </c>
      <c r="L124" s="1028">
        <f t="shared" si="44"/>
        <v>0</v>
      </c>
      <c r="M124" s="1028">
        <f t="shared" si="44"/>
        <v>0</v>
      </c>
      <c r="N124" s="868"/>
      <c r="O124" s="469"/>
      <c r="P124" s="429"/>
      <c r="Q124" s="429"/>
    </row>
    <row r="125" spans="2:17" ht="13.15" customHeight="1" x14ac:dyDescent="0.2">
      <c r="B125" s="84"/>
      <c r="C125" s="868"/>
      <c r="D125" s="1049"/>
      <c r="E125" s="904"/>
      <c r="F125" s="1008"/>
      <c r="G125" s="904"/>
      <c r="H125" s="1028">
        <v>0</v>
      </c>
      <c r="I125" s="1028">
        <f t="shared" si="43"/>
        <v>0</v>
      </c>
      <c r="J125" s="1028">
        <f t="shared" si="43"/>
        <v>0</v>
      </c>
      <c r="K125" s="1028">
        <f t="shared" si="44"/>
        <v>0</v>
      </c>
      <c r="L125" s="1028">
        <f t="shared" si="44"/>
        <v>0</v>
      </c>
      <c r="M125" s="1028">
        <f t="shared" si="44"/>
        <v>0</v>
      </c>
      <c r="N125" s="868"/>
      <c r="O125" s="469"/>
      <c r="P125" s="429"/>
      <c r="Q125" s="429"/>
    </row>
    <row r="126" spans="2:17" ht="13.15" customHeight="1" x14ac:dyDescent="0.2">
      <c r="B126" s="84"/>
      <c r="C126" s="868"/>
      <c r="D126" s="1049"/>
      <c r="E126" s="904"/>
      <c r="F126" s="1008"/>
      <c r="G126" s="904"/>
      <c r="H126" s="1028">
        <v>0</v>
      </c>
      <c r="I126" s="1028">
        <f t="shared" si="43"/>
        <v>0</v>
      </c>
      <c r="J126" s="1028">
        <f t="shared" si="43"/>
        <v>0</v>
      </c>
      <c r="K126" s="1028">
        <f t="shared" si="44"/>
        <v>0</v>
      </c>
      <c r="L126" s="1028">
        <f t="shared" si="44"/>
        <v>0</v>
      </c>
      <c r="M126" s="1028">
        <f t="shared" si="44"/>
        <v>0</v>
      </c>
      <c r="N126" s="868"/>
      <c r="O126" s="469"/>
      <c r="P126" s="429"/>
      <c r="Q126" s="429"/>
    </row>
    <row r="127" spans="2:17" ht="13.15" customHeight="1" x14ac:dyDescent="0.2">
      <c r="B127" s="84"/>
      <c r="C127" s="868"/>
      <c r="D127" s="1049"/>
      <c r="E127" s="904"/>
      <c r="F127" s="1008"/>
      <c r="G127" s="904"/>
      <c r="H127" s="1028">
        <v>0</v>
      </c>
      <c r="I127" s="1028">
        <f t="shared" si="43"/>
        <v>0</v>
      </c>
      <c r="J127" s="1028">
        <f t="shared" si="43"/>
        <v>0</v>
      </c>
      <c r="K127" s="1028">
        <f t="shared" si="44"/>
        <v>0</v>
      </c>
      <c r="L127" s="1028">
        <f t="shared" si="44"/>
        <v>0</v>
      </c>
      <c r="M127" s="1028">
        <f t="shared" si="44"/>
        <v>0</v>
      </c>
      <c r="N127" s="868"/>
      <c r="O127" s="469"/>
      <c r="P127" s="429"/>
      <c r="Q127" s="429"/>
    </row>
    <row r="128" spans="2:17" ht="13.15" customHeight="1" x14ac:dyDescent="0.2">
      <c r="B128" s="84"/>
      <c r="C128" s="868"/>
      <c r="D128" s="1049"/>
      <c r="E128" s="904"/>
      <c r="F128" s="1008"/>
      <c r="G128" s="904"/>
      <c r="H128" s="1028">
        <v>0</v>
      </c>
      <c r="I128" s="1028">
        <f t="shared" si="43"/>
        <v>0</v>
      </c>
      <c r="J128" s="1028">
        <f t="shared" si="43"/>
        <v>0</v>
      </c>
      <c r="K128" s="1028">
        <f t="shared" si="44"/>
        <v>0</v>
      </c>
      <c r="L128" s="1028">
        <f t="shared" si="44"/>
        <v>0</v>
      </c>
      <c r="M128" s="1028">
        <f t="shared" si="44"/>
        <v>0</v>
      </c>
      <c r="N128" s="868"/>
      <c r="O128" s="469"/>
      <c r="P128" s="429"/>
      <c r="Q128" s="429"/>
    </row>
    <row r="129" spans="2:17" ht="13.15" customHeight="1" x14ac:dyDescent="0.2">
      <c r="B129" s="84"/>
      <c r="C129" s="868"/>
      <c r="D129" s="904"/>
      <c r="E129" s="904"/>
      <c r="F129" s="906"/>
      <c r="G129" s="904"/>
      <c r="H129" s="1043">
        <f t="shared" ref="H129:L129" si="45">SUM(H124:H128)</f>
        <v>0</v>
      </c>
      <c r="I129" s="1043">
        <f t="shared" si="45"/>
        <v>0</v>
      </c>
      <c r="J129" s="1043">
        <f t="shared" si="45"/>
        <v>0</v>
      </c>
      <c r="K129" s="1043">
        <f t="shared" si="45"/>
        <v>0</v>
      </c>
      <c r="L129" s="1043">
        <f t="shared" si="45"/>
        <v>0</v>
      </c>
      <c r="M129" s="1043">
        <f>SUM(M124:M128)</f>
        <v>0</v>
      </c>
      <c r="N129" s="868"/>
      <c r="O129" s="469"/>
      <c r="P129" s="429"/>
      <c r="Q129" s="429"/>
    </row>
    <row r="130" spans="2:17" ht="13.15" customHeight="1" x14ac:dyDescent="0.2">
      <c r="B130" s="84"/>
      <c r="C130" s="868"/>
      <c r="D130" s="904"/>
      <c r="E130" s="904"/>
      <c r="F130" s="906"/>
      <c r="G130" s="904"/>
      <c r="H130" s="904"/>
      <c r="I130" s="904"/>
      <c r="J130" s="904"/>
      <c r="K130" s="904"/>
      <c r="L130" s="904"/>
      <c r="M130" s="904"/>
      <c r="N130" s="868"/>
      <c r="O130" s="469"/>
      <c r="P130" s="429"/>
      <c r="Q130" s="429"/>
    </row>
    <row r="131" spans="2:17" ht="13.15" customHeight="1" x14ac:dyDescent="0.2">
      <c r="B131" s="84"/>
      <c r="C131" s="431"/>
      <c r="D131" s="806"/>
      <c r="E131" s="806"/>
      <c r="F131" s="807"/>
      <c r="G131" s="806"/>
      <c r="H131" s="808"/>
      <c r="I131" s="808"/>
      <c r="J131" s="808"/>
      <c r="K131" s="808"/>
      <c r="L131" s="808"/>
      <c r="M131" s="808"/>
      <c r="N131" s="431"/>
      <c r="O131" s="469"/>
      <c r="P131" s="429"/>
      <c r="Q131" s="429"/>
    </row>
    <row r="132" spans="2:17" ht="13.15" customHeight="1" x14ac:dyDescent="0.2">
      <c r="B132" s="84"/>
      <c r="C132" s="868"/>
      <c r="D132" s="966"/>
      <c r="E132" s="868"/>
      <c r="F132" s="919"/>
      <c r="G132" s="868"/>
      <c r="H132" s="919"/>
      <c r="I132" s="919"/>
      <c r="J132" s="919"/>
      <c r="K132" s="919"/>
      <c r="L132" s="919"/>
      <c r="M132" s="919"/>
      <c r="N132" s="868"/>
      <c r="O132" s="469"/>
      <c r="P132" s="429"/>
      <c r="Q132" s="429"/>
    </row>
    <row r="133" spans="2:17" ht="13.15" customHeight="1" x14ac:dyDescent="0.2">
      <c r="B133" s="84"/>
      <c r="C133" s="868"/>
      <c r="D133" s="1327" t="str">
        <f>+pers!D161</f>
        <v>programma 7</v>
      </c>
      <c r="E133" s="868"/>
      <c r="F133" s="919"/>
      <c r="G133" s="868"/>
      <c r="H133" s="919"/>
      <c r="I133" s="919"/>
      <c r="J133" s="919"/>
      <c r="K133" s="919"/>
      <c r="L133" s="919"/>
      <c r="M133" s="919"/>
      <c r="N133" s="868"/>
      <c r="O133" s="469"/>
      <c r="P133" s="429"/>
      <c r="Q133" s="429"/>
    </row>
    <row r="134" spans="2:17" ht="13.15" customHeight="1" x14ac:dyDescent="0.2">
      <c r="B134" s="84"/>
      <c r="C134" s="868"/>
      <c r="D134" s="868"/>
      <c r="E134" s="868"/>
      <c r="F134" s="919"/>
      <c r="G134" s="868"/>
      <c r="H134" s="919"/>
      <c r="I134" s="919"/>
      <c r="J134" s="919"/>
      <c r="K134" s="919"/>
      <c r="L134" s="919"/>
      <c r="M134" s="919"/>
      <c r="N134" s="868"/>
      <c r="O134" s="469"/>
      <c r="P134" s="429"/>
      <c r="Q134" s="429"/>
    </row>
    <row r="135" spans="2:17" ht="13.15" customHeight="1" x14ac:dyDescent="0.2">
      <c r="B135" s="84"/>
      <c r="C135" s="868"/>
      <c r="D135" s="913" t="s">
        <v>78</v>
      </c>
      <c r="E135" s="868"/>
      <c r="F135" s="919"/>
      <c r="G135" s="868"/>
      <c r="H135" s="1051" t="str">
        <f t="shared" ref="H135:L135" si="46">H115</f>
        <v>2018/19</v>
      </c>
      <c r="I135" s="1051" t="str">
        <f t="shared" si="46"/>
        <v>2019/20</v>
      </c>
      <c r="J135" s="1051" t="str">
        <f t="shared" si="46"/>
        <v>2020/21</v>
      </c>
      <c r="K135" s="1051" t="str">
        <f t="shared" si="46"/>
        <v>2021/22</v>
      </c>
      <c r="L135" s="1051" t="str">
        <f t="shared" si="46"/>
        <v>2022/23</v>
      </c>
      <c r="M135" s="1051" t="str">
        <f>M115</f>
        <v>2023/24</v>
      </c>
      <c r="N135" s="868"/>
      <c r="O135" s="469"/>
      <c r="P135" s="429"/>
      <c r="Q135" s="429"/>
    </row>
    <row r="136" spans="2:17" ht="13.15" customHeight="1" x14ac:dyDescent="0.2">
      <c r="B136" s="84"/>
      <c r="C136" s="868"/>
      <c r="D136" s="1049"/>
      <c r="E136" s="904"/>
      <c r="F136" s="1008"/>
      <c r="G136" s="904"/>
      <c r="H136" s="1028">
        <v>0</v>
      </c>
      <c r="I136" s="1028">
        <f t="shared" ref="I136:J140" si="47">H136</f>
        <v>0</v>
      </c>
      <c r="J136" s="1028">
        <f t="shared" si="47"/>
        <v>0</v>
      </c>
      <c r="K136" s="1028">
        <f t="shared" ref="K136:M140" si="48">J136</f>
        <v>0</v>
      </c>
      <c r="L136" s="1028">
        <f t="shared" si="48"/>
        <v>0</v>
      </c>
      <c r="M136" s="1028">
        <f t="shared" si="48"/>
        <v>0</v>
      </c>
      <c r="N136" s="868"/>
      <c r="O136" s="469"/>
      <c r="P136" s="429"/>
      <c r="Q136" s="429"/>
    </row>
    <row r="137" spans="2:17" ht="13.15" customHeight="1" x14ac:dyDescent="0.2">
      <c r="B137" s="84"/>
      <c r="C137" s="868"/>
      <c r="D137" s="1049"/>
      <c r="E137" s="904"/>
      <c r="F137" s="1008"/>
      <c r="G137" s="904"/>
      <c r="H137" s="1028">
        <v>0</v>
      </c>
      <c r="I137" s="1028">
        <f t="shared" si="47"/>
        <v>0</v>
      </c>
      <c r="J137" s="1028">
        <f t="shared" si="47"/>
        <v>0</v>
      </c>
      <c r="K137" s="1028">
        <f t="shared" si="48"/>
        <v>0</v>
      </c>
      <c r="L137" s="1028">
        <f t="shared" si="48"/>
        <v>0</v>
      </c>
      <c r="M137" s="1028">
        <f t="shared" si="48"/>
        <v>0</v>
      </c>
      <c r="N137" s="868"/>
      <c r="O137" s="469"/>
      <c r="P137" s="429"/>
      <c r="Q137" s="429"/>
    </row>
    <row r="138" spans="2:17" ht="13.15" customHeight="1" x14ac:dyDescent="0.2">
      <c r="B138" s="84"/>
      <c r="C138" s="868"/>
      <c r="D138" s="1049"/>
      <c r="E138" s="904"/>
      <c r="F138" s="1008"/>
      <c r="G138" s="904"/>
      <c r="H138" s="1028">
        <v>0</v>
      </c>
      <c r="I138" s="1028">
        <f t="shared" si="47"/>
        <v>0</v>
      </c>
      <c r="J138" s="1028">
        <f t="shared" si="47"/>
        <v>0</v>
      </c>
      <c r="K138" s="1028">
        <f t="shared" si="48"/>
        <v>0</v>
      </c>
      <c r="L138" s="1028">
        <f t="shared" si="48"/>
        <v>0</v>
      </c>
      <c r="M138" s="1028">
        <f t="shared" si="48"/>
        <v>0</v>
      </c>
      <c r="N138" s="868"/>
      <c r="O138" s="469"/>
      <c r="P138" s="429"/>
      <c r="Q138" s="429"/>
    </row>
    <row r="139" spans="2:17" ht="13.15" customHeight="1" x14ac:dyDescent="0.2">
      <c r="B139" s="84"/>
      <c r="C139" s="868"/>
      <c r="D139" s="1049"/>
      <c r="E139" s="904"/>
      <c r="F139" s="1008"/>
      <c r="G139" s="904"/>
      <c r="H139" s="1028">
        <v>0</v>
      </c>
      <c r="I139" s="1028">
        <f t="shared" si="47"/>
        <v>0</v>
      </c>
      <c r="J139" s="1028">
        <f t="shared" si="47"/>
        <v>0</v>
      </c>
      <c r="K139" s="1028">
        <f t="shared" si="48"/>
        <v>0</v>
      </c>
      <c r="L139" s="1028">
        <f t="shared" si="48"/>
        <v>0</v>
      </c>
      <c r="M139" s="1028">
        <f t="shared" si="48"/>
        <v>0</v>
      </c>
      <c r="N139" s="1022"/>
      <c r="O139" s="469"/>
      <c r="P139" s="429"/>
      <c r="Q139" s="429"/>
    </row>
    <row r="140" spans="2:17" ht="13.15" customHeight="1" x14ac:dyDescent="0.2">
      <c r="B140" s="84"/>
      <c r="C140" s="868"/>
      <c r="D140" s="1049"/>
      <c r="E140" s="904"/>
      <c r="F140" s="1008"/>
      <c r="G140" s="904"/>
      <c r="H140" s="1028">
        <v>0</v>
      </c>
      <c r="I140" s="1028">
        <f t="shared" si="47"/>
        <v>0</v>
      </c>
      <c r="J140" s="1028">
        <f t="shared" si="47"/>
        <v>0</v>
      </c>
      <c r="K140" s="1028">
        <f t="shared" si="48"/>
        <v>0</v>
      </c>
      <c r="L140" s="1028">
        <f t="shared" si="48"/>
        <v>0</v>
      </c>
      <c r="M140" s="1028">
        <f t="shared" si="48"/>
        <v>0</v>
      </c>
      <c r="N140" s="1022"/>
      <c r="O140" s="469"/>
      <c r="P140" s="429"/>
      <c r="Q140" s="429"/>
    </row>
    <row r="141" spans="2:17" ht="13.15" customHeight="1" x14ac:dyDescent="0.2">
      <c r="B141" s="84"/>
      <c r="C141" s="868"/>
      <c r="D141" s="904"/>
      <c r="E141" s="904"/>
      <c r="F141" s="906"/>
      <c r="G141" s="904"/>
      <c r="H141" s="1043">
        <f t="shared" ref="H141:L141" si="49">SUM(H136:H140)</f>
        <v>0</v>
      </c>
      <c r="I141" s="1043">
        <f t="shared" si="49"/>
        <v>0</v>
      </c>
      <c r="J141" s="1043">
        <f t="shared" si="49"/>
        <v>0</v>
      </c>
      <c r="K141" s="1043">
        <f t="shared" si="49"/>
        <v>0</v>
      </c>
      <c r="L141" s="1043">
        <f t="shared" si="49"/>
        <v>0</v>
      </c>
      <c r="M141" s="1043">
        <f>SUM(M136:M140)</f>
        <v>0</v>
      </c>
      <c r="N141" s="868"/>
      <c r="O141" s="469"/>
      <c r="P141" s="429"/>
      <c r="Q141" s="429"/>
    </row>
    <row r="142" spans="2:17" ht="13.15" customHeight="1" x14ac:dyDescent="0.2">
      <c r="B142" s="84"/>
      <c r="C142" s="868"/>
      <c r="D142" s="904"/>
      <c r="E142" s="904"/>
      <c r="F142" s="906"/>
      <c r="G142" s="904"/>
      <c r="H142" s="904"/>
      <c r="I142" s="904"/>
      <c r="J142" s="904"/>
      <c r="K142" s="904"/>
      <c r="L142" s="904"/>
      <c r="M142" s="904"/>
      <c r="N142" s="868"/>
      <c r="O142" s="469"/>
      <c r="P142" s="429"/>
      <c r="Q142" s="429"/>
    </row>
    <row r="143" spans="2:17" ht="13.15" customHeight="1" x14ac:dyDescent="0.2">
      <c r="B143" s="84"/>
      <c r="C143" s="868"/>
      <c r="D143" s="913" t="s">
        <v>79</v>
      </c>
      <c r="E143" s="904"/>
      <c r="F143" s="906"/>
      <c r="G143" s="904"/>
      <c r="H143" s="1051">
        <f t="shared" ref="H143:L143" si="50">H123</f>
        <v>2018</v>
      </c>
      <c r="I143" s="1051">
        <f t="shared" si="50"/>
        <v>2019</v>
      </c>
      <c r="J143" s="1051">
        <f t="shared" si="50"/>
        <v>2020</v>
      </c>
      <c r="K143" s="1051">
        <f t="shared" si="50"/>
        <v>2021</v>
      </c>
      <c r="L143" s="1051">
        <f t="shared" si="50"/>
        <v>2022</v>
      </c>
      <c r="M143" s="1051">
        <f>M123</f>
        <v>2023</v>
      </c>
      <c r="N143" s="868"/>
      <c r="O143" s="469"/>
      <c r="P143" s="429"/>
      <c r="Q143" s="429"/>
    </row>
    <row r="144" spans="2:17" ht="13.15" customHeight="1" x14ac:dyDescent="0.2">
      <c r="B144" s="84"/>
      <c r="C144" s="868"/>
      <c r="D144" s="1049"/>
      <c r="E144" s="904"/>
      <c r="F144" s="1008"/>
      <c r="G144" s="904"/>
      <c r="H144" s="1028">
        <v>0</v>
      </c>
      <c r="I144" s="1028">
        <f t="shared" ref="I144:J148" si="51">H144</f>
        <v>0</v>
      </c>
      <c r="J144" s="1028">
        <f t="shared" si="51"/>
        <v>0</v>
      </c>
      <c r="K144" s="1028">
        <f t="shared" ref="K144:M148" si="52">J144</f>
        <v>0</v>
      </c>
      <c r="L144" s="1028">
        <f t="shared" si="52"/>
        <v>0</v>
      </c>
      <c r="M144" s="1028">
        <f t="shared" si="52"/>
        <v>0</v>
      </c>
      <c r="N144" s="868"/>
      <c r="O144" s="469"/>
      <c r="P144" s="429"/>
      <c r="Q144" s="429"/>
    </row>
    <row r="145" spans="2:17" ht="13.15" customHeight="1" x14ac:dyDescent="0.2">
      <c r="B145" s="84"/>
      <c r="C145" s="868"/>
      <c r="D145" s="1049"/>
      <c r="E145" s="904"/>
      <c r="F145" s="1008"/>
      <c r="G145" s="904"/>
      <c r="H145" s="1028">
        <v>0</v>
      </c>
      <c r="I145" s="1028">
        <f t="shared" si="51"/>
        <v>0</v>
      </c>
      <c r="J145" s="1028">
        <f t="shared" si="51"/>
        <v>0</v>
      </c>
      <c r="K145" s="1028">
        <f t="shared" si="52"/>
        <v>0</v>
      </c>
      <c r="L145" s="1028">
        <f t="shared" si="52"/>
        <v>0</v>
      </c>
      <c r="M145" s="1028">
        <f t="shared" si="52"/>
        <v>0</v>
      </c>
      <c r="N145" s="868"/>
      <c r="O145" s="469"/>
      <c r="P145" s="429"/>
      <c r="Q145" s="429"/>
    </row>
    <row r="146" spans="2:17" ht="13.15" customHeight="1" x14ac:dyDescent="0.2">
      <c r="B146" s="84"/>
      <c r="C146" s="868"/>
      <c r="D146" s="1049"/>
      <c r="E146" s="904"/>
      <c r="F146" s="1008"/>
      <c r="G146" s="904"/>
      <c r="H146" s="1028">
        <v>0</v>
      </c>
      <c r="I146" s="1028">
        <f t="shared" si="51"/>
        <v>0</v>
      </c>
      <c r="J146" s="1028">
        <f t="shared" si="51"/>
        <v>0</v>
      </c>
      <c r="K146" s="1028">
        <f t="shared" si="52"/>
        <v>0</v>
      </c>
      <c r="L146" s="1028">
        <f t="shared" si="52"/>
        <v>0</v>
      </c>
      <c r="M146" s="1028">
        <f t="shared" si="52"/>
        <v>0</v>
      </c>
      <c r="N146" s="868"/>
      <c r="O146" s="469"/>
      <c r="P146" s="429"/>
      <c r="Q146" s="429"/>
    </row>
    <row r="147" spans="2:17" ht="13.15" customHeight="1" x14ac:dyDescent="0.2">
      <c r="B147" s="84"/>
      <c r="C147" s="868"/>
      <c r="D147" s="1049"/>
      <c r="E147" s="904"/>
      <c r="F147" s="1008"/>
      <c r="G147" s="904"/>
      <c r="H147" s="1028">
        <v>0</v>
      </c>
      <c r="I147" s="1028">
        <f t="shared" si="51"/>
        <v>0</v>
      </c>
      <c r="J147" s="1028">
        <f t="shared" si="51"/>
        <v>0</v>
      </c>
      <c r="K147" s="1028">
        <f t="shared" si="52"/>
        <v>0</v>
      </c>
      <c r="L147" s="1028">
        <f t="shared" si="52"/>
        <v>0</v>
      </c>
      <c r="M147" s="1028">
        <f t="shared" si="52"/>
        <v>0</v>
      </c>
      <c r="N147" s="868"/>
      <c r="O147" s="469"/>
      <c r="P147" s="429"/>
      <c r="Q147" s="429"/>
    </row>
    <row r="148" spans="2:17" ht="13.15" customHeight="1" x14ac:dyDescent="0.2">
      <c r="B148" s="84"/>
      <c r="C148" s="868"/>
      <c r="D148" s="1049"/>
      <c r="E148" s="904"/>
      <c r="F148" s="1008"/>
      <c r="G148" s="904"/>
      <c r="H148" s="1028">
        <v>0</v>
      </c>
      <c r="I148" s="1028">
        <f t="shared" si="51"/>
        <v>0</v>
      </c>
      <c r="J148" s="1028">
        <f t="shared" si="51"/>
        <v>0</v>
      </c>
      <c r="K148" s="1028">
        <f t="shared" si="52"/>
        <v>0</v>
      </c>
      <c r="L148" s="1028">
        <f t="shared" si="52"/>
        <v>0</v>
      </c>
      <c r="M148" s="1028">
        <f t="shared" si="52"/>
        <v>0</v>
      </c>
      <c r="N148" s="868"/>
      <c r="O148" s="469"/>
      <c r="P148" s="429"/>
      <c r="Q148" s="429"/>
    </row>
    <row r="149" spans="2:17" ht="13.15" customHeight="1" x14ac:dyDescent="0.2">
      <c r="B149" s="84"/>
      <c r="C149" s="868"/>
      <c r="D149" s="904"/>
      <c r="E149" s="904"/>
      <c r="F149" s="906"/>
      <c r="G149" s="904"/>
      <c r="H149" s="1023">
        <f t="shared" ref="H149:L149" si="53">SUM(H144:H148)</f>
        <v>0</v>
      </c>
      <c r="I149" s="1023">
        <f t="shared" si="53"/>
        <v>0</v>
      </c>
      <c r="J149" s="1023">
        <f t="shared" si="53"/>
        <v>0</v>
      </c>
      <c r="K149" s="1023">
        <f t="shared" si="53"/>
        <v>0</v>
      </c>
      <c r="L149" s="1023">
        <f t="shared" si="53"/>
        <v>0</v>
      </c>
      <c r="M149" s="1023">
        <f>SUM(M144:M148)</f>
        <v>0</v>
      </c>
      <c r="N149" s="868"/>
      <c r="O149" s="435"/>
      <c r="P149" s="429"/>
      <c r="Q149" s="429"/>
    </row>
    <row r="150" spans="2:17" ht="13.15" customHeight="1" x14ac:dyDescent="0.2">
      <c r="B150" s="84"/>
      <c r="C150" s="868"/>
      <c r="D150" s="904"/>
      <c r="E150" s="904"/>
      <c r="F150" s="906"/>
      <c r="G150" s="904"/>
      <c r="H150" s="904"/>
      <c r="I150" s="904"/>
      <c r="J150" s="904"/>
      <c r="K150" s="904"/>
      <c r="L150" s="904"/>
      <c r="M150" s="904"/>
      <c r="N150" s="868"/>
      <c r="O150" s="435"/>
      <c r="P150" s="429"/>
      <c r="Q150" s="429"/>
    </row>
    <row r="151" spans="2:17" ht="13.15" customHeight="1" x14ac:dyDescent="0.2">
      <c r="B151" s="84"/>
      <c r="C151" s="431"/>
      <c r="D151" s="806"/>
      <c r="E151" s="806"/>
      <c r="F151" s="807"/>
      <c r="G151" s="806"/>
      <c r="H151" s="808"/>
      <c r="I151" s="808"/>
      <c r="J151" s="808"/>
      <c r="K151" s="808"/>
      <c r="L151" s="808"/>
      <c r="M151" s="808"/>
      <c r="N151" s="431"/>
      <c r="O151" s="469"/>
      <c r="P151" s="429"/>
      <c r="Q151" s="429"/>
    </row>
    <row r="152" spans="2:17" ht="13.15" customHeight="1" x14ac:dyDescent="0.2">
      <c r="B152" s="84"/>
      <c r="C152" s="868"/>
      <c r="D152" s="966"/>
      <c r="E152" s="868"/>
      <c r="F152" s="919"/>
      <c r="G152" s="868"/>
      <c r="H152" s="919"/>
      <c r="I152" s="919"/>
      <c r="J152" s="919"/>
      <c r="K152" s="919"/>
      <c r="L152" s="919"/>
      <c r="M152" s="919"/>
      <c r="N152" s="868"/>
      <c r="O152" s="469"/>
      <c r="P152" s="429"/>
      <c r="Q152" s="429"/>
    </row>
    <row r="153" spans="2:17" ht="13.15" customHeight="1" x14ac:dyDescent="0.2">
      <c r="B153" s="84"/>
      <c r="C153" s="868"/>
      <c r="D153" s="1327" t="str">
        <f>+pers!D162</f>
        <v>programma 8</v>
      </c>
      <c r="E153" s="868"/>
      <c r="F153" s="919"/>
      <c r="G153" s="868"/>
      <c r="H153" s="919"/>
      <c r="I153" s="919"/>
      <c r="J153" s="919"/>
      <c r="K153" s="919"/>
      <c r="L153" s="919"/>
      <c r="M153" s="919"/>
      <c r="N153" s="868"/>
      <c r="O153" s="469"/>
      <c r="P153" s="429"/>
      <c r="Q153" s="429"/>
    </row>
    <row r="154" spans="2:17" ht="13.15" customHeight="1" x14ac:dyDescent="0.2">
      <c r="B154" s="84"/>
      <c r="C154" s="868"/>
      <c r="D154" s="868"/>
      <c r="E154" s="868"/>
      <c r="F154" s="919"/>
      <c r="G154" s="868"/>
      <c r="H154" s="919"/>
      <c r="I154" s="919"/>
      <c r="J154" s="919"/>
      <c r="K154" s="919"/>
      <c r="L154" s="919"/>
      <c r="M154" s="919"/>
      <c r="N154" s="868"/>
      <c r="O154" s="469"/>
      <c r="P154" s="429"/>
      <c r="Q154" s="429"/>
    </row>
    <row r="155" spans="2:17" ht="13.15" customHeight="1" x14ac:dyDescent="0.2">
      <c r="B155" s="84"/>
      <c r="C155" s="868"/>
      <c r="D155" s="913" t="s">
        <v>78</v>
      </c>
      <c r="E155" s="868"/>
      <c r="F155" s="919"/>
      <c r="G155" s="868"/>
      <c r="H155" s="1051" t="str">
        <f t="shared" ref="H155:L155" si="54">H135</f>
        <v>2018/19</v>
      </c>
      <c r="I155" s="1051" t="str">
        <f t="shared" si="54"/>
        <v>2019/20</v>
      </c>
      <c r="J155" s="1051" t="str">
        <f t="shared" si="54"/>
        <v>2020/21</v>
      </c>
      <c r="K155" s="1051" t="str">
        <f t="shared" si="54"/>
        <v>2021/22</v>
      </c>
      <c r="L155" s="1051" t="str">
        <f t="shared" si="54"/>
        <v>2022/23</v>
      </c>
      <c r="M155" s="1051" t="str">
        <f>M135</f>
        <v>2023/24</v>
      </c>
      <c r="N155" s="868"/>
      <c r="O155" s="469"/>
      <c r="P155" s="429"/>
      <c r="Q155" s="429"/>
    </row>
    <row r="156" spans="2:17" ht="13.15" customHeight="1" x14ac:dyDescent="0.2">
      <c r="B156" s="84"/>
      <c r="C156" s="868"/>
      <c r="D156" s="1049"/>
      <c r="E156" s="904"/>
      <c r="F156" s="1008"/>
      <c r="G156" s="904"/>
      <c r="H156" s="1028">
        <v>0</v>
      </c>
      <c r="I156" s="1028">
        <f t="shared" ref="I156:J160" si="55">H156</f>
        <v>0</v>
      </c>
      <c r="J156" s="1028">
        <f t="shared" si="55"/>
        <v>0</v>
      </c>
      <c r="K156" s="1028">
        <f t="shared" ref="K156:M160" si="56">J156</f>
        <v>0</v>
      </c>
      <c r="L156" s="1028">
        <f t="shared" si="56"/>
        <v>0</v>
      </c>
      <c r="M156" s="1028">
        <f t="shared" si="56"/>
        <v>0</v>
      </c>
      <c r="N156" s="868"/>
      <c r="O156" s="469"/>
      <c r="P156" s="429"/>
      <c r="Q156" s="429"/>
    </row>
    <row r="157" spans="2:17" ht="13.15" customHeight="1" x14ac:dyDescent="0.2">
      <c r="B157" s="84"/>
      <c r="C157" s="868"/>
      <c r="D157" s="1049"/>
      <c r="E157" s="904"/>
      <c r="F157" s="1008"/>
      <c r="G157" s="904"/>
      <c r="H157" s="1028">
        <v>0</v>
      </c>
      <c r="I157" s="1028">
        <f t="shared" si="55"/>
        <v>0</v>
      </c>
      <c r="J157" s="1028">
        <f t="shared" si="55"/>
        <v>0</v>
      </c>
      <c r="K157" s="1028">
        <f t="shared" si="56"/>
        <v>0</v>
      </c>
      <c r="L157" s="1028">
        <f t="shared" si="56"/>
        <v>0</v>
      </c>
      <c r="M157" s="1028">
        <f t="shared" si="56"/>
        <v>0</v>
      </c>
      <c r="N157" s="868"/>
      <c r="O157" s="469"/>
      <c r="P157" s="429"/>
      <c r="Q157" s="429"/>
    </row>
    <row r="158" spans="2:17" ht="13.15" customHeight="1" x14ac:dyDescent="0.2">
      <c r="B158" s="84"/>
      <c r="C158" s="868"/>
      <c r="D158" s="1049"/>
      <c r="E158" s="904"/>
      <c r="F158" s="1008"/>
      <c r="G158" s="904"/>
      <c r="H158" s="1028">
        <v>0</v>
      </c>
      <c r="I158" s="1028">
        <f t="shared" si="55"/>
        <v>0</v>
      </c>
      <c r="J158" s="1028">
        <f t="shared" si="55"/>
        <v>0</v>
      </c>
      <c r="K158" s="1028">
        <f t="shared" si="56"/>
        <v>0</v>
      </c>
      <c r="L158" s="1028">
        <f t="shared" si="56"/>
        <v>0</v>
      </c>
      <c r="M158" s="1028">
        <f t="shared" si="56"/>
        <v>0</v>
      </c>
      <c r="N158" s="868"/>
      <c r="O158" s="469"/>
      <c r="P158" s="429"/>
      <c r="Q158" s="429"/>
    </row>
    <row r="159" spans="2:17" ht="13.15" customHeight="1" x14ac:dyDescent="0.2">
      <c r="B159" s="84"/>
      <c r="C159" s="868"/>
      <c r="D159" s="1049"/>
      <c r="E159" s="904"/>
      <c r="F159" s="1008"/>
      <c r="G159" s="904"/>
      <c r="H159" s="1028">
        <v>0</v>
      </c>
      <c r="I159" s="1028">
        <f t="shared" si="55"/>
        <v>0</v>
      </c>
      <c r="J159" s="1028">
        <f t="shared" si="55"/>
        <v>0</v>
      </c>
      <c r="K159" s="1028">
        <f t="shared" si="56"/>
        <v>0</v>
      </c>
      <c r="L159" s="1028">
        <f t="shared" si="56"/>
        <v>0</v>
      </c>
      <c r="M159" s="1028">
        <f t="shared" si="56"/>
        <v>0</v>
      </c>
      <c r="N159" s="1022"/>
      <c r="O159" s="469"/>
      <c r="P159" s="429"/>
      <c r="Q159" s="429"/>
    </row>
    <row r="160" spans="2:17" ht="13.15" customHeight="1" x14ac:dyDescent="0.2">
      <c r="B160" s="84"/>
      <c r="C160" s="868"/>
      <c r="D160" s="1049"/>
      <c r="E160" s="904"/>
      <c r="F160" s="1008"/>
      <c r="G160" s="904"/>
      <c r="H160" s="1028">
        <v>0</v>
      </c>
      <c r="I160" s="1028">
        <f t="shared" si="55"/>
        <v>0</v>
      </c>
      <c r="J160" s="1028">
        <f t="shared" si="55"/>
        <v>0</v>
      </c>
      <c r="K160" s="1028">
        <f t="shared" si="56"/>
        <v>0</v>
      </c>
      <c r="L160" s="1028">
        <f t="shared" si="56"/>
        <v>0</v>
      </c>
      <c r="M160" s="1028">
        <f t="shared" si="56"/>
        <v>0</v>
      </c>
      <c r="N160" s="1022"/>
      <c r="O160" s="469"/>
      <c r="P160" s="429"/>
      <c r="Q160" s="429"/>
    </row>
    <row r="161" spans="2:17" ht="13.15" customHeight="1" x14ac:dyDescent="0.2">
      <c r="B161" s="84"/>
      <c r="C161" s="868"/>
      <c r="D161" s="904"/>
      <c r="E161" s="904"/>
      <c r="F161" s="906"/>
      <c r="G161" s="904"/>
      <c r="H161" s="1043">
        <f t="shared" ref="H161:L161" si="57">SUM(H156:H160)</f>
        <v>0</v>
      </c>
      <c r="I161" s="1043">
        <f t="shared" si="57"/>
        <v>0</v>
      </c>
      <c r="J161" s="1043">
        <f t="shared" si="57"/>
        <v>0</v>
      </c>
      <c r="K161" s="1043">
        <f t="shared" si="57"/>
        <v>0</v>
      </c>
      <c r="L161" s="1043">
        <f t="shared" si="57"/>
        <v>0</v>
      </c>
      <c r="M161" s="1043">
        <f>SUM(M156:M160)</f>
        <v>0</v>
      </c>
      <c r="N161" s="868"/>
      <c r="O161" s="469"/>
      <c r="P161" s="429"/>
      <c r="Q161" s="429"/>
    </row>
    <row r="162" spans="2:17" ht="13.15" customHeight="1" x14ac:dyDescent="0.2">
      <c r="B162" s="84"/>
      <c r="C162" s="868"/>
      <c r="D162" s="904"/>
      <c r="E162" s="904"/>
      <c r="F162" s="906"/>
      <c r="G162" s="904"/>
      <c r="H162" s="904"/>
      <c r="I162" s="904"/>
      <c r="J162" s="904"/>
      <c r="K162" s="904"/>
      <c r="L162" s="904"/>
      <c r="M162" s="904"/>
      <c r="N162" s="868"/>
      <c r="O162" s="469"/>
      <c r="P162" s="429"/>
      <c r="Q162" s="429"/>
    </row>
    <row r="163" spans="2:17" ht="13.15" customHeight="1" x14ac:dyDescent="0.2">
      <c r="B163" s="84"/>
      <c r="C163" s="868"/>
      <c r="D163" s="913" t="s">
        <v>79</v>
      </c>
      <c r="E163" s="904"/>
      <c r="F163" s="906"/>
      <c r="G163" s="904"/>
      <c r="H163" s="1051">
        <f t="shared" ref="H163:L163" si="58">H143</f>
        <v>2018</v>
      </c>
      <c r="I163" s="1051">
        <f t="shared" si="58"/>
        <v>2019</v>
      </c>
      <c r="J163" s="1051">
        <f t="shared" si="58"/>
        <v>2020</v>
      </c>
      <c r="K163" s="1051">
        <f t="shared" si="58"/>
        <v>2021</v>
      </c>
      <c r="L163" s="1051">
        <f t="shared" si="58"/>
        <v>2022</v>
      </c>
      <c r="M163" s="1051">
        <f>M143</f>
        <v>2023</v>
      </c>
      <c r="N163" s="868"/>
      <c r="O163" s="469"/>
      <c r="P163" s="429"/>
      <c r="Q163" s="429"/>
    </row>
    <row r="164" spans="2:17" ht="13.15" customHeight="1" x14ac:dyDescent="0.2">
      <c r="B164" s="84"/>
      <c r="C164" s="868"/>
      <c r="D164" s="1049"/>
      <c r="E164" s="904"/>
      <c r="F164" s="1008"/>
      <c r="G164" s="904"/>
      <c r="H164" s="1028">
        <v>0</v>
      </c>
      <c r="I164" s="1028">
        <f t="shared" ref="I164:J168" si="59">H164</f>
        <v>0</v>
      </c>
      <c r="J164" s="1028">
        <f t="shared" si="59"/>
        <v>0</v>
      </c>
      <c r="K164" s="1028">
        <f t="shared" ref="K164:M168" si="60">J164</f>
        <v>0</v>
      </c>
      <c r="L164" s="1028">
        <f t="shared" si="60"/>
        <v>0</v>
      </c>
      <c r="M164" s="1028">
        <f t="shared" si="60"/>
        <v>0</v>
      </c>
      <c r="N164" s="868"/>
      <c r="O164" s="469"/>
      <c r="P164" s="429"/>
      <c r="Q164" s="429"/>
    </row>
    <row r="165" spans="2:17" ht="13.15" customHeight="1" x14ac:dyDescent="0.2">
      <c r="B165" s="84"/>
      <c r="C165" s="868"/>
      <c r="D165" s="1049"/>
      <c r="E165" s="904"/>
      <c r="F165" s="1008"/>
      <c r="G165" s="904"/>
      <c r="H165" s="1028">
        <v>0</v>
      </c>
      <c r="I165" s="1028">
        <f t="shared" si="59"/>
        <v>0</v>
      </c>
      <c r="J165" s="1028">
        <f t="shared" si="59"/>
        <v>0</v>
      </c>
      <c r="K165" s="1028">
        <f t="shared" si="60"/>
        <v>0</v>
      </c>
      <c r="L165" s="1028">
        <f t="shared" si="60"/>
        <v>0</v>
      </c>
      <c r="M165" s="1028">
        <f t="shared" si="60"/>
        <v>0</v>
      </c>
      <c r="N165" s="868"/>
      <c r="O165" s="469"/>
      <c r="P165" s="429"/>
      <c r="Q165" s="429"/>
    </row>
    <row r="166" spans="2:17" ht="13.15" customHeight="1" x14ac:dyDescent="0.2">
      <c r="B166" s="84"/>
      <c r="C166" s="868"/>
      <c r="D166" s="1049"/>
      <c r="E166" s="904"/>
      <c r="F166" s="1008"/>
      <c r="G166" s="904"/>
      <c r="H166" s="1028">
        <v>0</v>
      </c>
      <c r="I166" s="1028">
        <f t="shared" si="59"/>
        <v>0</v>
      </c>
      <c r="J166" s="1028">
        <f t="shared" si="59"/>
        <v>0</v>
      </c>
      <c r="K166" s="1028">
        <f t="shared" si="60"/>
        <v>0</v>
      </c>
      <c r="L166" s="1028">
        <f t="shared" si="60"/>
        <v>0</v>
      </c>
      <c r="M166" s="1028">
        <f t="shared" si="60"/>
        <v>0</v>
      </c>
      <c r="N166" s="868"/>
      <c r="O166" s="469"/>
      <c r="P166" s="429"/>
      <c r="Q166" s="429"/>
    </row>
    <row r="167" spans="2:17" ht="13.15" customHeight="1" x14ac:dyDescent="0.2">
      <c r="B167" s="84"/>
      <c r="C167" s="868"/>
      <c r="D167" s="1049"/>
      <c r="E167" s="904"/>
      <c r="F167" s="1008"/>
      <c r="G167" s="904"/>
      <c r="H167" s="1028">
        <v>0</v>
      </c>
      <c r="I167" s="1028">
        <f t="shared" si="59"/>
        <v>0</v>
      </c>
      <c r="J167" s="1028">
        <f t="shared" si="59"/>
        <v>0</v>
      </c>
      <c r="K167" s="1028">
        <f t="shared" si="60"/>
        <v>0</v>
      </c>
      <c r="L167" s="1028">
        <f t="shared" si="60"/>
        <v>0</v>
      </c>
      <c r="M167" s="1028">
        <f t="shared" si="60"/>
        <v>0</v>
      </c>
      <c r="N167" s="868"/>
      <c r="O167" s="469"/>
      <c r="P167" s="429"/>
      <c r="Q167" s="429"/>
    </row>
    <row r="168" spans="2:17" ht="13.15" customHeight="1" x14ac:dyDescent="0.2">
      <c r="B168" s="84"/>
      <c r="C168" s="868"/>
      <c r="D168" s="1049"/>
      <c r="E168" s="904"/>
      <c r="F168" s="1008"/>
      <c r="G168" s="904"/>
      <c r="H168" s="1028">
        <v>0</v>
      </c>
      <c r="I168" s="1028">
        <f t="shared" si="59"/>
        <v>0</v>
      </c>
      <c r="J168" s="1028">
        <f t="shared" si="59"/>
        <v>0</v>
      </c>
      <c r="K168" s="1028">
        <f t="shared" si="60"/>
        <v>0</v>
      </c>
      <c r="L168" s="1028">
        <f t="shared" si="60"/>
        <v>0</v>
      </c>
      <c r="M168" s="1028">
        <f t="shared" si="60"/>
        <v>0</v>
      </c>
      <c r="N168" s="868"/>
      <c r="O168" s="469"/>
      <c r="P168" s="429"/>
      <c r="Q168" s="429"/>
    </row>
    <row r="169" spans="2:17" ht="13.15" customHeight="1" x14ac:dyDescent="0.2">
      <c r="B169" s="84"/>
      <c r="C169" s="868"/>
      <c r="D169" s="904"/>
      <c r="E169" s="904"/>
      <c r="F169" s="906"/>
      <c r="G169" s="904"/>
      <c r="H169" s="1043">
        <f t="shared" ref="H169:L169" si="61">SUM(H164:H168)</f>
        <v>0</v>
      </c>
      <c r="I169" s="1043">
        <f t="shared" si="61"/>
        <v>0</v>
      </c>
      <c r="J169" s="1043">
        <f t="shared" si="61"/>
        <v>0</v>
      </c>
      <c r="K169" s="1043">
        <f t="shared" si="61"/>
        <v>0</v>
      </c>
      <c r="L169" s="1043">
        <f t="shared" si="61"/>
        <v>0</v>
      </c>
      <c r="M169" s="1043">
        <f>SUM(M164:M168)</f>
        <v>0</v>
      </c>
      <c r="N169" s="868"/>
      <c r="O169" s="469"/>
      <c r="P169" s="429"/>
      <c r="Q169" s="429"/>
    </row>
    <row r="170" spans="2:17" ht="13.15" customHeight="1" x14ac:dyDescent="0.2">
      <c r="B170" s="84"/>
      <c r="C170" s="868"/>
      <c r="D170" s="904"/>
      <c r="E170" s="904"/>
      <c r="F170" s="906"/>
      <c r="G170" s="904"/>
      <c r="H170" s="904"/>
      <c r="I170" s="904"/>
      <c r="J170" s="904"/>
      <c r="K170" s="904"/>
      <c r="L170" s="904"/>
      <c r="M170" s="904"/>
      <c r="N170" s="868"/>
      <c r="O170" s="469"/>
      <c r="P170" s="429"/>
      <c r="Q170" s="429"/>
    </row>
    <row r="171" spans="2:17" ht="13.15" customHeight="1" x14ac:dyDescent="0.2">
      <c r="B171" s="84"/>
      <c r="C171" s="431"/>
      <c r="D171" s="806"/>
      <c r="E171" s="806"/>
      <c r="F171" s="807"/>
      <c r="G171" s="806"/>
      <c r="H171" s="808"/>
      <c r="I171" s="808"/>
      <c r="J171" s="808"/>
      <c r="K171" s="808"/>
      <c r="L171" s="808"/>
      <c r="M171" s="808"/>
      <c r="N171" s="431"/>
      <c r="O171" s="469"/>
      <c r="P171" s="429"/>
      <c r="Q171" s="429"/>
    </row>
    <row r="172" spans="2:17" ht="13.15" customHeight="1" x14ac:dyDescent="0.2">
      <c r="B172" s="84"/>
      <c r="C172" s="868"/>
      <c r="D172" s="966"/>
      <c r="E172" s="868"/>
      <c r="F172" s="919"/>
      <c r="G172" s="868"/>
      <c r="H172" s="919"/>
      <c r="I172" s="919"/>
      <c r="J172" s="919"/>
      <c r="K172" s="919"/>
      <c r="L172" s="919"/>
      <c r="M172" s="919"/>
      <c r="N172" s="868"/>
      <c r="O172" s="469"/>
      <c r="P172" s="429"/>
      <c r="Q172" s="429"/>
    </row>
    <row r="173" spans="2:17" ht="13.15" customHeight="1" x14ac:dyDescent="0.2">
      <c r="B173" s="84"/>
      <c r="C173" s="868"/>
      <c r="D173" s="1327" t="str">
        <f>+pers!D163</f>
        <v>programma 9</v>
      </c>
      <c r="E173" s="868"/>
      <c r="F173" s="919"/>
      <c r="G173" s="868"/>
      <c r="H173" s="919"/>
      <c r="I173" s="919"/>
      <c r="J173" s="919"/>
      <c r="K173" s="919"/>
      <c r="L173" s="919"/>
      <c r="M173" s="919"/>
      <c r="N173" s="868"/>
      <c r="O173" s="469"/>
      <c r="P173" s="429"/>
      <c r="Q173" s="429"/>
    </row>
    <row r="174" spans="2:17" ht="13.15" customHeight="1" x14ac:dyDescent="0.2">
      <c r="B174" s="84"/>
      <c r="C174" s="868"/>
      <c r="D174" s="868"/>
      <c r="E174" s="868"/>
      <c r="F174" s="919"/>
      <c r="G174" s="868"/>
      <c r="H174" s="919"/>
      <c r="I174" s="919"/>
      <c r="J174" s="919"/>
      <c r="K174" s="919"/>
      <c r="L174" s="919"/>
      <c r="M174" s="919"/>
      <c r="N174" s="868"/>
      <c r="O174" s="469"/>
      <c r="P174" s="429"/>
      <c r="Q174" s="429"/>
    </row>
    <row r="175" spans="2:17" ht="13.15" customHeight="1" x14ac:dyDescent="0.2">
      <c r="B175" s="84"/>
      <c r="C175" s="868"/>
      <c r="D175" s="913" t="s">
        <v>78</v>
      </c>
      <c r="E175" s="868"/>
      <c r="F175" s="919"/>
      <c r="G175" s="868"/>
      <c r="H175" s="1051" t="str">
        <f t="shared" ref="H175:L175" si="62">H155</f>
        <v>2018/19</v>
      </c>
      <c r="I175" s="1051" t="str">
        <f t="shared" si="62"/>
        <v>2019/20</v>
      </c>
      <c r="J175" s="1051" t="str">
        <f t="shared" si="62"/>
        <v>2020/21</v>
      </c>
      <c r="K175" s="1051" t="str">
        <f t="shared" si="62"/>
        <v>2021/22</v>
      </c>
      <c r="L175" s="1051" t="str">
        <f t="shared" si="62"/>
        <v>2022/23</v>
      </c>
      <c r="M175" s="1051" t="str">
        <f>M155</f>
        <v>2023/24</v>
      </c>
      <c r="N175" s="868"/>
      <c r="O175" s="469"/>
      <c r="P175" s="429"/>
      <c r="Q175" s="429"/>
    </row>
    <row r="176" spans="2:17" ht="13.15" customHeight="1" x14ac:dyDescent="0.2">
      <c r="B176" s="84"/>
      <c r="C176" s="868"/>
      <c r="D176" s="1049"/>
      <c r="E176" s="904"/>
      <c r="F176" s="1008"/>
      <c r="G176" s="904"/>
      <c r="H176" s="1028">
        <v>0</v>
      </c>
      <c r="I176" s="1028">
        <f t="shared" ref="I176:J180" si="63">H176</f>
        <v>0</v>
      </c>
      <c r="J176" s="1028">
        <f t="shared" si="63"/>
        <v>0</v>
      </c>
      <c r="K176" s="1028">
        <f t="shared" ref="K176:M180" si="64">J176</f>
        <v>0</v>
      </c>
      <c r="L176" s="1028">
        <f t="shared" si="64"/>
        <v>0</v>
      </c>
      <c r="M176" s="1028">
        <f t="shared" si="64"/>
        <v>0</v>
      </c>
      <c r="N176" s="868"/>
      <c r="O176" s="469"/>
      <c r="P176" s="429"/>
      <c r="Q176" s="429"/>
    </row>
    <row r="177" spans="2:17" ht="13.15" customHeight="1" x14ac:dyDescent="0.2">
      <c r="B177" s="84"/>
      <c r="C177" s="868"/>
      <c r="D177" s="1049"/>
      <c r="E177" s="904"/>
      <c r="F177" s="1008"/>
      <c r="G177" s="904"/>
      <c r="H177" s="1028">
        <v>0</v>
      </c>
      <c r="I177" s="1028">
        <f t="shared" si="63"/>
        <v>0</v>
      </c>
      <c r="J177" s="1028">
        <f t="shared" si="63"/>
        <v>0</v>
      </c>
      <c r="K177" s="1028">
        <f t="shared" si="64"/>
        <v>0</v>
      </c>
      <c r="L177" s="1028">
        <f t="shared" si="64"/>
        <v>0</v>
      </c>
      <c r="M177" s="1028">
        <f t="shared" si="64"/>
        <v>0</v>
      </c>
      <c r="N177" s="868"/>
      <c r="O177" s="469"/>
      <c r="P177" s="429"/>
      <c r="Q177" s="429"/>
    </row>
    <row r="178" spans="2:17" ht="13.15" customHeight="1" x14ac:dyDescent="0.2">
      <c r="B178" s="84"/>
      <c r="C178" s="868"/>
      <c r="D178" s="1049"/>
      <c r="E178" s="904"/>
      <c r="F178" s="1008"/>
      <c r="G178" s="904"/>
      <c r="H178" s="1028">
        <v>0</v>
      </c>
      <c r="I178" s="1028">
        <f t="shared" si="63"/>
        <v>0</v>
      </c>
      <c r="J178" s="1028">
        <f t="shared" si="63"/>
        <v>0</v>
      </c>
      <c r="K178" s="1028">
        <f t="shared" si="64"/>
        <v>0</v>
      </c>
      <c r="L178" s="1028">
        <f t="shared" si="64"/>
        <v>0</v>
      </c>
      <c r="M178" s="1028">
        <f t="shared" si="64"/>
        <v>0</v>
      </c>
      <c r="N178" s="868"/>
      <c r="O178" s="469"/>
      <c r="P178" s="429"/>
      <c r="Q178" s="429"/>
    </row>
    <row r="179" spans="2:17" ht="13.15" customHeight="1" x14ac:dyDescent="0.2">
      <c r="B179" s="84"/>
      <c r="C179" s="868"/>
      <c r="D179" s="1049"/>
      <c r="E179" s="904"/>
      <c r="F179" s="1008"/>
      <c r="G179" s="904"/>
      <c r="H179" s="1028">
        <v>0</v>
      </c>
      <c r="I179" s="1028">
        <f t="shared" si="63"/>
        <v>0</v>
      </c>
      <c r="J179" s="1028">
        <f t="shared" si="63"/>
        <v>0</v>
      </c>
      <c r="K179" s="1028">
        <f t="shared" si="64"/>
        <v>0</v>
      </c>
      <c r="L179" s="1028">
        <f t="shared" si="64"/>
        <v>0</v>
      </c>
      <c r="M179" s="1028">
        <f t="shared" si="64"/>
        <v>0</v>
      </c>
      <c r="N179" s="1022"/>
      <c r="O179" s="469"/>
      <c r="P179" s="429"/>
      <c r="Q179" s="429"/>
    </row>
    <row r="180" spans="2:17" ht="13.15" customHeight="1" x14ac:dyDescent="0.2">
      <c r="B180" s="84"/>
      <c r="C180" s="868"/>
      <c r="D180" s="1049"/>
      <c r="E180" s="904"/>
      <c r="F180" s="1008"/>
      <c r="G180" s="904"/>
      <c r="H180" s="1028">
        <v>0</v>
      </c>
      <c r="I180" s="1028">
        <f t="shared" si="63"/>
        <v>0</v>
      </c>
      <c r="J180" s="1028">
        <f t="shared" si="63"/>
        <v>0</v>
      </c>
      <c r="K180" s="1028">
        <f t="shared" si="64"/>
        <v>0</v>
      </c>
      <c r="L180" s="1028">
        <f t="shared" si="64"/>
        <v>0</v>
      </c>
      <c r="M180" s="1028">
        <f t="shared" si="64"/>
        <v>0</v>
      </c>
      <c r="N180" s="1022"/>
      <c r="O180" s="469"/>
      <c r="P180" s="429"/>
      <c r="Q180" s="429"/>
    </row>
    <row r="181" spans="2:17" ht="13.15" customHeight="1" x14ac:dyDescent="0.2">
      <c r="B181" s="84"/>
      <c r="C181" s="868"/>
      <c r="D181" s="904"/>
      <c r="E181" s="904"/>
      <c r="F181" s="906"/>
      <c r="G181" s="904"/>
      <c r="H181" s="1043">
        <f t="shared" ref="H181:L181" si="65">SUM(H176:H180)</f>
        <v>0</v>
      </c>
      <c r="I181" s="1043">
        <f t="shared" si="65"/>
        <v>0</v>
      </c>
      <c r="J181" s="1043">
        <f t="shared" si="65"/>
        <v>0</v>
      </c>
      <c r="K181" s="1043">
        <f t="shared" si="65"/>
        <v>0</v>
      </c>
      <c r="L181" s="1043">
        <f t="shared" si="65"/>
        <v>0</v>
      </c>
      <c r="M181" s="1043">
        <f>SUM(M176:M180)</f>
        <v>0</v>
      </c>
      <c r="N181" s="868"/>
      <c r="O181" s="469"/>
      <c r="P181" s="429"/>
      <c r="Q181" s="429"/>
    </row>
    <row r="182" spans="2:17" ht="13.15" customHeight="1" x14ac:dyDescent="0.2">
      <c r="B182" s="84"/>
      <c r="C182" s="868"/>
      <c r="D182" s="904"/>
      <c r="E182" s="904"/>
      <c r="F182" s="906"/>
      <c r="G182" s="904"/>
      <c r="H182" s="904"/>
      <c r="I182" s="904"/>
      <c r="J182" s="904"/>
      <c r="K182" s="904"/>
      <c r="L182" s="904"/>
      <c r="M182" s="904"/>
      <c r="N182" s="868"/>
      <c r="O182" s="469"/>
      <c r="P182" s="429"/>
      <c r="Q182" s="429"/>
    </row>
    <row r="183" spans="2:17" ht="13.15" customHeight="1" x14ac:dyDescent="0.2">
      <c r="B183" s="84"/>
      <c r="C183" s="868"/>
      <c r="D183" s="913" t="s">
        <v>79</v>
      </c>
      <c r="E183" s="904"/>
      <c r="F183" s="906"/>
      <c r="G183" s="904"/>
      <c r="H183" s="1051">
        <f t="shared" ref="H183:L183" si="66">H163</f>
        <v>2018</v>
      </c>
      <c r="I183" s="1051">
        <f t="shared" si="66"/>
        <v>2019</v>
      </c>
      <c r="J183" s="1051">
        <f t="shared" si="66"/>
        <v>2020</v>
      </c>
      <c r="K183" s="1051">
        <f t="shared" si="66"/>
        <v>2021</v>
      </c>
      <c r="L183" s="1051">
        <f t="shared" si="66"/>
        <v>2022</v>
      </c>
      <c r="M183" s="1051">
        <f>M163</f>
        <v>2023</v>
      </c>
      <c r="N183" s="868"/>
      <c r="O183" s="469"/>
      <c r="P183" s="429"/>
      <c r="Q183" s="429"/>
    </row>
    <row r="184" spans="2:17" ht="13.15" customHeight="1" x14ac:dyDescent="0.2">
      <c r="B184" s="84"/>
      <c r="C184" s="868"/>
      <c r="D184" s="1049"/>
      <c r="E184" s="904"/>
      <c r="F184" s="1008"/>
      <c r="G184" s="904"/>
      <c r="H184" s="1028">
        <v>0</v>
      </c>
      <c r="I184" s="1028">
        <f t="shared" ref="I184:J188" si="67">H184</f>
        <v>0</v>
      </c>
      <c r="J184" s="1028">
        <f t="shared" si="67"/>
        <v>0</v>
      </c>
      <c r="K184" s="1028">
        <f t="shared" ref="K184:M188" si="68">J184</f>
        <v>0</v>
      </c>
      <c r="L184" s="1028">
        <f t="shared" si="68"/>
        <v>0</v>
      </c>
      <c r="M184" s="1028">
        <f t="shared" si="68"/>
        <v>0</v>
      </c>
      <c r="N184" s="868"/>
      <c r="O184" s="469"/>
      <c r="P184" s="429"/>
      <c r="Q184" s="429"/>
    </row>
    <row r="185" spans="2:17" ht="13.15" customHeight="1" x14ac:dyDescent="0.2">
      <c r="B185" s="84"/>
      <c r="C185" s="868"/>
      <c r="D185" s="1049"/>
      <c r="E185" s="904"/>
      <c r="F185" s="1008"/>
      <c r="G185" s="904"/>
      <c r="H185" s="1028">
        <v>0</v>
      </c>
      <c r="I185" s="1028">
        <f t="shared" si="67"/>
        <v>0</v>
      </c>
      <c r="J185" s="1028">
        <f t="shared" si="67"/>
        <v>0</v>
      </c>
      <c r="K185" s="1028">
        <f t="shared" si="68"/>
        <v>0</v>
      </c>
      <c r="L185" s="1028">
        <f t="shared" si="68"/>
        <v>0</v>
      </c>
      <c r="M185" s="1028">
        <f t="shared" si="68"/>
        <v>0</v>
      </c>
      <c r="N185" s="868"/>
      <c r="O185" s="469"/>
      <c r="P185" s="429"/>
      <c r="Q185" s="429"/>
    </row>
    <row r="186" spans="2:17" ht="13.15" customHeight="1" x14ac:dyDescent="0.2">
      <c r="B186" s="84"/>
      <c r="C186" s="868"/>
      <c r="D186" s="1049"/>
      <c r="E186" s="904"/>
      <c r="F186" s="1008"/>
      <c r="G186" s="904"/>
      <c r="H186" s="1028">
        <v>0</v>
      </c>
      <c r="I186" s="1028">
        <f t="shared" si="67"/>
        <v>0</v>
      </c>
      <c r="J186" s="1028">
        <f t="shared" si="67"/>
        <v>0</v>
      </c>
      <c r="K186" s="1028">
        <f t="shared" si="68"/>
        <v>0</v>
      </c>
      <c r="L186" s="1028">
        <f t="shared" si="68"/>
        <v>0</v>
      </c>
      <c r="M186" s="1028">
        <f t="shared" si="68"/>
        <v>0</v>
      </c>
      <c r="N186" s="868"/>
      <c r="O186" s="469"/>
      <c r="P186" s="429"/>
      <c r="Q186" s="429"/>
    </row>
    <row r="187" spans="2:17" ht="13.15" customHeight="1" x14ac:dyDescent="0.2">
      <c r="B187" s="84"/>
      <c r="C187" s="868"/>
      <c r="D187" s="1049"/>
      <c r="E187" s="904"/>
      <c r="F187" s="1008"/>
      <c r="G187" s="904"/>
      <c r="H187" s="1028">
        <v>0</v>
      </c>
      <c r="I187" s="1028">
        <f t="shared" si="67"/>
        <v>0</v>
      </c>
      <c r="J187" s="1028">
        <f t="shared" si="67"/>
        <v>0</v>
      </c>
      <c r="K187" s="1028">
        <f t="shared" si="68"/>
        <v>0</v>
      </c>
      <c r="L187" s="1028">
        <f t="shared" si="68"/>
        <v>0</v>
      </c>
      <c r="M187" s="1028">
        <f t="shared" si="68"/>
        <v>0</v>
      </c>
      <c r="N187" s="868"/>
      <c r="O187" s="469"/>
      <c r="P187" s="429"/>
      <c r="Q187" s="429"/>
    </row>
    <row r="188" spans="2:17" ht="13.15" customHeight="1" x14ac:dyDescent="0.2">
      <c r="B188" s="84"/>
      <c r="C188" s="868"/>
      <c r="D188" s="1049"/>
      <c r="E188" s="904"/>
      <c r="F188" s="1008"/>
      <c r="G188" s="904"/>
      <c r="H188" s="1028">
        <v>0</v>
      </c>
      <c r="I188" s="1028">
        <f t="shared" si="67"/>
        <v>0</v>
      </c>
      <c r="J188" s="1028">
        <f t="shared" si="67"/>
        <v>0</v>
      </c>
      <c r="K188" s="1028">
        <f t="shared" si="68"/>
        <v>0</v>
      </c>
      <c r="L188" s="1028">
        <f t="shared" si="68"/>
        <v>0</v>
      </c>
      <c r="M188" s="1028">
        <f t="shared" si="68"/>
        <v>0</v>
      </c>
      <c r="N188" s="868"/>
      <c r="O188" s="469"/>
      <c r="P188" s="429"/>
      <c r="Q188" s="429"/>
    </row>
    <row r="189" spans="2:17" ht="13.15" customHeight="1" x14ac:dyDescent="0.2">
      <c r="B189" s="84"/>
      <c r="C189" s="868"/>
      <c r="D189" s="904"/>
      <c r="E189" s="904"/>
      <c r="F189" s="906"/>
      <c r="G189" s="904"/>
      <c r="H189" s="1043">
        <f t="shared" ref="H189:L189" si="69">SUM(H184:H188)</f>
        <v>0</v>
      </c>
      <c r="I189" s="1043">
        <f t="shared" si="69"/>
        <v>0</v>
      </c>
      <c r="J189" s="1043">
        <f t="shared" si="69"/>
        <v>0</v>
      </c>
      <c r="K189" s="1043">
        <f t="shared" si="69"/>
        <v>0</v>
      </c>
      <c r="L189" s="1043">
        <f t="shared" si="69"/>
        <v>0</v>
      </c>
      <c r="M189" s="1043">
        <f>SUM(M184:M188)</f>
        <v>0</v>
      </c>
      <c r="N189" s="868"/>
      <c r="O189" s="469"/>
      <c r="P189" s="429"/>
      <c r="Q189" s="429"/>
    </row>
    <row r="190" spans="2:17" ht="13.15" customHeight="1" x14ac:dyDescent="0.2">
      <c r="B190" s="84"/>
      <c r="C190" s="868"/>
      <c r="D190" s="904"/>
      <c r="E190" s="904"/>
      <c r="F190" s="906"/>
      <c r="G190" s="904"/>
      <c r="H190" s="904"/>
      <c r="I190" s="904"/>
      <c r="J190" s="904"/>
      <c r="K190" s="904"/>
      <c r="L190" s="904"/>
      <c r="M190" s="904"/>
      <c r="N190" s="868"/>
      <c r="O190" s="469"/>
      <c r="P190" s="429"/>
      <c r="Q190" s="429"/>
    </row>
    <row r="191" spans="2:17" ht="13.15" customHeight="1" x14ac:dyDescent="0.2">
      <c r="B191" s="84"/>
      <c r="C191" s="431"/>
      <c r="D191" s="806"/>
      <c r="E191" s="806"/>
      <c r="F191" s="807"/>
      <c r="G191" s="806"/>
      <c r="H191" s="808"/>
      <c r="I191" s="808"/>
      <c r="J191" s="808"/>
      <c r="K191" s="808"/>
      <c r="L191" s="808"/>
      <c r="M191" s="808"/>
      <c r="N191" s="431"/>
      <c r="O191" s="469"/>
      <c r="P191" s="429"/>
      <c r="Q191" s="429"/>
    </row>
    <row r="192" spans="2:17" ht="13.15" customHeight="1" x14ac:dyDescent="0.2">
      <c r="B192" s="84"/>
      <c r="C192" s="868"/>
      <c r="D192" s="966"/>
      <c r="E192" s="868"/>
      <c r="F192" s="919"/>
      <c r="G192" s="868"/>
      <c r="H192" s="919"/>
      <c r="I192" s="919"/>
      <c r="J192" s="919"/>
      <c r="K192" s="919"/>
      <c r="L192" s="919"/>
      <c r="M192" s="919"/>
      <c r="N192" s="868"/>
      <c r="O192" s="469"/>
      <c r="P192" s="429"/>
      <c r="Q192" s="429"/>
    </row>
    <row r="193" spans="2:17" ht="13.15" customHeight="1" x14ac:dyDescent="0.2">
      <c r="B193" s="84"/>
      <c r="C193" s="868"/>
      <c r="D193" s="1327" t="str">
        <f>+pers!D164</f>
        <v>programma 10</v>
      </c>
      <c r="E193" s="868"/>
      <c r="F193" s="919"/>
      <c r="G193" s="868"/>
      <c r="H193" s="919"/>
      <c r="I193" s="919"/>
      <c r="J193" s="919"/>
      <c r="K193" s="919"/>
      <c r="L193" s="919"/>
      <c r="M193" s="919"/>
      <c r="N193" s="868"/>
      <c r="O193" s="469"/>
      <c r="P193" s="429"/>
      <c r="Q193" s="429"/>
    </row>
    <row r="194" spans="2:17" ht="13.15" customHeight="1" x14ac:dyDescent="0.2">
      <c r="B194" s="84"/>
      <c r="C194" s="868"/>
      <c r="D194" s="868"/>
      <c r="E194" s="868"/>
      <c r="F194" s="919"/>
      <c r="G194" s="868"/>
      <c r="H194" s="919"/>
      <c r="I194" s="919"/>
      <c r="J194" s="919"/>
      <c r="K194" s="919"/>
      <c r="L194" s="919"/>
      <c r="M194" s="919"/>
      <c r="N194" s="868"/>
      <c r="O194" s="469"/>
      <c r="P194" s="429"/>
      <c r="Q194" s="429"/>
    </row>
    <row r="195" spans="2:17" ht="13.15" customHeight="1" x14ac:dyDescent="0.2">
      <c r="B195" s="84"/>
      <c r="C195" s="868"/>
      <c r="D195" s="913" t="s">
        <v>78</v>
      </c>
      <c r="E195" s="868"/>
      <c r="F195" s="919"/>
      <c r="G195" s="868"/>
      <c r="H195" s="1051" t="str">
        <f t="shared" ref="H195:L195" si="70">H175</f>
        <v>2018/19</v>
      </c>
      <c r="I195" s="1051" t="str">
        <f t="shared" si="70"/>
        <v>2019/20</v>
      </c>
      <c r="J195" s="1051" t="str">
        <f t="shared" si="70"/>
        <v>2020/21</v>
      </c>
      <c r="K195" s="1051" t="str">
        <f t="shared" si="70"/>
        <v>2021/22</v>
      </c>
      <c r="L195" s="1051" t="str">
        <f t="shared" si="70"/>
        <v>2022/23</v>
      </c>
      <c r="M195" s="1051" t="str">
        <f>M175</f>
        <v>2023/24</v>
      </c>
      <c r="N195" s="868"/>
      <c r="O195" s="469"/>
      <c r="P195" s="429"/>
      <c r="Q195" s="429"/>
    </row>
    <row r="196" spans="2:17" ht="13.15" customHeight="1" x14ac:dyDescent="0.2">
      <c r="B196" s="84"/>
      <c r="C196" s="868"/>
      <c r="D196" s="1049"/>
      <c r="E196" s="904"/>
      <c r="F196" s="1008"/>
      <c r="G196" s="904"/>
      <c r="H196" s="1028">
        <v>0</v>
      </c>
      <c r="I196" s="1028">
        <f t="shared" ref="I196:J200" si="71">H196</f>
        <v>0</v>
      </c>
      <c r="J196" s="1028">
        <f t="shared" si="71"/>
        <v>0</v>
      </c>
      <c r="K196" s="1028">
        <f t="shared" ref="K196:M200" si="72">J196</f>
        <v>0</v>
      </c>
      <c r="L196" s="1028">
        <f t="shared" si="72"/>
        <v>0</v>
      </c>
      <c r="M196" s="1028">
        <f t="shared" si="72"/>
        <v>0</v>
      </c>
      <c r="N196" s="868"/>
      <c r="O196" s="469"/>
      <c r="P196" s="429"/>
      <c r="Q196" s="429"/>
    </row>
    <row r="197" spans="2:17" ht="13.15" customHeight="1" x14ac:dyDescent="0.2">
      <c r="B197" s="84"/>
      <c r="C197" s="868"/>
      <c r="D197" s="1049"/>
      <c r="E197" s="904"/>
      <c r="F197" s="1008"/>
      <c r="G197" s="904"/>
      <c r="H197" s="1028">
        <v>0</v>
      </c>
      <c r="I197" s="1028">
        <f t="shared" si="71"/>
        <v>0</v>
      </c>
      <c r="J197" s="1028">
        <f t="shared" si="71"/>
        <v>0</v>
      </c>
      <c r="K197" s="1028">
        <f t="shared" si="72"/>
        <v>0</v>
      </c>
      <c r="L197" s="1028">
        <f t="shared" si="72"/>
        <v>0</v>
      </c>
      <c r="M197" s="1028">
        <f t="shared" si="72"/>
        <v>0</v>
      </c>
      <c r="N197" s="868"/>
      <c r="O197" s="469"/>
      <c r="P197" s="429"/>
      <c r="Q197" s="429"/>
    </row>
    <row r="198" spans="2:17" ht="13.15" customHeight="1" x14ac:dyDescent="0.2">
      <c r="B198" s="84"/>
      <c r="C198" s="868"/>
      <c r="D198" s="1049"/>
      <c r="E198" s="904"/>
      <c r="F198" s="1008"/>
      <c r="G198" s="904"/>
      <c r="H198" s="1028">
        <v>0</v>
      </c>
      <c r="I198" s="1028">
        <f t="shared" si="71"/>
        <v>0</v>
      </c>
      <c r="J198" s="1028">
        <f t="shared" si="71"/>
        <v>0</v>
      </c>
      <c r="K198" s="1028">
        <f t="shared" si="72"/>
        <v>0</v>
      </c>
      <c r="L198" s="1028">
        <f t="shared" si="72"/>
        <v>0</v>
      </c>
      <c r="M198" s="1028">
        <f t="shared" si="72"/>
        <v>0</v>
      </c>
      <c r="N198" s="868"/>
      <c r="O198" s="469"/>
      <c r="P198" s="429"/>
      <c r="Q198" s="429"/>
    </row>
    <row r="199" spans="2:17" ht="13.15" customHeight="1" x14ac:dyDescent="0.2">
      <c r="B199" s="84"/>
      <c r="C199" s="868"/>
      <c r="D199" s="1049"/>
      <c r="E199" s="904"/>
      <c r="F199" s="1008"/>
      <c r="G199" s="904"/>
      <c r="H199" s="1028">
        <v>0</v>
      </c>
      <c r="I199" s="1028">
        <f t="shared" si="71"/>
        <v>0</v>
      </c>
      <c r="J199" s="1028">
        <f t="shared" si="71"/>
        <v>0</v>
      </c>
      <c r="K199" s="1028">
        <f t="shared" si="72"/>
        <v>0</v>
      </c>
      <c r="L199" s="1028">
        <f t="shared" si="72"/>
        <v>0</v>
      </c>
      <c r="M199" s="1028">
        <f t="shared" si="72"/>
        <v>0</v>
      </c>
      <c r="N199" s="1022"/>
      <c r="O199" s="469"/>
      <c r="P199" s="429"/>
      <c r="Q199" s="429"/>
    </row>
    <row r="200" spans="2:17" ht="13.15" customHeight="1" x14ac:dyDescent="0.2">
      <c r="B200" s="84"/>
      <c r="C200" s="868"/>
      <c r="D200" s="1049"/>
      <c r="E200" s="904"/>
      <c r="F200" s="1008"/>
      <c r="G200" s="904"/>
      <c r="H200" s="1028">
        <v>0</v>
      </c>
      <c r="I200" s="1028">
        <f t="shared" si="71"/>
        <v>0</v>
      </c>
      <c r="J200" s="1028">
        <f t="shared" si="71"/>
        <v>0</v>
      </c>
      <c r="K200" s="1028">
        <f t="shared" si="72"/>
        <v>0</v>
      </c>
      <c r="L200" s="1028">
        <f t="shared" si="72"/>
        <v>0</v>
      </c>
      <c r="M200" s="1028">
        <f t="shared" si="72"/>
        <v>0</v>
      </c>
      <c r="N200" s="1022"/>
      <c r="O200" s="469"/>
      <c r="P200" s="429"/>
      <c r="Q200" s="429"/>
    </row>
    <row r="201" spans="2:17" ht="13.15" customHeight="1" x14ac:dyDescent="0.2">
      <c r="B201" s="84"/>
      <c r="C201" s="868"/>
      <c r="D201" s="904"/>
      <c r="E201" s="904"/>
      <c r="F201" s="906"/>
      <c r="G201" s="904"/>
      <c r="H201" s="1043">
        <f t="shared" ref="H201:L201" si="73">SUM(H196:H200)</f>
        <v>0</v>
      </c>
      <c r="I201" s="1043">
        <f t="shared" si="73"/>
        <v>0</v>
      </c>
      <c r="J201" s="1043">
        <f t="shared" si="73"/>
        <v>0</v>
      </c>
      <c r="K201" s="1043">
        <f t="shared" si="73"/>
        <v>0</v>
      </c>
      <c r="L201" s="1043">
        <f t="shared" si="73"/>
        <v>0</v>
      </c>
      <c r="M201" s="1043">
        <f>SUM(M196:M200)</f>
        <v>0</v>
      </c>
      <c r="N201" s="868"/>
      <c r="O201" s="469"/>
      <c r="P201" s="429"/>
      <c r="Q201" s="429"/>
    </row>
    <row r="202" spans="2:17" ht="13.15" customHeight="1" x14ac:dyDescent="0.2">
      <c r="B202" s="84"/>
      <c r="C202" s="868"/>
      <c r="D202" s="904"/>
      <c r="E202" s="904"/>
      <c r="F202" s="906"/>
      <c r="G202" s="904"/>
      <c r="H202" s="904"/>
      <c r="I202" s="904"/>
      <c r="J202" s="904"/>
      <c r="K202" s="904"/>
      <c r="L202" s="904"/>
      <c r="M202" s="904"/>
      <c r="N202" s="868"/>
      <c r="O202" s="469"/>
      <c r="P202" s="429"/>
      <c r="Q202" s="429"/>
    </row>
    <row r="203" spans="2:17" ht="13.15" customHeight="1" x14ac:dyDescent="0.2">
      <c r="B203" s="84"/>
      <c r="C203" s="868"/>
      <c r="D203" s="913" t="s">
        <v>79</v>
      </c>
      <c r="E203" s="904"/>
      <c r="F203" s="906"/>
      <c r="G203" s="904"/>
      <c r="H203" s="1051">
        <f t="shared" ref="H203:L203" si="74">H183</f>
        <v>2018</v>
      </c>
      <c r="I203" s="1051">
        <f t="shared" si="74"/>
        <v>2019</v>
      </c>
      <c r="J203" s="1051">
        <f t="shared" si="74"/>
        <v>2020</v>
      </c>
      <c r="K203" s="1051">
        <f t="shared" si="74"/>
        <v>2021</v>
      </c>
      <c r="L203" s="1051">
        <f t="shared" si="74"/>
        <v>2022</v>
      </c>
      <c r="M203" s="1051">
        <f>M183</f>
        <v>2023</v>
      </c>
      <c r="N203" s="868"/>
      <c r="O203" s="469"/>
      <c r="P203" s="429"/>
      <c r="Q203" s="429"/>
    </row>
    <row r="204" spans="2:17" ht="13.15" customHeight="1" x14ac:dyDescent="0.2">
      <c r="B204" s="84"/>
      <c r="C204" s="868"/>
      <c r="D204" s="1049"/>
      <c r="E204" s="904"/>
      <c r="F204" s="1008"/>
      <c r="G204" s="904"/>
      <c r="H204" s="1028">
        <v>0</v>
      </c>
      <c r="I204" s="1028">
        <f t="shared" ref="I204:J208" si="75">H204</f>
        <v>0</v>
      </c>
      <c r="J204" s="1028">
        <f t="shared" si="75"/>
        <v>0</v>
      </c>
      <c r="K204" s="1028">
        <f t="shared" ref="K204:M208" si="76">J204</f>
        <v>0</v>
      </c>
      <c r="L204" s="1028">
        <f t="shared" si="76"/>
        <v>0</v>
      </c>
      <c r="M204" s="1028">
        <f t="shared" si="76"/>
        <v>0</v>
      </c>
      <c r="N204" s="868"/>
      <c r="O204" s="469"/>
      <c r="P204" s="429"/>
      <c r="Q204" s="429"/>
    </row>
    <row r="205" spans="2:17" ht="13.15" customHeight="1" x14ac:dyDescent="0.2">
      <c r="B205" s="84"/>
      <c r="C205" s="868"/>
      <c r="D205" s="1049"/>
      <c r="E205" s="904"/>
      <c r="F205" s="1008"/>
      <c r="G205" s="904"/>
      <c r="H205" s="1028">
        <v>0</v>
      </c>
      <c r="I205" s="1028">
        <f t="shared" si="75"/>
        <v>0</v>
      </c>
      <c r="J205" s="1028">
        <f t="shared" si="75"/>
        <v>0</v>
      </c>
      <c r="K205" s="1028">
        <f t="shared" si="76"/>
        <v>0</v>
      </c>
      <c r="L205" s="1028">
        <f t="shared" si="76"/>
        <v>0</v>
      </c>
      <c r="M205" s="1028">
        <f t="shared" si="76"/>
        <v>0</v>
      </c>
      <c r="N205" s="868"/>
      <c r="O205" s="469"/>
      <c r="P205" s="429"/>
      <c r="Q205" s="429"/>
    </row>
    <row r="206" spans="2:17" ht="13.15" customHeight="1" x14ac:dyDescent="0.2">
      <c r="B206" s="84"/>
      <c r="C206" s="868"/>
      <c r="D206" s="1049"/>
      <c r="E206" s="904"/>
      <c r="F206" s="1008"/>
      <c r="G206" s="904"/>
      <c r="H206" s="1028">
        <v>0</v>
      </c>
      <c r="I206" s="1028">
        <f t="shared" si="75"/>
        <v>0</v>
      </c>
      <c r="J206" s="1028">
        <f t="shared" si="75"/>
        <v>0</v>
      </c>
      <c r="K206" s="1028">
        <f t="shared" si="76"/>
        <v>0</v>
      </c>
      <c r="L206" s="1028">
        <f t="shared" si="76"/>
        <v>0</v>
      </c>
      <c r="M206" s="1028">
        <f t="shared" si="76"/>
        <v>0</v>
      </c>
      <c r="N206" s="868"/>
      <c r="O206" s="469"/>
      <c r="P206" s="429"/>
      <c r="Q206" s="429"/>
    </row>
    <row r="207" spans="2:17" ht="13.15" customHeight="1" x14ac:dyDescent="0.2">
      <c r="B207" s="84"/>
      <c r="C207" s="868"/>
      <c r="D207" s="1049"/>
      <c r="E207" s="904"/>
      <c r="F207" s="1008"/>
      <c r="G207" s="904"/>
      <c r="H207" s="1028">
        <v>0</v>
      </c>
      <c r="I207" s="1028">
        <f t="shared" si="75"/>
        <v>0</v>
      </c>
      <c r="J207" s="1028">
        <f t="shared" si="75"/>
        <v>0</v>
      </c>
      <c r="K207" s="1028">
        <f t="shared" si="76"/>
        <v>0</v>
      </c>
      <c r="L207" s="1028">
        <f t="shared" si="76"/>
        <v>0</v>
      </c>
      <c r="M207" s="1028">
        <f t="shared" si="76"/>
        <v>0</v>
      </c>
      <c r="N207" s="868"/>
      <c r="O207" s="469"/>
      <c r="P207" s="429"/>
      <c r="Q207" s="429"/>
    </row>
    <row r="208" spans="2:17" ht="13.15" customHeight="1" x14ac:dyDescent="0.2">
      <c r="B208" s="84"/>
      <c r="C208" s="868"/>
      <c r="D208" s="1049"/>
      <c r="E208" s="904"/>
      <c r="F208" s="1008"/>
      <c r="G208" s="904"/>
      <c r="H208" s="1028">
        <v>0</v>
      </c>
      <c r="I208" s="1028">
        <f t="shared" si="75"/>
        <v>0</v>
      </c>
      <c r="J208" s="1028">
        <f t="shared" si="75"/>
        <v>0</v>
      </c>
      <c r="K208" s="1028">
        <f t="shared" si="76"/>
        <v>0</v>
      </c>
      <c r="L208" s="1028">
        <f t="shared" si="76"/>
        <v>0</v>
      </c>
      <c r="M208" s="1028">
        <f t="shared" si="76"/>
        <v>0</v>
      </c>
      <c r="N208" s="868"/>
      <c r="O208" s="469"/>
      <c r="P208" s="429"/>
      <c r="Q208" s="429"/>
    </row>
    <row r="209" spans="2:17" ht="13.15" customHeight="1" x14ac:dyDescent="0.2">
      <c r="B209" s="84"/>
      <c r="C209" s="868"/>
      <c r="D209" s="904"/>
      <c r="E209" s="904"/>
      <c r="F209" s="906"/>
      <c r="G209" s="904"/>
      <c r="H209" s="1043">
        <f t="shared" ref="H209:L209" si="77">SUM(H204:H208)</f>
        <v>0</v>
      </c>
      <c r="I209" s="1043">
        <f t="shared" si="77"/>
        <v>0</v>
      </c>
      <c r="J209" s="1043">
        <f t="shared" si="77"/>
        <v>0</v>
      </c>
      <c r="K209" s="1043">
        <f t="shared" si="77"/>
        <v>0</v>
      </c>
      <c r="L209" s="1043">
        <f t="shared" si="77"/>
        <v>0</v>
      </c>
      <c r="M209" s="1043">
        <f>SUM(M204:M208)</f>
        <v>0</v>
      </c>
      <c r="N209" s="868"/>
      <c r="O209" s="469"/>
      <c r="P209" s="429"/>
      <c r="Q209" s="429"/>
    </row>
    <row r="210" spans="2:17" ht="13.15" customHeight="1" x14ac:dyDescent="0.2">
      <c r="B210" s="84"/>
      <c r="C210" s="868"/>
      <c r="D210" s="904"/>
      <c r="E210" s="904"/>
      <c r="F210" s="906"/>
      <c r="G210" s="904"/>
      <c r="H210" s="904"/>
      <c r="I210" s="904"/>
      <c r="J210" s="904"/>
      <c r="K210" s="904"/>
      <c r="L210" s="904"/>
      <c r="M210" s="904"/>
      <c r="N210" s="868"/>
      <c r="O210" s="469"/>
      <c r="P210" s="429"/>
      <c r="Q210" s="429"/>
    </row>
    <row r="211" spans="2:17" ht="13.15" customHeight="1" x14ac:dyDescent="0.2">
      <c r="B211" s="84"/>
      <c r="C211" s="431"/>
      <c r="D211" s="806"/>
      <c r="E211" s="806"/>
      <c r="F211" s="807"/>
      <c r="G211" s="806"/>
      <c r="H211" s="808"/>
      <c r="I211" s="808"/>
      <c r="J211" s="808"/>
      <c r="K211" s="808"/>
      <c r="L211" s="808"/>
      <c r="M211" s="808"/>
      <c r="N211" s="431"/>
      <c r="O211" s="469"/>
      <c r="P211" s="429"/>
      <c r="Q211" s="429"/>
    </row>
    <row r="212" spans="2:17" ht="13.15" customHeight="1" x14ac:dyDescent="0.2">
      <c r="B212" s="84"/>
      <c r="C212" s="868"/>
      <c r="D212" s="868"/>
      <c r="E212" s="868"/>
      <c r="F212" s="919"/>
      <c r="G212" s="868"/>
      <c r="H212" s="1022"/>
      <c r="I212" s="1022"/>
      <c r="J212" s="1022"/>
      <c r="K212" s="1022"/>
      <c r="L212" s="1022"/>
      <c r="M212" s="1022"/>
      <c r="N212" s="868"/>
      <c r="O212" s="469"/>
      <c r="P212" s="429"/>
      <c r="Q212" s="429"/>
    </row>
    <row r="213" spans="2:17" ht="13.15" customHeight="1" x14ac:dyDescent="0.2">
      <c r="B213" s="84"/>
      <c r="C213" s="868"/>
      <c r="D213" s="868"/>
      <c r="E213" s="868"/>
      <c r="F213" s="919"/>
      <c r="G213" s="868"/>
      <c r="H213" s="1053" t="str">
        <f t="shared" ref="H213:L213" si="78">+H11</f>
        <v>2018/19</v>
      </c>
      <c r="I213" s="1053" t="str">
        <f t="shared" si="78"/>
        <v>2019/20</v>
      </c>
      <c r="J213" s="1053" t="str">
        <f t="shared" si="78"/>
        <v>2020/21</v>
      </c>
      <c r="K213" s="1053" t="str">
        <f t="shared" si="78"/>
        <v>2021/22</v>
      </c>
      <c r="L213" s="1053" t="str">
        <f t="shared" si="78"/>
        <v>2022/23</v>
      </c>
      <c r="M213" s="1053" t="str">
        <f>+M11</f>
        <v>2023/24</v>
      </c>
      <c r="N213" s="868"/>
      <c r="O213" s="469"/>
      <c r="P213" s="429"/>
      <c r="Q213" s="429"/>
    </row>
    <row r="214" spans="2:17" ht="13.15" customHeight="1" x14ac:dyDescent="0.2">
      <c r="B214" s="84"/>
      <c r="C214" s="868"/>
      <c r="D214" s="868"/>
      <c r="E214" s="868"/>
      <c r="F214" s="919"/>
      <c r="G214" s="868"/>
      <c r="H214" s="1054">
        <f t="shared" ref="H214:L214" si="79">+H19</f>
        <v>2018</v>
      </c>
      <c r="I214" s="1054">
        <f t="shared" si="79"/>
        <v>2019</v>
      </c>
      <c r="J214" s="1054">
        <f t="shared" si="79"/>
        <v>2020</v>
      </c>
      <c r="K214" s="1054">
        <f t="shared" si="79"/>
        <v>2021</v>
      </c>
      <c r="L214" s="1054">
        <f t="shared" si="79"/>
        <v>2022</v>
      </c>
      <c r="M214" s="1054">
        <f>+M19</f>
        <v>2023</v>
      </c>
      <c r="N214" s="868"/>
      <c r="O214" s="469"/>
      <c r="P214" s="429"/>
      <c r="Q214" s="429"/>
    </row>
    <row r="215" spans="2:17" ht="12.6" customHeight="1" x14ac:dyDescent="0.2">
      <c r="B215" s="84"/>
      <c r="C215" s="868"/>
      <c r="D215" s="868" t="s">
        <v>765</v>
      </c>
      <c r="E215" s="918"/>
      <c r="F215" s="915"/>
      <c r="G215" s="918"/>
      <c r="H215" s="1040">
        <f t="shared" ref="H215:L215" si="80">+H17+H37+H57+H77+H97+H121+H141+H161+H181+H201</f>
        <v>0</v>
      </c>
      <c r="I215" s="1040">
        <f t="shared" si="80"/>
        <v>0</v>
      </c>
      <c r="J215" s="1040">
        <f t="shared" si="80"/>
        <v>0</v>
      </c>
      <c r="K215" s="1040">
        <f t="shared" si="80"/>
        <v>0</v>
      </c>
      <c r="L215" s="1040">
        <f t="shared" si="80"/>
        <v>0</v>
      </c>
      <c r="M215" s="1040">
        <f>+M17+M37+M57+M77+M97+M121+M141+M161+M181+M201</f>
        <v>0</v>
      </c>
      <c r="N215" s="868"/>
      <c r="O215" s="469"/>
      <c r="P215" s="429"/>
      <c r="Q215" s="429"/>
    </row>
    <row r="216" spans="2:17" ht="13.15" customHeight="1" x14ac:dyDescent="0.2">
      <c r="B216" s="84"/>
      <c r="C216" s="970"/>
      <c r="D216" s="868" t="s">
        <v>766</v>
      </c>
      <c r="E216" s="868"/>
      <c r="F216" s="919"/>
      <c r="G216" s="868"/>
      <c r="H216" s="1040">
        <f t="shared" ref="H216:L216" si="81">+H25+H45+H65+H85+H105+H129+H149+H169+H189+H209</f>
        <v>0</v>
      </c>
      <c r="I216" s="1040">
        <f t="shared" si="81"/>
        <v>0</v>
      </c>
      <c r="J216" s="1040">
        <f t="shared" si="81"/>
        <v>0</v>
      </c>
      <c r="K216" s="1040">
        <f t="shared" si="81"/>
        <v>0</v>
      </c>
      <c r="L216" s="1040">
        <f t="shared" si="81"/>
        <v>0</v>
      </c>
      <c r="M216" s="1040">
        <f>+M25+M45+M65+M85+M105+M129+M149+M169+M189+M209</f>
        <v>0</v>
      </c>
      <c r="N216" s="970"/>
      <c r="O216" s="469"/>
      <c r="P216" s="429"/>
      <c r="Q216" s="429"/>
    </row>
    <row r="217" spans="2:17" ht="13.15" customHeight="1" x14ac:dyDescent="0.2">
      <c r="B217" s="84"/>
      <c r="C217" s="970"/>
      <c r="D217" s="918" t="s">
        <v>613</v>
      </c>
      <c r="E217" s="1055"/>
      <c r="F217" s="1055"/>
      <c r="G217" s="1055"/>
      <c r="H217" s="1030">
        <f>+H215+5/12*H216+7/12*I216</f>
        <v>0</v>
      </c>
      <c r="I217" s="1030">
        <f>+I215+5/12*I216+7/12*J216</f>
        <v>0</v>
      </c>
      <c r="J217" s="1030">
        <f>+J215+5/12*J216+7/12*K216</f>
        <v>0</v>
      </c>
      <c r="K217" s="1030">
        <f>+K215+5/12*K216+7/12*L216</f>
        <v>0</v>
      </c>
      <c r="L217" s="1030">
        <f>+L215+L216</f>
        <v>0</v>
      </c>
      <c r="M217" s="1030">
        <f>+M215+M216</f>
        <v>0</v>
      </c>
      <c r="N217" s="970"/>
      <c r="O217" s="469"/>
      <c r="P217" s="429"/>
      <c r="Q217" s="429"/>
    </row>
    <row r="218" spans="2:17" ht="13.15" customHeight="1" x14ac:dyDescent="0.2">
      <c r="B218" s="84"/>
      <c r="C218" s="970"/>
      <c r="D218" s="918" t="s">
        <v>614</v>
      </c>
      <c r="E218" s="1055"/>
      <c r="F218" s="1055"/>
      <c r="G218" s="1055"/>
      <c r="H218" s="1024"/>
      <c r="I218" s="1030">
        <f t="shared" ref="I218:M218" si="82">+I216+7/12*H215+5/12*I215</f>
        <v>0</v>
      </c>
      <c r="J218" s="1030">
        <f t="shared" si="82"/>
        <v>0</v>
      </c>
      <c r="K218" s="1030">
        <f t="shared" si="82"/>
        <v>0</v>
      </c>
      <c r="L218" s="1030">
        <f t="shared" si="82"/>
        <v>0</v>
      </c>
      <c r="M218" s="1030">
        <f t="shared" si="82"/>
        <v>0</v>
      </c>
      <c r="N218" s="970"/>
      <c r="O218" s="469"/>
      <c r="P218" s="429"/>
      <c r="Q218" s="429"/>
    </row>
    <row r="219" spans="2:17" ht="13.15" customHeight="1" x14ac:dyDescent="0.2">
      <c r="B219" s="84"/>
      <c r="C219" s="970"/>
      <c r="D219" s="970"/>
      <c r="E219" s="970"/>
      <c r="F219" s="970"/>
      <c r="G219" s="970"/>
      <c r="H219" s="970"/>
      <c r="I219" s="970"/>
      <c r="J219" s="970"/>
      <c r="K219" s="970"/>
      <c r="L219" s="970"/>
      <c r="M219" s="970"/>
      <c r="N219" s="970"/>
      <c r="O219" s="469"/>
      <c r="P219" s="429"/>
      <c r="Q219" s="429"/>
    </row>
    <row r="220" spans="2:17" ht="13.15" customHeight="1" x14ac:dyDescent="0.2">
      <c r="B220" s="84"/>
      <c r="C220" s="85"/>
      <c r="D220" s="85"/>
      <c r="E220" s="85"/>
      <c r="F220" s="78"/>
      <c r="G220" s="85"/>
      <c r="H220" s="78"/>
      <c r="I220" s="78"/>
      <c r="J220" s="78"/>
      <c r="K220" s="78"/>
      <c r="L220" s="78"/>
      <c r="M220" s="78"/>
      <c r="N220" s="85"/>
      <c r="O220" s="469"/>
      <c r="P220" s="429"/>
      <c r="Q220" s="429"/>
    </row>
    <row r="221" spans="2:17" ht="13.15" customHeight="1" x14ac:dyDescent="0.2">
      <c r="B221" s="94"/>
      <c r="C221" s="91"/>
      <c r="D221" s="91"/>
      <c r="E221" s="91"/>
      <c r="F221" s="92"/>
      <c r="G221" s="91"/>
      <c r="H221" s="92"/>
      <c r="I221" s="92"/>
      <c r="J221" s="92"/>
      <c r="K221" s="92"/>
      <c r="L221" s="92"/>
      <c r="M221" s="92"/>
      <c r="N221" s="91"/>
      <c r="O221" s="93"/>
      <c r="P221" s="429"/>
      <c r="Q221" s="429"/>
    </row>
    <row r="222" spans="2:17" s="805" customFormat="1" ht="13.15" customHeight="1" x14ac:dyDescent="0.2"/>
    <row r="223" spans="2:17" s="805" customFormat="1" ht="13.15" customHeight="1" x14ac:dyDescent="0.2"/>
    <row r="224" spans="2:17" s="805" customFormat="1" ht="13.15" customHeight="1" x14ac:dyDescent="0.2"/>
    <row r="225" spans="1:48" s="805" customFormat="1" ht="13.15" customHeight="1" x14ac:dyDescent="0.2"/>
    <row r="226" spans="1:48" s="390" customFormat="1" ht="13.15" customHeight="1" x14ac:dyDescent="0.2">
      <c r="A226" s="805"/>
      <c r="B226" s="805"/>
      <c r="C226" s="805"/>
      <c r="D226" s="805"/>
      <c r="E226" s="805"/>
      <c r="F226" s="805"/>
      <c r="G226" s="805"/>
      <c r="H226" s="805"/>
      <c r="I226" s="805"/>
      <c r="J226" s="805"/>
      <c r="K226" s="805"/>
      <c r="L226" s="805"/>
      <c r="M226" s="805"/>
      <c r="N226" s="805"/>
      <c r="O226" s="805"/>
      <c r="P226" s="805"/>
      <c r="Q226" s="805"/>
      <c r="R226" s="805"/>
      <c r="S226" s="805"/>
      <c r="T226" s="805"/>
      <c r="U226" s="805"/>
      <c r="V226" s="805"/>
      <c r="W226" s="805"/>
      <c r="X226" s="805"/>
      <c r="Y226" s="805"/>
      <c r="Z226" s="805"/>
      <c r="AA226" s="805"/>
      <c r="AB226" s="805"/>
      <c r="AC226" s="805"/>
      <c r="AD226" s="805"/>
      <c r="AE226" s="805"/>
      <c r="AF226" s="805"/>
      <c r="AG226" s="805"/>
      <c r="AH226" s="805"/>
      <c r="AI226" s="805"/>
      <c r="AJ226" s="805"/>
      <c r="AK226" s="805"/>
      <c r="AL226" s="805"/>
      <c r="AM226" s="805"/>
      <c r="AN226" s="805"/>
      <c r="AO226" s="805"/>
      <c r="AP226" s="805"/>
      <c r="AQ226" s="805"/>
      <c r="AR226" s="805"/>
      <c r="AS226" s="805"/>
      <c r="AT226" s="805"/>
      <c r="AU226" s="805"/>
      <c r="AV226" s="805"/>
    </row>
    <row r="227" spans="1:48" s="390" customFormat="1" ht="13.15" customHeight="1" x14ac:dyDescent="0.2">
      <c r="A227" s="805"/>
      <c r="B227" s="805"/>
      <c r="C227" s="805"/>
      <c r="D227" s="805"/>
      <c r="E227" s="805"/>
      <c r="F227" s="805"/>
      <c r="G227" s="805"/>
      <c r="H227" s="805"/>
      <c r="I227" s="805"/>
      <c r="J227" s="805"/>
      <c r="K227" s="805"/>
      <c r="L227" s="805"/>
      <c r="M227" s="805"/>
      <c r="N227" s="805"/>
      <c r="O227" s="805"/>
      <c r="P227" s="805"/>
      <c r="Q227" s="805"/>
      <c r="R227" s="805"/>
      <c r="S227" s="805"/>
      <c r="T227" s="805"/>
      <c r="U227" s="805"/>
      <c r="V227" s="805"/>
      <c r="W227" s="805"/>
      <c r="X227" s="805"/>
      <c r="Y227" s="805"/>
      <c r="Z227" s="805"/>
      <c r="AA227" s="805"/>
      <c r="AB227" s="805"/>
      <c r="AC227" s="805"/>
      <c r="AD227" s="805"/>
      <c r="AE227" s="805"/>
      <c r="AF227" s="805"/>
      <c r="AG227" s="805"/>
      <c r="AH227" s="805"/>
      <c r="AI227" s="805"/>
      <c r="AJ227" s="805"/>
      <c r="AK227" s="805"/>
      <c r="AL227" s="805"/>
      <c r="AM227" s="805"/>
      <c r="AN227" s="805"/>
      <c r="AO227" s="805"/>
      <c r="AP227" s="805"/>
      <c r="AQ227" s="805"/>
      <c r="AR227" s="805"/>
      <c r="AS227" s="805"/>
      <c r="AT227" s="805"/>
      <c r="AU227" s="805"/>
      <c r="AV227" s="805"/>
    </row>
    <row r="228" spans="1:48" s="390" customFormat="1" ht="13.15" customHeight="1" x14ac:dyDescent="0.2">
      <c r="A228" s="805"/>
      <c r="B228" s="805"/>
      <c r="C228" s="805"/>
      <c r="D228" s="805"/>
      <c r="E228" s="805"/>
      <c r="F228" s="805"/>
      <c r="G228" s="805"/>
      <c r="H228" s="805"/>
      <c r="I228" s="805"/>
      <c r="J228" s="805"/>
      <c r="K228" s="805"/>
      <c r="L228" s="805"/>
      <c r="M228" s="805"/>
      <c r="N228" s="805"/>
      <c r="O228" s="805"/>
      <c r="P228" s="805"/>
      <c r="Q228" s="805"/>
      <c r="R228" s="805"/>
      <c r="S228" s="805"/>
      <c r="T228" s="805"/>
      <c r="U228" s="805"/>
      <c r="V228" s="805"/>
      <c r="W228" s="805"/>
      <c r="X228" s="805"/>
      <c r="Y228" s="805"/>
      <c r="Z228" s="805"/>
      <c r="AA228" s="805"/>
      <c r="AB228" s="805"/>
      <c r="AC228" s="805"/>
      <c r="AD228" s="805"/>
      <c r="AE228" s="805"/>
      <c r="AF228" s="805"/>
      <c r="AG228" s="805"/>
      <c r="AH228" s="805"/>
      <c r="AI228" s="805"/>
      <c r="AJ228" s="805"/>
      <c r="AK228" s="805"/>
      <c r="AL228" s="805"/>
      <c r="AM228" s="805"/>
      <c r="AN228" s="805"/>
      <c r="AO228" s="805"/>
      <c r="AP228" s="805"/>
      <c r="AQ228" s="805"/>
      <c r="AR228" s="805"/>
      <c r="AS228" s="805"/>
      <c r="AT228" s="805"/>
      <c r="AU228" s="805"/>
      <c r="AV228" s="805"/>
    </row>
    <row r="229" spans="1:48" s="390" customFormat="1" ht="13.15" customHeight="1" x14ac:dyDescent="0.2">
      <c r="A229" s="805"/>
      <c r="B229" s="805"/>
      <c r="C229" s="805"/>
      <c r="D229" s="805"/>
      <c r="E229" s="805"/>
      <c r="F229" s="805"/>
      <c r="G229" s="805"/>
      <c r="H229" s="805"/>
      <c r="I229" s="805"/>
      <c r="J229" s="805"/>
      <c r="K229" s="805"/>
      <c r="L229" s="805"/>
      <c r="M229" s="805"/>
      <c r="N229" s="805"/>
      <c r="O229" s="805"/>
      <c r="P229" s="805"/>
      <c r="Q229" s="805"/>
      <c r="R229" s="805"/>
      <c r="S229" s="805"/>
      <c r="T229" s="805"/>
      <c r="U229" s="805"/>
      <c r="V229" s="805"/>
      <c r="W229" s="805"/>
      <c r="X229" s="805"/>
      <c r="Y229" s="805"/>
      <c r="Z229" s="805"/>
      <c r="AA229" s="805"/>
      <c r="AB229" s="805"/>
      <c r="AC229" s="805"/>
      <c r="AD229" s="805"/>
      <c r="AE229" s="805"/>
      <c r="AF229" s="805"/>
      <c r="AG229" s="805"/>
      <c r="AH229" s="805"/>
      <c r="AI229" s="805"/>
      <c r="AJ229" s="805"/>
      <c r="AK229" s="805"/>
      <c r="AL229" s="805"/>
      <c r="AM229" s="805"/>
      <c r="AN229" s="805"/>
      <c r="AO229" s="805"/>
      <c r="AP229" s="805"/>
      <c r="AQ229" s="805"/>
      <c r="AR229" s="805"/>
      <c r="AS229" s="805"/>
      <c r="AT229" s="805"/>
      <c r="AU229" s="805"/>
      <c r="AV229" s="805"/>
    </row>
    <row r="230" spans="1:48" s="390" customFormat="1" ht="13.15" customHeight="1" x14ac:dyDescent="0.2">
      <c r="A230" s="805"/>
      <c r="B230" s="805"/>
      <c r="C230" s="805"/>
      <c r="D230" s="805"/>
      <c r="E230" s="805"/>
      <c r="F230" s="805"/>
      <c r="G230" s="805"/>
      <c r="H230" s="805"/>
      <c r="I230" s="805"/>
      <c r="J230" s="805"/>
      <c r="K230" s="805"/>
      <c r="L230" s="805"/>
      <c r="M230" s="805"/>
      <c r="N230" s="805"/>
      <c r="O230" s="805"/>
      <c r="P230" s="805"/>
      <c r="Q230" s="805"/>
      <c r="R230" s="805"/>
      <c r="S230" s="805"/>
      <c r="T230" s="805"/>
      <c r="U230" s="805"/>
      <c r="V230" s="805"/>
      <c r="W230" s="805"/>
      <c r="X230" s="805"/>
      <c r="Y230" s="805"/>
      <c r="Z230" s="805"/>
      <c r="AA230" s="805"/>
      <c r="AB230" s="805"/>
      <c r="AC230" s="805"/>
      <c r="AD230" s="805"/>
      <c r="AE230" s="805"/>
      <c r="AF230" s="805"/>
      <c r="AG230" s="805"/>
      <c r="AH230" s="805"/>
      <c r="AI230" s="805"/>
      <c r="AJ230" s="805"/>
      <c r="AK230" s="805"/>
      <c r="AL230" s="805"/>
      <c r="AM230" s="805"/>
      <c r="AN230" s="805"/>
      <c r="AO230" s="805"/>
      <c r="AP230" s="805"/>
      <c r="AQ230" s="805"/>
      <c r="AR230" s="805"/>
      <c r="AS230" s="805"/>
      <c r="AT230" s="805"/>
      <c r="AU230" s="805"/>
      <c r="AV230" s="805"/>
    </row>
    <row r="231" spans="1:48" s="390" customFormat="1" ht="13.15" customHeight="1" x14ac:dyDescent="0.2">
      <c r="A231" s="805"/>
      <c r="B231" s="805"/>
      <c r="C231" s="805"/>
      <c r="D231" s="805"/>
      <c r="E231" s="805"/>
      <c r="F231" s="805"/>
      <c r="G231" s="805"/>
      <c r="H231" s="805"/>
      <c r="I231" s="805"/>
      <c r="J231" s="805"/>
      <c r="K231" s="805"/>
      <c r="L231" s="805"/>
      <c r="M231" s="805"/>
      <c r="N231" s="805"/>
      <c r="O231" s="805"/>
      <c r="P231" s="805"/>
      <c r="Q231" s="805"/>
      <c r="R231" s="805"/>
      <c r="S231" s="805"/>
      <c r="T231" s="805"/>
      <c r="U231" s="805"/>
      <c r="V231" s="805"/>
      <c r="W231" s="805"/>
      <c r="X231" s="805"/>
      <c r="Y231" s="805"/>
      <c r="Z231" s="805"/>
      <c r="AA231" s="805"/>
      <c r="AB231" s="805"/>
      <c r="AC231" s="805"/>
      <c r="AD231" s="805"/>
      <c r="AE231" s="805"/>
      <c r="AF231" s="805"/>
      <c r="AG231" s="805"/>
      <c r="AH231" s="805"/>
      <c r="AI231" s="805"/>
      <c r="AJ231" s="805"/>
      <c r="AK231" s="805"/>
      <c r="AL231" s="805"/>
      <c r="AM231" s="805"/>
      <c r="AN231" s="805"/>
      <c r="AO231" s="805"/>
      <c r="AP231" s="805"/>
      <c r="AQ231" s="805"/>
      <c r="AR231" s="805"/>
      <c r="AS231" s="805"/>
      <c r="AT231" s="805"/>
      <c r="AU231" s="805"/>
      <c r="AV231" s="805"/>
    </row>
    <row r="232" spans="1:48" s="390" customFormat="1" ht="13.15" customHeight="1" x14ac:dyDescent="0.2">
      <c r="A232" s="805"/>
      <c r="B232" s="805"/>
      <c r="C232" s="805"/>
      <c r="D232" s="805"/>
      <c r="E232" s="805"/>
      <c r="F232" s="805"/>
      <c r="G232" s="805"/>
      <c r="H232" s="805"/>
      <c r="I232" s="805"/>
      <c r="J232" s="805"/>
      <c r="K232" s="805"/>
      <c r="L232" s="805"/>
      <c r="M232" s="805"/>
      <c r="N232" s="805"/>
      <c r="O232" s="805"/>
      <c r="P232" s="805"/>
      <c r="Q232" s="805"/>
      <c r="R232" s="805"/>
      <c r="S232" s="805"/>
      <c r="T232" s="805"/>
      <c r="U232" s="805"/>
      <c r="V232" s="805"/>
      <c r="W232" s="805"/>
      <c r="X232" s="805"/>
      <c r="Y232" s="805"/>
      <c r="Z232" s="805"/>
      <c r="AA232" s="805"/>
      <c r="AB232" s="805"/>
      <c r="AC232" s="805"/>
      <c r="AD232" s="805"/>
      <c r="AE232" s="805"/>
      <c r="AF232" s="805"/>
      <c r="AG232" s="805"/>
      <c r="AH232" s="805"/>
      <c r="AI232" s="805"/>
      <c r="AJ232" s="805"/>
      <c r="AK232" s="805"/>
      <c r="AL232" s="805"/>
      <c r="AM232" s="805"/>
      <c r="AN232" s="805"/>
      <c r="AO232" s="805"/>
      <c r="AP232" s="805"/>
      <c r="AQ232" s="805"/>
      <c r="AR232" s="805"/>
      <c r="AS232" s="805"/>
      <c r="AT232" s="805"/>
      <c r="AU232" s="805"/>
      <c r="AV232" s="805"/>
    </row>
    <row r="233" spans="1:48" ht="13.15" customHeight="1" x14ac:dyDescent="0.2">
      <c r="B233" s="429"/>
      <c r="C233" s="429"/>
      <c r="D233" s="429"/>
      <c r="E233" s="429"/>
      <c r="F233" s="560"/>
      <c r="G233" s="429"/>
      <c r="H233" s="560"/>
      <c r="I233" s="560"/>
      <c r="J233" s="560"/>
      <c r="K233" s="560"/>
      <c r="L233" s="560"/>
      <c r="M233" s="560"/>
      <c r="N233" s="429"/>
      <c r="O233" s="429"/>
      <c r="P233" s="429"/>
      <c r="Q233" s="429"/>
    </row>
    <row r="234" spans="1:48" ht="13.15" customHeight="1" x14ac:dyDescent="0.2">
      <c r="B234" s="429"/>
      <c r="C234" s="429"/>
      <c r="D234" s="429"/>
      <c r="E234" s="429"/>
      <c r="F234" s="560"/>
      <c r="G234" s="429"/>
      <c r="H234" s="560"/>
      <c r="I234" s="560"/>
      <c r="J234" s="560"/>
      <c r="K234" s="560"/>
      <c r="L234" s="560"/>
      <c r="M234" s="560"/>
      <c r="N234" s="429"/>
      <c r="O234" s="429"/>
      <c r="P234" s="429"/>
      <c r="Q234" s="429"/>
    </row>
    <row r="235" spans="1:48" ht="13.15" customHeight="1" x14ac:dyDescent="0.2">
      <c r="B235" s="429"/>
      <c r="C235" s="429"/>
      <c r="D235" s="429"/>
      <c r="E235" s="429"/>
      <c r="F235" s="560"/>
      <c r="G235" s="429"/>
      <c r="H235" s="560"/>
      <c r="I235" s="560"/>
      <c r="J235" s="560"/>
      <c r="K235" s="560"/>
      <c r="L235" s="560"/>
      <c r="M235" s="560"/>
      <c r="N235" s="429"/>
      <c r="O235" s="429"/>
      <c r="P235" s="429"/>
      <c r="Q235" s="429"/>
    </row>
    <row r="236" spans="1:48" ht="13.15" customHeight="1" x14ac:dyDescent="0.2">
      <c r="B236" s="429"/>
      <c r="C236" s="429"/>
      <c r="D236" s="429"/>
      <c r="E236" s="429"/>
      <c r="F236" s="560"/>
      <c r="G236" s="429"/>
      <c r="H236" s="560"/>
      <c r="I236" s="560"/>
      <c r="J236" s="560"/>
      <c r="K236" s="560"/>
      <c r="L236" s="560"/>
      <c r="M236" s="560"/>
      <c r="N236" s="429"/>
      <c r="O236" s="429"/>
      <c r="P236" s="429"/>
      <c r="Q236" s="429"/>
    </row>
    <row r="237" spans="1:48" ht="13.15" customHeight="1" x14ac:dyDescent="0.2">
      <c r="B237" s="429"/>
      <c r="C237" s="429"/>
      <c r="D237" s="429"/>
      <c r="E237" s="429"/>
      <c r="F237" s="560"/>
      <c r="G237" s="429"/>
      <c r="H237" s="560"/>
      <c r="I237" s="560"/>
      <c r="J237" s="560"/>
      <c r="K237" s="560"/>
      <c r="L237" s="560"/>
      <c r="M237" s="560"/>
      <c r="N237" s="429"/>
      <c r="O237" s="429"/>
      <c r="P237" s="429"/>
      <c r="Q237" s="429"/>
    </row>
    <row r="238" spans="1:48" ht="13.15" customHeight="1" x14ac:dyDescent="0.2">
      <c r="B238" s="429"/>
      <c r="C238" s="429"/>
      <c r="D238" s="429"/>
      <c r="E238" s="429"/>
      <c r="F238" s="560"/>
      <c r="G238" s="429"/>
      <c r="H238" s="560"/>
      <c r="I238" s="560"/>
      <c r="J238" s="560"/>
      <c r="K238" s="560"/>
      <c r="L238" s="560"/>
      <c r="M238" s="560"/>
      <c r="N238" s="429"/>
      <c r="O238" s="429"/>
      <c r="P238" s="429"/>
      <c r="Q238" s="429"/>
    </row>
    <row r="239" spans="1:48" ht="13.15" customHeight="1" x14ac:dyDescent="0.2">
      <c r="B239" s="429"/>
      <c r="C239" s="429"/>
      <c r="D239" s="429"/>
      <c r="E239" s="429"/>
      <c r="F239" s="560"/>
      <c r="G239" s="429"/>
      <c r="H239" s="560"/>
      <c r="I239" s="560"/>
      <c r="J239" s="560"/>
      <c r="K239" s="560"/>
      <c r="L239" s="560"/>
      <c r="M239" s="560"/>
      <c r="N239" s="429"/>
      <c r="O239" s="429"/>
      <c r="P239" s="429"/>
      <c r="Q239" s="429"/>
    </row>
    <row r="240" spans="1:48" ht="13.15" customHeight="1" x14ac:dyDescent="0.2">
      <c r="B240" s="429"/>
      <c r="C240" s="429"/>
      <c r="D240" s="429"/>
      <c r="E240" s="429"/>
      <c r="F240" s="560"/>
      <c r="G240" s="429"/>
      <c r="H240" s="560"/>
      <c r="I240" s="560"/>
      <c r="J240" s="560"/>
      <c r="K240" s="560"/>
      <c r="L240" s="560"/>
      <c r="M240" s="560"/>
      <c r="N240" s="429"/>
      <c r="O240" s="429"/>
      <c r="P240" s="429"/>
      <c r="Q240" s="429"/>
    </row>
    <row r="241" spans="2:17" ht="13.15" customHeight="1" x14ac:dyDescent="0.2">
      <c r="B241" s="429"/>
      <c r="C241" s="429"/>
      <c r="D241" s="429"/>
      <c r="E241" s="429"/>
      <c r="F241" s="560"/>
      <c r="G241" s="429"/>
      <c r="H241" s="560"/>
      <c r="I241" s="560"/>
      <c r="J241" s="560"/>
      <c r="K241" s="560"/>
      <c r="L241" s="560"/>
      <c r="M241" s="560"/>
      <c r="N241" s="429"/>
      <c r="O241" s="429"/>
      <c r="P241" s="429"/>
      <c r="Q241" s="429"/>
    </row>
    <row r="242" spans="2:17" ht="13.15" customHeight="1" x14ac:dyDescent="0.2">
      <c r="B242" s="429"/>
      <c r="C242" s="429"/>
      <c r="D242" s="429"/>
      <c r="E242" s="429"/>
      <c r="F242" s="560"/>
      <c r="G242" s="429"/>
      <c r="H242" s="560"/>
      <c r="I242" s="560"/>
      <c r="J242" s="560"/>
      <c r="K242" s="560"/>
      <c r="L242" s="560"/>
      <c r="M242" s="560"/>
      <c r="N242" s="429"/>
      <c r="O242" s="429"/>
      <c r="P242" s="429"/>
      <c r="Q242" s="429"/>
    </row>
    <row r="243" spans="2:17" ht="13.15" customHeight="1" x14ac:dyDescent="0.2">
      <c r="B243" s="429"/>
      <c r="C243" s="429"/>
      <c r="D243" s="429"/>
      <c r="E243" s="429"/>
      <c r="F243" s="560"/>
      <c r="G243" s="429"/>
      <c r="H243" s="560"/>
      <c r="I243" s="560"/>
      <c r="J243" s="560"/>
      <c r="K243" s="560"/>
      <c r="L243" s="560"/>
      <c r="M243" s="560"/>
      <c r="N243" s="429"/>
      <c r="O243" s="429"/>
      <c r="P243" s="429"/>
      <c r="Q243" s="429"/>
    </row>
    <row r="244" spans="2:17" ht="13.15" customHeight="1" x14ac:dyDescent="0.2">
      <c r="B244" s="429"/>
      <c r="C244" s="429"/>
      <c r="D244" s="429"/>
      <c r="E244" s="429"/>
      <c r="F244" s="560"/>
      <c r="G244" s="429"/>
      <c r="H244" s="560"/>
      <c r="I244" s="560"/>
      <c r="J244" s="560"/>
      <c r="K244" s="560"/>
      <c r="L244" s="560"/>
      <c r="M244" s="560"/>
      <c r="N244" s="429"/>
      <c r="O244" s="429"/>
      <c r="P244" s="429"/>
      <c r="Q244" s="429"/>
    </row>
    <row r="245" spans="2:17" ht="13.15" customHeight="1" x14ac:dyDescent="0.2">
      <c r="B245" s="429"/>
      <c r="C245" s="429"/>
      <c r="D245" s="429"/>
      <c r="E245" s="429"/>
      <c r="F245" s="560"/>
      <c r="G245" s="429"/>
      <c r="H245" s="560"/>
      <c r="I245" s="560"/>
      <c r="J245" s="560"/>
      <c r="K245" s="560"/>
      <c r="L245" s="560"/>
      <c r="M245" s="560"/>
      <c r="N245" s="429"/>
      <c r="O245" s="429"/>
      <c r="P245" s="429"/>
      <c r="Q245" s="429"/>
    </row>
    <row r="246" spans="2:17" ht="13.15" customHeight="1" x14ac:dyDescent="0.2">
      <c r="B246" s="429"/>
      <c r="C246" s="429"/>
      <c r="D246" s="429"/>
      <c r="E246" s="429"/>
      <c r="F246" s="560"/>
      <c r="G246" s="429"/>
      <c r="H246" s="560"/>
      <c r="I246" s="560"/>
      <c r="J246" s="560"/>
      <c r="K246" s="560"/>
      <c r="L246" s="560"/>
      <c r="M246" s="560"/>
      <c r="N246" s="429"/>
      <c r="O246" s="429"/>
      <c r="P246" s="429"/>
      <c r="Q246" s="429"/>
    </row>
    <row r="247" spans="2:17" ht="13.15" customHeight="1" x14ac:dyDescent="0.2">
      <c r="B247" s="429"/>
      <c r="C247" s="429"/>
      <c r="D247" s="429"/>
      <c r="E247" s="429"/>
      <c r="F247" s="560"/>
      <c r="G247" s="429"/>
      <c r="H247" s="560"/>
      <c r="I247" s="560"/>
      <c r="J247" s="560"/>
      <c r="K247" s="560"/>
      <c r="L247" s="560"/>
      <c r="M247" s="560"/>
      <c r="N247" s="429"/>
      <c r="O247" s="429"/>
      <c r="P247" s="429"/>
      <c r="Q247" s="429"/>
    </row>
    <row r="248" spans="2:17" ht="13.15" customHeight="1" x14ac:dyDescent="0.2">
      <c r="B248" s="429"/>
      <c r="C248" s="429"/>
      <c r="D248" s="429"/>
      <c r="E248" s="429"/>
      <c r="F248" s="560"/>
      <c r="G248" s="429"/>
      <c r="H248" s="560"/>
      <c r="I248" s="560"/>
      <c r="J248" s="560"/>
      <c r="K248" s="560"/>
      <c r="L248" s="560"/>
      <c r="M248" s="560"/>
      <c r="N248" s="429"/>
      <c r="O248" s="429"/>
      <c r="P248" s="429"/>
      <c r="Q248" s="429"/>
    </row>
    <row r="249" spans="2:17" ht="13.15" customHeight="1" x14ac:dyDescent="0.2">
      <c r="B249" s="429"/>
      <c r="C249" s="429"/>
      <c r="D249" s="429"/>
      <c r="E249" s="429"/>
      <c r="F249" s="560"/>
      <c r="G249" s="429"/>
      <c r="H249" s="560"/>
      <c r="I249" s="560"/>
      <c r="J249" s="560"/>
      <c r="K249" s="560"/>
      <c r="L249" s="560"/>
      <c r="M249" s="560"/>
      <c r="N249" s="429"/>
      <c r="O249" s="429"/>
      <c r="P249" s="429"/>
      <c r="Q249" s="429"/>
    </row>
    <row r="250" spans="2:17" ht="13.15" customHeight="1" x14ac:dyDescent="0.2">
      <c r="B250" s="429"/>
      <c r="C250" s="429"/>
      <c r="D250" s="429"/>
      <c r="E250" s="429"/>
      <c r="F250" s="560"/>
      <c r="G250" s="429"/>
      <c r="H250" s="560"/>
      <c r="I250" s="560"/>
      <c r="J250" s="560"/>
      <c r="K250" s="560"/>
      <c r="L250" s="560"/>
      <c r="M250" s="560"/>
      <c r="N250" s="429"/>
      <c r="O250" s="429"/>
      <c r="P250" s="429"/>
      <c r="Q250" s="429"/>
    </row>
    <row r="251" spans="2:17" ht="13.15" customHeight="1" x14ac:dyDescent="0.2">
      <c r="B251" s="429"/>
      <c r="C251" s="429"/>
      <c r="D251" s="429"/>
      <c r="E251" s="429"/>
      <c r="F251" s="560"/>
      <c r="G251" s="429"/>
      <c r="H251" s="560"/>
      <c r="I251" s="560"/>
      <c r="J251" s="560"/>
      <c r="K251" s="560"/>
      <c r="L251" s="560"/>
      <c r="M251" s="560"/>
      <c r="N251" s="429"/>
      <c r="O251" s="429"/>
      <c r="P251" s="429"/>
      <c r="Q251" s="429"/>
    </row>
    <row r="252" spans="2:17" ht="13.15" customHeight="1" x14ac:dyDescent="0.2">
      <c r="B252" s="429"/>
      <c r="C252" s="429"/>
      <c r="D252" s="429"/>
      <c r="E252" s="429"/>
      <c r="F252" s="560"/>
      <c r="G252" s="429"/>
      <c r="H252" s="560"/>
      <c r="I252" s="560"/>
      <c r="J252" s="560"/>
      <c r="K252" s="560"/>
      <c r="L252" s="560"/>
      <c r="M252" s="560"/>
      <c r="N252" s="429"/>
      <c r="O252" s="429"/>
      <c r="P252" s="429"/>
      <c r="Q252" s="429"/>
    </row>
    <row r="253" spans="2:17" ht="13.15" customHeight="1" x14ac:dyDescent="0.2">
      <c r="B253" s="429"/>
      <c r="C253" s="429"/>
      <c r="D253" s="429"/>
      <c r="E253" s="429"/>
      <c r="F253" s="560"/>
      <c r="G253" s="429"/>
      <c r="H253" s="560"/>
      <c r="I253" s="560"/>
      <c r="J253" s="560"/>
      <c r="K253" s="560"/>
      <c r="L253" s="560"/>
      <c r="M253" s="560"/>
      <c r="N253" s="429"/>
      <c r="O253" s="429"/>
      <c r="P253" s="429"/>
      <c r="Q253" s="429"/>
    </row>
    <row r="254" spans="2:17" ht="13.15" customHeight="1" x14ac:dyDescent="0.2">
      <c r="B254" s="429"/>
      <c r="C254" s="429"/>
      <c r="D254" s="429"/>
      <c r="E254" s="429"/>
      <c r="F254" s="560"/>
      <c r="G254" s="429"/>
      <c r="H254" s="560"/>
      <c r="I254" s="560"/>
      <c r="J254" s="560"/>
      <c r="K254" s="560"/>
      <c r="L254" s="560"/>
      <c r="M254" s="560"/>
      <c r="N254" s="429"/>
      <c r="O254" s="429"/>
      <c r="P254" s="429"/>
      <c r="Q254" s="429"/>
    </row>
    <row r="255" spans="2:17" ht="13.15" customHeight="1" x14ac:dyDescent="0.2">
      <c r="B255" s="429"/>
      <c r="C255" s="429"/>
      <c r="D255" s="429"/>
      <c r="E255" s="429"/>
      <c r="F255" s="560"/>
      <c r="G255" s="429"/>
      <c r="H255" s="560"/>
      <c r="I255" s="560"/>
      <c r="J255" s="560"/>
      <c r="K255" s="560"/>
      <c r="L255" s="560"/>
      <c r="M255" s="560"/>
      <c r="N255" s="429"/>
      <c r="O255" s="429"/>
      <c r="P255" s="429"/>
      <c r="Q255" s="429"/>
    </row>
    <row r="256" spans="2:17" ht="13.15" customHeight="1" x14ac:dyDescent="0.2">
      <c r="B256" s="429"/>
      <c r="C256" s="429"/>
      <c r="D256" s="429"/>
      <c r="E256" s="429"/>
      <c r="F256" s="560"/>
      <c r="G256" s="429"/>
      <c r="H256" s="560"/>
      <c r="I256" s="560"/>
      <c r="J256" s="560"/>
      <c r="K256" s="560"/>
      <c r="L256" s="560"/>
      <c r="M256" s="560"/>
      <c r="N256" s="429"/>
      <c r="O256" s="429"/>
      <c r="P256" s="429"/>
      <c r="Q256" s="429"/>
    </row>
    <row r="257" spans="2:17" ht="13.15" customHeight="1" x14ac:dyDescent="0.2">
      <c r="B257" s="429"/>
      <c r="C257" s="429"/>
      <c r="D257" s="429"/>
      <c r="E257" s="429"/>
      <c r="F257" s="560"/>
      <c r="G257" s="429"/>
      <c r="H257" s="560"/>
      <c r="I257" s="560"/>
      <c r="J257" s="560"/>
      <c r="K257" s="560"/>
      <c r="L257" s="560"/>
      <c r="M257" s="560"/>
      <c r="N257" s="429"/>
      <c r="O257" s="429"/>
      <c r="P257" s="429"/>
      <c r="Q257" s="429"/>
    </row>
    <row r="258" spans="2:17" ht="13.15" customHeight="1" x14ac:dyDescent="0.2">
      <c r="B258" s="429"/>
      <c r="C258" s="429"/>
      <c r="D258" s="429"/>
      <c r="E258" s="429"/>
      <c r="F258" s="560"/>
      <c r="G258" s="429"/>
      <c r="H258" s="560"/>
      <c r="I258" s="560"/>
      <c r="J258" s="560"/>
      <c r="K258" s="560"/>
      <c r="L258" s="560"/>
      <c r="M258" s="560"/>
      <c r="N258" s="429"/>
      <c r="O258" s="429"/>
      <c r="P258" s="429"/>
      <c r="Q258" s="429"/>
    </row>
    <row r="259" spans="2:17" ht="13.15" customHeight="1" x14ac:dyDescent="0.2">
      <c r="B259" s="429"/>
      <c r="C259" s="429"/>
      <c r="D259" s="429"/>
      <c r="E259" s="429"/>
      <c r="F259" s="560"/>
      <c r="G259" s="429"/>
      <c r="H259" s="560"/>
      <c r="I259" s="560"/>
      <c r="J259" s="560"/>
      <c r="K259" s="560"/>
      <c r="L259" s="560"/>
      <c r="M259" s="560"/>
      <c r="N259" s="429"/>
      <c r="O259" s="429"/>
      <c r="P259" s="429"/>
      <c r="Q259" s="429"/>
    </row>
    <row r="260" spans="2:17" ht="13.15" customHeight="1" x14ac:dyDescent="0.2">
      <c r="B260" s="429"/>
      <c r="C260" s="429"/>
      <c r="D260" s="429"/>
      <c r="E260" s="429"/>
      <c r="F260" s="560"/>
      <c r="G260" s="429"/>
      <c r="H260" s="560"/>
      <c r="I260" s="560"/>
      <c r="J260" s="560"/>
      <c r="K260" s="560"/>
      <c r="L260" s="560"/>
      <c r="M260" s="560"/>
      <c r="N260" s="429"/>
      <c r="O260" s="429"/>
      <c r="P260" s="429"/>
      <c r="Q260" s="429"/>
    </row>
    <row r="261" spans="2:17" ht="13.15" customHeight="1" x14ac:dyDescent="0.2">
      <c r="B261" s="429"/>
      <c r="C261" s="429"/>
      <c r="D261" s="429"/>
      <c r="E261" s="429"/>
      <c r="F261" s="560"/>
      <c r="G261" s="429"/>
      <c r="H261" s="560"/>
      <c r="I261" s="560"/>
      <c r="J261" s="560"/>
      <c r="K261" s="560"/>
      <c r="L261" s="560"/>
      <c r="M261" s="560"/>
      <c r="N261" s="429"/>
      <c r="O261" s="429"/>
      <c r="P261" s="429"/>
      <c r="Q261" s="429"/>
    </row>
    <row r="262" spans="2:17" ht="13.15" customHeight="1" x14ac:dyDescent="0.2">
      <c r="B262" s="429"/>
      <c r="C262" s="429"/>
      <c r="D262" s="429"/>
      <c r="E262" s="429"/>
      <c r="F262" s="560"/>
      <c r="G262" s="429"/>
      <c r="H262" s="560"/>
      <c r="I262" s="560"/>
      <c r="J262" s="560"/>
      <c r="K262" s="560"/>
      <c r="L262" s="560"/>
      <c r="M262" s="560"/>
      <c r="N262" s="429"/>
      <c r="O262" s="429"/>
      <c r="P262" s="429"/>
      <c r="Q262" s="429"/>
    </row>
    <row r="263" spans="2:17" ht="13.15" customHeight="1" x14ac:dyDescent="0.2">
      <c r="B263" s="429"/>
      <c r="C263" s="429"/>
      <c r="D263" s="429"/>
      <c r="E263" s="429"/>
      <c r="F263" s="560"/>
      <c r="G263" s="429"/>
      <c r="H263" s="560"/>
      <c r="I263" s="560"/>
      <c r="J263" s="560"/>
      <c r="K263" s="560"/>
      <c r="L263" s="560"/>
      <c r="M263" s="560"/>
      <c r="N263" s="429"/>
      <c r="O263" s="429"/>
      <c r="P263" s="429"/>
      <c r="Q263" s="429"/>
    </row>
    <row r="264" spans="2:17" ht="13.15" customHeight="1" x14ac:dyDescent="0.2">
      <c r="B264" s="429"/>
      <c r="C264" s="429"/>
      <c r="D264" s="429"/>
      <c r="E264" s="429"/>
      <c r="F264" s="560"/>
      <c r="G264" s="429"/>
      <c r="H264" s="560"/>
      <c r="I264" s="560"/>
      <c r="J264" s="560"/>
      <c r="K264" s="560"/>
      <c r="L264" s="560"/>
      <c r="M264" s="560"/>
      <c r="N264" s="429"/>
      <c r="O264" s="429"/>
      <c r="P264" s="429"/>
      <c r="Q264" s="429"/>
    </row>
    <row r="265" spans="2:17" ht="13.15" customHeight="1" x14ac:dyDescent="0.2">
      <c r="B265" s="429"/>
      <c r="C265" s="429"/>
      <c r="D265" s="429"/>
      <c r="E265" s="429"/>
      <c r="F265" s="560"/>
      <c r="G265" s="429"/>
      <c r="H265" s="560"/>
      <c r="I265" s="560"/>
      <c r="J265" s="560"/>
      <c r="K265" s="560"/>
      <c r="L265" s="560"/>
      <c r="M265" s="560"/>
      <c r="N265" s="429"/>
      <c r="O265" s="429"/>
      <c r="P265" s="429"/>
      <c r="Q265" s="429"/>
    </row>
    <row r="266" spans="2:17" ht="13.15" customHeight="1" x14ac:dyDescent="0.2">
      <c r="B266" s="429"/>
      <c r="C266" s="429"/>
      <c r="D266" s="429"/>
      <c r="E266" s="429"/>
      <c r="F266" s="560"/>
      <c r="G266" s="429"/>
      <c r="H266" s="560"/>
      <c r="I266" s="560"/>
      <c r="J266" s="560"/>
      <c r="K266" s="560"/>
      <c r="L266" s="560"/>
      <c r="M266" s="560"/>
      <c r="N266" s="429"/>
      <c r="O266" s="429"/>
      <c r="P266" s="429"/>
      <c r="Q266" s="429"/>
    </row>
    <row r="267" spans="2:17" ht="13.15" customHeight="1" x14ac:dyDescent="0.2">
      <c r="B267" s="429"/>
      <c r="C267" s="429"/>
      <c r="D267" s="429"/>
      <c r="E267" s="429"/>
      <c r="F267" s="560"/>
      <c r="G267" s="429"/>
      <c r="H267" s="560"/>
      <c r="I267" s="560"/>
      <c r="J267" s="560"/>
      <c r="K267" s="560"/>
      <c r="L267" s="560"/>
      <c r="M267" s="560"/>
      <c r="N267" s="429"/>
      <c r="O267" s="429"/>
      <c r="P267" s="429"/>
      <c r="Q267" s="429"/>
    </row>
    <row r="268" spans="2:17" ht="13.15" customHeight="1" x14ac:dyDescent="0.2">
      <c r="B268" s="429"/>
      <c r="C268" s="429"/>
      <c r="D268" s="429"/>
      <c r="E268" s="429"/>
      <c r="F268" s="560"/>
      <c r="G268" s="429"/>
      <c r="H268" s="560"/>
      <c r="I268" s="560"/>
      <c r="J268" s="560"/>
      <c r="K268" s="560"/>
      <c r="L268" s="560"/>
      <c r="M268" s="560"/>
      <c r="N268" s="429"/>
      <c r="O268" s="429"/>
      <c r="P268" s="429"/>
      <c r="Q268" s="429"/>
    </row>
    <row r="269" spans="2:17" ht="13.15" customHeight="1" x14ac:dyDescent="0.2">
      <c r="B269" s="429"/>
      <c r="C269" s="429"/>
      <c r="D269" s="429"/>
      <c r="E269" s="429"/>
      <c r="F269" s="560"/>
      <c r="G269" s="429"/>
      <c r="H269" s="560"/>
      <c r="I269" s="560"/>
      <c r="J269" s="560"/>
      <c r="K269" s="560"/>
      <c r="L269" s="560"/>
      <c r="M269" s="560"/>
      <c r="N269" s="429"/>
      <c r="O269" s="429"/>
      <c r="P269" s="429"/>
      <c r="Q269" s="429"/>
    </row>
    <row r="270" spans="2:17" ht="13.15" customHeight="1" x14ac:dyDescent="0.2">
      <c r="B270" s="429"/>
      <c r="C270" s="429"/>
      <c r="D270" s="429"/>
      <c r="E270" s="429"/>
      <c r="F270" s="560"/>
      <c r="G270" s="429"/>
      <c r="H270" s="560"/>
      <c r="I270" s="560"/>
      <c r="J270" s="560"/>
      <c r="K270" s="560"/>
      <c r="L270" s="560"/>
      <c r="M270" s="560"/>
      <c r="N270" s="429"/>
      <c r="O270" s="429"/>
      <c r="P270" s="429"/>
      <c r="Q270" s="429"/>
    </row>
    <row r="271" spans="2:17" ht="13.15" customHeight="1" x14ac:dyDescent="0.2">
      <c r="B271" s="429"/>
      <c r="C271" s="429"/>
      <c r="D271" s="429"/>
      <c r="E271" s="429"/>
      <c r="F271" s="560"/>
      <c r="G271" s="429"/>
      <c r="H271" s="560"/>
      <c r="I271" s="560"/>
      <c r="J271" s="560"/>
      <c r="K271" s="560"/>
      <c r="L271" s="560"/>
      <c r="M271" s="560"/>
      <c r="N271" s="429"/>
      <c r="O271" s="429"/>
      <c r="P271" s="429"/>
      <c r="Q271" s="429"/>
    </row>
    <row r="272" spans="2:17" ht="13.15" customHeight="1" x14ac:dyDescent="0.2">
      <c r="B272" s="429"/>
      <c r="C272" s="429"/>
      <c r="D272" s="429"/>
      <c r="E272" s="429"/>
      <c r="F272" s="560"/>
      <c r="G272" s="429"/>
      <c r="H272" s="560"/>
      <c r="I272" s="560"/>
      <c r="J272" s="560"/>
      <c r="K272" s="560"/>
      <c r="L272" s="560"/>
      <c r="M272" s="560"/>
      <c r="N272" s="429"/>
      <c r="O272" s="429"/>
      <c r="P272" s="429"/>
      <c r="Q272" s="429"/>
    </row>
    <row r="273" spans="2:17" ht="13.15" customHeight="1" x14ac:dyDescent="0.2">
      <c r="B273" s="429"/>
      <c r="C273" s="429"/>
      <c r="D273" s="429"/>
      <c r="E273" s="429"/>
      <c r="F273" s="560"/>
      <c r="G273" s="429"/>
      <c r="H273" s="560"/>
      <c r="I273" s="560"/>
      <c r="J273" s="560"/>
      <c r="K273" s="560"/>
      <c r="L273" s="560"/>
      <c r="M273" s="560"/>
      <c r="N273" s="429"/>
      <c r="O273" s="429"/>
      <c r="P273" s="429"/>
      <c r="Q273" s="429"/>
    </row>
    <row r="274" spans="2:17" ht="13.15" customHeight="1" x14ac:dyDescent="0.2">
      <c r="B274" s="429"/>
      <c r="C274" s="429"/>
      <c r="D274" s="429"/>
      <c r="E274" s="429"/>
      <c r="F274" s="560"/>
      <c r="G274" s="429"/>
      <c r="H274" s="560"/>
      <c r="I274" s="560"/>
      <c r="J274" s="560"/>
      <c r="K274" s="560"/>
      <c r="L274" s="560"/>
      <c r="M274" s="560"/>
      <c r="N274" s="429"/>
      <c r="O274" s="429"/>
      <c r="P274" s="429"/>
      <c r="Q274" s="429"/>
    </row>
    <row r="275" spans="2:17" ht="13.15" customHeight="1" x14ac:dyDescent="0.2">
      <c r="B275" s="429"/>
      <c r="C275" s="429"/>
      <c r="D275" s="429"/>
      <c r="E275" s="429"/>
      <c r="F275" s="560"/>
      <c r="G275" s="429"/>
      <c r="H275" s="560"/>
      <c r="I275" s="560"/>
      <c r="J275" s="560"/>
      <c r="K275" s="560"/>
      <c r="L275" s="560"/>
      <c r="M275" s="560"/>
      <c r="N275" s="429"/>
      <c r="O275" s="429"/>
      <c r="P275" s="429"/>
      <c r="Q275" s="429"/>
    </row>
    <row r="276" spans="2:17" ht="13.15" customHeight="1" x14ac:dyDescent="0.2">
      <c r="B276" s="429"/>
      <c r="C276" s="429"/>
      <c r="D276" s="429"/>
      <c r="E276" s="429"/>
      <c r="F276" s="560"/>
      <c r="G276" s="429"/>
      <c r="H276" s="560"/>
      <c r="I276" s="560"/>
      <c r="J276" s="560"/>
      <c r="K276" s="560"/>
      <c r="L276" s="560"/>
      <c r="M276" s="560"/>
      <c r="N276" s="429"/>
      <c r="O276" s="429"/>
      <c r="P276" s="429"/>
      <c r="Q276" s="429"/>
    </row>
    <row r="277" spans="2:17" ht="13.15" customHeight="1" x14ac:dyDescent="0.2">
      <c r="B277" s="429"/>
      <c r="C277" s="429"/>
      <c r="D277" s="429"/>
      <c r="E277" s="429"/>
      <c r="F277" s="560"/>
      <c r="G277" s="429"/>
      <c r="H277" s="560"/>
      <c r="I277" s="560"/>
      <c r="J277" s="560"/>
      <c r="K277" s="560"/>
      <c r="L277" s="560"/>
      <c r="M277" s="560"/>
      <c r="N277" s="429"/>
      <c r="O277" s="429"/>
      <c r="P277" s="429"/>
      <c r="Q277" s="429"/>
    </row>
    <row r="278" spans="2:17" ht="13.15" customHeight="1" x14ac:dyDescent="0.2">
      <c r="B278" s="429"/>
      <c r="C278" s="429"/>
      <c r="D278" s="429"/>
      <c r="E278" s="429"/>
      <c r="F278" s="560"/>
      <c r="G278" s="429"/>
      <c r="H278" s="560"/>
      <c r="I278" s="560"/>
      <c r="J278" s="560"/>
      <c r="K278" s="560"/>
      <c r="L278" s="560"/>
      <c r="M278" s="560"/>
      <c r="N278" s="429"/>
      <c r="O278" s="429"/>
      <c r="P278" s="429"/>
      <c r="Q278" s="429"/>
    </row>
    <row r="279" spans="2:17" ht="13.15" customHeight="1" x14ac:dyDescent="0.2">
      <c r="B279" s="547"/>
      <c r="C279" s="547"/>
      <c r="D279" s="547"/>
      <c r="E279" s="547"/>
      <c r="F279" s="593"/>
      <c r="G279" s="547"/>
      <c r="H279" s="593"/>
      <c r="I279" s="593"/>
      <c r="J279" s="593"/>
      <c r="K279" s="593"/>
      <c r="L279" s="593"/>
      <c r="M279" s="593"/>
      <c r="N279" s="547"/>
      <c r="O279" s="547"/>
    </row>
    <row r="280" spans="2:17" ht="13.15" customHeight="1" x14ac:dyDescent="0.2">
      <c r="B280" s="547"/>
      <c r="C280" s="547"/>
      <c r="D280" s="547"/>
      <c r="E280" s="547"/>
      <c r="F280" s="593"/>
      <c r="G280" s="547"/>
      <c r="H280" s="593"/>
      <c r="I280" s="593"/>
      <c r="J280" s="593"/>
      <c r="K280" s="593"/>
      <c r="L280" s="593"/>
      <c r="M280" s="593"/>
      <c r="N280" s="547"/>
      <c r="O280" s="547"/>
    </row>
    <row r="281" spans="2:17" ht="13.15" customHeight="1" x14ac:dyDescent="0.2">
      <c r="B281" s="547"/>
      <c r="C281" s="547"/>
      <c r="D281" s="547"/>
      <c r="E281" s="547"/>
      <c r="F281" s="593"/>
      <c r="G281" s="547"/>
      <c r="H281" s="593"/>
      <c r="I281" s="593"/>
      <c r="J281" s="593"/>
      <c r="K281" s="593"/>
      <c r="L281" s="593"/>
      <c r="M281" s="593"/>
      <c r="N281" s="547"/>
      <c r="O281" s="547"/>
    </row>
    <row r="282" spans="2:17" ht="13.15" customHeight="1" x14ac:dyDescent="0.2">
      <c r="B282" s="547"/>
      <c r="C282" s="547"/>
      <c r="D282" s="547"/>
      <c r="E282" s="547"/>
      <c r="F282" s="593"/>
      <c r="G282" s="547"/>
      <c r="H282" s="593"/>
      <c r="I282" s="593"/>
      <c r="J282" s="593"/>
      <c r="K282" s="593"/>
      <c r="L282" s="593"/>
      <c r="M282" s="593"/>
      <c r="N282" s="547"/>
      <c r="O282" s="547"/>
    </row>
    <row r="283" spans="2:17" ht="13.15" customHeight="1" x14ac:dyDescent="0.2">
      <c r="B283" s="547"/>
      <c r="C283" s="547"/>
      <c r="D283" s="547"/>
      <c r="E283" s="547"/>
      <c r="F283" s="593"/>
      <c r="G283" s="547"/>
      <c r="H283" s="593"/>
      <c r="I283" s="593"/>
      <c r="J283" s="593"/>
      <c r="K283" s="593"/>
      <c r="L283" s="593"/>
      <c r="M283" s="593"/>
      <c r="N283" s="547"/>
      <c r="O283" s="547"/>
    </row>
    <row r="284" spans="2:17" ht="13.15" customHeight="1" x14ac:dyDescent="0.2">
      <c r="B284" s="547"/>
      <c r="C284" s="547"/>
      <c r="D284" s="547"/>
      <c r="E284" s="547"/>
      <c r="F284" s="593"/>
      <c r="G284" s="547"/>
      <c r="H284" s="593"/>
      <c r="I284" s="593"/>
      <c r="J284" s="593"/>
      <c r="K284" s="593"/>
      <c r="L284" s="593"/>
      <c r="M284" s="593"/>
      <c r="N284" s="547"/>
      <c r="O284" s="547"/>
    </row>
    <row r="285" spans="2:17" ht="13.15" customHeight="1" x14ac:dyDescent="0.2">
      <c r="B285" s="547"/>
      <c r="C285" s="547"/>
      <c r="D285" s="547"/>
      <c r="E285" s="547"/>
      <c r="F285" s="593"/>
      <c r="G285" s="547"/>
      <c r="H285" s="593"/>
      <c r="I285" s="593"/>
      <c r="J285" s="593"/>
      <c r="K285" s="593"/>
      <c r="L285" s="593"/>
      <c r="M285" s="593"/>
      <c r="N285" s="547"/>
      <c r="O285" s="547"/>
    </row>
    <row r="286" spans="2:17" ht="13.15" customHeight="1" x14ac:dyDescent="0.2">
      <c r="B286" s="547"/>
      <c r="C286" s="547"/>
      <c r="D286" s="547"/>
      <c r="E286" s="547"/>
      <c r="F286" s="593"/>
      <c r="G286" s="547"/>
      <c r="H286" s="593"/>
      <c r="I286" s="593"/>
      <c r="J286" s="593"/>
      <c r="K286" s="593"/>
      <c r="L286" s="593"/>
      <c r="M286" s="593"/>
      <c r="N286" s="547"/>
      <c r="O286" s="547"/>
    </row>
    <row r="287" spans="2:17" ht="13.15" customHeight="1" x14ac:dyDescent="0.2">
      <c r="B287" s="547"/>
      <c r="C287" s="547"/>
      <c r="D287" s="547"/>
      <c r="E287" s="547"/>
      <c r="F287" s="593"/>
      <c r="G287" s="547"/>
      <c r="H287" s="593"/>
      <c r="I287" s="593"/>
      <c r="J287" s="593"/>
      <c r="K287" s="593"/>
      <c r="L287" s="593"/>
      <c r="M287" s="593"/>
      <c r="N287" s="547"/>
      <c r="O287" s="547"/>
    </row>
    <row r="288" spans="2:17" ht="13.15" customHeight="1" x14ac:dyDescent="0.2">
      <c r="B288" s="547"/>
      <c r="C288" s="547"/>
      <c r="D288" s="547"/>
      <c r="E288" s="547"/>
      <c r="F288" s="593"/>
      <c r="G288" s="547"/>
      <c r="H288" s="593"/>
      <c r="I288" s="593"/>
      <c r="J288" s="593"/>
      <c r="K288" s="593"/>
      <c r="L288" s="593"/>
      <c r="M288" s="593"/>
      <c r="N288" s="547"/>
      <c r="O288" s="547"/>
    </row>
    <row r="289" spans="2:15" ht="13.15" customHeight="1" x14ac:dyDescent="0.2">
      <c r="B289" s="547"/>
      <c r="C289" s="547"/>
      <c r="D289" s="547"/>
      <c r="E289" s="547"/>
      <c r="F289" s="593"/>
      <c r="G289" s="547"/>
      <c r="H289" s="593"/>
      <c r="I289" s="593"/>
      <c r="J289" s="593"/>
      <c r="K289" s="593"/>
      <c r="L289" s="593"/>
      <c r="M289" s="593"/>
      <c r="N289" s="547"/>
      <c r="O289" s="547"/>
    </row>
    <row r="290" spans="2:15" ht="13.15" customHeight="1" x14ac:dyDescent="0.2">
      <c r="B290" s="547"/>
      <c r="C290" s="547"/>
      <c r="D290" s="547"/>
      <c r="E290" s="547"/>
      <c r="F290" s="593"/>
      <c r="G290" s="547"/>
      <c r="H290" s="593"/>
      <c r="I290" s="593"/>
      <c r="J290" s="593"/>
      <c r="K290" s="593"/>
      <c r="L290" s="593"/>
      <c r="M290" s="593"/>
      <c r="N290" s="547"/>
      <c r="O290" s="547"/>
    </row>
    <row r="291" spans="2:15" ht="13.15" customHeight="1" x14ac:dyDescent="0.2">
      <c r="B291" s="547"/>
      <c r="C291" s="547"/>
      <c r="D291" s="547"/>
      <c r="E291" s="547"/>
      <c r="F291" s="593"/>
      <c r="G291" s="547"/>
      <c r="H291" s="593"/>
      <c r="I291" s="593"/>
      <c r="J291" s="593"/>
      <c r="K291" s="593"/>
      <c r="L291" s="593"/>
      <c r="M291" s="593"/>
      <c r="N291" s="547"/>
      <c r="O291" s="547"/>
    </row>
    <row r="292" spans="2:15" ht="13.15" customHeight="1" x14ac:dyDescent="0.2">
      <c r="B292" s="547"/>
      <c r="C292" s="547"/>
      <c r="D292" s="547"/>
      <c r="E292" s="547"/>
      <c r="F292" s="593"/>
      <c r="G292" s="547"/>
      <c r="H292" s="593"/>
      <c r="I292" s="593"/>
      <c r="J292" s="593"/>
      <c r="K292" s="593"/>
      <c r="L292" s="593"/>
      <c r="M292" s="593"/>
      <c r="N292" s="547"/>
      <c r="O292" s="547"/>
    </row>
    <row r="293" spans="2:15" ht="13.15" customHeight="1" x14ac:dyDescent="0.2">
      <c r="B293" s="547"/>
      <c r="C293" s="547"/>
      <c r="D293" s="547"/>
      <c r="E293" s="547"/>
      <c r="F293" s="593"/>
      <c r="G293" s="547"/>
      <c r="H293" s="593"/>
      <c r="I293" s="593"/>
      <c r="J293" s="593"/>
      <c r="K293" s="593"/>
      <c r="L293" s="593"/>
      <c r="M293" s="593"/>
      <c r="N293" s="547"/>
      <c r="O293" s="547"/>
    </row>
    <row r="294" spans="2:15" ht="13.15" customHeight="1" x14ac:dyDescent="0.2">
      <c r="B294" s="547"/>
      <c r="C294" s="547"/>
      <c r="D294" s="547"/>
      <c r="E294" s="547"/>
      <c r="F294" s="593"/>
      <c r="G294" s="547"/>
      <c r="H294" s="593"/>
      <c r="I294" s="593"/>
      <c r="J294" s="593"/>
      <c r="K294" s="593"/>
      <c r="L294" s="593"/>
      <c r="M294" s="593"/>
      <c r="N294" s="547"/>
      <c r="O294" s="547"/>
    </row>
    <row r="295" spans="2:15" ht="13.15" customHeight="1" x14ac:dyDescent="0.2">
      <c r="B295" s="547"/>
      <c r="C295" s="547"/>
      <c r="D295" s="547"/>
      <c r="E295" s="547"/>
      <c r="F295" s="593"/>
      <c r="G295" s="547"/>
      <c r="H295" s="593"/>
      <c r="I295" s="593"/>
      <c r="J295" s="593"/>
      <c r="K295" s="593"/>
      <c r="L295" s="593"/>
      <c r="M295" s="593"/>
      <c r="N295" s="547"/>
      <c r="O295" s="547"/>
    </row>
    <row r="296" spans="2:15" ht="13.15" customHeight="1" x14ac:dyDescent="0.2">
      <c r="B296" s="547"/>
      <c r="C296" s="547"/>
      <c r="D296" s="547"/>
      <c r="E296" s="547"/>
      <c r="F296" s="593"/>
      <c r="G296" s="547"/>
      <c r="H296" s="593"/>
      <c r="I296" s="593"/>
      <c r="J296" s="593"/>
      <c r="K296" s="593"/>
      <c r="L296" s="593"/>
      <c r="M296" s="593"/>
      <c r="N296" s="547"/>
      <c r="O296" s="547"/>
    </row>
    <row r="297" spans="2:15" ht="13.15" customHeight="1" x14ac:dyDescent="0.2">
      <c r="B297" s="547"/>
      <c r="C297" s="547"/>
      <c r="D297" s="547"/>
      <c r="E297" s="547"/>
      <c r="F297" s="593"/>
      <c r="G297" s="547"/>
      <c r="H297" s="593"/>
      <c r="I297" s="593"/>
      <c r="J297" s="593"/>
      <c r="K297" s="593"/>
      <c r="L297" s="593"/>
      <c r="M297" s="593"/>
      <c r="N297" s="547"/>
      <c r="O297" s="547"/>
    </row>
    <row r="298" spans="2:15" ht="13.15" customHeight="1" x14ac:dyDescent="0.2">
      <c r="B298" s="547"/>
      <c r="C298" s="547"/>
      <c r="D298" s="547"/>
      <c r="E298" s="547"/>
      <c r="F298" s="593"/>
      <c r="G298" s="547"/>
      <c r="H298" s="593"/>
      <c r="I298" s="593"/>
      <c r="J298" s="593"/>
      <c r="K298" s="593"/>
      <c r="L298" s="593"/>
      <c r="M298" s="593"/>
      <c r="N298" s="547"/>
      <c r="O298" s="547"/>
    </row>
    <row r="299" spans="2:15" ht="13.15" customHeight="1" x14ac:dyDescent="0.2">
      <c r="B299" s="547"/>
      <c r="C299" s="547"/>
      <c r="D299" s="547"/>
      <c r="E299" s="547"/>
      <c r="F299" s="593"/>
      <c r="G299" s="547"/>
      <c r="H299" s="593"/>
      <c r="I299" s="593"/>
      <c r="J299" s="593"/>
      <c r="K299" s="593"/>
      <c r="L299" s="593"/>
      <c r="M299" s="593"/>
      <c r="N299" s="547"/>
      <c r="O299" s="547"/>
    </row>
    <row r="300" spans="2:15" ht="13.15" customHeight="1" x14ac:dyDescent="0.2">
      <c r="B300" s="547"/>
      <c r="C300" s="547"/>
      <c r="D300" s="547"/>
      <c r="E300" s="547"/>
      <c r="F300" s="593"/>
      <c r="G300" s="547"/>
      <c r="H300" s="593"/>
      <c r="I300" s="593"/>
      <c r="J300" s="593"/>
      <c r="K300" s="593"/>
      <c r="L300" s="593"/>
      <c r="M300" s="593"/>
      <c r="N300" s="547"/>
      <c r="O300" s="547"/>
    </row>
    <row r="301" spans="2:15" ht="13.15" customHeight="1" x14ac:dyDescent="0.2">
      <c r="B301" s="547"/>
      <c r="C301" s="547"/>
      <c r="D301" s="547"/>
      <c r="E301" s="547"/>
      <c r="F301" s="593"/>
      <c r="G301" s="547"/>
      <c r="H301" s="593"/>
      <c r="I301" s="593"/>
      <c r="J301" s="593"/>
      <c r="K301" s="593"/>
      <c r="L301" s="593"/>
      <c r="M301" s="593"/>
      <c r="N301" s="547"/>
      <c r="O301" s="547"/>
    </row>
    <row r="302" spans="2:15" ht="13.15" customHeight="1" x14ac:dyDescent="0.2">
      <c r="B302" s="547"/>
      <c r="C302" s="547"/>
      <c r="D302" s="547"/>
      <c r="E302" s="547"/>
      <c r="F302" s="593"/>
      <c r="G302" s="547"/>
      <c r="H302" s="593"/>
      <c r="I302" s="593"/>
      <c r="J302" s="593"/>
      <c r="K302" s="593"/>
      <c r="L302" s="593"/>
      <c r="M302" s="593"/>
      <c r="N302" s="547"/>
      <c r="O302" s="547"/>
    </row>
    <row r="303" spans="2:15" ht="13.15" customHeight="1" x14ac:dyDescent="0.2">
      <c r="B303" s="547"/>
      <c r="C303" s="547"/>
      <c r="D303" s="547"/>
      <c r="E303" s="547"/>
      <c r="F303" s="593"/>
      <c r="G303" s="547"/>
      <c r="H303" s="593"/>
      <c r="I303" s="593"/>
      <c r="J303" s="593"/>
      <c r="K303" s="593"/>
      <c r="L303" s="593"/>
      <c r="M303" s="593"/>
      <c r="N303" s="547"/>
      <c r="O303" s="547"/>
    </row>
    <row r="304" spans="2:15" ht="13.15" customHeight="1" x14ac:dyDescent="0.2">
      <c r="B304" s="547"/>
      <c r="C304" s="547"/>
      <c r="D304" s="547"/>
      <c r="E304" s="547"/>
      <c r="F304" s="593"/>
      <c r="G304" s="547"/>
      <c r="H304" s="593"/>
      <c r="I304" s="593"/>
      <c r="J304" s="593"/>
      <c r="K304" s="593"/>
      <c r="L304" s="593"/>
      <c r="M304" s="593"/>
      <c r="N304" s="547"/>
      <c r="O304" s="547"/>
    </row>
    <row r="305" spans="2:15" ht="13.15" customHeight="1" x14ac:dyDescent="0.2">
      <c r="B305" s="547"/>
      <c r="C305" s="547"/>
      <c r="D305" s="547"/>
      <c r="E305" s="547"/>
      <c r="F305" s="593"/>
      <c r="G305" s="547"/>
      <c r="H305" s="593"/>
      <c r="I305" s="593"/>
      <c r="J305" s="593"/>
      <c r="K305" s="593"/>
      <c r="L305" s="593"/>
      <c r="M305" s="593"/>
      <c r="N305" s="547"/>
      <c r="O305" s="547"/>
    </row>
    <row r="306" spans="2:15" ht="13.15" customHeight="1" x14ac:dyDescent="0.2">
      <c r="B306" s="547"/>
      <c r="C306" s="547"/>
      <c r="D306" s="547"/>
      <c r="E306" s="547"/>
      <c r="F306" s="593"/>
      <c r="G306" s="547"/>
      <c r="H306" s="593"/>
      <c r="I306" s="593"/>
      <c r="J306" s="593"/>
      <c r="K306" s="593"/>
      <c r="L306" s="593"/>
      <c r="M306" s="593"/>
      <c r="N306" s="547"/>
      <c r="O306" s="547"/>
    </row>
    <row r="307" spans="2:15" ht="13.15" customHeight="1" x14ac:dyDescent="0.2">
      <c r="B307" s="547"/>
      <c r="C307" s="547"/>
      <c r="D307" s="547"/>
      <c r="E307" s="547"/>
      <c r="F307" s="593"/>
      <c r="G307" s="547"/>
      <c r="H307" s="593"/>
      <c r="I307" s="593"/>
      <c r="J307" s="593"/>
      <c r="K307" s="593"/>
      <c r="L307" s="593"/>
      <c r="M307" s="593"/>
      <c r="N307" s="547"/>
      <c r="O307" s="547"/>
    </row>
    <row r="308" spans="2:15" ht="13.15" customHeight="1" x14ac:dyDescent="0.2">
      <c r="B308" s="547"/>
      <c r="C308" s="547"/>
      <c r="D308" s="547"/>
      <c r="E308" s="547"/>
      <c r="F308" s="593"/>
      <c r="G308" s="547"/>
      <c r="H308" s="593"/>
      <c r="I308" s="593"/>
      <c r="J308" s="593"/>
      <c r="K308" s="593"/>
      <c r="L308" s="593"/>
      <c r="M308" s="593"/>
      <c r="N308" s="547"/>
      <c r="O308" s="547"/>
    </row>
    <row r="309" spans="2:15" ht="13.15" customHeight="1" x14ac:dyDescent="0.2">
      <c r="B309" s="547"/>
      <c r="C309" s="547"/>
      <c r="D309" s="547"/>
      <c r="E309" s="547"/>
      <c r="F309" s="593"/>
      <c r="G309" s="547"/>
      <c r="H309" s="593"/>
      <c r="I309" s="593"/>
      <c r="J309" s="593"/>
      <c r="K309" s="593"/>
      <c r="L309" s="593"/>
      <c r="M309" s="593"/>
      <c r="N309" s="547"/>
      <c r="O309" s="547"/>
    </row>
    <row r="310" spans="2:15" ht="13.15" customHeight="1" x14ac:dyDescent="0.2">
      <c r="B310" s="547"/>
      <c r="C310" s="547"/>
      <c r="D310" s="547"/>
      <c r="E310" s="547"/>
      <c r="F310" s="593"/>
      <c r="G310" s="547"/>
      <c r="H310" s="593"/>
      <c r="I310" s="593"/>
      <c r="J310" s="593"/>
      <c r="K310" s="593"/>
      <c r="L310" s="593"/>
      <c r="M310" s="593"/>
      <c r="N310" s="547"/>
      <c r="O310" s="547"/>
    </row>
    <row r="311" spans="2:15" ht="13.15" customHeight="1" x14ac:dyDescent="0.2">
      <c r="B311" s="547"/>
      <c r="C311" s="547"/>
      <c r="D311" s="547"/>
      <c r="E311" s="547"/>
      <c r="F311" s="593"/>
      <c r="G311" s="547"/>
      <c r="H311" s="593"/>
      <c r="I311" s="593"/>
      <c r="J311" s="593"/>
      <c r="K311" s="593"/>
      <c r="L311" s="593"/>
      <c r="M311" s="593"/>
      <c r="N311" s="547"/>
      <c r="O311" s="547"/>
    </row>
    <row r="312" spans="2:15" ht="13.15" customHeight="1" x14ac:dyDescent="0.2">
      <c r="B312" s="547"/>
      <c r="C312" s="547"/>
      <c r="D312" s="547"/>
      <c r="E312" s="547"/>
      <c r="F312" s="593"/>
      <c r="G312" s="547"/>
      <c r="H312" s="593"/>
      <c r="I312" s="593"/>
      <c r="J312" s="593"/>
      <c r="K312" s="593"/>
      <c r="L312" s="593"/>
      <c r="M312" s="593"/>
      <c r="N312" s="547"/>
      <c r="O312" s="547"/>
    </row>
    <row r="313" spans="2:15" ht="13.15" customHeight="1" x14ac:dyDescent="0.2">
      <c r="B313" s="547"/>
      <c r="C313" s="547"/>
      <c r="D313" s="547"/>
      <c r="E313" s="547"/>
      <c r="F313" s="593"/>
      <c r="G313" s="547"/>
      <c r="H313" s="593"/>
      <c r="I313" s="593"/>
      <c r="J313" s="593"/>
      <c r="K313" s="593"/>
      <c r="L313" s="593"/>
      <c r="M313" s="593"/>
      <c r="N313" s="547"/>
      <c r="O313" s="547"/>
    </row>
    <row r="314" spans="2:15" ht="13.15" customHeight="1" x14ac:dyDescent="0.2">
      <c r="B314" s="547"/>
      <c r="C314" s="547"/>
      <c r="D314" s="547"/>
      <c r="E314" s="547"/>
      <c r="F314" s="593"/>
      <c r="G314" s="547"/>
      <c r="H314" s="593"/>
      <c r="I314" s="593"/>
      <c r="J314" s="593"/>
      <c r="K314" s="593"/>
      <c r="L314" s="593"/>
      <c r="M314" s="593"/>
      <c r="N314" s="547"/>
      <c r="O314" s="547"/>
    </row>
    <row r="315" spans="2:15" ht="13.15" customHeight="1" x14ac:dyDescent="0.2">
      <c r="B315" s="547"/>
      <c r="C315" s="547"/>
      <c r="D315" s="547"/>
      <c r="E315" s="547"/>
      <c r="F315" s="593"/>
      <c r="G315" s="547"/>
      <c r="H315" s="593"/>
      <c r="I315" s="593"/>
      <c r="J315" s="593"/>
      <c r="K315" s="593"/>
      <c r="L315" s="593"/>
      <c r="M315" s="593"/>
      <c r="N315" s="547"/>
      <c r="O315" s="547"/>
    </row>
    <row r="316" spans="2:15" ht="13.15" customHeight="1" x14ac:dyDescent="0.2">
      <c r="B316" s="547"/>
      <c r="C316" s="547"/>
      <c r="D316" s="547"/>
      <c r="E316" s="547"/>
      <c r="F316" s="593"/>
      <c r="G316" s="547"/>
      <c r="H316" s="593"/>
      <c r="I316" s="593"/>
      <c r="J316" s="593"/>
      <c r="K316" s="593"/>
      <c r="L316" s="593"/>
      <c r="M316" s="593"/>
      <c r="N316" s="547"/>
      <c r="O316" s="547"/>
    </row>
    <row r="317" spans="2:15" ht="13.15" customHeight="1" x14ac:dyDescent="0.2">
      <c r="B317" s="547"/>
      <c r="C317" s="547"/>
      <c r="D317" s="547"/>
      <c r="E317" s="547"/>
      <c r="F317" s="593"/>
      <c r="G317" s="547"/>
      <c r="H317" s="593"/>
      <c r="I317" s="593"/>
      <c r="J317" s="593"/>
      <c r="K317" s="593"/>
      <c r="L317" s="593"/>
      <c r="M317" s="593"/>
      <c r="N317" s="547"/>
      <c r="O317" s="547"/>
    </row>
    <row r="318" spans="2:15" ht="13.15" customHeight="1" x14ac:dyDescent="0.2">
      <c r="B318" s="547"/>
      <c r="C318" s="547"/>
      <c r="D318" s="547"/>
      <c r="E318" s="547"/>
      <c r="F318" s="593"/>
      <c r="G318" s="547"/>
      <c r="H318" s="593"/>
      <c r="I318" s="593"/>
      <c r="J318" s="593"/>
      <c r="K318" s="593"/>
      <c r="L318" s="593"/>
      <c r="M318" s="593"/>
      <c r="N318" s="547"/>
      <c r="O318" s="547"/>
    </row>
    <row r="319" spans="2:15" ht="13.15" customHeight="1" x14ac:dyDescent="0.2">
      <c r="B319" s="547"/>
      <c r="C319" s="547"/>
      <c r="D319" s="547"/>
      <c r="E319" s="547"/>
      <c r="F319" s="593"/>
      <c r="G319" s="547"/>
      <c r="H319" s="593"/>
      <c r="I319" s="593"/>
      <c r="J319" s="593"/>
      <c r="K319" s="593"/>
      <c r="L319" s="593"/>
      <c r="M319" s="593"/>
      <c r="N319" s="547"/>
      <c r="O319" s="547"/>
    </row>
    <row r="320" spans="2:15" ht="13.15" customHeight="1" x14ac:dyDescent="0.2">
      <c r="B320" s="547"/>
      <c r="C320" s="547"/>
      <c r="D320" s="547"/>
      <c r="E320" s="547"/>
      <c r="F320" s="593"/>
      <c r="G320" s="547"/>
      <c r="H320" s="593"/>
      <c r="I320" s="593"/>
      <c r="J320" s="593"/>
      <c r="K320" s="593"/>
      <c r="L320" s="593"/>
      <c r="M320" s="593"/>
      <c r="N320" s="547"/>
      <c r="O320" s="547"/>
    </row>
    <row r="321" spans="2:15" ht="13.15" customHeight="1" x14ac:dyDescent="0.2">
      <c r="B321" s="547"/>
      <c r="C321" s="547"/>
      <c r="D321" s="547"/>
      <c r="E321" s="547"/>
      <c r="F321" s="593"/>
      <c r="G321" s="547"/>
      <c r="H321" s="593"/>
      <c r="I321" s="593"/>
      <c r="J321" s="593"/>
      <c r="K321" s="593"/>
      <c r="L321" s="593"/>
      <c r="M321" s="593"/>
      <c r="N321" s="547"/>
      <c r="O321" s="547"/>
    </row>
    <row r="322" spans="2:15" ht="13.15" customHeight="1" x14ac:dyDescent="0.2">
      <c r="B322" s="547"/>
      <c r="C322" s="547"/>
      <c r="D322" s="547"/>
      <c r="E322" s="547"/>
      <c r="F322" s="593"/>
      <c r="G322" s="547"/>
      <c r="H322" s="593"/>
      <c r="I322" s="593"/>
      <c r="J322" s="593"/>
      <c r="K322" s="593"/>
      <c r="L322" s="593"/>
      <c r="M322" s="593"/>
      <c r="N322" s="547"/>
      <c r="O322" s="547"/>
    </row>
    <row r="323" spans="2:15" ht="13.15" customHeight="1" x14ac:dyDescent="0.2">
      <c r="B323" s="547"/>
      <c r="C323" s="547"/>
      <c r="D323" s="547"/>
      <c r="E323" s="547"/>
      <c r="F323" s="593"/>
      <c r="G323" s="547"/>
      <c r="H323" s="593"/>
      <c r="I323" s="593"/>
      <c r="J323" s="593"/>
      <c r="K323" s="593"/>
      <c r="L323" s="593"/>
      <c r="M323" s="593"/>
      <c r="N323" s="547"/>
      <c r="O323" s="547"/>
    </row>
    <row r="324" spans="2:15" ht="13.15" customHeight="1" x14ac:dyDescent="0.2">
      <c r="B324" s="547"/>
      <c r="C324" s="547"/>
      <c r="D324" s="547"/>
      <c r="E324" s="547"/>
      <c r="F324" s="593"/>
      <c r="G324" s="547"/>
      <c r="H324" s="593"/>
      <c r="I324" s="593"/>
      <c r="J324" s="593"/>
      <c r="K324" s="593"/>
      <c r="L324" s="593"/>
      <c r="M324" s="593"/>
      <c r="N324" s="547"/>
      <c r="O324" s="547"/>
    </row>
    <row r="325" spans="2:15" ht="13.15" customHeight="1" x14ac:dyDescent="0.2">
      <c r="B325" s="547"/>
      <c r="C325" s="547"/>
      <c r="D325" s="547"/>
      <c r="E325" s="547"/>
      <c r="F325" s="593"/>
      <c r="G325" s="547"/>
      <c r="H325" s="593"/>
      <c r="I325" s="593"/>
      <c r="J325" s="593"/>
      <c r="K325" s="593"/>
      <c r="L325" s="593"/>
      <c r="M325" s="593"/>
      <c r="N325" s="547"/>
      <c r="O325" s="547"/>
    </row>
    <row r="326" spans="2:15" ht="13.15" customHeight="1" x14ac:dyDescent="0.2">
      <c r="B326" s="547"/>
      <c r="C326" s="547"/>
      <c r="D326" s="547"/>
      <c r="E326" s="547"/>
      <c r="F326" s="593"/>
      <c r="G326" s="547"/>
      <c r="H326" s="593"/>
      <c r="I326" s="593"/>
      <c r="J326" s="593"/>
      <c r="K326" s="593"/>
      <c r="L326" s="593"/>
      <c r="M326" s="593"/>
      <c r="N326" s="547"/>
      <c r="O326" s="547"/>
    </row>
    <row r="327" spans="2:15" ht="13.15" customHeight="1" x14ac:dyDescent="0.2">
      <c r="B327" s="547"/>
      <c r="C327" s="547"/>
      <c r="D327" s="547"/>
      <c r="E327" s="547"/>
      <c r="F327" s="593"/>
      <c r="G327" s="547"/>
      <c r="H327" s="593"/>
      <c r="I327" s="593"/>
      <c r="J327" s="593"/>
      <c r="K327" s="593"/>
      <c r="L327" s="593"/>
      <c r="M327" s="593"/>
      <c r="N327" s="547"/>
      <c r="O327" s="547"/>
    </row>
    <row r="328" spans="2:15" ht="13.15" customHeight="1" x14ac:dyDescent="0.2">
      <c r="B328" s="547"/>
      <c r="C328" s="547"/>
      <c r="D328" s="547"/>
      <c r="E328" s="547"/>
      <c r="F328" s="593"/>
      <c r="G328" s="547"/>
      <c r="H328" s="593"/>
      <c r="I328" s="593"/>
      <c r="J328" s="593"/>
      <c r="K328" s="593"/>
      <c r="L328" s="593"/>
      <c r="M328" s="593"/>
      <c r="N328" s="547"/>
      <c r="O328" s="547"/>
    </row>
    <row r="329" spans="2:15" ht="13.15" customHeight="1" x14ac:dyDescent="0.2">
      <c r="B329" s="547"/>
      <c r="C329" s="547"/>
      <c r="D329" s="547"/>
      <c r="E329" s="547"/>
      <c r="F329" s="593"/>
      <c r="G329" s="547"/>
      <c r="H329" s="593"/>
      <c r="I329" s="593"/>
      <c r="J329" s="593"/>
      <c r="K329" s="593"/>
      <c r="L329" s="593"/>
      <c r="M329" s="593"/>
      <c r="N329" s="547"/>
      <c r="O329" s="547"/>
    </row>
    <row r="330" spans="2:15" ht="13.15" customHeight="1" x14ac:dyDescent="0.2">
      <c r="B330" s="547"/>
      <c r="C330" s="547"/>
      <c r="D330" s="547"/>
      <c r="E330" s="547"/>
      <c r="F330" s="593"/>
      <c r="G330" s="547"/>
      <c r="H330" s="593"/>
      <c r="I330" s="593"/>
      <c r="J330" s="593"/>
      <c r="K330" s="593"/>
      <c r="L330" s="593"/>
      <c r="M330" s="593"/>
      <c r="N330" s="547"/>
      <c r="O330" s="547"/>
    </row>
    <row r="331" spans="2:15" ht="13.15" customHeight="1" x14ac:dyDescent="0.2">
      <c r="B331" s="547"/>
      <c r="C331" s="547"/>
      <c r="D331" s="547"/>
      <c r="E331" s="547"/>
      <c r="F331" s="593"/>
      <c r="G331" s="547"/>
      <c r="H331" s="593"/>
      <c r="I331" s="593"/>
      <c r="J331" s="593"/>
      <c r="K331" s="593"/>
      <c r="L331" s="593"/>
      <c r="M331" s="593"/>
      <c r="N331" s="547"/>
      <c r="O331" s="547"/>
    </row>
    <row r="332" spans="2:15" ht="13.15" customHeight="1" x14ac:dyDescent="0.2">
      <c r="B332" s="547"/>
      <c r="C332" s="547"/>
      <c r="D332" s="547"/>
      <c r="E332" s="547"/>
      <c r="F332" s="593"/>
      <c r="G332" s="547"/>
      <c r="H332" s="593"/>
      <c r="I332" s="593"/>
      <c r="J332" s="593"/>
      <c r="K332" s="593"/>
      <c r="L332" s="593"/>
      <c r="M332" s="593"/>
      <c r="N332" s="547"/>
      <c r="O332" s="547"/>
    </row>
    <row r="333" spans="2:15" ht="13.15" customHeight="1" x14ac:dyDescent="0.2">
      <c r="B333" s="547"/>
      <c r="C333" s="547"/>
      <c r="D333" s="547"/>
      <c r="E333" s="547"/>
      <c r="F333" s="593"/>
      <c r="G333" s="547"/>
      <c r="H333" s="593"/>
      <c r="I333" s="593"/>
      <c r="J333" s="593"/>
      <c r="K333" s="593"/>
      <c r="L333" s="593"/>
      <c r="M333" s="593"/>
      <c r="N333" s="547"/>
      <c r="O333" s="547"/>
    </row>
    <row r="334" spans="2:15" ht="13.15" customHeight="1" x14ac:dyDescent="0.2">
      <c r="B334" s="547"/>
      <c r="C334" s="547"/>
      <c r="D334" s="547"/>
      <c r="E334" s="547"/>
      <c r="F334" s="593"/>
      <c r="G334" s="547"/>
      <c r="H334" s="593"/>
      <c r="I334" s="593"/>
      <c r="J334" s="593"/>
      <c r="K334" s="593"/>
      <c r="L334" s="593"/>
      <c r="M334" s="593"/>
      <c r="N334" s="547"/>
      <c r="O334" s="547"/>
    </row>
    <row r="335" spans="2:15" ht="13.15" customHeight="1" x14ac:dyDescent="0.2">
      <c r="B335" s="547"/>
      <c r="C335" s="547"/>
      <c r="D335" s="547"/>
      <c r="E335" s="547"/>
      <c r="F335" s="593"/>
      <c r="G335" s="547"/>
      <c r="H335" s="593"/>
      <c r="I335" s="593"/>
      <c r="J335" s="593"/>
      <c r="K335" s="593"/>
      <c r="L335" s="593"/>
      <c r="M335" s="593"/>
      <c r="N335" s="547"/>
      <c r="O335" s="547"/>
    </row>
    <row r="336" spans="2:15" ht="13.15" customHeight="1" x14ac:dyDescent="0.2">
      <c r="B336" s="547"/>
      <c r="C336" s="547"/>
      <c r="D336" s="547"/>
      <c r="E336" s="547"/>
      <c r="F336" s="593"/>
      <c r="G336" s="547"/>
      <c r="H336" s="593"/>
      <c r="I336" s="593"/>
      <c r="J336" s="593"/>
      <c r="K336" s="593"/>
      <c r="L336" s="593"/>
      <c r="M336" s="593"/>
      <c r="N336" s="547"/>
      <c r="O336" s="547"/>
    </row>
    <row r="337" spans="2:15" ht="13.15" customHeight="1" x14ac:dyDescent="0.2">
      <c r="B337" s="547"/>
      <c r="C337" s="547"/>
      <c r="D337" s="547"/>
      <c r="E337" s="547"/>
      <c r="F337" s="593"/>
      <c r="G337" s="547"/>
      <c r="H337" s="593"/>
      <c r="I337" s="593"/>
      <c r="J337" s="593"/>
      <c r="K337" s="593"/>
      <c r="L337" s="593"/>
      <c r="M337" s="593"/>
      <c r="N337" s="547"/>
      <c r="O337" s="547"/>
    </row>
    <row r="338" spans="2:15" ht="13.15" customHeight="1" x14ac:dyDescent="0.2">
      <c r="B338" s="547"/>
      <c r="C338" s="547"/>
      <c r="D338" s="547"/>
      <c r="E338" s="547"/>
      <c r="F338" s="593"/>
      <c r="G338" s="547"/>
      <c r="H338" s="593"/>
      <c r="I338" s="593"/>
      <c r="J338" s="593"/>
      <c r="K338" s="593"/>
      <c r="L338" s="593"/>
      <c r="M338" s="593"/>
      <c r="N338" s="547"/>
      <c r="O338" s="547"/>
    </row>
    <row r="339" spans="2:15" ht="13.15" customHeight="1" x14ac:dyDescent="0.2">
      <c r="B339" s="547"/>
      <c r="C339" s="547"/>
      <c r="D339" s="547"/>
      <c r="E339" s="547"/>
      <c r="F339" s="593"/>
      <c r="G339" s="547"/>
      <c r="H339" s="593"/>
      <c r="I339" s="593"/>
      <c r="J339" s="593"/>
      <c r="K339" s="593"/>
      <c r="L339" s="593"/>
      <c r="M339" s="593"/>
      <c r="N339" s="547"/>
      <c r="O339" s="547"/>
    </row>
    <row r="340" spans="2:15" ht="13.15" customHeight="1" x14ac:dyDescent="0.2">
      <c r="B340" s="547"/>
      <c r="C340" s="547"/>
      <c r="D340" s="547"/>
      <c r="E340" s="547"/>
      <c r="F340" s="593"/>
      <c r="G340" s="547"/>
      <c r="H340" s="593"/>
      <c r="I340" s="593"/>
      <c r="J340" s="593"/>
      <c r="K340" s="593"/>
      <c r="L340" s="593"/>
      <c r="M340" s="593"/>
      <c r="N340" s="547"/>
      <c r="O340" s="547"/>
    </row>
    <row r="341" spans="2:15" ht="13.15" customHeight="1" x14ac:dyDescent="0.2">
      <c r="B341" s="547"/>
      <c r="C341" s="547"/>
      <c r="D341" s="547"/>
      <c r="E341" s="547"/>
      <c r="F341" s="593"/>
      <c r="G341" s="547"/>
      <c r="H341" s="593"/>
      <c r="I341" s="593"/>
      <c r="J341" s="593"/>
      <c r="K341" s="593"/>
      <c r="L341" s="593"/>
      <c r="M341" s="593"/>
      <c r="N341" s="547"/>
      <c r="O341" s="547"/>
    </row>
    <row r="342" spans="2:15" ht="13.15" customHeight="1" x14ac:dyDescent="0.2">
      <c r="B342" s="547"/>
      <c r="C342" s="547"/>
      <c r="D342" s="547"/>
      <c r="E342" s="547"/>
      <c r="F342" s="593"/>
      <c r="G342" s="547"/>
      <c r="H342" s="593"/>
      <c r="I342" s="593"/>
      <c r="J342" s="593"/>
      <c r="K342" s="593"/>
      <c r="L342" s="593"/>
      <c r="M342" s="593"/>
      <c r="N342" s="547"/>
      <c r="O342" s="547"/>
    </row>
    <row r="343" spans="2:15" ht="13.15" customHeight="1" x14ac:dyDescent="0.2">
      <c r="B343" s="547"/>
      <c r="C343" s="547"/>
      <c r="D343" s="547"/>
      <c r="E343" s="547"/>
      <c r="F343" s="593"/>
      <c r="G343" s="547"/>
      <c r="H343" s="593"/>
      <c r="I343" s="593"/>
      <c r="J343" s="593"/>
      <c r="K343" s="593"/>
      <c r="L343" s="593"/>
      <c r="M343" s="593"/>
      <c r="N343" s="547"/>
      <c r="O343" s="547"/>
    </row>
    <row r="344" spans="2:15" ht="13.15" customHeight="1" x14ac:dyDescent="0.2">
      <c r="B344" s="547"/>
      <c r="C344" s="547"/>
      <c r="D344" s="547"/>
      <c r="E344" s="547"/>
      <c r="F344" s="593"/>
      <c r="G344" s="547"/>
      <c r="H344" s="593"/>
      <c r="I344" s="593"/>
      <c r="J344" s="593"/>
      <c r="K344" s="593"/>
      <c r="L344" s="593"/>
      <c r="M344" s="593"/>
      <c r="N344" s="547"/>
      <c r="O344" s="547"/>
    </row>
    <row r="345" spans="2:15" ht="13.15" customHeight="1" x14ac:dyDescent="0.2">
      <c r="B345" s="547"/>
      <c r="C345" s="547"/>
      <c r="D345" s="547"/>
      <c r="E345" s="547"/>
      <c r="F345" s="593"/>
      <c r="G345" s="547"/>
      <c r="H345" s="593"/>
      <c r="I345" s="593"/>
      <c r="J345" s="593"/>
      <c r="K345" s="593"/>
      <c r="L345" s="593"/>
      <c r="M345" s="593"/>
      <c r="N345" s="547"/>
      <c r="O345" s="547"/>
    </row>
    <row r="346" spans="2:15" ht="13.15" customHeight="1" x14ac:dyDescent="0.2">
      <c r="B346" s="547"/>
      <c r="C346" s="547"/>
      <c r="D346" s="547"/>
      <c r="E346" s="547"/>
      <c r="F346" s="593"/>
      <c r="G346" s="547"/>
      <c r="H346" s="593"/>
      <c r="I346" s="593"/>
      <c r="J346" s="593"/>
      <c r="K346" s="593"/>
      <c r="L346" s="593"/>
      <c r="M346" s="593"/>
      <c r="N346" s="547"/>
      <c r="O346" s="547"/>
    </row>
    <row r="347" spans="2:15" ht="13.15" customHeight="1" x14ac:dyDescent="0.2">
      <c r="B347" s="547"/>
      <c r="C347" s="547"/>
      <c r="D347" s="547"/>
      <c r="E347" s="547"/>
      <c r="F347" s="593"/>
      <c r="G347" s="547"/>
      <c r="H347" s="593"/>
      <c r="I347" s="593"/>
      <c r="J347" s="593"/>
      <c r="K347" s="593"/>
      <c r="L347" s="593"/>
      <c r="M347" s="593"/>
      <c r="N347" s="547"/>
      <c r="O347" s="547"/>
    </row>
    <row r="348" spans="2:15" ht="13.15" customHeight="1" x14ac:dyDescent="0.2">
      <c r="B348" s="547"/>
      <c r="C348" s="547"/>
      <c r="D348" s="547"/>
      <c r="E348" s="547"/>
      <c r="F348" s="593"/>
      <c r="G348" s="547"/>
      <c r="H348" s="593"/>
      <c r="I348" s="593"/>
      <c r="J348" s="593"/>
      <c r="K348" s="593"/>
      <c r="L348" s="593"/>
      <c r="M348" s="593"/>
      <c r="N348" s="547"/>
      <c r="O348" s="547"/>
    </row>
    <row r="349" spans="2:15" ht="13.15" customHeight="1" x14ac:dyDescent="0.2">
      <c r="B349" s="547"/>
      <c r="C349" s="547"/>
      <c r="D349" s="547"/>
      <c r="E349" s="547"/>
      <c r="F349" s="593"/>
      <c r="G349" s="547"/>
      <c r="H349" s="593"/>
      <c r="I349" s="593"/>
      <c r="J349" s="593"/>
      <c r="K349" s="593"/>
      <c r="L349" s="593"/>
      <c r="M349" s="593"/>
      <c r="N349" s="547"/>
      <c r="O349" s="547"/>
    </row>
    <row r="350" spans="2:15" ht="13.15" customHeight="1" x14ac:dyDescent="0.2">
      <c r="B350" s="547"/>
      <c r="C350" s="547"/>
      <c r="D350" s="547"/>
      <c r="E350" s="547"/>
      <c r="F350" s="593"/>
      <c r="G350" s="547"/>
      <c r="H350" s="593"/>
      <c r="I350" s="593"/>
      <c r="J350" s="593"/>
      <c r="K350" s="593"/>
      <c r="L350" s="593"/>
      <c r="M350" s="593"/>
      <c r="N350" s="547"/>
      <c r="O350" s="547"/>
    </row>
    <row r="351" spans="2:15" ht="13.15" customHeight="1" x14ac:dyDescent="0.2">
      <c r="B351" s="547"/>
      <c r="C351" s="547"/>
      <c r="D351" s="547"/>
      <c r="E351" s="547"/>
      <c r="F351" s="593"/>
      <c r="G351" s="547"/>
      <c r="H351" s="593"/>
      <c r="I351" s="593"/>
      <c r="J351" s="593"/>
      <c r="K351" s="593"/>
      <c r="L351" s="593"/>
      <c r="M351" s="593"/>
      <c r="N351" s="547"/>
      <c r="O351" s="547"/>
    </row>
    <row r="352" spans="2:15" ht="13.15" customHeight="1" x14ac:dyDescent="0.2">
      <c r="B352" s="547"/>
      <c r="C352" s="547"/>
      <c r="D352" s="547"/>
      <c r="E352" s="547"/>
      <c r="F352" s="593"/>
      <c r="G352" s="547"/>
      <c r="H352" s="593"/>
      <c r="I352" s="593"/>
      <c r="J352" s="593"/>
      <c r="K352" s="593"/>
      <c r="L352" s="593"/>
      <c r="M352" s="593"/>
      <c r="N352" s="547"/>
      <c r="O352" s="547"/>
    </row>
    <row r="353" spans="2:15" ht="13.15" customHeight="1" x14ac:dyDescent="0.2">
      <c r="B353" s="547"/>
      <c r="C353" s="547"/>
      <c r="D353" s="547"/>
      <c r="E353" s="547"/>
      <c r="F353" s="593"/>
      <c r="G353" s="547"/>
      <c r="H353" s="593"/>
      <c r="I353" s="593"/>
      <c r="J353" s="593"/>
      <c r="K353" s="593"/>
      <c r="L353" s="593"/>
      <c r="M353" s="593"/>
      <c r="N353" s="547"/>
      <c r="O353" s="547"/>
    </row>
    <row r="354" spans="2:15" ht="13.15" customHeight="1" x14ac:dyDescent="0.2">
      <c r="B354" s="547"/>
      <c r="C354" s="547"/>
      <c r="D354" s="547"/>
      <c r="E354" s="547"/>
      <c r="F354" s="593"/>
      <c r="G354" s="547"/>
      <c r="H354" s="593"/>
      <c r="I354" s="593"/>
      <c r="J354" s="593"/>
      <c r="K354" s="593"/>
      <c r="L354" s="593"/>
      <c r="M354" s="593"/>
      <c r="N354" s="547"/>
      <c r="O354" s="547"/>
    </row>
    <row r="355" spans="2:15" ht="13.15" customHeight="1" x14ac:dyDescent="0.2">
      <c r="B355" s="547"/>
      <c r="C355" s="547"/>
      <c r="D355" s="547"/>
      <c r="E355" s="547"/>
      <c r="F355" s="593"/>
      <c r="G355" s="547"/>
      <c r="H355" s="593"/>
      <c r="I355" s="593"/>
      <c r="J355" s="593"/>
      <c r="K355" s="593"/>
      <c r="L355" s="593"/>
      <c r="M355" s="593"/>
      <c r="N355" s="547"/>
      <c r="O355" s="547"/>
    </row>
    <row r="356" spans="2:15" ht="13.15" customHeight="1" x14ac:dyDescent="0.2">
      <c r="B356" s="547"/>
      <c r="C356" s="547"/>
      <c r="D356" s="547"/>
      <c r="E356" s="547"/>
      <c r="F356" s="593"/>
      <c r="G356" s="547"/>
      <c r="H356" s="593"/>
      <c r="I356" s="593"/>
      <c r="J356" s="593"/>
      <c r="K356" s="593"/>
      <c r="L356" s="593"/>
      <c r="M356" s="593"/>
      <c r="N356" s="547"/>
      <c r="O356" s="547"/>
    </row>
    <row r="357" spans="2:15" ht="13.15" customHeight="1" x14ac:dyDescent="0.2">
      <c r="B357" s="547"/>
      <c r="C357" s="547"/>
      <c r="D357" s="547"/>
      <c r="E357" s="547"/>
      <c r="F357" s="593"/>
      <c r="G357" s="547"/>
      <c r="H357" s="593"/>
      <c r="I357" s="593"/>
      <c r="J357" s="593"/>
      <c r="K357" s="593"/>
      <c r="L357" s="593"/>
      <c r="M357" s="593"/>
      <c r="N357" s="547"/>
      <c r="O357" s="547"/>
    </row>
    <row r="358" spans="2:15" ht="13.15" customHeight="1" x14ac:dyDescent="0.2">
      <c r="B358" s="547"/>
      <c r="C358" s="547"/>
      <c r="D358" s="547"/>
      <c r="E358" s="547"/>
      <c r="F358" s="593"/>
      <c r="G358" s="547"/>
      <c r="H358" s="593"/>
      <c r="I358" s="593"/>
      <c r="J358" s="593"/>
      <c r="K358" s="593"/>
      <c r="L358" s="593"/>
      <c r="M358" s="593"/>
      <c r="N358" s="547"/>
      <c r="O358" s="547"/>
    </row>
    <row r="359" spans="2:15" ht="13.15" customHeight="1" x14ac:dyDescent="0.2">
      <c r="B359" s="547"/>
      <c r="C359" s="547"/>
      <c r="D359" s="547"/>
      <c r="E359" s="547"/>
      <c r="F359" s="593"/>
      <c r="G359" s="547"/>
      <c r="H359" s="593"/>
      <c r="I359" s="593"/>
      <c r="J359" s="593"/>
      <c r="K359" s="593"/>
      <c r="L359" s="593"/>
      <c r="M359" s="593"/>
      <c r="N359" s="547"/>
      <c r="O359" s="547"/>
    </row>
    <row r="360" spans="2:15" ht="13.15" customHeight="1" x14ac:dyDescent="0.2">
      <c r="B360" s="547"/>
      <c r="C360" s="547"/>
      <c r="D360" s="547"/>
      <c r="E360" s="547"/>
      <c r="F360" s="593"/>
      <c r="G360" s="547"/>
      <c r="H360" s="593"/>
      <c r="I360" s="593"/>
      <c r="J360" s="593"/>
      <c r="K360" s="593"/>
      <c r="L360" s="593"/>
      <c r="M360" s="593"/>
      <c r="N360" s="547"/>
      <c r="O360" s="547"/>
    </row>
    <row r="361" spans="2:15" ht="13.15" customHeight="1" x14ac:dyDescent="0.2">
      <c r="B361" s="547"/>
      <c r="C361" s="547"/>
      <c r="D361" s="547"/>
      <c r="E361" s="547"/>
      <c r="F361" s="593"/>
      <c r="G361" s="547"/>
      <c r="H361" s="593"/>
      <c r="I361" s="593"/>
      <c r="J361" s="593"/>
      <c r="K361" s="593"/>
      <c r="L361" s="593"/>
      <c r="M361" s="593"/>
      <c r="N361" s="547"/>
      <c r="O361" s="547"/>
    </row>
    <row r="362" spans="2:15" ht="13.15" customHeight="1" x14ac:dyDescent="0.2">
      <c r="B362" s="547"/>
      <c r="C362" s="547"/>
      <c r="D362" s="547"/>
      <c r="E362" s="547"/>
      <c r="F362" s="593"/>
      <c r="G362" s="547"/>
      <c r="H362" s="593"/>
      <c r="I362" s="593"/>
      <c r="J362" s="593"/>
      <c r="K362" s="593"/>
      <c r="L362" s="593"/>
      <c r="M362" s="593"/>
      <c r="N362" s="547"/>
      <c r="O362" s="547"/>
    </row>
    <row r="363" spans="2:15" ht="13.15" customHeight="1" x14ac:dyDescent="0.2">
      <c r="B363" s="547"/>
      <c r="C363" s="547"/>
      <c r="D363" s="547"/>
      <c r="E363" s="547"/>
      <c r="F363" s="593"/>
      <c r="G363" s="547"/>
      <c r="H363" s="593"/>
      <c r="I363" s="593"/>
      <c r="J363" s="593"/>
      <c r="K363" s="593"/>
      <c r="L363" s="593"/>
      <c r="M363" s="593"/>
      <c r="N363" s="547"/>
      <c r="O363" s="547"/>
    </row>
    <row r="364" spans="2:15" ht="13.15" customHeight="1" x14ac:dyDescent="0.2">
      <c r="B364" s="547"/>
      <c r="C364" s="547"/>
      <c r="D364" s="547"/>
      <c r="E364" s="547"/>
      <c r="F364" s="593"/>
      <c r="G364" s="547"/>
      <c r="H364" s="593"/>
      <c r="I364" s="593"/>
      <c r="J364" s="593"/>
      <c r="K364" s="593"/>
      <c r="L364" s="593"/>
      <c r="M364" s="593"/>
      <c r="N364" s="547"/>
      <c r="O364" s="547"/>
    </row>
    <row r="365" spans="2:15" ht="13.15" customHeight="1" x14ac:dyDescent="0.2">
      <c r="B365" s="547"/>
      <c r="C365" s="547"/>
      <c r="D365" s="547"/>
      <c r="E365" s="547"/>
      <c r="F365" s="593"/>
      <c r="G365" s="547"/>
      <c r="H365" s="593"/>
      <c r="I365" s="593"/>
      <c r="J365" s="593"/>
      <c r="K365" s="593"/>
      <c r="L365" s="593"/>
      <c r="M365" s="593"/>
      <c r="N365" s="547"/>
      <c r="O365" s="547"/>
    </row>
    <row r="366" spans="2:15" ht="13.15" customHeight="1" x14ac:dyDescent="0.2">
      <c r="B366" s="547"/>
      <c r="C366" s="547"/>
      <c r="D366" s="547"/>
      <c r="E366" s="547"/>
      <c r="F366" s="593"/>
      <c r="G366" s="547"/>
      <c r="H366" s="593"/>
      <c r="I366" s="593"/>
      <c r="J366" s="593"/>
      <c r="K366" s="593"/>
      <c r="L366" s="593"/>
      <c r="M366" s="593"/>
      <c r="N366" s="547"/>
      <c r="O366" s="547"/>
    </row>
    <row r="367" spans="2:15" ht="13.15" customHeight="1" x14ac:dyDescent="0.2">
      <c r="B367" s="547"/>
      <c r="C367" s="547"/>
      <c r="D367" s="547"/>
      <c r="E367" s="547"/>
      <c r="F367" s="593"/>
      <c r="G367" s="547"/>
      <c r="H367" s="593"/>
      <c r="I367" s="593"/>
      <c r="J367" s="593"/>
      <c r="K367" s="593"/>
      <c r="L367" s="593"/>
      <c r="M367" s="593"/>
      <c r="N367" s="547"/>
      <c r="O367" s="547"/>
    </row>
    <row r="368" spans="2:15" ht="13.15" customHeight="1" x14ac:dyDescent="0.2">
      <c r="B368" s="547"/>
      <c r="C368" s="547"/>
      <c r="D368" s="547"/>
      <c r="E368" s="547"/>
      <c r="F368" s="593"/>
      <c r="G368" s="547"/>
      <c r="H368" s="593"/>
      <c r="I368" s="593"/>
      <c r="J368" s="593"/>
      <c r="K368" s="593"/>
      <c r="L368" s="593"/>
      <c r="M368" s="593"/>
      <c r="N368" s="547"/>
      <c r="O368" s="547"/>
    </row>
    <row r="369" spans="2:15" ht="13.15" customHeight="1" x14ac:dyDescent="0.2">
      <c r="B369" s="547"/>
      <c r="C369" s="547"/>
      <c r="D369" s="547"/>
      <c r="E369" s="547"/>
      <c r="F369" s="593"/>
      <c r="G369" s="547"/>
      <c r="H369" s="593"/>
      <c r="I369" s="593"/>
      <c r="J369" s="593"/>
      <c r="K369" s="593"/>
      <c r="L369" s="593"/>
      <c r="M369" s="593"/>
      <c r="N369" s="547"/>
      <c r="O369" s="547"/>
    </row>
    <row r="370" spans="2:15" ht="13.15" customHeight="1" x14ac:dyDescent="0.2">
      <c r="B370" s="547"/>
      <c r="C370" s="547"/>
      <c r="D370" s="547"/>
      <c r="E370" s="547"/>
      <c r="F370" s="593"/>
      <c r="G370" s="547"/>
      <c r="H370" s="593"/>
      <c r="I370" s="593"/>
      <c r="J370" s="593"/>
      <c r="K370" s="593"/>
      <c r="L370" s="593"/>
      <c r="M370" s="593"/>
      <c r="N370" s="547"/>
      <c r="O370" s="547"/>
    </row>
    <row r="371" spans="2:15" ht="13.15" customHeight="1" x14ac:dyDescent="0.2">
      <c r="B371" s="547"/>
      <c r="C371" s="547"/>
      <c r="D371" s="547"/>
      <c r="E371" s="547"/>
      <c r="F371" s="593"/>
      <c r="G371" s="547"/>
      <c r="H371" s="593"/>
      <c r="I371" s="593"/>
      <c r="J371" s="593"/>
      <c r="K371" s="593"/>
      <c r="L371" s="593"/>
      <c r="M371" s="593"/>
      <c r="N371" s="547"/>
      <c r="O371" s="547"/>
    </row>
    <row r="372" spans="2:15" ht="13.15" customHeight="1" x14ac:dyDescent="0.2">
      <c r="B372" s="547"/>
      <c r="C372" s="547"/>
      <c r="D372" s="547"/>
      <c r="E372" s="547"/>
      <c r="F372" s="593"/>
      <c r="G372" s="547"/>
      <c r="H372" s="593"/>
      <c r="I372" s="593"/>
      <c r="J372" s="593"/>
      <c r="K372" s="593"/>
      <c r="L372" s="593"/>
      <c r="M372" s="593"/>
      <c r="N372" s="547"/>
      <c r="O372" s="547"/>
    </row>
    <row r="373" spans="2:15" ht="13.15" customHeight="1" x14ac:dyDescent="0.2">
      <c r="B373" s="547"/>
      <c r="C373" s="547"/>
      <c r="D373" s="547"/>
      <c r="E373" s="547"/>
      <c r="F373" s="593"/>
      <c r="G373" s="547"/>
      <c r="H373" s="593"/>
      <c r="I373" s="593"/>
      <c r="J373" s="593"/>
      <c r="K373" s="593"/>
      <c r="L373" s="593"/>
      <c r="M373" s="593"/>
      <c r="N373" s="547"/>
      <c r="O373" s="547"/>
    </row>
    <row r="374" spans="2:15" ht="13.15" customHeight="1" x14ac:dyDescent="0.2">
      <c r="B374" s="547"/>
      <c r="C374" s="547"/>
      <c r="D374" s="547"/>
      <c r="E374" s="547"/>
      <c r="F374" s="593"/>
      <c r="G374" s="547"/>
      <c r="H374" s="593"/>
      <c r="I374" s="593"/>
      <c r="J374" s="593"/>
      <c r="K374" s="593"/>
      <c r="L374" s="593"/>
      <c r="M374" s="593"/>
      <c r="N374" s="547"/>
      <c r="O374" s="547"/>
    </row>
    <row r="375" spans="2:15" ht="13.15" customHeight="1" x14ac:dyDescent="0.2">
      <c r="B375" s="547"/>
      <c r="C375" s="547"/>
      <c r="D375" s="547"/>
      <c r="E375" s="547"/>
      <c r="F375" s="593"/>
      <c r="G375" s="547"/>
      <c r="H375" s="593"/>
      <c r="I375" s="593"/>
      <c r="J375" s="593"/>
      <c r="K375" s="593"/>
      <c r="L375" s="593"/>
      <c r="M375" s="593"/>
      <c r="N375" s="547"/>
      <c r="O375" s="547"/>
    </row>
    <row r="376" spans="2:15" ht="13.15" customHeight="1" x14ac:dyDescent="0.2">
      <c r="B376" s="547"/>
      <c r="C376" s="547"/>
      <c r="D376" s="547"/>
      <c r="E376" s="547"/>
      <c r="F376" s="593"/>
      <c r="G376" s="547"/>
      <c r="H376" s="593"/>
      <c r="I376" s="593"/>
      <c r="J376" s="593"/>
      <c r="K376" s="593"/>
      <c r="L376" s="593"/>
      <c r="M376" s="593"/>
      <c r="N376" s="547"/>
      <c r="O376" s="547"/>
    </row>
    <row r="377" spans="2:15" ht="13.15" customHeight="1" x14ac:dyDescent="0.2">
      <c r="B377" s="547"/>
      <c r="C377" s="547"/>
      <c r="D377" s="547"/>
      <c r="E377" s="547"/>
      <c r="F377" s="593"/>
      <c r="G377" s="547"/>
      <c r="H377" s="593"/>
      <c r="I377" s="593"/>
      <c r="J377" s="593"/>
      <c r="K377" s="593"/>
      <c r="L377" s="593"/>
      <c r="M377" s="593"/>
      <c r="N377" s="547"/>
      <c r="O377" s="547"/>
    </row>
    <row r="378" spans="2:15" ht="13.15" customHeight="1" x14ac:dyDescent="0.2">
      <c r="B378" s="547"/>
      <c r="C378" s="547"/>
      <c r="D378" s="547"/>
      <c r="E378" s="547"/>
      <c r="F378" s="593"/>
      <c r="G378" s="547"/>
      <c r="H378" s="593"/>
      <c r="I378" s="593"/>
      <c r="J378" s="593"/>
      <c r="K378" s="593"/>
      <c r="L378" s="593"/>
      <c r="M378" s="593"/>
      <c r="N378" s="547"/>
      <c r="O378" s="547"/>
    </row>
    <row r="379" spans="2:15" ht="13.15" customHeight="1" x14ac:dyDescent="0.2">
      <c r="B379" s="547"/>
      <c r="C379" s="547"/>
      <c r="D379" s="547"/>
      <c r="E379" s="547"/>
      <c r="F379" s="593"/>
      <c r="G379" s="547"/>
      <c r="H379" s="593"/>
      <c r="I379" s="593"/>
      <c r="J379" s="593"/>
      <c r="K379" s="593"/>
      <c r="L379" s="593"/>
      <c r="M379" s="593"/>
      <c r="N379" s="547"/>
      <c r="O379" s="547"/>
    </row>
    <row r="380" spans="2:15" ht="13.15" customHeight="1" x14ac:dyDescent="0.2">
      <c r="B380" s="547"/>
      <c r="C380" s="547"/>
      <c r="D380" s="547"/>
      <c r="E380" s="547"/>
      <c r="F380" s="593"/>
      <c r="G380" s="547"/>
      <c r="H380" s="593"/>
      <c r="I380" s="593"/>
      <c r="J380" s="593"/>
      <c r="K380" s="593"/>
      <c r="L380" s="593"/>
      <c r="M380" s="593"/>
      <c r="N380" s="547"/>
      <c r="O380" s="547"/>
    </row>
    <row r="381" spans="2:15" ht="13.15" customHeight="1" x14ac:dyDescent="0.2">
      <c r="B381" s="547"/>
      <c r="C381" s="547"/>
      <c r="D381" s="547"/>
      <c r="E381" s="547"/>
      <c r="F381" s="593"/>
      <c r="G381" s="547"/>
      <c r="H381" s="593"/>
      <c r="I381" s="593"/>
      <c r="J381" s="593"/>
      <c r="K381" s="593"/>
      <c r="L381" s="593"/>
      <c r="M381" s="593"/>
      <c r="N381" s="547"/>
      <c r="O381" s="547"/>
    </row>
    <row r="382" spans="2:15" ht="13.15" customHeight="1" x14ac:dyDescent="0.2">
      <c r="B382" s="547"/>
      <c r="C382" s="547"/>
      <c r="D382" s="547"/>
      <c r="E382" s="547"/>
      <c r="F382" s="593"/>
      <c r="G382" s="547"/>
      <c r="H382" s="593"/>
      <c r="I382" s="593"/>
      <c r="J382" s="593"/>
      <c r="K382" s="593"/>
      <c r="L382" s="593"/>
      <c r="M382" s="593"/>
      <c r="N382" s="547"/>
      <c r="O382" s="547"/>
    </row>
    <row r="383" spans="2:15" ht="13.15" customHeight="1" x14ac:dyDescent="0.2">
      <c r="B383" s="547"/>
      <c r="C383" s="547"/>
      <c r="D383" s="547"/>
      <c r="E383" s="547"/>
      <c r="F383" s="593"/>
      <c r="G383" s="547"/>
      <c r="H383" s="593"/>
      <c r="I383" s="593"/>
      <c r="J383" s="593"/>
      <c r="K383" s="593"/>
      <c r="L383" s="593"/>
      <c r="M383" s="593"/>
      <c r="N383" s="547"/>
      <c r="O383" s="547"/>
    </row>
    <row r="384" spans="2:15" ht="13.15" customHeight="1" x14ac:dyDescent="0.2">
      <c r="B384" s="547"/>
      <c r="C384" s="547"/>
      <c r="D384" s="547"/>
      <c r="E384" s="547"/>
      <c r="F384" s="593"/>
      <c r="G384" s="547"/>
      <c r="H384" s="593"/>
      <c r="I384" s="593"/>
      <c r="J384" s="593"/>
      <c r="K384" s="593"/>
      <c r="L384" s="593"/>
      <c r="M384" s="593"/>
      <c r="N384" s="547"/>
      <c r="O384" s="547"/>
    </row>
    <row r="385" spans="2:15" ht="13.15" customHeight="1" x14ac:dyDescent="0.2">
      <c r="B385" s="547"/>
      <c r="C385" s="547"/>
      <c r="D385" s="547"/>
      <c r="E385" s="547"/>
      <c r="F385" s="593"/>
      <c r="G385" s="547"/>
      <c r="H385" s="593"/>
      <c r="I385" s="593"/>
      <c r="J385" s="593"/>
      <c r="K385" s="593"/>
      <c r="L385" s="593"/>
      <c r="M385" s="593"/>
      <c r="N385" s="547"/>
      <c r="O385" s="547"/>
    </row>
    <row r="386" spans="2:15" ht="13.15" customHeight="1" x14ac:dyDescent="0.2">
      <c r="B386" s="547"/>
      <c r="C386" s="547"/>
      <c r="D386" s="547"/>
      <c r="E386" s="547"/>
      <c r="F386" s="593"/>
      <c r="G386" s="547"/>
      <c r="H386" s="593"/>
      <c r="I386" s="593"/>
      <c r="J386" s="593"/>
      <c r="K386" s="593"/>
      <c r="L386" s="593"/>
      <c r="M386" s="593"/>
      <c r="N386" s="547"/>
      <c r="O386" s="547"/>
    </row>
    <row r="387" spans="2:15" ht="13.15" customHeight="1" x14ac:dyDescent="0.2">
      <c r="B387" s="547"/>
      <c r="C387" s="547"/>
      <c r="D387" s="547"/>
      <c r="E387" s="547"/>
      <c r="F387" s="593"/>
      <c r="G387" s="547"/>
      <c r="H387" s="593"/>
      <c r="I387" s="593"/>
      <c r="J387" s="593"/>
      <c r="K387" s="593"/>
      <c r="L387" s="593"/>
      <c r="M387" s="593"/>
      <c r="N387" s="547"/>
      <c r="O387" s="547"/>
    </row>
    <row r="388" spans="2:15" ht="13.15" customHeight="1" x14ac:dyDescent="0.2">
      <c r="B388" s="547"/>
      <c r="C388" s="547"/>
      <c r="D388" s="547"/>
      <c r="E388" s="547"/>
      <c r="F388" s="593"/>
      <c r="G388" s="547"/>
      <c r="H388" s="593"/>
      <c r="I388" s="593"/>
      <c r="J388" s="593"/>
      <c r="K388" s="593"/>
      <c r="L388" s="593"/>
      <c r="M388" s="593"/>
      <c r="N388" s="547"/>
      <c r="O388" s="547"/>
    </row>
    <row r="389" spans="2:15" ht="13.15" customHeight="1" x14ac:dyDescent="0.2">
      <c r="B389" s="547"/>
      <c r="C389" s="547"/>
      <c r="D389" s="547"/>
      <c r="E389" s="547"/>
      <c r="F389" s="593"/>
      <c r="G389" s="547"/>
      <c r="H389" s="593"/>
      <c r="I389" s="593"/>
      <c r="J389" s="593"/>
      <c r="K389" s="593"/>
      <c r="L389" s="593"/>
      <c r="M389" s="593"/>
      <c r="N389" s="547"/>
      <c r="O389" s="547"/>
    </row>
    <row r="390" spans="2:15" ht="13.15" customHeight="1" x14ac:dyDescent="0.2">
      <c r="B390" s="547"/>
      <c r="C390" s="547"/>
      <c r="D390" s="547"/>
      <c r="E390" s="547"/>
      <c r="F390" s="593"/>
      <c r="G390" s="547"/>
      <c r="H390" s="593"/>
      <c r="I390" s="593"/>
      <c r="J390" s="593"/>
      <c r="K390" s="593"/>
      <c r="L390" s="593"/>
      <c r="M390" s="593"/>
      <c r="N390" s="547"/>
      <c r="O390" s="547"/>
    </row>
    <row r="391" spans="2:15" ht="13.15" customHeight="1" x14ac:dyDescent="0.2">
      <c r="B391" s="547"/>
      <c r="C391" s="547"/>
      <c r="D391" s="547"/>
      <c r="E391" s="547"/>
      <c r="F391" s="593"/>
      <c r="G391" s="547"/>
      <c r="H391" s="593"/>
      <c r="I391" s="593"/>
      <c r="J391" s="593"/>
      <c r="K391" s="593"/>
      <c r="L391" s="593"/>
      <c r="M391" s="593"/>
      <c r="N391" s="547"/>
      <c r="O391" s="547"/>
    </row>
    <row r="392" spans="2:15" ht="13.15" customHeight="1" x14ac:dyDescent="0.2">
      <c r="B392" s="547"/>
      <c r="C392" s="547"/>
      <c r="D392" s="547"/>
      <c r="E392" s="547"/>
      <c r="F392" s="593"/>
      <c r="G392" s="547"/>
      <c r="H392" s="593"/>
      <c r="I392" s="593"/>
      <c r="J392" s="593"/>
      <c r="K392" s="593"/>
      <c r="L392" s="593"/>
      <c r="M392" s="593"/>
      <c r="N392" s="547"/>
      <c r="O392" s="547"/>
    </row>
    <row r="393" spans="2:15" ht="13.15" customHeight="1" x14ac:dyDescent="0.2">
      <c r="B393" s="547"/>
      <c r="C393" s="547"/>
      <c r="D393" s="547"/>
      <c r="E393" s="547"/>
      <c r="F393" s="593"/>
      <c r="G393" s="547"/>
      <c r="H393" s="593"/>
      <c r="I393" s="593"/>
      <c r="J393" s="593"/>
      <c r="K393" s="593"/>
      <c r="L393" s="593"/>
      <c r="M393" s="593"/>
      <c r="N393" s="547"/>
      <c r="O393" s="547"/>
    </row>
    <row r="394" spans="2:15" ht="13.15" customHeight="1" x14ac:dyDescent="0.2">
      <c r="B394" s="547"/>
      <c r="C394" s="547"/>
      <c r="D394" s="547"/>
      <c r="E394" s="547"/>
      <c r="F394" s="593"/>
      <c r="G394" s="547"/>
      <c r="H394" s="593"/>
      <c r="I394" s="593"/>
      <c r="J394" s="593"/>
      <c r="K394" s="593"/>
      <c r="L394" s="593"/>
      <c r="M394" s="593"/>
      <c r="N394" s="547"/>
      <c r="O394" s="547"/>
    </row>
    <row r="395" spans="2:15" ht="13.15" customHeight="1" x14ac:dyDescent="0.2">
      <c r="B395" s="547"/>
      <c r="C395" s="547"/>
      <c r="D395" s="547"/>
      <c r="E395" s="547"/>
      <c r="F395" s="593"/>
      <c r="G395" s="547"/>
      <c r="H395" s="593"/>
      <c r="I395" s="593"/>
      <c r="J395" s="593"/>
      <c r="K395" s="593"/>
      <c r="L395" s="593"/>
      <c r="M395" s="593"/>
      <c r="N395" s="547"/>
      <c r="O395" s="547"/>
    </row>
    <row r="396" spans="2:15" ht="13.15" customHeight="1" x14ac:dyDescent="0.2">
      <c r="B396" s="547"/>
      <c r="C396" s="547"/>
      <c r="D396" s="547"/>
      <c r="E396" s="547"/>
      <c r="F396" s="593"/>
      <c r="G396" s="547"/>
      <c r="H396" s="593"/>
      <c r="I396" s="593"/>
      <c r="J396" s="593"/>
      <c r="K396" s="593"/>
      <c r="L396" s="593"/>
      <c r="M396" s="593"/>
      <c r="N396" s="547"/>
      <c r="O396" s="547"/>
    </row>
    <row r="397" spans="2:15" ht="13.15" customHeight="1" x14ac:dyDescent="0.2">
      <c r="B397" s="547"/>
      <c r="C397" s="547"/>
      <c r="D397" s="547"/>
      <c r="E397" s="547"/>
      <c r="F397" s="593"/>
      <c r="G397" s="547"/>
      <c r="H397" s="593"/>
      <c r="I397" s="593"/>
      <c r="J397" s="593"/>
      <c r="K397" s="593"/>
      <c r="L397" s="593"/>
      <c r="M397" s="593"/>
      <c r="N397" s="547"/>
      <c r="O397" s="547"/>
    </row>
    <row r="398" spans="2:15" ht="13.15" customHeight="1" x14ac:dyDescent="0.2">
      <c r="B398" s="547"/>
      <c r="C398" s="547"/>
      <c r="D398" s="547"/>
      <c r="E398" s="547"/>
      <c r="F398" s="593"/>
      <c r="G398" s="547"/>
      <c r="H398" s="593"/>
      <c r="I398" s="593"/>
      <c r="J398" s="593"/>
      <c r="K398" s="593"/>
      <c r="L398" s="593"/>
      <c r="M398" s="593"/>
      <c r="N398" s="547"/>
      <c r="O398" s="547"/>
    </row>
    <row r="399" spans="2:15" ht="13.15" customHeight="1" x14ac:dyDescent="0.2">
      <c r="B399" s="547"/>
      <c r="C399" s="547"/>
      <c r="D399" s="547"/>
      <c r="E399" s="547"/>
      <c r="F399" s="593"/>
      <c r="G399" s="547"/>
      <c r="H399" s="593"/>
      <c r="I399" s="593"/>
      <c r="J399" s="593"/>
      <c r="K399" s="593"/>
      <c r="L399" s="593"/>
      <c r="M399" s="593"/>
      <c r="N399" s="547"/>
      <c r="O399" s="547"/>
    </row>
    <row r="400" spans="2:15" ht="13.15" customHeight="1" x14ac:dyDescent="0.2">
      <c r="B400" s="547"/>
      <c r="C400" s="547"/>
      <c r="D400" s="547"/>
      <c r="E400" s="547"/>
      <c r="F400" s="593"/>
      <c r="G400" s="547"/>
      <c r="H400" s="593"/>
      <c r="I400" s="593"/>
      <c r="J400" s="593"/>
      <c r="K400" s="593"/>
      <c r="L400" s="593"/>
      <c r="M400" s="593"/>
      <c r="N400" s="547"/>
      <c r="O400" s="547"/>
    </row>
    <row r="401" spans="2:15" ht="13.15" customHeight="1" x14ac:dyDescent="0.2">
      <c r="B401" s="547"/>
      <c r="C401" s="547"/>
      <c r="D401" s="547"/>
      <c r="E401" s="547"/>
      <c r="F401" s="593"/>
      <c r="G401" s="547"/>
      <c r="H401" s="593"/>
      <c r="I401" s="593"/>
      <c r="J401" s="593"/>
      <c r="K401" s="593"/>
      <c r="L401" s="593"/>
      <c r="M401" s="593"/>
      <c r="N401" s="547"/>
      <c r="O401" s="547"/>
    </row>
    <row r="402" spans="2:15" ht="13.15" customHeight="1" x14ac:dyDescent="0.2">
      <c r="B402" s="547"/>
      <c r="C402" s="547"/>
      <c r="D402" s="547"/>
      <c r="E402" s="547"/>
      <c r="F402" s="593"/>
      <c r="G402" s="547"/>
      <c r="H402" s="593"/>
      <c r="I402" s="593"/>
      <c r="J402" s="593"/>
      <c r="K402" s="593"/>
      <c r="L402" s="593"/>
      <c r="M402" s="593"/>
      <c r="N402" s="547"/>
      <c r="O402" s="547"/>
    </row>
    <row r="403" spans="2:15" ht="13.15" customHeight="1" x14ac:dyDescent="0.2">
      <c r="B403" s="547"/>
      <c r="C403" s="547"/>
      <c r="D403" s="547"/>
      <c r="E403" s="547"/>
      <c r="F403" s="593"/>
      <c r="G403" s="547"/>
      <c r="H403" s="593"/>
      <c r="I403" s="593"/>
      <c r="J403" s="593"/>
      <c r="K403" s="593"/>
      <c r="L403" s="593"/>
      <c r="M403" s="593"/>
      <c r="N403" s="547"/>
      <c r="O403" s="547"/>
    </row>
    <row r="404" spans="2:15" ht="13.15" customHeight="1" x14ac:dyDescent="0.2">
      <c r="B404" s="547"/>
      <c r="C404" s="547"/>
      <c r="D404" s="547"/>
      <c r="E404" s="547"/>
      <c r="F404" s="593"/>
      <c r="G404" s="547"/>
      <c r="H404" s="593"/>
      <c r="I404" s="593"/>
      <c r="J404" s="593"/>
      <c r="K404" s="593"/>
      <c r="L404" s="593"/>
      <c r="M404" s="593"/>
      <c r="N404" s="547"/>
      <c r="O404" s="547"/>
    </row>
    <row r="405" spans="2:15" ht="13.15" customHeight="1" x14ac:dyDescent="0.2">
      <c r="B405" s="547"/>
      <c r="C405" s="547"/>
      <c r="D405" s="547"/>
      <c r="E405" s="547"/>
      <c r="F405" s="593"/>
      <c r="G405" s="547"/>
      <c r="H405" s="593"/>
      <c r="I405" s="593"/>
      <c r="J405" s="593"/>
      <c r="K405" s="593"/>
      <c r="L405" s="593"/>
      <c r="M405" s="593"/>
      <c r="N405" s="547"/>
      <c r="O405" s="547"/>
    </row>
    <row r="406" spans="2:15" ht="13.15" customHeight="1" x14ac:dyDescent="0.2">
      <c r="B406" s="547"/>
      <c r="C406" s="547"/>
      <c r="D406" s="547"/>
      <c r="E406" s="547"/>
      <c r="F406" s="593"/>
      <c r="G406" s="547"/>
      <c r="H406" s="593"/>
      <c r="I406" s="593"/>
      <c r="J406" s="593"/>
      <c r="K406" s="593"/>
      <c r="L406" s="593"/>
      <c r="M406" s="593"/>
      <c r="N406" s="547"/>
      <c r="O406" s="547"/>
    </row>
    <row r="407" spans="2:15" ht="13.15" customHeight="1" x14ac:dyDescent="0.2">
      <c r="B407" s="547"/>
      <c r="C407" s="547"/>
      <c r="D407" s="547"/>
      <c r="E407" s="547"/>
      <c r="F407" s="593"/>
      <c r="G407" s="547"/>
      <c r="H407" s="593"/>
      <c r="I407" s="593"/>
      <c r="J407" s="593"/>
      <c r="K407" s="593"/>
      <c r="L407" s="593"/>
      <c r="M407" s="593"/>
      <c r="N407" s="547"/>
      <c r="O407" s="547"/>
    </row>
    <row r="408" spans="2:15" ht="13.15" customHeight="1" x14ac:dyDescent="0.2">
      <c r="B408" s="547"/>
      <c r="C408" s="547"/>
      <c r="D408" s="547"/>
      <c r="E408" s="547"/>
      <c r="F408" s="593"/>
      <c r="G408" s="547"/>
      <c r="H408" s="593"/>
      <c r="I408" s="593"/>
      <c r="J408" s="593"/>
      <c r="K408" s="593"/>
      <c r="L408" s="593"/>
      <c r="M408" s="593"/>
      <c r="N408" s="547"/>
      <c r="O408" s="547"/>
    </row>
    <row r="409" spans="2:15" ht="13.15" customHeight="1" x14ac:dyDescent="0.2">
      <c r="B409" s="547"/>
      <c r="C409" s="547"/>
      <c r="D409" s="547"/>
      <c r="E409" s="547"/>
      <c r="F409" s="593"/>
      <c r="G409" s="547"/>
      <c r="H409" s="593"/>
      <c r="I409" s="593"/>
      <c r="J409" s="593"/>
      <c r="K409" s="593"/>
      <c r="L409" s="593"/>
      <c r="M409" s="593"/>
      <c r="N409" s="547"/>
      <c r="O409" s="547"/>
    </row>
    <row r="410" spans="2:15" ht="13.15" customHeight="1" x14ac:dyDescent="0.2">
      <c r="B410" s="547"/>
      <c r="C410" s="547"/>
      <c r="D410" s="547"/>
      <c r="E410" s="547"/>
      <c r="F410" s="593"/>
      <c r="G410" s="547"/>
      <c r="H410" s="593"/>
      <c r="I410" s="593"/>
      <c r="J410" s="593"/>
      <c r="K410" s="593"/>
      <c r="L410" s="593"/>
      <c r="M410" s="593"/>
      <c r="N410" s="547"/>
      <c r="O410" s="547"/>
    </row>
    <row r="411" spans="2:15" ht="13.15" customHeight="1" x14ac:dyDescent="0.2">
      <c r="B411" s="547"/>
      <c r="C411" s="547"/>
      <c r="D411" s="547"/>
      <c r="E411" s="547"/>
      <c r="F411" s="593"/>
      <c r="G411" s="547"/>
      <c r="H411" s="593"/>
      <c r="I411" s="593"/>
      <c r="J411" s="593"/>
      <c r="K411" s="593"/>
      <c r="L411" s="593"/>
      <c r="M411" s="593"/>
      <c r="N411" s="547"/>
      <c r="O411" s="547"/>
    </row>
    <row r="412" spans="2:15" ht="13.15" customHeight="1" x14ac:dyDescent="0.2">
      <c r="B412" s="547"/>
      <c r="C412" s="547"/>
      <c r="D412" s="547"/>
      <c r="E412" s="547"/>
      <c r="F412" s="593"/>
      <c r="G412" s="547"/>
      <c r="H412" s="593"/>
      <c r="I412" s="593"/>
      <c r="J412" s="593"/>
      <c r="K412" s="593"/>
      <c r="L412" s="593"/>
      <c r="M412" s="593"/>
      <c r="N412" s="547"/>
      <c r="O412" s="547"/>
    </row>
    <row r="413" spans="2:15" ht="13.15" customHeight="1" x14ac:dyDescent="0.2">
      <c r="B413" s="547"/>
      <c r="C413" s="547"/>
      <c r="D413" s="547"/>
      <c r="E413" s="547"/>
      <c r="F413" s="593"/>
      <c r="G413" s="547"/>
      <c r="H413" s="593"/>
      <c r="I413" s="593"/>
      <c r="J413" s="593"/>
      <c r="K413" s="593"/>
      <c r="L413" s="593"/>
      <c r="M413" s="593"/>
      <c r="N413" s="547"/>
      <c r="O413" s="547"/>
    </row>
    <row r="414" spans="2:15" ht="13.15" customHeight="1" x14ac:dyDescent="0.2">
      <c r="B414" s="547"/>
      <c r="C414" s="547"/>
      <c r="D414" s="547"/>
      <c r="E414" s="547"/>
      <c r="F414" s="593"/>
      <c r="G414" s="547"/>
      <c r="H414" s="593"/>
      <c r="I414" s="593"/>
      <c r="J414" s="593"/>
      <c r="K414" s="593"/>
      <c r="L414" s="593"/>
      <c r="M414" s="593"/>
      <c r="N414" s="547"/>
      <c r="O414" s="547"/>
    </row>
    <row r="415" spans="2:15" ht="13.15" customHeight="1" x14ac:dyDescent="0.2">
      <c r="B415" s="547"/>
      <c r="C415" s="547"/>
      <c r="D415" s="547"/>
      <c r="E415" s="547"/>
      <c r="F415" s="593"/>
      <c r="G415" s="547"/>
      <c r="H415" s="593"/>
      <c r="I415" s="593"/>
      <c r="J415" s="593"/>
      <c r="K415" s="593"/>
      <c r="L415" s="593"/>
      <c r="M415" s="593"/>
      <c r="N415" s="547"/>
      <c r="O415" s="547"/>
    </row>
    <row r="416" spans="2:15" ht="13.15" customHeight="1" x14ac:dyDescent="0.2">
      <c r="B416" s="547"/>
      <c r="C416" s="547"/>
      <c r="D416" s="547"/>
      <c r="E416" s="547"/>
      <c r="F416" s="593"/>
      <c r="G416" s="547"/>
      <c r="H416" s="593"/>
      <c r="I416" s="593"/>
      <c r="J416" s="593"/>
      <c r="K416" s="593"/>
      <c r="L416" s="593"/>
      <c r="M416" s="593"/>
      <c r="N416" s="547"/>
      <c r="O416" s="547"/>
    </row>
    <row r="417" spans="2:15" ht="13.15" customHeight="1" x14ac:dyDescent="0.2">
      <c r="B417" s="547"/>
      <c r="C417" s="547"/>
      <c r="D417" s="547"/>
      <c r="E417" s="547"/>
      <c r="F417" s="593"/>
      <c r="G417" s="547"/>
      <c r="H417" s="593"/>
      <c r="I417" s="593"/>
      <c r="J417" s="593"/>
      <c r="K417" s="593"/>
      <c r="L417" s="593"/>
      <c r="M417" s="593"/>
      <c r="N417" s="547"/>
      <c r="O417" s="547"/>
    </row>
    <row r="418" spans="2:15" ht="13.15" customHeight="1" x14ac:dyDescent="0.2">
      <c r="B418" s="547"/>
      <c r="C418" s="547"/>
      <c r="D418" s="547"/>
      <c r="E418" s="547"/>
      <c r="F418" s="593"/>
      <c r="G418" s="547"/>
      <c r="H418" s="593"/>
      <c r="I418" s="593"/>
      <c r="J418" s="593"/>
      <c r="K418" s="593"/>
      <c r="L418" s="593"/>
      <c r="M418" s="593"/>
      <c r="N418" s="547"/>
      <c r="O418" s="547"/>
    </row>
    <row r="419" spans="2:15" ht="13.15" customHeight="1" x14ac:dyDescent="0.2">
      <c r="B419" s="547"/>
      <c r="C419" s="547"/>
      <c r="D419" s="547"/>
      <c r="E419" s="547"/>
      <c r="F419" s="593"/>
      <c r="G419" s="547"/>
      <c r="H419" s="593"/>
      <c r="I419" s="593"/>
      <c r="J419" s="593"/>
      <c r="K419" s="593"/>
      <c r="L419" s="593"/>
      <c r="M419" s="593"/>
      <c r="N419" s="547"/>
      <c r="O419" s="547"/>
    </row>
    <row r="420" spans="2:15" ht="13.15" customHeight="1" x14ac:dyDescent="0.2">
      <c r="B420" s="547"/>
      <c r="C420" s="547"/>
      <c r="D420" s="547"/>
      <c r="E420" s="547"/>
      <c r="F420" s="593"/>
      <c r="G420" s="547"/>
      <c r="H420" s="593"/>
      <c r="I420" s="593"/>
      <c r="J420" s="593"/>
      <c r="K420" s="593"/>
      <c r="L420" s="593"/>
      <c r="M420" s="593"/>
      <c r="N420" s="547"/>
      <c r="O420" s="547"/>
    </row>
    <row r="421" spans="2:15" ht="13.15" customHeight="1" x14ac:dyDescent="0.2">
      <c r="B421" s="547"/>
      <c r="C421" s="547"/>
      <c r="D421" s="547"/>
      <c r="E421" s="547"/>
      <c r="F421" s="593"/>
      <c r="G421" s="547"/>
      <c r="H421" s="593"/>
      <c r="I421" s="593"/>
      <c r="J421" s="593"/>
      <c r="K421" s="593"/>
      <c r="L421" s="593"/>
      <c r="M421" s="593"/>
      <c r="N421" s="547"/>
      <c r="O421" s="547"/>
    </row>
    <row r="422" spans="2:15" ht="13.15" customHeight="1" x14ac:dyDescent="0.2">
      <c r="B422" s="547"/>
      <c r="C422" s="547"/>
      <c r="D422" s="547"/>
      <c r="E422" s="547"/>
      <c r="F422" s="593"/>
      <c r="G422" s="547"/>
      <c r="H422" s="593"/>
      <c r="I422" s="593"/>
      <c r="J422" s="593"/>
      <c r="K422" s="593"/>
      <c r="L422" s="593"/>
      <c r="M422" s="593"/>
      <c r="N422" s="547"/>
      <c r="O422" s="547"/>
    </row>
    <row r="423" spans="2:15" ht="13.15" customHeight="1" x14ac:dyDescent="0.2">
      <c r="B423" s="547"/>
      <c r="C423" s="547"/>
      <c r="D423" s="547"/>
      <c r="E423" s="547"/>
      <c r="F423" s="593"/>
      <c r="G423" s="547"/>
      <c r="H423" s="593"/>
      <c r="I423" s="593"/>
      <c r="J423" s="593"/>
      <c r="K423" s="593"/>
      <c r="L423" s="593"/>
      <c r="M423" s="593"/>
      <c r="N423" s="547"/>
      <c r="O423" s="547"/>
    </row>
    <row r="424" spans="2:15" ht="13.15" customHeight="1" x14ac:dyDescent="0.2">
      <c r="B424" s="547"/>
      <c r="C424" s="547"/>
      <c r="D424" s="547"/>
      <c r="E424" s="547"/>
      <c r="F424" s="593"/>
      <c r="G424" s="547"/>
      <c r="H424" s="593"/>
      <c r="I424" s="593"/>
      <c r="J424" s="593"/>
      <c r="K424" s="593"/>
      <c r="L424" s="593"/>
      <c r="M424" s="593"/>
      <c r="N424" s="547"/>
      <c r="O424" s="547"/>
    </row>
    <row r="425" spans="2:15" ht="13.15" customHeight="1" x14ac:dyDescent="0.2">
      <c r="B425" s="547"/>
      <c r="C425" s="547"/>
      <c r="D425" s="547"/>
      <c r="E425" s="547"/>
      <c r="F425" s="593"/>
      <c r="G425" s="547"/>
      <c r="H425" s="593"/>
      <c r="I425" s="593"/>
      <c r="J425" s="593"/>
      <c r="K425" s="593"/>
      <c r="L425" s="593"/>
      <c r="M425" s="593"/>
      <c r="N425" s="547"/>
      <c r="O425" s="547"/>
    </row>
    <row r="426" spans="2:15" ht="13.15" customHeight="1" x14ac:dyDescent="0.2">
      <c r="B426" s="547"/>
      <c r="C426" s="547"/>
      <c r="D426" s="547"/>
      <c r="E426" s="547"/>
      <c r="F426" s="593"/>
      <c r="G426" s="547"/>
      <c r="H426" s="593"/>
      <c r="I426" s="593"/>
      <c r="J426" s="593"/>
      <c r="K426" s="593"/>
      <c r="L426" s="593"/>
      <c r="M426" s="593"/>
      <c r="N426" s="547"/>
      <c r="O426" s="547"/>
    </row>
    <row r="427" spans="2:15" ht="13.15" customHeight="1" x14ac:dyDescent="0.2">
      <c r="B427" s="547"/>
      <c r="C427" s="547"/>
      <c r="D427" s="547"/>
      <c r="E427" s="547"/>
      <c r="F427" s="593"/>
      <c r="G427" s="547"/>
      <c r="H427" s="593"/>
      <c r="I427" s="593"/>
      <c r="J427" s="593"/>
      <c r="K427" s="593"/>
      <c r="L427" s="593"/>
      <c r="M427" s="593"/>
      <c r="N427" s="547"/>
      <c r="O427" s="547"/>
    </row>
    <row r="428" spans="2:15" ht="13.15" customHeight="1" x14ac:dyDescent="0.2">
      <c r="B428" s="547"/>
      <c r="C428" s="547"/>
      <c r="D428" s="547"/>
      <c r="E428" s="547"/>
      <c r="F428" s="593"/>
      <c r="G428" s="547"/>
      <c r="H428" s="593"/>
      <c r="I428" s="593"/>
      <c r="J428" s="593"/>
      <c r="K428" s="593"/>
      <c r="L428" s="593"/>
      <c r="M428" s="593"/>
      <c r="N428" s="547"/>
      <c r="O428" s="547"/>
    </row>
    <row r="429" spans="2:15" ht="13.15" customHeight="1" x14ac:dyDescent="0.2">
      <c r="B429" s="547"/>
      <c r="C429" s="547"/>
      <c r="D429" s="547"/>
      <c r="E429" s="547"/>
      <c r="F429" s="593"/>
      <c r="G429" s="547"/>
      <c r="H429" s="593"/>
      <c r="I429" s="593"/>
      <c r="J429" s="593"/>
      <c r="K429" s="593"/>
      <c r="L429" s="593"/>
      <c r="M429" s="593"/>
      <c r="N429" s="547"/>
      <c r="O429" s="547"/>
    </row>
    <row r="430" spans="2:15" ht="13.15" customHeight="1" x14ac:dyDescent="0.2">
      <c r="B430" s="547"/>
      <c r="C430" s="547"/>
      <c r="D430" s="547"/>
      <c r="E430" s="547"/>
      <c r="F430" s="593"/>
      <c r="G430" s="547"/>
      <c r="H430" s="593"/>
      <c r="I430" s="593"/>
      <c r="J430" s="593"/>
      <c r="K430" s="593"/>
      <c r="L430" s="593"/>
      <c r="M430" s="593"/>
      <c r="N430" s="547"/>
      <c r="O430" s="547"/>
    </row>
    <row r="431" spans="2:15" ht="13.15" customHeight="1" x14ac:dyDescent="0.2">
      <c r="B431" s="547"/>
      <c r="C431" s="547"/>
      <c r="D431" s="547"/>
      <c r="E431" s="547"/>
      <c r="F431" s="593"/>
      <c r="G431" s="547"/>
      <c r="H431" s="593"/>
      <c r="I431" s="593"/>
      <c r="J431" s="593"/>
      <c r="K431" s="593"/>
      <c r="L431" s="593"/>
      <c r="M431" s="593"/>
      <c r="N431" s="547"/>
      <c r="O431" s="547"/>
    </row>
    <row r="432" spans="2:15" ht="13.15" customHeight="1" x14ac:dyDescent="0.2">
      <c r="B432" s="547"/>
      <c r="C432" s="547"/>
      <c r="D432" s="547"/>
      <c r="E432" s="547"/>
      <c r="F432" s="593"/>
      <c r="G432" s="547"/>
      <c r="H432" s="593"/>
      <c r="I432" s="593"/>
      <c r="J432" s="593"/>
      <c r="K432" s="593"/>
      <c r="L432" s="593"/>
      <c r="M432" s="593"/>
      <c r="N432" s="547"/>
      <c r="O432" s="547"/>
    </row>
    <row r="433" spans="2:15" ht="13.15" customHeight="1" x14ac:dyDescent="0.2">
      <c r="B433" s="547"/>
      <c r="C433" s="547"/>
      <c r="D433" s="547"/>
      <c r="E433" s="547"/>
      <c r="F433" s="593"/>
      <c r="G433" s="547"/>
      <c r="H433" s="593"/>
      <c r="I433" s="593"/>
      <c r="J433" s="593"/>
      <c r="K433" s="593"/>
      <c r="L433" s="593"/>
      <c r="M433" s="593"/>
      <c r="N433" s="547"/>
      <c r="O433" s="547"/>
    </row>
    <row r="434" spans="2:15" ht="13.15" customHeight="1" x14ac:dyDescent="0.2">
      <c r="B434" s="547"/>
      <c r="C434" s="547"/>
      <c r="D434" s="547"/>
      <c r="E434" s="547"/>
      <c r="F434" s="593"/>
      <c r="G434" s="547"/>
      <c r="H434" s="593"/>
      <c r="I434" s="593"/>
      <c r="J434" s="593"/>
      <c r="K434" s="593"/>
      <c r="L434" s="593"/>
      <c r="M434" s="593"/>
      <c r="N434" s="547"/>
      <c r="O434" s="547"/>
    </row>
    <row r="435" spans="2:15" ht="13.15" customHeight="1" x14ac:dyDescent="0.2">
      <c r="B435" s="547"/>
      <c r="C435" s="547"/>
      <c r="D435" s="547"/>
      <c r="E435" s="547"/>
      <c r="F435" s="593"/>
      <c r="G435" s="547"/>
      <c r="H435" s="593"/>
      <c r="I435" s="593"/>
      <c r="J435" s="593"/>
      <c r="K435" s="593"/>
      <c r="L435" s="593"/>
      <c r="M435" s="593"/>
      <c r="N435" s="547"/>
      <c r="O435" s="547"/>
    </row>
    <row r="436" spans="2:15" ht="13.15" customHeight="1" x14ac:dyDescent="0.2">
      <c r="B436" s="547"/>
      <c r="C436" s="547"/>
      <c r="D436" s="547"/>
      <c r="E436" s="547"/>
      <c r="F436" s="593"/>
      <c r="G436" s="547"/>
      <c r="H436" s="593"/>
      <c r="I436" s="593"/>
      <c r="J436" s="593"/>
      <c r="K436" s="593"/>
      <c r="L436" s="593"/>
      <c r="M436" s="593"/>
      <c r="N436" s="547"/>
      <c r="O436" s="547"/>
    </row>
    <row r="437" spans="2:15" ht="13.15" customHeight="1" x14ac:dyDescent="0.2">
      <c r="B437" s="547"/>
      <c r="C437" s="547"/>
      <c r="D437" s="547"/>
      <c r="E437" s="547"/>
      <c r="F437" s="593"/>
      <c r="G437" s="547"/>
      <c r="H437" s="593"/>
      <c r="I437" s="593"/>
      <c r="J437" s="593"/>
      <c r="K437" s="593"/>
      <c r="L437" s="593"/>
      <c r="M437" s="593"/>
      <c r="N437" s="547"/>
      <c r="O437" s="547"/>
    </row>
    <row r="438" spans="2:15" ht="13.15" customHeight="1" x14ac:dyDescent="0.2">
      <c r="B438" s="547"/>
      <c r="C438" s="547"/>
      <c r="D438" s="547"/>
      <c r="E438" s="547"/>
      <c r="F438" s="593"/>
      <c r="G438" s="547"/>
      <c r="H438" s="593"/>
      <c r="I438" s="593"/>
      <c r="J438" s="593"/>
      <c r="K438" s="593"/>
      <c r="L438" s="593"/>
      <c r="M438" s="593"/>
      <c r="N438" s="547"/>
      <c r="O438" s="547"/>
    </row>
    <row r="439" spans="2:15" ht="13.15" customHeight="1" x14ac:dyDescent="0.2">
      <c r="B439" s="547"/>
      <c r="C439" s="547"/>
      <c r="D439" s="547"/>
      <c r="E439" s="547"/>
      <c r="F439" s="593"/>
      <c r="G439" s="547"/>
      <c r="H439" s="593"/>
      <c r="I439" s="593"/>
      <c r="J439" s="593"/>
      <c r="K439" s="593"/>
      <c r="L439" s="593"/>
      <c r="M439" s="593"/>
      <c r="N439" s="547"/>
      <c r="O439" s="547"/>
    </row>
    <row r="440" spans="2:15" ht="13.15" customHeight="1" x14ac:dyDescent="0.2">
      <c r="B440" s="547"/>
      <c r="C440" s="547"/>
      <c r="D440" s="547"/>
      <c r="E440" s="547"/>
      <c r="F440" s="593"/>
      <c r="G440" s="547"/>
      <c r="H440" s="593"/>
      <c r="I440" s="593"/>
      <c r="J440" s="593"/>
      <c r="K440" s="593"/>
      <c r="L440" s="593"/>
      <c r="M440" s="593"/>
      <c r="N440" s="547"/>
      <c r="O440" s="547"/>
    </row>
    <row r="441" spans="2:15" ht="13.15" customHeight="1" x14ac:dyDescent="0.2">
      <c r="B441" s="547"/>
      <c r="C441" s="547"/>
      <c r="D441" s="547"/>
      <c r="E441" s="547"/>
      <c r="F441" s="593"/>
      <c r="G441" s="547"/>
      <c r="H441" s="593"/>
      <c r="I441" s="593"/>
      <c r="J441" s="593"/>
      <c r="K441" s="593"/>
      <c r="L441" s="593"/>
      <c r="M441" s="593"/>
      <c r="N441" s="547"/>
      <c r="O441" s="547"/>
    </row>
    <row r="442" spans="2:15" ht="13.15" customHeight="1" x14ac:dyDescent="0.2">
      <c r="B442" s="547"/>
      <c r="C442" s="547"/>
      <c r="D442" s="547"/>
      <c r="E442" s="547"/>
      <c r="F442" s="593"/>
      <c r="G442" s="547"/>
      <c r="H442" s="593"/>
      <c r="I442" s="593"/>
      <c r="J442" s="593"/>
      <c r="K442" s="593"/>
      <c r="L442" s="593"/>
      <c r="M442" s="593"/>
      <c r="N442" s="547"/>
      <c r="O442" s="547"/>
    </row>
    <row r="443" spans="2:15" ht="13.15" customHeight="1" x14ac:dyDescent="0.2">
      <c r="B443" s="547"/>
      <c r="C443" s="547"/>
      <c r="D443" s="547"/>
      <c r="E443" s="547"/>
      <c r="F443" s="593"/>
      <c r="G443" s="547"/>
      <c r="H443" s="593"/>
      <c r="I443" s="593"/>
      <c r="J443" s="593"/>
      <c r="K443" s="593"/>
      <c r="L443" s="593"/>
      <c r="M443" s="593"/>
      <c r="N443" s="547"/>
      <c r="O443" s="547"/>
    </row>
    <row r="444" spans="2:15" ht="13.15" customHeight="1" x14ac:dyDescent="0.2">
      <c r="B444" s="547"/>
      <c r="C444" s="547"/>
      <c r="D444" s="547"/>
      <c r="E444" s="547"/>
      <c r="F444" s="593"/>
      <c r="G444" s="547"/>
      <c r="H444" s="593"/>
      <c r="I444" s="593"/>
      <c r="J444" s="593"/>
      <c r="K444" s="593"/>
      <c r="L444" s="593"/>
      <c r="M444" s="593"/>
      <c r="N444" s="547"/>
      <c r="O444" s="547"/>
    </row>
    <row r="445" spans="2:15" ht="13.15" customHeight="1" x14ac:dyDescent="0.2">
      <c r="B445" s="547"/>
      <c r="C445" s="547"/>
      <c r="D445" s="547"/>
      <c r="E445" s="547"/>
      <c r="F445" s="593"/>
      <c r="G445" s="547"/>
      <c r="H445" s="593"/>
      <c r="I445" s="593"/>
      <c r="J445" s="593"/>
      <c r="K445" s="593"/>
      <c r="L445" s="593"/>
      <c r="M445" s="593"/>
      <c r="N445" s="547"/>
      <c r="O445" s="547"/>
    </row>
    <row r="446" spans="2:15" ht="13.15" customHeight="1" x14ac:dyDescent="0.2">
      <c r="B446" s="547"/>
      <c r="C446" s="547"/>
      <c r="D446" s="547"/>
      <c r="E446" s="547"/>
      <c r="F446" s="593"/>
      <c r="G446" s="547"/>
      <c r="H446" s="593"/>
      <c r="I446" s="593"/>
      <c r="J446" s="593"/>
      <c r="K446" s="593"/>
      <c r="L446" s="593"/>
      <c r="M446" s="593"/>
      <c r="N446" s="547"/>
      <c r="O446" s="547"/>
    </row>
    <row r="447" spans="2:15" ht="13.15" customHeight="1" x14ac:dyDescent="0.2">
      <c r="B447" s="547"/>
      <c r="C447" s="547"/>
      <c r="D447" s="547"/>
      <c r="E447" s="547"/>
      <c r="F447" s="593"/>
      <c r="G447" s="547"/>
      <c r="H447" s="593"/>
      <c r="I447" s="593"/>
      <c r="J447" s="593"/>
      <c r="K447" s="593"/>
      <c r="L447" s="593"/>
      <c r="M447" s="593"/>
      <c r="N447" s="547"/>
      <c r="O447" s="547"/>
    </row>
    <row r="448" spans="2:15" ht="13.15" customHeight="1" x14ac:dyDescent="0.2">
      <c r="B448" s="547"/>
      <c r="C448" s="547"/>
      <c r="D448" s="547"/>
      <c r="E448" s="547"/>
      <c r="F448" s="593"/>
      <c r="G448" s="547"/>
      <c r="H448" s="593"/>
      <c r="I448" s="593"/>
      <c r="J448" s="593"/>
      <c r="K448" s="593"/>
      <c r="L448" s="593"/>
      <c r="M448" s="593"/>
      <c r="N448" s="547"/>
      <c r="O448" s="547"/>
    </row>
    <row r="449" spans="2:15" ht="13.15" customHeight="1" x14ac:dyDescent="0.2">
      <c r="B449" s="547"/>
      <c r="C449" s="547"/>
      <c r="D449" s="547"/>
      <c r="E449" s="547"/>
      <c r="F449" s="593"/>
      <c r="G449" s="547"/>
      <c r="H449" s="593"/>
      <c r="I449" s="593"/>
      <c r="J449" s="593"/>
      <c r="K449" s="593"/>
      <c r="L449" s="593"/>
      <c r="M449" s="593"/>
      <c r="N449" s="547"/>
      <c r="O449" s="547"/>
    </row>
    <row r="450" spans="2:15" ht="13.15" customHeight="1" x14ac:dyDescent="0.2">
      <c r="B450" s="547"/>
      <c r="C450" s="547"/>
      <c r="D450" s="547"/>
      <c r="E450" s="547"/>
      <c r="F450" s="593"/>
      <c r="G450" s="547"/>
      <c r="H450" s="593"/>
      <c r="I450" s="593"/>
      <c r="J450" s="593"/>
      <c r="K450" s="593"/>
      <c r="L450" s="593"/>
      <c r="M450" s="593"/>
      <c r="N450" s="547"/>
      <c r="O450" s="547"/>
    </row>
    <row r="451" spans="2:15" ht="13.15" customHeight="1" x14ac:dyDescent="0.2">
      <c r="B451" s="547"/>
      <c r="C451" s="547"/>
      <c r="D451" s="547"/>
      <c r="E451" s="547"/>
      <c r="F451" s="593"/>
      <c r="G451" s="547"/>
      <c r="H451" s="593"/>
      <c r="I451" s="593"/>
      <c r="J451" s="593"/>
      <c r="K451" s="593"/>
      <c r="L451" s="593"/>
      <c r="M451" s="593"/>
      <c r="N451" s="547"/>
      <c r="O451" s="547"/>
    </row>
    <row r="452" spans="2:15" ht="13.15" customHeight="1" x14ac:dyDescent="0.2">
      <c r="B452" s="547"/>
      <c r="C452" s="547"/>
      <c r="D452" s="547"/>
      <c r="E452" s="547"/>
      <c r="F452" s="593"/>
      <c r="G452" s="547"/>
      <c r="H452" s="593"/>
      <c r="I452" s="593"/>
      <c r="J452" s="593"/>
      <c r="K452" s="593"/>
      <c r="L452" s="593"/>
      <c r="M452" s="593"/>
      <c r="N452" s="547"/>
      <c r="O452" s="547"/>
    </row>
    <row r="453" spans="2:15" ht="13.15" customHeight="1" x14ac:dyDescent="0.2">
      <c r="B453" s="547"/>
      <c r="C453" s="547"/>
      <c r="D453" s="547"/>
      <c r="E453" s="547"/>
      <c r="F453" s="593"/>
      <c r="G453" s="547"/>
      <c r="H453" s="593"/>
      <c r="I453" s="593"/>
      <c r="J453" s="593"/>
      <c r="K453" s="593"/>
      <c r="L453" s="593"/>
      <c r="M453" s="593"/>
      <c r="N453" s="547"/>
      <c r="O453" s="547"/>
    </row>
    <row r="454" spans="2:15" ht="13.15" customHeight="1" x14ac:dyDescent="0.2">
      <c r="B454" s="547"/>
      <c r="C454" s="547"/>
      <c r="D454" s="547"/>
      <c r="E454" s="547"/>
      <c r="F454" s="593"/>
      <c r="G454" s="547"/>
      <c r="H454" s="593"/>
      <c r="I454" s="593"/>
      <c r="J454" s="593"/>
      <c r="K454" s="593"/>
      <c r="L454" s="593"/>
      <c r="M454" s="593"/>
      <c r="N454" s="547"/>
      <c r="O454" s="547"/>
    </row>
    <row r="455" spans="2:15" ht="13.15" customHeight="1" x14ac:dyDescent="0.2">
      <c r="B455" s="547"/>
      <c r="C455" s="547"/>
      <c r="D455" s="547"/>
      <c r="E455" s="547"/>
      <c r="F455" s="593"/>
      <c r="G455" s="547"/>
      <c r="H455" s="593"/>
      <c r="I455" s="593"/>
      <c r="J455" s="593"/>
      <c r="K455" s="593"/>
      <c r="L455" s="593"/>
      <c r="M455" s="593"/>
      <c r="N455" s="547"/>
      <c r="O455" s="547"/>
    </row>
    <row r="456" spans="2:15" ht="13.15" customHeight="1" x14ac:dyDescent="0.2">
      <c r="B456" s="547"/>
      <c r="C456" s="547"/>
      <c r="D456" s="547"/>
      <c r="E456" s="547"/>
      <c r="F456" s="593"/>
      <c r="G456" s="547"/>
      <c r="H456" s="593"/>
      <c r="I456" s="593"/>
      <c r="J456" s="593"/>
      <c r="K456" s="593"/>
      <c r="L456" s="593"/>
      <c r="M456" s="593"/>
      <c r="N456" s="547"/>
      <c r="O456" s="547"/>
    </row>
    <row r="457" spans="2:15" ht="13.15" customHeight="1" x14ac:dyDescent="0.2">
      <c r="B457" s="547"/>
      <c r="C457" s="547"/>
      <c r="D457" s="547"/>
      <c r="E457" s="547"/>
      <c r="F457" s="593"/>
      <c r="G457" s="547"/>
      <c r="H457" s="593"/>
      <c r="I457" s="593"/>
      <c r="J457" s="593"/>
      <c r="K457" s="593"/>
      <c r="L457" s="593"/>
      <c r="M457" s="593"/>
      <c r="N457" s="547"/>
      <c r="O457" s="547"/>
    </row>
    <row r="458" spans="2:15" ht="13.15" customHeight="1" x14ac:dyDescent="0.2">
      <c r="B458" s="547"/>
      <c r="C458" s="547"/>
      <c r="D458" s="547"/>
      <c r="E458" s="547"/>
      <c r="F458" s="593"/>
      <c r="G458" s="547"/>
      <c r="H458" s="593"/>
      <c r="I458" s="593"/>
      <c r="J458" s="593"/>
      <c r="K458" s="593"/>
      <c r="L458" s="593"/>
      <c r="M458" s="593"/>
      <c r="N458" s="547"/>
      <c r="O458" s="547"/>
    </row>
    <row r="459" spans="2:15" ht="13.15" customHeight="1" x14ac:dyDescent="0.2">
      <c r="B459" s="547"/>
      <c r="C459" s="547"/>
      <c r="D459" s="547"/>
      <c r="E459" s="547"/>
      <c r="F459" s="593"/>
      <c r="G459" s="547"/>
      <c r="H459" s="593"/>
      <c r="I459" s="593"/>
      <c r="J459" s="593"/>
      <c r="K459" s="593"/>
      <c r="L459" s="593"/>
      <c r="M459" s="593"/>
      <c r="N459" s="547"/>
      <c r="O459" s="547"/>
    </row>
    <row r="460" spans="2:15" ht="13.15" customHeight="1" x14ac:dyDescent="0.2">
      <c r="B460" s="547"/>
      <c r="C460" s="547"/>
      <c r="D460" s="547"/>
      <c r="E460" s="547"/>
      <c r="F460" s="593"/>
      <c r="G460" s="547"/>
      <c r="H460" s="593"/>
      <c r="I460" s="593"/>
      <c r="J460" s="593"/>
      <c r="K460" s="593"/>
      <c r="L460" s="593"/>
      <c r="M460" s="593"/>
      <c r="N460" s="547"/>
      <c r="O460" s="547"/>
    </row>
    <row r="461" spans="2:15" ht="13.15" customHeight="1" x14ac:dyDescent="0.2">
      <c r="B461" s="547"/>
      <c r="C461" s="547"/>
      <c r="D461" s="547"/>
      <c r="E461" s="547"/>
      <c r="F461" s="593"/>
      <c r="G461" s="547"/>
      <c r="H461" s="593"/>
      <c r="I461" s="593"/>
      <c r="J461" s="593"/>
      <c r="K461" s="593"/>
      <c r="L461" s="593"/>
      <c r="M461" s="593"/>
      <c r="N461" s="547"/>
      <c r="O461" s="547"/>
    </row>
    <row r="462" spans="2:15" ht="13.15" customHeight="1" x14ac:dyDescent="0.2">
      <c r="B462" s="547"/>
      <c r="C462" s="547"/>
      <c r="D462" s="547"/>
      <c r="E462" s="547"/>
      <c r="F462" s="593"/>
      <c r="G462" s="547"/>
      <c r="H462" s="593"/>
      <c r="I462" s="593"/>
      <c r="J462" s="593"/>
      <c r="K462" s="593"/>
      <c r="L462" s="593"/>
      <c r="M462" s="593"/>
      <c r="N462" s="547"/>
      <c r="O462" s="547"/>
    </row>
    <row r="463" spans="2:15" ht="13.15" customHeight="1" x14ac:dyDescent="0.2">
      <c r="B463" s="547"/>
      <c r="C463" s="547"/>
      <c r="D463" s="547"/>
      <c r="E463" s="547"/>
      <c r="F463" s="593"/>
      <c r="G463" s="547"/>
      <c r="H463" s="593"/>
      <c r="I463" s="593"/>
      <c r="J463" s="593"/>
      <c r="K463" s="593"/>
      <c r="L463" s="593"/>
      <c r="M463" s="593"/>
      <c r="N463" s="547"/>
      <c r="O463" s="547"/>
    </row>
    <row r="464" spans="2:15" ht="13.15" customHeight="1" x14ac:dyDescent="0.2">
      <c r="B464" s="547"/>
      <c r="C464" s="547"/>
      <c r="D464" s="547"/>
      <c r="E464" s="547"/>
      <c r="F464" s="593"/>
      <c r="G464" s="547"/>
      <c r="H464" s="593"/>
      <c r="I464" s="593"/>
      <c r="J464" s="593"/>
      <c r="K464" s="593"/>
      <c r="L464" s="593"/>
      <c r="M464" s="593"/>
      <c r="N464" s="547"/>
      <c r="O464" s="547"/>
    </row>
    <row r="465" spans="2:15" ht="13.15" customHeight="1" x14ac:dyDescent="0.2">
      <c r="B465" s="547"/>
      <c r="C465" s="547"/>
      <c r="D465" s="547"/>
      <c r="E465" s="547"/>
      <c r="F465" s="593"/>
      <c r="G465" s="547"/>
      <c r="H465" s="593"/>
      <c r="I465" s="593"/>
      <c r="J465" s="593"/>
      <c r="K465" s="593"/>
      <c r="L465" s="593"/>
      <c r="M465" s="593"/>
      <c r="N465" s="547"/>
      <c r="O465" s="547"/>
    </row>
    <row r="466" spans="2:15" ht="13.15" customHeight="1" x14ac:dyDescent="0.2">
      <c r="B466" s="547"/>
      <c r="C466" s="547"/>
      <c r="D466" s="547"/>
      <c r="E466" s="547"/>
      <c r="F466" s="593"/>
      <c r="G466" s="547"/>
      <c r="H466" s="593"/>
      <c r="I466" s="593"/>
      <c r="J466" s="593"/>
      <c r="K466" s="593"/>
      <c r="L466" s="593"/>
      <c r="M466" s="593"/>
      <c r="N466" s="547"/>
      <c r="O466" s="547"/>
    </row>
    <row r="467" spans="2:15" ht="13.15" customHeight="1" x14ac:dyDescent="0.2">
      <c r="B467" s="547"/>
      <c r="C467" s="547"/>
      <c r="D467" s="547"/>
      <c r="E467" s="547"/>
      <c r="F467" s="593"/>
      <c r="G467" s="547"/>
      <c r="H467" s="593"/>
      <c r="I467" s="593"/>
      <c r="J467" s="593"/>
      <c r="K467" s="593"/>
      <c r="L467" s="593"/>
      <c r="M467" s="593"/>
      <c r="N467" s="547"/>
      <c r="O467" s="547"/>
    </row>
    <row r="468" spans="2:15" ht="13.15" customHeight="1" x14ac:dyDescent="0.2">
      <c r="B468" s="547"/>
      <c r="C468" s="547"/>
      <c r="D468" s="547"/>
      <c r="E468" s="547"/>
      <c r="F468" s="593"/>
      <c r="G468" s="547"/>
      <c r="H468" s="593"/>
      <c r="I468" s="593"/>
      <c r="J468" s="593"/>
      <c r="K468" s="593"/>
      <c r="L468" s="593"/>
      <c r="M468" s="593"/>
      <c r="N468" s="547"/>
      <c r="O468" s="547"/>
    </row>
    <row r="469" spans="2:15" ht="13.15" customHeight="1" x14ac:dyDescent="0.2">
      <c r="B469" s="547"/>
      <c r="C469" s="547"/>
      <c r="D469" s="547"/>
      <c r="E469" s="547"/>
      <c r="F469" s="593"/>
      <c r="G469" s="547"/>
      <c r="H469" s="593"/>
      <c r="I469" s="593"/>
      <c r="J469" s="593"/>
      <c r="K469" s="593"/>
      <c r="L469" s="593"/>
      <c r="M469" s="593"/>
      <c r="N469" s="547"/>
      <c r="O469" s="547"/>
    </row>
    <row r="470" spans="2:15" ht="13.15" customHeight="1" x14ac:dyDescent="0.2">
      <c r="B470" s="547"/>
      <c r="C470" s="547"/>
      <c r="D470" s="547"/>
      <c r="E470" s="547"/>
      <c r="F470" s="593"/>
      <c r="G470" s="547"/>
      <c r="H470" s="593"/>
      <c r="I470" s="593"/>
      <c r="J470" s="593"/>
      <c r="K470" s="593"/>
      <c r="L470" s="593"/>
      <c r="M470" s="593"/>
      <c r="N470" s="547"/>
      <c r="O470" s="547"/>
    </row>
    <row r="471" spans="2:15" ht="13.15" customHeight="1" x14ac:dyDescent="0.2">
      <c r="B471" s="547"/>
      <c r="C471" s="547"/>
      <c r="D471" s="547"/>
      <c r="E471" s="547"/>
      <c r="F471" s="593"/>
      <c r="G471" s="547"/>
      <c r="H471" s="593"/>
      <c r="I471" s="593"/>
      <c r="J471" s="593"/>
      <c r="K471" s="593"/>
      <c r="L471" s="593"/>
      <c r="M471" s="593"/>
      <c r="N471" s="547"/>
      <c r="O471" s="547"/>
    </row>
    <row r="472" spans="2:15" ht="13.15" customHeight="1" x14ac:dyDescent="0.2">
      <c r="B472" s="547"/>
      <c r="C472" s="547"/>
      <c r="D472" s="547"/>
      <c r="E472" s="547"/>
      <c r="F472" s="593"/>
      <c r="G472" s="547"/>
      <c r="H472" s="593"/>
      <c r="I472" s="593"/>
      <c r="J472" s="593"/>
      <c r="K472" s="593"/>
      <c r="L472" s="593"/>
      <c r="M472" s="593"/>
      <c r="N472" s="547"/>
      <c r="O472" s="547"/>
    </row>
    <row r="473" spans="2:15" ht="13.15" customHeight="1" x14ac:dyDescent="0.2">
      <c r="B473" s="547"/>
      <c r="C473" s="547"/>
      <c r="D473" s="547"/>
      <c r="E473" s="547"/>
      <c r="F473" s="593"/>
      <c r="G473" s="547"/>
      <c r="H473" s="593"/>
      <c r="I473" s="593"/>
      <c r="J473" s="593"/>
      <c r="K473" s="593"/>
      <c r="L473" s="593"/>
      <c r="M473" s="593"/>
      <c r="N473" s="547"/>
      <c r="O473" s="547"/>
    </row>
    <row r="474" spans="2:15" ht="13.15" customHeight="1" x14ac:dyDescent="0.2">
      <c r="B474" s="547"/>
      <c r="C474" s="547"/>
      <c r="D474" s="547"/>
      <c r="E474" s="547"/>
      <c r="F474" s="593"/>
      <c r="G474" s="547"/>
      <c r="H474" s="593"/>
      <c r="I474" s="593"/>
      <c r="J474" s="593"/>
      <c r="K474" s="593"/>
      <c r="L474" s="593"/>
      <c r="M474" s="593"/>
      <c r="N474" s="547"/>
      <c r="O474" s="547"/>
    </row>
    <row r="475" spans="2:15" ht="13.15" customHeight="1" x14ac:dyDescent="0.2">
      <c r="B475" s="547"/>
      <c r="C475" s="547"/>
      <c r="D475" s="547"/>
      <c r="E475" s="547"/>
      <c r="F475" s="593"/>
      <c r="G475" s="547"/>
      <c r="H475" s="593"/>
      <c r="I475" s="593"/>
      <c r="J475" s="593"/>
      <c r="K475" s="593"/>
      <c r="L475" s="593"/>
      <c r="M475" s="593"/>
      <c r="N475" s="547"/>
      <c r="O475" s="547"/>
    </row>
    <row r="476" spans="2:15" ht="13.15" customHeight="1" x14ac:dyDescent="0.2">
      <c r="B476" s="547"/>
      <c r="C476" s="547"/>
      <c r="D476" s="547"/>
      <c r="E476" s="547"/>
      <c r="F476" s="593"/>
      <c r="G476" s="547"/>
      <c r="H476" s="593"/>
      <c r="I476" s="593"/>
      <c r="J476" s="593"/>
      <c r="K476" s="593"/>
      <c r="L476" s="593"/>
      <c r="M476" s="593"/>
      <c r="N476" s="547"/>
      <c r="O476" s="547"/>
    </row>
    <row r="477" spans="2:15" ht="13.15" customHeight="1" x14ac:dyDescent="0.2">
      <c r="B477" s="547"/>
      <c r="C477" s="547"/>
      <c r="D477" s="547"/>
      <c r="E477" s="547"/>
      <c r="F477" s="593"/>
      <c r="G477" s="547"/>
      <c r="H477" s="593"/>
      <c r="I477" s="593"/>
      <c r="J477" s="593"/>
      <c r="K477" s="593"/>
      <c r="L477" s="593"/>
      <c r="M477" s="593"/>
      <c r="N477" s="547"/>
      <c r="O477" s="547"/>
    </row>
    <row r="478" spans="2:15" ht="13.15" customHeight="1" x14ac:dyDescent="0.2">
      <c r="B478" s="547"/>
      <c r="C478" s="547"/>
      <c r="D478" s="547"/>
      <c r="E478" s="547"/>
      <c r="F478" s="593"/>
      <c r="G478" s="547"/>
      <c r="H478" s="593"/>
      <c r="I478" s="593"/>
      <c r="J478" s="593"/>
      <c r="K478" s="593"/>
      <c r="L478" s="593"/>
      <c r="M478" s="593"/>
      <c r="N478" s="547"/>
      <c r="O478" s="547"/>
    </row>
    <row r="479" spans="2:15" ht="13.15" customHeight="1" x14ac:dyDescent="0.2">
      <c r="B479" s="547"/>
      <c r="C479" s="547"/>
      <c r="D479" s="547"/>
      <c r="E479" s="547"/>
      <c r="F479" s="593"/>
      <c r="G479" s="547"/>
      <c r="H479" s="593"/>
      <c r="I479" s="593"/>
      <c r="J479" s="593"/>
      <c r="K479" s="593"/>
      <c r="L479" s="593"/>
      <c r="M479" s="593"/>
      <c r="N479" s="547"/>
      <c r="O479" s="547"/>
    </row>
    <row r="480" spans="2:15" ht="13.15" customHeight="1" x14ac:dyDescent="0.2">
      <c r="B480" s="547"/>
      <c r="C480" s="547"/>
      <c r="D480" s="547"/>
      <c r="E480" s="547"/>
      <c r="F480" s="593"/>
      <c r="G480" s="547"/>
      <c r="H480" s="593"/>
      <c r="I480" s="593"/>
      <c r="J480" s="593"/>
      <c r="K480" s="593"/>
      <c r="L480" s="593"/>
      <c r="M480" s="593"/>
      <c r="N480" s="547"/>
      <c r="O480" s="547"/>
    </row>
    <row r="481" spans="2:15" ht="13.15" customHeight="1" x14ac:dyDescent="0.2">
      <c r="B481" s="547"/>
      <c r="C481" s="547"/>
      <c r="D481" s="547"/>
      <c r="E481" s="547"/>
      <c r="F481" s="593"/>
      <c r="G481" s="547"/>
      <c r="H481" s="593"/>
      <c r="I481" s="593"/>
      <c r="J481" s="593"/>
      <c r="K481" s="593"/>
      <c r="L481" s="593"/>
      <c r="M481" s="593"/>
      <c r="N481" s="547"/>
      <c r="O481" s="547"/>
    </row>
    <row r="482" spans="2:15" ht="13.15" customHeight="1" x14ac:dyDescent="0.2">
      <c r="B482" s="547"/>
      <c r="C482" s="547"/>
      <c r="D482" s="547"/>
      <c r="E482" s="547"/>
      <c r="F482" s="593"/>
      <c r="G482" s="547"/>
      <c r="H482" s="593"/>
      <c r="I482" s="593"/>
      <c r="J482" s="593"/>
      <c r="K482" s="593"/>
      <c r="L482" s="593"/>
      <c r="M482" s="593"/>
      <c r="N482" s="547"/>
      <c r="O482" s="547"/>
    </row>
    <row r="483" spans="2:15" ht="13.15" customHeight="1" x14ac:dyDescent="0.2">
      <c r="B483" s="547"/>
      <c r="C483" s="547"/>
      <c r="D483" s="547"/>
      <c r="E483" s="547"/>
      <c r="F483" s="593"/>
      <c r="G483" s="547"/>
      <c r="H483" s="593"/>
      <c r="I483" s="593"/>
      <c r="J483" s="593"/>
      <c r="K483" s="593"/>
      <c r="L483" s="593"/>
      <c r="M483" s="593"/>
      <c r="N483" s="547"/>
      <c r="O483" s="547"/>
    </row>
    <row r="484" spans="2:15" ht="13.15" customHeight="1" x14ac:dyDescent="0.2">
      <c r="B484" s="547"/>
      <c r="C484" s="547"/>
      <c r="D484" s="547"/>
      <c r="E484" s="547"/>
      <c r="F484" s="593"/>
      <c r="G484" s="547"/>
      <c r="H484" s="593"/>
      <c r="I484" s="593"/>
      <c r="J484" s="593"/>
      <c r="K484" s="593"/>
      <c r="L484" s="593"/>
      <c r="M484" s="593"/>
      <c r="N484" s="547"/>
      <c r="O484" s="547"/>
    </row>
    <row r="485" spans="2:15" ht="13.15" customHeight="1" x14ac:dyDescent="0.2">
      <c r="B485" s="547"/>
      <c r="C485" s="547"/>
      <c r="D485" s="547"/>
      <c r="E485" s="547"/>
      <c r="F485" s="593"/>
      <c r="G485" s="547"/>
      <c r="H485" s="593"/>
      <c r="I485" s="593"/>
      <c r="J485" s="593"/>
      <c r="K485" s="593"/>
      <c r="L485" s="593"/>
      <c r="M485" s="593"/>
      <c r="N485" s="547"/>
      <c r="O485" s="547"/>
    </row>
    <row r="486" spans="2:15" ht="13.15" customHeight="1" x14ac:dyDescent="0.2">
      <c r="B486" s="547"/>
      <c r="C486" s="547"/>
      <c r="D486" s="547"/>
      <c r="E486" s="547"/>
      <c r="F486" s="593"/>
      <c r="G486" s="547"/>
      <c r="H486" s="593"/>
      <c r="I486" s="593"/>
      <c r="J486" s="593"/>
      <c r="K486" s="593"/>
      <c r="L486" s="593"/>
      <c r="M486" s="593"/>
      <c r="N486" s="547"/>
      <c r="O486" s="547"/>
    </row>
    <row r="487" spans="2:15" ht="13.15" customHeight="1" x14ac:dyDescent="0.2">
      <c r="B487" s="547"/>
      <c r="C487" s="547"/>
      <c r="D487" s="547"/>
      <c r="E487" s="547"/>
      <c r="F487" s="593"/>
      <c r="G487" s="547"/>
      <c r="H487" s="593"/>
      <c r="I487" s="593"/>
      <c r="J487" s="593"/>
      <c r="K487" s="593"/>
      <c r="L487" s="593"/>
      <c r="M487" s="593"/>
      <c r="N487" s="547"/>
      <c r="O487" s="547"/>
    </row>
    <row r="488" spans="2:15" ht="13.15" customHeight="1" x14ac:dyDescent="0.2">
      <c r="B488" s="547"/>
      <c r="C488" s="547"/>
      <c r="D488" s="547"/>
      <c r="E488" s="547"/>
      <c r="F488" s="593"/>
      <c r="G488" s="547"/>
      <c r="H488" s="593"/>
      <c r="I488" s="593"/>
      <c r="J488" s="593"/>
      <c r="K488" s="593"/>
      <c r="L488" s="593"/>
      <c r="M488" s="593"/>
      <c r="N488" s="547"/>
      <c r="O488" s="547"/>
    </row>
    <row r="489" spans="2:15" ht="13.15" customHeight="1" x14ac:dyDescent="0.2">
      <c r="B489" s="547"/>
      <c r="C489" s="547"/>
      <c r="D489" s="547"/>
      <c r="E489" s="547"/>
      <c r="F489" s="593"/>
      <c r="G489" s="547"/>
      <c r="H489" s="593"/>
      <c r="I489" s="593"/>
      <c r="J489" s="593"/>
      <c r="K489" s="593"/>
      <c r="L489" s="593"/>
      <c r="M489" s="593"/>
      <c r="N489" s="547"/>
      <c r="O489" s="547"/>
    </row>
    <row r="490" spans="2:15" ht="13.15" customHeight="1" x14ac:dyDescent="0.2">
      <c r="B490" s="547"/>
      <c r="C490" s="547"/>
      <c r="D490" s="547"/>
      <c r="E490" s="547"/>
      <c r="F490" s="593"/>
      <c r="G490" s="547"/>
      <c r="H490" s="593"/>
      <c r="I490" s="593"/>
      <c r="J490" s="593"/>
      <c r="K490" s="593"/>
      <c r="L490" s="593"/>
      <c r="M490" s="593"/>
      <c r="N490" s="547"/>
      <c r="O490" s="547"/>
    </row>
    <row r="491" spans="2:15" ht="13.15" customHeight="1" x14ac:dyDescent="0.2">
      <c r="B491" s="547"/>
      <c r="C491" s="547"/>
      <c r="D491" s="547"/>
      <c r="E491" s="547"/>
      <c r="F491" s="593"/>
      <c r="G491" s="547"/>
      <c r="H491" s="593"/>
      <c r="I491" s="593"/>
      <c r="J491" s="593"/>
      <c r="K491" s="593"/>
      <c r="L491" s="593"/>
      <c r="M491" s="593"/>
      <c r="N491" s="547"/>
      <c r="O491" s="547"/>
    </row>
    <row r="492" spans="2:15" ht="13.15" customHeight="1" x14ac:dyDescent="0.2">
      <c r="B492" s="547"/>
      <c r="C492" s="547"/>
      <c r="D492" s="547"/>
      <c r="E492" s="547"/>
      <c r="F492" s="593"/>
      <c r="G492" s="547"/>
      <c r="H492" s="593"/>
      <c r="I492" s="593"/>
      <c r="J492" s="593"/>
      <c r="K492" s="593"/>
      <c r="L492" s="593"/>
      <c r="M492" s="593"/>
      <c r="N492" s="547"/>
      <c r="O492" s="547"/>
    </row>
    <row r="493" spans="2:15" ht="13.15" customHeight="1" x14ac:dyDescent="0.2">
      <c r="B493" s="547"/>
      <c r="C493" s="547"/>
      <c r="D493" s="547"/>
      <c r="E493" s="547"/>
      <c r="F493" s="593"/>
      <c r="G493" s="547"/>
      <c r="H493" s="593"/>
      <c r="I493" s="593"/>
      <c r="J493" s="593"/>
      <c r="K493" s="593"/>
      <c r="L493" s="593"/>
      <c r="M493" s="593"/>
      <c r="N493" s="547"/>
      <c r="O493" s="547"/>
    </row>
    <row r="494" spans="2:15" ht="13.15" customHeight="1" x14ac:dyDescent="0.2">
      <c r="B494" s="547"/>
      <c r="C494" s="547"/>
      <c r="D494" s="547"/>
      <c r="E494" s="547"/>
      <c r="F494" s="593"/>
      <c r="G494" s="547"/>
      <c r="H494" s="593"/>
      <c r="I494" s="593"/>
      <c r="J494" s="593"/>
      <c r="K494" s="593"/>
      <c r="L494" s="593"/>
      <c r="M494" s="593"/>
      <c r="N494" s="547"/>
      <c r="O494" s="547"/>
    </row>
    <row r="495" spans="2:15" ht="13.15" customHeight="1" x14ac:dyDescent="0.2">
      <c r="B495" s="547"/>
      <c r="C495" s="547"/>
      <c r="D495" s="547"/>
      <c r="E495" s="547"/>
      <c r="F495" s="593"/>
      <c r="G495" s="547"/>
      <c r="H495" s="593"/>
      <c r="I495" s="593"/>
      <c r="J495" s="593"/>
      <c r="K495" s="593"/>
      <c r="L495" s="593"/>
      <c r="M495" s="593"/>
      <c r="N495" s="547"/>
      <c r="O495" s="547"/>
    </row>
    <row r="496" spans="2:15" ht="13.15" customHeight="1" x14ac:dyDescent="0.2">
      <c r="B496" s="547"/>
      <c r="C496" s="547"/>
      <c r="D496" s="547"/>
      <c r="E496" s="547"/>
      <c r="F496" s="593"/>
      <c r="G496" s="547"/>
      <c r="H496" s="593"/>
      <c r="I496" s="593"/>
      <c r="J496" s="593"/>
      <c r="K496" s="593"/>
      <c r="L496" s="593"/>
      <c r="M496" s="593"/>
      <c r="N496" s="547"/>
      <c r="O496" s="547"/>
    </row>
    <row r="497" spans="2:15" ht="13.15" customHeight="1" x14ac:dyDescent="0.2">
      <c r="B497" s="547"/>
      <c r="C497" s="547"/>
      <c r="D497" s="547"/>
      <c r="E497" s="547"/>
      <c r="F497" s="593"/>
      <c r="G497" s="547"/>
      <c r="H497" s="593"/>
      <c r="I497" s="593"/>
      <c r="J497" s="593"/>
      <c r="K497" s="593"/>
      <c r="L497" s="593"/>
      <c r="M497" s="593"/>
      <c r="N497" s="547"/>
      <c r="O497" s="547"/>
    </row>
    <row r="498" spans="2:15" ht="13.15" customHeight="1" x14ac:dyDescent="0.2">
      <c r="B498" s="547"/>
      <c r="C498" s="547"/>
      <c r="D498" s="547"/>
      <c r="E498" s="547"/>
      <c r="F498" s="593"/>
      <c r="G498" s="547"/>
      <c r="H498" s="593"/>
      <c r="I498" s="593"/>
      <c r="J498" s="593"/>
      <c r="K498" s="593"/>
      <c r="L498" s="593"/>
      <c r="M498" s="593"/>
      <c r="N498" s="547"/>
      <c r="O498" s="547"/>
    </row>
    <row r="499" spans="2:15" ht="13.15" customHeight="1" x14ac:dyDescent="0.2">
      <c r="B499" s="547"/>
      <c r="C499" s="547"/>
      <c r="D499" s="547"/>
      <c r="E499" s="547"/>
      <c r="F499" s="593"/>
      <c r="G499" s="547"/>
      <c r="H499" s="593"/>
      <c r="I499" s="593"/>
      <c r="J499" s="593"/>
      <c r="K499" s="593"/>
      <c r="L499" s="593"/>
      <c r="M499" s="593"/>
      <c r="N499" s="547"/>
      <c r="O499" s="547"/>
    </row>
    <row r="500" spans="2:15" ht="13.15" customHeight="1" x14ac:dyDescent="0.2">
      <c r="B500" s="547"/>
      <c r="C500" s="547"/>
      <c r="D500" s="547"/>
      <c r="E500" s="547"/>
      <c r="F500" s="593"/>
      <c r="G500" s="547"/>
      <c r="H500" s="593"/>
      <c r="I500" s="593"/>
      <c r="J500" s="593"/>
      <c r="K500" s="593"/>
      <c r="L500" s="593"/>
      <c r="M500" s="593"/>
      <c r="N500" s="547"/>
      <c r="O500" s="547"/>
    </row>
    <row r="501" spans="2:15" ht="13.15" customHeight="1" x14ac:dyDescent="0.2">
      <c r="B501" s="547"/>
      <c r="C501" s="547"/>
      <c r="D501" s="547"/>
      <c r="E501" s="547"/>
      <c r="F501" s="593"/>
      <c r="G501" s="547"/>
      <c r="H501" s="593"/>
      <c r="I501" s="593"/>
      <c r="J501" s="593"/>
      <c r="K501" s="593"/>
      <c r="L501" s="593"/>
      <c r="M501" s="593"/>
      <c r="N501" s="547"/>
      <c r="O501" s="547"/>
    </row>
    <row r="502" spans="2:15" ht="13.15" customHeight="1" x14ac:dyDescent="0.2">
      <c r="B502" s="547"/>
      <c r="C502" s="547"/>
      <c r="D502" s="547"/>
      <c r="E502" s="547"/>
      <c r="F502" s="593"/>
      <c r="G502" s="547"/>
      <c r="H502" s="593"/>
      <c r="I502" s="593"/>
      <c r="J502" s="593"/>
      <c r="K502" s="593"/>
      <c r="L502" s="593"/>
      <c r="M502" s="593"/>
      <c r="N502" s="547"/>
      <c r="O502" s="547"/>
    </row>
    <row r="503" spans="2:15" ht="13.15" customHeight="1" x14ac:dyDescent="0.2">
      <c r="B503" s="547"/>
      <c r="C503" s="547"/>
      <c r="D503" s="547"/>
      <c r="E503" s="547"/>
      <c r="F503" s="593"/>
      <c r="G503" s="547"/>
      <c r="H503" s="593"/>
      <c r="I503" s="593"/>
      <c r="J503" s="593"/>
      <c r="K503" s="593"/>
      <c r="L503" s="593"/>
      <c r="M503" s="593"/>
      <c r="N503" s="547"/>
      <c r="O503" s="547"/>
    </row>
    <row r="504" spans="2:15" ht="13.15" customHeight="1" x14ac:dyDescent="0.2">
      <c r="B504" s="547"/>
      <c r="C504" s="547"/>
      <c r="D504" s="547"/>
      <c r="E504" s="547"/>
      <c r="F504" s="593"/>
      <c r="G504" s="547"/>
      <c r="H504" s="593"/>
      <c r="I504" s="593"/>
      <c r="J504" s="593"/>
      <c r="K504" s="593"/>
      <c r="L504" s="593"/>
      <c r="M504" s="593"/>
      <c r="N504" s="547"/>
      <c r="O504" s="547"/>
    </row>
    <row r="505" spans="2:15" ht="13.15" customHeight="1" x14ac:dyDescent="0.2">
      <c r="B505" s="547"/>
      <c r="C505" s="547"/>
      <c r="D505" s="547"/>
      <c r="E505" s="547"/>
      <c r="F505" s="593"/>
      <c r="G505" s="547"/>
      <c r="H505" s="593"/>
      <c r="I505" s="593"/>
      <c r="J505" s="593"/>
      <c r="K505" s="593"/>
      <c r="L505" s="593"/>
      <c r="M505" s="593"/>
      <c r="N505" s="547"/>
      <c r="O505" s="547"/>
    </row>
    <row r="506" spans="2:15" ht="13.15" customHeight="1" x14ac:dyDescent="0.2">
      <c r="B506" s="547"/>
      <c r="C506" s="547"/>
      <c r="D506" s="547"/>
      <c r="E506" s="547"/>
      <c r="F506" s="593"/>
      <c r="G506" s="547"/>
      <c r="H506" s="593"/>
      <c r="I506" s="593"/>
      <c r="J506" s="593"/>
      <c r="K506" s="593"/>
      <c r="L506" s="593"/>
      <c r="M506" s="593"/>
      <c r="N506" s="547"/>
      <c r="O506" s="547"/>
    </row>
    <row r="507" spans="2:15" ht="13.15" customHeight="1" x14ac:dyDescent="0.2">
      <c r="B507" s="547"/>
      <c r="C507" s="547"/>
      <c r="D507" s="547"/>
      <c r="E507" s="547"/>
      <c r="F507" s="593"/>
      <c r="G507" s="547"/>
      <c r="H507" s="593"/>
      <c r="I507" s="593"/>
      <c r="J507" s="593"/>
      <c r="K507" s="593"/>
      <c r="L507" s="593"/>
      <c r="M507" s="593"/>
      <c r="N507" s="547"/>
      <c r="O507" s="547"/>
    </row>
    <row r="508" spans="2:15" ht="13.15" customHeight="1" x14ac:dyDescent="0.2">
      <c r="B508" s="547"/>
      <c r="C508" s="547"/>
      <c r="D508" s="547"/>
      <c r="E508" s="547"/>
      <c r="F508" s="593"/>
      <c r="G508" s="547"/>
      <c r="H508" s="593"/>
      <c r="I508" s="593"/>
      <c r="J508" s="593"/>
      <c r="K508" s="593"/>
      <c r="L508" s="593"/>
      <c r="M508" s="593"/>
      <c r="N508" s="547"/>
      <c r="O508" s="547"/>
    </row>
    <row r="509" spans="2:15" ht="13.15" customHeight="1" x14ac:dyDescent="0.2">
      <c r="B509" s="547"/>
      <c r="C509" s="547"/>
      <c r="D509" s="547"/>
      <c r="E509" s="547"/>
      <c r="F509" s="593"/>
      <c r="G509" s="547"/>
      <c r="H509" s="593"/>
      <c r="I509" s="593"/>
      <c r="J509" s="593"/>
      <c r="K509" s="593"/>
      <c r="L509" s="593"/>
      <c r="M509" s="593"/>
      <c r="N509" s="547"/>
      <c r="O509" s="547"/>
    </row>
    <row r="510" spans="2:15" ht="13.15" customHeight="1" x14ac:dyDescent="0.2">
      <c r="B510" s="547"/>
      <c r="C510" s="547"/>
      <c r="D510" s="547"/>
      <c r="E510" s="547"/>
      <c r="F510" s="593"/>
      <c r="G510" s="547"/>
      <c r="H510" s="593"/>
      <c r="I510" s="593"/>
      <c r="J510" s="593"/>
      <c r="K510" s="593"/>
      <c r="L510" s="593"/>
      <c r="M510" s="593"/>
      <c r="N510" s="547"/>
      <c r="O510" s="547"/>
    </row>
    <row r="511" spans="2:15" ht="13.15" customHeight="1" x14ac:dyDescent="0.2">
      <c r="B511" s="547"/>
      <c r="C511" s="547"/>
      <c r="D511" s="547"/>
      <c r="E511" s="547"/>
      <c r="F511" s="593"/>
      <c r="G511" s="547"/>
      <c r="H511" s="593"/>
      <c r="I511" s="593"/>
      <c r="J511" s="593"/>
      <c r="K511" s="593"/>
      <c r="L511" s="593"/>
      <c r="M511" s="593"/>
      <c r="N511" s="547"/>
      <c r="O511" s="547"/>
    </row>
    <row r="512" spans="2:15" ht="13.15" customHeight="1" x14ac:dyDescent="0.2">
      <c r="B512" s="547"/>
      <c r="C512" s="547"/>
      <c r="D512" s="547"/>
      <c r="E512" s="547"/>
      <c r="F512" s="593"/>
      <c r="G512" s="547"/>
      <c r="H512" s="593"/>
      <c r="I512" s="593"/>
      <c r="J512" s="593"/>
      <c r="K512" s="593"/>
      <c r="L512" s="593"/>
      <c r="M512" s="593"/>
      <c r="N512" s="547"/>
      <c r="O512" s="547"/>
    </row>
    <row r="513" spans="2:15" ht="13.15" customHeight="1" x14ac:dyDescent="0.2">
      <c r="B513" s="547"/>
      <c r="C513" s="547"/>
      <c r="D513" s="547"/>
      <c r="E513" s="547"/>
      <c r="F513" s="593"/>
      <c r="G513" s="547"/>
      <c r="H513" s="593"/>
      <c r="I513" s="593"/>
      <c r="J513" s="593"/>
      <c r="K513" s="593"/>
      <c r="L513" s="593"/>
      <c r="M513" s="593"/>
      <c r="N513" s="547"/>
      <c r="O513" s="547"/>
    </row>
    <row r="514" spans="2:15" ht="13.15" customHeight="1" x14ac:dyDescent="0.2">
      <c r="B514" s="547"/>
      <c r="C514" s="547"/>
      <c r="D514" s="547"/>
      <c r="E514" s="547"/>
      <c r="F514" s="593"/>
      <c r="G514" s="547"/>
      <c r="H514" s="593"/>
      <c r="I514" s="593"/>
      <c r="J514" s="593"/>
      <c r="K514" s="593"/>
      <c r="L514" s="593"/>
      <c r="M514" s="593"/>
      <c r="N514" s="547"/>
      <c r="O514" s="547"/>
    </row>
    <row r="515" spans="2:15" ht="13.15" customHeight="1" x14ac:dyDescent="0.2">
      <c r="B515" s="547"/>
      <c r="C515" s="547"/>
      <c r="D515" s="547"/>
      <c r="E515" s="547"/>
      <c r="F515" s="593"/>
      <c r="G515" s="547"/>
      <c r="H515" s="593"/>
      <c r="I515" s="593"/>
      <c r="J515" s="593"/>
      <c r="K515" s="593"/>
      <c r="L515" s="593"/>
      <c r="M515" s="593"/>
      <c r="N515" s="547"/>
      <c r="O515" s="547"/>
    </row>
    <row r="516" spans="2:15" ht="13.15" customHeight="1" x14ac:dyDescent="0.2">
      <c r="B516" s="547"/>
      <c r="C516" s="547"/>
      <c r="D516" s="547"/>
      <c r="E516" s="547"/>
      <c r="F516" s="593"/>
      <c r="G516" s="547"/>
      <c r="H516" s="593"/>
      <c r="I516" s="593"/>
      <c r="J516" s="593"/>
      <c r="K516" s="593"/>
      <c r="L516" s="593"/>
      <c r="M516" s="593"/>
      <c r="N516" s="547"/>
      <c r="O516" s="547"/>
    </row>
    <row r="517" spans="2:15" ht="13.15" customHeight="1" x14ac:dyDescent="0.2">
      <c r="B517" s="547"/>
      <c r="C517" s="547"/>
      <c r="D517" s="547"/>
      <c r="E517" s="547"/>
      <c r="F517" s="593"/>
      <c r="G517" s="547"/>
      <c r="H517" s="593"/>
      <c r="I517" s="593"/>
      <c r="J517" s="593"/>
      <c r="K517" s="593"/>
      <c r="L517" s="593"/>
      <c r="M517" s="593"/>
      <c r="N517" s="547"/>
      <c r="O517" s="547"/>
    </row>
  </sheetData>
  <sheetProtection algorithmName="SHA-512" hashValue="kkqQqTnZJ4XkaDwuE8NQeKx/oaIGmIi8nsfSohlUgOTbrivHwBguRe2pgLsTU9sUPkWlT5dVd68rJO8f1Y/bKA==" saltValue="2iiEBBQ2MNigAEGEUm0kSA==" spinCount="100000" sheet="1" objects="1" scenarios="1"/>
  <phoneticPr fontId="0" type="noConversion"/>
  <pageMargins left="0.75" right="0.75" top="1" bottom="1" header="0.5" footer="0.5"/>
  <pageSetup paperSize="9" scale="48" orientation="portrait" r:id="rId1"/>
  <headerFooter alignWithMargins="0">
    <oddHeader>&amp;L&amp;"Arial,Vet"&amp;9&amp;F&amp;R&amp;"Arial,Vet"&amp;9&amp;A</oddHeader>
    <oddFooter>&amp;L&amp;"Arial,Vet"&amp;9keizer / goedhart&amp;C&amp;"Arial,Vet"&amp;9pagina &amp;P&amp;R&amp;"Arial,Vet"&amp;9&amp;D</oddFooter>
  </headerFooter>
  <rowBreaks count="1" manualBreakCount="1">
    <brk id="108" min="1" max="15" man="1"/>
  </rowBreak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R488"/>
  <sheetViews>
    <sheetView showGridLines="0" zoomScale="85" zoomScaleNormal="85" workbookViewId="0">
      <selection activeCell="B2" sqref="B2"/>
    </sheetView>
  </sheetViews>
  <sheetFormatPr defaultColWidth="9.140625" defaultRowHeight="13.15" customHeight="1" x14ac:dyDescent="0.2"/>
  <cols>
    <col min="1" max="1" width="3.7109375" style="429" customWidth="1"/>
    <col min="2" max="3" width="2.7109375" style="128" customWidth="1"/>
    <col min="4" max="4" width="23.85546875" style="129" customWidth="1"/>
    <col min="5" max="5" width="22.7109375" style="129" customWidth="1"/>
    <col min="6" max="9" width="10.7109375" style="131" customWidth="1"/>
    <col min="10" max="10" width="0.85546875" style="128" customWidth="1"/>
    <col min="11" max="11" width="12.7109375" style="128" hidden="1" customWidth="1"/>
    <col min="12" max="13" width="12.7109375" style="128" customWidth="1"/>
    <col min="14" max="14" width="12.85546875" style="128" customWidth="1"/>
    <col min="15" max="15" width="13.85546875" style="128" customWidth="1"/>
    <col min="16" max="16" width="0.85546875" style="128" customWidth="1"/>
    <col min="17" max="23" width="10.7109375" style="128" customWidth="1"/>
    <col min="24" max="24" width="0.85546875" style="128" customWidth="1"/>
    <col min="25" max="25" width="10.7109375" style="11" customWidth="1"/>
    <col min="26" max="31" width="10.7109375" style="128" customWidth="1"/>
    <col min="32" max="33" width="2.7109375" style="128" customWidth="1"/>
    <col min="34" max="70" width="9.140625" style="429"/>
    <col min="71" max="16384" width="9.140625" style="128"/>
  </cols>
  <sheetData>
    <row r="1" spans="1:70" s="429" customFormat="1" ht="13.15" customHeight="1" x14ac:dyDescent="0.2">
      <c r="D1" s="597"/>
      <c r="E1" s="597"/>
      <c r="F1" s="560"/>
      <c r="G1" s="560"/>
      <c r="H1" s="560"/>
      <c r="I1" s="560"/>
      <c r="Y1" s="565"/>
    </row>
    <row r="2" spans="1:70" ht="13.15" customHeight="1" x14ac:dyDescent="0.2">
      <c r="B2" s="80"/>
      <c r="C2" s="81"/>
      <c r="D2" s="145"/>
      <c r="E2" s="145"/>
      <c r="F2" s="82"/>
      <c r="G2" s="82"/>
      <c r="H2" s="82"/>
      <c r="I2" s="82"/>
      <c r="J2" s="81"/>
      <c r="K2" s="81"/>
      <c r="L2" s="81"/>
      <c r="M2" s="81"/>
      <c r="N2" s="416"/>
      <c r="O2" s="81"/>
      <c r="P2" s="81"/>
      <c r="Q2" s="81"/>
      <c r="R2" s="81"/>
      <c r="S2" s="81"/>
      <c r="T2" s="81"/>
      <c r="U2" s="81"/>
      <c r="V2" s="81"/>
      <c r="W2" s="81"/>
      <c r="X2" s="81"/>
      <c r="Y2" s="189"/>
      <c r="Z2" s="81"/>
      <c r="AA2" s="81"/>
      <c r="AB2" s="81"/>
      <c r="AC2" s="81"/>
      <c r="AD2" s="81"/>
      <c r="AE2" s="81"/>
      <c r="AF2" s="81"/>
      <c r="AG2" s="83"/>
    </row>
    <row r="3" spans="1:70" ht="13.15" customHeight="1" x14ac:dyDescent="0.2">
      <c r="B3" s="84"/>
      <c r="C3" s="85"/>
      <c r="D3" s="139"/>
      <c r="E3" s="139"/>
      <c r="F3" s="78"/>
      <c r="G3" s="78"/>
      <c r="H3" s="78"/>
      <c r="I3" s="78"/>
      <c r="J3" s="85"/>
      <c r="K3" s="85"/>
      <c r="L3" s="85"/>
      <c r="M3" s="85"/>
      <c r="N3" s="85"/>
      <c r="O3" s="85"/>
      <c r="P3" s="85"/>
      <c r="Q3" s="85"/>
      <c r="R3" s="85"/>
      <c r="S3" s="85"/>
      <c r="T3" s="85"/>
      <c r="U3" s="85"/>
      <c r="V3" s="85"/>
      <c r="W3" s="85"/>
      <c r="X3" s="85"/>
      <c r="Y3" s="64"/>
      <c r="Z3" s="85"/>
      <c r="AA3" s="85"/>
      <c r="AB3" s="85"/>
      <c r="AC3" s="85"/>
      <c r="AD3" s="85"/>
      <c r="AE3" s="85"/>
      <c r="AF3" s="85"/>
      <c r="AG3" s="86"/>
    </row>
    <row r="4" spans="1:70" s="677" customFormat="1" ht="18" customHeight="1" x14ac:dyDescent="0.3">
      <c r="A4" s="676"/>
      <c r="B4" s="200"/>
      <c r="C4" s="201" t="s">
        <v>93</v>
      </c>
      <c r="D4" s="650"/>
      <c r="E4" s="650"/>
      <c r="F4" s="202"/>
      <c r="G4" s="202"/>
      <c r="H4" s="202"/>
      <c r="I4" s="202"/>
      <c r="J4" s="201"/>
      <c r="K4" s="201"/>
      <c r="L4" s="201"/>
      <c r="M4" s="201"/>
      <c r="N4" s="201"/>
      <c r="O4" s="201"/>
      <c r="P4" s="201"/>
      <c r="Q4" s="201"/>
      <c r="R4" s="201"/>
      <c r="S4" s="201"/>
      <c r="T4" s="201"/>
      <c r="U4" s="201"/>
      <c r="V4" s="201"/>
      <c r="W4" s="201"/>
      <c r="X4" s="201"/>
      <c r="Y4" s="241"/>
      <c r="Z4" s="201"/>
      <c r="AA4" s="201"/>
      <c r="AB4" s="201"/>
      <c r="AC4" s="201"/>
      <c r="AD4" s="201"/>
      <c r="AE4" s="201"/>
      <c r="AF4" s="201"/>
      <c r="AG4" s="203"/>
      <c r="AH4" s="676"/>
      <c r="AI4" s="676"/>
      <c r="AJ4" s="676"/>
      <c r="AK4" s="676"/>
      <c r="AL4" s="676"/>
      <c r="AM4" s="676"/>
      <c r="AN4" s="676"/>
      <c r="AO4" s="676"/>
      <c r="AP4" s="676"/>
      <c r="AQ4" s="676"/>
      <c r="AR4" s="676"/>
      <c r="AS4" s="676"/>
      <c r="AT4" s="676"/>
      <c r="AU4" s="676"/>
      <c r="AV4" s="676"/>
      <c r="AW4" s="676"/>
      <c r="AX4" s="676"/>
      <c r="AY4" s="676"/>
      <c r="AZ4" s="676"/>
      <c r="BA4" s="676"/>
      <c r="BB4" s="676"/>
      <c r="BC4" s="676"/>
      <c r="BD4" s="676"/>
      <c r="BE4" s="676"/>
      <c r="BF4" s="676"/>
      <c r="BG4" s="676"/>
      <c r="BH4" s="676"/>
      <c r="BI4" s="676"/>
      <c r="BJ4" s="676"/>
      <c r="BK4" s="676"/>
      <c r="BL4" s="676"/>
      <c r="BM4" s="676"/>
      <c r="BN4" s="676"/>
      <c r="BO4" s="676"/>
      <c r="BP4" s="676"/>
      <c r="BQ4" s="676"/>
      <c r="BR4" s="676"/>
    </row>
    <row r="5" spans="1:70" s="692" customFormat="1" ht="17.45" customHeight="1" x14ac:dyDescent="0.25">
      <c r="A5" s="689"/>
      <c r="B5" s="690"/>
      <c r="C5" s="684" t="str">
        <f>'geg ll'!G8</f>
        <v>Voorbeeld SWV PO Passend Onderwijs Noord-Kennemerland</v>
      </c>
      <c r="D5" s="680"/>
      <c r="E5" s="680"/>
      <c r="F5" s="671"/>
      <c r="G5" s="671"/>
      <c r="H5" s="671"/>
      <c r="I5" s="671"/>
      <c r="J5" s="109"/>
      <c r="K5" s="109"/>
      <c r="L5" s="109"/>
      <c r="M5" s="109"/>
      <c r="N5" s="109"/>
      <c r="O5" s="109"/>
      <c r="P5" s="109"/>
      <c r="Q5" s="109"/>
      <c r="R5" s="109"/>
      <c r="S5" s="109"/>
      <c r="T5" s="109"/>
      <c r="U5" s="109"/>
      <c r="V5" s="109"/>
      <c r="W5" s="109"/>
      <c r="X5" s="109"/>
      <c r="Y5" s="691"/>
      <c r="Z5" s="109"/>
      <c r="AA5" s="109"/>
      <c r="AB5" s="109"/>
      <c r="AC5" s="109"/>
      <c r="AD5" s="109"/>
      <c r="AE5" s="109"/>
      <c r="AF5" s="109"/>
      <c r="AG5" s="681"/>
      <c r="AH5" s="689"/>
      <c r="AI5" s="689"/>
      <c r="AJ5" s="689"/>
      <c r="AK5" s="689"/>
      <c r="AL5" s="689"/>
      <c r="AM5" s="689"/>
      <c r="AN5" s="689"/>
      <c r="AO5" s="689"/>
      <c r="AP5" s="689"/>
      <c r="AQ5" s="689"/>
      <c r="AR5" s="689"/>
      <c r="AS5" s="689"/>
      <c r="AT5" s="689"/>
      <c r="AU5" s="689"/>
      <c r="AV5" s="689"/>
      <c r="AW5" s="689"/>
      <c r="AX5" s="689"/>
      <c r="AY5" s="689"/>
      <c r="AZ5" s="689"/>
      <c r="BA5" s="689"/>
      <c r="BB5" s="689"/>
      <c r="BC5" s="689"/>
      <c r="BD5" s="689"/>
      <c r="BE5" s="689"/>
      <c r="BF5" s="689"/>
      <c r="BG5" s="689"/>
      <c r="BH5" s="689"/>
      <c r="BI5" s="689"/>
      <c r="BJ5" s="689"/>
      <c r="BK5" s="689"/>
      <c r="BL5" s="689"/>
      <c r="BM5" s="689"/>
      <c r="BN5" s="689"/>
      <c r="BO5" s="689"/>
      <c r="BP5" s="689"/>
      <c r="BQ5" s="689"/>
      <c r="BR5" s="689"/>
    </row>
    <row r="6" spans="1:70" ht="13.15" customHeight="1" x14ac:dyDescent="0.2">
      <c r="B6" s="84"/>
      <c r="C6" s="85"/>
      <c r="D6" s="139"/>
      <c r="E6" s="139"/>
      <c r="F6" s="78"/>
      <c r="G6" s="78"/>
      <c r="H6" s="78"/>
      <c r="I6" s="78"/>
      <c r="J6" s="85"/>
      <c r="K6" s="85"/>
      <c r="L6" s="85"/>
      <c r="M6" s="269"/>
      <c r="N6" s="142"/>
      <c r="O6" s="85"/>
      <c r="P6" s="85"/>
      <c r="Q6" s="271"/>
      <c r="R6" s="271"/>
      <c r="S6" s="261"/>
      <c r="T6" s="272"/>
      <c r="U6" s="272"/>
      <c r="V6" s="272"/>
      <c r="W6" s="272"/>
      <c r="X6" s="180"/>
      <c r="Y6" s="180"/>
      <c r="Z6" s="180"/>
      <c r="AA6" s="261"/>
      <c r="AB6" s="85"/>
      <c r="AC6" s="85"/>
      <c r="AD6" s="85"/>
      <c r="AE6" s="85"/>
      <c r="AF6" s="85"/>
      <c r="AG6" s="86"/>
    </row>
    <row r="7" spans="1:70" ht="13.15" customHeight="1" x14ac:dyDescent="0.2">
      <c r="B7" s="84"/>
      <c r="C7" s="85"/>
      <c r="D7" s="139"/>
      <c r="E7" s="139"/>
      <c r="F7" s="78"/>
      <c r="G7" s="78"/>
      <c r="H7" s="78"/>
      <c r="I7" s="78"/>
      <c r="J7" s="85"/>
      <c r="K7" s="85"/>
      <c r="L7" s="85"/>
      <c r="M7" s="269"/>
      <c r="N7" s="142"/>
      <c r="O7" s="85"/>
      <c r="P7" s="85"/>
      <c r="Q7" s="271"/>
      <c r="R7" s="271"/>
      <c r="S7" s="261"/>
      <c r="T7" s="272"/>
      <c r="U7" s="272"/>
      <c r="V7" s="272"/>
      <c r="W7" s="272"/>
      <c r="X7" s="180"/>
      <c r="Y7" s="180"/>
      <c r="Z7" s="180"/>
      <c r="AA7" s="261"/>
      <c r="AB7" s="85"/>
      <c r="AC7" s="85"/>
      <c r="AD7" s="85"/>
      <c r="AE7" s="85"/>
      <c r="AF7" s="85"/>
      <c r="AG7" s="469"/>
    </row>
    <row r="8" spans="1:70" s="234" customFormat="1" ht="13.15" customHeight="1" x14ac:dyDescent="0.2">
      <c r="A8" s="647"/>
      <c r="B8" s="273"/>
      <c r="C8" s="102"/>
      <c r="D8" s="811" t="s">
        <v>239</v>
      </c>
      <c r="E8" s="811" t="s">
        <v>240</v>
      </c>
      <c r="F8" s="812" t="s">
        <v>241</v>
      </c>
      <c r="G8" s="812" t="s">
        <v>242</v>
      </c>
      <c r="H8" s="812" t="s">
        <v>243</v>
      </c>
      <c r="I8" s="812" t="s">
        <v>244</v>
      </c>
      <c r="J8" s="812"/>
      <c r="K8" s="812" t="s">
        <v>245</v>
      </c>
      <c r="L8" s="812" t="s">
        <v>246</v>
      </c>
      <c r="M8" s="812" t="s">
        <v>247</v>
      </c>
      <c r="N8" s="813" t="s">
        <v>248</v>
      </c>
      <c r="O8" s="812" t="s">
        <v>249</v>
      </c>
      <c r="P8" s="812"/>
      <c r="Q8" s="812">
        <f>O9</f>
        <v>2018</v>
      </c>
      <c r="R8" s="814">
        <f>Q8+1</f>
        <v>2019</v>
      </c>
      <c r="S8" s="814">
        <f>Q8+2</f>
        <v>2020</v>
      </c>
      <c r="T8" s="815">
        <f>Q8+3</f>
        <v>2021</v>
      </c>
      <c r="U8" s="815">
        <f>R8+3</f>
        <v>2022</v>
      </c>
      <c r="V8" s="815">
        <f>S8+3</f>
        <v>2023</v>
      </c>
      <c r="W8" s="815">
        <f>T8+3</f>
        <v>2024</v>
      </c>
      <c r="X8" s="812"/>
      <c r="Y8" s="812">
        <f t="shared" ref="Y8:AE8" si="0">Q8</f>
        <v>2018</v>
      </c>
      <c r="Z8" s="812">
        <f t="shared" si="0"/>
        <v>2019</v>
      </c>
      <c r="AA8" s="812">
        <f t="shared" si="0"/>
        <v>2020</v>
      </c>
      <c r="AB8" s="812">
        <f t="shared" si="0"/>
        <v>2021</v>
      </c>
      <c r="AC8" s="812">
        <f t="shared" si="0"/>
        <v>2022</v>
      </c>
      <c r="AD8" s="812">
        <f t="shared" si="0"/>
        <v>2023</v>
      </c>
      <c r="AE8" s="812">
        <f t="shared" si="0"/>
        <v>2024</v>
      </c>
      <c r="AF8" s="102"/>
      <c r="AG8" s="274"/>
      <c r="AH8" s="647"/>
      <c r="AI8" s="647"/>
      <c r="AJ8" s="647"/>
      <c r="AK8" s="647"/>
      <c r="AL8" s="647"/>
      <c r="AM8" s="647"/>
      <c r="AN8" s="647"/>
      <c r="AO8" s="647"/>
      <c r="AP8" s="647"/>
      <c r="AQ8" s="647"/>
      <c r="AR8" s="647"/>
      <c r="AS8" s="647"/>
      <c r="AT8" s="647"/>
      <c r="AU8" s="647"/>
      <c r="AV8" s="647"/>
      <c r="AW8" s="647"/>
      <c r="AX8" s="647"/>
      <c r="AY8" s="647"/>
      <c r="AZ8" s="647"/>
      <c r="BA8" s="647"/>
      <c r="BB8" s="647"/>
      <c r="BC8" s="647"/>
      <c r="BD8" s="647"/>
      <c r="BE8" s="647"/>
      <c r="BF8" s="647"/>
      <c r="BG8" s="647"/>
      <c r="BH8" s="647"/>
      <c r="BI8" s="647"/>
      <c r="BJ8" s="647"/>
      <c r="BK8" s="647"/>
      <c r="BL8" s="647"/>
      <c r="BM8" s="647"/>
      <c r="BN8" s="647"/>
      <c r="BO8" s="647"/>
      <c r="BP8" s="647"/>
      <c r="BQ8" s="647"/>
      <c r="BR8" s="647"/>
    </row>
    <row r="9" spans="1:70" s="234" customFormat="1" ht="13.15" customHeight="1" x14ac:dyDescent="0.2">
      <c r="A9" s="647"/>
      <c r="B9" s="273"/>
      <c r="C9" s="102"/>
      <c r="D9" s="811"/>
      <c r="E9" s="811"/>
      <c r="F9" s="812" t="s">
        <v>250</v>
      </c>
      <c r="G9" s="812" t="s">
        <v>251</v>
      </c>
      <c r="H9" s="812" t="s">
        <v>252</v>
      </c>
      <c r="I9" s="812" t="s">
        <v>253</v>
      </c>
      <c r="J9" s="812"/>
      <c r="K9" s="812"/>
      <c r="L9" s="812" t="s">
        <v>254</v>
      </c>
      <c r="M9" s="812" t="s">
        <v>255</v>
      </c>
      <c r="N9" s="813" t="s">
        <v>247</v>
      </c>
      <c r="O9" s="815">
        <f>tab!D4</f>
        <v>2018</v>
      </c>
      <c r="P9" s="812"/>
      <c r="Q9" s="812" t="s">
        <v>247</v>
      </c>
      <c r="R9" s="812" t="s">
        <v>247</v>
      </c>
      <c r="S9" s="812" t="s">
        <v>247</v>
      </c>
      <c r="T9" s="812" t="s">
        <v>247</v>
      </c>
      <c r="U9" s="812" t="s">
        <v>247</v>
      </c>
      <c r="V9" s="812" t="s">
        <v>247</v>
      </c>
      <c r="W9" s="812" t="s">
        <v>247</v>
      </c>
      <c r="X9" s="812"/>
      <c r="Y9" s="812" t="s">
        <v>256</v>
      </c>
      <c r="Z9" s="812" t="s">
        <v>256</v>
      </c>
      <c r="AA9" s="812" t="s">
        <v>256</v>
      </c>
      <c r="AB9" s="812" t="s">
        <v>256</v>
      </c>
      <c r="AC9" s="812" t="s">
        <v>256</v>
      </c>
      <c r="AD9" s="812" t="s">
        <v>256</v>
      </c>
      <c r="AE9" s="812" t="s">
        <v>256</v>
      </c>
      <c r="AF9" s="102"/>
      <c r="AG9" s="274"/>
      <c r="AH9" s="647"/>
      <c r="AI9" s="647"/>
      <c r="AJ9" s="647"/>
      <c r="AK9" s="647"/>
      <c r="AL9" s="647"/>
      <c r="AM9" s="647"/>
      <c r="AN9" s="647"/>
      <c r="AO9" s="647"/>
      <c r="AP9" s="647"/>
      <c r="AQ9" s="647"/>
      <c r="AR9" s="647"/>
      <c r="AS9" s="647"/>
      <c r="AT9" s="647"/>
      <c r="AU9" s="647"/>
      <c r="AV9" s="647"/>
      <c r="AW9" s="647"/>
      <c r="AX9" s="647"/>
      <c r="AY9" s="647"/>
      <c r="AZ9" s="647"/>
      <c r="BA9" s="647"/>
      <c r="BB9" s="647"/>
      <c r="BC9" s="647"/>
      <c r="BD9" s="647"/>
      <c r="BE9" s="647"/>
      <c r="BF9" s="647"/>
      <c r="BG9" s="647"/>
      <c r="BH9" s="647"/>
      <c r="BI9" s="647"/>
      <c r="BJ9" s="647"/>
      <c r="BK9" s="647"/>
      <c r="BL9" s="647"/>
      <c r="BM9" s="647"/>
      <c r="BN9" s="647"/>
      <c r="BO9" s="647"/>
      <c r="BP9" s="647"/>
      <c r="BQ9" s="647"/>
      <c r="BR9" s="647"/>
    </row>
    <row r="10" spans="1:70" s="268" customFormat="1" ht="13.15" customHeight="1" x14ac:dyDescent="0.2">
      <c r="A10" s="596"/>
      <c r="B10" s="275"/>
      <c r="C10" s="270"/>
      <c r="D10" s="72"/>
      <c r="E10" s="72"/>
      <c r="F10" s="270"/>
      <c r="G10" s="270"/>
      <c r="H10" s="270"/>
      <c r="I10" s="270"/>
      <c r="J10" s="270"/>
      <c r="K10" s="270"/>
      <c r="L10" s="270"/>
      <c r="M10" s="270"/>
      <c r="N10" s="259"/>
      <c r="O10" s="259"/>
      <c r="P10" s="270"/>
      <c r="Q10" s="270"/>
      <c r="R10" s="270"/>
      <c r="S10" s="270"/>
      <c r="T10" s="270"/>
      <c r="U10" s="270"/>
      <c r="V10" s="270"/>
      <c r="W10" s="270"/>
      <c r="X10" s="270"/>
      <c r="Y10" s="270"/>
      <c r="Z10" s="270"/>
      <c r="AA10" s="270"/>
      <c r="AB10" s="270"/>
      <c r="AC10" s="270"/>
      <c r="AD10" s="270"/>
      <c r="AE10" s="270"/>
      <c r="AF10" s="270"/>
      <c r="AG10" s="276"/>
      <c r="AH10" s="596"/>
      <c r="AI10" s="596"/>
      <c r="AJ10" s="596"/>
      <c r="AK10" s="596"/>
      <c r="AL10" s="596"/>
      <c r="AM10" s="596"/>
      <c r="AN10" s="596"/>
      <c r="AO10" s="596"/>
      <c r="AP10" s="596"/>
      <c r="AQ10" s="596"/>
      <c r="AR10" s="596"/>
      <c r="AS10" s="596"/>
      <c r="AT10" s="596"/>
      <c r="AU10" s="596"/>
      <c r="AV10" s="596"/>
      <c r="AW10" s="596"/>
      <c r="AX10" s="596"/>
      <c r="AY10" s="596"/>
      <c r="AZ10" s="596"/>
      <c r="BA10" s="596"/>
      <c r="BB10" s="596"/>
      <c r="BC10" s="596"/>
      <c r="BD10" s="596"/>
      <c r="BE10" s="596"/>
      <c r="BF10" s="596"/>
      <c r="BG10" s="596"/>
      <c r="BH10" s="596"/>
      <c r="BI10" s="596"/>
      <c r="BJ10" s="596"/>
      <c r="BK10" s="596"/>
      <c r="BL10" s="596"/>
      <c r="BM10" s="596"/>
      <c r="BN10" s="596"/>
      <c r="BO10" s="596"/>
      <c r="BP10" s="596"/>
      <c r="BQ10" s="596"/>
      <c r="BR10" s="596"/>
    </row>
    <row r="11" spans="1:70" s="268" customFormat="1" ht="13.15" customHeight="1" x14ac:dyDescent="0.2">
      <c r="A11" s="596"/>
      <c r="B11" s="275"/>
      <c r="C11" s="926"/>
      <c r="D11" s="925"/>
      <c r="E11" s="925"/>
      <c r="F11" s="926"/>
      <c r="G11" s="926"/>
      <c r="H11" s="926"/>
      <c r="I11" s="926"/>
      <c r="J11" s="926"/>
      <c r="K11" s="926"/>
      <c r="L11" s="926"/>
      <c r="M11" s="926"/>
      <c r="N11" s="994"/>
      <c r="O11" s="1056"/>
      <c r="P11" s="919"/>
      <c r="Q11" s="919"/>
      <c r="R11" s="919"/>
      <c r="S11" s="919"/>
      <c r="T11" s="919"/>
      <c r="U11" s="919"/>
      <c r="V11" s="919"/>
      <c r="W11" s="919"/>
      <c r="X11" s="919"/>
      <c r="Y11" s="919"/>
      <c r="Z11" s="919"/>
      <c r="AA11" s="919"/>
      <c r="AB11" s="919"/>
      <c r="AC11" s="919"/>
      <c r="AD11" s="919"/>
      <c r="AE11" s="919"/>
      <c r="AF11" s="926"/>
      <c r="AG11" s="276"/>
      <c r="AH11" s="596"/>
      <c r="AI11" s="596"/>
      <c r="AJ11" s="596"/>
      <c r="AK11" s="596"/>
      <c r="AL11" s="596"/>
      <c r="AM11" s="596"/>
      <c r="AN11" s="596"/>
      <c r="AO11" s="596"/>
      <c r="AP11" s="596"/>
      <c r="AQ11" s="596"/>
      <c r="AR11" s="596"/>
      <c r="AS11" s="596"/>
      <c r="AT11" s="596"/>
      <c r="AU11" s="596"/>
      <c r="AV11" s="596"/>
      <c r="AW11" s="596"/>
      <c r="AX11" s="596"/>
      <c r="AY11" s="596"/>
      <c r="AZ11" s="596"/>
      <c r="BA11" s="596"/>
      <c r="BB11" s="596"/>
      <c r="BC11" s="596"/>
      <c r="BD11" s="596"/>
      <c r="BE11" s="596"/>
      <c r="BF11" s="596"/>
      <c r="BG11" s="596"/>
      <c r="BH11" s="596"/>
      <c r="BI11" s="596"/>
      <c r="BJ11" s="596"/>
      <c r="BK11" s="596"/>
      <c r="BL11" s="596"/>
      <c r="BM11" s="596"/>
      <c r="BN11" s="596"/>
      <c r="BO11" s="596"/>
      <c r="BP11" s="596"/>
      <c r="BQ11" s="596"/>
      <c r="BR11" s="596"/>
    </row>
    <row r="12" spans="1:70" s="268" customFormat="1" ht="13.15" customHeight="1" x14ac:dyDescent="0.2">
      <c r="A12" s="596"/>
      <c r="B12" s="275"/>
      <c r="C12" s="926"/>
      <c r="D12" s="925"/>
      <c r="E12" s="925"/>
      <c r="F12" s="926"/>
      <c r="G12" s="926"/>
      <c r="H12" s="926"/>
      <c r="I12" s="926"/>
      <c r="J12" s="926"/>
      <c r="K12" s="926"/>
      <c r="L12" s="926"/>
      <c r="M12" s="926"/>
      <c r="N12" s="994"/>
      <c r="O12" s="1057">
        <f>SUM(O14:O70)</f>
        <v>0</v>
      </c>
      <c r="P12" s="919"/>
      <c r="Q12" s="1057">
        <f t="shared" ref="Q12:W12" si="1">SUM(Q14:Q70)</f>
        <v>0</v>
      </c>
      <c r="R12" s="1057">
        <f t="shared" si="1"/>
        <v>0</v>
      </c>
      <c r="S12" s="1057">
        <f t="shared" si="1"/>
        <v>0</v>
      </c>
      <c r="T12" s="1057">
        <f t="shared" si="1"/>
        <v>0</v>
      </c>
      <c r="U12" s="1057">
        <f t="shared" si="1"/>
        <v>0</v>
      </c>
      <c r="V12" s="1057">
        <f t="shared" si="1"/>
        <v>0</v>
      </c>
      <c r="W12" s="1057">
        <f t="shared" si="1"/>
        <v>0</v>
      </c>
      <c r="X12" s="919"/>
      <c r="Y12" s="1057">
        <f t="shared" ref="Y12:AE12" si="2">SUM(Y14:Y70)</f>
        <v>0</v>
      </c>
      <c r="Z12" s="1057">
        <f t="shared" si="2"/>
        <v>0</v>
      </c>
      <c r="AA12" s="1057">
        <f t="shared" si="2"/>
        <v>0</v>
      </c>
      <c r="AB12" s="1057">
        <f t="shared" si="2"/>
        <v>0</v>
      </c>
      <c r="AC12" s="1057">
        <f t="shared" si="2"/>
        <v>0</v>
      </c>
      <c r="AD12" s="1057">
        <f t="shared" si="2"/>
        <v>0</v>
      </c>
      <c r="AE12" s="1057">
        <f t="shared" si="2"/>
        <v>0</v>
      </c>
      <c r="AF12" s="926"/>
      <c r="AG12" s="276"/>
      <c r="AH12" s="596"/>
      <c r="AI12" s="596"/>
      <c r="AJ12" s="596"/>
      <c r="AK12" s="596"/>
      <c r="AL12" s="596"/>
      <c r="AM12" s="596"/>
      <c r="AN12" s="596"/>
      <c r="AO12" s="596"/>
      <c r="AP12" s="596"/>
      <c r="AQ12" s="596"/>
      <c r="AR12" s="596"/>
      <c r="AS12" s="596"/>
      <c r="AT12" s="596"/>
      <c r="AU12" s="596"/>
      <c r="AV12" s="596"/>
      <c r="AW12" s="596"/>
      <c r="AX12" s="596"/>
      <c r="AY12" s="596"/>
      <c r="AZ12" s="596"/>
      <c r="BA12" s="596"/>
      <c r="BB12" s="596"/>
      <c r="BC12" s="596"/>
      <c r="BD12" s="596"/>
      <c r="BE12" s="596"/>
      <c r="BF12" s="596"/>
      <c r="BG12" s="596"/>
      <c r="BH12" s="596"/>
      <c r="BI12" s="596"/>
      <c r="BJ12" s="596"/>
      <c r="BK12" s="596"/>
      <c r="BL12" s="596"/>
      <c r="BM12" s="596"/>
      <c r="BN12" s="596"/>
      <c r="BO12" s="596"/>
      <c r="BP12" s="596"/>
      <c r="BQ12" s="596"/>
      <c r="BR12" s="596"/>
    </row>
    <row r="13" spans="1:70" s="268" customFormat="1" ht="13.15" customHeight="1" x14ac:dyDescent="0.2">
      <c r="A13" s="596"/>
      <c r="B13" s="275"/>
      <c r="C13" s="926"/>
      <c r="D13" s="925"/>
      <c r="E13" s="925"/>
      <c r="F13" s="926"/>
      <c r="G13" s="926"/>
      <c r="H13" s="926"/>
      <c r="I13" s="926"/>
      <c r="J13" s="926"/>
      <c r="K13" s="926"/>
      <c r="L13" s="926"/>
      <c r="M13" s="926"/>
      <c r="N13" s="994"/>
      <c r="O13" s="1056"/>
      <c r="P13" s="919"/>
      <c r="Q13" s="919"/>
      <c r="R13" s="919"/>
      <c r="S13" s="919"/>
      <c r="T13" s="919"/>
      <c r="U13" s="919"/>
      <c r="V13" s="919"/>
      <c r="W13" s="919"/>
      <c r="X13" s="919"/>
      <c r="Y13" s="919"/>
      <c r="Z13" s="919"/>
      <c r="AA13" s="919"/>
      <c r="AB13" s="919"/>
      <c r="AC13" s="919"/>
      <c r="AD13" s="919"/>
      <c r="AE13" s="919"/>
      <c r="AF13" s="926"/>
      <c r="AG13" s="276"/>
      <c r="AH13" s="596"/>
      <c r="AI13" s="596"/>
      <c r="AJ13" s="596"/>
      <c r="AK13" s="596"/>
      <c r="AL13" s="596"/>
      <c r="AM13" s="596"/>
      <c r="AN13" s="596"/>
      <c r="AO13" s="596"/>
      <c r="AP13" s="596"/>
      <c r="AQ13" s="596"/>
      <c r="AR13" s="596"/>
      <c r="AS13" s="596"/>
      <c r="AT13" s="596"/>
      <c r="AU13" s="596"/>
      <c r="AV13" s="596"/>
      <c r="AW13" s="596"/>
      <c r="AX13" s="596"/>
      <c r="AY13" s="596"/>
      <c r="AZ13" s="596"/>
      <c r="BA13" s="596"/>
      <c r="BB13" s="596"/>
      <c r="BC13" s="596"/>
      <c r="BD13" s="596"/>
      <c r="BE13" s="596"/>
      <c r="BF13" s="596"/>
      <c r="BG13" s="596"/>
      <c r="BH13" s="596"/>
      <c r="BI13" s="596"/>
      <c r="BJ13" s="596"/>
      <c r="BK13" s="596"/>
      <c r="BL13" s="596"/>
      <c r="BM13" s="596"/>
      <c r="BN13" s="596"/>
      <c r="BO13" s="596"/>
      <c r="BP13" s="596"/>
      <c r="BQ13" s="596"/>
      <c r="BR13" s="596"/>
    </row>
    <row r="14" spans="1:70" ht="13.15" customHeight="1" x14ac:dyDescent="0.2">
      <c r="B14" s="84"/>
      <c r="C14" s="868"/>
      <c r="D14" s="1007"/>
      <c r="E14" s="1007"/>
      <c r="F14" s="936"/>
      <c r="G14" s="1035"/>
      <c r="H14" s="936"/>
      <c r="I14" s="936"/>
      <c r="J14" s="868"/>
      <c r="K14" s="1031">
        <f t="shared" ref="K14:K45" si="3">IF(I14="geen",9999999999,I14)</f>
        <v>0</v>
      </c>
      <c r="L14" s="1026">
        <f t="shared" ref="L14:L45" si="4">F14*G14</f>
        <v>0</v>
      </c>
      <c r="M14" s="1026">
        <f t="shared" ref="M14:M45" si="5">IF(F14=0,0,(F14*G14)/K14)</f>
        <v>0</v>
      </c>
      <c r="N14" s="1058" t="str">
        <f t="shared" ref="N14:N45" si="6">IF(K14=0,"-",(IF(K14&gt;3000,"-",H14+K14-1)))</f>
        <v>-</v>
      </c>
      <c r="O14" s="1026">
        <f t="shared" ref="O14:O45" si="7">IF(I14="geen",IF(H14&lt;$Q$8,F14*G14,0),IF(H14&gt;=$Q$8,0,IF((G14*F14-(Q$8-H14)*M14)&lt;0,0,G14*F14-(Q$8-H14)*M14)))</f>
        <v>0</v>
      </c>
      <c r="P14" s="868"/>
      <c r="Q14" s="1026">
        <f t="shared" ref="Q14:R33" si="8">(IF(Q$8&lt;$H14,0,IF($N14&lt;=Q$8-1,0,$M14)))</f>
        <v>0</v>
      </c>
      <c r="R14" s="1026">
        <f t="shared" si="8"/>
        <v>0</v>
      </c>
      <c r="S14" s="1026">
        <f t="shared" ref="S14:S45" si="9">IF(S$8&lt;$H14,0,IF($N14&lt;=S$8-1,0,$M14))</f>
        <v>0</v>
      </c>
      <c r="T14" s="1026">
        <f t="shared" ref="T14:W33" si="10">(IF(T$8&lt;$H14,0,IF($N14&lt;=T$8-1,0,$M14)))</f>
        <v>0</v>
      </c>
      <c r="U14" s="1026">
        <f t="shared" si="10"/>
        <v>0</v>
      </c>
      <c r="V14" s="1026">
        <f t="shared" si="10"/>
        <v>0</v>
      </c>
      <c r="W14" s="1026">
        <f t="shared" si="10"/>
        <v>0</v>
      </c>
      <c r="X14" s="868"/>
      <c r="Y14" s="1026">
        <f t="shared" ref="Y14:AE23" si="11">IF(Y$8=$H14,($F14*$G14),0)</f>
        <v>0</v>
      </c>
      <c r="Z14" s="1026">
        <f t="shared" si="11"/>
        <v>0</v>
      </c>
      <c r="AA14" s="1026">
        <f t="shared" si="11"/>
        <v>0</v>
      </c>
      <c r="AB14" s="1026">
        <f t="shared" si="11"/>
        <v>0</v>
      </c>
      <c r="AC14" s="1026">
        <f t="shared" si="11"/>
        <v>0</v>
      </c>
      <c r="AD14" s="1026">
        <f t="shared" si="11"/>
        <v>0</v>
      </c>
      <c r="AE14" s="1026">
        <f t="shared" si="11"/>
        <v>0</v>
      </c>
      <c r="AF14" s="868"/>
      <c r="AG14" s="86"/>
    </row>
    <row r="15" spans="1:70" ht="13.15" customHeight="1" x14ac:dyDescent="0.2">
      <c r="B15" s="84"/>
      <c r="C15" s="868"/>
      <c r="D15" s="1007"/>
      <c r="E15" s="1007"/>
      <c r="F15" s="936"/>
      <c r="G15" s="1035"/>
      <c r="H15" s="936"/>
      <c r="I15" s="936"/>
      <c r="J15" s="868"/>
      <c r="K15" s="1031">
        <f t="shared" si="3"/>
        <v>0</v>
      </c>
      <c r="L15" s="1026">
        <f t="shared" si="4"/>
        <v>0</v>
      </c>
      <c r="M15" s="1026">
        <f t="shared" si="5"/>
        <v>0</v>
      </c>
      <c r="N15" s="1058" t="str">
        <f t="shared" si="6"/>
        <v>-</v>
      </c>
      <c r="O15" s="1026">
        <f t="shared" si="7"/>
        <v>0</v>
      </c>
      <c r="P15" s="868"/>
      <c r="Q15" s="1026">
        <f t="shared" si="8"/>
        <v>0</v>
      </c>
      <c r="R15" s="1026">
        <f t="shared" si="8"/>
        <v>0</v>
      </c>
      <c r="S15" s="1026">
        <f t="shared" si="9"/>
        <v>0</v>
      </c>
      <c r="T15" s="1026">
        <f t="shared" si="10"/>
        <v>0</v>
      </c>
      <c r="U15" s="1026">
        <f t="shared" si="10"/>
        <v>0</v>
      </c>
      <c r="V15" s="1026">
        <f t="shared" si="10"/>
        <v>0</v>
      </c>
      <c r="W15" s="1026">
        <f t="shared" si="10"/>
        <v>0</v>
      </c>
      <c r="X15" s="868"/>
      <c r="Y15" s="1026">
        <f t="shared" si="11"/>
        <v>0</v>
      </c>
      <c r="Z15" s="1026">
        <f t="shared" si="11"/>
        <v>0</v>
      </c>
      <c r="AA15" s="1026">
        <f t="shared" si="11"/>
        <v>0</v>
      </c>
      <c r="AB15" s="1026">
        <f t="shared" si="11"/>
        <v>0</v>
      </c>
      <c r="AC15" s="1026">
        <f t="shared" si="11"/>
        <v>0</v>
      </c>
      <c r="AD15" s="1026">
        <f t="shared" si="11"/>
        <v>0</v>
      </c>
      <c r="AE15" s="1026">
        <f t="shared" si="11"/>
        <v>0</v>
      </c>
      <c r="AF15" s="868"/>
      <c r="AG15" s="86"/>
    </row>
    <row r="16" spans="1:70" ht="13.15" customHeight="1" x14ac:dyDescent="0.2">
      <c r="B16" s="84"/>
      <c r="C16" s="868"/>
      <c r="D16" s="1007"/>
      <c r="E16" s="1007"/>
      <c r="F16" s="936"/>
      <c r="G16" s="1035"/>
      <c r="H16" s="936"/>
      <c r="I16" s="936"/>
      <c r="J16" s="868"/>
      <c r="K16" s="1031">
        <f t="shared" si="3"/>
        <v>0</v>
      </c>
      <c r="L16" s="1026">
        <f t="shared" si="4"/>
        <v>0</v>
      </c>
      <c r="M16" s="1026">
        <f t="shared" si="5"/>
        <v>0</v>
      </c>
      <c r="N16" s="1058" t="str">
        <f t="shared" si="6"/>
        <v>-</v>
      </c>
      <c r="O16" s="1026">
        <f t="shared" si="7"/>
        <v>0</v>
      </c>
      <c r="P16" s="868"/>
      <c r="Q16" s="1026">
        <f t="shared" si="8"/>
        <v>0</v>
      </c>
      <c r="R16" s="1026">
        <f t="shared" si="8"/>
        <v>0</v>
      </c>
      <c r="S16" s="1026">
        <f t="shared" si="9"/>
        <v>0</v>
      </c>
      <c r="T16" s="1026">
        <f t="shared" si="10"/>
        <v>0</v>
      </c>
      <c r="U16" s="1026">
        <f t="shared" si="10"/>
        <v>0</v>
      </c>
      <c r="V16" s="1026">
        <f t="shared" si="10"/>
        <v>0</v>
      </c>
      <c r="W16" s="1026">
        <f t="shared" si="10"/>
        <v>0</v>
      </c>
      <c r="X16" s="868"/>
      <c r="Y16" s="1026">
        <f t="shared" si="11"/>
        <v>0</v>
      </c>
      <c r="Z16" s="1026">
        <f t="shared" si="11"/>
        <v>0</v>
      </c>
      <c r="AA16" s="1026">
        <f t="shared" si="11"/>
        <v>0</v>
      </c>
      <c r="AB16" s="1026">
        <f t="shared" si="11"/>
        <v>0</v>
      </c>
      <c r="AC16" s="1026">
        <f t="shared" si="11"/>
        <v>0</v>
      </c>
      <c r="AD16" s="1026">
        <f t="shared" si="11"/>
        <v>0</v>
      </c>
      <c r="AE16" s="1026">
        <f t="shared" si="11"/>
        <v>0</v>
      </c>
      <c r="AF16" s="868"/>
      <c r="AG16" s="86"/>
    </row>
    <row r="17" spans="2:33" ht="13.15" customHeight="1" x14ac:dyDescent="0.2">
      <c r="B17" s="84"/>
      <c r="C17" s="868"/>
      <c r="D17" s="1007"/>
      <c r="E17" s="1007"/>
      <c r="F17" s="936"/>
      <c r="G17" s="1035"/>
      <c r="H17" s="936"/>
      <c r="I17" s="936"/>
      <c r="J17" s="868"/>
      <c r="K17" s="1031">
        <f t="shared" si="3"/>
        <v>0</v>
      </c>
      <c r="L17" s="1026">
        <f t="shared" si="4"/>
        <v>0</v>
      </c>
      <c r="M17" s="1026">
        <f t="shared" si="5"/>
        <v>0</v>
      </c>
      <c r="N17" s="1058" t="str">
        <f t="shared" si="6"/>
        <v>-</v>
      </c>
      <c r="O17" s="1026">
        <f t="shared" si="7"/>
        <v>0</v>
      </c>
      <c r="P17" s="868"/>
      <c r="Q17" s="1026">
        <f t="shared" si="8"/>
        <v>0</v>
      </c>
      <c r="R17" s="1026">
        <f t="shared" si="8"/>
        <v>0</v>
      </c>
      <c r="S17" s="1026">
        <f t="shared" si="9"/>
        <v>0</v>
      </c>
      <c r="T17" s="1026">
        <f t="shared" si="10"/>
        <v>0</v>
      </c>
      <c r="U17" s="1026">
        <f t="shared" si="10"/>
        <v>0</v>
      </c>
      <c r="V17" s="1026">
        <f t="shared" si="10"/>
        <v>0</v>
      </c>
      <c r="W17" s="1026">
        <f t="shared" si="10"/>
        <v>0</v>
      </c>
      <c r="X17" s="868"/>
      <c r="Y17" s="1026">
        <f t="shared" si="11"/>
        <v>0</v>
      </c>
      <c r="Z17" s="1026">
        <f t="shared" si="11"/>
        <v>0</v>
      </c>
      <c r="AA17" s="1026">
        <f t="shared" si="11"/>
        <v>0</v>
      </c>
      <c r="AB17" s="1026">
        <f t="shared" si="11"/>
        <v>0</v>
      </c>
      <c r="AC17" s="1026">
        <f t="shared" si="11"/>
        <v>0</v>
      </c>
      <c r="AD17" s="1026">
        <f t="shared" si="11"/>
        <v>0</v>
      </c>
      <c r="AE17" s="1026">
        <f t="shared" si="11"/>
        <v>0</v>
      </c>
      <c r="AF17" s="868"/>
      <c r="AG17" s="86"/>
    </row>
    <row r="18" spans="2:33" ht="13.15" customHeight="1" x14ac:dyDescent="0.2">
      <c r="B18" s="84"/>
      <c r="C18" s="868"/>
      <c r="D18" s="1007"/>
      <c r="E18" s="1007"/>
      <c r="F18" s="936"/>
      <c r="G18" s="1035"/>
      <c r="H18" s="936"/>
      <c r="I18" s="936"/>
      <c r="J18" s="868"/>
      <c r="K18" s="1031">
        <f t="shared" si="3"/>
        <v>0</v>
      </c>
      <c r="L18" s="1026">
        <f t="shared" si="4"/>
        <v>0</v>
      </c>
      <c r="M18" s="1026">
        <f t="shared" si="5"/>
        <v>0</v>
      </c>
      <c r="N18" s="1058" t="str">
        <f t="shared" si="6"/>
        <v>-</v>
      </c>
      <c r="O18" s="1026">
        <f t="shared" si="7"/>
        <v>0</v>
      </c>
      <c r="P18" s="868"/>
      <c r="Q18" s="1026">
        <f t="shared" si="8"/>
        <v>0</v>
      </c>
      <c r="R18" s="1026">
        <f t="shared" si="8"/>
        <v>0</v>
      </c>
      <c r="S18" s="1026">
        <f t="shared" si="9"/>
        <v>0</v>
      </c>
      <c r="T18" s="1026">
        <f t="shared" si="10"/>
        <v>0</v>
      </c>
      <c r="U18" s="1026">
        <f t="shared" si="10"/>
        <v>0</v>
      </c>
      <c r="V18" s="1026">
        <f t="shared" si="10"/>
        <v>0</v>
      </c>
      <c r="W18" s="1026">
        <f t="shared" si="10"/>
        <v>0</v>
      </c>
      <c r="X18" s="868"/>
      <c r="Y18" s="1026">
        <f t="shared" si="11"/>
        <v>0</v>
      </c>
      <c r="Z18" s="1026">
        <f t="shared" si="11"/>
        <v>0</v>
      </c>
      <c r="AA18" s="1026">
        <f t="shared" si="11"/>
        <v>0</v>
      </c>
      <c r="AB18" s="1026">
        <f t="shared" si="11"/>
        <v>0</v>
      </c>
      <c r="AC18" s="1026">
        <f t="shared" si="11"/>
        <v>0</v>
      </c>
      <c r="AD18" s="1026">
        <f t="shared" si="11"/>
        <v>0</v>
      </c>
      <c r="AE18" s="1026">
        <f t="shared" si="11"/>
        <v>0</v>
      </c>
      <c r="AF18" s="868"/>
      <c r="AG18" s="86"/>
    </row>
    <row r="19" spans="2:33" ht="13.15" customHeight="1" x14ac:dyDescent="0.2">
      <c r="B19" s="84"/>
      <c r="C19" s="868"/>
      <c r="D19" s="1007"/>
      <c r="E19" s="1007"/>
      <c r="F19" s="936"/>
      <c r="G19" s="1035"/>
      <c r="H19" s="936"/>
      <c r="I19" s="936"/>
      <c r="J19" s="868"/>
      <c r="K19" s="1031">
        <f t="shared" si="3"/>
        <v>0</v>
      </c>
      <c r="L19" s="1026">
        <f t="shared" si="4"/>
        <v>0</v>
      </c>
      <c r="M19" s="1026">
        <f t="shared" si="5"/>
        <v>0</v>
      </c>
      <c r="N19" s="1058" t="str">
        <f t="shared" si="6"/>
        <v>-</v>
      </c>
      <c r="O19" s="1026">
        <f t="shared" si="7"/>
        <v>0</v>
      </c>
      <c r="P19" s="868"/>
      <c r="Q19" s="1026">
        <f t="shared" si="8"/>
        <v>0</v>
      </c>
      <c r="R19" s="1026">
        <f t="shared" si="8"/>
        <v>0</v>
      </c>
      <c r="S19" s="1026">
        <f t="shared" si="9"/>
        <v>0</v>
      </c>
      <c r="T19" s="1026">
        <f t="shared" si="10"/>
        <v>0</v>
      </c>
      <c r="U19" s="1026">
        <f t="shared" si="10"/>
        <v>0</v>
      </c>
      <c r="V19" s="1026">
        <f t="shared" si="10"/>
        <v>0</v>
      </c>
      <c r="W19" s="1026">
        <f t="shared" si="10"/>
        <v>0</v>
      </c>
      <c r="X19" s="868"/>
      <c r="Y19" s="1026">
        <f t="shared" si="11"/>
        <v>0</v>
      </c>
      <c r="Z19" s="1026">
        <f t="shared" si="11"/>
        <v>0</v>
      </c>
      <c r="AA19" s="1026">
        <f t="shared" si="11"/>
        <v>0</v>
      </c>
      <c r="AB19" s="1026">
        <f t="shared" si="11"/>
        <v>0</v>
      </c>
      <c r="AC19" s="1026">
        <f t="shared" si="11"/>
        <v>0</v>
      </c>
      <c r="AD19" s="1026">
        <f t="shared" si="11"/>
        <v>0</v>
      </c>
      <c r="AE19" s="1026">
        <f t="shared" si="11"/>
        <v>0</v>
      </c>
      <c r="AF19" s="868"/>
      <c r="AG19" s="86"/>
    </row>
    <row r="20" spans="2:33" ht="13.15" customHeight="1" x14ac:dyDescent="0.2">
      <c r="B20" s="84"/>
      <c r="C20" s="868"/>
      <c r="D20" s="1007"/>
      <c r="E20" s="1007"/>
      <c r="F20" s="936"/>
      <c r="G20" s="1035"/>
      <c r="H20" s="936"/>
      <c r="I20" s="936"/>
      <c r="J20" s="868"/>
      <c r="K20" s="1031">
        <f t="shared" si="3"/>
        <v>0</v>
      </c>
      <c r="L20" s="1026">
        <f t="shared" si="4"/>
        <v>0</v>
      </c>
      <c r="M20" s="1026">
        <f t="shared" si="5"/>
        <v>0</v>
      </c>
      <c r="N20" s="1058" t="str">
        <f t="shared" si="6"/>
        <v>-</v>
      </c>
      <c r="O20" s="1026">
        <f t="shared" si="7"/>
        <v>0</v>
      </c>
      <c r="P20" s="868"/>
      <c r="Q20" s="1026">
        <f t="shared" si="8"/>
        <v>0</v>
      </c>
      <c r="R20" s="1026">
        <f t="shared" si="8"/>
        <v>0</v>
      </c>
      <c r="S20" s="1026">
        <f t="shared" si="9"/>
        <v>0</v>
      </c>
      <c r="T20" s="1026">
        <f t="shared" si="10"/>
        <v>0</v>
      </c>
      <c r="U20" s="1026">
        <f t="shared" si="10"/>
        <v>0</v>
      </c>
      <c r="V20" s="1026">
        <f t="shared" si="10"/>
        <v>0</v>
      </c>
      <c r="W20" s="1026">
        <f t="shared" si="10"/>
        <v>0</v>
      </c>
      <c r="X20" s="868"/>
      <c r="Y20" s="1026">
        <f t="shared" si="11"/>
        <v>0</v>
      </c>
      <c r="Z20" s="1026">
        <f t="shared" si="11"/>
        <v>0</v>
      </c>
      <c r="AA20" s="1026">
        <f t="shared" si="11"/>
        <v>0</v>
      </c>
      <c r="AB20" s="1026">
        <f t="shared" si="11"/>
        <v>0</v>
      </c>
      <c r="AC20" s="1026">
        <f t="shared" si="11"/>
        <v>0</v>
      </c>
      <c r="AD20" s="1026">
        <f t="shared" si="11"/>
        <v>0</v>
      </c>
      <c r="AE20" s="1026">
        <f t="shared" si="11"/>
        <v>0</v>
      </c>
      <c r="AF20" s="868"/>
      <c r="AG20" s="86"/>
    </row>
    <row r="21" spans="2:33" ht="13.15" customHeight="1" x14ac:dyDescent="0.2">
      <c r="B21" s="84"/>
      <c r="C21" s="868"/>
      <c r="D21" s="1007"/>
      <c r="E21" s="1007"/>
      <c r="F21" s="936"/>
      <c r="G21" s="1035"/>
      <c r="H21" s="936"/>
      <c r="I21" s="936"/>
      <c r="J21" s="868"/>
      <c r="K21" s="1031">
        <f t="shared" si="3"/>
        <v>0</v>
      </c>
      <c r="L21" s="1026">
        <f t="shared" si="4"/>
        <v>0</v>
      </c>
      <c r="M21" s="1026">
        <f t="shared" si="5"/>
        <v>0</v>
      </c>
      <c r="N21" s="1058" t="str">
        <f t="shared" si="6"/>
        <v>-</v>
      </c>
      <c r="O21" s="1026">
        <f t="shared" si="7"/>
        <v>0</v>
      </c>
      <c r="P21" s="868"/>
      <c r="Q21" s="1026">
        <f t="shared" si="8"/>
        <v>0</v>
      </c>
      <c r="R21" s="1026">
        <f t="shared" si="8"/>
        <v>0</v>
      </c>
      <c r="S21" s="1026">
        <f t="shared" si="9"/>
        <v>0</v>
      </c>
      <c r="T21" s="1026">
        <f t="shared" si="10"/>
        <v>0</v>
      </c>
      <c r="U21" s="1026">
        <f t="shared" si="10"/>
        <v>0</v>
      </c>
      <c r="V21" s="1026">
        <f t="shared" si="10"/>
        <v>0</v>
      </c>
      <c r="W21" s="1026">
        <f t="shared" si="10"/>
        <v>0</v>
      </c>
      <c r="X21" s="868"/>
      <c r="Y21" s="1026">
        <f t="shared" si="11"/>
        <v>0</v>
      </c>
      <c r="Z21" s="1026">
        <f t="shared" si="11"/>
        <v>0</v>
      </c>
      <c r="AA21" s="1026">
        <f t="shared" si="11"/>
        <v>0</v>
      </c>
      <c r="AB21" s="1026">
        <f t="shared" si="11"/>
        <v>0</v>
      </c>
      <c r="AC21" s="1026">
        <f t="shared" si="11"/>
        <v>0</v>
      </c>
      <c r="AD21" s="1026">
        <f t="shared" si="11"/>
        <v>0</v>
      </c>
      <c r="AE21" s="1026">
        <f t="shared" si="11"/>
        <v>0</v>
      </c>
      <c r="AF21" s="868"/>
      <c r="AG21" s="86"/>
    </row>
    <row r="22" spans="2:33" ht="13.15" customHeight="1" x14ac:dyDescent="0.2">
      <c r="B22" s="84"/>
      <c r="C22" s="868"/>
      <c r="D22" s="1007"/>
      <c r="E22" s="1007"/>
      <c r="F22" s="936"/>
      <c r="G22" s="1035"/>
      <c r="H22" s="936"/>
      <c r="I22" s="936"/>
      <c r="J22" s="868"/>
      <c r="K22" s="1031">
        <f t="shared" si="3"/>
        <v>0</v>
      </c>
      <c r="L22" s="1026">
        <f t="shared" si="4"/>
        <v>0</v>
      </c>
      <c r="M22" s="1026">
        <f t="shared" si="5"/>
        <v>0</v>
      </c>
      <c r="N22" s="1058" t="str">
        <f t="shared" si="6"/>
        <v>-</v>
      </c>
      <c r="O22" s="1026">
        <f t="shared" si="7"/>
        <v>0</v>
      </c>
      <c r="P22" s="868"/>
      <c r="Q22" s="1026">
        <f t="shared" si="8"/>
        <v>0</v>
      </c>
      <c r="R22" s="1026">
        <f t="shared" si="8"/>
        <v>0</v>
      </c>
      <c r="S22" s="1026">
        <f t="shared" si="9"/>
        <v>0</v>
      </c>
      <c r="T22" s="1026">
        <f t="shared" si="10"/>
        <v>0</v>
      </c>
      <c r="U22" s="1026">
        <f t="shared" si="10"/>
        <v>0</v>
      </c>
      <c r="V22" s="1026">
        <f t="shared" si="10"/>
        <v>0</v>
      </c>
      <c r="W22" s="1026">
        <f t="shared" si="10"/>
        <v>0</v>
      </c>
      <c r="X22" s="868"/>
      <c r="Y22" s="1026">
        <f t="shared" si="11"/>
        <v>0</v>
      </c>
      <c r="Z22" s="1026">
        <f t="shared" si="11"/>
        <v>0</v>
      </c>
      <c r="AA22" s="1026">
        <f t="shared" si="11"/>
        <v>0</v>
      </c>
      <c r="AB22" s="1026">
        <f t="shared" si="11"/>
        <v>0</v>
      </c>
      <c r="AC22" s="1026">
        <f t="shared" si="11"/>
        <v>0</v>
      </c>
      <c r="AD22" s="1026">
        <f t="shared" si="11"/>
        <v>0</v>
      </c>
      <c r="AE22" s="1026">
        <f t="shared" si="11"/>
        <v>0</v>
      </c>
      <c r="AF22" s="868"/>
      <c r="AG22" s="86"/>
    </row>
    <row r="23" spans="2:33" ht="13.15" customHeight="1" x14ac:dyDescent="0.2">
      <c r="B23" s="84"/>
      <c r="C23" s="868"/>
      <c r="D23" s="1007"/>
      <c r="E23" s="1007"/>
      <c r="F23" s="936"/>
      <c r="G23" s="1035"/>
      <c r="H23" s="936"/>
      <c r="I23" s="936"/>
      <c r="J23" s="868"/>
      <c r="K23" s="1031">
        <f t="shared" si="3"/>
        <v>0</v>
      </c>
      <c r="L23" s="1026">
        <f t="shared" si="4"/>
        <v>0</v>
      </c>
      <c r="M23" s="1026">
        <f t="shared" si="5"/>
        <v>0</v>
      </c>
      <c r="N23" s="1058" t="str">
        <f t="shared" si="6"/>
        <v>-</v>
      </c>
      <c r="O23" s="1026">
        <f t="shared" si="7"/>
        <v>0</v>
      </c>
      <c r="P23" s="868"/>
      <c r="Q23" s="1026">
        <f t="shared" si="8"/>
        <v>0</v>
      </c>
      <c r="R23" s="1026">
        <f t="shared" si="8"/>
        <v>0</v>
      </c>
      <c r="S23" s="1026">
        <f t="shared" si="9"/>
        <v>0</v>
      </c>
      <c r="T23" s="1026">
        <f t="shared" si="10"/>
        <v>0</v>
      </c>
      <c r="U23" s="1026">
        <f t="shared" si="10"/>
        <v>0</v>
      </c>
      <c r="V23" s="1026">
        <f t="shared" si="10"/>
        <v>0</v>
      </c>
      <c r="W23" s="1026">
        <f t="shared" si="10"/>
        <v>0</v>
      </c>
      <c r="X23" s="868"/>
      <c r="Y23" s="1026">
        <f t="shared" si="11"/>
        <v>0</v>
      </c>
      <c r="Z23" s="1026">
        <f t="shared" si="11"/>
        <v>0</v>
      </c>
      <c r="AA23" s="1026">
        <f t="shared" si="11"/>
        <v>0</v>
      </c>
      <c r="AB23" s="1026">
        <f t="shared" si="11"/>
        <v>0</v>
      </c>
      <c r="AC23" s="1026">
        <f t="shared" si="11"/>
        <v>0</v>
      </c>
      <c r="AD23" s="1026">
        <f t="shared" si="11"/>
        <v>0</v>
      </c>
      <c r="AE23" s="1026">
        <f t="shared" si="11"/>
        <v>0</v>
      </c>
      <c r="AF23" s="868"/>
      <c r="AG23" s="86"/>
    </row>
    <row r="24" spans="2:33" ht="13.15" customHeight="1" x14ac:dyDescent="0.2">
      <c r="B24" s="84"/>
      <c r="C24" s="868"/>
      <c r="D24" s="1007"/>
      <c r="E24" s="1007"/>
      <c r="F24" s="936"/>
      <c r="G24" s="1035"/>
      <c r="H24" s="936"/>
      <c r="I24" s="936"/>
      <c r="J24" s="868"/>
      <c r="K24" s="1031">
        <f t="shared" si="3"/>
        <v>0</v>
      </c>
      <c r="L24" s="1026">
        <f t="shared" si="4"/>
        <v>0</v>
      </c>
      <c r="M24" s="1026">
        <f t="shared" si="5"/>
        <v>0</v>
      </c>
      <c r="N24" s="1058" t="str">
        <f t="shared" si="6"/>
        <v>-</v>
      </c>
      <c r="O24" s="1026">
        <f t="shared" si="7"/>
        <v>0</v>
      </c>
      <c r="P24" s="868"/>
      <c r="Q24" s="1026">
        <f t="shared" si="8"/>
        <v>0</v>
      </c>
      <c r="R24" s="1026">
        <f t="shared" si="8"/>
        <v>0</v>
      </c>
      <c r="S24" s="1026">
        <f t="shared" si="9"/>
        <v>0</v>
      </c>
      <c r="T24" s="1026">
        <f t="shared" si="10"/>
        <v>0</v>
      </c>
      <c r="U24" s="1026">
        <f t="shared" si="10"/>
        <v>0</v>
      </c>
      <c r="V24" s="1026">
        <f t="shared" si="10"/>
        <v>0</v>
      </c>
      <c r="W24" s="1026">
        <f t="shared" si="10"/>
        <v>0</v>
      </c>
      <c r="X24" s="868"/>
      <c r="Y24" s="1026">
        <f t="shared" ref="Y24:AE33" si="12">IF(Y$8=$H24,($F24*$G24),0)</f>
        <v>0</v>
      </c>
      <c r="Z24" s="1026">
        <f t="shared" si="12"/>
        <v>0</v>
      </c>
      <c r="AA24" s="1026">
        <f t="shared" si="12"/>
        <v>0</v>
      </c>
      <c r="AB24" s="1026">
        <f t="shared" si="12"/>
        <v>0</v>
      </c>
      <c r="AC24" s="1026">
        <f t="shared" si="12"/>
        <v>0</v>
      </c>
      <c r="AD24" s="1026">
        <f t="shared" si="12"/>
        <v>0</v>
      </c>
      <c r="AE24" s="1026">
        <f t="shared" si="12"/>
        <v>0</v>
      </c>
      <c r="AF24" s="868"/>
      <c r="AG24" s="86"/>
    </row>
    <row r="25" spans="2:33" ht="13.15" customHeight="1" x14ac:dyDescent="0.2">
      <c r="B25" s="84"/>
      <c r="C25" s="868"/>
      <c r="D25" s="1007"/>
      <c r="E25" s="1007"/>
      <c r="F25" s="936"/>
      <c r="G25" s="1035"/>
      <c r="H25" s="936"/>
      <c r="I25" s="936"/>
      <c r="J25" s="868"/>
      <c r="K25" s="1031">
        <f t="shared" si="3"/>
        <v>0</v>
      </c>
      <c r="L25" s="1026">
        <f t="shared" si="4"/>
        <v>0</v>
      </c>
      <c r="M25" s="1026">
        <f t="shared" si="5"/>
        <v>0</v>
      </c>
      <c r="N25" s="1058" t="str">
        <f t="shared" si="6"/>
        <v>-</v>
      </c>
      <c r="O25" s="1026">
        <f t="shared" si="7"/>
        <v>0</v>
      </c>
      <c r="P25" s="868"/>
      <c r="Q25" s="1026">
        <f t="shared" si="8"/>
        <v>0</v>
      </c>
      <c r="R25" s="1026">
        <f t="shared" si="8"/>
        <v>0</v>
      </c>
      <c r="S25" s="1026">
        <f t="shared" si="9"/>
        <v>0</v>
      </c>
      <c r="T25" s="1026">
        <f t="shared" si="10"/>
        <v>0</v>
      </c>
      <c r="U25" s="1026">
        <f t="shared" si="10"/>
        <v>0</v>
      </c>
      <c r="V25" s="1026">
        <f t="shared" si="10"/>
        <v>0</v>
      </c>
      <c r="W25" s="1026">
        <f t="shared" si="10"/>
        <v>0</v>
      </c>
      <c r="X25" s="868"/>
      <c r="Y25" s="1026">
        <f t="shared" si="12"/>
        <v>0</v>
      </c>
      <c r="Z25" s="1026">
        <f t="shared" si="12"/>
        <v>0</v>
      </c>
      <c r="AA25" s="1026">
        <f t="shared" si="12"/>
        <v>0</v>
      </c>
      <c r="AB25" s="1026">
        <f t="shared" si="12"/>
        <v>0</v>
      </c>
      <c r="AC25" s="1026">
        <f t="shared" si="12"/>
        <v>0</v>
      </c>
      <c r="AD25" s="1026">
        <f t="shared" si="12"/>
        <v>0</v>
      </c>
      <c r="AE25" s="1026">
        <f t="shared" si="12"/>
        <v>0</v>
      </c>
      <c r="AF25" s="868"/>
      <c r="AG25" s="86"/>
    </row>
    <row r="26" spans="2:33" ht="13.15" customHeight="1" x14ac:dyDescent="0.2">
      <c r="B26" s="84"/>
      <c r="C26" s="868"/>
      <c r="D26" s="1007"/>
      <c r="E26" s="1007"/>
      <c r="F26" s="936"/>
      <c r="G26" s="1035"/>
      <c r="H26" s="936"/>
      <c r="I26" s="936"/>
      <c r="J26" s="868"/>
      <c r="K26" s="1031">
        <f t="shared" si="3"/>
        <v>0</v>
      </c>
      <c r="L26" s="1026">
        <f t="shared" si="4"/>
        <v>0</v>
      </c>
      <c r="M26" s="1026">
        <f t="shared" si="5"/>
        <v>0</v>
      </c>
      <c r="N26" s="1058" t="str">
        <f t="shared" si="6"/>
        <v>-</v>
      </c>
      <c r="O26" s="1026">
        <f t="shared" si="7"/>
        <v>0</v>
      </c>
      <c r="P26" s="868"/>
      <c r="Q26" s="1026">
        <f t="shared" si="8"/>
        <v>0</v>
      </c>
      <c r="R26" s="1026">
        <f t="shared" si="8"/>
        <v>0</v>
      </c>
      <c r="S26" s="1026">
        <f t="shared" si="9"/>
        <v>0</v>
      </c>
      <c r="T26" s="1026">
        <f t="shared" si="10"/>
        <v>0</v>
      </c>
      <c r="U26" s="1026">
        <f t="shared" si="10"/>
        <v>0</v>
      </c>
      <c r="V26" s="1026">
        <f t="shared" si="10"/>
        <v>0</v>
      </c>
      <c r="W26" s="1026">
        <f t="shared" si="10"/>
        <v>0</v>
      </c>
      <c r="X26" s="868"/>
      <c r="Y26" s="1026">
        <f t="shared" si="12"/>
        <v>0</v>
      </c>
      <c r="Z26" s="1026">
        <f t="shared" si="12"/>
        <v>0</v>
      </c>
      <c r="AA26" s="1026">
        <f t="shared" si="12"/>
        <v>0</v>
      </c>
      <c r="AB26" s="1026">
        <f t="shared" si="12"/>
        <v>0</v>
      </c>
      <c r="AC26" s="1026">
        <f t="shared" si="12"/>
        <v>0</v>
      </c>
      <c r="AD26" s="1026">
        <f t="shared" si="12"/>
        <v>0</v>
      </c>
      <c r="AE26" s="1026">
        <f t="shared" si="12"/>
        <v>0</v>
      </c>
      <c r="AF26" s="868"/>
      <c r="AG26" s="86"/>
    </row>
    <row r="27" spans="2:33" ht="13.15" customHeight="1" x14ac:dyDescent="0.2">
      <c r="B27" s="84"/>
      <c r="C27" s="868"/>
      <c r="D27" s="1007"/>
      <c r="E27" s="1007"/>
      <c r="F27" s="936"/>
      <c r="G27" s="1035"/>
      <c r="H27" s="936"/>
      <c r="I27" s="936"/>
      <c r="J27" s="868"/>
      <c r="K27" s="1031">
        <f t="shared" si="3"/>
        <v>0</v>
      </c>
      <c r="L27" s="1026">
        <f t="shared" si="4"/>
        <v>0</v>
      </c>
      <c r="M27" s="1026">
        <f t="shared" si="5"/>
        <v>0</v>
      </c>
      <c r="N27" s="1058" t="str">
        <f t="shared" si="6"/>
        <v>-</v>
      </c>
      <c r="O27" s="1026">
        <f t="shared" si="7"/>
        <v>0</v>
      </c>
      <c r="P27" s="868"/>
      <c r="Q27" s="1026">
        <f t="shared" si="8"/>
        <v>0</v>
      </c>
      <c r="R27" s="1026">
        <f t="shared" si="8"/>
        <v>0</v>
      </c>
      <c r="S27" s="1026">
        <f t="shared" si="9"/>
        <v>0</v>
      </c>
      <c r="T27" s="1026">
        <f t="shared" si="10"/>
        <v>0</v>
      </c>
      <c r="U27" s="1026">
        <f t="shared" si="10"/>
        <v>0</v>
      </c>
      <c r="V27" s="1026">
        <f t="shared" si="10"/>
        <v>0</v>
      </c>
      <c r="W27" s="1026">
        <f t="shared" si="10"/>
        <v>0</v>
      </c>
      <c r="X27" s="868"/>
      <c r="Y27" s="1026">
        <f t="shared" si="12"/>
        <v>0</v>
      </c>
      <c r="Z27" s="1026">
        <f t="shared" si="12"/>
        <v>0</v>
      </c>
      <c r="AA27" s="1026">
        <f t="shared" si="12"/>
        <v>0</v>
      </c>
      <c r="AB27" s="1026">
        <f t="shared" si="12"/>
        <v>0</v>
      </c>
      <c r="AC27" s="1026">
        <f t="shared" si="12"/>
        <v>0</v>
      </c>
      <c r="AD27" s="1026">
        <f t="shared" si="12"/>
        <v>0</v>
      </c>
      <c r="AE27" s="1026">
        <f t="shared" si="12"/>
        <v>0</v>
      </c>
      <c r="AF27" s="868"/>
      <c r="AG27" s="86"/>
    </row>
    <row r="28" spans="2:33" ht="13.15" customHeight="1" x14ac:dyDescent="0.2">
      <c r="B28" s="84"/>
      <c r="C28" s="868"/>
      <c r="D28" s="1007"/>
      <c r="E28" s="1007"/>
      <c r="F28" s="936"/>
      <c r="G28" s="1035"/>
      <c r="H28" s="936"/>
      <c r="I28" s="936"/>
      <c r="J28" s="868"/>
      <c r="K28" s="1031">
        <f t="shared" si="3"/>
        <v>0</v>
      </c>
      <c r="L28" s="1026">
        <f t="shared" si="4"/>
        <v>0</v>
      </c>
      <c r="M28" s="1026">
        <f t="shared" si="5"/>
        <v>0</v>
      </c>
      <c r="N28" s="1058" t="str">
        <f t="shared" si="6"/>
        <v>-</v>
      </c>
      <c r="O28" s="1026">
        <f t="shared" si="7"/>
        <v>0</v>
      </c>
      <c r="P28" s="868"/>
      <c r="Q28" s="1026">
        <f t="shared" si="8"/>
        <v>0</v>
      </c>
      <c r="R28" s="1026">
        <f t="shared" si="8"/>
        <v>0</v>
      </c>
      <c r="S28" s="1026">
        <f t="shared" si="9"/>
        <v>0</v>
      </c>
      <c r="T28" s="1026">
        <f t="shared" si="10"/>
        <v>0</v>
      </c>
      <c r="U28" s="1026">
        <f t="shared" si="10"/>
        <v>0</v>
      </c>
      <c r="V28" s="1026">
        <f t="shared" si="10"/>
        <v>0</v>
      </c>
      <c r="W28" s="1026">
        <f t="shared" si="10"/>
        <v>0</v>
      </c>
      <c r="X28" s="868"/>
      <c r="Y28" s="1026">
        <f t="shared" si="12"/>
        <v>0</v>
      </c>
      <c r="Z28" s="1026">
        <f t="shared" si="12"/>
        <v>0</v>
      </c>
      <c r="AA28" s="1026">
        <f t="shared" si="12"/>
        <v>0</v>
      </c>
      <c r="AB28" s="1026">
        <f t="shared" si="12"/>
        <v>0</v>
      </c>
      <c r="AC28" s="1026">
        <f t="shared" si="12"/>
        <v>0</v>
      </c>
      <c r="AD28" s="1026">
        <f t="shared" si="12"/>
        <v>0</v>
      </c>
      <c r="AE28" s="1026">
        <f t="shared" si="12"/>
        <v>0</v>
      </c>
      <c r="AF28" s="868"/>
      <c r="AG28" s="86"/>
    </row>
    <row r="29" spans="2:33" ht="13.15" customHeight="1" x14ac:dyDescent="0.2">
      <c r="B29" s="84"/>
      <c r="C29" s="868"/>
      <c r="D29" s="1007"/>
      <c r="E29" s="1007"/>
      <c r="F29" s="936"/>
      <c r="G29" s="1035"/>
      <c r="H29" s="936"/>
      <c r="I29" s="936"/>
      <c r="J29" s="868"/>
      <c r="K29" s="1031">
        <f t="shared" si="3"/>
        <v>0</v>
      </c>
      <c r="L29" s="1026">
        <f t="shared" si="4"/>
        <v>0</v>
      </c>
      <c r="M29" s="1026">
        <f t="shared" si="5"/>
        <v>0</v>
      </c>
      <c r="N29" s="1058" t="str">
        <f t="shared" si="6"/>
        <v>-</v>
      </c>
      <c r="O29" s="1026">
        <f t="shared" si="7"/>
        <v>0</v>
      </c>
      <c r="P29" s="868"/>
      <c r="Q29" s="1026">
        <f t="shared" si="8"/>
        <v>0</v>
      </c>
      <c r="R29" s="1026">
        <f t="shared" si="8"/>
        <v>0</v>
      </c>
      <c r="S29" s="1026">
        <f t="shared" si="9"/>
        <v>0</v>
      </c>
      <c r="T29" s="1026">
        <f t="shared" si="10"/>
        <v>0</v>
      </c>
      <c r="U29" s="1026">
        <f t="shared" si="10"/>
        <v>0</v>
      </c>
      <c r="V29" s="1026">
        <f t="shared" si="10"/>
        <v>0</v>
      </c>
      <c r="W29" s="1026">
        <f t="shared" si="10"/>
        <v>0</v>
      </c>
      <c r="X29" s="868"/>
      <c r="Y29" s="1026">
        <f t="shared" si="12"/>
        <v>0</v>
      </c>
      <c r="Z29" s="1026">
        <f t="shared" si="12"/>
        <v>0</v>
      </c>
      <c r="AA29" s="1026">
        <f t="shared" si="12"/>
        <v>0</v>
      </c>
      <c r="AB29" s="1026">
        <f t="shared" si="12"/>
        <v>0</v>
      </c>
      <c r="AC29" s="1026">
        <f t="shared" si="12"/>
        <v>0</v>
      </c>
      <c r="AD29" s="1026">
        <f t="shared" si="12"/>
        <v>0</v>
      </c>
      <c r="AE29" s="1026">
        <f t="shared" si="12"/>
        <v>0</v>
      </c>
      <c r="AF29" s="868"/>
      <c r="AG29" s="86"/>
    </row>
    <row r="30" spans="2:33" ht="13.15" customHeight="1" x14ac:dyDescent="0.2">
      <c r="B30" s="84"/>
      <c r="C30" s="868"/>
      <c r="D30" s="1007"/>
      <c r="E30" s="1007"/>
      <c r="F30" s="936"/>
      <c r="G30" s="1035"/>
      <c r="H30" s="936"/>
      <c r="I30" s="936"/>
      <c r="J30" s="868"/>
      <c r="K30" s="1031">
        <f t="shared" si="3"/>
        <v>0</v>
      </c>
      <c r="L30" s="1026">
        <f t="shared" si="4"/>
        <v>0</v>
      </c>
      <c r="M30" s="1026">
        <f t="shared" si="5"/>
        <v>0</v>
      </c>
      <c r="N30" s="1058" t="str">
        <f t="shared" si="6"/>
        <v>-</v>
      </c>
      <c r="O30" s="1026">
        <f t="shared" si="7"/>
        <v>0</v>
      </c>
      <c r="P30" s="868"/>
      <c r="Q30" s="1026">
        <f t="shared" si="8"/>
        <v>0</v>
      </c>
      <c r="R30" s="1026">
        <f t="shared" si="8"/>
        <v>0</v>
      </c>
      <c r="S30" s="1026">
        <f t="shared" si="9"/>
        <v>0</v>
      </c>
      <c r="T30" s="1026">
        <f t="shared" si="10"/>
        <v>0</v>
      </c>
      <c r="U30" s="1026">
        <f t="shared" si="10"/>
        <v>0</v>
      </c>
      <c r="V30" s="1026">
        <f t="shared" si="10"/>
        <v>0</v>
      </c>
      <c r="W30" s="1026">
        <f t="shared" si="10"/>
        <v>0</v>
      </c>
      <c r="X30" s="868"/>
      <c r="Y30" s="1026">
        <f t="shared" si="12"/>
        <v>0</v>
      </c>
      <c r="Z30" s="1026">
        <f t="shared" si="12"/>
        <v>0</v>
      </c>
      <c r="AA30" s="1026">
        <f t="shared" si="12"/>
        <v>0</v>
      </c>
      <c r="AB30" s="1026">
        <f t="shared" si="12"/>
        <v>0</v>
      </c>
      <c r="AC30" s="1026">
        <f t="shared" si="12"/>
        <v>0</v>
      </c>
      <c r="AD30" s="1026">
        <f t="shared" si="12"/>
        <v>0</v>
      </c>
      <c r="AE30" s="1026">
        <f t="shared" si="12"/>
        <v>0</v>
      </c>
      <c r="AF30" s="868"/>
      <c r="AG30" s="86"/>
    </row>
    <row r="31" spans="2:33" ht="13.15" customHeight="1" x14ac:dyDescent="0.2">
      <c r="B31" s="84"/>
      <c r="C31" s="868"/>
      <c r="D31" s="1007"/>
      <c r="E31" s="1007"/>
      <c r="F31" s="936"/>
      <c r="G31" s="1035"/>
      <c r="H31" s="936"/>
      <c r="I31" s="936"/>
      <c r="J31" s="868"/>
      <c r="K31" s="1031">
        <f t="shared" si="3"/>
        <v>0</v>
      </c>
      <c r="L31" s="1026">
        <f t="shared" si="4"/>
        <v>0</v>
      </c>
      <c r="M31" s="1026">
        <f t="shared" si="5"/>
        <v>0</v>
      </c>
      <c r="N31" s="1058" t="str">
        <f t="shared" si="6"/>
        <v>-</v>
      </c>
      <c r="O31" s="1026">
        <f t="shared" si="7"/>
        <v>0</v>
      </c>
      <c r="P31" s="868"/>
      <c r="Q31" s="1026">
        <f t="shared" si="8"/>
        <v>0</v>
      </c>
      <c r="R31" s="1026">
        <f t="shared" si="8"/>
        <v>0</v>
      </c>
      <c r="S31" s="1026">
        <f t="shared" si="9"/>
        <v>0</v>
      </c>
      <c r="T31" s="1026">
        <f t="shared" si="10"/>
        <v>0</v>
      </c>
      <c r="U31" s="1026">
        <f t="shared" si="10"/>
        <v>0</v>
      </c>
      <c r="V31" s="1026">
        <f t="shared" si="10"/>
        <v>0</v>
      </c>
      <c r="W31" s="1026">
        <f t="shared" si="10"/>
        <v>0</v>
      </c>
      <c r="X31" s="868"/>
      <c r="Y31" s="1026">
        <f t="shared" si="12"/>
        <v>0</v>
      </c>
      <c r="Z31" s="1026">
        <f t="shared" si="12"/>
        <v>0</v>
      </c>
      <c r="AA31" s="1026">
        <f t="shared" si="12"/>
        <v>0</v>
      </c>
      <c r="AB31" s="1026">
        <f t="shared" si="12"/>
        <v>0</v>
      </c>
      <c r="AC31" s="1026">
        <f t="shared" si="12"/>
        <v>0</v>
      </c>
      <c r="AD31" s="1026">
        <f t="shared" si="12"/>
        <v>0</v>
      </c>
      <c r="AE31" s="1026">
        <f t="shared" si="12"/>
        <v>0</v>
      </c>
      <c r="AF31" s="868"/>
      <c r="AG31" s="86"/>
    </row>
    <row r="32" spans="2:33" ht="13.15" customHeight="1" x14ac:dyDescent="0.2">
      <c r="B32" s="84"/>
      <c r="C32" s="868"/>
      <c r="D32" s="1007"/>
      <c r="E32" s="1007"/>
      <c r="F32" s="936"/>
      <c r="G32" s="1035"/>
      <c r="H32" s="936"/>
      <c r="I32" s="936"/>
      <c r="J32" s="868"/>
      <c r="K32" s="1031">
        <f t="shared" si="3"/>
        <v>0</v>
      </c>
      <c r="L32" s="1026">
        <f t="shared" si="4"/>
        <v>0</v>
      </c>
      <c r="M32" s="1026">
        <f t="shared" si="5"/>
        <v>0</v>
      </c>
      <c r="N32" s="1058" t="str">
        <f t="shared" si="6"/>
        <v>-</v>
      </c>
      <c r="O32" s="1026">
        <f t="shared" si="7"/>
        <v>0</v>
      </c>
      <c r="P32" s="868"/>
      <c r="Q32" s="1026">
        <f t="shared" si="8"/>
        <v>0</v>
      </c>
      <c r="R32" s="1026">
        <f t="shared" si="8"/>
        <v>0</v>
      </c>
      <c r="S32" s="1026">
        <f t="shared" si="9"/>
        <v>0</v>
      </c>
      <c r="T32" s="1026">
        <f t="shared" si="10"/>
        <v>0</v>
      </c>
      <c r="U32" s="1026">
        <f t="shared" si="10"/>
        <v>0</v>
      </c>
      <c r="V32" s="1026">
        <f t="shared" si="10"/>
        <v>0</v>
      </c>
      <c r="W32" s="1026">
        <f t="shared" si="10"/>
        <v>0</v>
      </c>
      <c r="X32" s="868"/>
      <c r="Y32" s="1026">
        <f t="shared" si="12"/>
        <v>0</v>
      </c>
      <c r="Z32" s="1026">
        <f t="shared" si="12"/>
        <v>0</v>
      </c>
      <c r="AA32" s="1026">
        <f t="shared" si="12"/>
        <v>0</v>
      </c>
      <c r="AB32" s="1026">
        <f t="shared" si="12"/>
        <v>0</v>
      </c>
      <c r="AC32" s="1026">
        <f t="shared" si="12"/>
        <v>0</v>
      </c>
      <c r="AD32" s="1026">
        <f t="shared" si="12"/>
        <v>0</v>
      </c>
      <c r="AE32" s="1026">
        <f t="shared" si="12"/>
        <v>0</v>
      </c>
      <c r="AF32" s="868"/>
      <c r="AG32" s="86"/>
    </row>
    <row r="33" spans="2:33" ht="13.15" customHeight="1" x14ac:dyDescent="0.2">
      <c r="B33" s="84"/>
      <c r="C33" s="868"/>
      <c r="D33" s="1007"/>
      <c r="E33" s="1007"/>
      <c r="F33" s="936"/>
      <c r="G33" s="1035"/>
      <c r="H33" s="936"/>
      <c r="I33" s="936"/>
      <c r="J33" s="868"/>
      <c r="K33" s="1031">
        <f t="shared" si="3"/>
        <v>0</v>
      </c>
      <c r="L33" s="1026">
        <f t="shared" si="4"/>
        <v>0</v>
      </c>
      <c r="M33" s="1026">
        <f t="shared" si="5"/>
        <v>0</v>
      </c>
      <c r="N33" s="1058" t="str">
        <f t="shared" si="6"/>
        <v>-</v>
      </c>
      <c r="O33" s="1026">
        <f t="shared" si="7"/>
        <v>0</v>
      </c>
      <c r="P33" s="868"/>
      <c r="Q33" s="1026">
        <f t="shared" si="8"/>
        <v>0</v>
      </c>
      <c r="R33" s="1026">
        <f t="shared" si="8"/>
        <v>0</v>
      </c>
      <c r="S33" s="1026">
        <f t="shared" si="9"/>
        <v>0</v>
      </c>
      <c r="T33" s="1026">
        <f t="shared" si="10"/>
        <v>0</v>
      </c>
      <c r="U33" s="1026">
        <f t="shared" si="10"/>
        <v>0</v>
      </c>
      <c r="V33" s="1026">
        <f t="shared" si="10"/>
        <v>0</v>
      </c>
      <c r="W33" s="1026">
        <f t="shared" si="10"/>
        <v>0</v>
      </c>
      <c r="X33" s="868"/>
      <c r="Y33" s="1026">
        <f t="shared" si="12"/>
        <v>0</v>
      </c>
      <c r="Z33" s="1026">
        <f t="shared" si="12"/>
        <v>0</v>
      </c>
      <c r="AA33" s="1026">
        <f t="shared" si="12"/>
        <v>0</v>
      </c>
      <c r="AB33" s="1026">
        <f t="shared" si="12"/>
        <v>0</v>
      </c>
      <c r="AC33" s="1026">
        <f t="shared" si="12"/>
        <v>0</v>
      </c>
      <c r="AD33" s="1026">
        <f t="shared" si="12"/>
        <v>0</v>
      </c>
      <c r="AE33" s="1026">
        <f t="shared" si="12"/>
        <v>0</v>
      </c>
      <c r="AF33" s="868"/>
      <c r="AG33" s="86"/>
    </row>
    <row r="34" spans="2:33" ht="13.15" customHeight="1" x14ac:dyDescent="0.2">
      <c r="B34" s="84"/>
      <c r="C34" s="868"/>
      <c r="D34" s="1007"/>
      <c r="E34" s="1007"/>
      <c r="F34" s="936"/>
      <c r="G34" s="1035"/>
      <c r="H34" s="936"/>
      <c r="I34" s="936"/>
      <c r="J34" s="868"/>
      <c r="K34" s="1031">
        <f t="shared" si="3"/>
        <v>0</v>
      </c>
      <c r="L34" s="1026">
        <f t="shared" si="4"/>
        <v>0</v>
      </c>
      <c r="M34" s="1026">
        <f t="shared" si="5"/>
        <v>0</v>
      </c>
      <c r="N34" s="1058" t="str">
        <f t="shared" si="6"/>
        <v>-</v>
      </c>
      <c r="O34" s="1026">
        <f t="shared" si="7"/>
        <v>0</v>
      </c>
      <c r="P34" s="868"/>
      <c r="Q34" s="1026">
        <f t="shared" ref="Q34:R53" si="13">(IF(Q$8&lt;$H34,0,IF($N34&lt;=Q$8-1,0,$M34)))</f>
        <v>0</v>
      </c>
      <c r="R34" s="1026">
        <f t="shared" si="13"/>
        <v>0</v>
      </c>
      <c r="S34" s="1026">
        <f t="shared" si="9"/>
        <v>0</v>
      </c>
      <c r="T34" s="1026">
        <f t="shared" ref="T34:W53" si="14">(IF(T$8&lt;$H34,0,IF($N34&lt;=T$8-1,0,$M34)))</f>
        <v>0</v>
      </c>
      <c r="U34" s="1026">
        <f t="shared" si="14"/>
        <v>0</v>
      </c>
      <c r="V34" s="1026">
        <f t="shared" si="14"/>
        <v>0</v>
      </c>
      <c r="W34" s="1026">
        <f t="shared" si="14"/>
        <v>0</v>
      </c>
      <c r="X34" s="868"/>
      <c r="Y34" s="1026">
        <f t="shared" ref="Y34:AE43" si="15">IF(Y$8=$H34,($F34*$G34),0)</f>
        <v>0</v>
      </c>
      <c r="Z34" s="1026">
        <f t="shared" si="15"/>
        <v>0</v>
      </c>
      <c r="AA34" s="1026">
        <f t="shared" si="15"/>
        <v>0</v>
      </c>
      <c r="AB34" s="1026">
        <f t="shared" si="15"/>
        <v>0</v>
      </c>
      <c r="AC34" s="1026">
        <f t="shared" si="15"/>
        <v>0</v>
      </c>
      <c r="AD34" s="1026">
        <f t="shared" si="15"/>
        <v>0</v>
      </c>
      <c r="AE34" s="1026">
        <f t="shared" si="15"/>
        <v>0</v>
      </c>
      <c r="AF34" s="868"/>
      <c r="AG34" s="86"/>
    </row>
    <row r="35" spans="2:33" ht="13.15" customHeight="1" x14ac:dyDescent="0.2">
      <c r="B35" s="84"/>
      <c r="C35" s="868"/>
      <c r="D35" s="1007"/>
      <c r="E35" s="1007"/>
      <c r="F35" s="936"/>
      <c r="G35" s="1035"/>
      <c r="H35" s="936"/>
      <c r="I35" s="936"/>
      <c r="J35" s="868"/>
      <c r="K35" s="1031">
        <f t="shared" si="3"/>
        <v>0</v>
      </c>
      <c r="L35" s="1026">
        <f t="shared" si="4"/>
        <v>0</v>
      </c>
      <c r="M35" s="1026">
        <f t="shared" si="5"/>
        <v>0</v>
      </c>
      <c r="N35" s="1058" t="str">
        <f t="shared" si="6"/>
        <v>-</v>
      </c>
      <c r="O35" s="1026">
        <f t="shared" si="7"/>
        <v>0</v>
      </c>
      <c r="P35" s="868"/>
      <c r="Q35" s="1026">
        <f t="shared" si="13"/>
        <v>0</v>
      </c>
      <c r="R35" s="1026">
        <f t="shared" si="13"/>
        <v>0</v>
      </c>
      <c r="S35" s="1026">
        <f t="shared" si="9"/>
        <v>0</v>
      </c>
      <c r="T35" s="1026">
        <f t="shared" si="14"/>
        <v>0</v>
      </c>
      <c r="U35" s="1026">
        <f t="shared" si="14"/>
        <v>0</v>
      </c>
      <c r="V35" s="1026">
        <f t="shared" si="14"/>
        <v>0</v>
      </c>
      <c r="W35" s="1026">
        <f t="shared" si="14"/>
        <v>0</v>
      </c>
      <c r="X35" s="868"/>
      <c r="Y35" s="1026">
        <f t="shared" si="15"/>
        <v>0</v>
      </c>
      <c r="Z35" s="1026">
        <f t="shared" si="15"/>
        <v>0</v>
      </c>
      <c r="AA35" s="1026">
        <f t="shared" si="15"/>
        <v>0</v>
      </c>
      <c r="AB35" s="1026">
        <f t="shared" si="15"/>
        <v>0</v>
      </c>
      <c r="AC35" s="1026">
        <f t="shared" si="15"/>
        <v>0</v>
      </c>
      <c r="AD35" s="1026">
        <f t="shared" si="15"/>
        <v>0</v>
      </c>
      <c r="AE35" s="1026">
        <f t="shared" si="15"/>
        <v>0</v>
      </c>
      <c r="AF35" s="868"/>
      <c r="AG35" s="86"/>
    </row>
    <row r="36" spans="2:33" ht="13.15" customHeight="1" x14ac:dyDescent="0.2">
      <c r="B36" s="84"/>
      <c r="C36" s="868"/>
      <c r="D36" s="1007"/>
      <c r="E36" s="1007"/>
      <c r="F36" s="936"/>
      <c r="G36" s="1035"/>
      <c r="H36" s="936"/>
      <c r="I36" s="936"/>
      <c r="J36" s="868"/>
      <c r="K36" s="1031">
        <f t="shared" si="3"/>
        <v>0</v>
      </c>
      <c r="L36" s="1026">
        <f t="shared" si="4"/>
        <v>0</v>
      </c>
      <c r="M36" s="1026">
        <f t="shared" si="5"/>
        <v>0</v>
      </c>
      <c r="N36" s="1058" t="str">
        <f t="shared" si="6"/>
        <v>-</v>
      </c>
      <c r="O36" s="1026">
        <f t="shared" si="7"/>
        <v>0</v>
      </c>
      <c r="P36" s="868"/>
      <c r="Q36" s="1026">
        <f t="shared" si="13"/>
        <v>0</v>
      </c>
      <c r="R36" s="1026">
        <f t="shared" si="13"/>
        <v>0</v>
      </c>
      <c r="S36" s="1026">
        <f t="shared" si="9"/>
        <v>0</v>
      </c>
      <c r="T36" s="1026">
        <f t="shared" si="14"/>
        <v>0</v>
      </c>
      <c r="U36" s="1026">
        <f t="shared" si="14"/>
        <v>0</v>
      </c>
      <c r="V36" s="1026">
        <f t="shared" si="14"/>
        <v>0</v>
      </c>
      <c r="W36" s="1026">
        <f t="shared" si="14"/>
        <v>0</v>
      </c>
      <c r="X36" s="868"/>
      <c r="Y36" s="1026">
        <f t="shared" si="15"/>
        <v>0</v>
      </c>
      <c r="Z36" s="1026">
        <f t="shared" si="15"/>
        <v>0</v>
      </c>
      <c r="AA36" s="1026">
        <f t="shared" si="15"/>
        <v>0</v>
      </c>
      <c r="AB36" s="1026">
        <f t="shared" si="15"/>
        <v>0</v>
      </c>
      <c r="AC36" s="1026">
        <f t="shared" si="15"/>
        <v>0</v>
      </c>
      <c r="AD36" s="1026">
        <f t="shared" si="15"/>
        <v>0</v>
      </c>
      <c r="AE36" s="1026">
        <f t="shared" si="15"/>
        <v>0</v>
      </c>
      <c r="AF36" s="868"/>
      <c r="AG36" s="86"/>
    </row>
    <row r="37" spans="2:33" ht="13.15" customHeight="1" x14ac:dyDescent="0.2">
      <c r="B37" s="84"/>
      <c r="C37" s="868"/>
      <c r="D37" s="1007"/>
      <c r="E37" s="1007"/>
      <c r="F37" s="936"/>
      <c r="G37" s="1035"/>
      <c r="H37" s="936"/>
      <c r="I37" s="936"/>
      <c r="J37" s="868"/>
      <c r="K37" s="1031">
        <f t="shared" si="3"/>
        <v>0</v>
      </c>
      <c r="L37" s="1026">
        <f t="shared" si="4"/>
        <v>0</v>
      </c>
      <c r="M37" s="1026">
        <f t="shared" si="5"/>
        <v>0</v>
      </c>
      <c r="N37" s="1058" t="str">
        <f t="shared" si="6"/>
        <v>-</v>
      </c>
      <c r="O37" s="1026">
        <f t="shared" si="7"/>
        <v>0</v>
      </c>
      <c r="P37" s="868"/>
      <c r="Q37" s="1026">
        <f t="shared" si="13"/>
        <v>0</v>
      </c>
      <c r="R37" s="1026">
        <f t="shared" si="13"/>
        <v>0</v>
      </c>
      <c r="S37" s="1026">
        <f t="shared" si="9"/>
        <v>0</v>
      </c>
      <c r="T37" s="1026">
        <f t="shared" si="14"/>
        <v>0</v>
      </c>
      <c r="U37" s="1026">
        <f t="shared" si="14"/>
        <v>0</v>
      </c>
      <c r="V37" s="1026">
        <f t="shared" si="14"/>
        <v>0</v>
      </c>
      <c r="W37" s="1026">
        <f t="shared" si="14"/>
        <v>0</v>
      </c>
      <c r="X37" s="868"/>
      <c r="Y37" s="1026">
        <f t="shared" si="15"/>
        <v>0</v>
      </c>
      <c r="Z37" s="1026">
        <f t="shared" si="15"/>
        <v>0</v>
      </c>
      <c r="AA37" s="1026">
        <f t="shared" si="15"/>
        <v>0</v>
      </c>
      <c r="AB37" s="1026">
        <f t="shared" si="15"/>
        <v>0</v>
      </c>
      <c r="AC37" s="1026">
        <f t="shared" si="15"/>
        <v>0</v>
      </c>
      <c r="AD37" s="1026">
        <f t="shared" si="15"/>
        <v>0</v>
      </c>
      <c r="AE37" s="1026">
        <f t="shared" si="15"/>
        <v>0</v>
      </c>
      <c r="AF37" s="868"/>
      <c r="AG37" s="86"/>
    </row>
    <row r="38" spans="2:33" ht="13.15" customHeight="1" x14ac:dyDescent="0.2">
      <c r="B38" s="84"/>
      <c r="C38" s="868"/>
      <c r="D38" s="1007"/>
      <c r="E38" s="1007"/>
      <c r="F38" s="936"/>
      <c r="G38" s="1035"/>
      <c r="H38" s="936"/>
      <c r="I38" s="936"/>
      <c r="J38" s="868"/>
      <c r="K38" s="1031">
        <f t="shared" si="3"/>
        <v>0</v>
      </c>
      <c r="L38" s="1026">
        <f t="shared" si="4"/>
        <v>0</v>
      </c>
      <c r="M38" s="1026">
        <f t="shared" si="5"/>
        <v>0</v>
      </c>
      <c r="N38" s="1058" t="str">
        <f t="shared" si="6"/>
        <v>-</v>
      </c>
      <c r="O38" s="1026">
        <f t="shared" si="7"/>
        <v>0</v>
      </c>
      <c r="P38" s="868"/>
      <c r="Q38" s="1026">
        <f t="shared" si="13"/>
        <v>0</v>
      </c>
      <c r="R38" s="1026">
        <f t="shared" si="13"/>
        <v>0</v>
      </c>
      <c r="S38" s="1026">
        <f t="shared" si="9"/>
        <v>0</v>
      </c>
      <c r="T38" s="1026">
        <f t="shared" si="14"/>
        <v>0</v>
      </c>
      <c r="U38" s="1026">
        <f t="shared" si="14"/>
        <v>0</v>
      </c>
      <c r="V38" s="1026">
        <f t="shared" si="14"/>
        <v>0</v>
      </c>
      <c r="W38" s="1026">
        <f t="shared" si="14"/>
        <v>0</v>
      </c>
      <c r="X38" s="868"/>
      <c r="Y38" s="1026">
        <f t="shared" si="15"/>
        <v>0</v>
      </c>
      <c r="Z38" s="1026">
        <f t="shared" si="15"/>
        <v>0</v>
      </c>
      <c r="AA38" s="1026">
        <f t="shared" si="15"/>
        <v>0</v>
      </c>
      <c r="AB38" s="1026">
        <f t="shared" si="15"/>
        <v>0</v>
      </c>
      <c r="AC38" s="1026">
        <f t="shared" si="15"/>
        <v>0</v>
      </c>
      <c r="AD38" s="1026">
        <f t="shared" si="15"/>
        <v>0</v>
      </c>
      <c r="AE38" s="1026">
        <f t="shared" si="15"/>
        <v>0</v>
      </c>
      <c r="AF38" s="868"/>
      <c r="AG38" s="86"/>
    </row>
    <row r="39" spans="2:33" ht="13.15" customHeight="1" x14ac:dyDescent="0.2">
      <c r="B39" s="84"/>
      <c r="C39" s="868"/>
      <c r="D39" s="1007"/>
      <c r="E39" s="1007"/>
      <c r="F39" s="936"/>
      <c r="G39" s="1035"/>
      <c r="H39" s="936"/>
      <c r="I39" s="936"/>
      <c r="J39" s="868"/>
      <c r="K39" s="1031">
        <f t="shared" si="3"/>
        <v>0</v>
      </c>
      <c r="L39" s="1026">
        <f t="shared" si="4"/>
        <v>0</v>
      </c>
      <c r="M39" s="1026">
        <f t="shared" si="5"/>
        <v>0</v>
      </c>
      <c r="N39" s="1058" t="str">
        <f t="shared" si="6"/>
        <v>-</v>
      </c>
      <c r="O39" s="1026">
        <f t="shared" si="7"/>
        <v>0</v>
      </c>
      <c r="P39" s="868"/>
      <c r="Q39" s="1026">
        <f t="shared" si="13"/>
        <v>0</v>
      </c>
      <c r="R39" s="1026">
        <f t="shared" si="13"/>
        <v>0</v>
      </c>
      <c r="S39" s="1026">
        <f t="shared" si="9"/>
        <v>0</v>
      </c>
      <c r="T39" s="1026">
        <f t="shared" si="14"/>
        <v>0</v>
      </c>
      <c r="U39" s="1026">
        <f t="shared" si="14"/>
        <v>0</v>
      </c>
      <c r="V39" s="1026">
        <f t="shared" si="14"/>
        <v>0</v>
      </c>
      <c r="W39" s="1026">
        <f t="shared" si="14"/>
        <v>0</v>
      </c>
      <c r="X39" s="868"/>
      <c r="Y39" s="1026">
        <f t="shared" si="15"/>
        <v>0</v>
      </c>
      <c r="Z39" s="1026">
        <f t="shared" si="15"/>
        <v>0</v>
      </c>
      <c r="AA39" s="1026">
        <f t="shared" si="15"/>
        <v>0</v>
      </c>
      <c r="AB39" s="1026">
        <f t="shared" si="15"/>
        <v>0</v>
      </c>
      <c r="AC39" s="1026">
        <f t="shared" si="15"/>
        <v>0</v>
      </c>
      <c r="AD39" s="1026">
        <f t="shared" si="15"/>
        <v>0</v>
      </c>
      <c r="AE39" s="1026">
        <f t="shared" si="15"/>
        <v>0</v>
      </c>
      <c r="AF39" s="868"/>
      <c r="AG39" s="86"/>
    </row>
    <row r="40" spans="2:33" ht="13.15" customHeight="1" x14ac:dyDescent="0.2">
      <c r="B40" s="84"/>
      <c r="C40" s="868"/>
      <c r="D40" s="1007"/>
      <c r="E40" s="1007"/>
      <c r="F40" s="936"/>
      <c r="G40" s="1035"/>
      <c r="H40" s="936"/>
      <c r="I40" s="936"/>
      <c r="J40" s="868"/>
      <c r="K40" s="1031">
        <f t="shared" si="3"/>
        <v>0</v>
      </c>
      <c r="L40" s="1026">
        <f t="shared" si="4"/>
        <v>0</v>
      </c>
      <c r="M40" s="1026">
        <f t="shared" si="5"/>
        <v>0</v>
      </c>
      <c r="N40" s="1058" t="str">
        <f t="shared" si="6"/>
        <v>-</v>
      </c>
      <c r="O40" s="1026">
        <f t="shared" si="7"/>
        <v>0</v>
      </c>
      <c r="P40" s="868"/>
      <c r="Q40" s="1026">
        <f t="shared" si="13"/>
        <v>0</v>
      </c>
      <c r="R40" s="1026">
        <f t="shared" si="13"/>
        <v>0</v>
      </c>
      <c r="S40" s="1026">
        <f t="shared" si="9"/>
        <v>0</v>
      </c>
      <c r="T40" s="1026">
        <f t="shared" si="14"/>
        <v>0</v>
      </c>
      <c r="U40" s="1026">
        <f t="shared" si="14"/>
        <v>0</v>
      </c>
      <c r="V40" s="1026">
        <f t="shared" si="14"/>
        <v>0</v>
      </c>
      <c r="W40" s="1026">
        <f t="shared" si="14"/>
        <v>0</v>
      </c>
      <c r="X40" s="868"/>
      <c r="Y40" s="1026">
        <f t="shared" si="15"/>
        <v>0</v>
      </c>
      <c r="Z40" s="1026">
        <f t="shared" si="15"/>
        <v>0</v>
      </c>
      <c r="AA40" s="1026">
        <f t="shared" si="15"/>
        <v>0</v>
      </c>
      <c r="AB40" s="1026">
        <f t="shared" si="15"/>
        <v>0</v>
      </c>
      <c r="AC40" s="1026">
        <f t="shared" si="15"/>
        <v>0</v>
      </c>
      <c r="AD40" s="1026">
        <f t="shared" si="15"/>
        <v>0</v>
      </c>
      <c r="AE40" s="1026">
        <f t="shared" si="15"/>
        <v>0</v>
      </c>
      <c r="AF40" s="868"/>
      <c r="AG40" s="86"/>
    </row>
    <row r="41" spans="2:33" ht="13.15" customHeight="1" x14ac:dyDescent="0.2">
      <c r="B41" s="84"/>
      <c r="C41" s="868"/>
      <c r="D41" s="1007"/>
      <c r="E41" s="1007"/>
      <c r="F41" s="936"/>
      <c r="G41" s="1035"/>
      <c r="H41" s="936"/>
      <c r="I41" s="936"/>
      <c r="J41" s="868"/>
      <c r="K41" s="1031">
        <f t="shared" si="3"/>
        <v>0</v>
      </c>
      <c r="L41" s="1026">
        <f t="shared" si="4"/>
        <v>0</v>
      </c>
      <c r="M41" s="1026">
        <f t="shared" si="5"/>
        <v>0</v>
      </c>
      <c r="N41" s="1058" t="str">
        <f t="shared" si="6"/>
        <v>-</v>
      </c>
      <c r="O41" s="1026">
        <f t="shared" si="7"/>
        <v>0</v>
      </c>
      <c r="P41" s="868"/>
      <c r="Q41" s="1026">
        <f t="shared" si="13"/>
        <v>0</v>
      </c>
      <c r="R41" s="1026">
        <f t="shared" si="13"/>
        <v>0</v>
      </c>
      <c r="S41" s="1026">
        <f t="shared" si="9"/>
        <v>0</v>
      </c>
      <c r="T41" s="1026">
        <f t="shared" si="14"/>
        <v>0</v>
      </c>
      <c r="U41" s="1026">
        <f t="shared" si="14"/>
        <v>0</v>
      </c>
      <c r="V41" s="1026">
        <f t="shared" si="14"/>
        <v>0</v>
      </c>
      <c r="W41" s="1026">
        <f t="shared" si="14"/>
        <v>0</v>
      </c>
      <c r="X41" s="868"/>
      <c r="Y41" s="1026">
        <f t="shared" si="15"/>
        <v>0</v>
      </c>
      <c r="Z41" s="1026">
        <f t="shared" si="15"/>
        <v>0</v>
      </c>
      <c r="AA41" s="1026">
        <f t="shared" si="15"/>
        <v>0</v>
      </c>
      <c r="AB41" s="1026">
        <f t="shared" si="15"/>
        <v>0</v>
      </c>
      <c r="AC41" s="1026">
        <f t="shared" si="15"/>
        <v>0</v>
      </c>
      <c r="AD41" s="1026">
        <f t="shared" si="15"/>
        <v>0</v>
      </c>
      <c r="AE41" s="1026">
        <f t="shared" si="15"/>
        <v>0</v>
      </c>
      <c r="AF41" s="868"/>
      <c r="AG41" s="86"/>
    </row>
    <row r="42" spans="2:33" ht="13.15" customHeight="1" x14ac:dyDescent="0.2">
      <c r="B42" s="84"/>
      <c r="C42" s="868"/>
      <c r="D42" s="1007"/>
      <c r="E42" s="1007"/>
      <c r="F42" s="936"/>
      <c r="G42" s="1035"/>
      <c r="H42" s="936"/>
      <c r="I42" s="936"/>
      <c r="J42" s="868"/>
      <c r="K42" s="1031">
        <f t="shared" si="3"/>
        <v>0</v>
      </c>
      <c r="L42" s="1026">
        <f t="shared" si="4"/>
        <v>0</v>
      </c>
      <c r="M42" s="1026">
        <f t="shared" si="5"/>
        <v>0</v>
      </c>
      <c r="N42" s="1058" t="str">
        <f t="shared" si="6"/>
        <v>-</v>
      </c>
      <c r="O42" s="1026">
        <f t="shared" si="7"/>
        <v>0</v>
      </c>
      <c r="P42" s="868"/>
      <c r="Q42" s="1026">
        <f t="shared" si="13"/>
        <v>0</v>
      </c>
      <c r="R42" s="1026">
        <f t="shared" si="13"/>
        <v>0</v>
      </c>
      <c r="S42" s="1026">
        <f t="shared" si="9"/>
        <v>0</v>
      </c>
      <c r="T42" s="1026">
        <f t="shared" si="14"/>
        <v>0</v>
      </c>
      <c r="U42" s="1026">
        <f t="shared" si="14"/>
        <v>0</v>
      </c>
      <c r="V42" s="1026">
        <f t="shared" si="14"/>
        <v>0</v>
      </c>
      <c r="W42" s="1026">
        <f t="shared" si="14"/>
        <v>0</v>
      </c>
      <c r="X42" s="868"/>
      <c r="Y42" s="1026">
        <f t="shared" si="15"/>
        <v>0</v>
      </c>
      <c r="Z42" s="1026">
        <f t="shared" si="15"/>
        <v>0</v>
      </c>
      <c r="AA42" s="1026">
        <f t="shared" si="15"/>
        <v>0</v>
      </c>
      <c r="AB42" s="1026">
        <f t="shared" si="15"/>
        <v>0</v>
      </c>
      <c r="AC42" s="1026">
        <f t="shared" si="15"/>
        <v>0</v>
      </c>
      <c r="AD42" s="1026">
        <f t="shared" si="15"/>
        <v>0</v>
      </c>
      <c r="AE42" s="1026">
        <f t="shared" si="15"/>
        <v>0</v>
      </c>
      <c r="AF42" s="868"/>
      <c r="AG42" s="86"/>
    </row>
    <row r="43" spans="2:33" ht="13.15" customHeight="1" x14ac:dyDescent="0.2">
      <c r="B43" s="84"/>
      <c r="C43" s="868"/>
      <c r="D43" s="1007"/>
      <c r="E43" s="1007"/>
      <c r="F43" s="936"/>
      <c r="G43" s="1035"/>
      <c r="H43" s="936"/>
      <c r="I43" s="936"/>
      <c r="J43" s="868"/>
      <c r="K43" s="1031">
        <f t="shared" si="3"/>
        <v>0</v>
      </c>
      <c r="L43" s="1026">
        <f t="shared" si="4"/>
        <v>0</v>
      </c>
      <c r="M43" s="1026">
        <f t="shared" si="5"/>
        <v>0</v>
      </c>
      <c r="N43" s="1058" t="str">
        <f t="shared" si="6"/>
        <v>-</v>
      </c>
      <c r="O43" s="1026">
        <f t="shared" si="7"/>
        <v>0</v>
      </c>
      <c r="P43" s="868"/>
      <c r="Q43" s="1026">
        <f t="shared" si="13"/>
        <v>0</v>
      </c>
      <c r="R43" s="1026">
        <f t="shared" si="13"/>
        <v>0</v>
      </c>
      <c r="S43" s="1026">
        <f t="shared" si="9"/>
        <v>0</v>
      </c>
      <c r="T43" s="1026">
        <f t="shared" si="14"/>
        <v>0</v>
      </c>
      <c r="U43" s="1026">
        <f t="shared" si="14"/>
        <v>0</v>
      </c>
      <c r="V43" s="1026">
        <f t="shared" si="14"/>
        <v>0</v>
      </c>
      <c r="W43" s="1026">
        <f t="shared" si="14"/>
        <v>0</v>
      </c>
      <c r="X43" s="868"/>
      <c r="Y43" s="1026">
        <f t="shared" si="15"/>
        <v>0</v>
      </c>
      <c r="Z43" s="1026">
        <f t="shared" si="15"/>
        <v>0</v>
      </c>
      <c r="AA43" s="1026">
        <f t="shared" si="15"/>
        <v>0</v>
      </c>
      <c r="AB43" s="1026">
        <f t="shared" si="15"/>
        <v>0</v>
      </c>
      <c r="AC43" s="1026">
        <f t="shared" si="15"/>
        <v>0</v>
      </c>
      <c r="AD43" s="1026">
        <f t="shared" si="15"/>
        <v>0</v>
      </c>
      <c r="AE43" s="1026">
        <f t="shared" si="15"/>
        <v>0</v>
      </c>
      <c r="AF43" s="868"/>
      <c r="AG43" s="86"/>
    </row>
    <row r="44" spans="2:33" ht="13.15" customHeight="1" x14ac:dyDescent="0.2">
      <c r="B44" s="84"/>
      <c r="C44" s="868"/>
      <c r="D44" s="1007"/>
      <c r="E44" s="1007"/>
      <c r="F44" s="936"/>
      <c r="G44" s="1035"/>
      <c r="H44" s="936"/>
      <c r="I44" s="936"/>
      <c r="J44" s="868"/>
      <c r="K44" s="1031">
        <f t="shared" si="3"/>
        <v>0</v>
      </c>
      <c r="L44" s="1026">
        <f t="shared" si="4"/>
        <v>0</v>
      </c>
      <c r="M44" s="1026">
        <f t="shared" si="5"/>
        <v>0</v>
      </c>
      <c r="N44" s="1058" t="str">
        <f t="shared" si="6"/>
        <v>-</v>
      </c>
      <c r="O44" s="1026">
        <f t="shared" si="7"/>
        <v>0</v>
      </c>
      <c r="P44" s="868"/>
      <c r="Q44" s="1026">
        <f t="shared" si="13"/>
        <v>0</v>
      </c>
      <c r="R44" s="1026">
        <f t="shared" si="13"/>
        <v>0</v>
      </c>
      <c r="S44" s="1026">
        <f t="shared" si="9"/>
        <v>0</v>
      </c>
      <c r="T44" s="1026">
        <f t="shared" si="14"/>
        <v>0</v>
      </c>
      <c r="U44" s="1026">
        <f t="shared" si="14"/>
        <v>0</v>
      </c>
      <c r="V44" s="1026">
        <f t="shared" si="14"/>
        <v>0</v>
      </c>
      <c r="W44" s="1026">
        <f t="shared" si="14"/>
        <v>0</v>
      </c>
      <c r="X44" s="868"/>
      <c r="Y44" s="1026">
        <f t="shared" ref="Y44:AE53" si="16">IF(Y$8=$H44,($F44*$G44),0)</f>
        <v>0</v>
      </c>
      <c r="Z44" s="1026">
        <f t="shared" si="16"/>
        <v>0</v>
      </c>
      <c r="AA44" s="1026">
        <f t="shared" si="16"/>
        <v>0</v>
      </c>
      <c r="AB44" s="1026">
        <f t="shared" si="16"/>
        <v>0</v>
      </c>
      <c r="AC44" s="1026">
        <f t="shared" si="16"/>
        <v>0</v>
      </c>
      <c r="AD44" s="1026">
        <f t="shared" si="16"/>
        <v>0</v>
      </c>
      <c r="AE44" s="1026">
        <f t="shared" si="16"/>
        <v>0</v>
      </c>
      <c r="AF44" s="868"/>
      <c r="AG44" s="86"/>
    </row>
    <row r="45" spans="2:33" ht="13.15" customHeight="1" x14ac:dyDescent="0.2">
      <c r="B45" s="84"/>
      <c r="C45" s="868"/>
      <c r="D45" s="1007"/>
      <c r="E45" s="1007"/>
      <c r="F45" s="936"/>
      <c r="G45" s="1035"/>
      <c r="H45" s="936"/>
      <c r="I45" s="936"/>
      <c r="J45" s="868"/>
      <c r="K45" s="1031">
        <f t="shared" si="3"/>
        <v>0</v>
      </c>
      <c r="L45" s="1026">
        <f t="shared" si="4"/>
        <v>0</v>
      </c>
      <c r="M45" s="1026">
        <f t="shared" si="5"/>
        <v>0</v>
      </c>
      <c r="N45" s="1058" t="str">
        <f t="shared" si="6"/>
        <v>-</v>
      </c>
      <c r="O45" s="1026">
        <f t="shared" si="7"/>
        <v>0</v>
      </c>
      <c r="P45" s="868"/>
      <c r="Q45" s="1026">
        <f t="shared" si="13"/>
        <v>0</v>
      </c>
      <c r="R45" s="1026">
        <f t="shared" si="13"/>
        <v>0</v>
      </c>
      <c r="S45" s="1026">
        <f t="shared" si="9"/>
        <v>0</v>
      </c>
      <c r="T45" s="1026">
        <f t="shared" si="14"/>
        <v>0</v>
      </c>
      <c r="U45" s="1026">
        <f t="shared" si="14"/>
        <v>0</v>
      </c>
      <c r="V45" s="1026">
        <f t="shared" si="14"/>
        <v>0</v>
      </c>
      <c r="W45" s="1026">
        <f t="shared" si="14"/>
        <v>0</v>
      </c>
      <c r="X45" s="868"/>
      <c r="Y45" s="1026">
        <f t="shared" si="16"/>
        <v>0</v>
      </c>
      <c r="Z45" s="1026">
        <f t="shared" si="16"/>
        <v>0</v>
      </c>
      <c r="AA45" s="1026">
        <f t="shared" si="16"/>
        <v>0</v>
      </c>
      <c r="AB45" s="1026">
        <f t="shared" si="16"/>
        <v>0</v>
      </c>
      <c r="AC45" s="1026">
        <f t="shared" si="16"/>
        <v>0</v>
      </c>
      <c r="AD45" s="1026">
        <f t="shared" si="16"/>
        <v>0</v>
      </c>
      <c r="AE45" s="1026">
        <f t="shared" si="16"/>
        <v>0</v>
      </c>
      <c r="AF45" s="868"/>
      <c r="AG45" s="86"/>
    </row>
    <row r="46" spans="2:33" ht="13.15" customHeight="1" x14ac:dyDescent="0.2">
      <c r="B46" s="84"/>
      <c r="C46" s="868"/>
      <c r="D46" s="1007"/>
      <c r="E46" s="1007"/>
      <c r="F46" s="936"/>
      <c r="G46" s="1035"/>
      <c r="H46" s="936"/>
      <c r="I46" s="936"/>
      <c r="J46" s="868"/>
      <c r="K46" s="1031">
        <f t="shared" ref="K46:K70" si="17">IF(I46="geen",9999999999,I46)</f>
        <v>0</v>
      </c>
      <c r="L46" s="1026">
        <f t="shared" ref="L46:L70" si="18">F46*G46</f>
        <v>0</v>
      </c>
      <c r="M46" s="1026">
        <f t="shared" ref="M46:M70" si="19">IF(F46=0,0,(F46*G46)/K46)</f>
        <v>0</v>
      </c>
      <c r="N46" s="1058" t="str">
        <f t="shared" ref="N46:N70" si="20">IF(K46=0,"-",(IF(K46&gt;3000,"-",H46+K46-1)))</f>
        <v>-</v>
      </c>
      <c r="O46" s="1026">
        <f t="shared" ref="O46:O70" si="21">IF(I46="geen",IF(H46&lt;$Q$8,F46*G46,0),IF(H46&gt;=$Q$8,0,IF((G46*F46-(Q$8-H46)*M46)&lt;0,0,G46*F46-(Q$8-H46)*M46)))</f>
        <v>0</v>
      </c>
      <c r="P46" s="868"/>
      <c r="Q46" s="1026">
        <f t="shared" si="13"/>
        <v>0</v>
      </c>
      <c r="R46" s="1026">
        <f t="shared" si="13"/>
        <v>0</v>
      </c>
      <c r="S46" s="1026">
        <f t="shared" ref="S46:S69" si="22">IF(S$8&lt;$H46,0,IF($N46&lt;=S$8-1,0,$M46))</f>
        <v>0</v>
      </c>
      <c r="T46" s="1026">
        <f t="shared" si="14"/>
        <v>0</v>
      </c>
      <c r="U46" s="1026">
        <f t="shared" si="14"/>
        <v>0</v>
      </c>
      <c r="V46" s="1026">
        <f t="shared" si="14"/>
        <v>0</v>
      </c>
      <c r="W46" s="1026">
        <f t="shared" si="14"/>
        <v>0</v>
      </c>
      <c r="X46" s="868"/>
      <c r="Y46" s="1026">
        <f t="shared" si="16"/>
        <v>0</v>
      </c>
      <c r="Z46" s="1026">
        <f t="shared" si="16"/>
        <v>0</v>
      </c>
      <c r="AA46" s="1026">
        <f t="shared" si="16"/>
        <v>0</v>
      </c>
      <c r="AB46" s="1026">
        <f t="shared" si="16"/>
        <v>0</v>
      </c>
      <c r="AC46" s="1026">
        <f t="shared" si="16"/>
        <v>0</v>
      </c>
      <c r="AD46" s="1026">
        <f t="shared" si="16"/>
        <v>0</v>
      </c>
      <c r="AE46" s="1026">
        <f t="shared" si="16"/>
        <v>0</v>
      </c>
      <c r="AF46" s="868"/>
      <c r="AG46" s="86"/>
    </row>
    <row r="47" spans="2:33" ht="13.15" customHeight="1" x14ac:dyDescent="0.2">
      <c r="B47" s="84"/>
      <c r="C47" s="868"/>
      <c r="D47" s="1007"/>
      <c r="E47" s="1007"/>
      <c r="F47" s="936"/>
      <c r="G47" s="1035"/>
      <c r="H47" s="936"/>
      <c r="I47" s="936"/>
      <c r="J47" s="868"/>
      <c r="K47" s="1031">
        <f t="shared" si="17"/>
        <v>0</v>
      </c>
      <c r="L47" s="1026">
        <f t="shared" si="18"/>
        <v>0</v>
      </c>
      <c r="M47" s="1026">
        <f t="shared" si="19"/>
        <v>0</v>
      </c>
      <c r="N47" s="1058" t="str">
        <f t="shared" si="20"/>
        <v>-</v>
      </c>
      <c r="O47" s="1026">
        <f t="shared" si="21"/>
        <v>0</v>
      </c>
      <c r="P47" s="868"/>
      <c r="Q47" s="1026">
        <f t="shared" si="13"/>
        <v>0</v>
      </c>
      <c r="R47" s="1026">
        <f t="shared" si="13"/>
        <v>0</v>
      </c>
      <c r="S47" s="1026">
        <f t="shared" si="22"/>
        <v>0</v>
      </c>
      <c r="T47" s="1026">
        <f t="shared" si="14"/>
        <v>0</v>
      </c>
      <c r="U47" s="1026">
        <f t="shared" si="14"/>
        <v>0</v>
      </c>
      <c r="V47" s="1026">
        <f t="shared" si="14"/>
        <v>0</v>
      </c>
      <c r="W47" s="1026">
        <f t="shared" si="14"/>
        <v>0</v>
      </c>
      <c r="X47" s="868"/>
      <c r="Y47" s="1026">
        <f t="shared" si="16"/>
        <v>0</v>
      </c>
      <c r="Z47" s="1026">
        <f t="shared" si="16"/>
        <v>0</v>
      </c>
      <c r="AA47" s="1026">
        <f t="shared" si="16"/>
        <v>0</v>
      </c>
      <c r="AB47" s="1026">
        <f t="shared" si="16"/>
        <v>0</v>
      </c>
      <c r="AC47" s="1026">
        <f t="shared" si="16"/>
        <v>0</v>
      </c>
      <c r="AD47" s="1026">
        <f t="shared" si="16"/>
        <v>0</v>
      </c>
      <c r="AE47" s="1026">
        <f t="shared" si="16"/>
        <v>0</v>
      </c>
      <c r="AF47" s="868"/>
      <c r="AG47" s="86"/>
    </row>
    <row r="48" spans="2:33" ht="13.15" customHeight="1" x14ac:dyDescent="0.2">
      <c r="B48" s="84"/>
      <c r="C48" s="868"/>
      <c r="D48" s="1007"/>
      <c r="E48" s="1007"/>
      <c r="F48" s="936"/>
      <c r="G48" s="1035"/>
      <c r="H48" s="936"/>
      <c r="I48" s="936"/>
      <c r="J48" s="868"/>
      <c r="K48" s="1031">
        <f t="shared" si="17"/>
        <v>0</v>
      </c>
      <c r="L48" s="1026">
        <f t="shared" si="18"/>
        <v>0</v>
      </c>
      <c r="M48" s="1026">
        <f t="shared" si="19"/>
        <v>0</v>
      </c>
      <c r="N48" s="1058" t="str">
        <f t="shared" si="20"/>
        <v>-</v>
      </c>
      <c r="O48" s="1026">
        <f t="shared" si="21"/>
        <v>0</v>
      </c>
      <c r="P48" s="868"/>
      <c r="Q48" s="1026">
        <f t="shared" si="13"/>
        <v>0</v>
      </c>
      <c r="R48" s="1026">
        <f t="shared" si="13"/>
        <v>0</v>
      </c>
      <c r="S48" s="1026">
        <f t="shared" si="22"/>
        <v>0</v>
      </c>
      <c r="T48" s="1026">
        <f t="shared" si="14"/>
        <v>0</v>
      </c>
      <c r="U48" s="1026">
        <f t="shared" si="14"/>
        <v>0</v>
      </c>
      <c r="V48" s="1026">
        <f t="shared" si="14"/>
        <v>0</v>
      </c>
      <c r="W48" s="1026">
        <f t="shared" si="14"/>
        <v>0</v>
      </c>
      <c r="X48" s="868"/>
      <c r="Y48" s="1026">
        <f t="shared" si="16"/>
        <v>0</v>
      </c>
      <c r="Z48" s="1026">
        <f t="shared" si="16"/>
        <v>0</v>
      </c>
      <c r="AA48" s="1026">
        <f t="shared" si="16"/>
        <v>0</v>
      </c>
      <c r="AB48" s="1026">
        <f t="shared" si="16"/>
        <v>0</v>
      </c>
      <c r="AC48" s="1026">
        <f t="shared" si="16"/>
        <v>0</v>
      </c>
      <c r="AD48" s="1026">
        <f t="shared" si="16"/>
        <v>0</v>
      </c>
      <c r="AE48" s="1026">
        <f t="shared" si="16"/>
        <v>0</v>
      </c>
      <c r="AF48" s="868"/>
      <c r="AG48" s="86"/>
    </row>
    <row r="49" spans="2:33" ht="13.15" customHeight="1" x14ac:dyDescent="0.2">
      <c r="B49" s="84"/>
      <c r="C49" s="868"/>
      <c r="D49" s="1007"/>
      <c r="E49" s="1007"/>
      <c r="F49" s="936"/>
      <c r="G49" s="1035"/>
      <c r="H49" s="936"/>
      <c r="I49" s="936"/>
      <c r="J49" s="868"/>
      <c r="K49" s="1031">
        <f t="shared" si="17"/>
        <v>0</v>
      </c>
      <c r="L49" s="1026">
        <f t="shared" si="18"/>
        <v>0</v>
      </c>
      <c r="M49" s="1026">
        <f t="shared" si="19"/>
        <v>0</v>
      </c>
      <c r="N49" s="1058" t="str">
        <f t="shared" si="20"/>
        <v>-</v>
      </c>
      <c r="O49" s="1026">
        <f t="shared" si="21"/>
        <v>0</v>
      </c>
      <c r="P49" s="868"/>
      <c r="Q49" s="1026">
        <f t="shared" si="13"/>
        <v>0</v>
      </c>
      <c r="R49" s="1026">
        <f t="shared" si="13"/>
        <v>0</v>
      </c>
      <c r="S49" s="1026">
        <f t="shared" si="22"/>
        <v>0</v>
      </c>
      <c r="T49" s="1026">
        <f t="shared" si="14"/>
        <v>0</v>
      </c>
      <c r="U49" s="1026">
        <f t="shared" si="14"/>
        <v>0</v>
      </c>
      <c r="V49" s="1026">
        <f t="shared" si="14"/>
        <v>0</v>
      </c>
      <c r="W49" s="1026">
        <f t="shared" si="14"/>
        <v>0</v>
      </c>
      <c r="X49" s="868"/>
      <c r="Y49" s="1026">
        <f t="shared" si="16"/>
        <v>0</v>
      </c>
      <c r="Z49" s="1026">
        <f t="shared" si="16"/>
        <v>0</v>
      </c>
      <c r="AA49" s="1026">
        <f t="shared" si="16"/>
        <v>0</v>
      </c>
      <c r="AB49" s="1026">
        <f t="shared" si="16"/>
        <v>0</v>
      </c>
      <c r="AC49" s="1026">
        <f t="shared" si="16"/>
        <v>0</v>
      </c>
      <c r="AD49" s="1026">
        <f t="shared" si="16"/>
        <v>0</v>
      </c>
      <c r="AE49" s="1026">
        <f t="shared" si="16"/>
        <v>0</v>
      </c>
      <c r="AF49" s="868"/>
      <c r="AG49" s="86"/>
    </row>
    <row r="50" spans="2:33" ht="13.15" customHeight="1" x14ac:dyDescent="0.2">
      <c r="B50" s="84"/>
      <c r="C50" s="868"/>
      <c r="D50" s="1007"/>
      <c r="E50" s="1007"/>
      <c r="F50" s="936"/>
      <c r="G50" s="1035"/>
      <c r="H50" s="936"/>
      <c r="I50" s="936"/>
      <c r="J50" s="868"/>
      <c r="K50" s="1031">
        <f t="shared" si="17"/>
        <v>0</v>
      </c>
      <c r="L50" s="1026">
        <f t="shared" si="18"/>
        <v>0</v>
      </c>
      <c r="M50" s="1026">
        <f t="shared" si="19"/>
        <v>0</v>
      </c>
      <c r="N50" s="1058" t="str">
        <f t="shared" si="20"/>
        <v>-</v>
      </c>
      <c r="O50" s="1026">
        <f t="shared" si="21"/>
        <v>0</v>
      </c>
      <c r="P50" s="868"/>
      <c r="Q50" s="1026">
        <f t="shared" si="13"/>
        <v>0</v>
      </c>
      <c r="R50" s="1026">
        <f t="shared" si="13"/>
        <v>0</v>
      </c>
      <c r="S50" s="1026">
        <f t="shared" si="22"/>
        <v>0</v>
      </c>
      <c r="T50" s="1026">
        <f t="shared" si="14"/>
        <v>0</v>
      </c>
      <c r="U50" s="1026">
        <f t="shared" si="14"/>
        <v>0</v>
      </c>
      <c r="V50" s="1026">
        <f t="shared" si="14"/>
        <v>0</v>
      </c>
      <c r="W50" s="1026">
        <f t="shared" si="14"/>
        <v>0</v>
      </c>
      <c r="X50" s="868"/>
      <c r="Y50" s="1026">
        <f t="shared" si="16"/>
        <v>0</v>
      </c>
      <c r="Z50" s="1026">
        <f t="shared" si="16"/>
        <v>0</v>
      </c>
      <c r="AA50" s="1026">
        <f t="shared" si="16"/>
        <v>0</v>
      </c>
      <c r="AB50" s="1026">
        <f t="shared" si="16"/>
        <v>0</v>
      </c>
      <c r="AC50" s="1026">
        <f t="shared" si="16"/>
        <v>0</v>
      </c>
      <c r="AD50" s="1026">
        <f t="shared" si="16"/>
        <v>0</v>
      </c>
      <c r="AE50" s="1026">
        <f t="shared" si="16"/>
        <v>0</v>
      </c>
      <c r="AF50" s="868"/>
      <c r="AG50" s="86"/>
    </row>
    <row r="51" spans="2:33" ht="13.15" customHeight="1" x14ac:dyDescent="0.2">
      <c r="B51" s="84"/>
      <c r="C51" s="868"/>
      <c r="D51" s="1007"/>
      <c r="E51" s="1007"/>
      <c r="F51" s="936"/>
      <c r="G51" s="1035"/>
      <c r="H51" s="936"/>
      <c r="I51" s="936"/>
      <c r="J51" s="868"/>
      <c r="K51" s="1031">
        <f t="shared" si="17"/>
        <v>0</v>
      </c>
      <c r="L51" s="1026">
        <f t="shared" si="18"/>
        <v>0</v>
      </c>
      <c r="M51" s="1026">
        <f t="shared" si="19"/>
        <v>0</v>
      </c>
      <c r="N51" s="1058" t="str">
        <f t="shared" si="20"/>
        <v>-</v>
      </c>
      <c r="O51" s="1026">
        <f t="shared" si="21"/>
        <v>0</v>
      </c>
      <c r="P51" s="868"/>
      <c r="Q51" s="1026">
        <f t="shared" si="13"/>
        <v>0</v>
      </c>
      <c r="R51" s="1026">
        <f t="shared" si="13"/>
        <v>0</v>
      </c>
      <c r="S51" s="1026">
        <f t="shared" si="22"/>
        <v>0</v>
      </c>
      <c r="T51" s="1026">
        <f t="shared" si="14"/>
        <v>0</v>
      </c>
      <c r="U51" s="1026">
        <f t="shared" si="14"/>
        <v>0</v>
      </c>
      <c r="V51" s="1026">
        <f t="shared" si="14"/>
        <v>0</v>
      </c>
      <c r="W51" s="1026">
        <f t="shared" si="14"/>
        <v>0</v>
      </c>
      <c r="X51" s="868"/>
      <c r="Y51" s="1026">
        <f t="shared" si="16"/>
        <v>0</v>
      </c>
      <c r="Z51" s="1026">
        <f t="shared" si="16"/>
        <v>0</v>
      </c>
      <c r="AA51" s="1026">
        <f t="shared" si="16"/>
        <v>0</v>
      </c>
      <c r="AB51" s="1026">
        <f t="shared" si="16"/>
        <v>0</v>
      </c>
      <c r="AC51" s="1026">
        <f t="shared" si="16"/>
        <v>0</v>
      </c>
      <c r="AD51" s="1026">
        <f t="shared" si="16"/>
        <v>0</v>
      </c>
      <c r="AE51" s="1026">
        <f t="shared" si="16"/>
        <v>0</v>
      </c>
      <c r="AF51" s="868"/>
      <c r="AG51" s="86"/>
    </row>
    <row r="52" spans="2:33" ht="13.15" customHeight="1" x14ac:dyDescent="0.2">
      <c r="B52" s="84"/>
      <c r="C52" s="868"/>
      <c r="D52" s="1007"/>
      <c r="E52" s="1007"/>
      <c r="F52" s="936"/>
      <c r="G52" s="1035"/>
      <c r="H52" s="936"/>
      <c r="I52" s="936"/>
      <c r="J52" s="868"/>
      <c r="K52" s="1031">
        <f t="shared" si="17"/>
        <v>0</v>
      </c>
      <c r="L52" s="1026">
        <f t="shared" si="18"/>
        <v>0</v>
      </c>
      <c r="M52" s="1026">
        <f t="shared" si="19"/>
        <v>0</v>
      </c>
      <c r="N52" s="1058" t="str">
        <f t="shared" si="20"/>
        <v>-</v>
      </c>
      <c r="O52" s="1026">
        <f t="shared" si="21"/>
        <v>0</v>
      </c>
      <c r="P52" s="868"/>
      <c r="Q52" s="1026">
        <f t="shared" si="13"/>
        <v>0</v>
      </c>
      <c r="R52" s="1026">
        <f t="shared" si="13"/>
        <v>0</v>
      </c>
      <c r="S52" s="1026">
        <f t="shared" si="22"/>
        <v>0</v>
      </c>
      <c r="T52" s="1026">
        <f t="shared" si="14"/>
        <v>0</v>
      </c>
      <c r="U52" s="1026">
        <f t="shared" si="14"/>
        <v>0</v>
      </c>
      <c r="V52" s="1026">
        <f t="shared" si="14"/>
        <v>0</v>
      </c>
      <c r="W52" s="1026">
        <f t="shared" si="14"/>
        <v>0</v>
      </c>
      <c r="X52" s="868"/>
      <c r="Y52" s="1026">
        <f t="shared" si="16"/>
        <v>0</v>
      </c>
      <c r="Z52" s="1026">
        <f t="shared" si="16"/>
        <v>0</v>
      </c>
      <c r="AA52" s="1026">
        <f t="shared" si="16"/>
        <v>0</v>
      </c>
      <c r="AB52" s="1026">
        <f t="shared" si="16"/>
        <v>0</v>
      </c>
      <c r="AC52" s="1026">
        <f t="shared" si="16"/>
        <v>0</v>
      </c>
      <c r="AD52" s="1026">
        <f t="shared" si="16"/>
        <v>0</v>
      </c>
      <c r="AE52" s="1026">
        <f t="shared" si="16"/>
        <v>0</v>
      </c>
      <c r="AF52" s="868"/>
      <c r="AG52" s="86"/>
    </row>
    <row r="53" spans="2:33" ht="13.15" customHeight="1" x14ac:dyDescent="0.2">
      <c r="B53" s="84"/>
      <c r="C53" s="868"/>
      <c r="D53" s="1007"/>
      <c r="E53" s="1007"/>
      <c r="F53" s="936"/>
      <c r="G53" s="1035"/>
      <c r="H53" s="936"/>
      <c r="I53" s="936"/>
      <c r="J53" s="868"/>
      <c r="K53" s="1031">
        <f t="shared" si="17"/>
        <v>0</v>
      </c>
      <c r="L53" s="1026">
        <f t="shared" si="18"/>
        <v>0</v>
      </c>
      <c r="M53" s="1026">
        <f t="shared" si="19"/>
        <v>0</v>
      </c>
      <c r="N53" s="1058" t="str">
        <f t="shared" si="20"/>
        <v>-</v>
      </c>
      <c r="O53" s="1026">
        <f t="shared" si="21"/>
        <v>0</v>
      </c>
      <c r="P53" s="868"/>
      <c r="Q53" s="1026">
        <f t="shared" si="13"/>
        <v>0</v>
      </c>
      <c r="R53" s="1026">
        <f t="shared" si="13"/>
        <v>0</v>
      </c>
      <c r="S53" s="1026">
        <f t="shared" si="22"/>
        <v>0</v>
      </c>
      <c r="T53" s="1026">
        <f t="shared" si="14"/>
        <v>0</v>
      </c>
      <c r="U53" s="1026">
        <f t="shared" si="14"/>
        <v>0</v>
      </c>
      <c r="V53" s="1026">
        <f t="shared" si="14"/>
        <v>0</v>
      </c>
      <c r="W53" s="1026">
        <f t="shared" si="14"/>
        <v>0</v>
      </c>
      <c r="X53" s="868"/>
      <c r="Y53" s="1026">
        <f t="shared" si="16"/>
        <v>0</v>
      </c>
      <c r="Z53" s="1026">
        <f t="shared" si="16"/>
        <v>0</v>
      </c>
      <c r="AA53" s="1026">
        <f t="shared" si="16"/>
        <v>0</v>
      </c>
      <c r="AB53" s="1026">
        <f t="shared" si="16"/>
        <v>0</v>
      </c>
      <c r="AC53" s="1026">
        <f t="shared" si="16"/>
        <v>0</v>
      </c>
      <c r="AD53" s="1026">
        <f t="shared" si="16"/>
        <v>0</v>
      </c>
      <c r="AE53" s="1026">
        <f t="shared" si="16"/>
        <v>0</v>
      </c>
      <c r="AF53" s="868"/>
      <c r="AG53" s="86"/>
    </row>
    <row r="54" spans="2:33" ht="13.15" customHeight="1" x14ac:dyDescent="0.2">
      <c r="B54" s="84"/>
      <c r="C54" s="868"/>
      <c r="D54" s="1007"/>
      <c r="E54" s="1007"/>
      <c r="F54" s="936"/>
      <c r="G54" s="1035"/>
      <c r="H54" s="936"/>
      <c r="I54" s="936"/>
      <c r="J54" s="868"/>
      <c r="K54" s="1031">
        <f t="shared" si="17"/>
        <v>0</v>
      </c>
      <c r="L54" s="1026">
        <f t="shared" si="18"/>
        <v>0</v>
      </c>
      <c r="M54" s="1026">
        <f t="shared" si="19"/>
        <v>0</v>
      </c>
      <c r="N54" s="1058" t="str">
        <f t="shared" si="20"/>
        <v>-</v>
      </c>
      <c r="O54" s="1026">
        <f t="shared" si="21"/>
        <v>0</v>
      </c>
      <c r="P54" s="868"/>
      <c r="Q54" s="1026">
        <f t="shared" ref="Q54:R70" si="23">(IF(Q$8&lt;$H54,0,IF($N54&lt;=Q$8-1,0,$M54)))</f>
        <v>0</v>
      </c>
      <c r="R54" s="1026">
        <f t="shared" si="23"/>
        <v>0</v>
      </c>
      <c r="S54" s="1026">
        <f t="shared" si="22"/>
        <v>0</v>
      </c>
      <c r="T54" s="1026">
        <f t="shared" ref="T54:W70" si="24">(IF(T$8&lt;$H54,0,IF($N54&lt;=T$8-1,0,$M54)))</f>
        <v>0</v>
      </c>
      <c r="U54" s="1026">
        <f t="shared" si="24"/>
        <v>0</v>
      </c>
      <c r="V54" s="1026">
        <f t="shared" si="24"/>
        <v>0</v>
      </c>
      <c r="W54" s="1026">
        <f t="shared" si="24"/>
        <v>0</v>
      </c>
      <c r="X54" s="868"/>
      <c r="Y54" s="1026">
        <f t="shared" ref="Y54:AE63" si="25">IF(Y$8=$H54,($F54*$G54),0)</f>
        <v>0</v>
      </c>
      <c r="Z54" s="1026">
        <f t="shared" si="25"/>
        <v>0</v>
      </c>
      <c r="AA54" s="1026">
        <f t="shared" si="25"/>
        <v>0</v>
      </c>
      <c r="AB54" s="1026">
        <f t="shared" si="25"/>
        <v>0</v>
      </c>
      <c r="AC54" s="1026">
        <f t="shared" si="25"/>
        <v>0</v>
      </c>
      <c r="AD54" s="1026">
        <f t="shared" si="25"/>
        <v>0</v>
      </c>
      <c r="AE54" s="1026">
        <f t="shared" si="25"/>
        <v>0</v>
      </c>
      <c r="AF54" s="868"/>
      <c r="AG54" s="86"/>
    </row>
    <row r="55" spans="2:33" ht="13.15" customHeight="1" x14ac:dyDescent="0.2">
      <c r="B55" s="84"/>
      <c r="C55" s="868"/>
      <c r="D55" s="1007"/>
      <c r="E55" s="1007"/>
      <c r="F55" s="936"/>
      <c r="G55" s="1035"/>
      <c r="H55" s="936"/>
      <c r="I55" s="936"/>
      <c r="J55" s="868"/>
      <c r="K55" s="1031">
        <f t="shared" si="17"/>
        <v>0</v>
      </c>
      <c r="L55" s="1026">
        <f t="shared" si="18"/>
        <v>0</v>
      </c>
      <c r="M55" s="1026">
        <f t="shared" si="19"/>
        <v>0</v>
      </c>
      <c r="N55" s="1058" t="str">
        <f t="shared" si="20"/>
        <v>-</v>
      </c>
      <c r="O55" s="1026">
        <f t="shared" si="21"/>
        <v>0</v>
      </c>
      <c r="P55" s="868"/>
      <c r="Q55" s="1026">
        <f t="shared" si="23"/>
        <v>0</v>
      </c>
      <c r="R55" s="1026">
        <f t="shared" si="23"/>
        <v>0</v>
      </c>
      <c r="S55" s="1026">
        <f t="shared" si="22"/>
        <v>0</v>
      </c>
      <c r="T55" s="1026">
        <f t="shared" si="24"/>
        <v>0</v>
      </c>
      <c r="U55" s="1026">
        <f t="shared" si="24"/>
        <v>0</v>
      </c>
      <c r="V55" s="1026">
        <f t="shared" si="24"/>
        <v>0</v>
      </c>
      <c r="W55" s="1026">
        <f t="shared" si="24"/>
        <v>0</v>
      </c>
      <c r="X55" s="868"/>
      <c r="Y55" s="1026">
        <f t="shared" si="25"/>
        <v>0</v>
      </c>
      <c r="Z55" s="1026">
        <f t="shared" si="25"/>
        <v>0</v>
      </c>
      <c r="AA55" s="1026">
        <f t="shared" si="25"/>
        <v>0</v>
      </c>
      <c r="AB55" s="1026">
        <f t="shared" si="25"/>
        <v>0</v>
      </c>
      <c r="AC55" s="1026">
        <f t="shared" si="25"/>
        <v>0</v>
      </c>
      <c r="AD55" s="1026">
        <f t="shared" si="25"/>
        <v>0</v>
      </c>
      <c r="AE55" s="1026">
        <f t="shared" si="25"/>
        <v>0</v>
      </c>
      <c r="AF55" s="868"/>
      <c r="AG55" s="86"/>
    </row>
    <row r="56" spans="2:33" ht="13.15" customHeight="1" x14ac:dyDescent="0.2">
      <c r="B56" s="84"/>
      <c r="C56" s="868"/>
      <c r="D56" s="1007"/>
      <c r="E56" s="1007"/>
      <c r="F56" s="936"/>
      <c r="G56" s="1035"/>
      <c r="H56" s="936"/>
      <c r="I56" s="936"/>
      <c r="J56" s="868"/>
      <c r="K56" s="1031">
        <f t="shared" si="17"/>
        <v>0</v>
      </c>
      <c r="L56" s="1026">
        <f t="shared" si="18"/>
        <v>0</v>
      </c>
      <c r="M56" s="1026">
        <f t="shared" si="19"/>
        <v>0</v>
      </c>
      <c r="N56" s="1058" t="str">
        <f t="shared" si="20"/>
        <v>-</v>
      </c>
      <c r="O56" s="1026">
        <f t="shared" si="21"/>
        <v>0</v>
      </c>
      <c r="P56" s="868"/>
      <c r="Q56" s="1026">
        <f t="shared" si="23"/>
        <v>0</v>
      </c>
      <c r="R56" s="1026">
        <f t="shared" si="23"/>
        <v>0</v>
      </c>
      <c r="S56" s="1026">
        <f t="shared" si="22"/>
        <v>0</v>
      </c>
      <c r="T56" s="1026">
        <f t="shared" si="24"/>
        <v>0</v>
      </c>
      <c r="U56" s="1026">
        <f t="shared" si="24"/>
        <v>0</v>
      </c>
      <c r="V56" s="1026">
        <f t="shared" si="24"/>
        <v>0</v>
      </c>
      <c r="W56" s="1026">
        <f t="shared" si="24"/>
        <v>0</v>
      </c>
      <c r="X56" s="868"/>
      <c r="Y56" s="1026">
        <f t="shared" si="25"/>
        <v>0</v>
      </c>
      <c r="Z56" s="1026">
        <f t="shared" si="25"/>
        <v>0</v>
      </c>
      <c r="AA56" s="1026">
        <f t="shared" si="25"/>
        <v>0</v>
      </c>
      <c r="AB56" s="1026">
        <f t="shared" si="25"/>
        <v>0</v>
      </c>
      <c r="AC56" s="1026">
        <f t="shared" si="25"/>
        <v>0</v>
      </c>
      <c r="AD56" s="1026">
        <f t="shared" si="25"/>
        <v>0</v>
      </c>
      <c r="AE56" s="1026">
        <f t="shared" si="25"/>
        <v>0</v>
      </c>
      <c r="AF56" s="868"/>
      <c r="AG56" s="86"/>
    </row>
    <row r="57" spans="2:33" ht="13.15" customHeight="1" x14ac:dyDescent="0.2">
      <c r="B57" s="84"/>
      <c r="C57" s="868"/>
      <c r="D57" s="1007"/>
      <c r="E57" s="1007"/>
      <c r="F57" s="936"/>
      <c r="G57" s="1035"/>
      <c r="H57" s="936"/>
      <c r="I57" s="936"/>
      <c r="J57" s="868"/>
      <c r="K57" s="1031">
        <f t="shared" si="17"/>
        <v>0</v>
      </c>
      <c r="L57" s="1026">
        <f t="shared" si="18"/>
        <v>0</v>
      </c>
      <c r="M57" s="1026">
        <f t="shared" si="19"/>
        <v>0</v>
      </c>
      <c r="N57" s="1058" t="str">
        <f t="shared" si="20"/>
        <v>-</v>
      </c>
      <c r="O57" s="1026">
        <f t="shared" si="21"/>
        <v>0</v>
      </c>
      <c r="P57" s="868"/>
      <c r="Q57" s="1026">
        <f t="shared" si="23"/>
        <v>0</v>
      </c>
      <c r="R57" s="1026">
        <f t="shared" si="23"/>
        <v>0</v>
      </c>
      <c r="S57" s="1026">
        <f t="shared" si="22"/>
        <v>0</v>
      </c>
      <c r="T57" s="1026">
        <f t="shared" si="24"/>
        <v>0</v>
      </c>
      <c r="U57" s="1026">
        <f t="shared" si="24"/>
        <v>0</v>
      </c>
      <c r="V57" s="1026">
        <f t="shared" si="24"/>
        <v>0</v>
      </c>
      <c r="W57" s="1026">
        <f t="shared" si="24"/>
        <v>0</v>
      </c>
      <c r="X57" s="868"/>
      <c r="Y57" s="1026">
        <f t="shared" si="25"/>
        <v>0</v>
      </c>
      <c r="Z57" s="1026">
        <f t="shared" si="25"/>
        <v>0</v>
      </c>
      <c r="AA57" s="1026">
        <f t="shared" si="25"/>
        <v>0</v>
      </c>
      <c r="AB57" s="1026">
        <f t="shared" si="25"/>
        <v>0</v>
      </c>
      <c r="AC57" s="1026">
        <f t="shared" si="25"/>
        <v>0</v>
      </c>
      <c r="AD57" s="1026">
        <f t="shared" si="25"/>
        <v>0</v>
      </c>
      <c r="AE57" s="1026">
        <f t="shared" si="25"/>
        <v>0</v>
      </c>
      <c r="AF57" s="868"/>
      <c r="AG57" s="86"/>
    </row>
    <row r="58" spans="2:33" ht="13.15" customHeight="1" x14ac:dyDescent="0.2">
      <c r="B58" s="84"/>
      <c r="C58" s="868"/>
      <c r="D58" s="1007"/>
      <c r="E58" s="1007"/>
      <c r="F58" s="936"/>
      <c r="G58" s="1035"/>
      <c r="H58" s="936"/>
      <c r="I58" s="936"/>
      <c r="J58" s="868"/>
      <c r="K58" s="1031">
        <f t="shared" si="17"/>
        <v>0</v>
      </c>
      <c r="L58" s="1026">
        <f t="shared" si="18"/>
        <v>0</v>
      </c>
      <c r="M58" s="1026">
        <f t="shared" si="19"/>
        <v>0</v>
      </c>
      <c r="N58" s="1058" t="str">
        <f t="shared" si="20"/>
        <v>-</v>
      </c>
      <c r="O58" s="1026">
        <f t="shared" si="21"/>
        <v>0</v>
      </c>
      <c r="P58" s="868"/>
      <c r="Q58" s="1026">
        <f t="shared" si="23"/>
        <v>0</v>
      </c>
      <c r="R58" s="1026">
        <f t="shared" si="23"/>
        <v>0</v>
      </c>
      <c r="S58" s="1026">
        <f t="shared" si="22"/>
        <v>0</v>
      </c>
      <c r="T58" s="1026">
        <f t="shared" si="24"/>
        <v>0</v>
      </c>
      <c r="U58" s="1026">
        <f t="shared" si="24"/>
        <v>0</v>
      </c>
      <c r="V58" s="1026">
        <f t="shared" si="24"/>
        <v>0</v>
      </c>
      <c r="W58" s="1026">
        <f t="shared" si="24"/>
        <v>0</v>
      </c>
      <c r="X58" s="868"/>
      <c r="Y58" s="1026">
        <f t="shared" si="25"/>
        <v>0</v>
      </c>
      <c r="Z58" s="1026">
        <f t="shared" si="25"/>
        <v>0</v>
      </c>
      <c r="AA58" s="1026">
        <f t="shared" si="25"/>
        <v>0</v>
      </c>
      <c r="AB58" s="1026">
        <f t="shared" si="25"/>
        <v>0</v>
      </c>
      <c r="AC58" s="1026">
        <f t="shared" si="25"/>
        <v>0</v>
      </c>
      <c r="AD58" s="1026">
        <f t="shared" si="25"/>
        <v>0</v>
      </c>
      <c r="AE58" s="1026">
        <f t="shared" si="25"/>
        <v>0</v>
      </c>
      <c r="AF58" s="868"/>
      <c r="AG58" s="86"/>
    </row>
    <row r="59" spans="2:33" ht="13.15" customHeight="1" x14ac:dyDescent="0.2">
      <c r="B59" s="84"/>
      <c r="C59" s="868"/>
      <c r="D59" s="1007"/>
      <c r="E59" s="1007"/>
      <c r="F59" s="936"/>
      <c r="G59" s="1035"/>
      <c r="H59" s="936"/>
      <c r="I59" s="936"/>
      <c r="J59" s="868"/>
      <c r="K59" s="1031">
        <f t="shared" si="17"/>
        <v>0</v>
      </c>
      <c r="L59" s="1026">
        <f t="shared" si="18"/>
        <v>0</v>
      </c>
      <c r="M59" s="1026">
        <f t="shared" si="19"/>
        <v>0</v>
      </c>
      <c r="N59" s="1058" t="str">
        <f t="shared" si="20"/>
        <v>-</v>
      </c>
      <c r="O59" s="1026">
        <f t="shared" si="21"/>
        <v>0</v>
      </c>
      <c r="P59" s="868"/>
      <c r="Q59" s="1026">
        <f t="shared" si="23"/>
        <v>0</v>
      </c>
      <c r="R59" s="1026">
        <f t="shared" si="23"/>
        <v>0</v>
      </c>
      <c r="S59" s="1026">
        <f t="shared" si="22"/>
        <v>0</v>
      </c>
      <c r="T59" s="1026">
        <f t="shared" si="24"/>
        <v>0</v>
      </c>
      <c r="U59" s="1026">
        <f t="shared" si="24"/>
        <v>0</v>
      </c>
      <c r="V59" s="1026">
        <f t="shared" si="24"/>
        <v>0</v>
      </c>
      <c r="W59" s="1026">
        <f t="shared" si="24"/>
        <v>0</v>
      </c>
      <c r="X59" s="868"/>
      <c r="Y59" s="1026">
        <f t="shared" si="25"/>
        <v>0</v>
      </c>
      <c r="Z59" s="1026">
        <f t="shared" si="25"/>
        <v>0</v>
      </c>
      <c r="AA59" s="1026">
        <f t="shared" si="25"/>
        <v>0</v>
      </c>
      <c r="AB59" s="1026">
        <f t="shared" si="25"/>
        <v>0</v>
      </c>
      <c r="AC59" s="1026">
        <f t="shared" si="25"/>
        <v>0</v>
      </c>
      <c r="AD59" s="1026">
        <f t="shared" si="25"/>
        <v>0</v>
      </c>
      <c r="AE59" s="1026">
        <f t="shared" si="25"/>
        <v>0</v>
      </c>
      <c r="AF59" s="868"/>
      <c r="AG59" s="86"/>
    </row>
    <row r="60" spans="2:33" ht="13.15" customHeight="1" x14ac:dyDescent="0.2">
      <c r="B60" s="84"/>
      <c r="C60" s="868"/>
      <c r="D60" s="1007"/>
      <c r="E60" s="1007"/>
      <c r="F60" s="936"/>
      <c r="G60" s="1035"/>
      <c r="H60" s="936"/>
      <c r="I60" s="936"/>
      <c r="J60" s="868"/>
      <c r="K60" s="1031">
        <f t="shared" si="17"/>
        <v>0</v>
      </c>
      <c r="L60" s="1026">
        <f t="shared" si="18"/>
        <v>0</v>
      </c>
      <c r="M60" s="1026">
        <f t="shared" si="19"/>
        <v>0</v>
      </c>
      <c r="N60" s="1058" t="str">
        <f t="shared" si="20"/>
        <v>-</v>
      </c>
      <c r="O60" s="1026">
        <f t="shared" si="21"/>
        <v>0</v>
      </c>
      <c r="P60" s="868"/>
      <c r="Q60" s="1026">
        <f t="shared" si="23"/>
        <v>0</v>
      </c>
      <c r="R60" s="1026">
        <f t="shared" si="23"/>
        <v>0</v>
      </c>
      <c r="S60" s="1026">
        <f t="shared" si="22"/>
        <v>0</v>
      </c>
      <c r="T60" s="1026">
        <f t="shared" si="24"/>
        <v>0</v>
      </c>
      <c r="U60" s="1026">
        <f t="shared" si="24"/>
        <v>0</v>
      </c>
      <c r="V60" s="1026">
        <f t="shared" si="24"/>
        <v>0</v>
      </c>
      <c r="W60" s="1026">
        <f t="shared" si="24"/>
        <v>0</v>
      </c>
      <c r="X60" s="868"/>
      <c r="Y60" s="1026">
        <f t="shared" si="25"/>
        <v>0</v>
      </c>
      <c r="Z60" s="1026">
        <f t="shared" si="25"/>
        <v>0</v>
      </c>
      <c r="AA60" s="1026">
        <f t="shared" si="25"/>
        <v>0</v>
      </c>
      <c r="AB60" s="1026">
        <f t="shared" si="25"/>
        <v>0</v>
      </c>
      <c r="AC60" s="1026">
        <f t="shared" si="25"/>
        <v>0</v>
      </c>
      <c r="AD60" s="1026">
        <f t="shared" si="25"/>
        <v>0</v>
      </c>
      <c r="AE60" s="1026">
        <f t="shared" si="25"/>
        <v>0</v>
      </c>
      <c r="AF60" s="868"/>
      <c r="AG60" s="86"/>
    </row>
    <row r="61" spans="2:33" ht="13.15" customHeight="1" x14ac:dyDescent="0.2">
      <c r="B61" s="84"/>
      <c r="C61" s="868"/>
      <c r="D61" s="1007"/>
      <c r="E61" s="1007"/>
      <c r="F61" s="936"/>
      <c r="G61" s="1035"/>
      <c r="H61" s="936"/>
      <c r="I61" s="936"/>
      <c r="J61" s="868"/>
      <c r="K61" s="1031">
        <f t="shared" si="17"/>
        <v>0</v>
      </c>
      <c r="L61" s="1026">
        <f t="shared" si="18"/>
        <v>0</v>
      </c>
      <c r="M61" s="1026">
        <f t="shared" si="19"/>
        <v>0</v>
      </c>
      <c r="N61" s="1058" t="str">
        <f t="shared" si="20"/>
        <v>-</v>
      </c>
      <c r="O61" s="1026">
        <f t="shared" si="21"/>
        <v>0</v>
      </c>
      <c r="P61" s="868"/>
      <c r="Q61" s="1026">
        <f t="shared" si="23"/>
        <v>0</v>
      </c>
      <c r="R61" s="1026">
        <f t="shared" si="23"/>
        <v>0</v>
      </c>
      <c r="S61" s="1026">
        <f t="shared" si="22"/>
        <v>0</v>
      </c>
      <c r="T61" s="1026">
        <f t="shared" si="24"/>
        <v>0</v>
      </c>
      <c r="U61" s="1026">
        <f t="shared" si="24"/>
        <v>0</v>
      </c>
      <c r="V61" s="1026">
        <f t="shared" si="24"/>
        <v>0</v>
      </c>
      <c r="W61" s="1026">
        <f t="shared" si="24"/>
        <v>0</v>
      </c>
      <c r="X61" s="868"/>
      <c r="Y61" s="1026">
        <f t="shared" si="25"/>
        <v>0</v>
      </c>
      <c r="Z61" s="1026">
        <f t="shared" si="25"/>
        <v>0</v>
      </c>
      <c r="AA61" s="1026">
        <f t="shared" si="25"/>
        <v>0</v>
      </c>
      <c r="AB61" s="1026">
        <f t="shared" si="25"/>
        <v>0</v>
      </c>
      <c r="AC61" s="1026">
        <f t="shared" si="25"/>
        <v>0</v>
      </c>
      <c r="AD61" s="1026">
        <f t="shared" si="25"/>
        <v>0</v>
      </c>
      <c r="AE61" s="1026">
        <f t="shared" si="25"/>
        <v>0</v>
      </c>
      <c r="AF61" s="868"/>
      <c r="AG61" s="86"/>
    </row>
    <row r="62" spans="2:33" ht="13.15" customHeight="1" x14ac:dyDescent="0.2">
      <c r="B62" s="84"/>
      <c r="C62" s="868"/>
      <c r="D62" s="1007"/>
      <c r="E62" s="1007"/>
      <c r="F62" s="936"/>
      <c r="G62" s="1035"/>
      <c r="H62" s="936"/>
      <c r="I62" s="936"/>
      <c r="J62" s="868"/>
      <c r="K62" s="1031">
        <f t="shared" si="17"/>
        <v>0</v>
      </c>
      <c r="L62" s="1026">
        <f t="shared" si="18"/>
        <v>0</v>
      </c>
      <c r="M62" s="1026">
        <f t="shared" si="19"/>
        <v>0</v>
      </c>
      <c r="N62" s="1058" t="str">
        <f t="shared" si="20"/>
        <v>-</v>
      </c>
      <c r="O62" s="1026">
        <f t="shared" si="21"/>
        <v>0</v>
      </c>
      <c r="P62" s="868"/>
      <c r="Q62" s="1026">
        <f t="shared" si="23"/>
        <v>0</v>
      </c>
      <c r="R62" s="1026">
        <f t="shared" si="23"/>
        <v>0</v>
      </c>
      <c r="S62" s="1026">
        <f t="shared" si="22"/>
        <v>0</v>
      </c>
      <c r="T62" s="1026">
        <f t="shared" si="24"/>
        <v>0</v>
      </c>
      <c r="U62" s="1026">
        <f t="shared" si="24"/>
        <v>0</v>
      </c>
      <c r="V62" s="1026">
        <f t="shared" si="24"/>
        <v>0</v>
      </c>
      <c r="W62" s="1026">
        <f t="shared" si="24"/>
        <v>0</v>
      </c>
      <c r="X62" s="868"/>
      <c r="Y62" s="1026">
        <f t="shared" si="25"/>
        <v>0</v>
      </c>
      <c r="Z62" s="1026">
        <f t="shared" si="25"/>
        <v>0</v>
      </c>
      <c r="AA62" s="1026">
        <f t="shared" si="25"/>
        <v>0</v>
      </c>
      <c r="AB62" s="1026">
        <f t="shared" si="25"/>
        <v>0</v>
      </c>
      <c r="AC62" s="1026">
        <f t="shared" si="25"/>
        <v>0</v>
      </c>
      <c r="AD62" s="1026">
        <f t="shared" si="25"/>
        <v>0</v>
      </c>
      <c r="AE62" s="1026">
        <f t="shared" si="25"/>
        <v>0</v>
      </c>
      <c r="AF62" s="868"/>
      <c r="AG62" s="86"/>
    </row>
    <row r="63" spans="2:33" ht="13.15" customHeight="1" x14ac:dyDescent="0.2">
      <c r="B63" s="84"/>
      <c r="C63" s="868"/>
      <c r="D63" s="1007"/>
      <c r="E63" s="1007"/>
      <c r="F63" s="936"/>
      <c r="G63" s="1035"/>
      <c r="H63" s="936"/>
      <c r="I63" s="936"/>
      <c r="J63" s="868"/>
      <c r="K63" s="1031">
        <f t="shared" si="17"/>
        <v>0</v>
      </c>
      <c r="L63" s="1026">
        <f t="shared" si="18"/>
        <v>0</v>
      </c>
      <c r="M63" s="1026">
        <f t="shared" si="19"/>
        <v>0</v>
      </c>
      <c r="N63" s="1058" t="str">
        <f t="shared" si="20"/>
        <v>-</v>
      </c>
      <c r="O63" s="1026">
        <f t="shared" si="21"/>
        <v>0</v>
      </c>
      <c r="P63" s="868"/>
      <c r="Q63" s="1026">
        <f t="shared" si="23"/>
        <v>0</v>
      </c>
      <c r="R63" s="1026">
        <f t="shared" si="23"/>
        <v>0</v>
      </c>
      <c r="S63" s="1026">
        <f t="shared" si="22"/>
        <v>0</v>
      </c>
      <c r="T63" s="1026">
        <f t="shared" si="24"/>
        <v>0</v>
      </c>
      <c r="U63" s="1026">
        <f t="shared" si="24"/>
        <v>0</v>
      </c>
      <c r="V63" s="1026">
        <f t="shared" si="24"/>
        <v>0</v>
      </c>
      <c r="W63" s="1026">
        <f t="shared" si="24"/>
        <v>0</v>
      </c>
      <c r="X63" s="868"/>
      <c r="Y63" s="1026">
        <f t="shared" si="25"/>
        <v>0</v>
      </c>
      <c r="Z63" s="1026">
        <f t="shared" si="25"/>
        <v>0</v>
      </c>
      <c r="AA63" s="1026">
        <f t="shared" si="25"/>
        <v>0</v>
      </c>
      <c r="AB63" s="1026">
        <f t="shared" si="25"/>
        <v>0</v>
      </c>
      <c r="AC63" s="1026">
        <f t="shared" si="25"/>
        <v>0</v>
      </c>
      <c r="AD63" s="1026">
        <f t="shared" si="25"/>
        <v>0</v>
      </c>
      <c r="AE63" s="1026">
        <f t="shared" si="25"/>
        <v>0</v>
      </c>
      <c r="AF63" s="868"/>
      <c r="AG63" s="86"/>
    </row>
    <row r="64" spans="2:33" ht="13.15" customHeight="1" x14ac:dyDescent="0.2">
      <c r="B64" s="84"/>
      <c r="C64" s="868"/>
      <c r="D64" s="1007"/>
      <c r="E64" s="1007"/>
      <c r="F64" s="936"/>
      <c r="G64" s="1035"/>
      <c r="H64" s="936"/>
      <c r="I64" s="936"/>
      <c r="J64" s="868"/>
      <c r="K64" s="1031">
        <f t="shared" si="17"/>
        <v>0</v>
      </c>
      <c r="L64" s="1026">
        <f t="shared" si="18"/>
        <v>0</v>
      </c>
      <c r="M64" s="1026">
        <f t="shared" si="19"/>
        <v>0</v>
      </c>
      <c r="N64" s="1058" t="str">
        <f t="shared" si="20"/>
        <v>-</v>
      </c>
      <c r="O64" s="1026">
        <f t="shared" si="21"/>
        <v>0</v>
      </c>
      <c r="P64" s="868"/>
      <c r="Q64" s="1026">
        <f t="shared" si="23"/>
        <v>0</v>
      </c>
      <c r="R64" s="1026">
        <f t="shared" si="23"/>
        <v>0</v>
      </c>
      <c r="S64" s="1026">
        <f t="shared" si="22"/>
        <v>0</v>
      </c>
      <c r="T64" s="1026">
        <f t="shared" si="24"/>
        <v>0</v>
      </c>
      <c r="U64" s="1026">
        <f t="shared" si="24"/>
        <v>0</v>
      </c>
      <c r="V64" s="1026">
        <f t="shared" si="24"/>
        <v>0</v>
      </c>
      <c r="W64" s="1026">
        <f t="shared" si="24"/>
        <v>0</v>
      </c>
      <c r="X64" s="868"/>
      <c r="Y64" s="1026">
        <f t="shared" ref="Y64:AE70" si="26">IF(Y$8=$H64,($F64*$G64),0)</f>
        <v>0</v>
      </c>
      <c r="Z64" s="1026">
        <f t="shared" si="26"/>
        <v>0</v>
      </c>
      <c r="AA64" s="1026">
        <f t="shared" si="26"/>
        <v>0</v>
      </c>
      <c r="AB64" s="1026">
        <f t="shared" si="26"/>
        <v>0</v>
      </c>
      <c r="AC64" s="1026">
        <f t="shared" si="26"/>
        <v>0</v>
      </c>
      <c r="AD64" s="1026">
        <f t="shared" si="26"/>
        <v>0</v>
      </c>
      <c r="AE64" s="1026">
        <f t="shared" si="26"/>
        <v>0</v>
      </c>
      <c r="AF64" s="868"/>
      <c r="AG64" s="86"/>
    </row>
    <row r="65" spans="2:33" ht="13.15" customHeight="1" x14ac:dyDescent="0.2">
      <c r="B65" s="84"/>
      <c r="C65" s="868"/>
      <c r="D65" s="1007"/>
      <c r="E65" s="1007"/>
      <c r="F65" s="936"/>
      <c r="G65" s="1035"/>
      <c r="H65" s="936"/>
      <c r="I65" s="936"/>
      <c r="J65" s="868"/>
      <c r="K65" s="1031">
        <f t="shared" si="17"/>
        <v>0</v>
      </c>
      <c r="L65" s="1026">
        <f t="shared" si="18"/>
        <v>0</v>
      </c>
      <c r="M65" s="1026">
        <f t="shared" si="19"/>
        <v>0</v>
      </c>
      <c r="N65" s="1058" t="str">
        <f t="shared" si="20"/>
        <v>-</v>
      </c>
      <c r="O65" s="1026">
        <f t="shared" si="21"/>
        <v>0</v>
      </c>
      <c r="P65" s="868"/>
      <c r="Q65" s="1026">
        <f t="shared" si="23"/>
        <v>0</v>
      </c>
      <c r="R65" s="1026">
        <f t="shared" si="23"/>
        <v>0</v>
      </c>
      <c r="S65" s="1026">
        <f t="shared" si="22"/>
        <v>0</v>
      </c>
      <c r="T65" s="1026">
        <f t="shared" si="24"/>
        <v>0</v>
      </c>
      <c r="U65" s="1026">
        <f t="shared" si="24"/>
        <v>0</v>
      </c>
      <c r="V65" s="1026">
        <f t="shared" si="24"/>
        <v>0</v>
      </c>
      <c r="W65" s="1026">
        <f t="shared" si="24"/>
        <v>0</v>
      </c>
      <c r="X65" s="868"/>
      <c r="Y65" s="1026">
        <f t="shared" si="26"/>
        <v>0</v>
      </c>
      <c r="Z65" s="1026">
        <f t="shared" si="26"/>
        <v>0</v>
      </c>
      <c r="AA65" s="1026">
        <f t="shared" si="26"/>
        <v>0</v>
      </c>
      <c r="AB65" s="1026">
        <f t="shared" si="26"/>
        <v>0</v>
      </c>
      <c r="AC65" s="1026">
        <f t="shared" si="26"/>
        <v>0</v>
      </c>
      <c r="AD65" s="1026">
        <f t="shared" si="26"/>
        <v>0</v>
      </c>
      <c r="AE65" s="1026">
        <f t="shared" si="26"/>
        <v>0</v>
      </c>
      <c r="AF65" s="868"/>
      <c r="AG65" s="86"/>
    </row>
    <row r="66" spans="2:33" ht="13.15" customHeight="1" x14ac:dyDescent="0.2">
      <c r="B66" s="84"/>
      <c r="C66" s="868"/>
      <c r="D66" s="1007"/>
      <c r="E66" s="1007"/>
      <c r="F66" s="936"/>
      <c r="G66" s="1035"/>
      <c r="H66" s="936"/>
      <c r="I66" s="936"/>
      <c r="J66" s="868"/>
      <c r="K66" s="1031">
        <f t="shared" si="17"/>
        <v>0</v>
      </c>
      <c r="L66" s="1026">
        <f t="shared" si="18"/>
        <v>0</v>
      </c>
      <c r="M66" s="1026">
        <f t="shared" si="19"/>
        <v>0</v>
      </c>
      <c r="N66" s="1058" t="str">
        <f t="shared" si="20"/>
        <v>-</v>
      </c>
      <c r="O66" s="1026">
        <f t="shared" si="21"/>
        <v>0</v>
      </c>
      <c r="P66" s="868"/>
      <c r="Q66" s="1026">
        <f t="shared" si="23"/>
        <v>0</v>
      </c>
      <c r="R66" s="1026">
        <f t="shared" si="23"/>
        <v>0</v>
      </c>
      <c r="S66" s="1026">
        <f t="shared" si="22"/>
        <v>0</v>
      </c>
      <c r="T66" s="1026">
        <f t="shared" si="24"/>
        <v>0</v>
      </c>
      <c r="U66" s="1026">
        <f t="shared" si="24"/>
        <v>0</v>
      </c>
      <c r="V66" s="1026">
        <f t="shared" si="24"/>
        <v>0</v>
      </c>
      <c r="W66" s="1026">
        <f t="shared" si="24"/>
        <v>0</v>
      </c>
      <c r="X66" s="868"/>
      <c r="Y66" s="1026">
        <f t="shared" si="26"/>
        <v>0</v>
      </c>
      <c r="Z66" s="1026">
        <f t="shared" si="26"/>
        <v>0</v>
      </c>
      <c r="AA66" s="1026">
        <f t="shared" si="26"/>
        <v>0</v>
      </c>
      <c r="AB66" s="1026">
        <f t="shared" si="26"/>
        <v>0</v>
      </c>
      <c r="AC66" s="1026">
        <f t="shared" si="26"/>
        <v>0</v>
      </c>
      <c r="AD66" s="1026">
        <f t="shared" si="26"/>
        <v>0</v>
      </c>
      <c r="AE66" s="1026">
        <f t="shared" si="26"/>
        <v>0</v>
      </c>
      <c r="AF66" s="868"/>
      <c r="AG66" s="86"/>
    </row>
    <row r="67" spans="2:33" ht="13.15" customHeight="1" x14ac:dyDescent="0.2">
      <c r="B67" s="84"/>
      <c r="C67" s="868"/>
      <c r="D67" s="1007"/>
      <c r="E67" s="1007"/>
      <c r="F67" s="936"/>
      <c r="G67" s="1035"/>
      <c r="H67" s="936"/>
      <c r="I67" s="936"/>
      <c r="J67" s="868"/>
      <c r="K67" s="1031">
        <f t="shared" si="17"/>
        <v>0</v>
      </c>
      <c r="L67" s="1026">
        <f t="shared" si="18"/>
        <v>0</v>
      </c>
      <c r="M67" s="1026">
        <f t="shared" si="19"/>
        <v>0</v>
      </c>
      <c r="N67" s="1058" t="str">
        <f t="shared" si="20"/>
        <v>-</v>
      </c>
      <c r="O67" s="1026">
        <f t="shared" si="21"/>
        <v>0</v>
      </c>
      <c r="P67" s="868"/>
      <c r="Q67" s="1026">
        <f t="shared" si="23"/>
        <v>0</v>
      </c>
      <c r="R67" s="1026">
        <f t="shared" si="23"/>
        <v>0</v>
      </c>
      <c r="S67" s="1026">
        <f t="shared" si="22"/>
        <v>0</v>
      </c>
      <c r="T67" s="1026">
        <f t="shared" si="24"/>
        <v>0</v>
      </c>
      <c r="U67" s="1026">
        <f t="shared" si="24"/>
        <v>0</v>
      </c>
      <c r="V67" s="1026">
        <f t="shared" si="24"/>
        <v>0</v>
      </c>
      <c r="W67" s="1026">
        <f t="shared" si="24"/>
        <v>0</v>
      </c>
      <c r="X67" s="868"/>
      <c r="Y67" s="1026">
        <f t="shared" si="26"/>
        <v>0</v>
      </c>
      <c r="Z67" s="1026">
        <f t="shared" si="26"/>
        <v>0</v>
      </c>
      <c r="AA67" s="1026">
        <f t="shared" si="26"/>
        <v>0</v>
      </c>
      <c r="AB67" s="1026">
        <f t="shared" si="26"/>
        <v>0</v>
      </c>
      <c r="AC67" s="1026">
        <f t="shared" si="26"/>
        <v>0</v>
      </c>
      <c r="AD67" s="1026">
        <f t="shared" si="26"/>
        <v>0</v>
      </c>
      <c r="AE67" s="1026">
        <f t="shared" si="26"/>
        <v>0</v>
      </c>
      <c r="AF67" s="868"/>
      <c r="AG67" s="86"/>
    </row>
    <row r="68" spans="2:33" ht="13.15" customHeight="1" x14ac:dyDescent="0.2">
      <c r="B68" s="84"/>
      <c r="C68" s="868"/>
      <c r="D68" s="1007"/>
      <c r="E68" s="1007"/>
      <c r="F68" s="936"/>
      <c r="G68" s="1035"/>
      <c r="H68" s="936"/>
      <c r="I68" s="936"/>
      <c r="J68" s="868"/>
      <c r="K68" s="1031">
        <f t="shared" si="17"/>
        <v>0</v>
      </c>
      <c r="L68" s="1026">
        <f t="shared" si="18"/>
        <v>0</v>
      </c>
      <c r="M68" s="1026">
        <f t="shared" si="19"/>
        <v>0</v>
      </c>
      <c r="N68" s="1058" t="str">
        <f t="shared" si="20"/>
        <v>-</v>
      </c>
      <c r="O68" s="1026">
        <f t="shared" si="21"/>
        <v>0</v>
      </c>
      <c r="P68" s="868"/>
      <c r="Q68" s="1026">
        <f t="shared" si="23"/>
        <v>0</v>
      </c>
      <c r="R68" s="1026">
        <f t="shared" si="23"/>
        <v>0</v>
      </c>
      <c r="S68" s="1026">
        <f t="shared" si="22"/>
        <v>0</v>
      </c>
      <c r="T68" s="1026">
        <f t="shared" si="24"/>
        <v>0</v>
      </c>
      <c r="U68" s="1026">
        <f t="shared" si="24"/>
        <v>0</v>
      </c>
      <c r="V68" s="1026">
        <f t="shared" si="24"/>
        <v>0</v>
      </c>
      <c r="W68" s="1026">
        <f t="shared" si="24"/>
        <v>0</v>
      </c>
      <c r="X68" s="868"/>
      <c r="Y68" s="1026">
        <f t="shared" si="26"/>
        <v>0</v>
      </c>
      <c r="Z68" s="1026">
        <f t="shared" si="26"/>
        <v>0</v>
      </c>
      <c r="AA68" s="1026">
        <f t="shared" si="26"/>
        <v>0</v>
      </c>
      <c r="AB68" s="1026">
        <f t="shared" si="26"/>
        <v>0</v>
      </c>
      <c r="AC68" s="1026">
        <f t="shared" si="26"/>
        <v>0</v>
      </c>
      <c r="AD68" s="1026">
        <f t="shared" si="26"/>
        <v>0</v>
      </c>
      <c r="AE68" s="1026">
        <f t="shared" si="26"/>
        <v>0</v>
      </c>
      <c r="AF68" s="868"/>
      <c r="AG68" s="86"/>
    </row>
    <row r="69" spans="2:33" ht="13.15" customHeight="1" x14ac:dyDescent="0.2">
      <c r="B69" s="84"/>
      <c r="C69" s="868"/>
      <c r="D69" s="1007"/>
      <c r="E69" s="1007"/>
      <c r="F69" s="936"/>
      <c r="G69" s="1035"/>
      <c r="H69" s="936"/>
      <c r="I69" s="936"/>
      <c r="J69" s="868"/>
      <c r="K69" s="1031">
        <f t="shared" si="17"/>
        <v>0</v>
      </c>
      <c r="L69" s="1026">
        <f t="shared" si="18"/>
        <v>0</v>
      </c>
      <c r="M69" s="1026">
        <f t="shared" si="19"/>
        <v>0</v>
      </c>
      <c r="N69" s="1058" t="str">
        <f t="shared" si="20"/>
        <v>-</v>
      </c>
      <c r="O69" s="1026">
        <f t="shared" si="21"/>
        <v>0</v>
      </c>
      <c r="P69" s="868"/>
      <c r="Q69" s="1026">
        <f t="shared" si="23"/>
        <v>0</v>
      </c>
      <c r="R69" s="1026">
        <f t="shared" si="23"/>
        <v>0</v>
      </c>
      <c r="S69" s="1026">
        <f t="shared" si="22"/>
        <v>0</v>
      </c>
      <c r="T69" s="1026">
        <f t="shared" si="24"/>
        <v>0</v>
      </c>
      <c r="U69" s="1026">
        <f t="shared" si="24"/>
        <v>0</v>
      </c>
      <c r="V69" s="1026">
        <f t="shared" si="24"/>
        <v>0</v>
      </c>
      <c r="W69" s="1026">
        <f t="shared" si="24"/>
        <v>0</v>
      </c>
      <c r="X69" s="868"/>
      <c r="Y69" s="1026">
        <f t="shared" si="26"/>
        <v>0</v>
      </c>
      <c r="Z69" s="1026">
        <f t="shared" si="26"/>
        <v>0</v>
      </c>
      <c r="AA69" s="1026">
        <f t="shared" si="26"/>
        <v>0</v>
      </c>
      <c r="AB69" s="1026">
        <f t="shared" si="26"/>
        <v>0</v>
      </c>
      <c r="AC69" s="1026">
        <f t="shared" si="26"/>
        <v>0</v>
      </c>
      <c r="AD69" s="1026">
        <f t="shared" si="26"/>
        <v>0</v>
      </c>
      <c r="AE69" s="1026">
        <f t="shared" si="26"/>
        <v>0</v>
      </c>
      <c r="AF69" s="868"/>
      <c r="AG69" s="86"/>
    </row>
    <row r="70" spans="2:33" ht="13.15" customHeight="1" x14ac:dyDescent="0.2">
      <c r="B70" s="84"/>
      <c r="C70" s="868"/>
      <c r="D70" s="919"/>
      <c r="E70" s="919"/>
      <c r="F70" s="919"/>
      <c r="G70" s="919"/>
      <c r="H70" s="919"/>
      <c r="I70" s="919"/>
      <c r="J70" s="868"/>
      <c r="K70" s="1031">
        <f t="shared" si="17"/>
        <v>0</v>
      </c>
      <c r="L70" s="1040">
        <f t="shared" si="18"/>
        <v>0</v>
      </c>
      <c r="M70" s="1040">
        <f t="shared" si="19"/>
        <v>0</v>
      </c>
      <c r="N70" s="1059" t="str">
        <f t="shared" si="20"/>
        <v>-</v>
      </c>
      <c r="O70" s="1040">
        <f t="shared" si="21"/>
        <v>0</v>
      </c>
      <c r="P70" s="868"/>
      <c r="Q70" s="1040">
        <f t="shared" si="23"/>
        <v>0</v>
      </c>
      <c r="R70" s="1040">
        <f t="shared" si="23"/>
        <v>0</v>
      </c>
      <c r="S70" s="1040">
        <f>(IF(S$8&lt;$H70,0,IF($N70&lt;=S$8-1,0,$M70)))</f>
        <v>0</v>
      </c>
      <c r="T70" s="1040">
        <f t="shared" si="24"/>
        <v>0</v>
      </c>
      <c r="U70" s="1040">
        <f t="shared" si="24"/>
        <v>0</v>
      </c>
      <c r="V70" s="1040">
        <f t="shared" si="24"/>
        <v>0</v>
      </c>
      <c r="W70" s="1040">
        <f t="shared" si="24"/>
        <v>0</v>
      </c>
      <c r="X70" s="868"/>
      <c r="Y70" s="1040">
        <f t="shared" si="26"/>
        <v>0</v>
      </c>
      <c r="Z70" s="1040">
        <f t="shared" si="26"/>
        <v>0</v>
      </c>
      <c r="AA70" s="1040">
        <f t="shared" si="26"/>
        <v>0</v>
      </c>
      <c r="AB70" s="1040">
        <f t="shared" si="26"/>
        <v>0</v>
      </c>
      <c r="AC70" s="1040">
        <f t="shared" si="26"/>
        <v>0</v>
      </c>
      <c r="AD70" s="1040">
        <f t="shared" si="26"/>
        <v>0</v>
      </c>
      <c r="AE70" s="1040">
        <f t="shared" si="26"/>
        <v>0</v>
      </c>
      <c r="AF70" s="868"/>
      <c r="AG70" s="86"/>
    </row>
    <row r="71" spans="2:33" ht="13.15" customHeight="1" x14ac:dyDescent="0.2">
      <c r="B71" s="84"/>
      <c r="C71" s="868"/>
      <c r="D71" s="921"/>
      <c r="E71" s="921"/>
      <c r="F71" s="919"/>
      <c r="G71" s="1022"/>
      <c r="H71" s="919"/>
      <c r="I71" s="919"/>
      <c r="J71" s="868"/>
      <c r="K71" s="1031"/>
      <c r="L71" s="1022"/>
      <c r="M71" s="1022"/>
      <c r="N71" s="1056"/>
      <c r="O71" s="1022"/>
      <c r="P71" s="868"/>
      <c r="Q71" s="1022"/>
      <c r="R71" s="1022"/>
      <c r="S71" s="1022"/>
      <c r="T71" s="1022"/>
      <c r="U71" s="1022"/>
      <c r="V71" s="1022"/>
      <c r="W71" s="1022"/>
      <c r="X71" s="868"/>
      <c r="Y71" s="1060"/>
      <c r="Z71" s="1022"/>
      <c r="AA71" s="1022"/>
      <c r="AB71" s="1022"/>
      <c r="AC71" s="1022"/>
      <c r="AD71" s="1022"/>
      <c r="AE71" s="1022"/>
      <c r="AF71" s="868"/>
      <c r="AG71" s="86"/>
    </row>
    <row r="72" spans="2:33" ht="13.15" customHeight="1" x14ac:dyDescent="0.2">
      <c r="B72" s="94"/>
      <c r="C72" s="91"/>
      <c r="D72" s="152"/>
      <c r="E72" s="152"/>
      <c r="F72" s="92"/>
      <c r="G72" s="92"/>
      <c r="H72" s="92"/>
      <c r="I72" s="92"/>
      <c r="J72" s="91"/>
      <c r="K72" s="91"/>
      <c r="L72" s="91"/>
      <c r="M72" s="91"/>
      <c r="N72" s="91"/>
      <c r="O72" s="91"/>
      <c r="P72" s="91"/>
      <c r="Q72" s="91"/>
      <c r="R72" s="91"/>
      <c r="S72" s="91"/>
      <c r="T72" s="91"/>
      <c r="U72" s="91"/>
      <c r="V72" s="91"/>
      <c r="W72" s="91"/>
      <c r="X72" s="91"/>
      <c r="Y72" s="91"/>
      <c r="Z72" s="91"/>
      <c r="AA72" s="91"/>
      <c r="AB72" s="91"/>
      <c r="AC72" s="91"/>
      <c r="AD72" s="91"/>
      <c r="AE72" s="91"/>
      <c r="AF72" s="91"/>
      <c r="AG72" s="93"/>
    </row>
    <row r="73" spans="2:33" s="429" customFormat="1" ht="13.15" customHeight="1" x14ac:dyDescent="0.2">
      <c r="D73" s="597"/>
      <c r="E73" s="597"/>
      <c r="F73" s="560"/>
      <c r="G73" s="560"/>
      <c r="H73" s="560"/>
      <c r="I73" s="560"/>
      <c r="Y73" s="565"/>
    </row>
    <row r="74" spans="2:33" s="429" customFormat="1" ht="13.15" customHeight="1" x14ac:dyDescent="0.2">
      <c r="D74" s="597"/>
      <c r="E74" s="597"/>
      <c r="F74" s="560"/>
      <c r="G74" s="560"/>
      <c r="H74" s="560"/>
      <c r="I74" s="560"/>
      <c r="Y74" s="565"/>
    </row>
    <row r="75" spans="2:33" s="429" customFormat="1" ht="13.15" customHeight="1" x14ac:dyDescent="0.2">
      <c r="D75" s="597"/>
      <c r="E75" s="597"/>
      <c r="F75" s="560"/>
      <c r="G75" s="560"/>
      <c r="H75" s="560"/>
      <c r="I75" s="560"/>
      <c r="Y75" s="565"/>
    </row>
    <row r="76" spans="2:33" s="429" customFormat="1" ht="13.15" customHeight="1" x14ac:dyDescent="0.2">
      <c r="D76" s="597"/>
      <c r="E76" s="597"/>
      <c r="F76" s="560"/>
      <c r="G76" s="560"/>
      <c r="H76" s="560"/>
      <c r="I76" s="560"/>
      <c r="Y76" s="565"/>
    </row>
    <row r="77" spans="2:33" s="429" customFormat="1" ht="13.15" customHeight="1" x14ac:dyDescent="0.2">
      <c r="D77" s="597"/>
      <c r="E77" s="597"/>
      <c r="F77" s="560"/>
      <c r="G77" s="560"/>
      <c r="H77" s="560"/>
      <c r="I77" s="560"/>
      <c r="Y77" s="565"/>
    </row>
    <row r="78" spans="2:33" s="429" customFormat="1" ht="13.15" customHeight="1" x14ac:dyDescent="0.2">
      <c r="D78" s="597"/>
      <c r="E78" s="597"/>
      <c r="F78" s="560"/>
      <c r="G78" s="560"/>
      <c r="H78" s="560"/>
      <c r="I78" s="560"/>
      <c r="Y78" s="565"/>
    </row>
    <row r="79" spans="2:33" s="429" customFormat="1" ht="13.15" customHeight="1" x14ac:dyDescent="0.2">
      <c r="D79" s="597"/>
      <c r="E79" s="597"/>
      <c r="F79" s="560"/>
      <c r="G79" s="560"/>
      <c r="H79" s="560"/>
      <c r="I79" s="560"/>
      <c r="Y79" s="565"/>
    </row>
    <row r="80" spans="2:33" s="429" customFormat="1" ht="13.15" customHeight="1" x14ac:dyDescent="0.2">
      <c r="D80" s="597"/>
      <c r="E80" s="597"/>
      <c r="F80" s="560"/>
      <c r="G80" s="560"/>
      <c r="H80" s="560"/>
      <c r="I80" s="560"/>
      <c r="Y80" s="565"/>
    </row>
    <row r="81" spans="4:25" s="429" customFormat="1" ht="13.15" customHeight="1" x14ac:dyDescent="0.2">
      <c r="D81" s="597"/>
      <c r="E81" s="597"/>
      <c r="F81" s="560"/>
      <c r="G81" s="560"/>
      <c r="H81" s="560"/>
      <c r="I81" s="560"/>
      <c r="Y81" s="565"/>
    </row>
    <row r="82" spans="4:25" s="429" customFormat="1" ht="13.15" customHeight="1" x14ac:dyDescent="0.2">
      <c r="D82" s="597"/>
      <c r="E82" s="597"/>
      <c r="F82" s="560"/>
      <c r="G82" s="560"/>
      <c r="H82" s="560"/>
      <c r="I82" s="560"/>
      <c r="Y82" s="565"/>
    </row>
    <row r="83" spans="4:25" s="429" customFormat="1" ht="13.15" customHeight="1" x14ac:dyDescent="0.2">
      <c r="D83" s="597"/>
      <c r="E83" s="597"/>
      <c r="F83" s="560"/>
      <c r="G83" s="560"/>
      <c r="H83" s="560"/>
      <c r="I83" s="560"/>
      <c r="Y83" s="565"/>
    </row>
    <row r="84" spans="4:25" s="429" customFormat="1" ht="13.15" customHeight="1" x14ac:dyDescent="0.2">
      <c r="D84" s="597"/>
      <c r="E84" s="597"/>
      <c r="F84" s="560"/>
      <c r="G84" s="560"/>
      <c r="H84" s="560"/>
      <c r="I84" s="560"/>
      <c r="Y84" s="565"/>
    </row>
    <row r="85" spans="4:25" s="429" customFormat="1" ht="13.15" customHeight="1" x14ac:dyDescent="0.2">
      <c r="D85" s="597"/>
      <c r="E85" s="597"/>
      <c r="F85" s="560"/>
      <c r="G85" s="560"/>
      <c r="H85" s="560"/>
      <c r="I85" s="560"/>
      <c r="Y85" s="565"/>
    </row>
    <row r="86" spans="4:25" s="429" customFormat="1" ht="13.15" customHeight="1" x14ac:dyDescent="0.2">
      <c r="D86" s="597"/>
      <c r="E86" s="597"/>
      <c r="F86" s="560"/>
      <c r="G86" s="560"/>
      <c r="H86" s="560"/>
      <c r="I86" s="560"/>
      <c r="Y86" s="565"/>
    </row>
    <row r="87" spans="4:25" s="429" customFormat="1" ht="13.15" customHeight="1" x14ac:dyDescent="0.2">
      <c r="D87" s="597"/>
      <c r="E87" s="597"/>
      <c r="F87" s="560"/>
      <c r="G87" s="560"/>
      <c r="H87" s="560"/>
      <c r="I87" s="560"/>
      <c r="Y87" s="565"/>
    </row>
    <row r="88" spans="4:25" s="429" customFormat="1" ht="13.15" customHeight="1" x14ac:dyDescent="0.2">
      <c r="D88" s="597"/>
      <c r="E88" s="597"/>
      <c r="F88" s="560"/>
      <c r="G88" s="560"/>
      <c r="H88" s="560"/>
      <c r="I88" s="560"/>
      <c r="Y88" s="565"/>
    </row>
    <row r="89" spans="4:25" s="429" customFormat="1" ht="13.15" customHeight="1" x14ac:dyDescent="0.2">
      <c r="D89" s="597"/>
      <c r="E89" s="597"/>
      <c r="F89" s="560"/>
      <c r="G89" s="560"/>
      <c r="H89" s="560"/>
      <c r="I89" s="560"/>
      <c r="Y89" s="565"/>
    </row>
    <row r="90" spans="4:25" s="429" customFormat="1" ht="13.15" customHeight="1" x14ac:dyDescent="0.2">
      <c r="D90" s="597"/>
      <c r="E90" s="597"/>
      <c r="F90" s="560"/>
      <c r="G90" s="560"/>
      <c r="H90" s="560"/>
      <c r="I90" s="560"/>
      <c r="Y90" s="565"/>
    </row>
    <row r="91" spans="4:25" s="429" customFormat="1" ht="13.15" customHeight="1" x14ac:dyDescent="0.2">
      <c r="D91" s="597"/>
      <c r="E91" s="597"/>
      <c r="F91" s="560"/>
      <c r="G91" s="560"/>
      <c r="H91" s="560"/>
      <c r="I91" s="560"/>
      <c r="Y91" s="565"/>
    </row>
    <row r="92" spans="4:25" s="429" customFormat="1" ht="13.15" customHeight="1" x14ac:dyDescent="0.2">
      <c r="D92" s="597"/>
      <c r="E92" s="597"/>
      <c r="F92" s="560"/>
      <c r="G92" s="560"/>
      <c r="H92" s="560"/>
      <c r="I92" s="560"/>
      <c r="Y92" s="565"/>
    </row>
    <row r="93" spans="4:25" s="429" customFormat="1" ht="13.15" customHeight="1" x14ac:dyDescent="0.2">
      <c r="D93" s="597"/>
      <c r="E93" s="597"/>
      <c r="F93" s="560"/>
      <c r="G93" s="560"/>
      <c r="H93" s="560"/>
      <c r="I93" s="560"/>
      <c r="Y93" s="565"/>
    </row>
    <row r="94" spans="4:25" s="429" customFormat="1" ht="13.15" customHeight="1" x14ac:dyDescent="0.2">
      <c r="D94" s="597"/>
      <c r="E94" s="597"/>
      <c r="F94" s="560"/>
      <c r="G94" s="560"/>
      <c r="H94" s="560"/>
      <c r="I94" s="560"/>
      <c r="Y94" s="565"/>
    </row>
    <row r="95" spans="4:25" s="429" customFormat="1" ht="13.15" customHeight="1" x14ac:dyDescent="0.2">
      <c r="D95" s="597"/>
      <c r="E95" s="597"/>
      <c r="F95" s="560"/>
      <c r="G95" s="560"/>
      <c r="H95" s="560"/>
      <c r="I95" s="560"/>
      <c r="Y95" s="565"/>
    </row>
    <row r="96" spans="4:25" s="429" customFormat="1" ht="13.15" customHeight="1" x14ac:dyDescent="0.2">
      <c r="D96" s="597"/>
      <c r="E96" s="597"/>
      <c r="F96" s="560"/>
      <c r="G96" s="560"/>
      <c r="H96" s="560"/>
      <c r="I96" s="560"/>
      <c r="Y96" s="565"/>
    </row>
    <row r="97" spans="4:25" s="429" customFormat="1" ht="13.15" customHeight="1" x14ac:dyDescent="0.2">
      <c r="D97" s="597"/>
      <c r="E97" s="597"/>
      <c r="F97" s="560"/>
      <c r="G97" s="560"/>
      <c r="H97" s="560"/>
      <c r="I97" s="560"/>
      <c r="Y97" s="565"/>
    </row>
    <row r="98" spans="4:25" s="429" customFormat="1" ht="13.15" customHeight="1" x14ac:dyDescent="0.2">
      <c r="D98" s="597"/>
      <c r="E98" s="597"/>
      <c r="F98" s="560"/>
      <c r="G98" s="560"/>
      <c r="H98" s="560"/>
      <c r="I98" s="560"/>
      <c r="Y98" s="565"/>
    </row>
    <row r="99" spans="4:25" s="429" customFormat="1" ht="13.15" customHeight="1" x14ac:dyDescent="0.2">
      <c r="D99" s="597"/>
      <c r="E99" s="597"/>
      <c r="F99" s="560"/>
      <c r="G99" s="560"/>
      <c r="H99" s="560"/>
      <c r="I99" s="560"/>
      <c r="Y99" s="565"/>
    </row>
    <row r="100" spans="4:25" s="429" customFormat="1" ht="13.15" customHeight="1" x14ac:dyDescent="0.2">
      <c r="D100" s="597"/>
      <c r="E100" s="597"/>
      <c r="F100" s="560"/>
      <c r="G100" s="560"/>
      <c r="H100" s="560"/>
      <c r="I100" s="560"/>
      <c r="Y100" s="565"/>
    </row>
    <row r="101" spans="4:25" s="429" customFormat="1" ht="13.15" customHeight="1" x14ac:dyDescent="0.2">
      <c r="D101" s="597"/>
      <c r="E101" s="597"/>
      <c r="F101" s="560"/>
      <c r="G101" s="560"/>
      <c r="H101" s="560"/>
      <c r="I101" s="560"/>
      <c r="Y101" s="565"/>
    </row>
    <row r="102" spans="4:25" s="429" customFormat="1" ht="13.15" customHeight="1" x14ac:dyDescent="0.2">
      <c r="D102" s="597"/>
      <c r="E102" s="597"/>
      <c r="F102" s="560"/>
      <c r="G102" s="560"/>
      <c r="H102" s="560"/>
      <c r="I102" s="560"/>
      <c r="Y102" s="565"/>
    </row>
    <row r="103" spans="4:25" s="429" customFormat="1" ht="13.15" customHeight="1" x14ac:dyDescent="0.2">
      <c r="D103" s="597"/>
      <c r="E103" s="597"/>
      <c r="F103" s="560"/>
      <c r="G103" s="560"/>
      <c r="H103" s="560"/>
      <c r="I103" s="560"/>
      <c r="Y103" s="565"/>
    </row>
    <row r="104" spans="4:25" s="429" customFormat="1" ht="13.15" customHeight="1" x14ac:dyDescent="0.2">
      <c r="D104" s="597"/>
      <c r="E104" s="597"/>
      <c r="F104" s="560"/>
      <c r="G104" s="560"/>
      <c r="H104" s="560"/>
      <c r="I104" s="560"/>
      <c r="Y104" s="565"/>
    </row>
    <row r="105" spans="4:25" s="429" customFormat="1" ht="13.15" customHeight="1" x14ac:dyDescent="0.2">
      <c r="D105" s="597"/>
      <c r="E105" s="597"/>
      <c r="F105" s="560"/>
      <c r="G105" s="560"/>
      <c r="H105" s="560"/>
      <c r="I105" s="560"/>
      <c r="Y105" s="565"/>
    </row>
    <row r="106" spans="4:25" s="429" customFormat="1" ht="13.15" customHeight="1" x14ac:dyDescent="0.2">
      <c r="D106" s="597"/>
      <c r="E106" s="597"/>
      <c r="F106" s="560"/>
      <c r="G106" s="560"/>
      <c r="H106" s="560"/>
      <c r="I106" s="560"/>
      <c r="Y106" s="565"/>
    </row>
    <row r="107" spans="4:25" s="429" customFormat="1" ht="13.15" customHeight="1" x14ac:dyDescent="0.2">
      <c r="D107" s="597"/>
      <c r="E107" s="597"/>
      <c r="F107" s="560"/>
      <c r="G107" s="560"/>
      <c r="H107" s="560"/>
      <c r="I107" s="560"/>
      <c r="Y107" s="565"/>
    </row>
    <row r="108" spans="4:25" s="429" customFormat="1" ht="13.15" customHeight="1" x14ac:dyDescent="0.2">
      <c r="D108" s="597"/>
      <c r="E108" s="597"/>
      <c r="F108" s="560"/>
      <c r="G108" s="560"/>
      <c r="H108" s="560"/>
      <c r="I108" s="560"/>
      <c r="Y108" s="565"/>
    </row>
    <row r="109" spans="4:25" s="429" customFormat="1" ht="13.15" customHeight="1" x14ac:dyDescent="0.2">
      <c r="D109" s="597"/>
      <c r="E109" s="597"/>
      <c r="F109" s="560"/>
      <c r="G109" s="560"/>
      <c r="H109" s="560"/>
      <c r="I109" s="560"/>
      <c r="Y109" s="565"/>
    </row>
    <row r="110" spans="4:25" s="429" customFormat="1" ht="13.15" customHeight="1" x14ac:dyDescent="0.2">
      <c r="D110" s="597"/>
      <c r="E110" s="597"/>
      <c r="F110" s="560"/>
      <c r="G110" s="560"/>
      <c r="H110" s="560"/>
      <c r="I110" s="560"/>
      <c r="Y110" s="565"/>
    </row>
    <row r="111" spans="4:25" s="429" customFormat="1" ht="13.15" customHeight="1" x14ac:dyDescent="0.2">
      <c r="D111" s="597"/>
      <c r="E111" s="597"/>
      <c r="F111" s="560"/>
      <c r="G111" s="560"/>
      <c r="H111" s="560"/>
      <c r="I111" s="560"/>
      <c r="Y111" s="565"/>
    </row>
    <row r="112" spans="4:25" s="429" customFormat="1" ht="13.15" customHeight="1" x14ac:dyDescent="0.2">
      <c r="D112" s="597"/>
      <c r="E112" s="597"/>
      <c r="F112" s="560"/>
      <c r="G112" s="560"/>
      <c r="H112" s="560"/>
      <c r="I112" s="560"/>
      <c r="Y112" s="565"/>
    </row>
    <row r="113" spans="4:25" s="429" customFormat="1" ht="13.15" customHeight="1" x14ac:dyDescent="0.2">
      <c r="D113" s="597"/>
      <c r="E113" s="597"/>
      <c r="F113" s="560"/>
      <c r="G113" s="560"/>
      <c r="H113" s="560"/>
      <c r="I113" s="560"/>
      <c r="Y113" s="565"/>
    </row>
    <row r="114" spans="4:25" s="429" customFormat="1" ht="13.15" customHeight="1" x14ac:dyDescent="0.2">
      <c r="D114" s="597"/>
      <c r="E114" s="597"/>
      <c r="F114" s="560"/>
      <c r="G114" s="560"/>
      <c r="H114" s="560"/>
      <c r="I114" s="560"/>
      <c r="Y114" s="565"/>
    </row>
    <row r="115" spans="4:25" s="429" customFormat="1" ht="13.15" customHeight="1" x14ac:dyDescent="0.2">
      <c r="D115" s="597"/>
      <c r="E115" s="597"/>
      <c r="F115" s="560"/>
      <c r="G115" s="560"/>
      <c r="H115" s="560"/>
      <c r="I115" s="560"/>
      <c r="Y115" s="565"/>
    </row>
    <row r="116" spans="4:25" s="429" customFormat="1" ht="13.15" customHeight="1" x14ac:dyDescent="0.2">
      <c r="D116" s="597"/>
      <c r="E116" s="597"/>
      <c r="F116" s="560"/>
      <c r="G116" s="560"/>
      <c r="H116" s="560"/>
      <c r="I116" s="560"/>
      <c r="Y116" s="565"/>
    </row>
    <row r="117" spans="4:25" s="429" customFormat="1" ht="13.15" customHeight="1" x14ac:dyDescent="0.2">
      <c r="D117" s="597"/>
      <c r="E117" s="597"/>
      <c r="F117" s="560"/>
      <c r="G117" s="560"/>
      <c r="H117" s="560"/>
      <c r="I117" s="560"/>
      <c r="Y117" s="565"/>
    </row>
    <row r="118" spans="4:25" s="429" customFormat="1" ht="13.15" customHeight="1" x14ac:dyDescent="0.2">
      <c r="D118" s="597"/>
      <c r="E118" s="597"/>
      <c r="F118" s="560"/>
      <c r="G118" s="560"/>
      <c r="H118" s="560"/>
      <c r="I118" s="560"/>
      <c r="Y118" s="565"/>
    </row>
    <row r="119" spans="4:25" s="429" customFormat="1" ht="13.15" customHeight="1" x14ac:dyDescent="0.2">
      <c r="D119" s="597"/>
      <c r="E119" s="597"/>
      <c r="F119" s="560"/>
      <c r="G119" s="560"/>
      <c r="H119" s="560"/>
      <c r="I119" s="560"/>
      <c r="Y119" s="565"/>
    </row>
    <row r="120" spans="4:25" s="429" customFormat="1" ht="13.15" customHeight="1" x14ac:dyDescent="0.2">
      <c r="D120" s="597"/>
      <c r="E120" s="597"/>
      <c r="F120" s="560"/>
      <c r="G120" s="560"/>
      <c r="H120" s="560"/>
      <c r="I120" s="560"/>
      <c r="Y120" s="565"/>
    </row>
    <row r="121" spans="4:25" s="429" customFormat="1" ht="13.15" customHeight="1" x14ac:dyDescent="0.2">
      <c r="D121" s="597"/>
      <c r="E121" s="597"/>
      <c r="F121" s="560"/>
      <c r="G121" s="560"/>
      <c r="H121" s="560"/>
      <c r="I121" s="560"/>
      <c r="Y121" s="565"/>
    </row>
    <row r="122" spans="4:25" s="429" customFormat="1" ht="13.15" customHeight="1" x14ac:dyDescent="0.2">
      <c r="D122" s="597"/>
      <c r="E122" s="597"/>
      <c r="F122" s="560"/>
      <c r="G122" s="560"/>
      <c r="H122" s="560"/>
      <c r="I122" s="560"/>
      <c r="Y122" s="565"/>
    </row>
    <row r="123" spans="4:25" s="429" customFormat="1" ht="13.15" customHeight="1" x14ac:dyDescent="0.2">
      <c r="D123" s="597"/>
      <c r="E123" s="597"/>
      <c r="F123" s="560"/>
      <c r="G123" s="560"/>
      <c r="H123" s="560"/>
      <c r="I123" s="560"/>
      <c r="Y123" s="565"/>
    </row>
    <row r="124" spans="4:25" s="429" customFormat="1" ht="13.15" customHeight="1" x14ac:dyDescent="0.2">
      <c r="D124" s="597"/>
      <c r="E124" s="597"/>
      <c r="F124" s="560"/>
      <c r="G124" s="560"/>
      <c r="H124" s="560"/>
      <c r="I124" s="560"/>
      <c r="Y124" s="565"/>
    </row>
    <row r="125" spans="4:25" s="429" customFormat="1" ht="13.15" customHeight="1" x14ac:dyDescent="0.2">
      <c r="D125" s="597"/>
      <c r="E125" s="597"/>
      <c r="F125" s="560"/>
      <c r="G125" s="560"/>
      <c r="H125" s="560"/>
      <c r="I125" s="560"/>
      <c r="Y125" s="565"/>
    </row>
    <row r="126" spans="4:25" s="429" customFormat="1" ht="13.15" customHeight="1" x14ac:dyDescent="0.2">
      <c r="D126" s="597"/>
      <c r="E126" s="597"/>
      <c r="F126" s="560"/>
      <c r="G126" s="560"/>
      <c r="H126" s="560"/>
      <c r="I126" s="560"/>
      <c r="Y126" s="565"/>
    </row>
    <row r="127" spans="4:25" s="429" customFormat="1" ht="13.15" customHeight="1" x14ac:dyDescent="0.2">
      <c r="D127" s="597"/>
      <c r="E127" s="597"/>
      <c r="F127" s="560"/>
      <c r="G127" s="560"/>
      <c r="H127" s="560"/>
      <c r="I127" s="560"/>
      <c r="Y127" s="565"/>
    </row>
    <row r="128" spans="4:25" s="429" customFormat="1" ht="13.15" customHeight="1" x14ac:dyDescent="0.2">
      <c r="D128" s="597"/>
      <c r="E128" s="597"/>
      <c r="F128" s="560"/>
      <c r="G128" s="560"/>
      <c r="H128" s="560"/>
      <c r="I128" s="560"/>
      <c r="Y128" s="565"/>
    </row>
    <row r="129" spans="4:25" s="429" customFormat="1" ht="13.15" customHeight="1" x14ac:dyDescent="0.2">
      <c r="D129" s="597"/>
      <c r="E129" s="597"/>
      <c r="F129" s="560"/>
      <c r="G129" s="560"/>
      <c r="H129" s="560"/>
      <c r="I129" s="560"/>
      <c r="Y129" s="565"/>
    </row>
    <row r="130" spans="4:25" s="429" customFormat="1" ht="13.15" customHeight="1" x14ac:dyDescent="0.2">
      <c r="D130" s="597"/>
      <c r="E130" s="597"/>
      <c r="F130" s="560"/>
      <c r="G130" s="560"/>
      <c r="H130" s="560"/>
      <c r="I130" s="560"/>
      <c r="Y130" s="565"/>
    </row>
    <row r="131" spans="4:25" s="429" customFormat="1" ht="13.15" customHeight="1" x14ac:dyDescent="0.2">
      <c r="D131" s="597"/>
      <c r="E131" s="597"/>
      <c r="F131" s="560"/>
      <c r="G131" s="560"/>
      <c r="H131" s="560"/>
      <c r="I131" s="560"/>
      <c r="Y131" s="565"/>
    </row>
    <row r="132" spans="4:25" s="429" customFormat="1" ht="13.15" customHeight="1" x14ac:dyDescent="0.2">
      <c r="D132" s="597"/>
      <c r="E132" s="597"/>
      <c r="F132" s="560"/>
      <c r="G132" s="560"/>
      <c r="H132" s="560"/>
      <c r="I132" s="560"/>
      <c r="Y132" s="565"/>
    </row>
    <row r="133" spans="4:25" s="429" customFormat="1" ht="13.15" customHeight="1" x14ac:dyDescent="0.2">
      <c r="D133" s="597"/>
      <c r="E133" s="597"/>
      <c r="F133" s="560"/>
      <c r="G133" s="560"/>
      <c r="H133" s="560"/>
      <c r="I133" s="560"/>
      <c r="Y133" s="565"/>
    </row>
    <row r="134" spans="4:25" s="429" customFormat="1" ht="13.15" customHeight="1" x14ac:dyDescent="0.2">
      <c r="D134" s="597"/>
      <c r="E134" s="597"/>
      <c r="F134" s="560"/>
      <c r="G134" s="560"/>
      <c r="H134" s="560"/>
      <c r="I134" s="560"/>
      <c r="Y134" s="565"/>
    </row>
    <row r="135" spans="4:25" s="429" customFormat="1" ht="13.15" customHeight="1" x14ac:dyDescent="0.2">
      <c r="D135" s="597"/>
      <c r="E135" s="597"/>
      <c r="F135" s="560"/>
      <c r="G135" s="560"/>
      <c r="H135" s="560"/>
      <c r="I135" s="560"/>
      <c r="Y135" s="565"/>
    </row>
    <row r="136" spans="4:25" s="429" customFormat="1" ht="13.15" customHeight="1" x14ac:dyDescent="0.2">
      <c r="D136" s="597"/>
      <c r="E136" s="597"/>
      <c r="F136" s="560"/>
      <c r="G136" s="560"/>
      <c r="H136" s="560"/>
      <c r="I136" s="560"/>
      <c r="Y136" s="565"/>
    </row>
    <row r="137" spans="4:25" s="429" customFormat="1" ht="13.15" customHeight="1" x14ac:dyDescent="0.2">
      <c r="D137" s="597"/>
      <c r="E137" s="597"/>
      <c r="F137" s="560"/>
      <c r="G137" s="560"/>
      <c r="H137" s="560"/>
      <c r="I137" s="560"/>
      <c r="Y137" s="565"/>
    </row>
    <row r="138" spans="4:25" s="429" customFormat="1" ht="13.15" customHeight="1" x14ac:dyDescent="0.2">
      <c r="D138" s="597"/>
      <c r="E138" s="597"/>
      <c r="F138" s="560"/>
      <c r="G138" s="560"/>
      <c r="H138" s="560"/>
      <c r="I138" s="560"/>
      <c r="Y138" s="565"/>
    </row>
    <row r="139" spans="4:25" s="429" customFormat="1" ht="13.15" customHeight="1" x14ac:dyDescent="0.2">
      <c r="D139" s="597"/>
      <c r="E139" s="597"/>
      <c r="F139" s="560"/>
      <c r="G139" s="560"/>
      <c r="H139" s="560"/>
      <c r="I139" s="560"/>
      <c r="Y139" s="565"/>
    </row>
    <row r="140" spans="4:25" s="429" customFormat="1" ht="13.15" customHeight="1" x14ac:dyDescent="0.2">
      <c r="D140" s="597"/>
      <c r="E140" s="597"/>
      <c r="F140" s="560"/>
      <c r="G140" s="560"/>
      <c r="H140" s="560"/>
      <c r="I140" s="560"/>
      <c r="Y140" s="565"/>
    </row>
    <row r="141" spans="4:25" s="429" customFormat="1" ht="13.15" customHeight="1" x14ac:dyDescent="0.2">
      <c r="D141" s="597"/>
      <c r="E141" s="597"/>
      <c r="F141" s="560"/>
      <c r="G141" s="560"/>
      <c r="H141" s="560"/>
      <c r="I141" s="560"/>
      <c r="Y141" s="565"/>
    </row>
    <row r="142" spans="4:25" s="429" customFormat="1" ht="13.15" customHeight="1" x14ac:dyDescent="0.2">
      <c r="D142" s="597"/>
      <c r="E142" s="597"/>
      <c r="F142" s="560"/>
      <c r="G142" s="560"/>
      <c r="H142" s="560"/>
      <c r="I142" s="560"/>
      <c r="Y142" s="565"/>
    </row>
    <row r="143" spans="4:25" s="429" customFormat="1" ht="13.15" customHeight="1" x14ac:dyDescent="0.2">
      <c r="D143" s="597"/>
      <c r="E143" s="597"/>
      <c r="F143" s="560"/>
      <c r="G143" s="560"/>
      <c r="H143" s="560"/>
      <c r="I143" s="560"/>
      <c r="Y143" s="565"/>
    </row>
    <row r="144" spans="4:25" s="429" customFormat="1" ht="13.15" customHeight="1" x14ac:dyDescent="0.2">
      <c r="D144" s="597"/>
      <c r="E144" s="597"/>
      <c r="F144" s="560"/>
      <c r="G144" s="560"/>
      <c r="H144" s="560"/>
      <c r="I144" s="560"/>
      <c r="Y144" s="565"/>
    </row>
    <row r="145" spans="4:25" s="429" customFormat="1" ht="13.15" customHeight="1" x14ac:dyDescent="0.2">
      <c r="D145" s="597"/>
      <c r="E145" s="597"/>
      <c r="F145" s="560"/>
      <c r="G145" s="560"/>
      <c r="H145" s="560"/>
      <c r="I145" s="560"/>
      <c r="Y145" s="565"/>
    </row>
    <row r="146" spans="4:25" s="429" customFormat="1" ht="13.15" customHeight="1" x14ac:dyDescent="0.2">
      <c r="D146" s="597"/>
      <c r="E146" s="597"/>
      <c r="F146" s="560"/>
      <c r="G146" s="560"/>
      <c r="H146" s="560"/>
      <c r="I146" s="560"/>
      <c r="Y146" s="565"/>
    </row>
    <row r="147" spans="4:25" s="429" customFormat="1" ht="13.15" customHeight="1" x14ac:dyDescent="0.2">
      <c r="D147" s="597"/>
      <c r="E147" s="597"/>
      <c r="F147" s="560"/>
      <c r="G147" s="560"/>
      <c r="H147" s="560"/>
      <c r="I147" s="560"/>
      <c r="Y147" s="565"/>
    </row>
    <row r="148" spans="4:25" s="429" customFormat="1" ht="13.15" customHeight="1" x14ac:dyDescent="0.2">
      <c r="D148" s="597"/>
      <c r="E148" s="597"/>
      <c r="F148" s="560"/>
      <c r="G148" s="560"/>
      <c r="H148" s="560"/>
      <c r="I148" s="560"/>
      <c r="Y148" s="565"/>
    </row>
    <row r="149" spans="4:25" s="429" customFormat="1" ht="13.15" customHeight="1" x14ac:dyDescent="0.2">
      <c r="D149" s="597"/>
      <c r="E149" s="597"/>
      <c r="F149" s="560"/>
      <c r="G149" s="560"/>
      <c r="H149" s="560"/>
      <c r="I149" s="560"/>
      <c r="Y149" s="565"/>
    </row>
    <row r="150" spans="4:25" s="429" customFormat="1" ht="13.15" customHeight="1" x14ac:dyDescent="0.2">
      <c r="D150" s="597"/>
      <c r="E150" s="597"/>
      <c r="F150" s="560"/>
      <c r="G150" s="560"/>
      <c r="H150" s="560"/>
      <c r="I150" s="560"/>
      <c r="Y150" s="565"/>
    </row>
    <row r="151" spans="4:25" s="429" customFormat="1" ht="13.15" customHeight="1" x14ac:dyDescent="0.2">
      <c r="D151" s="597"/>
      <c r="E151" s="597"/>
      <c r="F151" s="560"/>
      <c r="G151" s="560"/>
      <c r="H151" s="560"/>
      <c r="I151" s="560"/>
      <c r="Y151" s="565"/>
    </row>
    <row r="152" spans="4:25" s="429" customFormat="1" ht="13.15" customHeight="1" x14ac:dyDescent="0.2">
      <c r="D152" s="597"/>
      <c r="E152" s="597"/>
      <c r="F152" s="560"/>
      <c r="G152" s="560"/>
      <c r="H152" s="560"/>
      <c r="I152" s="560"/>
      <c r="Y152" s="565"/>
    </row>
    <row r="153" spans="4:25" s="429" customFormat="1" ht="13.15" customHeight="1" x14ac:dyDescent="0.2">
      <c r="D153" s="597"/>
      <c r="E153" s="597"/>
      <c r="F153" s="560"/>
      <c r="G153" s="560"/>
      <c r="H153" s="560"/>
      <c r="I153" s="560"/>
      <c r="Y153" s="565"/>
    </row>
    <row r="154" spans="4:25" s="429" customFormat="1" ht="13.15" customHeight="1" x14ac:dyDescent="0.2">
      <c r="D154" s="597"/>
      <c r="E154" s="597"/>
      <c r="F154" s="560"/>
      <c r="G154" s="560"/>
      <c r="H154" s="560"/>
      <c r="I154" s="560"/>
      <c r="Y154" s="565"/>
    </row>
    <row r="155" spans="4:25" s="429" customFormat="1" ht="13.15" customHeight="1" x14ac:dyDescent="0.2">
      <c r="D155" s="597"/>
      <c r="E155" s="597"/>
      <c r="F155" s="560"/>
      <c r="G155" s="560"/>
      <c r="H155" s="560"/>
      <c r="I155" s="560"/>
      <c r="Y155" s="565"/>
    </row>
    <row r="156" spans="4:25" s="429" customFormat="1" ht="13.15" customHeight="1" x14ac:dyDescent="0.2">
      <c r="D156" s="597"/>
      <c r="E156" s="597"/>
      <c r="F156" s="560"/>
      <c r="G156" s="560"/>
      <c r="H156" s="560"/>
      <c r="I156" s="560"/>
      <c r="Y156" s="565"/>
    </row>
    <row r="157" spans="4:25" s="429" customFormat="1" ht="13.15" customHeight="1" x14ac:dyDescent="0.2">
      <c r="D157" s="597"/>
      <c r="E157" s="597"/>
      <c r="F157" s="560"/>
      <c r="G157" s="560"/>
      <c r="H157" s="560"/>
      <c r="I157" s="560"/>
      <c r="Y157" s="565"/>
    </row>
    <row r="158" spans="4:25" s="429" customFormat="1" ht="13.15" customHeight="1" x14ac:dyDescent="0.2">
      <c r="D158" s="597"/>
      <c r="E158" s="597"/>
      <c r="F158" s="560"/>
      <c r="G158" s="560"/>
      <c r="H158" s="560"/>
      <c r="I158" s="560"/>
      <c r="Y158" s="565"/>
    </row>
    <row r="159" spans="4:25" s="429" customFormat="1" ht="13.15" customHeight="1" x14ac:dyDescent="0.2">
      <c r="D159" s="597"/>
      <c r="E159" s="597"/>
      <c r="F159" s="560"/>
      <c r="G159" s="560"/>
      <c r="H159" s="560"/>
      <c r="I159" s="560"/>
      <c r="Y159" s="565"/>
    </row>
    <row r="160" spans="4:25" s="429" customFormat="1" ht="13.15" customHeight="1" x14ac:dyDescent="0.2">
      <c r="D160" s="597"/>
      <c r="E160" s="597"/>
      <c r="F160" s="560"/>
      <c r="G160" s="560"/>
      <c r="H160" s="560"/>
      <c r="I160" s="560"/>
      <c r="Y160" s="565"/>
    </row>
    <row r="161" spans="4:25" s="429" customFormat="1" ht="13.15" customHeight="1" x14ac:dyDescent="0.2">
      <c r="D161" s="597"/>
      <c r="E161" s="597"/>
      <c r="F161" s="560"/>
      <c r="G161" s="560"/>
      <c r="H161" s="560"/>
      <c r="I161" s="560"/>
      <c r="Y161" s="565"/>
    </row>
    <row r="162" spans="4:25" s="429" customFormat="1" ht="13.15" customHeight="1" x14ac:dyDescent="0.2">
      <c r="D162" s="597"/>
      <c r="E162" s="597"/>
      <c r="F162" s="560"/>
      <c r="G162" s="560"/>
      <c r="H162" s="560"/>
      <c r="I162" s="560"/>
      <c r="Y162" s="565"/>
    </row>
    <row r="163" spans="4:25" s="429" customFormat="1" ht="13.15" customHeight="1" x14ac:dyDescent="0.2">
      <c r="D163" s="597"/>
      <c r="E163" s="597"/>
      <c r="F163" s="560"/>
      <c r="G163" s="560"/>
      <c r="H163" s="560"/>
      <c r="I163" s="560"/>
      <c r="Y163" s="565"/>
    </row>
    <row r="164" spans="4:25" s="429" customFormat="1" ht="13.15" customHeight="1" x14ac:dyDescent="0.2">
      <c r="D164" s="597"/>
      <c r="E164" s="597"/>
      <c r="F164" s="560"/>
      <c r="G164" s="560"/>
      <c r="H164" s="560"/>
      <c r="I164" s="560"/>
      <c r="Y164" s="565"/>
    </row>
    <row r="165" spans="4:25" s="429" customFormat="1" ht="13.15" customHeight="1" x14ac:dyDescent="0.2">
      <c r="D165" s="597"/>
      <c r="E165" s="597"/>
      <c r="F165" s="560"/>
      <c r="G165" s="560"/>
      <c r="H165" s="560"/>
      <c r="I165" s="560"/>
      <c r="Y165" s="565"/>
    </row>
    <row r="166" spans="4:25" s="429" customFormat="1" ht="13.15" customHeight="1" x14ac:dyDescent="0.2">
      <c r="D166" s="597"/>
      <c r="E166" s="597"/>
      <c r="F166" s="560"/>
      <c r="G166" s="560"/>
      <c r="H166" s="560"/>
      <c r="I166" s="560"/>
      <c r="Y166" s="565"/>
    </row>
    <row r="167" spans="4:25" s="429" customFormat="1" ht="13.15" customHeight="1" x14ac:dyDescent="0.2">
      <c r="D167" s="597"/>
      <c r="E167" s="597"/>
      <c r="F167" s="560"/>
      <c r="G167" s="560"/>
      <c r="H167" s="560"/>
      <c r="I167" s="560"/>
      <c r="Y167" s="565"/>
    </row>
    <row r="168" spans="4:25" s="429" customFormat="1" ht="13.15" customHeight="1" x14ac:dyDescent="0.2">
      <c r="D168" s="597"/>
      <c r="E168" s="597"/>
      <c r="F168" s="560"/>
      <c r="G168" s="560"/>
      <c r="H168" s="560"/>
      <c r="I168" s="560"/>
      <c r="Y168" s="565"/>
    </row>
    <row r="169" spans="4:25" s="429" customFormat="1" ht="13.15" customHeight="1" x14ac:dyDescent="0.2">
      <c r="D169" s="597"/>
      <c r="E169" s="597"/>
      <c r="F169" s="560"/>
      <c r="G169" s="560"/>
      <c r="H169" s="560"/>
      <c r="I169" s="560"/>
      <c r="Y169" s="565"/>
    </row>
    <row r="170" spans="4:25" s="429" customFormat="1" ht="13.15" customHeight="1" x14ac:dyDescent="0.2">
      <c r="D170" s="597"/>
      <c r="E170" s="597"/>
      <c r="F170" s="560"/>
      <c r="G170" s="560"/>
      <c r="H170" s="560"/>
      <c r="I170" s="560"/>
      <c r="Y170" s="565"/>
    </row>
    <row r="171" spans="4:25" s="429" customFormat="1" ht="13.15" customHeight="1" x14ac:dyDescent="0.2">
      <c r="D171" s="597"/>
      <c r="E171" s="597"/>
      <c r="F171" s="560"/>
      <c r="G171" s="560"/>
      <c r="H171" s="560"/>
      <c r="I171" s="560"/>
      <c r="Y171" s="565"/>
    </row>
    <row r="172" spans="4:25" s="429" customFormat="1" ht="13.15" customHeight="1" x14ac:dyDescent="0.2">
      <c r="D172" s="597"/>
      <c r="E172" s="597"/>
      <c r="F172" s="560"/>
      <c r="G172" s="560"/>
      <c r="H172" s="560"/>
      <c r="I172" s="560"/>
      <c r="Y172" s="565"/>
    </row>
    <row r="173" spans="4:25" s="429" customFormat="1" ht="13.15" customHeight="1" x14ac:dyDescent="0.2">
      <c r="D173" s="597"/>
      <c r="E173" s="597"/>
      <c r="F173" s="560"/>
      <c r="G173" s="560"/>
      <c r="H173" s="560"/>
      <c r="I173" s="560"/>
      <c r="Y173" s="565"/>
    </row>
    <row r="174" spans="4:25" s="429" customFormat="1" ht="13.15" customHeight="1" x14ac:dyDescent="0.2">
      <c r="D174" s="597"/>
      <c r="E174" s="597"/>
      <c r="F174" s="560"/>
      <c r="G174" s="560"/>
      <c r="H174" s="560"/>
      <c r="I174" s="560"/>
      <c r="Y174" s="565"/>
    </row>
    <row r="175" spans="4:25" s="429" customFormat="1" ht="13.15" customHeight="1" x14ac:dyDescent="0.2">
      <c r="D175" s="597"/>
      <c r="E175" s="597"/>
      <c r="F175" s="560"/>
      <c r="G175" s="560"/>
      <c r="H175" s="560"/>
      <c r="I175" s="560"/>
      <c r="Y175" s="565"/>
    </row>
    <row r="176" spans="4:25" s="429" customFormat="1" ht="13.15" customHeight="1" x14ac:dyDescent="0.2">
      <c r="D176" s="597"/>
      <c r="E176" s="597"/>
      <c r="F176" s="560"/>
      <c r="G176" s="560"/>
      <c r="H176" s="560"/>
      <c r="I176" s="560"/>
      <c r="Y176" s="565"/>
    </row>
    <row r="177" spans="4:25" s="429" customFormat="1" ht="13.15" customHeight="1" x14ac:dyDescent="0.2">
      <c r="D177" s="597"/>
      <c r="E177" s="597"/>
      <c r="F177" s="560"/>
      <c r="G177" s="560"/>
      <c r="H177" s="560"/>
      <c r="I177" s="560"/>
      <c r="Y177" s="565"/>
    </row>
    <row r="178" spans="4:25" s="429" customFormat="1" ht="13.15" customHeight="1" x14ac:dyDescent="0.2">
      <c r="D178" s="597"/>
      <c r="E178" s="597"/>
      <c r="F178" s="560"/>
      <c r="G178" s="560"/>
      <c r="H178" s="560"/>
      <c r="I178" s="560"/>
      <c r="Y178" s="565"/>
    </row>
    <row r="179" spans="4:25" s="429" customFormat="1" ht="13.15" customHeight="1" x14ac:dyDescent="0.2">
      <c r="D179" s="597"/>
      <c r="E179" s="597"/>
      <c r="F179" s="560"/>
      <c r="G179" s="560"/>
      <c r="H179" s="560"/>
      <c r="I179" s="560"/>
      <c r="Y179" s="565"/>
    </row>
    <row r="180" spans="4:25" s="429" customFormat="1" ht="13.15" customHeight="1" x14ac:dyDescent="0.2">
      <c r="D180" s="597"/>
      <c r="E180" s="597"/>
      <c r="F180" s="560"/>
      <c r="G180" s="560"/>
      <c r="H180" s="560"/>
      <c r="I180" s="560"/>
      <c r="Y180" s="565"/>
    </row>
    <row r="181" spans="4:25" s="429" customFormat="1" ht="13.15" customHeight="1" x14ac:dyDescent="0.2">
      <c r="D181" s="597"/>
      <c r="E181" s="597"/>
      <c r="F181" s="560"/>
      <c r="G181" s="560"/>
      <c r="H181" s="560"/>
      <c r="I181" s="560"/>
      <c r="Y181" s="565"/>
    </row>
    <row r="182" spans="4:25" s="429" customFormat="1" ht="13.15" customHeight="1" x14ac:dyDescent="0.2">
      <c r="D182" s="597"/>
      <c r="E182" s="597"/>
      <c r="F182" s="560"/>
      <c r="G182" s="560"/>
      <c r="H182" s="560"/>
      <c r="I182" s="560"/>
      <c r="Y182" s="565"/>
    </row>
    <row r="183" spans="4:25" s="429" customFormat="1" ht="13.15" customHeight="1" x14ac:dyDescent="0.2">
      <c r="D183" s="597"/>
      <c r="E183" s="597"/>
      <c r="F183" s="560"/>
      <c r="G183" s="560"/>
      <c r="H183" s="560"/>
      <c r="I183" s="560"/>
      <c r="Y183" s="565"/>
    </row>
    <row r="184" spans="4:25" s="429" customFormat="1" ht="13.15" customHeight="1" x14ac:dyDescent="0.2">
      <c r="D184" s="597"/>
      <c r="E184" s="597"/>
      <c r="F184" s="560"/>
      <c r="G184" s="560"/>
      <c r="H184" s="560"/>
      <c r="I184" s="560"/>
      <c r="Y184" s="565"/>
    </row>
    <row r="185" spans="4:25" s="429" customFormat="1" ht="13.15" customHeight="1" x14ac:dyDescent="0.2">
      <c r="D185" s="597"/>
      <c r="E185" s="597"/>
      <c r="F185" s="560"/>
      <c r="G185" s="560"/>
      <c r="H185" s="560"/>
      <c r="I185" s="560"/>
      <c r="Y185" s="565"/>
    </row>
    <row r="186" spans="4:25" s="429" customFormat="1" ht="13.15" customHeight="1" x14ac:dyDescent="0.2">
      <c r="D186" s="597"/>
      <c r="E186" s="597"/>
      <c r="F186" s="560"/>
      <c r="G186" s="560"/>
      <c r="H186" s="560"/>
      <c r="I186" s="560"/>
      <c r="Y186" s="565"/>
    </row>
    <row r="187" spans="4:25" s="429" customFormat="1" ht="13.15" customHeight="1" x14ac:dyDescent="0.2">
      <c r="D187" s="597"/>
      <c r="E187" s="597"/>
      <c r="F187" s="560"/>
      <c r="G187" s="560"/>
      <c r="H187" s="560"/>
      <c r="I187" s="560"/>
      <c r="Y187" s="565"/>
    </row>
    <row r="188" spans="4:25" s="429" customFormat="1" ht="13.15" customHeight="1" x14ac:dyDescent="0.2">
      <c r="D188" s="597"/>
      <c r="E188" s="597"/>
      <c r="F188" s="560"/>
      <c r="G188" s="560"/>
      <c r="H188" s="560"/>
      <c r="I188" s="560"/>
      <c r="Y188" s="565"/>
    </row>
    <row r="189" spans="4:25" s="429" customFormat="1" ht="13.15" customHeight="1" x14ac:dyDescent="0.2">
      <c r="D189" s="597"/>
      <c r="E189" s="597"/>
      <c r="F189" s="560"/>
      <c r="G189" s="560"/>
      <c r="H189" s="560"/>
      <c r="I189" s="560"/>
      <c r="Y189" s="565"/>
    </row>
    <row r="190" spans="4:25" s="429" customFormat="1" ht="13.15" customHeight="1" x14ac:dyDescent="0.2">
      <c r="D190" s="597"/>
      <c r="E190" s="597"/>
      <c r="F190" s="560"/>
      <c r="G190" s="560"/>
      <c r="H190" s="560"/>
      <c r="I190" s="560"/>
      <c r="Y190" s="565"/>
    </row>
    <row r="191" spans="4:25" s="429" customFormat="1" ht="13.15" customHeight="1" x14ac:dyDescent="0.2">
      <c r="D191" s="597"/>
      <c r="E191" s="597"/>
      <c r="F191" s="560"/>
      <c r="G191" s="560"/>
      <c r="H191" s="560"/>
      <c r="I191" s="560"/>
      <c r="Y191" s="565"/>
    </row>
    <row r="192" spans="4:25" s="429" customFormat="1" ht="13.15" customHeight="1" x14ac:dyDescent="0.2">
      <c r="D192" s="597"/>
      <c r="E192" s="597"/>
      <c r="F192" s="560"/>
      <c r="G192" s="560"/>
      <c r="H192" s="560"/>
      <c r="I192" s="560"/>
      <c r="Y192" s="565"/>
    </row>
    <row r="193" spans="4:25" s="429" customFormat="1" ht="13.15" customHeight="1" x14ac:dyDescent="0.2">
      <c r="D193" s="597"/>
      <c r="E193" s="597"/>
      <c r="F193" s="560"/>
      <c r="G193" s="560"/>
      <c r="H193" s="560"/>
      <c r="I193" s="560"/>
      <c r="Y193" s="565"/>
    </row>
    <row r="194" spans="4:25" s="429" customFormat="1" ht="13.15" customHeight="1" x14ac:dyDescent="0.2">
      <c r="D194" s="597"/>
      <c r="E194" s="597"/>
      <c r="F194" s="560"/>
      <c r="G194" s="560"/>
      <c r="H194" s="560"/>
      <c r="I194" s="560"/>
      <c r="Y194" s="565"/>
    </row>
    <row r="195" spans="4:25" s="429" customFormat="1" ht="13.15" customHeight="1" x14ac:dyDescent="0.2">
      <c r="D195" s="597"/>
      <c r="E195" s="597"/>
      <c r="F195" s="560"/>
      <c r="G195" s="560"/>
      <c r="H195" s="560"/>
      <c r="I195" s="560"/>
      <c r="Y195" s="565"/>
    </row>
    <row r="196" spans="4:25" s="429" customFormat="1" ht="13.15" customHeight="1" x14ac:dyDescent="0.2">
      <c r="D196" s="597"/>
      <c r="E196" s="597"/>
      <c r="F196" s="560"/>
      <c r="G196" s="560"/>
      <c r="H196" s="560"/>
      <c r="I196" s="560"/>
      <c r="Y196" s="565"/>
    </row>
    <row r="197" spans="4:25" s="429" customFormat="1" ht="13.15" customHeight="1" x14ac:dyDescent="0.2">
      <c r="D197" s="597"/>
      <c r="E197" s="597"/>
      <c r="F197" s="560"/>
      <c r="G197" s="560"/>
      <c r="H197" s="560"/>
      <c r="I197" s="560"/>
      <c r="Y197" s="565"/>
    </row>
    <row r="198" spans="4:25" s="429" customFormat="1" ht="13.15" customHeight="1" x14ac:dyDescent="0.2">
      <c r="D198" s="597"/>
      <c r="E198" s="597"/>
      <c r="F198" s="560"/>
      <c r="G198" s="560"/>
      <c r="H198" s="560"/>
      <c r="I198" s="560"/>
      <c r="Y198" s="565"/>
    </row>
    <row r="199" spans="4:25" s="429" customFormat="1" ht="13.15" customHeight="1" x14ac:dyDescent="0.2">
      <c r="D199" s="597"/>
      <c r="E199" s="597"/>
      <c r="F199" s="560"/>
      <c r="G199" s="560"/>
      <c r="H199" s="560"/>
      <c r="I199" s="560"/>
      <c r="Y199" s="565"/>
    </row>
    <row r="200" spans="4:25" s="429" customFormat="1" ht="13.15" customHeight="1" x14ac:dyDescent="0.2">
      <c r="D200" s="597"/>
      <c r="E200" s="597"/>
      <c r="F200" s="560"/>
      <c r="G200" s="560"/>
      <c r="H200" s="560"/>
      <c r="I200" s="560"/>
      <c r="Y200" s="565"/>
    </row>
    <row r="201" spans="4:25" s="429" customFormat="1" ht="13.15" customHeight="1" x14ac:dyDescent="0.2">
      <c r="D201" s="597"/>
      <c r="E201" s="597"/>
      <c r="F201" s="560"/>
      <c r="G201" s="560"/>
      <c r="H201" s="560"/>
      <c r="I201" s="560"/>
      <c r="Y201" s="565"/>
    </row>
    <row r="202" spans="4:25" s="429" customFormat="1" ht="13.15" customHeight="1" x14ac:dyDescent="0.2">
      <c r="D202" s="597"/>
      <c r="E202" s="597"/>
      <c r="F202" s="560"/>
      <c r="G202" s="560"/>
      <c r="H202" s="560"/>
      <c r="I202" s="560"/>
      <c r="Y202" s="565"/>
    </row>
    <row r="203" spans="4:25" s="429" customFormat="1" ht="13.15" customHeight="1" x14ac:dyDescent="0.2">
      <c r="D203" s="597"/>
      <c r="E203" s="597"/>
      <c r="F203" s="560"/>
      <c r="G203" s="560"/>
      <c r="H203" s="560"/>
      <c r="I203" s="560"/>
      <c r="Y203" s="565"/>
    </row>
    <row r="204" spans="4:25" s="429" customFormat="1" ht="13.15" customHeight="1" x14ac:dyDescent="0.2">
      <c r="D204" s="597"/>
      <c r="E204" s="597"/>
      <c r="F204" s="560"/>
      <c r="G204" s="560"/>
      <c r="H204" s="560"/>
      <c r="I204" s="560"/>
      <c r="Y204" s="565"/>
    </row>
    <row r="205" spans="4:25" s="429" customFormat="1" ht="13.15" customHeight="1" x14ac:dyDescent="0.2">
      <c r="D205" s="597"/>
      <c r="E205" s="597"/>
      <c r="F205" s="560"/>
      <c r="G205" s="560"/>
      <c r="H205" s="560"/>
      <c r="I205" s="560"/>
      <c r="Y205" s="565"/>
    </row>
    <row r="206" spans="4:25" s="429" customFormat="1" ht="13.15" customHeight="1" x14ac:dyDescent="0.2">
      <c r="D206" s="597"/>
      <c r="E206" s="597"/>
      <c r="F206" s="560"/>
      <c r="G206" s="560"/>
      <c r="H206" s="560"/>
      <c r="I206" s="560"/>
      <c r="Y206" s="565"/>
    </row>
    <row r="207" spans="4:25" s="429" customFormat="1" ht="13.15" customHeight="1" x14ac:dyDescent="0.2">
      <c r="D207" s="597"/>
      <c r="E207" s="597"/>
      <c r="F207" s="560"/>
      <c r="G207" s="560"/>
      <c r="H207" s="560"/>
      <c r="I207" s="560"/>
      <c r="Y207" s="565"/>
    </row>
    <row r="208" spans="4:25" s="429" customFormat="1" ht="13.15" customHeight="1" x14ac:dyDescent="0.2">
      <c r="D208" s="597"/>
      <c r="E208" s="597"/>
      <c r="F208" s="560"/>
      <c r="G208" s="560"/>
      <c r="H208" s="560"/>
      <c r="I208" s="560"/>
      <c r="Y208" s="565"/>
    </row>
    <row r="209" spans="4:25" s="429" customFormat="1" ht="13.15" customHeight="1" x14ac:dyDescent="0.2">
      <c r="D209" s="597"/>
      <c r="E209" s="597"/>
      <c r="F209" s="560"/>
      <c r="G209" s="560"/>
      <c r="H209" s="560"/>
      <c r="I209" s="560"/>
      <c r="Y209" s="565"/>
    </row>
    <row r="210" spans="4:25" s="429" customFormat="1" ht="13.15" customHeight="1" x14ac:dyDescent="0.2">
      <c r="D210" s="597"/>
      <c r="E210" s="597"/>
      <c r="F210" s="560"/>
      <c r="G210" s="560"/>
      <c r="H210" s="560"/>
      <c r="I210" s="560"/>
      <c r="Y210" s="565"/>
    </row>
    <row r="211" spans="4:25" s="429" customFormat="1" ht="13.15" customHeight="1" x14ac:dyDescent="0.2">
      <c r="D211" s="597"/>
      <c r="E211" s="597"/>
      <c r="F211" s="560"/>
      <c r="G211" s="560"/>
      <c r="H211" s="560"/>
      <c r="I211" s="560"/>
      <c r="Y211" s="565"/>
    </row>
    <row r="212" spans="4:25" s="429" customFormat="1" ht="13.15" customHeight="1" x14ac:dyDescent="0.2">
      <c r="D212" s="597"/>
      <c r="E212" s="597"/>
      <c r="F212" s="560"/>
      <c r="G212" s="560"/>
      <c r="H212" s="560"/>
      <c r="I212" s="560"/>
      <c r="Y212" s="565"/>
    </row>
    <row r="213" spans="4:25" s="429" customFormat="1" ht="13.15" customHeight="1" x14ac:dyDescent="0.2">
      <c r="D213" s="597"/>
      <c r="E213" s="597"/>
      <c r="F213" s="560"/>
      <c r="G213" s="560"/>
      <c r="H213" s="560"/>
      <c r="I213" s="560"/>
      <c r="Y213" s="565"/>
    </row>
    <row r="214" spans="4:25" s="429" customFormat="1" ht="13.15" customHeight="1" x14ac:dyDescent="0.2">
      <c r="D214" s="597"/>
      <c r="E214" s="597"/>
      <c r="F214" s="560"/>
      <c r="G214" s="560"/>
      <c r="H214" s="560"/>
      <c r="I214" s="560"/>
      <c r="Y214" s="565"/>
    </row>
    <row r="215" spans="4:25" s="429" customFormat="1" ht="13.15" customHeight="1" x14ac:dyDescent="0.2">
      <c r="D215" s="597"/>
      <c r="E215" s="597"/>
      <c r="F215" s="560"/>
      <c r="G215" s="560"/>
      <c r="H215" s="560"/>
      <c r="I215" s="560"/>
      <c r="Y215" s="565"/>
    </row>
    <row r="216" spans="4:25" s="429" customFormat="1" ht="13.15" customHeight="1" x14ac:dyDescent="0.2">
      <c r="D216" s="597"/>
      <c r="E216" s="597"/>
      <c r="F216" s="560"/>
      <c r="G216" s="560"/>
      <c r="H216" s="560"/>
      <c r="I216" s="560"/>
      <c r="Y216" s="565"/>
    </row>
    <row r="217" spans="4:25" s="429" customFormat="1" ht="13.15" customHeight="1" x14ac:dyDescent="0.2">
      <c r="D217" s="597"/>
      <c r="E217" s="597"/>
      <c r="F217" s="560"/>
      <c r="G217" s="560"/>
      <c r="H217" s="560"/>
      <c r="I217" s="560"/>
      <c r="Y217" s="565"/>
    </row>
    <row r="218" spans="4:25" s="429" customFormat="1" ht="13.15" customHeight="1" x14ac:dyDescent="0.2">
      <c r="D218" s="597"/>
      <c r="E218" s="597"/>
      <c r="F218" s="560"/>
      <c r="G218" s="560"/>
      <c r="H218" s="560"/>
      <c r="I218" s="560"/>
      <c r="Y218" s="565"/>
    </row>
    <row r="219" spans="4:25" s="429" customFormat="1" ht="13.15" customHeight="1" x14ac:dyDescent="0.2">
      <c r="D219" s="597"/>
      <c r="E219" s="597"/>
      <c r="F219" s="560"/>
      <c r="G219" s="560"/>
      <c r="H219" s="560"/>
      <c r="I219" s="560"/>
      <c r="Y219" s="565"/>
    </row>
    <row r="220" spans="4:25" s="429" customFormat="1" ht="13.15" customHeight="1" x14ac:dyDescent="0.2">
      <c r="D220" s="597"/>
      <c r="E220" s="597"/>
      <c r="F220" s="560"/>
      <c r="G220" s="560"/>
      <c r="H220" s="560"/>
      <c r="I220" s="560"/>
      <c r="Y220" s="565"/>
    </row>
    <row r="221" spans="4:25" s="429" customFormat="1" ht="13.15" customHeight="1" x14ac:dyDescent="0.2">
      <c r="D221" s="597"/>
      <c r="E221" s="597"/>
      <c r="F221" s="560"/>
      <c r="G221" s="560"/>
      <c r="H221" s="560"/>
      <c r="I221" s="560"/>
      <c r="Y221" s="565"/>
    </row>
    <row r="222" spans="4:25" s="429" customFormat="1" ht="13.15" customHeight="1" x14ac:dyDescent="0.2">
      <c r="D222" s="597"/>
      <c r="E222" s="597"/>
      <c r="F222" s="560"/>
      <c r="G222" s="560"/>
      <c r="H222" s="560"/>
      <c r="I222" s="560"/>
      <c r="Y222" s="565"/>
    </row>
    <row r="223" spans="4:25" s="429" customFormat="1" ht="13.15" customHeight="1" x14ac:dyDescent="0.2">
      <c r="D223" s="597"/>
      <c r="E223" s="597"/>
      <c r="F223" s="560"/>
      <c r="G223" s="560"/>
      <c r="H223" s="560"/>
      <c r="I223" s="560"/>
      <c r="Y223" s="565"/>
    </row>
    <row r="224" spans="4:25" s="429" customFormat="1" ht="13.15" customHeight="1" x14ac:dyDescent="0.2">
      <c r="D224" s="597"/>
      <c r="E224" s="597"/>
      <c r="F224" s="560"/>
      <c r="G224" s="560"/>
      <c r="H224" s="560"/>
      <c r="I224" s="560"/>
      <c r="Y224" s="565"/>
    </row>
    <row r="225" spans="4:25" s="429" customFormat="1" ht="13.15" customHeight="1" x14ac:dyDescent="0.2">
      <c r="D225" s="597"/>
      <c r="E225" s="597"/>
      <c r="F225" s="560"/>
      <c r="G225" s="560"/>
      <c r="H225" s="560"/>
      <c r="I225" s="560"/>
      <c r="Y225" s="565"/>
    </row>
    <row r="226" spans="4:25" s="429" customFormat="1" ht="13.15" customHeight="1" x14ac:dyDescent="0.2">
      <c r="D226" s="597"/>
      <c r="E226" s="597"/>
      <c r="F226" s="560"/>
      <c r="G226" s="560"/>
      <c r="H226" s="560"/>
      <c r="I226" s="560"/>
      <c r="Y226" s="565"/>
    </row>
    <row r="227" spans="4:25" s="429" customFormat="1" ht="13.15" customHeight="1" x14ac:dyDescent="0.2">
      <c r="D227" s="597"/>
      <c r="E227" s="597"/>
      <c r="F227" s="560"/>
      <c r="G227" s="560"/>
      <c r="H227" s="560"/>
      <c r="I227" s="560"/>
      <c r="Y227" s="565"/>
    </row>
    <row r="228" spans="4:25" s="429" customFormat="1" ht="13.15" customHeight="1" x14ac:dyDescent="0.2">
      <c r="D228" s="597"/>
      <c r="E228" s="597"/>
      <c r="F228" s="560"/>
      <c r="G228" s="560"/>
      <c r="H228" s="560"/>
      <c r="I228" s="560"/>
      <c r="Y228" s="565"/>
    </row>
    <row r="229" spans="4:25" s="429" customFormat="1" ht="13.15" customHeight="1" x14ac:dyDescent="0.2">
      <c r="D229" s="597"/>
      <c r="E229" s="597"/>
      <c r="F229" s="560"/>
      <c r="G229" s="560"/>
      <c r="H229" s="560"/>
      <c r="I229" s="560"/>
      <c r="Y229" s="565"/>
    </row>
    <row r="230" spans="4:25" s="429" customFormat="1" ht="13.15" customHeight="1" x14ac:dyDescent="0.2">
      <c r="D230" s="597"/>
      <c r="E230" s="597"/>
      <c r="F230" s="560"/>
      <c r="G230" s="560"/>
      <c r="H230" s="560"/>
      <c r="I230" s="560"/>
      <c r="Y230" s="565"/>
    </row>
    <row r="231" spans="4:25" s="429" customFormat="1" ht="13.15" customHeight="1" x14ac:dyDescent="0.2">
      <c r="D231" s="597"/>
      <c r="E231" s="597"/>
      <c r="F231" s="560"/>
      <c r="G231" s="560"/>
      <c r="H231" s="560"/>
      <c r="I231" s="560"/>
      <c r="Y231" s="565"/>
    </row>
    <row r="232" spans="4:25" s="429" customFormat="1" ht="13.15" customHeight="1" x14ac:dyDescent="0.2">
      <c r="D232" s="597"/>
      <c r="E232" s="597"/>
      <c r="F232" s="560"/>
      <c r="G232" s="560"/>
      <c r="H232" s="560"/>
      <c r="I232" s="560"/>
      <c r="Y232" s="565"/>
    </row>
    <row r="233" spans="4:25" s="429" customFormat="1" ht="13.15" customHeight="1" x14ac:dyDescent="0.2">
      <c r="D233" s="597"/>
      <c r="E233" s="597"/>
      <c r="F233" s="560"/>
      <c r="G233" s="560"/>
      <c r="H233" s="560"/>
      <c r="I233" s="560"/>
      <c r="Y233" s="565"/>
    </row>
    <row r="234" spans="4:25" s="429" customFormat="1" ht="13.15" customHeight="1" x14ac:dyDescent="0.2">
      <c r="D234" s="597"/>
      <c r="E234" s="597"/>
      <c r="F234" s="560"/>
      <c r="G234" s="560"/>
      <c r="H234" s="560"/>
      <c r="I234" s="560"/>
      <c r="Y234" s="565"/>
    </row>
    <row r="235" spans="4:25" s="429" customFormat="1" ht="13.15" customHeight="1" x14ac:dyDescent="0.2">
      <c r="D235" s="597"/>
      <c r="E235" s="597"/>
      <c r="F235" s="560"/>
      <c r="G235" s="560"/>
      <c r="H235" s="560"/>
      <c r="I235" s="560"/>
      <c r="Y235" s="565"/>
    </row>
    <row r="236" spans="4:25" s="429" customFormat="1" ht="13.15" customHeight="1" x14ac:dyDescent="0.2">
      <c r="D236" s="597"/>
      <c r="E236" s="597"/>
      <c r="F236" s="560"/>
      <c r="G236" s="560"/>
      <c r="H236" s="560"/>
      <c r="I236" s="560"/>
      <c r="Y236" s="565"/>
    </row>
    <row r="237" spans="4:25" s="429" customFormat="1" ht="13.15" customHeight="1" x14ac:dyDescent="0.2">
      <c r="D237" s="597"/>
      <c r="E237" s="597"/>
      <c r="F237" s="560"/>
      <c r="G237" s="560"/>
      <c r="H237" s="560"/>
      <c r="I237" s="560"/>
      <c r="Y237" s="565"/>
    </row>
    <row r="238" spans="4:25" s="429" customFormat="1" ht="13.15" customHeight="1" x14ac:dyDescent="0.2">
      <c r="D238" s="597"/>
      <c r="E238" s="597"/>
      <c r="F238" s="560"/>
      <c r="G238" s="560"/>
      <c r="H238" s="560"/>
      <c r="I238" s="560"/>
      <c r="Y238" s="565"/>
    </row>
    <row r="239" spans="4:25" s="429" customFormat="1" ht="13.15" customHeight="1" x14ac:dyDescent="0.2">
      <c r="D239" s="597"/>
      <c r="E239" s="597"/>
      <c r="F239" s="560"/>
      <c r="G239" s="560"/>
      <c r="H239" s="560"/>
      <c r="I239" s="560"/>
      <c r="Y239" s="565"/>
    </row>
    <row r="240" spans="4:25" s="429" customFormat="1" ht="13.15" customHeight="1" x14ac:dyDescent="0.2">
      <c r="D240" s="597"/>
      <c r="E240" s="597"/>
      <c r="F240" s="560"/>
      <c r="G240" s="560"/>
      <c r="H240" s="560"/>
      <c r="I240" s="560"/>
      <c r="Y240" s="565"/>
    </row>
    <row r="241" spans="4:25" s="429" customFormat="1" ht="13.15" customHeight="1" x14ac:dyDescent="0.2">
      <c r="D241" s="597"/>
      <c r="E241" s="597"/>
      <c r="F241" s="560"/>
      <c r="G241" s="560"/>
      <c r="H241" s="560"/>
      <c r="I241" s="560"/>
      <c r="Y241" s="565"/>
    </row>
    <row r="242" spans="4:25" s="429" customFormat="1" ht="13.15" customHeight="1" x14ac:dyDescent="0.2">
      <c r="D242" s="597"/>
      <c r="E242" s="597"/>
      <c r="F242" s="560"/>
      <c r="G242" s="560"/>
      <c r="H242" s="560"/>
      <c r="I242" s="560"/>
      <c r="Y242" s="565"/>
    </row>
    <row r="243" spans="4:25" s="429" customFormat="1" ht="13.15" customHeight="1" x14ac:dyDescent="0.2">
      <c r="D243" s="597"/>
      <c r="E243" s="597"/>
      <c r="F243" s="560"/>
      <c r="G243" s="560"/>
      <c r="H243" s="560"/>
      <c r="I243" s="560"/>
      <c r="Y243" s="565"/>
    </row>
    <row r="244" spans="4:25" s="429" customFormat="1" ht="13.15" customHeight="1" x14ac:dyDescent="0.2">
      <c r="D244" s="597"/>
      <c r="E244" s="597"/>
      <c r="F244" s="560"/>
      <c r="G244" s="560"/>
      <c r="H244" s="560"/>
      <c r="I244" s="560"/>
      <c r="Y244" s="565"/>
    </row>
    <row r="245" spans="4:25" s="429" customFormat="1" ht="13.15" customHeight="1" x14ac:dyDescent="0.2">
      <c r="D245" s="597"/>
      <c r="E245" s="597"/>
      <c r="F245" s="560"/>
      <c r="G245" s="560"/>
      <c r="H245" s="560"/>
      <c r="I245" s="560"/>
      <c r="Y245" s="565"/>
    </row>
    <row r="246" spans="4:25" s="429" customFormat="1" ht="13.15" customHeight="1" x14ac:dyDescent="0.2">
      <c r="D246" s="597"/>
      <c r="E246" s="597"/>
      <c r="F246" s="560"/>
      <c r="G246" s="560"/>
      <c r="H246" s="560"/>
      <c r="I246" s="560"/>
      <c r="Y246" s="565"/>
    </row>
    <row r="247" spans="4:25" s="429" customFormat="1" ht="13.15" customHeight="1" x14ac:dyDescent="0.2">
      <c r="D247" s="597"/>
      <c r="E247" s="597"/>
      <c r="F247" s="560"/>
      <c r="G247" s="560"/>
      <c r="H247" s="560"/>
      <c r="I247" s="560"/>
      <c r="Y247" s="565"/>
    </row>
    <row r="248" spans="4:25" s="429" customFormat="1" ht="13.15" customHeight="1" x14ac:dyDescent="0.2">
      <c r="D248" s="597"/>
      <c r="E248" s="597"/>
      <c r="F248" s="560"/>
      <c r="G248" s="560"/>
      <c r="H248" s="560"/>
      <c r="I248" s="560"/>
      <c r="Y248" s="565"/>
    </row>
    <row r="249" spans="4:25" s="429" customFormat="1" ht="13.15" customHeight="1" x14ac:dyDescent="0.2">
      <c r="D249" s="597"/>
      <c r="E249" s="597"/>
      <c r="F249" s="560"/>
      <c r="G249" s="560"/>
      <c r="H249" s="560"/>
      <c r="I249" s="560"/>
      <c r="Y249" s="565"/>
    </row>
    <row r="250" spans="4:25" s="429" customFormat="1" ht="13.15" customHeight="1" x14ac:dyDescent="0.2">
      <c r="D250" s="597"/>
      <c r="E250" s="597"/>
      <c r="F250" s="560"/>
      <c r="G250" s="560"/>
      <c r="H250" s="560"/>
      <c r="I250" s="560"/>
      <c r="Y250" s="565"/>
    </row>
    <row r="251" spans="4:25" s="429" customFormat="1" ht="13.15" customHeight="1" x14ac:dyDescent="0.2">
      <c r="D251" s="597"/>
      <c r="E251" s="597"/>
      <c r="F251" s="560"/>
      <c r="G251" s="560"/>
      <c r="H251" s="560"/>
      <c r="I251" s="560"/>
      <c r="Y251" s="565"/>
    </row>
    <row r="252" spans="4:25" s="429" customFormat="1" ht="13.15" customHeight="1" x14ac:dyDescent="0.2">
      <c r="D252" s="597"/>
      <c r="E252" s="597"/>
      <c r="F252" s="560"/>
      <c r="G252" s="560"/>
      <c r="H252" s="560"/>
      <c r="I252" s="560"/>
      <c r="Y252" s="565"/>
    </row>
    <row r="253" spans="4:25" s="429" customFormat="1" ht="13.15" customHeight="1" x14ac:dyDescent="0.2">
      <c r="D253" s="597"/>
      <c r="E253" s="597"/>
      <c r="F253" s="560"/>
      <c r="G253" s="560"/>
      <c r="H253" s="560"/>
      <c r="I253" s="560"/>
      <c r="Y253" s="565"/>
    </row>
    <row r="254" spans="4:25" s="429" customFormat="1" ht="13.15" customHeight="1" x14ac:dyDescent="0.2">
      <c r="D254" s="597"/>
      <c r="E254" s="597"/>
      <c r="F254" s="560"/>
      <c r="G254" s="560"/>
      <c r="H254" s="560"/>
      <c r="I254" s="560"/>
      <c r="Y254" s="565"/>
    </row>
    <row r="255" spans="4:25" s="429" customFormat="1" ht="13.15" customHeight="1" x14ac:dyDescent="0.2">
      <c r="D255" s="597"/>
      <c r="E255" s="597"/>
      <c r="F255" s="560"/>
      <c r="G255" s="560"/>
      <c r="H255" s="560"/>
      <c r="I255" s="560"/>
      <c r="Y255" s="565"/>
    </row>
    <row r="256" spans="4:25" s="429" customFormat="1" ht="13.15" customHeight="1" x14ac:dyDescent="0.2">
      <c r="D256" s="597"/>
      <c r="E256" s="597"/>
      <c r="F256" s="560"/>
      <c r="G256" s="560"/>
      <c r="H256" s="560"/>
      <c r="I256" s="560"/>
      <c r="Y256" s="565"/>
    </row>
    <row r="257" spans="4:25" s="429" customFormat="1" ht="13.15" customHeight="1" x14ac:dyDescent="0.2">
      <c r="D257" s="597"/>
      <c r="E257" s="597"/>
      <c r="F257" s="560"/>
      <c r="G257" s="560"/>
      <c r="H257" s="560"/>
      <c r="I257" s="560"/>
      <c r="Y257" s="565"/>
    </row>
    <row r="258" spans="4:25" s="429" customFormat="1" ht="13.15" customHeight="1" x14ac:dyDescent="0.2">
      <c r="D258" s="597"/>
      <c r="E258" s="597"/>
      <c r="F258" s="560"/>
      <c r="G258" s="560"/>
      <c r="H258" s="560"/>
      <c r="I258" s="560"/>
      <c r="Y258" s="565"/>
    </row>
    <row r="259" spans="4:25" s="429" customFormat="1" ht="13.15" customHeight="1" x14ac:dyDescent="0.2">
      <c r="D259" s="597"/>
      <c r="E259" s="597"/>
      <c r="F259" s="560"/>
      <c r="G259" s="560"/>
      <c r="H259" s="560"/>
      <c r="I259" s="560"/>
      <c r="Y259" s="565"/>
    </row>
    <row r="260" spans="4:25" s="429" customFormat="1" ht="13.15" customHeight="1" x14ac:dyDescent="0.2">
      <c r="D260" s="597"/>
      <c r="E260" s="597"/>
      <c r="F260" s="560"/>
      <c r="G260" s="560"/>
      <c r="H260" s="560"/>
      <c r="I260" s="560"/>
      <c r="Y260" s="565"/>
    </row>
    <row r="261" spans="4:25" s="429" customFormat="1" ht="13.15" customHeight="1" x14ac:dyDescent="0.2">
      <c r="D261" s="597"/>
      <c r="E261" s="597"/>
      <c r="F261" s="560"/>
      <c r="G261" s="560"/>
      <c r="H261" s="560"/>
      <c r="I261" s="560"/>
      <c r="Y261" s="565"/>
    </row>
    <row r="262" spans="4:25" s="429" customFormat="1" ht="13.15" customHeight="1" x14ac:dyDescent="0.2">
      <c r="D262" s="597"/>
      <c r="E262" s="597"/>
      <c r="F262" s="560"/>
      <c r="G262" s="560"/>
      <c r="H262" s="560"/>
      <c r="I262" s="560"/>
      <c r="Y262" s="565"/>
    </row>
    <row r="263" spans="4:25" s="429" customFormat="1" ht="13.15" customHeight="1" x14ac:dyDescent="0.2">
      <c r="D263" s="597"/>
      <c r="E263" s="597"/>
      <c r="F263" s="560"/>
      <c r="G263" s="560"/>
      <c r="H263" s="560"/>
      <c r="I263" s="560"/>
      <c r="Y263" s="565"/>
    </row>
    <row r="264" spans="4:25" s="429" customFormat="1" ht="13.15" customHeight="1" x14ac:dyDescent="0.2">
      <c r="D264" s="597"/>
      <c r="E264" s="597"/>
      <c r="F264" s="560"/>
      <c r="G264" s="560"/>
      <c r="H264" s="560"/>
      <c r="I264" s="560"/>
      <c r="Y264" s="565"/>
    </row>
    <row r="265" spans="4:25" s="429" customFormat="1" ht="13.15" customHeight="1" x14ac:dyDescent="0.2">
      <c r="D265" s="597"/>
      <c r="E265" s="597"/>
      <c r="F265" s="560"/>
      <c r="G265" s="560"/>
      <c r="H265" s="560"/>
      <c r="I265" s="560"/>
      <c r="Y265" s="565"/>
    </row>
    <row r="266" spans="4:25" s="429" customFormat="1" ht="13.15" customHeight="1" x14ac:dyDescent="0.2">
      <c r="D266" s="597"/>
      <c r="E266" s="597"/>
      <c r="F266" s="560"/>
      <c r="G266" s="560"/>
      <c r="H266" s="560"/>
      <c r="I266" s="560"/>
      <c r="Y266" s="565"/>
    </row>
    <row r="267" spans="4:25" s="429" customFormat="1" ht="13.15" customHeight="1" x14ac:dyDescent="0.2">
      <c r="D267" s="597"/>
      <c r="E267" s="597"/>
      <c r="F267" s="560"/>
      <c r="G267" s="560"/>
      <c r="H267" s="560"/>
      <c r="I267" s="560"/>
      <c r="Y267" s="565"/>
    </row>
    <row r="268" spans="4:25" s="429" customFormat="1" ht="13.15" customHeight="1" x14ac:dyDescent="0.2">
      <c r="D268" s="597"/>
      <c r="E268" s="597"/>
      <c r="F268" s="560"/>
      <c r="G268" s="560"/>
      <c r="H268" s="560"/>
      <c r="I268" s="560"/>
      <c r="Y268" s="565"/>
    </row>
    <row r="269" spans="4:25" s="429" customFormat="1" ht="13.15" customHeight="1" x14ac:dyDescent="0.2">
      <c r="D269" s="597"/>
      <c r="E269" s="597"/>
      <c r="F269" s="560"/>
      <c r="G269" s="560"/>
      <c r="H269" s="560"/>
      <c r="I269" s="560"/>
      <c r="Y269" s="565"/>
    </row>
    <row r="270" spans="4:25" s="429" customFormat="1" ht="13.15" customHeight="1" x14ac:dyDescent="0.2">
      <c r="D270" s="597"/>
      <c r="E270" s="597"/>
      <c r="F270" s="560"/>
      <c r="G270" s="560"/>
      <c r="H270" s="560"/>
      <c r="I270" s="560"/>
      <c r="Y270" s="565"/>
    </row>
    <row r="271" spans="4:25" s="429" customFormat="1" ht="13.15" customHeight="1" x14ac:dyDescent="0.2">
      <c r="D271" s="597"/>
      <c r="E271" s="597"/>
      <c r="F271" s="560"/>
      <c r="G271" s="560"/>
      <c r="H271" s="560"/>
      <c r="I271" s="560"/>
      <c r="Y271" s="565"/>
    </row>
    <row r="272" spans="4:25" s="429" customFormat="1" ht="13.15" customHeight="1" x14ac:dyDescent="0.2">
      <c r="D272" s="597"/>
      <c r="E272" s="597"/>
      <c r="F272" s="560"/>
      <c r="G272" s="560"/>
      <c r="H272" s="560"/>
      <c r="I272" s="560"/>
      <c r="Y272" s="565"/>
    </row>
    <row r="273" spans="4:25" s="429" customFormat="1" ht="13.15" customHeight="1" x14ac:dyDescent="0.2">
      <c r="D273" s="597"/>
      <c r="E273" s="597"/>
      <c r="F273" s="560"/>
      <c r="G273" s="560"/>
      <c r="H273" s="560"/>
      <c r="I273" s="560"/>
      <c r="Y273" s="565"/>
    </row>
    <row r="274" spans="4:25" s="429" customFormat="1" ht="13.15" customHeight="1" x14ac:dyDescent="0.2">
      <c r="D274" s="597"/>
      <c r="E274" s="597"/>
      <c r="F274" s="560"/>
      <c r="G274" s="560"/>
      <c r="H274" s="560"/>
      <c r="I274" s="560"/>
      <c r="Y274" s="565"/>
    </row>
    <row r="275" spans="4:25" s="429" customFormat="1" ht="13.15" customHeight="1" x14ac:dyDescent="0.2">
      <c r="D275" s="597"/>
      <c r="E275" s="597"/>
      <c r="F275" s="560"/>
      <c r="G275" s="560"/>
      <c r="H275" s="560"/>
      <c r="I275" s="560"/>
      <c r="Y275" s="565"/>
    </row>
    <row r="276" spans="4:25" s="429" customFormat="1" ht="13.15" customHeight="1" x14ac:dyDescent="0.2">
      <c r="D276" s="597"/>
      <c r="E276" s="597"/>
      <c r="F276" s="560"/>
      <c r="G276" s="560"/>
      <c r="H276" s="560"/>
      <c r="I276" s="560"/>
      <c r="Y276" s="565"/>
    </row>
    <row r="277" spans="4:25" s="429" customFormat="1" ht="13.15" customHeight="1" x14ac:dyDescent="0.2">
      <c r="D277" s="597"/>
      <c r="E277" s="597"/>
      <c r="F277" s="560"/>
      <c r="G277" s="560"/>
      <c r="H277" s="560"/>
      <c r="I277" s="560"/>
      <c r="Y277" s="565"/>
    </row>
    <row r="278" spans="4:25" s="429" customFormat="1" ht="13.15" customHeight="1" x14ac:dyDescent="0.2">
      <c r="D278" s="597"/>
      <c r="E278" s="597"/>
      <c r="F278" s="560"/>
      <c r="G278" s="560"/>
      <c r="H278" s="560"/>
      <c r="I278" s="560"/>
      <c r="Y278" s="565"/>
    </row>
    <row r="279" spans="4:25" s="429" customFormat="1" ht="13.15" customHeight="1" x14ac:dyDescent="0.2">
      <c r="D279" s="597"/>
      <c r="E279" s="597"/>
      <c r="F279" s="560"/>
      <c r="G279" s="560"/>
      <c r="H279" s="560"/>
      <c r="I279" s="560"/>
      <c r="Y279" s="565"/>
    </row>
    <row r="280" spans="4:25" s="429" customFormat="1" ht="13.15" customHeight="1" x14ac:dyDescent="0.2">
      <c r="D280" s="597"/>
      <c r="E280" s="597"/>
      <c r="F280" s="560"/>
      <c r="G280" s="560"/>
      <c r="H280" s="560"/>
      <c r="I280" s="560"/>
      <c r="Y280" s="565"/>
    </row>
    <row r="281" spans="4:25" s="429" customFormat="1" ht="13.15" customHeight="1" x14ac:dyDescent="0.2">
      <c r="D281" s="597"/>
      <c r="E281" s="597"/>
      <c r="F281" s="560"/>
      <c r="G281" s="560"/>
      <c r="H281" s="560"/>
      <c r="I281" s="560"/>
      <c r="Y281" s="565"/>
    </row>
    <row r="282" spans="4:25" s="429" customFormat="1" ht="13.15" customHeight="1" x14ac:dyDescent="0.2">
      <c r="D282" s="597"/>
      <c r="E282" s="597"/>
      <c r="F282" s="560"/>
      <c r="G282" s="560"/>
      <c r="H282" s="560"/>
      <c r="I282" s="560"/>
      <c r="Y282" s="565"/>
    </row>
    <row r="283" spans="4:25" s="429" customFormat="1" ht="13.15" customHeight="1" x14ac:dyDescent="0.2">
      <c r="D283" s="597"/>
      <c r="E283" s="597"/>
      <c r="F283" s="560"/>
      <c r="G283" s="560"/>
      <c r="H283" s="560"/>
      <c r="I283" s="560"/>
      <c r="Y283" s="565"/>
    </row>
    <row r="284" spans="4:25" s="429" customFormat="1" ht="13.15" customHeight="1" x14ac:dyDescent="0.2">
      <c r="D284" s="597"/>
      <c r="E284" s="597"/>
      <c r="F284" s="560"/>
      <c r="G284" s="560"/>
      <c r="H284" s="560"/>
      <c r="I284" s="560"/>
      <c r="Y284" s="565"/>
    </row>
    <row r="285" spans="4:25" s="429" customFormat="1" ht="13.15" customHeight="1" x14ac:dyDescent="0.2">
      <c r="D285" s="597"/>
      <c r="E285" s="597"/>
      <c r="F285" s="560"/>
      <c r="G285" s="560"/>
      <c r="H285" s="560"/>
      <c r="I285" s="560"/>
      <c r="Y285" s="565"/>
    </row>
    <row r="286" spans="4:25" s="429" customFormat="1" ht="13.15" customHeight="1" x14ac:dyDescent="0.2">
      <c r="D286" s="597"/>
      <c r="E286" s="597"/>
      <c r="F286" s="560"/>
      <c r="G286" s="560"/>
      <c r="H286" s="560"/>
      <c r="I286" s="560"/>
      <c r="Y286" s="565"/>
    </row>
    <row r="287" spans="4:25" s="429" customFormat="1" ht="13.15" customHeight="1" x14ac:dyDescent="0.2">
      <c r="D287" s="597"/>
      <c r="E287" s="597"/>
      <c r="F287" s="560"/>
      <c r="G287" s="560"/>
      <c r="H287" s="560"/>
      <c r="I287" s="560"/>
      <c r="Y287" s="565"/>
    </row>
    <row r="288" spans="4:25" s="429" customFormat="1" ht="13.15" customHeight="1" x14ac:dyDescent="0.2">
      <c r="D288" s="597"/>
      <c r="E288" s="597"/>
      <c r="F288" s="560"/>
      <c r="G288" s="560"/>
      <c r="H288" s="560"/>
      <c r="I288" s="560"/>
      <c r="Y288" s="565"/>
    </row>
    <row r="289" spans="4:25" s="429" customFormat="1" ht="13.15" customHeight="1" x14ac:dyDescent="0.2">
      <c r="D289" s="597"/>
      <c r="E289" s="597"/>
      <c r="F289" s="560"/>
      <c r="G289" s="560"/>
      <c r="H289" s="560"/>
      <c r="I289" s="560"/>
      <c r="Y289" s="565"/>
    </row>
    <row r="290" spans="4:25" s="429" customFormat="1" ht="13.15" customHeight="1" x14ac:dyDescent="0.2">
      <c r="D290" s="597"/>
      <c r="E290" s="597"/>
      <c r="F290" s="560"/>
      <c r="G290" s="560"/>
      <c r="H290" s="560"/>
      <c r="I290" s="560"/>
      <c r="Y290" s="565"/>
    </row>
    <row r="291" spans="4:25" s="429" customFormat="1" ht="13.15" customHeight="1" x14ac:dyDescent="0.2">
      <c r="D291" s="597"/>
      <c r="E291" s="597"/>
      <c r="F291" s="560"/>
      <c r="G291" s="560"/>
      <c r="H291" s="560"/>
      <c r="I291" s="560"/>
      <c r="Y291" s="565"/>
    </row>
    <row r="292" spans="4:25" s="429" customFormat="1" ht="13.15" customHeight="1" x14ac:dyDescent="0.2">
      <c r="D292" s="597"/>
      <c r="E292" s="597"/>
      <c r="F292" s="560"/>
      <c r="G292" s="560"/>
      <c r="H292" s="560"/>
      <c r="I292" s="560"/>
      <c r="Y292" s="565"/>
    </row>
    <row r="293" spans="4:25" s="429" customFormat="1" ht="13.15" customHeight="1" x14ac:dyDescent="0.2">
      <c r="D293" s="597"/>
      <c r="E293" s="597"/>
      <c r="F293" s="560"/>
      <c r="G293" s="560"/>
      <c r="H293" s="560"/>
      <c r="I293" s="560"/>
      <c r="Y293" s="565"/>
    </row>
    <row r="294" spans="4:25" s="429" customFormat="1" ht="13.15" customHeight="1" x14ac:dyDescent="0.2">
      <c r="D294" s="597"/>
      <c r="E294" s="597"/>
      <c r="F294" s="560"/>
      <c r="G294" s="560"/>
      <c r="H294" s="560"/>
      <c r="I294" s="560"/>
      <c r="Y294" s="565"/>
    </row>
    <row r="295" spans="4:25" s="429" customFormat="1" ht="13.15" customHeight="1" x14ac:dyDescent="0.2">
      <c r="D295" s="597"/>
      <c r="E295" s="597"/>
      <c r="F295" s="560"/>
      <c r="G295" s="560"/>
      <c r="H295" s="560"/>
      <c r="I295" s="560"/>
      <c r="Y295" s="565"/>
    </row>
    <row r="296" spans="4:25" s="429" customFormat="1" ht="13.15" customHeight="1" x14ac:dyDescent="0.2">
      <c r="D296" s="597"/>
      <c r="E296" s="597"/>
      <c r="F296" s="560"/>
      <c r="G296" s="560"/>
      <c r="H296" s="560"/>
      <c r="I296" s="560"/>
      <c r="Y296" s="565"/>
    </row>
    <row r="297" spans="4:25" s="429" customFormat="1" ht="13.15" customHeight="1" x14ac:dyDescent="0.2">
      <c r="D297" s="597"/>
      <c r="E297" s="597"/>
      <c r="F297" s="560"/>
      <c r="G297" s="560"/>
      <c r="H297" s="560"/>
      <c r="I297" s="560"/>
      <c r="Y297" s="565"/>
    </row>
    <row r="298" spans="4:25" s="429" customFormat="1" ht="13.15" customHeight="1" x14ac:dyDescent="0.2">
      <c r="D298" s="597"/>
      <c r="E298" s="597"/>
      <c r="F298" s="560"/>
      <c r="G298" s="560"/>
      <c r="H298" s="560"/>
      <c r="I298" s="560"/>
      <c r="Y298" s="565"/>
    </row>
    <row r="299" spans="4:25" s="429" customFormat="1" ht="13.15" customHeight="1" x14ac:dyDescent="0.2">
      <c r="D299" s="597"/>
      <c r="E299" s="597"/>
      <c r="F299" s="560"/>
      <c r="G299" s="560"/>
      <c r="H299" s="560"/>
      <c r="I299" s="560"/>
      <c r="Y299" s="565"/>
    </row>
    <row r="300" spans="4:25" s="429" customFormat="1" ht="13.15" customHeight="1" x14ac:dyDescent="0.2">
      <c r="D300" s="597"/>
      <c r="E300" s="597"/>
      <c r="F300" s="560"/>
      <c r="G300" s="560"/>
      <c r="H300" s="560"/>
      <c r="I300" s="560"/>
      <c r="Y300" s="565"/>
    </row>
    <row r="301" spans="4:25" s="429" customFormat="1" ht="13.15" customHeight="1" x14ac:dyDescent="0.2">
      <c r="D301" s="597"/>
      <c r="E301" s="597"/>
      <c r="F301" s="560"/>
      <c r="G301" s="560"/>
      <c r="H301" s="560"/>
      <c r="I301" s="560"/>
      <c r="Y301" s="565"/>
    </row>
    <row r="302" spans="4:25" s="429" customFormat="1" ht="13.15" customHeight="1" x14ac:dyDescent="0.2">
      <c r="D302" s="597"/>
      <c r="E302" s="597"/>
      <c r="F302" s="560"/>
      <c r="G302" s="560"/>
      <c r="H302" s="560"/>
      <c r="I302" s="560"/>
      <c r="Y302" s="565"/>
    </row>
    <row r="303" spans="4:25" s="429" customFormat="1" ht="13.15" customHeight="1" x14ac:dyDescent="0.2">
      <c r="D303" s="597"/>
      <c r="E303" s="597"/>
      <c r="F303" s="560"/>
      <c r="G303" s="560"/>
      <c r="H303" s="560"/>
      <c r="I303" s="560"/>
      <c r="Y303" s="565"/>
    </row>
    <row r="304" spans="4:25" s="429" customFormat="1" ht="13.15" customHeight="1" x14ac:dyDescent="0.2">
      <c r="D304" s="597"/>
      <c r="E304" s="597"/>
      <c r="F304" s="560"/>
      <c r="G304" s="560"/>
      <c r="H304" s="560"/>
      <c r="I304" s="560"/>
      <c r="Y304" s="565"/>
    </row>
    <row r="305" spans="4:25" s="429" customFormat="1" ht="13.15" customHeight="1" x14ac:dyDescent="0.2">
      <c r="D305" s="597"/>
      <c r="E305" s="597"/>
      <c r="F305" s="560"/>
      <c r="G305" s="560"/>
      <c r="H305" s="560"/>
      <c r="I305" s="560"/>
      <c r="Y305" s="565"/>
    </row>
    <row r="306" spans="4:25" s="429" customFormat="1" ht="13.15" customHeight="1" x14ac:dyDescent="0.2">
      <c r="D306" s="597"/>
      <c r="E306" s="597"/>
      <c r="F306" s="560"/>
      <c r="G306" s="560"/>
      <c r="H306" s="560"/>
      <c r="I306" s="560"/>
      <c r="Y306" s="565"/>
    </row>
    <row r="307" spans="4:25" s="429" customFormat="1" ht="13.15" customHeight="1" x14ac:dyDescent="0.2">
      <c r="D307" s="597"/>
      <c r="E307" s="597"/>
      <c r="F307" s="560"/>
      <c r="G307" s="560"/>
      <c r="H307" s="560"/>
      <c r="I307" s="560"/>
      <c r="Y307" s="565"/>
    </row>
    <row r="308" spans="4:25" s="429" customFormat="1" ht="13.15" customHeight="1" x14ac:dyDescent="0.2">
      <c r="D308" s="597"/>
      <c r="E308" s="597"/>
      <c r="F308" s="560"/>
      <c r="G308" s="560"/>
      <c r="H308" s="560"/>
      <c r="I308" s="560"/>
      <c r="Y308" s="565"/>
    </row>
    <row r="309" spans="4:25" s="429" customFormat="1" ht="13.15" customHeight="1" x14ac:dyDescent="0.2">
      <c r="D309" s="597"/>
      <c r="E309" s="597"/>
      <c r="F309" s="560"/>
      <c r="G309" s="560"/>
      <c r="H309" s="560"/>
      <c r="I309" s="560"/>
      <c r="Y309" s="565"/>
    </row>
    <row r="310" spans="4:25" s="429" customFormat="1" ht="13.15" customHeight="1" x14ac:dyDescent="0.2">
      <c r="D310" s="597"/>
      <c r="E310" s="597"/>
      <c r="F310" s="560"/>
      <c r="G310" s="560"/>
      <c r="H310" s="560"/>
      <c r="I310" s="560"/>
      <c r="Y310" s="565"/>
    </row>
    <row r="311" spans="4:25" s="429" customFormat="1" ht="13.15" customHeight="1" x14ac:dyDescent="0.2">
      <c r="D311" s="597"/>
      <c r="E311" s="597"/>
      <c r="F311" s="560"/>
      <c r="G311" s="560"/>
      <c r="H311" s="560"/>
      <c r="I311" s="560"/>
      <c r="Y311" s="565"/>
    </row>
    <row r="312" spans="4:25" s="429" customFormat="1" ht="13.15" customHeight="1" x14ac:dyDescent="0.2">
      <c r="D312" s="597"/>
      <c r="E312" s="597"/>
      <c r="F312" s="560"/>
      <c r="G312" s="560"/>
      <c r="H312" s="560"/>
      <c r="I312" s="560"/>
      <c r="Y312" s="565"/>
    </row>
    <row r="313" spans="4:25" s="429" customFormat="1" ht="13.15" customHeight="1" x14ac:dyDescent="0.2">
      <c r="D313" s="597"/>
      <c r="E313" s="597"/>
      <c r="F313" s="560"/>
      <c r="G313" s="560"/>
      <c r="H313" s="560"/>
      <c r="I313" s="560"/>
      <c r="Y313" s="565"/>
    </row>
    <row r="314" spans="4:25" s="429" customFormat="1" ht="13.15" customHeight="1" x14ac:dyDescent="0.2">
      <c r="D314" s="597"/>
      <c r="E314" s="597"/>
      <c r="F314" s="560"/>
      <c r="G314" s="560"/>
      <c r="H314" s="560"/>
      <c r="I314" s="560"/>
      <c r="Y314" s="565"/>
    </row>
    <row r="315" spans="4:25" s="429" customFormat="1" ht="13.15" customHeight="1" x14ac:dyDescent="0.2">
      <c r="D315" s="597"/>
      <c r="E315" s="597"/>
      <c r="F315" s="560"/>
      <c r="G315" s="560"/>
      <c r="H315" s="560"/>
      <c r="I315" s="560"/>
      <c r="Y315" s="565"/>
    </row>
    <row r="316" spans="4:25" s="429" customFormat="1" ht="13.15" customHeight="1" x14ac:dyDescent="0.2">
      <c r="D316" s="597"/>
      <c r="E316" s="597"/>
      <c r="F316" s="560"/>
      <c r="G316" s="560"/>
      <c r="H316" s="560"/>
      <c r="I316" s="560"/>
      <c r="Y316" s="565"/>
    </row>
    <row r="317" spans="4:25" s="429" customFormat="1" ht="13.15" customHeight="1" x14ac:dyDescent="0.2">
      <c r="D317" s="597"/>
      <c r="E317" s="597"/>
      <c r="F317" s="560"/>
      <c r="G317" s="560"/>
      <c r="H317" s="560"/>
      <c r="I317" s="560"/>
      <c r="Y317" s="565"/>
    </row>
    <row r="318" spans="4:25" s="429" customFormat="1" ht="13.15" customHeight="1" x14ac:dyDescent="0.2">
      <c r="D318" s="597"/>
      <c r="E318" s="597"/>
      <c r="F318" s="560"/>
      <c r="G318" s="560"/>
      <c r="H318" s="560"/>
      <c r="I318" s="560"/>
      <c r="Y318" s="565"/>
    </row>
    <row r="319" spans="4:25" s="429" customFormat="1" ht="13.15" customHeight="1" x14ac:dyDescent="0.2">
      <c r="D319" s="597"/>
      <c r="E319" s="597"/>
      <c r="F319" s="560"/>
      <c r="G319" s="560"/>
      <c r="H319" s="560"/>
      <c r="I319" s="560"/>
      <c r="Y319" s="565"/>
    </row>
    <row r="320" spans="4:25" s="429" customFormat="1" ht="13.15" customHeight="1" x14ac:dyDescent="0.2">
      <c r="D320" s="597"/>
      <c r="E320" s="597"/>
      <c r="F320" s="560"/>
      <c r="G320" s="560"/>
      <c r="H320" s="560"/>
      <c r="I320" s="560"/>
      <c r="Y320" s="565"/>
    </row>
    <row r="321" spans="4:25" s="429" customFormat="1" ht="13.15" customHeight="1" x14ac:dyDescent="0.2">
      <c r="D321" s="597"/>
      <c r="E321" s="597"/>
      <c r="F321" s="560"/>
      <c r="G321" s="560"/>
      <c r="H321" s="560"/>
      <c r="I321" s="560"/>
      <c r="Y321" s="565"/>
    </row>
    <row r="322" spans="4:25" s="429" customFormat="1" ht="13.15" customHeight="1" x14ac:dyDescent="0.2">
      <c r="D322" s="597"/>
      <c r="E322" s="597"/>
      <c r="F322" s="560"/>
      <c r="G322" s="560"/>
      <c r="H322" s="560"/>
      <c r="I322" s="560"/>
      <c r="Y322" s="565"/>
    </row>
    <row r="323" spans="4:25" s="429" customFormat="1" ht="13.15" customHeight="1" x14ac:dyDescent="0.2">
      <c r="D323" s="597"/>
      <c r="E323" s="597"/>
      <c r="F323" s="560"/>
      <c r="G323" s="560"/>
      <c r="H323" s="560"/>
      <c r="I323" s="560"/>
      <c r="Y323" s="565"/>
    </row>
    <row r="324" spans="4:25" s="429" customFormat="1" ht="13.15" customHeight="1" x14ac:dyDescent="0.2">
      <c r="D324" s="597"/>
      <c r="E324" s="597"/>
      <c r="F324" s="560"/>
      <c r="G324" s="560"/>
      <c r="H324" s="560"/>
      <c r="I324" s="560"/>
      <c r="Y324" s="565"/>
    </row>
    <row r="325" spans="4:25" s="429" customFormat="1" ht="13.15" customHeight="1" x14ac:dyDescent="0.2">
      <c r="D325" s="597"/>
      <c r="E325" s="597"/>
      <c r="F325" s="560"/>
      <c r="G325" s="560"/>
      <c r="H325" s="560"/>
      <c r="I325" s="560"/>
      <c r="Y325" s="565"/>
    </row>
    <row r="326" spans="4:25" s="429" customFormat="1" ht="13.15" customHeight="1" x14ac:dyDescent="0.2">
      <c r="D326" s="597"/>
      <c r="E326" s="597"/>
      <c r="F326" s="560"/>
      <c r="G326" s="560"/>
      <c r="H326" s="560"/>
      <c r="I326" s="560"/>
      <c r="Y326" s="565"/>
    </row>
    <row r="327" spans="4:25" s="429" customFormat="1" ht="13.15" customHeight="1" x14ac:dyDescent="0.2">
      <c r="D327" s="597"/>
      <c r="E327" s="597"/>
      <c r="F327" s="560"/>
      <c r="G327" s="560"/>
      <c r="H327" s="560"/>
      <c r="I327" s="560"/>
      <c r="Y327" s="565"/>
    </row>
    <row r="328" spans="4:25" s="429" customFormat="1" ht="13.15" customHeight="1" x14ac:dyDescent="0.2">
      <c r="D328" s="597"/>
      <c r="E328" s="597"/>
      <c r="F328" s="560"/>
      <c r="G328" s="560"/>
      <c r="H328" s="560"/>
      <c r="I328" s="560"/>
      <c r="Y328" s="565"/>
    </row>
    <row r="329" spans="4:25" s="429" customFormat="1" ht="13.15" customHeight="1" x14ac:dyDescent="0.2">
      <c r="D329" s="597"/>
      <c r="E329" s="597"/>
      <c r="F329" s="560"/>
      <c r="G329" s="560"/>
      <c r="H329" s="560"/>
      <c r="I329" s="560"/>
      <c r="Y329" s="565"/>
    </row>
    <row r="330" spans="4:25" s="429" customFormat="1" ht="13.15" customHeight="1" x14ac:dyDescent="0.2">
      <c r="D330" s="597"/>
      <c r="E330" s="597"/>
      <c r="F330" s="560"/>
      <c r="G330" s="560"/>
      <c r="H330" s="560"/>
      <c r="I330" s="560"/>
      <c r="Y330" s="565"/>
    </row>
    <row r="331" spans="4:25" s="429" customFormat="1" ht="13.15" customHeight="1" x14ac:dyDescent="0.2">
      <c r="D331" s="597"/>
      <c r="E331" s="597"/>
      <c r="F331" s="560"/>
      <c r="G331" s="560"/>
      <c r="H331" s="560"/>
      <c r="I331" s="560"/>
      <c r="Y331" s="565"/>
    </row>
    <row r="332" spans="4:25" s="429" customFormat="1" ht="13.15" customHeight="1" x14ac:dyDescent="0.2">
      <c r="D332" s="597"/>
      <c r="E332" s="597"/>
      <c r="F332" s="560"/>
      <c r="G332" s="560"/>
      <c r="H332" s="560"/>
      <c r="I332" s="560"/>
      <c r="Y332" s="565"/>
    </row>
    <row r="333" spans="4:25" s="429" customFormat="1" ht="13.15" customHeight="1" x14ac:dyDescent="0.2">
      <c r="D333" s="597"/>
      <c r="E333" s="597"/>
      <c r="F333" s="560"/>
      <c r="G333" s="560"/>
      <c r="H333" s="560"/>
      <c r="I333" s="560"/>
      <c r="Y333" s="565"/>
    </row>
    <row r="334" spans="4:25" s="429" customFormat="1" ht="13.15" customHeight="1" x14ac:dyDescent="0.2">
      <c r="D334" s="597"/>
      <c r="E334" s="597"/>
      <c r="F334" s="560"/>
      <c r="G334" s="560"/>
      <c r="H334" s="560"/>
      <c r="I334" s="560"/>
      <c r="Y334" s="565"/>
    </row>
    <row r="335" spans="4:25" s="429" customFormat="1" ht="13.15" customHeight="1" x14ac:dyDescent="0.2">
      <c r="D335" s="597"/>
      <c r="E335" s="597"/>
      <c r="F335" s="560"/>
      <c r="G335" s="560"/>
      <c r="H335" s="560"/>
      <c r="I335" s="560"/>
      <c r="Y335" s="565"/>
    </row>
    <row r="336" spans="4:25" s="429" customFormat="1" ht="13.15" customHeight="1" x14ac:dyDescent="0.2">
      <c r="D336" s="597"/>
      <c r="E336" s="597"/>
      <c r="F336" s="560"/>
      <c r="G336" s="560"/>
      <c r="H336" s="560"/>
      <c r="I336" s="560"/>
      <c r="Y336" s="565"/>
    </row>
    <row r="337" spans="4:25" s="429" customFormat="1" ht="13.15" customHeight="1" x14ac:dyDescent="0.2">
      <c r="D337" s="597"/>
      <c r="E337" s="597"/>
      <c r="F337" s="560"/>
      <c r="G337" s="560"/>
      <c r="H337" s="560"/>
      <c r="I337" s="560"/>
      <c r="Y337" s="565"/>
    </row>
    <row r="338" spans="4:25" s="429" customFormat="1" ht="13.15" customHeight="1" x14ac:dyDescent="0.2">
      <c r="D338" s="597"/>
      <c r="E338" s="597"/>
      <c r="F338" s="560"/>
      <c r="G338" s="560"/>
      <c r="H338" s="560"/>
      <c r="I338" s="560"/>
      <c r="Y338" s="565"/>
    </row>
    <row r="339" spans="4:25" s="429" customFormat="1" ht="13.15" customHeight="1" x14ac:dyDescent="0.2">
      <c r="D339" s="597"/>
      <c r="E339" s="597"/>
      <c r="F339" s="560"/>
      <c r="G339" s="560"/>
      <c r="H339" s="560"/>
      <c r="I339" s="560"/>
      <c r="Y339" s="565"/>
    </row>
    <row r="340" spans="4:25" s="429" customFormat="1" ht="13.15" customHeight="1" x14ac:dyDescent="0.2">
      <c r="D340" s="597"/>
      <c r="E340" s="597"/>
      <c r="F340" s="560"/>
      <c r="G340" s="560"/>
      <c r="H340" s="560"/>
      <c r="I340" s="560"/>
      <c r="Y340" s="565"/>
    </row>
    <row r="341" spans="4:25" s="429" customFormat="1" ht="13.15" customHeight="1" x14ac:dyDescent="0.2">
      <c r="D341" s="597"/>
      <c r="E341" s="597"/>
      <c r="F341" s="560"/>
      <c r="G341" s="560"/>
      <c r="H341" s="560"/>
      <c r="I341" s="560"/>
      <c r="Y341" s="565"/>
    </row>
    <row r="342" spans="4:25" s="429" customFormat="1" ht="13.15" customHeight="1" x14ac:dyDescent="0.2">
      <c r="D342" s="597"/>
      <c r="E342" s="597"/>
      <c r="F342" s="560"/>
      <c r="G342" s="560"/>
      <c r="H342" s="560"/>
      <c r="I342" s="560"/>
      <c r="Y342" s="565"/>
    </row>
    <row r="343" spans="4:25" s="429" customFormat="1" ht="13.15" customHeight="1" x14ac:dyDescent="0.2">
      <c r="D343" s="597"/>
      <c r="E343" s="597"/>
      <c r="F343" s="560"/>
      <c r="G343" s="560"/>
      <c r="H343" s="560"/>
      <c r="I343" s="560"/>
      <c r="Y343" s="565"/>
    </row>
    <row r="344" spans="4:25" s="429" customFormat="1" ht="13.15" customHeight="1" x14ac:dyDescent="0.2">
      <c r="D344" s="597"/>
      <c r="E344" s="597"/>
      <c r="F344" s="560"/>
      <c r="G344" s="560"/>
      <c r="H344" s="560"/>
      <c r="I344" s="560"/>
      <c r="Y344" s="565"/>
    </row>
    <row r="345" spans="4:25" s="429" customFormat="1" ht="13.15" customHeight="1" x14ac:dyDescent="0.2">
      <c r="D345" s="597"/>
      <c r="E345" s="597"/>
      <c r="F345" s="560"/>
      <c r="G345" s="560"/>
      <c r="H345" s="560"/>
      <c r="I345" s="560"/>
      <c r="Y345" s="565"/>
    </row>
    <row r="346" spans="4:25" s="429" customFormat="1" ht="13.15" customHeight="1" x14ac:dyDescent="0.2">
      <c r="D346" s="597"/>
      <c r="E346" s="597"/>
      <c r="F346" s="560"/>
      <c r="G346" s="560"/>
      <c r="H346" s="560"/>
      <c r="I346" s="560"/>
      <c r="Y346" s="565"/>
    </row>
    <row r="347" spans="4:25" s="429" customFormat="1" ht="13.15" customHeight="1" x14ac:dyDescent="0.2">
      <c r="D347" s="597"/>
      <c r="E347" s="597"/>
      <c r="F347" s="560"/>
      <c r="G347" s="560"/>
      <c r="H347" s="560"/>
      <c r="I347" s="560"/>
      <c r="Y347" s="565"/>
    </row>
    <row r="348" spans="4:25" s="429" customFormat="1" ht="13.15" customHeight="1" x14ac:dyDescent="0.2">
      <c r="D348" s="597"/>
      <c r="E348" s="597"/>
      <c r="F348" s="560"/>
      <c r="G348" s="560"/>
      <c r="H348" s="560"/>
      <c r="I348" s="560"/>
      <c r="Y348" s="565"/>
    </row>
    <row r="349" spans="4:25" s="429" customFormat="1" ht="13.15" customHeight="1" x14ac:dyDescent="0.2">
      <c r="D349" s="597"/>
      <c r="E349" s="597"/>
      <c r="F349" s="560"/>
      <c r="G349" s="560"/>
      <c r="H349" s="560"/>
      <c r="I349" s="560"/>
      <c r="Y349" s="565"/>
    </row>
    <row r="350" spans="4:25" s="429" customFormat="1" ht="13.15" customHeight="1" x14ac:dyDescent="0.2">
      <c r="D350" s="597"/>
      <c r="E350" s="597"/>
      <c r="F350" s="560"/>
      <c r="G350" s="560"/>
      <c r="H350" s="560"/>
      <c r="I350" s="560"/>
      <c r="Y350" s="565"/>
    </row>
    <row r="351" spans="4:25" s="429" customFormat="1" ht="13.15" customHeight="1" x14ac:dyDescent="0.2">
      <c r="D351" s="597"/>
      <c r="E351" s="597"/>
      <c r="F351" s="560"/>
      <c r="G351" s="560"/>
      <c r="H351" s="560"/>
      <c r="I351" s="560"/>
      <c r="Y351" s="565"/>
    </row>
    <row r="352" spans="4:25" s="429" customFormat="1" ht="13.15" customHeight="1" x14ac:dyDescent="0.2">
      <c r="D352" s="597"/>
      <c r="E352" s="597"/>
      <c r="F352" s="560"/>
      <c r="G352" s="560"/>
      <c r="H352" s="560"/>
      <c r="I352" s="560"/>
      <c r="Y352" s="565"/>
    </row>
    <row r="353" spans="4:25" s="429" customFormat="1" ht="13.15" customHeight="1" x14ac:dyDescent="0.2">
      <c r="D353" s="597"/>
      <c r="E353" s="597"/>
      <c r="F353" s="560"/>
      <c r="G353" s="560"/>
      <c r="H353" s="560"/>
      <c r="I353" s="560"/>
      <c r="Y353" s="565"/>
    </row>
    <row r="354" spans="4:25" s="429" customFormat="1" ht="13.15" customHeight="1" x14ac:dyDescent="0.2">
      <c r="D354" s="597"/>
      <c r="E354" s="597"/>
      <c r="F354" s="560"/>
      <c r="G354" s="560"/>
      <c r="H354" s="560"/>
      <c r="I354" s="560"/>
      <c r="Y354" s="565"/>
    </row>
    <row r="355" spans="4:25" s="429" customFormat="1" ht="13.15" customHeight="1" x14ac:dyDescent="0.2">
      <c r="D355" s="597"/>
      <c r="E355" s="597"/>
      <c r="F355" s="560"/>
      <c r="G355" s="560"/>
      <c r="H355" s="560"/>
      <c r="I355" s="560"/>
      <c r="Y355" s="565"/>
    </row>
    <row r="356" spans="4:25" s="429" customFormat="1" ht="13.15" customHeight="1" x14ac:dyDescent="0.2">
      <c r="D356" s="597"/>
      <c r="E356" s="597"/>
      <c r="F356" s="560"/>
      <c r="G356" s="560"/>
      <c r="H356" s="560"/>
      <c r="I356" s="560"/>
      <c r="Y356" s="565"/>
    </row>
    <row r="357" spans="4:25" s="429" customFormat="1" ht="13.15" customHeight="1" x14ac:dyDescent="0.2">
      <c r="D357" s="597"/>
      <c r="E357" s="597"/>
      <c r="F357" s="560"/>
      <c r="G357" s="560"/>
      <c r="H357" s="560"/>
      <c r="I357" s="560"/>
      <c r="Y357" s="565"/>
    </row>
    <row r="358" spans="4:25" s="429" customFormat="1" ht="13.15" customHeight="1" x14ac:dyDescent="0.2">
      <c r="D358" s="597"/>
      <c r="E358" s="597"/>
      <c r="F358" s="560"/>
      <c r="G358" s="560"/>
      <c r="H358" s="560"/>
      <c r="I358" s="560"/>
      <c r="Y358" s="565"/>
    </row>
    <row r="359" spans="4:25" s="429" customFormat="1" ht="13.15" customHeight="1" x14ac:dyDescent="0.2">
      <c r="D359" s="597"/>
      <c r="E359" s="597"/>
      <c r="F359" s="560"/>
      <c r="G359" s="560"/>
      <c r="H359" s="560"/>
      <c r="I359" s="560"/>
      <c r="Y359" s="565"/>
    </row>
    <row r="360" spans="4:25" s="429" customFormat="1" ht="13.15" customHeight="1" x14ac:dyDescent="0.2">
      <c r="D360" s="597"/>
      <c r="E360" s="597"/>
      <c r="F360" s="560"/>
      <c r="G360" s="560"/>
      <c r="H360" s="560"/>
      <c r="I360" s="560"/>
      <c r="Y360" s="565"/>
    </row>
    <row r="361" spans="4:25" s="429" customFormat="1" ht="13.15" customHeight="1" x14ac:dyDescent="0.2">
      <c r="D361" s="597"/>
      <c r="E361" s="597"/>
      <c r="F361" s="560"/>
      <c r="G361" s="560"/>
      <c r="H361" s="560"/>
      <c r="I361" s="560"/>
      <c r="Y361" s="565"/>
    </row>
    <row r="362" spans="4:25" s="429" customFormat="1" ht="13.15" customHeight="1" x14ac:dyDescent="0.2">
      <c r="D362" s="597"/>
      <c r="E362" s="597"/>
      <c r="F362" s="560"/>
      <c r="G362" s="560"/>
      <c r="H362" s="560"/>
      <c r="I362" s="560"/>
      <c r="Y362" s="565"/>
    </row>
    <row r="363" spans="4:25" s="429" customFormat="1" ht="13.15" customHeight="1" x14ac:dyDescent="0.2">
      <c r="D363" s="597"/>
      <c r="E363" s="597"/>
      <c r="F363" s="560"/>
      <c r="G363" s="560"/>
      <c r="H363" s="560"/>
      <c r="I363" s="560"/>
      <c r="Y363" s="565"/>
    </row>
    <row r="364" spans="4:25" s="429" customFormat="1" ht="13.15" customHeight="1" x14ac:dyDescent="0.2">
      <c r="D364" s="597"/>
      <c r="E364" s="597"/>
      <c r="F364" s="560"/>
      <c r="G364" s="560"/>
      <c r="H364" s="560"/>
      <c r="I364" s="560"/>
      <c r="Y364" s="565"/>
    </row>
    <row r="365" spans="4:25" s="429" customFormat="1" ht="13.15" customHeight="1" x14ac:dyDescent="0.2">
      <c r="D365" s="597"/>
      <c r="E365" s="597"/>
      <c r="F365" s="560"/>
      <c r="G365" s="560"/>
      <c r="H365" s="560"/>
      <c r="I365" s="560"/>
      <c r="Y365" s="565"/>
    </row>
    <row r="366" spans="4:25" s="429" customFormat="1" ht="13.15" customHeight="1" x14ac:dyDescent="0.2">
      <c r="D366" s="597"/>
      <c r="E366" s="597"/>
      <c r="F366" s="560"/>
      <c r="G366" s="560"/>
      <c r="H366" s="560"/>
      <c r="I366" s="560"/>
      <c r="Y366" s="565"/>
    </row>
    <row r="367" spans="4:25" s="429" customFormat="1" ht="13.15" customHeight="1" x14ac:dyDescent="0.2">
      <c r="D367" s="597"/>
      <c r="E367" s="597"/>
      <c r="F367" s="560"/>
      <c r="G367" s="560"/>
      <c r="H367" s="560"/>
      <c r="I367" s="560"/>
      <c r="Y367" s="565"/>
    </row>
    <row r="368" spans="4:25" s="429" customFormat="1" ht="13.15" customHeight="1" x14ac:dyDescent="0.2">
      <c r="D368" s="597"/>
      <c r="E368" s="597"/>
      <c r="F368" s="560"/>
      <c r="G368" s="560"/>
      <c r="H368" s="560"/>
      <c r="I368" s="560"/>
      <c r="Y368" s="565"/>
    </row>
    <row r="369" spans="4:25" s="429" customFormat="1" ht="13.15" customHeight="1" x14ac:dyDescent="0.2">
      <c r="D369" s="597"/>
      <c r="E369" s="597"/>
      <c r="F369" s="560"/>
      <c r="G369" s="560"/>
      <c r="H369" s="560"/>
      <c r="I369" s="560"/>
      <c r="Y369" s="565"/>
    </row>
    <row r="370" spans="4:25" s="429" customFormat="1" ht="13.15" customHeight="1" x14ac:dyDescent="0.2">
      <c r="D370" s="597"/>
      <c r="E370" s="597"/>
      <c r="F370" s="560"/>
      <c r="G370" s="560"/>
      <c r="H370" s="560"/>
      <c r="I370" s="560"/>
      <c r="Y370" s="565"/>
    </row>
    <row r="371" spans="4:25" s="429" customFormat="1" ht="13.15" customHeight="1" x14ac:dyDescent="0.2">
      <c r="D371" s="597"/>
      <c r="E371" s="597"/>
      <c r="F371" s="560"/>
      <c r="G371" s="560"/>
      <c r="H371" s="560"/>
      <c r="I371" s="560"/>
      <c r="Y371" s="565"/>
    </row>
    <row r="372" spans="4:25" s="429" customFormat="1" ht="13.15" customHeight="1" x14ac:dyDescent="0.2">
      <c r="D372" s="597"/>
      <c r="E372" s="597"/>
      <c r="F372" s="560"/>
      <c r="G372" s="560"/>
      <c r="H372" s="560"/>
      <c r="I372" s="560"/>
      <c r="Y372" s="565"/>
    </row>
    <row r="373" spans="4:25" s="429" customFormat="1" ht="13.15" customHeight="1" x14ac:dyDescent="0.2">
      <c r="D373" s="597"/>
      <c r="E373" s="597"/>
      <c r="F373" s="560"/>
      <c r="G373" s="560"/>
      <c r="H373" s="560"/>
      <c r="I373" s="560"/>
      <c r="Y373" s="565"/>
    </row>
    <row r="374" spans="4:25" s="429" customFormat="1" ht="13.15" customHeight="1" x14ac:dyDescent="0.2">
      <c r="D374" s="597"/>
      <c r="E374" s="597"/>
      <c r="F374" s="560"/>
      <c r="G374" s="560"/>
      <c r="H374" s="560"/>
      <c r="I374" s="560"/>
      <c r="Y374" s="565"/>
    </row>
    <row r="375" spans="4:25" s="429" customFormat="1" ht="13.15" customHeight="1" x14ac:dyDescent="0.2">
      <c r="D375" s="597"/>
      <c r="E375" s="597"/>
      <c r="F375" s="560"/>
      <c r="G375" s="560"/>
      <c r="H375" s="560"/>
      <c r="I375" s="560"/>
      <c r="Y375" s="565"/>
    </row>
    <row r="376" spans="4:25" s="429" customFormat="1" ht="13.15" customHeight="1" x14ac:dyDescent="0.2">
      <c r="D376" s="597"/>
      <c r="E376" s="597"/>
      <c r="F376" s="560"/>
      <c r="G376" s="560"/>
      <c r="H376" s="560"/>
      <c r="I376" s="560"/>
      <c r="Y376" s="565"/>
    </row>
    <row r="377" spans="4:25" s="429" customFormat="1" ht="13.15" customHeight="1" x14ac:dyDescent="0.2">
      <c r="D377" s="597"/>
      <c r="E377" s="597"/>
      <c r="F377" s="560"/>
      <c r="G377" s="560"/>
      <c r="H377" s="560"/>
      <c r="I377" s="560"/>
      <c r="Y377" s="565"/>
    </row>
    <row r="378" spans="4:25" s="429" customFormat="1" ht="13.15" customHeight="1" x14ac:dyDescent="0.2">
      <c r="D378" s="597"/>
      <c r="E378" s="597"/>
      <c r="F378" s="560"/>
      <c r="G378" s="560"/>
      <c r="H378" s="560"/>
      <c r="I378" s="560"/>
      <c r="Y378" s="565"/>
    </row>
    <row r="379" spans="4:25" s="429" customFormat="1" ht="13.15" customHeight="1" x14ac:dyDescent="0.2">
      <c r="D379" s="597"/>
      <c r="E379" s="597"/>
      <c r="F379" s="560"/>
      <c r="G379" s="560"/>
      <c r="H379" s="560"/>
      <c r="I379" s="560"/>
      <c r="Y379" s="565"/>
    </row>
    <row r="380" spans="4:25" s="429" customFormat="1" ht="13.15" customHeight="1" x14ac:dyDescent="0.2">
      <c r="D380" s="597"/>
      <c r="E380" s="597"/>
      <c r="F380" s="560"/>
      <c r="G380" s="560"/>
      <c r="H380" s="560"/>
      <c r="I380" s="560"/>
      <c r="Y380" s="565"/>
    </row>
    <row r="381" spans="4:25" s="429" customFormat="1" ht="13.15" customHeight="1" x14ac:dyDescent="0.2">
      <c r="D381" s="597"/>
      <c r="E381" s="597"/>
      <c r="F381" s="560"/>
      <c r="G381" s="560"/>
      <c r="H381" s="560"/>
      <c r="I381" s="560"/>
      <c r="Y381" s="565"/>
    </row>
    <row r="382" spans="4:25" s="429" customFormat="1" ht="13.15" customHeight="1" x14ac:dyDescent="0.2">
      <c r="D382" s="597"/>
      <c r="E382" s="597"/>
      <c r="F382" s="560"/>
      <c r="G382" s="560"/>
      <c r="H382" s="560"/>
      <c r="I382" s="560"/>
      <c r="Y382" s="565"/>
    </row>
    <row r="383" spans="4:25" s="429" customFormat="1" ht="13.15" customHeight="1" x14ac:dyDescent="0.2">
      <c r="D383" s="597"/>
      <c r="E383" s="597"/>
      <c r="F383" s="560"/>
      <c r="G383" s="560"/>
      <c r="H383" s="560"/>
      <c r="I383" s="560"/>
      <c r="Y383" s="565"/>
    </row>
    <row r="384" spans="4:25" s="429" customFormat="1" ht="13.15" customHeight="1" x14ac:dyDescent="0.2">
      <c r="D384" s="597"/>
      <c r="E384" s="597"/>
      <c r="F384" s="560"/>
      <c r="G384" s="560"/>
      <c r="H384" s="560"/>
      <c r="I384" s="560"/>
      <c r="Y384" s="565"/>
    </row>
    <row r="385" spans="4:25" s="429" customFormat="1" ht="13.15" customHeight="1" x14ac:dyDescent="0.2">
      <c r="D385" s="597"/>
      <c r="E385" s="597"/>
      <c r="F385" s="560"/>
      <c r="G385" s="560"/>
      <c r="H385" s="560"/>
      <c r="I385" s="560"/>
      <c r="Y385" s="565"/>
    </row>
    <row r="386" spans="4:25" s="429" customFormat="1" ht="13.15" customHeight="1" x14ac:dyDescent="0.2">
      <c r="D386" s="597"/>
      <c r="E386" s="597"/>
      <c r="F386" s="560"/>
      <c r="G386" s="560"/>
      <c r="H386" s="560"/>
      <c r="I386" s="560"/>
      <c r="Y386" s="565"/>
    </row>
    <row r="387" spans="4:25" s="429" customFormat="1" ht="13.15" customHeight="1" x14ac:dyDescent="0.2">
      <c r="D387" s="597"/>
      <c r="E387" s="597"/>
      <c r="F387" s="560"/>
      <c r="G387" s="560"/>
      <c r="H387" s="560"/>
      <c r="I387" s="560"/>
      <c r="Y387" s="565"/>
    </row>
    <row r="388" spans="4:25" s="429" customFormat="1" ht="13.15" customHeight="1" x14ac:dyDescent="0.2">
      <c r="D388" s="597"/>
      <c r="E388" s="597"/>
      <c r="F388" s="560"/>
      <c r="G388" s="560"/>
      <c r="H388" s="560"/>
      <c r="I388" s="560"/>
      <c r="Y388" s="565"/>
    </row>
    <row r="389" spans="4:25" s="429" customFormat="1" ht="13.15" customHeight="1" x14ac:dyDescent="0.2">
      <c r="D389" s="597"/>
      <c r="E389" s="597"/>
      <c r="F389" s="560"/>
      <c r="G389" s="560"/>
      <c r="H389" s="560"/>
      <c r="I389" s="560"/>
      <c r="Y389" s="565"/>
    </row>
    <row r="390" spans="4:25" s="429" customFormat="1" ht="13.15" customHeight="1" x14ac:dyDescent="0.2">
      <c r="D390" s="597"/>
      <c r="E390" s="597"/>
      <c r="F390" s="560"/>
      <c r="G390" s="560"/>
      <c r="H390" s="560"/>
      <c r="I390" s="560"/>
      <c r="Y390" s="565"/>
    </row>
    <row r="391" spans="4:25" s="429" customFormat="1" ht="13.15" customHeight="1" x14ac:dyDescent="0.2">
      <c r="D391" s="597"/>
      <c r="E391" s="597"/>
      <c r="F391" s="560"/>
      <c r="G391" s="560"/>
      <c r="H391" s="560"/>
      <c r="I391" s="560"/>
      <c r="Y391" s="565"/>
    </row>
    <row r="392" spans="4:25" s="429" customFormat="1" ht="13.15" customHeight="1" x14ac:dyDescent="0.2">
      <c r="D392" s="597"/>
      <c r="E392" s="597"/>
      <c r="F392" s="560"/>
      <c r="G392" s="560"/>
      <c r="H392" s="560"/>
      <c r="I392" s="560"/>
      <c r="Y392" s="565"/>
    </row>
    <row r="393" spans="4:25" s="429" customFormat="1" ht="13.15" customHeight="1" x14ac:dyDescent="0.2">
      <c r="D393" s="597"/>
      <c r="E393" s="597"/>
      <c r="F393" s="560"/>
      <c r="G393" s="560"/>
      <c r="H393" s="560"/>
      <c r="I393" s="560"/>
      <c r="Y393" s="565"/>
    </row>
    <row r="394" spans="4:25" s="429" customFormat="1" ht="13.15" customHeight="1" x14ac:dyDescent="0.2">
      <c r="D394" s="597"/>
      <c r="E394" s="597"/>
      <c r="F394" s="560"/>
      <c r="G394" s="560"/>
      <c r="H394" s="560"/>
      <c r="I394" s="560"/>
      <c r="Y394" s="565"/>
    </row>
    <row r="395" spans="4:25" s="429" customFormat="1" ht="13.15" customHeight="1" x14ac:dyDescent="0.2">
      <c r="D395" s="597"/>
      <c r="E395" s="597"/>
      <c r="F395" s="560"/>
      <c r="G395" s="560"/>
      <c r="H395" s="560"/>
      <c r="I395" s="560"/>
      <c r="Y395" s="565"/>
    </row>
    <row r="396" spans="4:25" s="429" customFormat="1" ht="13.15" customHeight="1" x14ac:dyDescent="0.2">
      <c r="D396" s="597"/>
      <c r="E396" s="597"/>
      <c r="F396" s="560"/>
      <c r="G396" s="560"/>
      <c r="H396" s="560"/>
      <c r="I396" s="560"/>
      <c r="Y396" s="565"/>
    </row>
    <row r="397" spans="4:25" s="429" customFormat="1" ht="13.15" customHeight="1" x14ac:dyDescent="0.2">
      <c r="D397" s="597"/>
      <c r="E397" s="597"/>
      <c r="F397" s="560"/>
      <c r="G397" s="560"/>
      <c r="H397" s="560"/>
      <c r="I397" s="560"/>
      <c r="Y397" s="565"/>
    </row>
    <row r="398" spans="4:25" s="429" customFormat="1" ht="13.15" customHeight="1" x14ac:dyDescent="0.2">
      <c r="D398" s="597"/>
      <c r="E398" s="597"/>
      <c r="F398" s="560"/>
      <c r="G398" s="560"/>
      <c r="H398" s="560"/>
      <c r="I398" s="560"/>
      <c r="Y398" s="565"/>
    </row>
    <row r="399" spans="4:25" s="429" customFormat="1" ht="13.15" customHeight="1" x14ac:dyDescent="0.2">
      <c r="D399" s="597"/>
      <c r="E399" s="597"/>
      <c r="F399" s="560"/>
      <c r="G399" s="560"/>
      <c r="H399" s="560"/>
      <c r="I399" s="560"/>
      <c r="Y399" s="565"/>
    </row>
    <row r="400" spans="4:25" s="429" customFormat="1" ht="13.15" customHeight="1" x14ac:dyDescent="0.2">
      <c r="D400" s="597"/>
      <c r="E400" s="597"/>
      <c r="F400" s="560"/>
      <c r="G400" s="560"/>
      <c r="H400" s="560"/>
      <c r="I400" s="560"/>
      <c r="Y400" s="565"/>
    </row>
    <row r="401" spans="4:25" s="429" customFormat="1" ht="13.15" customHeight="1" x14ac:dyDescent="0.2">
      <c r="D401" s="597"/>
      <c r="E401" s="597"/>
      <c r="F401" s="560"/>
      <c r="G401" s="560"/>
      <c r="H401" s="560"/>
      <c r="I401" s="560"/>
      <c r="Y401" s="565"/>
    </row>
    <row r="402" spans="4:25" s="429" customFormat="1" ht="13.15" customHeight="1" x14ac:dyDescent="0.2">
      <c r="D402" s="597"/>
      <c r="E402" s="597"/>
      <c r="F402" s="560"/>
      <c r="G402" s="560"/>
      <c r="H402" s="560"/>
      <c r="I402" s="560"/>
      <c r="Y402" s="565"/>
    </row>
    <row r="403" spans="4:25" s="429" customFormat="1" ht="13.15" customHeight="1" x14ac:dyDescent="0.2">
      <c r="D403" s="597"/>
      <c r="E403" s="597"/>
      <c r="F403" s="560"/>
      <c r="G403" s="560"/>
      <c r="H403" s="560"/>
      <c r="I403" s="560"/>
      <c r="Y403" s="565"/>
    </row>
    <row r="404" spans="4:25" s="429" customFormat="1" ht="13.15" customHeight="1" x14ac:dyDescent="0.2">
      <c r="D404" s="597"/>
      <c r="E404" s="597"/>
      <c r="F404" s="560"/>
      <c r="G404" s="560"/>
      <c r="H404" s="560"/>
      <c r="I404" s="560"/>
      <c r="Y404" s="565"/>
    </row>
    <row r="405" spans="4:25" s="429" customFormat="1" ht="13.15" customHeight="1" x14ac:dyDescent="0.2">
      <c r="D405" s="597"/>
      <c r="E405" s="597"/>
      <c r="F405" s="560"/>
      <c r="G405" s="560"/>
      <c r="H405" s="560"/>
      <c r="I405" s="560"/>
      <c r="Y405" s="565"/>
    </row>
    <row r="406" spans="4:25" s="429" customFormat="1" ht="13.15" customHeight="1" x14ac:dyDescent="0.2">
      <c r="D406" s="597"/>
      <c r="E406" s="597"/>
      <c r="F406" s="560"/>
      <c r="G406" s="560"/>
      <c r="H406" s="560"/>
      <c r="I406" s="560"/>
      <c r="Y406" s="565"/>
    </row>
    <row r="407" spans="4:25" s="429" customFormat="1" ht="13.15" customHeight="1" x14ac:dyDescent="0.2">
      <c r="D407" s="597"/>
      <c r="E407" s="597"/>
      <c r="F407" s="560"/>
      <c r="G407" s="560"/>
      <c r="H407" s="560"/>
      <c r="I407" s="560"/>
      <c r="Y407" s="565"/>
    </row>
    <row r="408" spans="4:25" s="429" customFormat="1" ht="13.15" customHeight="1" x14ac:dyDescent="0.2">
      <c r="D408" s="597"/>
      <c r="E408" s="597"/>
      <c r="F408" s="560"/>
      <c r="G408" s="560"/>
      <c r="H408" s="560"/>
      <c r="I408" s="560"/>
      <c r="Y408" s="565"/>
    </row>
    <row r="409" spans="4:25" s="429" customFormat="1" ht="13.15" customHeight="1" x14ac:dyDescent="0.2">
      <c r="D409" s="597"/>
      <c r="E409" s="597"/>
      <c r="F409" s="560"/>
      <c r="G409" s="560"/>
      <c r="H409" s="560"/>
      <c r="I409" s="560"/>
      <c r="Y409" s="565"/>
    </row>
    <row r="410" spans="4:25" s="429" customFormat="1" ht="13.15" customHeight="1" x14ac:dyDescent="0.2">
      <c r="D410" s="597"/>
      <c r="E410" s="597"/>
      <c r="F410" s="560"/>
      <c r="G410" s="560"/>
      <c r="H410" s="560"/>
      <c r="I410" s="560"/>
      <c r="Y410" s="565"/>
    </row>
    <row r="411" spans="4:25" s="429" customFormat="1" ht="13.15" customHeight="1" x14ac:dyDescent="0.2">
      <c r="D411" s="597"/>
      <c r="E411" s="597"/>
      <c r="F411" s="560"/>
      <c r="G411" s="560"/>
      <c r="H411" s="560"/>
      <c r="I411" s="560"/>
      <c r="Y411" s="565"/>
    </row>
    <row r="412" spans="4:25" s="429" customFormat="1" ht="13.15" customHeight="1" x14ac:dyDescent="0.2">
      <c r="D412" s="597"/>
      <c r="E412" s="597"/>
      <c r="F412" s="560"/>
      <c r="G412" s="560"/>
      <c r="H412" s="560"/>
      <c r="I412" s="560"/>
      <c r="Y412" s="565"/>
    </row>
    <row r="413" spans="4:25" s="429" customFormat="1" ht="13.15" customHeight="1" x14ac:dyDescent="0.2">
      <c r="D413" s="597"/>
      <c r="E413" s="597"/>
      <c r="F413" s="560"/>
      <c r="G413" s="560"/>
      <c r="H413" s="560"/>
      <c r="I413" s="560"/>
      <c r="Y413" s="565"/>
    </row>
    <row r="414" spans="4:25" s="429" customFormat="1" ht="13.15" customHeight="1" x14ac:dyDescent="0.2">
      <c r="D414" s="597"/>
      <c r="E414" s="597"/>
      <c r="F414" s="560"/>
      <c r="G414" s="560"/>
      <c r="H414" s="560"/>
      <c r="I414" s="560"/>
      <c r="Y414" s="565"/>
    </row>
    <row r="415" spans="4:25" s="429" customFormat="1" ht="13.15" customHeight="1" x14ac:dyDescent="0.2">
      <c r="D415" s="597"/>
      <c r="E415" s="597"/>
      <c r="F415" s="560"/>
      <c r="G415" s="560"/>
      <c r="H415" s="560"/>
      <c r="I415" s="560"/>
      <c r="Y415" s="565"/>
    </row>
    <row r="416" spans="4:25" s="429" customFormat="1" ht="13.15" customHeight="1" x14ac:dyDescent="0.2">
      <c r="D416" s="597"/>
      <c r="E416" s="597"/>
      <c r="F416" s="560"/>
      <c r="G416" s="560"/>
      <c r="H416" s="560"/>
      <c r="I416" s="560"/>
      <c r="Y416" s="565"/>
    </row>
    <row r="417" spans="4:25" s="429" customFormat="1" ht="13.15" customHeight="1" x14ac:dyDescent="0.2">
      <c r="D417" s="597"/>
      <c r="E417" s="597"/>
      <c r="F417" s="560"/>
      <c r="G417" s="560"/>
      <c r="H417" s="560"/>
      <c r="I417" s="560"/>
      <c r="Y417" s="565"/>
    </row>
    <row r="418" spans="4:25" s="429" customFormat="1" ht="13.15" customHeight="1" x14ac:dyDescent="0.2">
      <c r="D418" s="597"/>
      <c r="E418" s="597"/>
      <c r="F418" s="560"/>
      <c r="G418" s="560"/>
      <c r="H418" s="560"/>
      <c r="I418" s="560"/>
      <c r="Y418" s="565"/>
    </row>
    <row r="419" spans="4:25" s="429" customFormat="1" ht="13.15" customHeight="1" x14ac:dyDescent="0.2">
      <c r="D419" s="597"/>
      <c r="E419" s="597"/>
      <c r="F419" s="560"/>
      <c r="G419" s="560"/>
      <c r="H419" s="560"/>
      <c r="I419" s="560"/>
      <c r="Y419" s="565"/>
    </row>
    <row r="420" spans="4:25" s="429" customFormat="1" ht="13.15" customHeight="1" x14ac:dyDescent="0.2">
      <c r="D420" s="597"/>
      <c r="E420" s="597"/>
      <c r="F420" s="560"/>
      <c r="G420" s="560"/>
      <c r="H420" s="560"/>
      <c r="I420" s="560"/>
      <c r="Y420" s="565"/>
    </row>
    <row r="421" spans="4:25" s="429" customFormat="1" ht="13.15" customHeight="1" x14ac:dyDescent="0.2">
      <c r="D421" s="597"/>
      <c r="E421" s="597"/>
      <c r="F421" s="560"/>
      <c r="G421" s="560"/>
      <c r="H421" s="560"/>
      <c r="I421" s="560"/>
      <c r="Y421" s="565"/>
    </row>
    <row r="422" spans="4:25" s="429" customFormat="1" ht="13.15" customHeight="1" x14ac:dyDescent="0.2">
      <c r="D422" s="597"/>
      <c r="E422" s="597"/>
      <c r="F422" s="560"/>
      <c r="G422" s="560"/>
      <c r="H422" s="560"/>
      <c r="I422" s="560"/>
      <c r="Y422" s="565"/>
    </row>
    <row r="423" spans="4:25" s="429" customFormat="1" ht="13.15" customHeight="1" x14ac:dyDescent="0.2">
      <c r="D423" s="597"/>
      <c r="E423" s="597"/>
      <c r="F423" s="560"/>
      <c r="G423" s="560"/>
      <c r="H423" s="560"/>
      <c r="I423" s="560"/>
      <c r="Y423" s="565"/>
    </row>
    <row r="424" spans="4:25" s="429" customFormat="1" ht="13.15" customHeight="1" x14ac:dyDescent="0.2">
      <c r="D424" s="597"/>
      <c r="E424" s="597"/>
      <c r="F424" s="560"/>
      <c r="G424" s="560"/>
      <c r="H424" s="560"/>
      <c r="I424" s="560"/>
      <c r="Y424" s="565"/>
    </row>
    <row r="425" spans="4:25" s="429" customFormat="1" ht="13.15" customHeight="1" x14ac:dyDescent="0.2">
      <c r="D425" s="597"/>
      <c r="E425" s="597"/>
      <c r="F425" s="560"/>
      <c r="G425" s="560"/>
      <c r="H425" s="560"/>
      <c r="I425" s="560"/>
      <c r="Y425" s="565"/>
    </row>
    <row r="426" spans="4:25" s="429" customFormat="1" ht="13.15" customHeight="1" x14ac:dyDescent="0.2">
      <c r="D426" s="597"/>
      <c r="E426" s="597"/>
      <c r="F426" s="560"/>
      <c r="G426" s="560"/>
      <c r="H426" s="560"/>
      <c r="I426" s="560"/>
      <c r="Y426" s="565"/>
    </row>
    <row r="427" spans="4:25" s="429" customFormat="1" ht="13.15" customHeight="1" x14ac:dyDescent="0.2">
      <c r="D427" s="597"/>
      <c r="E427" s="597"/>
      <c r="F427" s="560"/>
      <c r="G427" s="560"/>
      <c r="H427" s="560"/>
      <c r="I427" s="560"/>
      <c r="Y427" s="565"/>
    </row>
    <row r="428" spans="4:25" s="429" customFormat="1" ht="13.15" customHeight="1" x14ac:dyDescent="0.2">
      <c r="D428" s="597"/>
      <c r="E428" s="597"/>
      <c r="F428" s="560"/>
      <c r="G428" s="560"/>
      <c r="H428" s="560"/>
      <c r="I428" s="560"/>
      <c r="Y428" s="565"/>
    </row>
    <row r="429" spans="4:25" s="429" customFormat="1" ht="13.15" customHeight="1" x14ac:dyDescent="0.2">
      <c r="D429" s="597"/>
      <c r="E429" s="597"/>
      <c r="F429" s="560"/>
      <c r="G429" s="560"/>
      <c r="H429" s="560"/>
      <c r="I429" s="560"/>
      <c r="Y429" s="565"/>
    </row>
    <row r="430" spans="4:25" s="429" customFormat="1" ht="13.15" customHeight="1" x14ac:dyDescent="0.2">
      <c r="D430" s="597"/>
      <c r="E430" s="597"/>
      <c r="F430" s="560"/>
      <c r="G430" s="560"/>
      <c r="H430" s="560"/>
      <c r="I430" s="560"/>
      <c r="Y430" s="565"/>
    </row>
    <row r="431" spans="4:25" s="429" customFormat="1" ht="13.15" customHeight="1" x14ac:dyDescent="0.2">
      <c r="D431" s="597"/>
      <c r="E431" s="597"/>
      <c r="F431" s="560"/>
      <c r="G431" s="560"/>
      <c r="H431" s="560"/>
      <c r="I431" s="560"/>
      <c r="Y431" s="565"/>
    </row>
    <row r="432" spans="4:25" s="429" customFormat="1" ht="13.15" customHeight="1" x14ac:dyDescent="0.2">
      <c r="D432" s="597"/>
      <c r="E432" s="597"/>
      <c r="F432" s="560"/>
      <c r="G432" s="560"/>
      <c r="H432" s="560"/>
      <c r="I432" s="560"/>
      <c r="Y432" s="565"/>
    </row>
    <row r="433" spans="4:25" s="429" customFormat="1" ht="13.15" customHeight="1" x14ac:dyDescent="0.2">
      <c r="D433" s="597"/>
      <c r="E433" s="597"/>
      <c r="F433" s="560"/>
      <c r="G433" s="560"/>
      <c r="H433" s="560"/>
      <c r="I433" s="560"/>
      <c r="Y433" s="565"/>
    </row>
    <row r="434" spans="4:25" s="429" customFormat="1" ht="13.15" customHeight="1" x14ac:dyDescent="0.2">
      <c r="D434" s="597"/>
      <c r="E434" s="597"/>
      <c r="F434" s="560"/>
      <c r="G434" s="560"/>
      <c r="H434" s="560"/>
      <c r="I434" s="560"/>
      <c r="Y434" s="565"/>
    </row>
    <row r="435" spans="4:25" s="429" customFormat="1" ht="13.15" customHeight="1" x14ac:dyDescent="0.2">
      <c r="D435" s="597"/>
      <c r="E435" s="597"/>
      <c r="F435" s="560"/>
      <c r="G435" s="560"/>
      <c r="H435" s="560"/>
      <c r="I435" s="560"/>
      <c r="Y435" s="565"/>
    </row>
    <row r="436" spans="4:25" s="429" customFormat="1" ht="13.15" customHeight="1" x14ac:dyDescent="0.2">
      <c r="D436" s="597"/>
      <c r="E436" s="597"/>
      <c r="F436" s="560"/>
      <c r="G436" s="560"/>
      <c r="H436" s="560"/>
      <c r="I436" s="560"/>
      <c r="Y436" s="565"/>
    </row>
    <row r="437" spans="4:25" s="429" customFormat="1" ht="13.15" customHeight="1" x14ac:dyDescent="0.2">
      <c r="D437" s="597"/>
      <c r="E437" s="597"/>
      <c r="F437" s="560"/>
      <c r="G437" s="560"/>
      <c r="H437" s="560"/>
      <c r="I437" s="560"/>
      <c r="Y437" s="565"/>
    </row>
    <row r="438" spans="4:25" s="429" customFormat="1" ht="13.15" customHeight="1" x14ac:dyDescent="0.2">
      <c r="D438" s="597"/>
      <c r="E438" s="597"/>
      <c r="F438" s="560"/>
      <c r="G438" s="560"/>
      <c r="H438" s="560"/>
      <c r="I438" s="560"/>
      <c r="Y438" s="565"/>
    </row>
    <row r="439" spans="4:25" s="429" customFormat="1" ht="13.15" customHeight="1" x14ac:dyDescent="0.2">
      <c r="D439" s="597"/>
      <c r="E439" s="597"/>
      <c r="F439" s="560"/>
      <c r="G439" s="560"/>
      <c r="H439" s="560"/>
      <c r="I439" s="560"/>
      <c r="Y439" s="565"/>
    </row>
    <row r="440" spans="4:25" s="429" customFormat="1" ht="13.15" customHeight="1" x14ac:dyDescent="0.2">
      <c r="D440" s="597"/>
      <c r="E440" s="597"/>
      <c r="F440" s="560"/>
      <c r="G440" s="560"/>
      <c r="H440" s="560"/>
      <c r="I440" s="560"/>
      <c r="Y440" s="565"/>
    </row>
    <row r="441" spans="4:25" s="429" customFormat="1" ht="13.15" customHeight="1" x14ac:dyDescent="0.2">
      <c r="D441" s="597"/>
      <c r="E441" s="597"/>
      <c r="F441" s="560"/>
      <c r="G441" s="560"/>
      <c r="H441" s="560"/>
      <c r="I441" s="560"/>
      <c r="Y441" s="565"/>
    </row>
    <row r="442" spans="4:25" s="429" customFormat="1" ht="13.15" customHeight="1" x14ac:dyDescent="0.2">
      <c r="D442" s="597"/>
      <c r="E442" s="597"/>
      <c r="F442" s="560"/>
      <c r="G442" s="560"/>
      <c r="H442" s="560"/>
      <c r="I442" s="560"/>
      <c r="Y442" s="565"/>
    </row>
    <row r="443" spans="4:25" s="429" customFormat="1" ht="13.15" customHeight="1" x14ac:dyDescent="0.2">
      <c r="D443" s="597"/>
      <c r="E443" s="597"/>
      <c r="F443" s="560"/>
      <c r="G443" s="560"/>
      <c r="H443" s="560"/>
      <c r="I443" s="560"/>
      <c r="Y443" s="565"/>
    </row>
    <row r="444" spans="4:25" s="429" customFormat="1" ht="13.15" customHeight="1" x14ac:dyDescent="0.2">
      <c r="D444" s="597"/>
      <c r="E444" s="597"/>
      <c r="F444" s="560"/>
      <c r="G444" s="560"/>
      <c r="H444" s="560"/>
      <c r="I444" s="560"/>
      <c r="Y444" s="565"/>
    </row>
    <row r="445" spans="4:25" s="429" customFormat="1" ht="13.15" customHeight="1" x14ac:dyDescent="0.2">
      <c r="D445" s="597"/>
      <c r="E445" s="597"/>
      <c r="F445" s="560"/>
      <c r="G445" s="560"/>
      <c r="H445" s="560"/>
      <c r="I445" s="560"/>
      <c r="Y445" s="565"/>
    </row>
    <row r="446" spans="4:25" s="429" customFormat="1" ht="13.15" customHeight="1" x14ac:dyDescent="0.2">
      <c r="D446" s="597"/>
      <c r="E446" s="597"/>
      <c r="F446" s="560"/>
      <c r="G446" s="560"/>
      <c r="H446" s="560"/>
      <c r="I446" s="560"/>
      <c r="Y446" s="565"/>
    </row>
    <row r="447" spans="4:25" s="429" customFormat="1" ht="13.15" customHeight="1" x14ac:dyDescent="0.2">
      <c r="D447" s="597"/>
      <c r="E447" s="597"/>
      <c r="F447" s="560"/>
      <c r="G447" s="560"/>
      <c r="H447" s="560"/>
      <c r="I447" s="560"/>
      <c r="Y447" s="565"/>
    </row>
    <row r="448" spans="4:25" s="429" customFormat="1" ht="13.15" customHeight="1" x14ac:dyDescent="0.2">
      <c r="D448" s="597"/>
      <c r="E448" s="597"/>
      <c r="F448" s="560"/>
      <c r="G448" s="560"/>
      <c r="H448" s="560"/>
      <c r="I448" s="560"/>
      <c r="Y448" s="565"/>
    </row>
    <row r="449" spans="4:25" s="429" customFormat="1" ht="13.15" customHeight="1" x14ac:dyDescent="0.2">
      <c r="D449" s="597"/>
      <c r="E449" s="597"/>
      <c r="F449" s="560"/>
      <c r="G449" s="560"/>
      <c r="H449" s="560"/>
      <c r="I449" s="560"/>
      <c r="Y449" s="565"/>
    </row>
    <row r="450" spans="4:25" s="429" customFormat="1" ht="13.15" customHeight="1" x14ac:dyDescent="0.2">
      <c r="D450" s="597"/>
      <c r="E450" s="597"/>
      <c r="F450" s="560"/>
      <c r="G450" s="560"/>
      <c r="H450" s="560"/>
      <c r="I450" s="560"/>
      <c r="Y450" s="565"/>
    </row>
    <row r="451" spans="4:25" s="429" customFormat="1" ht="13.15" customHeight="1" x14ac:dyDescent="0.2">
      <c r="D451" s="597"/>
      <c r="E451" s="597"/>
      <c r="F451" s="560"/>
      <c r="G451" s="560"/>
      <c r="H451" s="560"/>
      <c r="I451" s="560"/>
      <c r="Y451" s="565"/>
    </row>
    <row r="452" spans="4:25" s="429" customFormat="1" ht="13.15" customHeight="1" x14ac:dyDescent="0.2">
      <c r="D452" s="597"/>
      <c r="E452" s="597"/>
      <c r="F452" s="560"/>
      <c r="G452" s="560"/>
      <c r="H452" s="560"/>
      <c r="I452" s="560"/>
      <c r="Y452" s="565"/>
    </row>
    <row r="453" spans="4:25" s="429" customFormat="1" ht="13.15" customHeight="1" x14ac:dyDescent="0.2">
      <c r="D453" s="597"/>
      <c r="E453" s="597"/>
      <c r="F453" s="560"/>
      <c r="G453" s="560"/>
      <c r="H453" s="560"/>
      <c r="I453" s="560"/>
      <c r="Y453" s="565"/>
    </row>
    <row r="454" spans="4:25" s="429" customFormat="1" ht="13.15" customHeight="1" x14ac:dyDescent="0.2">
      <c r="D454" s="597"/>
      <c r="E454" s="597"/>
      <c r="F454" s="560"/>
      <c r="G454" s="560"/>
      <c r="H454" s="560"/>
      <c r="I454" s="560"/>
      <c r="Y454" s="565"/>
    </row>
    <row r="455" spans="4:25" s="429" customFormat="1" ht="13.15" customHeight="1" x14ac:dyDescent="0.2">
      <c r="D455" s="597"/>
      <c r="E455" s="597"/>
      <c r="F455" s="560"/>
      <c r="G455" s="560"/>
      <c r="H455" s="560"/>
      <c r="I455" s="560"/>
      <c r="Y455" s="565"/>
    </row>
    <row r="456" spans="4:25" s="429" customFormat="1" ht="13.15" customHeight="1" x14ac:dyDescent="0.2">
      <c r="D456" s="597"/>
      <c r="E456" s="597"/>
      <c r="F456" s="560"/>
      <c r="G456" s="560"/>
      <c r="H456" s="560"/>
      <c r="I456" s="560"/>
      <c r="Y456" s="565"/>
    </row>
    <row r="457" spans="4:25" s="429" customFormat="1" ht="13.15" customHeight="1" x14ac:dyDescent="0.2">
      <c r="D457" s="597"/>
      <c r="E457" s="597"/>
      <c r="F457" s="560"/>
      <c r="G457" s="560"/>
      <c r="H457" s="560"/>
      <c r="I457" s="560"/>
      <c r="Y457" s="565"/>
    </row>
    <row r="458" spans="4:25" s="429" customFormat="1" ht="13.15" customHeight="1" x14ac:dyDescent="0.2">
      <c r="D458" s="597"/>
      <c r="E458" s="597"/>
      <c r="F458" s="560"/>
      <c r="G458" s="560"/>
      <c r="H458" s="560"/>
      <c r="I458" s="560"/>
      <c r="Y458" s="565"/>
    </row>
    <row r="459" spans="4:25" s="429" customFormat="1" ht="13.15" customHeight="1" x14ac:dyDescent="0.2">
      <c r="D459" s="597"/>
      <c r="E459" s="597"/>
      <c r="F459" s="560"/>
      <c r="G459" s="560"/>
      <c r="H459" s="560"/>
      <c r="I459" s="560"/>
      <c r="Y459" s="565"/>
    </row>
    <row r="460" spans="4:25" s="429" customFormat="1" ht="13.15" customHeight="1" x14ac:dyDescent="0.2">
      <c r="D460" s="597"/>
      <c r="E460" s="597"/>
      <c r="F460" s="560"/>
      <c r="G460" s="560"/>
      <c r="H460" s="560"/>
      <c r="I460" s="560"/>
      <c r="Y460" s="565"/>
    </row>
    <row r="461" spans="4:25" s="429" customFormat="1" ht="13.15" customHeight="1" x14ac:dyDescent="0.2">
      <c r="D461" s="597"/>
      <c r="E461" s="597"/>
      <c r="F461" s="560"/>
      <c r="G461" s="560"/>
      <c r="H461" s="560"/>
      <c r="I461" s="560"/>
      <c r="Y461" s="565"/>
    </row>
    <row r="462" spans="4:25" s="429" customFormat="1" ht="13.15" customHeight="1" x14ac:dyDescent="0.2">
      <c r="D462" s="597"/>
      <c r="E462" s="597"/>
      <c r="F462" s="560"/>
      <c r="G462" s="560"/>
      <c r="H462" s="560"/>
      <c r="I462" s="560"/>
      <c r="Y462" s="565"/>
    </row>
    <row r="463" spans="4:25" s="429" customFormat="1" ht="13.15" customHeight="1" x14ac:dyDescent="0.2">
      <c r="D463" s="597"/>
      <c r="E463" s="597"/>
      <c r="F463" s="560"/>
      <c r="G463" s="560"/>
      <c r="H463" s="560"/>
      <c r="I463" s="560"/>
      <c r="Y463" s="565"/>
    </row>
    <row r="464" spans="4:25" s="429" customFormat="1" ht="13.15" customHeight="1" x14ac:dyDescent="0.2">
      <c r="D464" s="597"/>
      <c r="E464" s="597"/>
      <c r="F464" s="560"/>
      <c r="G464" s="560"/>
      <c r="H464" s="560"/>
      <c r="I464" s="560"/>
      <c r="Y464" s="565"/>
    </row>
    <row r="465" spans="4:25" s="429" customFormat="1" ht="13.15" customHeight="1" x14ac:dyDescent="0.2">
      <c r="D465" s="597"/>
      <c r="E465" s="597"/>
      <c r="F465" s="560"/>
      <c r="G465" s="560"/>
      <c r="H465" s="560"/>
      <c r="I465" s="560"/>
      <c r="Y465" s="565"/>
    </row>
    <row r="466" spans="4:25" s="429" customFormat="1" ht="13.15" customHeight="1" x14ac:dyDescent="0.2">
      <c r="D466" s="597"/>
      <c r="E466" s="597"/>
      <c r="F466" s="560"/>
      <c r="G466" s="560"/>
      <c r="H466" s="560"/>
      <c r="I466" s="560"/>
      <c r="Y466" s="565"/>
    </row>
    <row r="467" spans="4:25" s="429" customFormat="1" ht="13.15" customHeight="1" x14ac:dyDescent="0.2">
      <c r="D467" s="597"/>
      <c r="E467" s="597"/>
      <c r="F467" s="560"/>
      <c r="G467" s="560"/>
      <c r="H467" s="560"/>
      <c r="I467" s="560"/>
      <c r="Y467" s="565"/>
    </row>
    <row r="468" spans="4:25" s="429" customFormat="1" ht="13.15" customHeight="1" x14ac:dyDescent="0.2">
      <c r="D468" s="597"/>
      <c r="E468" s="597"/>
      <c r="F468" s="560"/>
      <c r="G468" s="560"/>
      <c r="H468" s="560"/>
      <c r="I468" s="560"/>
      <c r="Y468" s="565"/>
    </row>
    <row r="469" spans="4:25" s="429" customFormat="1" ht="13.15" customHeight="1" x14ac:dyDescent="0.2">
      <c r="D469" s="597"/>
      <c r="E469" s="597"/>
      <c r="F469" s="560"/>
      <c r="G469" s="560"/>
      <c r="H469" s="560"/>
      <c r="I469" s="560"/>
      <c r="Y469" s="565"/>
    </row>
    <row r="470" spans="4:25" s="429" customFormat="1" ht="13.15" customHeight="1" x14ac:dyDescent="0.2">
      <c r="D470" s="597"/>
      <c r="E470" s="597"/>
      <c r="F470" s="560"/>
      <c r="G470" s="560"/>
      <c r="H470" s="560"/>
      <c r="I470" s="560"/>
      <c r="Y470" s="565"/>
    </row>
    <row r="471" spans="4:25" s="429" customFormat="1" ht="13.15" customHeight="1" x14ac:dyDescent="0.2">
      <c r="D471" s="597"/>
      <c r="E471" s="597"/>
      <c r="F471" s="560"/>
      <c r="G471" s="560"/>
      <c r="H471" s="560"/>
      <c r="I471" s="560"/>
      <c r="Y471" s="565"/>
    </row>
    <row r="472" spans="4:25" s="429" customFormat="1" ht="13.15" customHeight="1" x14ac:dyDescent="0.2">
      <c r="D472" s="597"/>
      <c r="E472" s="597"/>
      <c r="F472" s="560"/>
      <c r="G472" s="560"/>
      <c r="H472" s="560"/>
      <c r="I472" s="560"/>
      <c r="Y472" s="565"/>
    </row>
    <row r="473" spans="4:25" s="429" customFormat="1" ht="13.15" customHeight="1" x14ac:dyDescent="0.2">
      <c r="D473" s="597"/>
      <c r="E473" s="597"/>
      <c r="F473" s="560"/>
      <c r="G473" s="560"/>
      <c r="H473" s="560"/>
      <c r="I473" s="560"/>
      <c r="Y473" s="565"/>
    </row>
    <row r="474" spans="4:25" s="429" customFormat="1" ht="13.15" customHeight="1" x14ac:dyDescent="0.2">
      <c r="D474" s="597"/>
      <c r="E474" s="597"/>
      <c r="F474" s="560"/>
      <c r="G474" s="560"/>
      <c r="H474" s="560"/>
      <c r="I474" s="560"/>
      <c r="Y474" s="565"/>
    </row>
    <row r="475" spans="4:25" s="429" customFormat="1" ht="13.15" customHeight="1" x14ac:dyDescent="0.2">
      <c r="D475" s="597"/>
      <c r="E475" s="597"/>
      <c r="F475" s="560"/>
      <c r="G475" s="560"/>
      <c r="H475" s="560"/>
      <c r="I475" s="560"/>
      <c r="Y475" s="565"/>
    </row>
    <row r="476" spans="4:25" s="429" customFormat="1" ht="13.15" customHeight="1" x14ac:dyDescent="0.2">
      <c r="D476" s="597"/>
      <c r="E476" s="597"/>
      <c r="F476" s="560"/>
      <c r="G476" s="560"/>
      <c r="H476" s="560"/>
      <c r="I476" s="560"/>
      <c r="Y476" s="565"/>
    </row>
    <row r="477" spans="4:25" s="429" customFormat="1" ht="13.15" customHeight="1" x14ac:dyDescent="0.2">
      <c r="D477" s="597"/>
      <c r="E477" s="597"/>
      <c r="F477" s="560"/>
      <c r="G477" s="560"/>
      <c r="H477" s="560"/>
      <c r="I477" s="560"/>
      <c r="Y477" s="565"/>
    </row>
    <row r="478" spans="4:25" s="429" customFormat="1" ht="13.15" customHeight="1" x14ac:dyDescent="0.2">
      <c r="D478" s="597"/>
      <c r="E478" s="597"/>
      <c r="F478" s="560"/>
      <c r="G478" s="560"/>
      <c r="H478" s="560"/>
      <c r="I478" s="560"/>
      <c r="Y478" s="565"/>
    </row>
    <row r="479" spans="4:25" s="429" customFormat="1" ht="13.15" customHeight="1" x14ac:dyDescent="0.2">
      <c r="D479" s="597"/>
      <c r="E479" s="597"/>
      <c r="F479" s="560"/>
      <c r="G479" s="560"/>
      <c r="H479" s="560"/>
      <c r="I479" s="560"/>
      <c r="Y479" s="565"/>
    </row>
    <row r="480" spans="4:25" s="429" customFormat="1" ht="13.15" customHeight="1" x14ac:dyDescent="0.2">
      <c r="D480" s="597"/>
      <c r="E480" s="597"/>
      <c r="F480" s="560"/>
      <c r="G480" s="560"/>
      <c r="H480" s="560"/>
      <c r="I480" s="560"/>
      <c r="Y480" s="565"/>
    </row>
    <row r="481" spans="4:25" s="429" customFormat="1" ht="13.15" customHeight="1" x14ac:dyDescent="0.2">
      <c r="D481" s="597"/>
      <c r="E481" s="597"/>
      <c r="F481" s="560"/>
      <c r="G481" s="560"/>
      <c r="H481" s="560"/>
      <c r="I481" s="560"/>
      <c r="Y481" s="565"/>
    </row>
    <row r="482" spans="4:25" s="429" customFormat="1" ht="13.15" customHeight="1" x14ac:dyDescent="0.2">
      <c r="D482" s="597"/>
      <c r="E482" s="597"/>
      <c r="F482" s="560"/>
      <c r="G482" s="560"/>
      <c r="H482" s="560"/>
      <c r="I482" s="560"/>
      <c r="Y482" s="565"/>
    </row>
    <row r="483" spans="4:25" s="429" customFormat="1" ht="13.15" customHeight="1" x14ac:dyDescent="0.2">
      <c r="D483" s="597"/>
      <c r="E483" s="597"/>
      <c r="F483" s="560"/>
      <c r="G483" s="560"/>
      <c r="H483" s="560"/>
      <c r="I483" s="560"/>
      <c r="Y483" s="565"/>
    </row>
    <row r="484" spans="4:25" s="429" customFormat="1" ht="13.15" customHeight="1" x14ac:dyDescent="0.2">
      <c r="D484" s="597"/>
      <c r="E484" s="597"/>
      <c r="F484" s="560"/>
      <c r="G484" s="560"/>
      <c r="H484" s="560"/>
      <c r="I484" s="560"/>
      <c r="Y484" s="565"/>
    </row>
    <row r="485" spans="4:25" s="429" customFormat="1" ht="13.15" customHeight="1" x14ac:dyDescent="0.2">
      <c r="D485" s="597"/>
      <c r="E485" s="597"/>
      <c r="F485" s="560"/>
      <c r="G485" s="560"/>
      <c r="H485" s="560"/>
      <c r="I485" s="560"/>
      <c r="Y485" s="565"/>
    </row>
    <row r="486" spans="4:25" s="429" customFormat="1" ht="13.15" customHeight="1" x14ac:dyDescent="0.2">
      <c r="D486" s="597"/>
      <c r="E486" s="597"/>
      <c r="F486" s="560"/>
      <c r="G486" s="560"/>
      <c r="H486" s="560"/>
      <c r="I486" s="560"/>
      <c r="Y486" s="565"/>
    </row>
    <row r="487" spans="4:25" s="429" customFormat="1" ht="13.15" customHeight="1" x14ac:dyDescent="0.2">
      <c r="D487" s="597"/>
      <c r="E487" s="597"/>
      <c r="F487" s="560"/>
      <c r="G487" s="560"/>
      <c r="H487" s="560"/>
      <c r="I487" s="560"/>
      <c r="Y487" s="565"/>
    </row>
    <row r="488" spans="4:25" s="429" customFormat="1" ht="13.15" customHeight="1" x14ac:dyDescent="0.2">
      <c r="D488" s="597"/>
      <c r="E488" s="597"/>
      <c r="F488" s="560"/>
      <c r="G488" s="560"/>
      <c r="H488" s="560"/>
      <c r="I488" s="560"/>
      <c r="Y488" s="565"/>
    </row>
  </sheetData>
  <sheetProtection algorithmName="SHA-512" hashValue="fs8oq2jkV0acY+h9CGv0TVfv3czH8S/DqLtOSl2Gflvi3cpaNII9+MU+6zER6YozRNKykTTkpPM7TbqRiZxkFQ==" saltValue="rWhYrBvZL0zZejwsF5CByg==" spinCount="100000" sheet="1" objects="1" scenarios="1"/>
  <phoneticPr fontId="0" type="noConversion"/>
  <dataValidations count="2">
    <dataValidation type="list" allowBlank="1" showInputMessage="1" showErrorMessage="1" sqref="I14:I69">
      <formula1>"geen,1,2,3,4,5,6,7,8,9,10,11,12,13,14,15,16,17,18,19,20,21,22,23,24,25,26,27,28,29,30,31,32,33,34,35,36,37,38,39,40,41,42,43,44,45,46,47,48,49,50"</formula1>
    </dataValidation>
    <dataValidation type="list" allowBlank="1" showInputMessage="1" showErrorMessage="1" sqref="D14:D69">
      <formula1>"gebouwen en terreinen, inventaris en apparatuur, leermiddelen PO, overige materiële vaste activa"</formula1>
    </dataValidation>
  </dataValidations>
  <pageMargins left="0.74803149606299213" right="0.74803149606299213" top="0.98425196850393704" bottom="0.98425196850393704" header="0.51181102362204722" footer="0.51181102362204722"/>
  <pageSetup paperSize="9" scale="43" orientation="landscape" r:id="rId1"/>
  <headerFooter alignWithMargins="0">
    <oddHeader>&amp;L&amp;"Arial,Vet"&amp;F&amp;R&amp;"Arial,Vet"&amp;A</oddHeader>
    <oddFooter>&amp;L&amp;"Arial,Vet"keizer / goedhart&amp;C&amp;"Arial,Vet"pagina &amp;P&amp;R&amp;"Arial,Vet"&amp;D</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V487"/>
  <sheetViews>
    <sheetView showGridLines="0" zoomScale="85" zoomScaleNormal="85" workbookViewId="0">
      <selection activeCell="B2" sqref="B2"/>
    </sheetView>
  </sheetViews>
  <sheetFormatPr defaultColWidth="9.140625" defaultRowHeight="13.15" customHeight="1" x14ac:dyDescent="0.2"/>
  <cols>
    <col min="1" max="1" width="3.7109375" style="429" customWidth="1"/>
    <col min="2" max="2" width="2.7109375" style="128" customWidth="1"/>
    <col min="3" max="3" width="2.5703125" style="128" customWidth="1"/>
    <col min="4" max="4" width="33.28515625" style="128" customWidth="1"/>
    <col min="5" max="5" width="2.7109375" style="128" customWidth="1"/>
    <col min="6" max="11" width="15.7109375" style="128" customWidth="1"/>
    <col min="12" max="12" width="15.7109375" style="128" hidden="1" customWidth="1"/>
    <col min="13" max="14" width="2.7109375" style="128" customWidth="1"/>
    <col min="15" max="15" width="5.7109375" style="429" customWidth="1"/>
    <col min="16" max="16" width="2.7109375" style="429" customWidth="1"/>
    <col min="17" max="17" width="12.7109375" style="816" customWidth="1"/>
    <col min="18" max="19" width="12.7109375" style="817" customWidth="1"/>
    <col min="20" max="21" width="10.7109375" style="817" customWidth="1"/>
    <col min="22" max="22" width="2.7109375" style="429" customWidth="1"/>
    <col min="23" max="48" width="9.140625" style="429"/>
    <col min="49" max="16384" width="9.140625" style="128"/>
  </cols>
  <sheetData>
    <row r="1" spans="1:48" s="429" customFormat="1" ht="13.15" customHeight="1" x14ac:dyDescent="0.2">
      <c r="Q1" s="816"/>
      <c r="R1" s="817"/>
      <c r="S1" s="817"/>
      <c r="T1" s="817"/>
      <c r="U1" s="817"/>
    </row>
    <row r="2" spans="1:48" ht="13.15" customHeight="1" x14ac:dyDescent="0.2">
      <c r="B2" s="80"/>
      <c r="C2" s="81"/>
      <c r="D2" s="81"/>
      <c r="E2" s="81"/>
      <c r="F2" s="81"/>
      <c r="G2" s="81"/>
      <c r="H2" s="81"/>
      <c r="I2" s="81"/>
      <c r="J2" s="81"/>
      <c r="K2" s="81"/>
      <c r="L2" s="545"/>
      <c r="M2" s="81"/>
      <c r="N2" s="415"/>
      <c r="Q2" s="429"/>
    </row>
    <row r="3" spans="1:48" ht="13.15" customHeight="1" x14ac:dyDescent="0.2">
      <c r="B3" s="84"/>
      <c r="C3" s="85"/>
      <c r="D3" s="85"/>
      <c r="E3" s="85"/>
      <c r="F3" s="85"/>
      <c r="G3" s="85"/>
      <c r="H3" s="85"/>
      <c r="I3" s="85"/>
      <c r="J3" s="85"/>
      <c r="K3" s="85"/>
      <c r="L3" s="85"/>
      <c r="M3" s="85"/>
      <c r="N3" s="86"/>
    </row>
    <row r="4" spans="1:48" s="195" customFormat="1" ht="18" customHeight="1" x14ac:dyDescent="0.3">
      <c r="A4" s="586"/>
      <c r="B4" s="200"/>
      <c r="C4" s="201" t="s">
        <v>94</v>
      </c>
      <c r="D4" s="201"/>
      <c r="E4" s="201"/>
      <c r="F4" s="201"/>
      <c r="G4" s="201"/>
      <c r="H4" s="201"/>
      <c r="I4" s="201"/>
      <c r="J4" s="201"/>
      <c r="K4" s="201"/>
      <c r="L4" s="201"/>
      <c r="M4" s="201"/>
      <c r="N4" s="203"/>
      <c r="O4" s="586"/>
      <c r="P4" s="586"/>
      <c r="Q4" s="586"/>
      <c r="R4" s="586"/>
      <c r="S4" s="586"/>
      <c r="T4" s="586"/>
      <c r="U4" s="586"/>
      <c r="V4" s="586"/>
      <c r="W4" s="586"/>
      <c r="X4" s="586"/>
      <c r="Y4" s="586"/>
      <c r="Z4" s="586"/>
      <c r="AA4" s="586"/>
      <c r="AB4" s="586"/>
      <c r="AC4" s="586"/>
      <c r="AD4" s="586"/>
      <c r="AE4" s="586"/>
      <c r="AF4" s="586"/>
      <c r="AG4" s="586"/>
      <c r="AH4" s="586"/>
      <c r="AI4" s="586"/>
      <c r="AJ4" s="586"/>
      <c r="AK4" s="586"/>
      <c r="AL4" s="586"/>
      <c r="AM4" s="586"/>
      <c r="AN4" s="586"/>
      <c r="AO4" s="586"/>
      <c r="AP4" s="586"/>
      <c r="AQ4" s="586"/>
      <c r="AR4" s="586"/>
      <c r="AS4" s="586"/>
      <c r="AT4" s="586"/>
      <c r="AU4" s="586"/>
      <c r="AV4" s="586"/>
    </row>
    <row r="5" spans="1:48" s="688" customFormat="1" ht="15.6" customHeight="1" x14ac:dyDescent="0.25">
      <c r="A5" s="670"/>
      <c r="B5" s="683"/>
      <c r="C5" s="684" t="str">
        <f>'geg ll'!G8</f>
        <v>Voorbeeld SWV PO Passend Onderwijs Noord-Kennemerland</v>
      </c>
      <c r="D5" s="685"/>
      <c r="E5" s="686"/>
      <c r="F5" s="686"/>
      <c r="G5" s="686"/>
      <c r="H5" s="686"/>
      <c r="I5" s="686"/>
      <c r="J5" s="686"/>
      <c r="K5" s="686"/>
      <c r="L5" s="686"/>
      <c r="M5" s="686"/>
      <c r="N5" s="687"/>
      <c r="O5" s="670"/>
      <c r="P5" s="670"/>
      <c r="Q5" s="670"/>
      <c r="R5" s="670"/>
      <c r="S5" s="670"/>
      <c r="T5" s="670"/>
      <c r="U5" s="670"/>
      <c r="V5" s="670"/>
      <c r="W5" s="670"/>
      <c r="X5" s="670"/>
      <c r="Y5" s="670"/>
      <c r="Z5" s="670"/>
      <c r="AA5" s="670"/>
      <c r="AB5" s="670"/>
      <c r="AC5" s="670"/>
      <c r="AD5" s="670"/>
      <c r="AE5" s="670"/>
      <c r="AF5" s="670"/>
      <c r="AG5" s="670"/>
      <c r="AH5" s="670"/>
      <c r="AI5" s="670"/>
      <c r="AJ5" s="670"/>
      <c r="AK5" s="670"/>
      <c r="AL5" s="670"/>
      <c r="AM5" s="670"/>
      <c r="AN5" s="670"/>
      <c r="AO5" s="670"/>
      <c r="AP5" s="670"/>
      <c r="AQ5" s="670"/>
      <c r="AR5" s="670"/>
      <c r="AS5" s="670"/>
      <c r="AT5" s="670"/>
      <c r="AU5" s="670"/>
      <c r="AV5" s="670"/>
    </row>
    <row r="6" spans="1:48" s="218" customFormat="1" ht="13.15" customHeight="1" x14ac:dyDescent="0.2">
      <c r="A6" s="616"/>
      <c r="B6" s="220"/>
      <c r="C6" s="221"/>
      <c r="D6" s="221"/>
      <c r="E6" s="221"/>
      <c r="F6" s="221"/>
      <c r="G6" s="221"/>
      <c r="H6" s="221"/>
      <c r="I6" s="221"/>
      <c r="J6" s="221"/>
      <c r="K6" s="221"/>
      <c r="L6" s="221"/>
      <c r="M6" s="221"/>
      <c r="N6" s="222"/>
      <c r="O6" s="616"/>
      <c r="P6" s="616"/>
      <c r="Q6" s="818"/>
      <c r="R6" s="616"/>
      <c r="S6" s="616"/>
      <c r="T6" s="616"/>
      <c r="U6" s="616"/>
      <c r="V6" s="616"/>
      <c r="W6" s="616"/>
      <c r="X6" s="616"/>
      <c r="Y6" s="616"/>
      <c r="Z6" s="616"/>
      <c r="AA6" s="616"/>
      <c r="AB6" s="616"/>
      <c r="AC6" s="616"/>
      <c r="AD6" s="616"/>
      <c r="AE6" s="616"/>
      <c r="AF6" s="616"/>
      <c r="AG6" s="616"/>
      <c r="AH6" s="616"/>
      <c r="AI6" s="616"/>
      <c r="AJ6" s="616"/>
      <c r="AK6" s="616"/>
      <c r="AL6" s="616"/>
      <c r="AM6" s="616"/>
      <c r="AN6" s="616"/>
      <c r="AO6" s="616"/>
      <c r="AP6" s="616"/>
      <c r="AQ6" s="616"/>
      <c r="AR6" s="616"/>
      <c r="AS6" s="616"/>
      <c r="AT6" s="616"/>
      <c r="AU6" s="616"/>
      <c r="AV6" s="616"/>
    </row>
    <row r="7" spans="1:48" s="218" customFormat="1" ht="13.15" customHeight="1" x14ac:dyDescent="0.2">
      <c r="A7" s="616"/>
      <c r="B7" s="220"/>
      <c r="C7" s="221"/>
      <c r="D7" s="221"/>
      <c r="E7" s="221"/>
      <c r="F7" s="221"/>
      <c r="G7" s="277"/>
      <c r="H7" s="221"/>
      <c r="I7" s="221"/>
      <c r="J7" s="221"/>
      <c r="K7" s="221"/>
      <c r="L7" s="221"/>
      <c r="M7" s="221"/>
      <c r="N7" s="222"/>
      <c r="O7" s="616"/>
      <c r="P7" s="616"/>
      <c r="Q7" s="818"/>
      <c r="R7" s="616"/>
      <c r="S7" s="616"/>
      <c r="T7" s="616"/>
      <c r="U7" s="616"/>
      <c r="V7" s="616"/>
      <c r="W7" s="616"/>
      <c r="X7" s="616"/>
      <c r="Y7" s="616"/>
      <c r="Z7" s="616"/>
      <c r="AA7" s="616"/>
      <c r="AB7" s="616"/>
      <c r="AC7" s="616"/>
      <c r="AD7" s="616"/>
      <c r="AE7" s="616"/>
      <c r="AF7" s="616"/>
      <c r="AG7" s="616"/>
      <c r="AH7" s="616"/>
      <c r="AI7" s="616"/>
      <c r="AJ7" s="616"/>
      <c r="AK7" s="616"/>
      <c r="AL7" s="616"/>
      <c r="AM7" s="616"/>
      <c r="AN7" s="616"/>
      <c r="AO7" s="616"/>
      <c r="AP7" s="616"/>
      <c r="AQ7" s="616"/>
      <c r="AR7" s="616"/>
      <c r="AS7" s="616"/>
      <c r="AT7" s="616"/>
      <c r="AU7" s="616"/>
      <c r="AV7" s="616"/>
    </row>
    <row r="8" spans="1:48" s="218" customFormat="1" ht="13.15" customHeight="1" x14ac:dyDescent="0.2">
      <c r="A8" s="616"/>
      <c r="B8" s="220"/>
      <c r="C8" s="221"/>
      <c r="D8" s="221"/>
      <c r="E8" s="221"/>
      <c r="F8" s="613">
        <f>+tab!D4</f>
        <v>2018</v>
      </c>
      <c r="G8" s="613">
        <f>+tab!E4</f>
        <v>2019</v>
      </c>
      <c r="H8" s="613">
        <f>+tab!F4</f>
        <v>2020</v>
      </c>
      <c r="I8" s="613">
        <f>+tab!G4</f>
        <v>2021</v>
      </c>
      <c r="J8" s="613">
        <f>+tab!H4</f>
        <v>2022</v>
      </c>
      <c r="K8" s="613">
        <f>+tab!I4</f>
        <v>2023</v>
      </c>
      <c r="L8" s="613">
        <f>+tab!I4</f>
        <v>2023</v>
      </c>
      <c r="M8" s="221"/>
      <c r="N8" s="222"/>
      <c r="O8" s="616"/>
      <c r="P8" s="616"/>
      <c r="Q8" s="818"/>
      <c r="R8" s="616"/>
      <c r="S8" s="616"/>
      <c r="T8" s="616"/>
      <c r="U8" s="616"/>
      <c r="V8" s="616"/>
      <c r="W8" s="616"/>
      <c r="X8" s="616"/>
      <c r="Y8" s="616"/>
      <c r="Z8" s="616"/>
      <c r="AA8" s="616"/>
      <c r="AB8" s="616"/>
      <c r="AC8" s="616"/>
      <c r="AD8" s="616"/>
      <c r="AE8" s="616"/>
      <c r="AF8" s="616"/>
      <c r="AG8" s="616"/>
      <c r="AH8" s="616"/>
      <c r="AI8" s="616"/>
      <c r="AJ8" s="616"/>
      <c r="AK8" s="616"/>
      <c r="AL8" s="616"/>
      <c r="AM8" s="616"/>
      <c r="AN8" s="616"/>
      <c r="AO8" s="616"/>
      <c r="AP8" s="616"/>
      <c r="AQ8" s="616"/>
      <c r="AR8" s="616"/>
      <c r="AS8" s="616"/>
      <c r="AT8" s="616"/>
      <c r="AU8" s="616"/>
      <c r="AV8" s="616"/>
    </row>
    <row r="9" spans="1:48" ht="13.15" customHeight="1" x14ac:dyDescent="0.2">
      <c r="B9" s="84"/>
      <c r="C9" s="85"/>
      <c r="D9" s="85"/>
      <c r="E9" s="85"/>
      <c r="F9" s="85"/>
      <c r="G9" s="85"/>
      <c r="H9" s="85"/>
      <c r="I9" s="85"/>
      <c r="J9" s="85"/>
      <c r="K9" s="85"/>
      <c r="L9" s="85"/>
      <c r="M9" s="85"/>
      <c r="N9" s="86"/>
    </row>
    <row r="10" spans="1:48" ht="13.15" customHeight="1" x14ac:dyDescent="0.2">
      <c r="B10" s="84"/>
      <c r="C10" s="868"/>
      <c r="D10" s="868"/>
      <c r="E10" s="868"/>
      <c r="F10" s="868"/>
      <c r="G10" s="868"/>
      <c r="H10" s="868"/>
      <c r="I10" s="868"/>
      <c r="J10" s="868"/>
      <c r="K10" s="868"/>
      <c r="L10" s="868"/>
      <c r="M10" s="868"/>
      <c r="N10" s="86"/>
      <c r="R10" s="816"/>
      <c r="S10" s="816"/>
      <c r="T10" s="816"/>
      <c r="V10" s="816"/>
      <c r="W10" s="816"/>
    </row>
    <row r="11" spans="1:48" ht="13.15" customHeight="1" x14ac:dyDescent="0.2">
      <c r="B11" s="84"/>
      <c r="C11" s="868"/>
      <c r="D11" s="981" t="s">
        <v>257</v>
      </c>
      <c r="E11" s="868"/>
      <c r="F11" s="868"/>
      <c r="G11" s="868"/>
      <c r="H11" s="868"/>
      <c r="I11" s="868"/>
      <c r="J11" s="868"/>
      <c r="K11" s="868"/>
      <c r="L11" s="868"/>
      <c r="M11" s="868"/>
      <c r="N11" s="86"/>
      <c r="R11" s="816"/>
      <c r="S11" s="816"/>
      <c r="T11" s="816"/>
      <c r="V11" s="816"/>
      <c r="W11" s="816"/>
    </row>
    <row r="12" spans="1:48" ht="13.15" customHeight="1" x14ac:dyDescent="0.2">
      <c r="B12" s="84"/>
      <c r="C12" s="868"/>
      <c r="D12" s="921" t="s">
        <v>197</v>
      </c>
      <c r="E12" s="868"/>
      <c r="F12" s="1102">
        <v>0</v>
      </c>
      <c r="G12" s="1062">
        <f t="shared" ref="G12:I15" si="0">F39</f>
        <v>0</v>
      </c>
      <c r="H12" s="1062">
        <f t="shared" si="0"/>
        <v>0</v>
      </c>
      <c r="I12" s="1062">
        <f t="shared" si="0"/>
        <v>0</v>
      </c>
      <c r="J12" s="1062">
        <f t="shared" ref="J12:L15" si="1">I39</f>
        <v>0</v>
      </c>
      <c r="K12" s="1062">
        <f t="shared" si="1"/>
        <v>0</v>
      </c>
      <c r="L12" s="1062">
        <f t="shared" si="1"/>
        <v>0</v>
      </c>
      <c r="M12" s="868"/>
      <c r="N12" s="86"/>
      <c r="R12" s="816"/>
      <c r="S12" s="816"/>
      <c r="T12" s="816"/>
      <c r="V12" s="816"/>
      <c r="W12" s="816"/>
    </row>
    <row r="13" spans="1:48" ht="13.15" customHeight="1" x14ac:dyDescent="0.2">
      <c r="B13" s="84"/>
      <c r="C13" s="868"/>
      <c r="D13" s="921" t="s">
        <v>200</v>
      </c>
      <c r="E13" s="868"/>
      <c r="F13" s="1102">
        <v>0</v>
      </c>
      <c r="G13" s="1062">
        <f t="shared" si="0"/>
        <v>0</v>
      </c>
      <c r="H13" s="1062">
        <f t="shared" si="0"/>
        <v>0</v>
      </c>
      <c r="I13" s="1062">
        <f t="shared" si="0"/>
        <v>0</v>
      </c>
      <c r="J13" s="1062">
        <f t="shared" si="1"/>
        <v>0</v>
      </c>
      <c r="K13" s="1062">
        <f t="shared" si="1"/>
        <v>0</v>
      </c>
      <c r="L13" s="1062">
        <f t="shared" si="1"/>
        <v>0</v>
      </c>
      <c r="M13" s="868"/>
      <c r="N13" s="86"/>
      <c r="R13" s="816"/>
      <c r="S13" s="816"/>
      <c r="T13" s="816"/>
      <c r="V13" s="816"/>
      <c r="W13" s="816"/>
    </row>
    <row r="14" spans="1:48" ht="13.15" customHeight="1" x14ac:dyDescent="0.2">
      <c r="B14" s="84"/>
      <c r="C14" s="868"/>
      <c r="D14" s="921" t="s">
        <v>201</v>
      </c>
      <c r="E14" s="868"/>
      <c r="F14" s="1102">
        <v>0</v>
      </c>
      <c r="G14" s="1062">
        <f t="shared" si="0"/>
        <v>0</v>
      </c>
      <c r="H14" s="1062">
        <f t="shared" si="0"/>
        <v>0</v>
      </c>
      <c r="I14" s="1062">
        <f t="shared" si="0"/>
        <v>0</v>
      </c>
      <c r="J14" s="1062">
        <f t="shared" si="1"/>
        <v>0</v>
      </c>
      <c r="K14" s="1062">
        <f t="shared" si="1"/>
        <v>0</v>
      </c>
      <c r="L14" s="1062">
        <f t="shared" si="1"/>
        <v>0</v>
      </c>
      <c r="M14" s="868"/>
      <c r="N14" s="86"/>
      <c r="R14" s="816"/>
      <c r="S14" s="816"/>
      <c r="T14" s="816"/>
      <c r="V14" s="816"/>
      <c r="W14" s="816"/>
    </row>
    <row r="15" spans="1:48" ht="13.15" customHeight="1" x14ac:dyDescent="0.2">
      <c r="B15" s="84"/>
      <c r="C15" s="868"/>
      <c r="D15" s="921" t="s">
        <v>202</v>
      </c>
      <c r="E15" s="868"/>
      <c r="F15" s="1102">
        <v>0</v>
      </c>
      <c r="G15" s="1062">
        <f t="shared" si="0"/>
        <v>0</v>
      </c>
      <c r="H15" s="1062">
        <f t="shared" si="0"/>
        <v>0</v>
      </c>
      <c r="I15" s="1062">
        <f t="shared" si="0"/>
        <v>0</v>
      </c>
      <c r="J15" s="1062">
        <f t="shared" si="1"/>
        <v>0</v>
      </c>
      <c r="K15" s="1062">
        <f t="shared" si="1"/>
        <v>0</v>
      </c>
      <c r="L15" s="1062">
        <f t="shared" si="1"/>
        <v>0</v>
      </c>
      <c r="M15" s="868"/>
      <c r="N15" s="86"/>
      <c r="R15" s="816"/>
      <c r="S15" s="816"/>
      <c r="T15" s="816"/>
      <c r="V15" s="816"/>
      <c r="W15" s="816"/>
    </row>
    <row r="16" spans="1:48" ht="13.15" customHeight="1" x14ac:dyDescent="0.2">
      <c r="B16" s="84"/>
      <c r="C16" s="868"/>
      <c r="D16" s="927"/>
      <c r="E16" s="868"/>
      <c r="F16" s="1063">
        <f t="shared" ref="F16:K16" si="2">SUM(F12:F15)</f>
        <v>0</v>
      </c>
      <c r="G16" s="1063">
        <f t="shared" si="2"/>
        <v>0</v>
      </c>
      <c r="H16" s="1063">
        <f t="shared" si="2"/>
        <v>0</v>
      </c>
      <c r="I16" s="1063">
        <f t="shared" si="2"/>
        <v>0</v>
      </c>
      <c r="J16" s="1063">
        <f t="shared" si="2"/>
        <v>0</v>
      </c>
      <c r="K16" s="1063">
        <f t="shared" si="2"/>
        <v>0</v>
      </c>
      <c r="L16" s="1063">
        <f t="shared" ref="L16" si="3">SUM(L12:L15)</f>
        <v>0</v>
      </c>
      <c r="M16" s="868"/>
      <c r="N16" s="86"/>
      <c r="Q16" s="817"/>
      <c r="V16" s="817"/>
      <c r="W16" s="817"/>
    </row>
    <row r="17" spans="2:23" ht="13.15" customHeight="1" x14ac:dyDescent="0.2">
      <c r="B17" s="84"/>
      <c r="C17" s="868"/>
      <c r="D17" s="928"/>
      <c r="E17" s="868"/>
      <c r="F17" s="868"/>
      <c r="G17" s="868"/>
      <c r="H17" s="868"/>
      <c r="I17" s="868"/>
      <c r="J17" s="868"/>
      <c r="K17" s="868"/>
      <c r="L17" s="868"/>
      <c r="M17" s="868"/>
      <c r="N17" s="86"/>
      <c r="R17" s="816"/>
      <c r="S17" s="816"/>
      <c r="T17" s="816"/>
      <c r="V17" s="816"/>
      <c r="W17" s="816"/>
    </row>
    <row r="18" spans="2:23" ht="13.15" customHeight="1" x14ac:dyDescent="0.2">
      <c r="B18" s="84"/>
      <c r="C18" s="1037"/>
      <c r="D18" s="1037"/>
      <c r="E18" s="1037"/>
      <c r="F18" s="1037"/>
      <c r="G18" s="1037"/>
      <c r="H18" s="1037"/>
      <c r="I18" s="1037"/>
      <c r="J18" s="1037"/>
      <c r="K18" s="1037"/>
      <c r="L18" s="1037"/>
      <c r="M18" s="1037"/>
      <c r="N18" s="86"/>
      <c r="R18" s="816"/>
      <c r="S18" s="816"/>
      <c r="T18" s="816"/>
      <c r="V18" s="816"/>
      <c r="W18" s="816"/>
    </row>
    <row r="19" spans="2:23" ht="13.15" customHeight="1" x14ac:dyDescent="0.2">
      <c r="B19" s="84"/>
      <c r="C19" s="868"/>
      <c r="D19" s="868"/>
      <c r="E19" s="868"/>
      <c r="F19" s="868"/>
      <c r="G19" s="868"/>
      <c r="H19" s="868"/>
      <c r="I19" s="868"/>
      <c r="J19" s="868"/>
      <c r="K19" s="868"/>
      <c r="L19" s="868"/>
      <c r="M19" s="868"/>
      <c r="N19" s="86"/>
      <c r="R19" s="816"/>
      <c r="S19" s="816"/>
      <c r="T19" s="816"/>
      <c r="V19" s="816"/>
      <c r="W19" s="816"/>
    </row>
    <row r="20" spans="2:23" ht="13.15" customHeight="1" x14ac:dyDescent="0.2">
      <c r="B20" s="84"/>
      <c r="C20" s="868"/>
      <c r="D20" s="981" t="s">
        <v>258</v>
      </c>
      <c r="E20" s="868"/>
      <c r="F20" s="868"/>
      <c r="G20" s="868"/>
      <c r="H20" s="868"/>
      <c r="I20" s="868"/>
      <c r="J20" s="868"/>
      <c r="K20" s="868"/>
      <c r="L20" s="868"/>
      <c r="M20" s="868"/>
      <c r="N20" s="86"/>
      <c r="R20" s="816"/>
      <c r="S20" s="816"/>
      <c r="T20" s="816"/>
      <c r="V20" s="816"/>
      <c r="W20" s="816"/>
    </row>
    <row r="21" spans="2:23" ht="13.15" customHeight="1" x14ac:dyDescent="0.2">
      <c r="B21" s="84"/>
      <c r="C21" s="868"/>
      <c r="D21" s="921" t="s">
        <v>197</v>
      </c>
      <c r="E21" s="868"/>
      <c r="F21" s="1062">
        <f>SUMIF(mip!$D$14:$D$70,"gebouwen en terreinen",mip!Y$14:Y$70)</f>
        <v>0</v>
      </c>
      <c r="G21" s="1062">
        <f>SUMIF(mip!$D$14:$D$70,"gebouwen en terreinen",mip!Z$14:Z$70)</f>
        <v>0</v>
      </c>
      <c r="H21" s="1062">
        <f>SUMIF(mip!$D$14:$D$70,"gebouwen en terreinen",mip!AA$14:AA$70)</f>
        <v>0</v>
      </c>
      <c r="I21" s="1062">
        <f>SUMIF(mip!$D$14:$D$70,"gebouwen en terreinen",mip!AB$14:AB$70)</f>
        <v>0</v>
      </c>
      <c r="J21" s="1062">
        <f>SUMIF(mip!$D$14:$D$70,"gebouwen en terreinen",mip!AC$14:AC$70)</f>
        <v>0</v>
      </c>
      <c r="K21" s="1062">
        <f>SUMIF(mip!$D$14:$D$70,"gebouwen en terreinen",mip!AD$14:AD$70)</f>
        <v>0</v>
      </c>
      <c r="L21" s="1062">
        <f>SUMIF(mip!$D$14:$D$70,"gebouwen en terreinen",mip!AE$14:AE$70)</f>
        <v>0</v>
      </c>
      <c r="M21" s="868"/>
      <c r="N21" s="86"/>
      <c r="R21" s="816"/>
      <c r="S21" s="816"/>
      <c r="T21" s="816"/>
      <c r="V21" s="816"/>
      <c r="W21" s="816"/>
    </row>
    <row r="22" spans="2:23" ht="13.15" customHeight="1" x14ac:dyDescent="0.2">
      <c r="B22" s="84"/>
      <c r="C22" s="868"/>
      <c r="D22" s="921" t="s">
        <v>200</v>
      </c>
      <c r="E22" s="868"/>
      <c r="F22" s="1062">
        <f>SUMIF(mip!$D$14:$D$70,"inventaris en apparatuur",mip!Y$14:Y$70)</f>
        <v>0</v>
      </c>
      <c r="G22" s="1062">
        <f>SUMIF(mip!$D$14:$D$70,"inventaris en apparatuur",mip!Z$14:Z$70)</f>
        <v>0</v>
      </c>
      <c r="H22" s="1062">
        <f>SUMIF(mip!$D$14:$D$70,"inventaris en apparatuur",mip!AA$14:AA$70)</f>
        <v>0</v>
      </c>
      <c r="I22" s="1062">
        <f>SUMIF(mip!$D$14:$D$70,"inventaris en apparatuur",mip!AB$14:AB$70)</f>
        <v>0</v>
      </c>
      <c r="J22" s="1062">
        <f>SUMIF(mip!$D$14:$D$70,"inventaris en apparatuur",mip!AC$14:AC$70)</f>
        <v>0</v>
      </c>
      <c r="K22" s="1062">
        <f>SUMIF(mip!$D$14:$D$70,"inventaris en apparatuur",mip!AD$14:AD$70)</f>
        <v>0</v>
      </c>
      <c r="L22" s="1062">
        <f>SUMIF(mip!$D$14:$D$70,"inventaris en apparatuur",mip!AE$14:AE$70)</f>
        <v>0</v>
      </c>
      <c r="M22" s="868"/>
      <c r="N22" s="86"/>
      <c r="R22" s="816"/>
      <c r="S22" s="816"/>
      <c r="T22" s="816"/>
      <c r="V22" s="816"/>
      <c r="W22" s="816"/>
    </row>
    <row r="23" spans="2:23" ht="13.15" customHeight="1" x14ac:dyDescent="0.2">
      <c r="B23" s="84"/>
      <c r="C23" s="868"/>
      <c r="D23" s="921" t="s">
        <v>201</v>
      </c>
      <c r="E23" s="868"/>
      <c r="F23" s="1062">
        <f>SUMIF(mip!$D$14:$D$70,"leermiddelen po",mip!Y$14:Y$70)</f>
        <v>0</v>
      </c>
      <c r="G23" s="1062">
        <f>SUMIF(mip!$D$14:$D$70,"leermiddelen po",mip!Z$14:Z$70)</f>
        <v>0</v>
      </c>
      <c r="H23" s="1062">
        <f>SUMIF(mip!$D$14:$D$70,"leermiddelen po",mip!AA$14:AA$70)</f>
        <v>0</v>
      </c>
      <c r="I23" s="1062">
        <f>SUMIF(mip!$D$14:$D$70,"leermiddelen po",mip!AB$14:AB$70)</f>
        <v>0</v>
      </c>
      <c r="J23" s="1062">
        <f>SUMIF(mip!$D$14:$D$70,"leermiddelen po",mip!AC$14:AC$70)</f>
        <v>0</v>
      </c>
      <c r="K23" s="1062">
        <f>SUMIF(mip!$D$14:$D$70,"leermiddelen po",mip!AD$14:AD$70)</f>
        <v>0</v>
      </c>
      <c r="L23" s="1062">
        <f>SUMIF(mip!$D$14:$D$70,"leermiddelen po",mip!AE$14:AE$70)</f>
        <v>0</v>
      </c>
      <c r="M23" s="868"/>
      <c r="N23" s="86"/>
      <c r="R23" s="816"/>
      <c r="S23" s="816"/>
      <c r="T23" s="816"/>
      <c r="V23" s="816"/>
      <c r="W23" s="816"/>
    </row>
    <row r="24" spans="2:23" ht="13.15" customHeight="1" x14ac:dyDescent="0.2">
      <c r="B24" s="84"/>
      <c r="C24" s="868"/>
      <c r="D24" s="921" t="s">
        <v>202</v>
      </c>
      <c r="E24" s="868"/>
      <c r="F24" s="1062">
        <f>SUMIF(mip!$D$14:$D$70,"overige materiële vaste activa",mip!Y$14:Y$70)</f>
        <v>0</v>
      </c>
      <c r="G24" s="1062">
        <f>SUMIF(mip!$D$14:$D$70,"overige materiële vaste activa",mip!Z$14:Z$70)</f>
        <v>0</v>
      </c>
      <c r="H24" s="1062">
        <f>SUMIF(mip!$D$14:$D$70,"overige materiële vaste activa",mip!AA$14:AA$70)</f>
        <v>0</v>
      </c>
      <c r="I24" s="1062">
        <f>SUMIF(mip!$D$14:$D$70,"overige materiële vaste activa",mip!AB$14:AB$70)</f>
        <v>0</v>
      </c>
      <c r="J24" s="1062">
        <f>SUMIF(mip!$D$14:$D$70,"overige materiële vaste activa",mip!AC$14:AC$70)</f>
        <v>0</v>
      </c>
      <c r="K24" s="1062">
        <f>SUMIF(mip!$D$14:$D$70,"overige materiële vaste activa",mip!AD$14:AD$70)</f>
        <v>0</v>
      </c>
      <c r="L24" s="1062">
        <f>SUMIF(mip!$D$14:$D$70,"overige materiële vaste activa",mip!AE$14:AE$70)</f>
        <v>0</v>
      </c>
      <c r="M24" s="868"/>
      <c r="N24" s="86"/>
      <c r="R24" s="816"/>
      <c r="S24" s="816"/>
      <c r="T24" s="816"/>
      <c r="V24" s="816"/>
      <c r="W24" s="816"/>
    </row>
    <row r="25" spans="2:23" ht="13.15" customHeight="1" x14ac:dyDescent="0.2">
      <c r="B25" s="84"/>
      <c r="C25" s="868"/>
      <c r="D25" s="927"/>
      <c r="E25" s="868"/>
      <c r="F25" s="1063">
        <f t="shared" ref="F25:K25" si="4">SUM(F21:F24)</f>
        <v>0</v>
      </c>
      <c r="G25" s="1063">
        <f t="shared" si="4"/>
        <v>0</v>
      </c>
      <c r="H25" s="1063">
        <f t="shared" si="4"/>
        <v>0</v>
      </c>
      <c r="I25" s="1063">
        <f t="shared" si="4"/>
        <v>0</v>
      </c>
      <c r="J25" s="1063">
        <f t="shared" si="4"/>
        <v>0</v>
      </c>
      <c r="K25" s="1063">
        <f t="shared" si="4"/>
        <v>0</v>
      </c>
      <c r="L25" s="1063">
        <f t="shared" ref="L25" si="5">SUM(L21:L24)</f>
        <v>0</v>
      </c>
      <c r="M25" s="868"/>
      <c r="N25" s="86"/>
      <c r="Q25" s="817"/>
      <c r="V25" s="817"/>
      <c r="W25" s="817"/>
    </row>
    <row r="26" spans="2:23" ht="13.15" customHeight="1" x14ac:dyDescent="0.2">
      <c r="B26" s="84"/>
      <c r="C26" s="868"/>
      <c r="D26" s="928"/>
      <c r="E26" s="868"/>
      <c r="F26" s="868"/>
      <c r="G26" s="868"/>
      <c r="H26" s="868"/>
      <c r="I26" s="868"/>
      <c r="J26" s="868"/>
      <c r="K26" s="868"/>
      <c r="L26" s="868"/>
      <c r="M26" s="868"/>
      <c r="N26" s="86"/>
      <c r="R26" s="816"/>
      <c r="S26" s="816"/>
      <c r="T26" s="816"/>
      <c r="V26" s="816"/>
      <c r="W26" s="816"/>
    </row>
    <row r="27" spans="2:23" ht="13.15" customHeight="1" x14ac:dyDescent="0.2">
      <c r="B27" s="84"/>
      <c r="C27" s="1037"/>
      <c r="D27" s="1037"/>
      <c r="E27" s="1037"/>
      <c r="F27" s="1037"/>
      <c r="G27" s="1037"/>
      <c r="H27" s="1037"/>
      <c r="I27" s="1037"/>
      <c r="J27" s="1037"/>
      <c r="K27" s="1037"/>
      <c r="L27" s="1037"/>
      <c r="M27" s="1037"/>
      <c r="N27" s="86"/>
      <c r="R27" s="816"/>
      <c r="S27" s="816"/>
      <c r="T27" s="816"/>
      <c r="V27" s="816"/>
      <c r="W27" s="816"/>
    </row>
    <row r="28" spans="2:23" ht="13.15" customHeight="1" x14ac:dyDescent="0.2">
      <c r="B28" s="84"/>
      <c r="C28" s="868"/>
      <c r="D28" s="868"/>
      <c r="E28" s="868"/>
      <c r="F28" s="1065"/>
      <c r="G28" s="1065"/>
      <c r="H28" s="1065"/>
      <c r="I28" s="1065"/>
      <c r="J28" s="1065"/>
      <c r="K28" s="1065"/>
      <c r="L28" s="1065"/>
      <c r="M28" s="868"/>
      <c r="N28" s="86"/>
      <c r="R28" s="816"/>
      <c r="S28" s="816"/>
      <c r="T28" s="816"/>
      <c r="V28" s="816"/>
      <c r="W28" s="816"/>
    </row>
    <row r="29" spans="2:23" ht="13.15" customHeight="1" x14ac:dyDescent="0.2">
      <c r="B29" s="84"/>
      <c r="C29" s="868"/>
      <c r="D29" s="981" t="s">
        <v>192</v>
      </c>
      <c r="E29" s="868"/>
      <c r="F29" s="1065"/>
      <c r="G29" s="1065"/>
      <c r="H29" s="1065"/>
      <c r="I29" s="1065"/>
      <c r="J29" s="1065"/>
      <c r="K29" s="1065"/>
      <c r="L29" s="1065"/>
      <c r="M29" s="868"/>
      <c r="N29" s="86"/>
      <c r="R29" s="816"/>
      <c r="S29" s="816"/>
      <c r="T29" s="816"/>
      <c r="V29" s="816"/>
      <c r="W29" s="816"/>
    </row>
    <row r="30" spans="2:23" ht="13.15" customHeight="1" x14ac:dyDescent="0.2">
      <c r="B30" s="84"/>
      <c r="C30" s="868"/>
      <c r="D30" s="921" t="s">
        <v>197</v>
      </c>
      <c r="E30" s="868"/>
      <c r="F30" s="1062">
        <f>SUMIF(mip!$D$14:$D$70,"gebouwen en terreinen",mip!Q$14:Q$70)</f>
        <v>0</v>
      </c>
      <c r="G30" s="1062">
        <f>SUMIF(mip!$D$14:$D$70,"gebouwen en terreinen",mip!R$14:R$70)</f>
        <v>0</v>
      </c>
      <c r="H30" s="1062">
        <f>SUMIF(mip!$D$14:$D$70,"gebouwen en terreinen",mip!S$14:S$70)</f>
        <v>0</v>
      </c>
      <c r="I30" s="1062">
        <f>SUMIF(mip!$D$14:$D$70,"gebouwen en terreinen",mip!T$14:T$70)</f>
        <v>0</v>
      </c>
      <c r="J30" s="1062">
        <f>SUMIF(mip!$D$14:$D$70,"gebouwen en terreinen",mip!U$14:U$70)</f>
        <v>0</v>
      </c>
      <c r="K30" s="1062">
        <f>SUMIF(mip!$D$14:$D$70,"gebouwen en terreinen",mip!V$14:V$70)</f>
        <v>0</v>
      </c>
      <c r="L30" s="1062">
        <f>SUMIF(mip!$D$14:$D$70,"gebouwen en terreinen",mip!W$14:W$70)</f>
        <v>0</v>
      </c>
      <c r="M30" s="868"/>
      <c r="N30" s="86"/>
      <c r="R30" s="816"/>
      <c r="S30" s="816"/>
      <c r="T30" s="816"/>
      <c r="V30" s="816"/>
      <c r="W30" s="816"/>
    </row>
    <row r="31" spans="2:23" ht="13.15" customHeight="1" x14ac:dyDescent="0.2">
      <c r="B31" s="84"/>
      <c r="C31" s="868"/>
      <c r="D31" s="921" t="s">
        <v>200</v>
      </c>
      <c r="E31" s="868"/>
      <c r="F31" s="1062">
        <f>SUMIF(mip!$D$14:$D$70,"inventaris en apparatuur",mip!Q$14:Q$70)</f>
        <v>0</v>
      </c>
      <c r="G31" s="1062">
        <f>SUMIF(mip!$D$14:$D$70,"inventaris en apparatuur",mip!R$14:R$70)</f>
        <v>0</v>
      </c>
      <c r="H31" s="1062">
        <f>SUMIF(mip!$D$14:$D$70,"inventaris en apparatuur",mip!S$14:S$70)</f>
        <v>0</v>
      </c>
      <c r="I31" s="1062">
        <f>SUMIF(mip!$D$14:$D$70,"inventaris en apparatuur",mip!T$14:T$70)</f>
        <v>0</v>
      </c>
      <c r="J31" s="1062">
        <f>SUMIF(mip!$D$14:$D$70,"inventaris en apparatuur",mip!U$14:U$70)</f>
        <v>0</v>
      </c>
      <c r="K31" s="1062">
        <f>SUMIF(mip!$D$14:$D$70,"inventaris en apparatuur",mip!V$14:V$70)</f>
        <v>0</v>
      </c>
      <c r="L31" s="1062">
        <f>SUMIF(mip!$D$14:$D$70,"inventaris en apparatuur",mip!W$14:W$70)</f>
        <v>0</v>
      </c>
      <c r="M31" s="868"/>
      <c r="N31" s="86"/>
      <c r="R31" s="816"/>
      <c r="S31" s="816"/>
      <c r="T31" s="816"/>
      <c r="V31" s="816"/>
      <c r="W31" s="816"/>
    </row>
    <row r="32" spans="2:23" ht="13.15" customHeight="1" x14ac:dyDescent="0.2">
      <c r="B32" s="84"/>
      <c r="C32" s="868"/>
      <c r="D32" s="921" t="s">
        <v>201</v>
      </c>
      <c r="E32" s="868"/>
      <c r="F32" s="1062">
        <f>SUMIF(mip!$D$14:$D$70,"leermiddelen po",mip!Q$14:Q$70)</f>
        <v>0</v>
      </c>
      <c r="G32" s="1062">
        <f>SUMIF(mip!$D$14:$D$70,"leermiddelen po",mip!R$14:R$70)</f>
        <v>0</v>
      </c>
      <c r="H32" s="1062">
        <f>SUMIF(mip!$D$14:$D$70,"leermiddelen po",mip!S$14:S$70)</f>
        <v>0</v>
      </c>
      <c r="I32" s="1062">
        <f>SUMIF(mip!$D$14:$D$70,"leermiddelen po",mip!T$14:T$70)</f>
        <v>0</v>
      </c>
      <c r="J32" s="1062">
        <f>SUMIF(mip!$D$14:$D$70,"leermiddelen po",mip!U$14:U$70)</f>
        <v>0</v>
      </c>
      <c r="K32" s="1062">
        <f>SUMIF(mip!$D$14:$D$70,"leermiddelen po",mip!V$14:V$70)</f>
        <v>0</v>
      </c>
      <c r="L32" s="1062">
        <f>SUMIF(mip!$D$14:$D$70,"leermiddelen po",mip!W$14:W$70)</f>
        <v>0</v>
      </c>
      <c r="M32" s="868"/>
      <c r="N32" s="86"/>
      <c r="R32" s="816"/>
      <c r="S32" s="816"/>
      <c r="T32" s="816"/>
      <c r="V32" s="816"/>
      <c r="W32" s="816"/>
    </row>
    <row r="33" spans="1:48" ht="13.15" customHeight="1" x14ac:dyDescent="0.2">
      <c r="B33" s="84"/>
      <c r="C33" s="868"/>
      <c r="D33" s="921" t="s">
        <v>202</v>
      </c>
      <c r="E33" s="868"/>
      <c r="F33" s="1062">
        <f>SUMIF(mip!$D$14:$D$70,"overige materiële vaste activa",mip!Q$14:Q$70)</f>
        <v>0</v>
      </c>
      <c r="G33" s="1062">
        <f>SUMIF(mip!$D$14:$D$70,"overige materiële vaste activa",mip!R$14:R$70)</f>
        <v>0</v>
      </c>
      <c r="H33" s="1062">
        <f>SUMIF(mip!$D$14:$D$70,"overige materiële vaste activa",mip!S$14:S$70)</f>
        <v>0</v>
      </c>
      <c r="I33" s="1062">
        <f>SUMIF(mip!$D$14:$D$70,"overige materiële vaste activa",mip!T$14:T$70)</f>
        <v>0</v>
      </c>
      <c r="J33" s="1062">
        <f>SUMIF(mip!$D$14:$D$70,"overige materiële vaste activa",mip!U$14:U$70)</f>
        <v>0</v>
      </c>
      <c r="K33" s="1062">
        <f>SUMIF(mip!$D$14:$D$70,"overige materiële vaste activa",mip!V$14:V$70)</f>
        <v>0</v>
      </c>
      <c r="L33" s="1062">
        <f>SUMIF(mip!$D$14:$D$70,"overige materiële vaste activa",mip!W$14:W$70)</f>
        <v>0</v>
      </c>
      <c r="M33" s="868"/>
      <c r="N33" s="86"/>
      <c r="R33" s="816"/>
      <c r="S33" s="816"/>
      <c r="T33" s="816"/>
      <c r="V33" s="816"/>
      <c r="W33" s="816"/>
    </row>
    <row r="34" spans="1:48" s="132" customFormat="1" ht="13.15" customHeight="1" x14ac:dyDescent="0.2">
      <c r="A34" s="490"/>
      <c r="B34" s="88"/>
      <c r="C34" s="918"/>
      <c r="D34" s="918"/>
      <c r="E34" s="918"/>
      <c r="F34" s="1063">
        <f t="shared" ref="F34:K34" si="6">SUM(F30:F33)</f>
        <v>0</v>
      </c>
      <c r="G34" s="1063">
        <f t="shared" si="6"/>
        <v>0</v>
      </c>
      <c r="H34" s="1063">
        <f t="shared" si="6"/>
        <v>0</v>
      </c>
      <c r="I34" s="1063">
        <f t="shared" si="6"/>
        <v>0</v>
      </c>
      <c r="J34" s="1063">
        <f t="shared" si="6"/>
        <v>0</v>
      </c>
      <c r="K34" s="1063">
        <f t="shared" si="6"/>
        <v>0</v>
      </c>
      <c r="L34" s="1063">
        <f t="shared" ref="L34" si="7">SUM(L30:L33)</f>
        <v>0</v>
      </c>
      <c r="M34" s="918"/>
      <c r="N34" s="99"/>
      <c r="O34" s="490"/>
      <c r="P34" s="490"/>
      <c r="Q34" s="819"/>
      <c r="R34" s="819"/>
      <c r="S34" s="819"/>
      <c r="T34" s="819"/>
      <c r="U34" s="819"/>
      <c r="V34" s="819"/>
      <c r="W34" s="819"/>
      <c r="X34" s="490"/>
      <c r="Y34" s="490"/>
      <c r="Z34" s="490"/>
      <c r="AA34" s="490"/>
      <c r="AB34" s="490"/>
      <c r="AC34" s="490"/>
      <c r="AD34" s="490"/>
      <c r="AE34" s="490"/>
      <c r="AF34" s="490"/>
      <c r="AG34" s="490"/>
      <c r="AH34" s="490"/>
      <c r="AI34" s="490"/>
      <c r="AJ34" s="490"/>
      <c r="AK34" s="490"/>
      <c r="AL34" s="490"/>
      <c r="AM34" s="490"/>
      <c r="AN34" s="490"/>
      <c r="AO34" s="490"/>
      <c r="AP34" s="490"/>
      <c r="AQ34" s="490"/>
      <c r="AR34" s="490"/>
      <c r="AS34" s="490"/>
      <c r="AT34" s="490"/>
      <c r="AU34" s="490"/>
      <c r="AV34" s="490"/>
    </row>
    <row r="35" spans="1:48" ht="13.15" customHeight="1" x14ac:dyDescent="0.2">
      <c r="B35" s="84"/>
      <c r="C35" s="868"/>
      <c r="D35" s="868"/>
      <c r="E35" s="868"/>
      <c r="F35" s="868"/>
      <c r="G35" s="868"/>
      <c r="H35" s="868"/>
      <c r="I35" s="868"/>
      <c r="J35" s="868"/>
      <c r="K35" s="868"/>
      <c r="L35" s="868"/>
      <c r="M35" s="868"/>
      <c r="N35" s="86"/>
      <c r="R35" s="816"/>
      <c r="S35" s="816"/>
      <c r="T35" s="816"/>
      <c r="V35" s="816"/>
      <c r="W35" s="816"/>
    </row>
    <row r="36" spans="1:48" ht="13.15" customHeight="1" x14ac:dyDescent="0.2">
      <c r="B36" s="84"/>
      <c r="C36" s="1037"/>
      <c r="D36" s="1037"/>
      <c r="E36" s="1037"/>
      <c r="F36" s="1037"/>
      <c r="G36" s="1037"/>
      <c r="H36" s="1037"/>
      <c r="I36" s="1037"/>
      <c r="J36" s="1037"/>
      <c r="K36" s="1037"/>
      <c r="L36" s="1037"/>
      <c r="M36" s="1037"/>
      <c r="N36" s="86"/>
      <c r="R36" s="816"/>
      <c r="S36" s="816"/>
      <c r="T36" s="816"/>
      <c r="V36" s="816"/>
      <c r="W36" s="816"/>
    </row>
    <row r="37" spans="1:48" ht="13.15" customHeight="1" x14ac:dyDescent="0.2">
      <c r="B37" s="84"/>
      <c r="C37" s="868"/>
      <c r="D37" s="868"/>
      <c r="E37" s="868"/>
      <c r="F37" s="868"/>
      <c r="G37" s="868"/>
      <c r="H37" s="868"/>
      <c r="I37" s="868"/>
      <c r="J37" s="868"/>
      <c r="K37" s="868"/>
      <c r="L37" s="868"/>
      <c r="M37" s="868"/>
      <c r="N37" s="86"/>
      <c r="R37" s="816"/>
      <c r="S37" s="816"/>
      <c r="T37" s="816"/>
      <c r="V37" s="816"/>
      <c r="W37" s="816"/>
    </row>
    <row r="38" spans="1:48" ht="13.15" customHeight="1" x14ac:dyDescent="0.2">
      <c r="B38" s="84"/>
      <c r="C38" s="868"/>
      <c r="D38" s="981" t="s">
        <v>259</v>
      </c>
      <c r="E38" s="868"/>
      <c r="F38" s="868"/>
      <c r="G38" s="868"/>
      <c r="H38" s="868"/>
      <c r="I38" s="868"/>
      <c r="J38" s="868"/>
      <c r="K38" s="868"/>
      <c r="L38" s="868"/>
      <c r="M38" s="868"/>
      <c r="N38" s="86"/>
      <c r="R38" s="816"/>
      <c r="S38" s="816"/>
      <c r="T38" s="816"/>
      <c r="V38" s="816"/>
      <c r="W38" s="816"/>
    </row>
    <row r="39" spans="1:48" ht="13.15" customHeight="1" x14ac:dyDescent="0.2">
      <c r="B39" s="84"/>
      <c r="C39" s="868"/>
      <c r="D39" s="921" t="s">
        <v>197</v>
      </c>
      <c r="E39" s="868"/>
      <c r="F39" s="1064">
        <f t="shared" ref="F39:K39" si="8">F12+F21-F30</f>
        <v>0</v>
      </c>
      <c r="G39" s="1064">
        <f t="shared" si="8"/>
        <v>0</v>
      </c>
      <c r="H39" s="1064">
        <f t="shared" si="8"/>
        <v>0</v>
      </c>
      <c r="I39" s="1064">
        <f t="shared" si="8"/>
        <v>0</v>
      </c>
      <c r="J39" s="1064">
        <f t="shared" si="8"/>
        <v>0</v>
      </c>
      <c r="K39" s="1064">
        <f t="shared" si="8"/>
        <v>0</v>
      </c>
      <c r="L39" s="1064">
        <f t="shared" ref="L39" si="9">L12+L21-L30</f>
        <v>0</v>
      </c>
      <c r="M39" s="868"/>
      <c r="N39" s="86"/>
      <c r="R39" s="816"/>
      <c r="S39" s="816"/>
      <c r="T39" s="816"/>
      <c r="V39" s="816"/>
      <c r="W39" s="816"/>
    </row>
    <row r="40" spans="1:48" ht="13.15" customHeight="1" x14ac:dyDescent="0.2">
      <c r="B40" s="84"/>
      <c r="C40" s="868"/>
      <c r="D40" s="921" t="s">
        <v>200</v>
      </c>
      <c r="E40" s="868"/>
      <c r="F40" s="1064">
        <f t="shared" ref="F40:I42" si="10">F13+F22-F31</f>
        <v>0</v>
      </c>
      <c r="G40" s="1064">
        <f t="shared" si="10"/>
        <v>0</v>
      </c>
      <c r="H40" s="1064">
        <f t="shared" si="10"/>
        <v>0</v>
      </c>
      <c r="I40" s="1064">
        <f t="shared" si="10"/>
        <v>0</v>
      </c>
      <c r="J40" s="1064">
        <f t="shared" ref="J40:K42" si="11">J13+J22-J31</f>
        <v>0</v>
      </c>
      <c r="K40" s="1064">
        <f t="shared" si="11"/>
        <v>0</v>
      </c>
      <c r="L40" s="1064">
        <f t="shared" ref="L40" si="12">L13+L22-L31</f>
        <v>0</v>
      </c>
      <c r="M40" s="868"/>
      <c r="N40" s="86"/>
      <c r="R40" s="816"/>
      <c r="S40" s="816"/>
      <c r="T40" s="816"/>
      <c r="V40" s="816"/>
      <c r="W40" s="816"/>
    </row>
    <row r="41" spans="1:48" ht="13.15" customHeight="1" x14ac:dyDescent="0.2">
      <c r="B41" s="84"/>
      <c r="C41" s="868"/>
      <c r="D41" s="921" t="s">
        <v>201</v>
      </c>
      <c r="E41" s="868"/>
      <c r="F41" s="1064">
        <f t="shared" si="10"/>
        <v>0</v>
      </c>
      <c r="G41" s="1064">
        <f t="shared" si="10"/>
        <v>0</v>
      </c>
      <c r="H41" s="1064">
        <f t="shared" si="10"/>
        <v>0</v>
      </c>
      <c r="I41" s="1064">
        <f t="shared" si="10"/>
        <v>0</v>
      </c>
      <c r="J41" s="1064">
        <f t="shared" si="11"/>
        <v>0</v>
      </c>
      <c r="K41" s="1064">
        <f t="shared" si="11"/>
        <v>0</v>
      </c>
      <c r="L41" s="1064">
        <f t="shared" ref="L41" si="13">L14+L23-L32</f>
        <v>0</v>
      </c>
      <c r="M41" s="868"/>
      <c r="N41" s="86"/>
      <c r="R41" s="816"/>
      <c r="S41" s="816"/>
      <c r="T41" s="816"/>
      <c r="V41" s="816"/>
      <c r="W41" s="816"/>
    </row>
    <row r="42" spans="1:48" ht="13.15" customHeight="1" x14ac:dyDescent="0.2">
      <c r="B42" s="84"/>
      <c r="C42" s="868"/>
      <c r="D42" s="921" t="s">
        <v>202</v>
      </c>
      <c r="E42" s="868"/>
      <c r="F42" s="1064">
        <f t="shared" si="10"/>
        <v>0</v>
      </c>
      <c r="G42" s="1064">
        <f t="shared" si="10"/>
        <v>0</v>
      </c>
      <c r="H42" s="1064">
        <f t="shared" si="10"/>
        <v>0</v>
      </c>
      <c r="I42" s="1064">
        <f t="shared" si="10"/>
        <v>0</v>
      </c>
      <c r="J42" s="1064">
        <f t="shared" si="11"/>
        <v>0</v>
      </c>
      <c r="K42" s="1064">
        <f t="shared" si="11"/>
        <v>0</v>
      </c>
      <c r="L42" s="1064">
        <f t="shared" ref="L42" si="14">L15+L24-L33</f>
        <v>0</v>
      </c>
      <c r="M42" s="868"/>
      <c r="N42" s="86"/>
      <c r="R42" s="816"/>
      <c r="S42" s="816"/>
      <c r="T42" s="816"/>
      <c r="V42" s="816"/>
      <c r="W42" s="816"/>
    </row>
    <row r="43" spans="1:48" s="11" customFormat="1" ht="13.15" customHeight="1" x14ac:dyDescent="0.2">
      <c r="A43" s="565"/>
      <c r="B43" s="70"/>
      <c r="C43" s="916"/>
      <c r="D43" s="928"/>
      <c r="E43" s="916"/>
      <c r="F43" s="1063">
        <f t="shared" ref="F43:K43" si="15">SUM(F39:F42)</f>
        <v>0</v>
      </c>
      <c r="G43" s="1063">
        <f t="shared" si="15"/>
        <v>0</v>
      </c>
      <c r="H43" s="1063">
        <f t="shared" si="15"/>
        <v>0</v>
      </c>
      <c r="I43" s="1063">
        <f t="shared" si="15"/>
        <v>0</v>
      </c>
      <c r="J43" s="1063">
        <f t="shared" si="15"/>
        <v>0</v>
      </c>
      <c r="K43" s="1063">
        <f t="shared" si="15"/>
        <v>0</v>
      </c>
      <c r="L43" s="1063">
        <f t="shared" ref="L43" si="16">SUM(L39:L42)</f>
        <v>0</v>
      </c>
      <c r="M43" s="916"/>
      <c r="N43" s="71"/>
      <c r="O43" s="565"/>
      <c r="P43" s="565"/>
      <c r="Q43" s="816"/>
      <c r="R43" s="816"/>
      <c r="S43" s="816"/>
      <c r="T43" s="816"/>
      <c r="U43" s="816"/>
      <c r="V43" s="816"/>
      <c r="W43" s="816"/>
      <c r="X43" s="565"/>
      <c r="Y43" s="565"/>
      <c r="Z43" s="565"/>
      <c r="AA43" s="565"/>
      <c r="AB43" s="565"/>
      <c r="AC43" s="565"/>
      <c r="AD43" s="565"/>
      <c r="AE43" s="565"/>
      <c r="AF43" s="565"/>
      <c r="AG43" s="565"/>
      <c r="AH43" s="565"/>
      <c r="AI43" s="565"/>
      <c r="AJ43" s="565"/>
      <c r="AK43" s="565"/>
      <c r="AL43" s="565"/>
      <c r="AM43" s="565"/>
      <c r="AN43" s="565"/>
      <c r="AO43" s="565"/>
      <c r="AP43" s="565"/>
      <c r="AQ43" s="565"/>
      <c r="AR43" s="565"/>
      <c r="AS43" s="565"/>
      <c r="AT43" s="565"/>
      <c r="AU43" s="565"/>
      <c r="AV43" s="565"/>
    </row>
    <row r="44" spans="1:48" ht="13.15" customHeight="1" x14ac:dyDescent="0.2">
      <c r="B44" s="84"/>
      <c r="C44" s="868"/>
      <c r="D44" s="868"/>
      <c r="E44" s="868"/>
      <c r="F44" s="868"/>
      <c r="G44" s="868"/>
      <c r="H44" s="868"/>
      <c r="I44" s="868"/>
      <c r="J44" s="868"/>
      <c r="K44" s="868"/>
      <c r="L44" s="868"/>
      <c r="M44" s="868"/>
      <c r="N44" s="86"/>
      <c r="R44" s="816"/>
      <c r="S44" s="816"/>
      <c r="T44" s="816"/>
      <c r="V44" s="816"/>
      <c r="W44" s="816"/>
    </row>
    <row r="45" spans="1:48" ht="13.15" customHeight="1" x14ac:dyDescent="0.2">
      <c r="B45" s="84"/>
      <c r="C45" s="85"/>
      <c r="D45" s="85"/>
      <c r="E45" s="85"/>
      <c r="F45" s="85"/>
      <c r="G45" s="85"/>
      <c r="H45" s="85"/>
      <c r="I45" s="85"/>
      <c r="J45" s="85"/>
      <c r="K45" s="85"/>
      <c r="L45" s="85"/>
      <c r="M45" s="85"/>
      <c r="N45" s="86"/>
      <c r="R45" s="816"/>
      <c r="S45" s="816"/>
      <c r="T45" s="816"/>
      <c r="V45" s="816"/>
      <c r="W45" s="816"/>
    </row>
    <row r="46" spans="1:48" ht="13.15" customHeight="1" x14ac:dyDescent="0.25">
      <c r="B46" s="94"/>
      <c r="C46" s="91"/>
      <c r="D46" s="91"/>
      <c r="E46" s="91"/>
      <c r="F46" s="91"/>
      <c r="G46" s="91"/>
      <c r="H46" s="91"/>
      <c r="I46" s="91"/>
      <c r="J46" s="91"/>
      <c r="K46" s="91"/>
      <c r="L46" s="91"/>
      <c r="M46" s="36" t="s">
        <v>411</v>
      </c>
      <c r="N46" s="93"/>
    </row>
    <row r="47" spans="1:48" s="429" customFormat="1" ht="13.15" customHeight="1" x14ac:dyDescent="0.2">
      <c r="Q47" s="816"/>
      <c r="R47" s="817"/>
      <c r="S47" s="817"/>
      <c r="T47" s="817"/>
      <c r="U47" s="817"/>
    </row>
    <row r="48" spans="1:48" s="429" customFormat="1" ht="13.15" customHeight="1" x14ac:dyDescent="0.2">
      <c r="Q48" s="816"/>
      <c r="R48" s="817"/>
      <c r="S48" s="817"/>
      <c r="T48" s="817"/>
      <c r="U48" s="817"/>
    </row>
    <row r="49" spans="17:21" s="429" customFormat="1" ht="13.15" customHeight="1" x14ac:dyDescent="0.2">
      <c r="Q49" s="816"/>
      <c r="R49" s="817"/>
      <c r="S49" s="817"/>
      <c r="T49" s="817"/>
      <c r="U49" s="817"/>
    </row>
    <row r="50" spans="17:21" s="429" customFormat="1" ht="13.15" customHeight="1" x14ac:dyDescent="0.2">
      <c r="Q50" s="816"/>
      <c r="R50" s="817"/>
      <c r="S50" s="817"/>
      <c r="T50" s="817"/>
      <c r="U50" s="817"/>
    </row>
    <row r="51" spans="17:21" s="429" customFormat="1" ht="13.15" customHeight="1" x14ac:dyDescent="0.2">
      <c r="Q51" s="816"/>
      <c r="R51" s="817"/>
      <c r="S51" s="817"/>
      <c r="T51" s="817"/>
      <c r="U51" s="817"/>
    </row>
    <row r="52" spans="17:21" s="429" customFormat="1" ht="13.15" customHeight="1" x14ac:dyDescent="0.2">
      <c r="Q52" s="816"/>
      <c r="R52" s="817"/>
      <c r="S52" s="817"/>
      <c r="T52" s="817"/>
      <c r="U52" s="817"/>
    </row>
    <row r="53" spans="17:21" s="429" customFormat="1" ht="13.15" customHeight="1" x14ac:dyDescent="0.2">
      <c r="Q53" s="816"/>
      <c r="R53" s="817"/>
      <c r="S53" s="817"/>
      <c r="T53" s="817"/>
      <c r="U53" s="817"/>
    </row>
    <row r="54" spans="17:21" s="429" customFormat="1" ht="13.15" customHeight="1" x14ac:dyDescent="0.2">
      <c r="Q54" s="816"/>
      <c r="R54" s="817"/>
      <c r="S54" s="817"/>
      <c r="T54" s="817"/>
      <c r="U54" s="817"/>
    </row>
    <row r="55" spans="17:21" s="429" customFormat="1" ht="13.15" customHeight="1" x14ac:dyDescent="0.2">
      <c r="Q55" s="816"/>
      <c r="R55" s="817"/>
      <c r="S55" s="817"/>
      <c r="T55" s="817"/>
      <c r="U55" s="817"/>
    </row>
    <row r="56" spans="17:21" s="429" customFormat="1" ht="13.15" customHeight="1" x14ac:dyDescent="0.2">
      <c r="Q56" s="816"/>
      <c r="R56" s="817"/>
      <c r="S56" s="817"/>
      <c r="T56" s="817"/>
      <c r="U56" s="817"/>
    </row>
    <row r="57" spans="17:21" s="429" customFormat="1" ht="13.15" customHeight="1" x14ac:dyDescent="0.2">
      <c r="Q57" s="816"/>
      <c r="R57" s="817"/>
      <c r="S57" s="817"/>
      <c r="T57" s="817"/>
      <c r="U57" s="817"/>
    </row>
    <row r="58" spans="17:21" s="429" customFormat="1" ht="13.15" customHeight="1" x14ac:dyDescent="0.2">
      <c r="Q58" s="816"/>
      <c r="R58" s="817"/>
      <c r="S58" s="817"/>
      <c r="T58" s="817"/>
      <c r="U58" s="817"/>
    </row>
    <row r="59" spans="17:21" s="429" customFormat="1" ht="13.15" customHeight="1" x14ac:dyDescent="0.2">
      <c r="Q59" s="816"/>
      <c r="R59" s="817"/>
      <c r="S59" s="817"/>
      <c r="T59" s="817"/>
      <c r="U59" s="817"/>
    </row>
    <row r="60" spans="17:21" s="429" customFormat="1" ht="13.15" customHeight="1" x14ac:dyDescent="0.2">
      <c r="Q60" s="816"/>
      <c r="R60" s="817"/>
      <c r="S60" s="817"/>
      <c r="T60" s="817"/>
      <c r="U60" s="817"/>
    </row>
    <row r="61" spans="17:21" s="429" customFormat="1" ht="13.15" customHeight="1" x14ac:dyDescent="0.2">
      <c r="Q61" s="816"/>
      <c r="R61" s="817"/>
      <c r="S61" s="817"/>
      <c r="T61" s="817"/>
      <c r="U61" s="817"/>
    </row>
    <row r="62" spans="17:21" s="429" customFormat="1" ht="13.15" customHeight="1" x14ac:dyDescent="0.2">
      <c r="Q62" s="816"/>
      <c r="R62" s="817"/>
      <c r="S62" s="817"/>
      <c r="T62" s="817"/>
      <c r="U62" s="817"/>
    </row>
    <row r="63" spans="17:21" s="429" customFormat="1" ht="13.15" customHeight="1" x14ac:dyDescent="0.2">
      <c r="Q63" s="816"/>
      <c r="R63" s="817"/>
      <c r="S63" s="817"/>
      <c r="T63" s="817"/>
      <c r="U63" s="817"/>
    </row>
    <row r="64" spans="17:21" s="429" customFormat="1" ht="13.15" customHeight="1" x14ac:dyDescent="0.2">
      <c r="Q64" s="816"/>
      <c r="R64" s="817"/>
      <c r="S64" s="817"/>
      <c r="T64" s="817"/>
      <c r="U64" s="817"/>
    </row>
    <row r="65" spans="17:21" s="429" customFormat="1" ht="13.15" customHeight="1" x14ac:dyDescent="0.2">
      <c r="Q65" s="816"/>
      <c r="R65" s="817"/>
      <c r="S65" s="817"/>
      <c r="T65" s="817"/>
      <c r="U65" s="817"/>
    </row>
    <row r="66" spans="17:21" s="429" customFormat="1" ht="13.15" customHeight="1" x14ac:dyDescent="0.2">
      <c r="Q66" s="816"/>
      <c r="R66" s="817"/>
      <c r="S66" s="817"/>
      <c r="T66" s="817"/>
      <c r="U66" s="817"/>
    </row>
    <row r="67" spans="17:21" s="429" customFormat="1" ht="13.15" customHeight="1" x14ac:dyDescent="0.2">
      <c r="Q67" s="816"/>
      <c r="R67" s="817"/>
      <c r="S67" s="817"/>
      <c r="T67" s="817"/>
      <c r="U67" s="817"/>
    </row>
    <row r="68" spans="17:21" s="429" customFormat="1" ht="13.15" customHeight="1" x14ac:dyDescent="0.2">
      <c r="Q68" s="816"/>
      <c r="R68" s="817"/>
      <c r="S68" s="817"/>
      <c r="T68" s="817"/>
      <c r="U68" s="817"/>
    </row>
    <row r="69" spans="17:21" s="429" customFormat="1" ht="13.15" customHeight="1" x14ac:dyDescent="0.2">
      <c r="Q69" s="816"/>
      <c r="R69" s="817"/>
      <c r="S69" s="817"/>
      <c r="T69" s="817"/>
      <c r="U69" s="817"/>
    </row>
    <row r="70" spans="17:21" s="429" customFormat="1" ht="13.15" customHeight="1" x14ac:dyDescent="0.2">
      <c r="Q70" s="816"/>
      <c r="R70" s="817"/>
      <c r="S70" s="817"/>
      <c r="T70" s="817"/>
      <c r="U70" s="817"/>
    </row>
    <row r="71" spans="17:21" s="429" customFormat="1" ht="13.15" customHeight="1" x14ac:dyDescent="0.2">
      <c r="Q71" s="816"/>
      <c r="R71" s="817"/>
      <c r="S71" s="817"/>
      <c r="T71" s="817"/>
      <c r="U71" s="817"/>
    </row>
    <row r="72" spans="17:21" s="429" customFormat="1" ht="13.15" customHeight="1" x14ac:dyDescent="0.2">
      <c r="Q72" s="816"/>
      <c r="R72" s="817"/>
      <c r="S72" s="817"/>
      <c r="T72" s="817"/>
      <c r="U72" s="817"/>
    </row>
    <row r="73" spans="17:21" s="429" customFormat="1" ht="13.15" customHeight="1" x14ac:dyDescent="0.2">
      <c r="Q73" s="816"/>
      <c r="R73" s="817"/>
      <c r="S73" s="817"/>
      <c r="T73" s="817"/>
      <c r="U73" s="817"/>
    </row>
    <row r="74" spans="17:21" s="429" customFormat="1" ht="13.15" customHeight="1" x14ac:dyDescent="0.2">
      <c r="Q74" s="816"/>
      <c r="R74" s="817"/>
      <c r="S74" s="817"/>
      <c r="T74" s="817"/>
      <c r="U74" s="817"/>
    </row>
    <row r="75" spans="17:21" s="429" customFormat="1" ht="13.15" customHeight="1" x14ac:dyDescent="0.2">
      <c r="Q75" s="816"/>
      <c r="R75" s="817"/>
      <c r="S75" s="817"/>
      <c r="T75" s="817"/>
      <c r="U75" s="817"/>
    </row>
    <row r="76" spans="17:21" s="429" customFormat="1" ht="13.15" customHeight="1" x14ac:dyDescent="0.2">
      <c r="Q76" s="816"/>
      <c r="R76" s="817"/>
      <c r="S76" s="817"/>
      <c r="T76" s="817"/>
      <c r="U76" s="817"/>
    </row>
    <row r="77" spans="17:21" s="429" customFormat="1" ht="13.15" customHeight="1" x14ac:dyDescent="0.2">
      <c r="Q77" s="816"/>
      <c r="R77" s="817"/>
      <c r="S77" s="817"/>
      <c r="T77" s="817"/>
      <c r="U77" s="817"/>
    </row>
    <row r="78" spans="17:21" s="429" customFormat="1" ht="13.15" customHeight="1" x14ac:dyDescent="0.2">
      <c r="Q78" s="816"/>
      <c r="R78" s="817"/>
      <c r="S78" s="817"/>
      <c r="T78" s="817"/>
      <c r="U78" s="817"/>
    </row>
    <row r="79" spans="17:21" s="429" customFormat="1" ht="13.15" customHeight="1" x14ac:dyDescent="0.2">
      <c r="Q79" s="816"/>
      <c r="R79" s="817"/>
      <c r="S79" s="817"/>
      <c r="T79" s="817"/>
      <c r="U79" s="817"/>
    </row>
    <row r="80" spans="17:21" s="429" customFormat="1" ht="13.15" customHeight="1" x14ac:dyDescent="0.2">
      <c r="Q80" s="816"/>
      <c r="R80" s="817"/>
      <c r="S80" s="817"/>
      <c r="T80" s="817"/>
      <c r="U80" s="817"/>
    </row>
    <row r="81" spans="17:21" s="429" customFormat="1" ht="13.15" customHeight="1" x14ac:dyDescent="0.2">
      <c r="Q81" s="816"/>
      <c r="R81" s="817"/>
      <c r="S81" s="817"/>
      <c r="T81" s="817"/>
      <c r="U81" s="817"/>
    </row>
    <row r="82" spans="17:21" s="429" customFormat="1" ht="13.15" customHeight="1" x14ac:dyDescent="0.2">
      <c r="Q82" s="816"/>
      <c r="R82" s="817"/>
      <c r="S82" s="817"/>
      <c r="T82" s="817"/>
      <c r="U82" s="817"/>
    </row>
    <row r="83" spans="17:21" s="429" customFormat="1" ht="13.15" customHeight="1" x14ac:dyDescent="0.2">
      <c r="Q83" s="816"/>
      <c r="R83" s="817"/>
      <c r="S83" s="817"/>
      <c r="T83" s="817"/>
      <c r="U83" s="817"/>
    </row>
    <row r="84" spans="17:21" s="429" customFormat="1" ht="13.15" customHeight="1" x14ac:dyDescent="0.2">
      <c r="Q84" s="816"/>
      <c r="R84" s="817"/>
      <c r="S84" s="817"/>
      <c r="T84" s="817"/>
      <c r="U84" s="817"/>
    </row>
    <row r="85" spans="17:21" s="429" customFormat="1" ht="13.15" customHeight="1" x14ac:dyDescent="0.2">
      <c r="Q85" s="816"/>
      <c r="R85" s="817"/>
      <c r="S85" s="817"/>
      <c r="T85" s="817"/>
      <c r="U85" s="817"/>
    </row>
    <row r="86" spans="17:21" s="429" customFormat="1" ht="13.15" customHeight="1" x14ac:dyDescent="0.2">
      <c r="Q86" s="816"/>
      <c r="R86" s="817"/>
      <c r="S86" s="817"/>
      <c r="T86" s="817"/>
      <c r="U86" s="817"/>
    </row>
    <row r="87" spans="17:21" s="429" customFormat="1" ht="13.15" customHeight="1" x14ac:dyDescent="0.2">
      <c r="Q87" s="816"/>
      <c r="R87" s="817"/>
      <c r="S87" s="817"/>
      <c r="T87" s="817"/>
      <c r="U87" s="817"/>
    </row>
    <row r="88" spans="17:21" s="429" customFormat="1" ht="13.15" customHeight="1" x14ac:dyDescent="0.2">
      <c r="Q88" s="816"/>
      <c r="R88" s="817"/>
      <c r="S88" s="817"/>
      <c r="T88" s="817"/>
      <c r="U88" s="817"/>
    </row>
    <row r="89" spans="17:21" s="429" customFormat="1" ht="13.15" customHeight="1" x14ac:dyDescent="0.2">
      <c r="Q89" s="816"/>
      <c r="R89" s="817"/>
      <c r="S89" s="817"/>
      <c r="T89" s="817"/>
      <c r="U89" s="817"/>
    </row>
    <row r="90" spans="17:21" s="429" customFormat="1" ht="13.15" customHeight="1" x14ac:dyDescent="0.2">
      <c r="Q90" s="816"/>
      <c r="R90" s="817"/>
      <c r="S90" s="817"/>
      <c r="T90" s="817"/>
      <c r="U90" s="817"/>
    </row>
    <row r="91" spans="17:21" s="429" customFormat="1" ht="13.15" customHeight="1" x14ac:dyDescent="0.2">
      <c r="Q91" s="816"/>
      <c r="R91" s="817"/>
      <c r="S91" s="817"/>
      <c r="T91" s="817"/>
      <c r="U91" s="817"/>
    </row>
    <row r="92" spans="17:21" s="429" customFormat="1" ht="13.15" customHeight="1" x14ac:dyDescent="0.2">
      <c r="Q92" s="816"/>
      <c r="R92" s="817"/>
      <c r="S92" s="817"/>
      <c r="T92" s="817"/>
      <c r="U92" s="817"/>
    </row>
    <row r="93" spans="17:21" s="429" customFormat="1" ht="13.15" customHeight="1" x14ac:dyDescent="0.2">
      <c r="Q93" s="816"/>
      <c r="R93" s="817"/>
      <c r="S93" s="817"/>
      <c r="T93" s="817"/>
      <c r="U93" s="817"/>
    </row>
    <row r="94" spans="17:21" s="429" customFormat="1" ht="13.15" customHeight="1" x14ac:dyDescent="0.2">
      <c r="Q94" s="816"/>
      <c r="R94" s="817"/>
      <c r="S94" s="817"/>
      <c r="T94" s="817"/>
      <c r="U94" s="817"/>
    </row>
    <row r="95" spans="17:21" s="429" customFormat="1" ht="13.15" customHeight="1" x14ac:dyDescent="0.2">
      <c r="Q95" s="816"/>
      <c r="R95" s="817"/>
      <c r="S95" s="817"/>
      <c r="T95" s="817"/>
      <c r="U95" s="817"/>
    </row>
    <row r="96" spans="17:21" s="429" customFormat="1" ht="13.15" customHeight="1" x14ac:dyDescent="0.2">
      <c r="Q96" s="816"/>
      <c r="R96" s="817"/>
      <c r="S96" s="817"/>
      <c r="T96" s="817"/>
      <c r="U96" s="817"/>
    </row>
    <row r="97" spans="17:21" s="429" customFormat="1" ht="13.15" customHeight="1" x14ac:dyDescent="0.2">
      <c r="Q97" s="816"/>
      <c r="R97" s="817"/>
      <c r="S97" s="817"/>
      <c r="T97" s="817"/>
      <c r="U97" s="817"/>
    </row>
    <row r="98" spans="17:21" s="429" customFormat="1" ht="13.15" customHeight="1" x14ac:dyDescent="0.2">
      <c r="Q98" s="816"/>
      <c r="R98" s="817"/>
      <c r="S98" s="817"/>
      <c r="T98" s="817"/>
      <c r="U98" s="817"/>
    </row>
    <row r="99" spans="17:21" s="429" customFormat="1" ht="13.15" customHeight="1" x14ac:dyDescent="0.2">
      <c r="Q99" s="816"/>
      <c r="R99" s="817"/>
      <c r="S99" s="817"/>
      <c r="T99" s="817"/>
      <c r="U99" s="817"/>
    </row>
    <row r="100" spans="17:21" s="429" customFormat="1" ht="13.15" customHeight="1" x14ac:dyDescent="0.2">
      <c r="Q100" s="816"/>
      <c r="R100" s="817"/>
      <c r="S100" s="817"/>
      <c r="T100" s="817"/>
      <c r="U100" s="817"/>
    </row>
    <row r="101" spans="17:21" s="429" customFormat="1" ht="13.15" customHeight="1" x14ac:dyDescent="0.2">
      <c r="Q101" s="816"/>
      <c r="R101" s="817"/>
      <c r="S101" s="817"/>
      <c r="T101" s="817"/>
      <c r="U101" s="817"/>
    </row>
    <row r="102" spans="17:21" s="429" customFormat="1" ht="13.15" customHeight="1" x14ac:dyDescent="0.2">
      <c r="Q102" s="816"/>
      <c r="R102" s="817"/>
      <c r="S102" s="817"/>
      <c r="T102" s="817"/>
      <c r="U102" s="817"/>
    </row>
    <row r="103" spans="17:21" s="429" customFormat="1" ht="13.15" customHeight="1" x14ac:dyDescent="0.2">
      <c r="Q103" s="816"/>
      <c r="R103" s="817"/>
      <c r="S103" s="817"/>
      <c r="T103" s="817"/>
      <c r="U103" s="817"/>
    </row>
    <row r="104" spans="17:21" s="429" customFormat="1" ht="13.15" customHeight="1" x14ac:dyDescent="0.2">
      <c r="Q104" s="816"/>
      <c r="R104" s="817"/>
      <c r="S104" s="817"/>
      <c r="T104" s="817"/>
      <c r="U104" s="817"/>
    </row>
    <row r="105" spans="17:21" s="429" customFormat="1" ht="13.15" customHeight="1" x14ac:dyDescent="0.2">
      <c r="Q105" s="816"/>
      <c r="R105" s="817"/>
      <c r="S105" s="817"/>
      <c r="T105" s="817"/>
      <c r="U105" s="817"/>
    </row>
    <row r="106" spans="17:21" s="429" customFormat="1" ht="13.15" customHeight="1" x14ac:dyDescent="0.2">
      <c r="Q106" s="816"/>
      <c r="R106" s="817"/>
      <c r="S106" s="817"/>
      <c r="T106" s="817"/>
      <c r="U106" s="817"/>
    </row>
    <row r="107" spans="17:21" s="429" customFormat="1" ht="13.15" customHeight="1" x14ac:dyDescent="0.2">
      <c r="Q107" s="816"/>
      <c r="R107" s="817"/>
      <c r="S107" s="817"/>
      <c r="T107" s="817"/>
      <c r="U107" s="817"/>
    </row>
    <row r="108" spans="17:21" s="429" customFormat="1" ht="13.15" customHeight="1" x14ac:dyDescent="0.2">
      <c r="Q108" s="816"/>
      <c r="R108" s="817"/>
      <c r="S108" s="817"/>
      <c r="T108" s="817"/>
      <c r="U108" s="817"/>
    </row>
    <row r="109" spans="17:21" s="429" customFormat="1" ht="13.15" customHeight="1" x14ac:dyDescent="0.2">
      <c r="Q109" s="816"/>
      <c r="R109" s="817"/>
      <c r="S109" s="817"/>
      <c r="T109" s="817"/>
      <c r="U109" s="817"/>
    </row>
    <row r="110" spans="17:21" s="429" customFormat="1" ht="13.15" customHeight="1" x14ac:dyDescent="0.2">
      <c r="Q110" s="816"/>
      <c r="R110" s="817"/>
      <c r="S110" s="817"/>
      <c r="T110" s="817"/>
      <c r="U110" s="817"/>
    </row>
    <row r="111" spans="17:21" s="429" customFormat="1" ht="13.15" customHeight="1" x14ac:dyDescent="0.2">
      <c r="Q111" s="816"/>
      <c r="R111" s="817"/>
      <c r="S111" s="817"/>
      <c r="T111" s="817"/>
      <c r="U111" s="817"/>
    </row>
    <row r="112" spans="17:21" s="429" customFormat="1" ht="13.15" customHeight="1" x14ac:dyDescent="0.2">
      <c r="Q112" s="816"/>
      <c r="R112" s="817"/>
      <c r="S112" s="817"/>
      <c r="T112" s="817"/>
      <c r="U112" s="817"/>
    </row>
    <row r="113" spans="17:21" s="429" customFormat="1" ht="13.15" customHeight="1" x14ac:dyDescent="0.2">
      <c r="Q113" s="816"/>
      <c r="R113" s="817"/>
      <c r="S113" s="817"/>
      <c r="T113" s="817"/>
      <c r="U113" s="817"/>
    </row>
    <row r="114" spans="17:21" s="429" customFormat="1" ht="13.15" customHeight="1" x14ac:dyDescent="0.2">
      <c r="Q114" s="816"/>
      <c r="R114" s="817"/>
      <c r="S114" s="817"/>
      <c r="T114" s="817"/>
      <c r="U114" s="817"/>
    </row>
    <row r="115" spans="17:21" s="429" customFormat="1" ht="13.15" customHeight="1" x14ac:dyDescent="0.2">
      <c r="Q115" s="816"/>
      <c r="R115" s="817"/>
      <c r="S115" s="817"/>
      <c r="T115" s="817"/>
      <c r="U115" s="817"/>
    </row>
    <row r="116" spans="17:21" s="429" customFormat="1" ht="13.15" customHeight="1" x14ac:dyDescent="0.2">
      <c r="Q116" s="816"/>
      <c r="R116" s="817"/>
      <c r="S116" s="817"/>
      <c r="T116" s="817"/>
      <c r="U116" s="817"/>
    </row>
    <row r="117" spans="17:21" s="429" customFormat="1" ht="13.15" customHeight="1" x14ac:dyDescent="0.2">
      <c r="Q117" s="816"/>
      <c r="R117" s="817"/>
      <c r="S117" s="817"/>
      <c r="T117" s="817"/>
      <c r="U117" s="817"/>
    </row>
    <row r="118" spans="17:21" s="429" customFormat="1" ht="13.15" customHeight="1" x14ac:dyDescent="0.2">
      <c r="Q118" s="816"/>
      <c r="R118" s="817"/>
      <c r="S118" s="817"/>
      <c r="T118" s="817"/>
      <c r="U118" s="817"/>
    </row>
    <row r="119" spans="17:21" s="429" customFormat="1" ht="13.15" customHeight="1" x14ac:dyDescent="0.2">
      <c r="Q119" s="816"/>
      <c r="R119" s="817"/>
      <c r="S119" s="817"/>
      <c r="T119" s="817"/>
      <c r="U119" s="817"/>
    </row>
    <row r="120" spans="17:21" s="429" customFormat="1" ht="13.15" customHeight="1" x14ac:dyDescent="0.2">
      <c r="Q120" s="816"/>
      <c r="R120" s="817"/>
      <c r="S120" s="817"/>
      <c r="T120" s="817"/>
      <c r="U120" s="817"/>
    </row>
    <row r="121" spans="17:21" s="429" customFormat="1" ht="13.15" customHeight="1" x14ac:dyDescent="0.2">
      <c r="Q121" s="816"/>
      <c r="R121" s="817"/>
      <c r="S121" s="817"/>
      <c r="T121" s="817"/>
      <c r="U121" s="817"/>
    </row>
    <row r="122" spans="17:21" s="429" customFormat="1" ht="13.15" customHeight="1" x14ac:dyDescent="0.2">
      <c r="Q122" s="816"/>
      <c r="R122" s="817"/>
      <c r="S122" s="817"/>
      <c r="T122" s="817"/>
      <c r="U122" s="817"/>
    </row>
    <row r="123" spans="17:21" s="429" customFormat="1" ht="13.15" customHeight="1" x14ac:dyDescent="0.2">
      <c r="Q123" s="816"/>
      <c r="R123" s="817"/>
      <c r="S123" s="817"/>
      <c r="T123" s="817"/>
      <c r="U123" s="817"/>
    </row>
    <row r="124" spans="17:21" s="429" customFormat="1" ht="13.15" customHeight="1" x14ac:dyDescent="0.2">
      <c r="Q124" s="816"/>
      <c r="R124" s="817"/>
      <c r="S124" s="817"/>
      <c r="T124" s="817"/>
      <c r="U124" s="817"/>
    </row>
    <row r="125" spans="17:21" s="429" customFormat="1" ht="13.15" customHeight="1" x14ac:dyDescent="0.2">
      <c r="Q125" s="816"/>
      <c r="R125" s="817"/>
      <c r="S125" s="817"/>
      <c r="T125" s="817"/>
      <c r="U125" s="817"/>
    </row>
    <row r="126" spans="17:21" s="429" customFormat="1" ht="13.15" customHeight="1" x14ac:dyDescent="0.2">
      <c r="Q126" s="816"/>
      <c r="R126" s="817"/>
      <c r="S126" s="817"/>
      <c r="T126" s="817"/>
      <c r="U126" s="817"/>
    </row>
    <row r="127" spans="17:21" s="429" customFormat="1" ht="13.15" customHeight="1" x14ac:dyDescent="0.2">
      <c r="Q127" s="816"/>
      <c r="R127" s="817"/>
      <c r="S127" s="817"/>
      <c r="T127" s="817"/>
      <c r="U127" s="817"/>
    </row>
    <row r="128" spans="17:21" s="429" customFormat="1" ht="13.15" customHeight="1" x14ac:dyDescent="0.2">
      <c r="Q128" s="816"/>
      <c r="R128" s="817"/>
      <c r="S128" s="817"/>
      <c r="T128" s="817"/>
      <c r="U128" s="817"/>
    </row>
    <row r="129" spans="17:21" s="429" customFormat="1" ht="13.15" customHeight="1" x14ac:dyDescent="0.2">
      <c r="Q129" s="816"/>
      <c r="R129" s="817"/>
      <c r="S129" s="817"/>
      <c r="T129" s="817"/>
      <c r="U129" s="817"/>
    </row>
    <row r="130" spans="17:21" s="429" customFormat="1" ht="13.15" customHeight="1" x14ac:dyDescent="0.2">
      <c r="Q130" s="816"/>
      <c r="R130" s="817"/>
      <c r="S130" s="817"/>
      <c r="T130" s="817"/>
      <c r="U130" s="817"/>
    </row>
    <row r="131" spans="17:21" s="429" customFormat="1" ht="13.15" customHeight="1" x14ac:dyDescent="0.2">
      <c r="Q131" s="816"/>
      <c r="R131" s="817"/>
      <c r="S131" s="817"/>
      <c r="T131" s="817"/>
      <c r="U131" s="817"/>
    </row>
    <row r="132" spans="17:21" s="429" customFormat="1" ht="13.15" customHeight="1" x14ac:dyDescent="0.2">
      <c r="Q132" s="816"/>
      <c r="R132" s="817"/>
      <c r="S132" s="817"/>
      <c r="T132" s="817"/>
      <c r="U132" s="817"/>
    </row>
    <row r="133" spans="17:21" s="429" customFormat="1" ht="13.15" customHeight="1" x14ac:dyDescent="0.2">
      <c r="Q133" s="816"/>
      <c r="R133" s="817"/>
      <c r="S133" s="817"/>
      <c r="T133" s="817"/>
      <c r="U133" s="817"/>
    </row>
    <row r="134" spans="17:21" s="429" customFormat="1" ht="13.15" customHeight="1" x14ac:dyDescent="0.2">
      <c r="Q134" s="816"/>
      <c r="R134" s="817"/>
      <c r="S134" s="817"/>
      <c r="T134" s="817"/>
      <c r="U134" s="817"/>
    </row>
    <row r="135" spans="17:21" s="429" customFormat="1" ht="13.15" customHeight="1" x14ac:dyDescent="0.2">
      <c r="Q135" s="816"/>
      <c r="R135" s="817"/>
      <c r="S135" s="817"/>
      <c r="T135" s="817"/>
      <c r="U135" s="817"/>
    </row>
    <row r="136" spans="17:21" s="429" customFormat="1" ht="13.15" customHeight="1" x14ac:dyDescent="0.2">
      <c r="Q136" s="816"/>
      <c r="R136" s="817"/>
      <c r="S136" s="817"/>
      <c r="T136" s="817"/>
      <c r="U136" s="817"/>
    </row>
    <row r="137" spans="17:21" s="429" customFormat="1" ht="13.15" customHeight="1" x14ac:dyDescent="0.2">
      <c r="Q137" s="816"/>
      <c r="R137" s="817"/>
      <c r="S137" s="817"/>
      <c r="T137" s="817"/>
      <c r="U137" s="817"/>
    </row>
    <row r="138" spans="17:21" s="429" customFormat="1" ht="13.15" customHeight="1" x14ac:dyDescent="0.2">
      <c r="Q138" s="816"/>
      <c r="R138" s="817"/>
      <c r="S138" s="817"/>
      <c r="T138" s="817"/>
      <c r="U138" s="817"/>
    </row>
    <row r="139" spans="17:21" s="429" customFormat="1" ht="13.15" customHeight="1" x14ac:dyDescent="0.2">
      <c r="Q139" s="816"/>
      <c r="R139" s="817"/>
      <c r="S139" s="817"/>
      <c r="T139" s="817"/>
      <c r="U139" s="817"/>
    </row>
    <row r="140" spans="17:21" s="429" customFormat="1" ht="13.15" customHeight="1" x14ac:dyDescent="0.2">
      <c r="Q140" s="816"/>
      <c r="R140" s="817"/>
      <c r="S140" s="817"/>
      <c r="T140" s="817"/>
      <c r="U140" s="817"/>
    </row>
    <row r="141" spans="17:21" s="429" customFormat="1" ht="13.15" customHeight="1" x14ac:dyDescent="0.2">
      <c r="Q141" s="816"/>
      <c r="R141" s="817"/>
      <c r="S141" s="817"/>
      <c r="T141" s="817"/>
      <c r="U141" s="817"/>
    </row>
    <row r="142" spans="17:21" s="429" customFormat="1" ht="13.15" customHeight="1" x14ac:dyDescent="0.2">
      <c r="Q142" s="816"/>
      <c r="R142" s="817"/>
      <c r="S142" s="817"/>
      <c r="T142" s="817"/>
      <c r="U142" s="817"/>
    </row>
    <row r="143" spans="17:21" s="429" customFormat="1" ht="13.15" customHeight="1" x14ac:dyDescent="0.2">
      <c r="Q143" s="816"/>
      <c r="R143" s="817"/>
      <c r="S143" s="817"/>
      <c r="T143" s="817"/>
      <c r="U143" s="817"/>
    </row>
    <row r="144" spans="17:21" s="429" customFormat="1" ht="13.15" customHeight="1" x14ac:dyDescent="0.2">
      <c r="Q144" s="816"/>
      <c r="R144" s="817"/>
      <c r="S144" s="817"/>
      <c r="T144" s="817"/>
      <c r="U144" s="817"/>
    </row>
    <row r="145" spans="17:21" s="429" customFormat="1" ht="13.15" customHeight="1" x14ac:dyDescent="0.2">
      <c r="Q145" s="816"/>
      <c r="R145" s="817"/>
      <c r="S145" s="817"/>
      <c r="T145" s="817"/>
      <c r="U145" s="817"/>
    </row>
    <row r="146" spans="17:21" s="429" customFormat="1" ht="13.15" customHeight="1" x14ac:dyDescent="0.2">
      <c r="Q146" s="816"/>
      <c r="R146" s="817"/>
      <c r="S146" s="817"/>
      <c r="T146" s="817"/>
      <c r="U146" s="817"/>
    </row>
    <row r="147" spans="17:21" s="429" customFormat="1" ht="13.15" customHeight="1" x14ac:dyDescent="0.2">
      <c r="Q147" s="816"/>
      <c r="R147" s="817"/>
      <c r="S147" s="817"/>
      <c r="T147" s="817"/>
      <c r="U147" s="817"/>
    </row>
    <row r="148" spans="17:21" s="429" customFormat="1" ht="13.15" customHeight="1" x14ac:dyDescent="0.2">
      <c r="Q148" s="816"/>
      <c r="R148" s="817"/>
      <c r="S148" s="817"/>
      <c r="T148" s="817"/>
      <c r="U148" s="817"/>
    </row>
    <row r="149" spans="17:21" s="429" customFormat="1" ht="13.15" customHeight="1" x14ac:dyDescent="0.2">
      <c r="Q149" s="816"/>
      <c r="R149" s="817"/>
      <c r="S149" s="817"/>
      <c r="T149" s="817"/>
      <c r="U149" s="817"/>
    </row>
    <row r="150" spans="17:21" s="429" customFormat="1" ht="13.15" customHeight="1" x14ac:dyDescent="0.2">
      <c r="Q150" s="816"/>
      <c r="R150" s="817"/>
      <c r="S150" s="817"/>
      <c r="T150" s="817"/>
      <c r="U150" s="817"/>
    </row>
    <row r="151" spans="17:21" s="429" customFormat="1" ht="13.15" customHeight="1" x14ac:dyDescent="0.2">
      <c r="Q151" s="816"/>
      <c r="R151" s="817"/>
      <c r="S151" s="817"/>
      <c r="T151" s="817"/>
      <c r="U151" s="817"/>
    </row>
    <row r="152" spans="17:21" s="429" customFormat="1" ht="13.15" customHeight="1" x14ac:dyDescent="0.2">
      <c r="Q152" s="816"/>
      <c r="R152" s="817"/>
      <c r="S152" s="817"/>
      <c r="T152" s="817"/>
      <c r="U152" s="817"/>
    </row>
    <row r="153" spans="17:21" s="429" customFormat="1" ht="13.15" customHeight="1" x14ac:dyDescent="0.2">
      <c r="Q153" s="816"/>
      <c r="R153" s="817"/>
      <c r="S153" s="817"/>
      <c r="T153" s="817"/>
      <c r="U153" s="817"/>
    </row>
    <row r="154" spans="17:21" s="429" customFormat="1" ht="13.15" customHeight="1" x14ac:dyDescent="0.2">
      <c r="Q154" s="816"/>
      <c r="R154" s="817"/>
      <c r="S154" s="817"/>
      <c r="T154" s="817"/>
      <c r="U154" s="817"/>
    </row>
    <row r="155" spans="17:21" s="429" customFormat="1" ht="13.15" customHeight="1" x14ac:dyDescent="0.2">
      <c r="Q155" s="816"/>
      <c r="R155" s="817"/>
      <c r="S155" s="817"/>
      <c r="T155" s="817"/>
      <c r="U155" s="817"/>
    </row>
    <row r="156" spans="17:21" s="429" customFormat="1" ht="13.15" customHeight="1" x14ac:dyDescent="0.2">
      <c r="Q156" s="816"/>
      <c r="R156" s="817"/>
      <c r="S156" s="817"/>
      <c r="T156" s="817"/>
      <c r="U156" s="817"/>
    </row>
    <row r="157" spans="17:21" s="429" customFormat="1" ht="13.15" customHeight="1" x14ac:dyDescent="0.2">
      <c r="Q157" s="816"/>
      <c r="R157" s="817"/>
      <c r="S157" s="817"/>
      <c r="T157" s="817"/>
      <c r="U157" s="817"/>
    </row>
    <row r="158" spans="17:21" s="429" customFormat="1" ht="13.15" customHeight="1" x14ac:dyDescent="0.2">
      <c r="Q158" s="816"/>
      <c r="R158" s="817"/>
      <c r="S158" s="817"/>
      <c r="T158" s="817"/>
      <c r="U158" s="817"/>
    </row>
    <row r="159" spans="17:21" s="429" customFormat="1" ht="13.15" customHeight="1" x14ac:dyDescent="0.2">
      <c r="Q159" s="816"/>
      <c r="R159" s="817"/>
      <c r="S159" s="817"/>
      <c r="T159" s="817"/>
      <c r="U159" s="817"/>
    </row>
    <row r="160" spans="17:21" s="429" customFormat="1" ht="13.15" customHeight="1" x14ac:dyDescent="0.2">
      <c r="Q160" s="816"/>
      <c r="R160" s="817"/>
      <c r="S160" s="817"/>
      <c r="T160" s="817"/>
      <c r="U160" s="817"/>
    </row>
    <row r="161" spans="17:21" s="429" customFormat="1" ht="13.15" customHeight="1" x14ac:dyDescent="0.2">
      <c r="Q161" s="816"/>
      <c r="R161" s="817"/>
      <c r="S161" s="817"/>
      <c r="T161" s="817"/>
      <c r="U161" s="817"/>
    </row>
    <row r="162" spans="17:21" s="429" customFormat="1" ht="13.15" customHeight="1" x14ac:dyDescent="0.2">
      <c r="Q162" s="816"/>
      <c r="R162" s="817"/>
      <c r="S162" s="817"/>
      <c r="T162" s="817"/>
      <c r="U162" s="817"/>
    </row>
    <row r="163" spans="17:21" s="429" customFormat="1" ht="13.15" customHeight="1" x14ac:dyDescent="0.2">
      <c r="Q163" s="816"/>
      <c r="R163" s="817"/>
      <c r="S163" s="817"/>
      <c r="T163" s="817"/>
      <c r="U163" s="817"/>
    </row>
    <row r="164" spans="17:21" s="429" customFormat="1" ht="13.15" customHeight="1" x14ac:dyDescent="0.2">
      <c r="Q164" s="816"/>
      <c r="R164" s="817"/>
      <c r="S164" s="817"/>
      <c r="T164" s="817"/>
      <c r="U164" s="817"/>
    </row>
    <row r="165" spans="17:21" s="429" customFormat="1" ht="13.15" customHeight="1" x14ac:dyDescent="0.2">
      <c r="Q165" s="816"/>
      <c r="R165" s="817"/>
      <c r="S165" s="817"/>
      <c r="T165" s="817"/>
      <c r="U165" s="817"/>
    </row>
    <row r="166" spans="17:21" s="429" customFormat="1" ht="13.15" customHeight="1" x14ac:dyDescent="0.2">
      <c r="Q166" s="816"/>
      <c r="R166" s="817"/>
      <c r="S166" s="817"/>
      <c r="T166" s="817"/>
      <c r="U166" s="817"/>
    </row>
    <row r="167" spans="17:21" s="429" customFormat="1" ht="13.15" customHeight="1" x14ac:dyDescent="0.2">
      <c r="Q167" s="816"/>
      <c r="R167" s="817"/>
      <c r="S167" s="817"/>
      <c r="T167" s="817"/>
      <c r="U167" s="817"/>
    </row>
    <row r="168" spans="17:21" s="429" customFormat="1" ht="13.15" customHeight="1" x14ac:dyDescent="0.2">
      <c r="Q168" s="816"/>
      <c r="R168" s="817"/>
      <c r="S168" s="817"/>
      <c r="T168" s="817"/>
      <c r="U168" s="817"/>
    </row>
    <row r="169" spans="17:21" s="429" customFormat="1" ht="13.15" customHeight="1" x14ac:dyDescent="0.2">
      <c r="Q169" s="816"/>
      <c r="R169" s="817"/>
      <c r="S169" s="817"/>
      <c r="T169" s="817"/>
      <c r="U169" s="817"/>
    </row>
    <row r="170" spans="17:21" s="429" customFormat="1" ht="13.15" customHeight="1" x14ac:dyDescent="0.2">
      <c r="Q170" s="816"/>
      <c r="R170" s="817"/>
      <c r="S170" s="817"/>
      <c r="T170" s="817"/>
      <c r="U170" s="817"/>
    </row>
    <row r="171" spans="17:21" s="429" customFormat="1" ht="13.15" customHeight="1" x14ac:dyDescent="0.2">
      <c r="Q171" s="816"/>
      <c r="R171" s="817"/>
      <c r="S171" s="817"/>
      <c r="T171" s="817"/>
      <c r="U171" s="817"/>
    </row>
    <row r="172" spans="17:21" s="429" customFormat="1" ht="13.15" customHeight="1" x14ac:dyDescent="0.2">
      <c r="Q172" s="816"/>
      <c r="R172" s="817"/>
      <c r="S172" s="817"/>
      <c r="T172" s="817"/>
      <c r="U172" s="817"/>
    </row>
    <row r="173" spans="17:21" s="429" customFormat="1" ht="13.15" customHeight="1" x14ac:dyDescent="0.2">
      <c r="Q173" s="816"/>
      <c r="R173" s="817"/>
      <c r="S173" s="817"/>
      <c r="T173" s="817"/>
      <c r="U173" s="817"/>
    </row>
    <row r="174" spans="17:21" s="429" customFormat="1" ht="13.15" customHeight="1" x14ac:dyDescent="0.2">
      <c r="Q174" s="816"/>
      <c r="R174" s="817"/>
      <c r="S174" s="817"/>
      <c r="T174" s="817"/>
      <c r="U174" s="817"/>
    </row>
    <row r="175" spans="17:21" s="429" customFormat="1" ht="13.15" customHeight="1" x14ac:dyDescent="0.2">
      <c r="Q175" s="816"/>
      <c r="R175" s="817"/>
      <c r="S175" s="817"/>
      <c r="T175" s="817"/>
      <c r="U175" s="817"/>
    </row>
    <row r="176" spans="17:21" s="429" customFormat="1" ht="13.15" customHeight="1" x14ac:dyDescent="0.2">
      <c r="Q176" s="816"/>
      <c r="R176" s="817"/>
      <c r="S176" s="817"/>
      <c r="T176" s="817"/>
      <c r="U176" s="817"/>
    </row>
    <row r="177" spans="17:21" s="429" customFormat="1" ht="13.15" customHeight="1" x14ac:dyDescent="0.2">
      <c r="Q177" s="816"/>
      <c r="R177" s="817"/>
      <c r="S177" s="817"/>
      <c r="T177" s="817"/>
      <c r="U177" s="817"/>
    </row>
    <row r="178" spans="17:21" s="429" customFormat="1" ht="13.15" customHeight="1" x14ac:dyDescent="0.2">
      <c r="Q178" s="816"/>
      <c r="R178" s="817"/>
      <c r="S178" s="817"/>
      <c r="T178" s="817"/>
      <c r="U178" s="817"/>
    </row>
    <row r="179" spans="17:21" s="429" customFormat="1" ht="13.15" customHeight="1" x14ac:dyDescent="0.2">
      <c r="Q179" s="816"/>
      <c r="R179" s="817"/>
      <c r="S179" s="817"/>
      <c r="T179" s="817"/>
      <c r="U179" s="817"/>
    </row>
    <row r="180" spans="17:21" s="429" customFormat="1" ht="13.15" customHeight="1" x14ac:dyDescent="0.2">
      <c r="Q180" s="816"/>
      <c r="R180" s="817"/>
      <c r="S180" s="817"/>
      <c r="T180" s="817"/>
      <c r="U180" s="817"/>
    </row>
    <row r="181" spans="17:21" s="429" customFormat="1" ht="13.15" customHeight="1" x14ac:dyDescent="0.2">
      <c r="Q181" s="816"/>
      <c r="R181" s="817"/>
      <c r="S181" s="817"/>
      <c r="T181" s="817"/>
      <c r="U181" s="817"/>
    </row>
    <row r="182" spans="17:21" s="429" customFormat="1" ht="13.15" customHeight="1" x14ac:dyDescent="0.2">
      <c r="Q182" s="816"/>
      <c r="R182" s="817"/>
      <c r="S182" s="817"/>
      <c r="T182" s="817"/>
      <c r="U182" s="817"/>
    </row>
    <row r="183" spans="17:21" s="429" customFormat="1" ht="13.15" customHeight="1" x14ac:dyDescent="0.2">
      <c r="Q183" s="816"/>
      <c r="R183" s="817"/>
      <c r="S183" s="817"/>
      <c r="T183" s="817"/>
      <c r="U183" s="817"/>
    </row>
    <row r="184" spans="17:21" s="429" customFormat="1" ht="13.15" customHeight="1" x14ac:dyDescent="0.2">
      <c r="Q184" s="816"/>
      <c r="R184" s="817"/>
      <c r="S184" s="817"/>
      <c r="T184" s="817"/>
      <c r="U184" s="817"/>
    </row>
    <row r="185" spans="17:21" s="429" customFormat="1" ht="13.15" customHeight="1" x14ac:dyDescent="0.2">
      <c r="Q185" s="816"/>
      <c r="R185" s="817"/>
      <c r="S185" s="817"/>
      <c r="T185" s="817"/>
      <c r="U185" s="817"/>
    </row>
    <row r="186" spans="17:21" s="429" customFormat="1" ht="13.15" customHeight="1" x14ac:dyDescent="0.2">
      <c r="Q186" s="816"/>
      <c r="R186" s="817"/>
      <c r="S186" s="817"/>
      <c r="T186" s="817"/>
      <c r="U186" s="817"/>
    </row>
    <row r="187" spans="17:21" s="429" customFormat="1" ht="13.15" customHeight="1" x14ac:dyDescent="0.2">
      <c r="Q187" s="816"/>
      <c r="R187" s="817"/>
      <c r="S187" s="817"/>
      <c r="T187" s="817"/>
      <c r="U187" s="817"/>
    </row>
    <row r="188" spans="17:21" s="429" customFormat="1" ht="13.15" customHeight="1" x14ac:dyDescent="0.2">
      <c r="Q188" s="816"/>
      <c r="R188" s="817"/>
      <c r="S188" s="817"/>
      <c r="T188" s="817"/>
      <c r="U188" s="817"/>
    </row>
    <row r="189" spans="17:21" s="429" customFormat="1" ht="13.15" customHeight="1" x14ac:dyDescent="0.2">
      <c r="Q189" s="816"/>
      <c r="R189" s="817"/>
      <c r="S189" s="817"/>
      <c r="T189" s="817"/>
      <c r="U189" s="817"/>
    </row>
    <row r="190" spans="17:21" s="429" customFormat="1" ht="13.15" customHeight="1" x14ac:dyDescent="0.2">
      <c r="Q190" s="816"/>
      <c r="R190" s="817"/>
      <c r="S190" s="817"/>
      <c r="T190" s="817"/>
      <c r="U190" s="817"/>
    </row>
    <row r="191" spans="17:21" s="429" customFormat="1" ht="13.15" customHeight="1" x14ac:dyDescent="0.2">
      <c r="Q191" s="816"/>
      <c r="R191" s="817"/>
      <c r="S191" s="817"/>
      <c r="T191" s="817"/>
      <c r="U191" s="817"/>
    </row>
    <row r="192" spans="17:21" s="429" customFormat="1" ht="13.15" customHeight="1" x14ac:dyDescent="0.2">
      <c r="Q192" s="816"/>
      <c r="R192" s="817"/>
      <c r="S192" s="817"/>
      <c r="T192" s="817"/>
      <c r="U192" s="817"/>
    </row>
    <row r="193" spans="17:21" s="429" customFormat="1" ht="13.15" customHeight="1" x14ac:dyDescent="0.2">
      <c r="Q193" s="816"/>
      <c r="R193" s="817"/>
      <c r="S193" s="817"/>
      <c r="T193" s="817"/>
      <c r="U193" s="817"/>
    </row>
    <row r="194" spans="17:21" s="429" customFormat="1" ht="13.15" customHeight="1" x14ac:dyDescent="0.2">
      <c r="Q194" s="816"/>
      <c r="R194" s="817"/>
      <c r="S194" s="817"/>
      <c r="T194" s="817"/>
      <c r="U194" s="817"/>
    </row>
    <row r="195" spans="17:21" s="429" customFormat="1" ht="13.15" customHeight="1" x14ac:dyDescent="0.2">
      <c r="Q195" s="816"/>
      <c r="R195" s="817"/>
      <c r="S195" s="817"/>
      <c r="T195" s="817"/>
      <c r="U195" s="817"/>
    </row>
    <row r="196" spans="17:21" s="429" customFormat="1" ht="13.15" customHeight="1" x14ac:dyDescent="0.2">
      <c r="Q196" s="816"/>
      <c r="R196" s="817"/>
      <c r="S196" s="817"/>
      <c r="T196" s="817"/>
      <c r="U196" s="817"/>
    </row>
    <row r="197" spans="17:21" s="429" customFormat="1" ht="13.15" customHeight="1" x14ac:dyDescent="0.2">
      <c r="Q197" s="816"/>
      <c r="R197" s="817"/>
      <c r="S197" s="817"/>
      <c r="T197" s="817"/>
      <c r="U197" s="817"/>
    </row>
    <row r="198" spans="17:21" s="429" customFormat="1" ht="13.15" customHeight="1" x14ac:dyDescent="0.2">
      <c r="Q198" s="816"/>
      <c r="R198" s="817"/>
      <c r="S198" s="817"/>
      <c r="T198" s="817"/>
      <c r="U198" s="817"/>
    </row>
    <row r="199" spans="17:21" s="429" customFormat="1" ht="13.15" customHeight="1" x14ac:dyDescent="0.2">
      <c r="Q199" s="816"/>
      <c r="R199" s="817"/>
      <c r="S199" s="817"/>
      <c r="T199" s="817"/>
      <c r="U199" s="817"/>
    </row>
    <row r="200" spans="17:21" s="429" customFormat="1" ht="13.15" customHeight="1" x14ac:dyDescent="0.2">
      <c r="Q200" s="816"/>
      <c r="R200" s="817"/>
      <c r="S200" s="817"/>
      <c r="T200" s="817"/>
      <c r="U200" s="817"/>
    </row>
    <row r="201" spans="17:21" s="429" customFormat="1" ht="13.15" customHeight="1" x14ac:dyDescent="0.2">
      <c r="Q201" s="816"/>
      <c r="R201" s="817"/>
      <c r="S201" s="817"/>
      <c r="T201" s="817"/>
      <c r="U201" s="817"/>
    </row>
    <row r="202" spans="17:21" s="429" customFormat="1" ht="13.15" customHeight="1" x14ac:dyDescent="0.2">
      <c r="Q202" s="816"/>
      <c r="R202" s="817"/>
      <c r="S202" s="817"/>
      <c r="T202" s="817"/>
      <c r="U202" s="817"/>
    </row>
    <row r="203" spans="17:21" s="429" customFormat="1" ht="13.15" customHeight="1" x14ac:dyDescent="0.2">
      <c r="Q203" s="816"/>
      <c r="R203" s="817"/>
      <c r="S203" s="817"/>
      <c r="T203" s="817"/>
      <c r="U203" s="817"/>
    </row>
    <row r="204" spans="17:21" s="429" customFormat="1" ht="13.15" customHeight="1" x14ac:dyDescent="0.2">
      <c r="Q204" s="816"/>
      <c r="R204" s="817"/>
      <c r="S204" s="817"/>
      <c r="T204" s="817"/>
      <c r="U204" s="817"/>
    </row>
    <row r="205" spans="17:21" s="429" customFormat="1" ht="13.15" customHeight="1" x14ac:dyDescent="0.2">
      <c r="Q205" s="816"/>
      <c r="R205" s="817"/>
      <c r="S205" s="817"/>
      <c r="T205" s="817"/>
      <c r="U205" s="817"/>
    </row>
    <row r="206" spans="17:21" s="429" customFormat="1" ht="13.15" customHeight="1" x14ac:dyDescent="0.2">
      <c r="Q206" s="816"/>
      <c r="R206" s="817"/>
      <c r="S206" s="817"/>
      <c r="T206" s="817"/>
      <c r="U206" s="817"/>
    </row>
    <row r="207" spans="17:21" s="429" customFormat="1" ht="13.15" customHeight="1" x14ac:dyDescent="0.2">
      <c r="Q207" s="816"/>
      <c r="R207" s="817"/>
      <c r="S207" s="817"/>
      <c r="T207" s="817"/>
      <c r="U207" s="817"/>
    </row>
    <row r="208" spans="17:21" s="429" customFormat="1" ht="13.15" customHeight="1" x14ac:dyDescent="0.2">
      <c r="Q208" s="816"/>
      <c r="R208" s="817"/>
      <c r="S208" s="817"/>
      <c r="T208" s="817"/>
      <c r="U208" s="817"/>
    </row>
    <row r="209" spans="17:21" s="429" customFormat="1" ht="13.15" customHeight="1" x14ac:dyDescent="0.2">
      <c r="Q209" s="816"/>
      <c r="R209" s="817"/>
      <c r="S209" s="817"/>
      <c r="T209" s="817"/>
      <c r="U209" s="817"/>
    </row>
    <row r="210" spans="17:21" s="429" customFormat="1" ht="13.15" customHeight="1" x14ac:dyDescent="0.2">
      <c r="Q210" s="816"/>
      <c r="R210" s="817"/>
      <c r="S210" s="817"/>
      <c r="T210" s="817"/>
      <c r="U210" s="817"/>
    </row>
    <row r="211" spans="17:21" s="429" customFormat="1" ht="13.15" customHeight="1" x14ac:dyDescent="0.2">
      <c r="Q211" s="816"/>
      <c r="R211" s="817"/>
      <c r="S211" s="817"/>
      <c r="T211" s="817"/>
      <c r="U211" s="817"/>
    </row>
    <row r="212" spans="17:21" s="429" customFormat="1" ht="13.15" customHeight="1" x14ac:dyDescent="0.2">
      <c r="Q212" s="816"/>
      <c r="R212" s="817"/>
      <c r="S212" s="817"/>
      <c r="T212" s="817"/>
      <c r="U212" s="817"/>
    </row>
    <row r="213" spans="17:21" s="429" customFormat="1" ht="13.15" customHeight="1" x14ac:dyDescent="0.2">
      <c r="Q213" s="816"/>
      <c r="R213" s="817"/>
      <c r="S213" s="817"/>
      <c r="T213" s="817"/>
      <c r="U213" s="817"/>
    </row>
    <row r="214" spans="17:21" s="429" customFormat="1" ht="13.15" customHeight="1" x14ac:dyDescent="0.2">
      <c r="Q214" s="816"/>
      <c r="R214" s="817"/>
      <c r="S214" s="817"/>
      <c r="T214" s="817"/>
      <c r="U214" s="817"/>
    </row>
    <row r="215" spans="17:21" s="429" customFormat="1" ht="13.15" customHeight="1" x14ac:dyDescent="0.2">
      <c r="Q215" s="816"/>
      <c r="R215" s="817"/>
      <c r="S215" s="817"/>
      <c r="T215" s="817"/>
      <c r="U215" s="817"/>
    </row>
    <row r="216" spans="17:21" s="429" customFormat="1" ht="13.15" customHeight="1" x14ac:dyDescent="0.2">
      <c r="Q216" s="816"/>
      <c r="R216" s="817"/>
      <c r="S216" s="817"/>
      <c r="T216" s="817"/>
      <c r="U216" s="817"/>
    </row>
    <row r="217" spans="17:21" s="429" customFormat="1" ht="13.15" customHeight="1" x14ac:dyDescent="0.2">
      <c r="Q217" s="816"/>
      <c r="R217" s="817"/>
      <c r="S217" s="817"/>
      <c r="T217" s="817"/>
      <c r="U217" s="817"/>
    </row>
    <row r="218" spans="17:21" s="429" customFormat="1" ht="13.15" customHeight="1" x14ac:dyDescent="0.2">
      <c r="Q218" s="816"/>
      <c r="R218" s="817"/>
      <c r="S218" s="817"/>
      <c r="T218" s="817"/>
      <c r="U218" s="817"/>
    </row>
    <row r="219" spans="17:21" s="429" customFormat="1" ht="13.15" customHeight="1" x14ac:dyDescent="0.2">
      <c r="Q219" s="816"/>
      <c r="R219" s="817"/>
      <c r="S219" s="817"/>
      <c r="T219" s="817"/>
      <c r="U219" s="817"/>
    </row>
    <row r="220" spans="17:21" s="429" customFormat="1" ht="13.15" customHeight="1" x14ac:dyDescent="0.2">
      <c r="Q220" s="816"/>
      <c r="R220" s="817"/>
      <c r="S220" s="817"/>
      <c r="T220" s="817"/>
      <c r="U220" s="817"/>
    </row>
    <row r="221" spans="17:21" s="429" customFormat="1" ht="13.15" customHeight="1" x14ac:dyDescent="0.2">
      <c r="Q221" s="816"/>
      <c r="R221" s="817"/>
      <c r="S221" s="817"/>
      <c r="T221" s="817"/>
      <c r="U221" s="817"/>
    </row>
    <row r="222" spans="17:21" s="429" customFormat="1" ht="13.15" customHeight="1" x14ac:dyDescent="0.2">
      <c r="Q222" s="816"/>
      <c r="R222" s="817"/>
      <c r="S222" s="817"/>
      <c r="T222" s="817"/>
      <c r="U222" s="817"/>
    </row>
    <row r="223" spans="17:21" s="429" customFormat="1" ht="13.15" customHeight="1" x14ac:dyDescent="0.2">
      <c r="Q223" s="816"/>
      <c r="R223" s="817"/>
      <c r="S223" s="817"/>
      <c r="T223" s="817"/>
      <c r="U223" s="817"/>
    </row>
    <row r="224" spans="17:21" s="429" customFormat="1" ht="13.15" customHeight="1" x14ac:dyDescent="0.2">
      <c r="Q224" s="816"/>
      <c r="R224" s="817"/>
      <c r="S224" s="817"/>
      <c r="T224" s="817"/>
      <c r="U224" s="817"/>
    </row>
    <row r="225" spans="17:21" s="429" customFormat="1" ht="13.15" customHeight="1" x14ac:dyDescent="0.2">
      <c r="Q225" s="816"/>
      <c r="R225" s="817"/>
      <c r="S225" s="817"/>
      <c r="T225" s="817"/>
      <c r="U225" s="817"/>
    </row>
    <row r="226" spans="17:21" s="429" customFormat="1" ht="13.15" customHeight="1" x14ac:dyDescent="0.2">
      <c r="Q226" s="816"/>
      <c r="R226" s="817"/>
      <c r="S226" s="817"/>
      <c r="T226" s="817"/>
      <c r="U226" s="817"/>
    </row>
    <row r="227" spans="17:21" s="429" customFormat="1" ht="13.15" customHeight="1" x14ac:dyDescent="0.2">
      <c r="Q227" s="816"/>
      <c r="R227" s="817"/>
      <c r="S227" s="817"/>
      <c r="T227" s="817"/>
      <c r="U227" s="817"/>
    </row>
    <row r="228" spans="17:21" s="429" customFormat="1" ht="13.15" customHeight="1" x14ac:dyDescent="0.2">
      <c r="Q228" s="816"/>
      <c r="R228" s="817"/>
      <c r="S228" s="817"/>
      <c r="T228" s="817"/>
      <c r="U228" s="817"/>
    </row>
    <row r="229" spans="17:21" s="429" customFormat="1" ht="13.15" customHeight="1" x14ac:dyDescent="0.2">
      <c r="Q229" s="816"/>
      <c r="R229" s="817"/>
      <c r="S229" s="817"/>
      <c r="T229" s="817"/>
      <c r="U229" s="817"/>
    </row>
    <row r="230" spans="17:21" s="429" customFormat="1" ht="13.15" customHeight="1" x14ac:dyDescent="0.2">
      <c r="Q230" s="816"/>
      <c r="R230" s="817"/>
      <c r="S230" s="817"/>
      <c r="T230" s="817"/>
      <c r="U230" s="817"/>
    </row>
    <row r="231" spans="17:21" s="429" customFormat="1" ht="13.15" customHeight="1" x14ac:dyDescent="0.2">
      <c r="Q231" s="816"/>
      <c r="R231" s="817"/>
      <c r="S231" s="817"/>
      <c r="T231" s="817"/>
      <c r="U231" s="817"/>
    </row>
    <row r="232" spans="17:21" s="429" customFormat="1" ht="13.15" customHeight="1" x14ac:dyDescent="0.2">
      <c r="Q232" s="816"/>
      <c r="R232" s="817"/>
      <c r="S232" s="817"/>
      <c r="T232" s="817"/>
      <c r="U232" s="817"/>
    </row>
    <row r="233" spans="17:21" s="429" customFormat="1" ht="13.15" customHeight="1" x14ac:dyDescent="0.2">
      <c r="Q233" s="816"/>
      <c r="R233" s="817"/>
      <c r="S233" s="817"/>
      <c r="T233" s="817"/>
      <c r="U233" s="817"/>
    </row>
    <row r="234" spans="17:21" s="429" customFormat="1" ht="13.15" customHeight="1" x14ac:dyDescent="0.2">
      <c r="Q234" s="816"/>
      <c r="R234" s="817"/>
      <c r="S234" s="817"/>
      <c r="T234" s="817"/>
      <c r="U234" s="817"/>
    </row>
    <row r="235" spans="17:21" s="429" customFormat="1" ht="13.15" customHeight="1" x14ac:dyDescent="0.2">
      <c r="Q235" s="816"/>
      <c r="R235" s="817"/>
      <c r="S235" s="817"/>
      <c r="T235" s="817"/>
      <c r="U235" s="817"/>
    </row>
    <row r="236" spans="17:21" s="429" customFormat="1" ht="13.15" customHeight="1" x14ac:dyDescent="0.2">
      <c r="Q236" s="816"/>
      <c r="R236" s="817"/>
      <c r="S236" s="817"/>
      <c r="T236" s="817"/>
      <c r="U236" s="817"/>
    </row>
    <row r="237" spans="17:21" s="429" customFormat="1" ht="13.15" customHeight="1" x14ac:dyDescent="0.2">
      <c r="Q237" s="816"/>
      <c r="R237" s="817"/>
      <c r="S237" s="817"/>
      <c r="T237" s="817"/>
      <c r="U237" s="817"/>
    </row>
    <row r="238" spans="17:21" s="429" customFormat="1" ht="13.15" customHeight="1" x14ac:dyDescent="0.2">
      <c r="Q238" s="816"/>
      <c r="R238" s="817"/>
      <c r="S238" s="817"/>
      <c r="T238" s="817"/>
      <c r="U238" s="817"/>
    </row>
    <row r="239" spans="17:21" s="429" customFormat="1" ht="13.15" customHeight="1" x14ac:dyDescent="0.2">
      <c r="Q239" s="816"/>
      <c r="R239" s="817"/>
      <c r="S239" s="817"/>
      <c r="T239" s="817"/>
      <c r="U239" s="817"/>
    </row>
    <row r="240" spans="17:21" s="429" customFormat="1" ht="13.15" customHeight="1" x14ac:dyDescent="0.2">
      <c r="Q240" s="816"/>
      <c r="R240" s="817"/>
      <c r="S240" s="817"/>
      <c r="T240" s="817"/>
      <c r="U240" s="817"/>
    </row>
    <row r="241" spans="17:21" s="429" customFormat="1" ht="13.15" customHeight="1" x14ac:dyDescent="0.2">
      <c r="Q241" s="816"/>
      <c r="R241" s="817"/>
      <c r="S241" s="817"/>
      <c r="T241" s="817"/>
      <c r="U241" s="817"/>
    </row>
    <row r="242" spans="17:21" s="429" customFormat="1" ht="13.15" customHeight="1" x14ac:dyDescent="0.2">
      <c r="Q242" s="816"/>
      <c r="R242" s="817"/>
      <c r="S242" s="817"/>
      <c r="T242" s="817"/>
      <c r="U242" s="817"/>
    </row>
    <row r="243" spans="17:21" s="429" customFormat="1" ht="13.15" customHeight="1" x14ac:dyDescent="0.2">
      <c r="Q243" s="816"/>
      <c r="R243" s="817"/>
      <c r="S243" s="817"/>
      <c r="T243" s="817"/>
      <c r="U243" s="817"/>
    </row>
    <row r="244" spans="17:21" s="429" customFormat="1" ht="13.15" customHeight="1" x14ac:dyDescent="0.2">
      <c r="Q244" s="816"/>
      <c r="R244" s="817"/>
      <c r="S244" s="817"/>
      <c r="T244" s="817"/>
      <c r="U244" s="817"/>
    </row>
    <row r="245" spans="17:21" s="429" customFormat="1" ht="13.15" customHeight="1" x14ac:dyDescent="0.2">
      <c r="Q245" s="816"/>
      <c r="R245" s="817"/>
      <c r="S245" s="817"/>
      <c r="T245" s="817"/>
      <c r="U245" s="817"/>
    </row>
    <row r="246" spans="17:21" s="429" customFormat="1" ht="13.15" customHeight="1" x14ac:dyDescent="0.2">
      <c r="Q246" s="816"/>
      <c r="R246" s="817"/>
      <c r="S246" s="817"/>
      <c r="T246" s="817"/>
      <c r="U246" s="817"/>
    </row>
    <row r="247" spans="17:21" s="429" customFormat="1" ht="13.15" customHeight="1" x14ac:dyDescent="0.2">
      <c r="Q247" s="816"/>
      <c r="R247" s="817"/>
      <c r="S247" s="817"/>
      <c r="T247" s="817"/>
      <c r="U247" s="817"/>
    </row>
    <row r="248" spans="17:21" s="429" customFormat="1" ht="13.15" customHeight="1" x14ac:dyDescent="0.2">
      <c r="Q248" s="816"/>
      <c r="R248" s="817"/>
      <c r="S248" s="817"/>
      <c r="T248" s="817"/>
      <c r="U248" s="817"/>
    </row>
    <row r="249" spans="17:21" s="429" customFormat="1" ht="13.15" customHeight="1" x14ac:dyDescent="0.2">
      <c r="Q249" s="816"/>
      <c r="R249" s="817"/>
      <c r="S249" s="817"/>
      <c r="T249" s="817"/>
      <c r="U249" s="817"/>
    </row>
    <row r="250" spans="17:21" s="429" customFormat="1" ht="13.15" customHeight="1" x14ac:dyDescent="0.2">
      <c r="Q250" s="816"/>
      <c r="R250" s="817"/>
      <c r="S250" s="817"/>
      <c r="T250" s="817"/>
      <c r="U250" s="817"/>
    </row>
    <row r="251" spans="17:21" s="429" customFormat="1" ht="13.15" customHeight="1" x14ac:dyDescent="0.2">
      <c r="Q251" s="816"/>
      <c r="R251" s="817"/>
      <c r="S251" s="817"/>
      <c r="T251" s="817"/>
      <c r="U251" s="817"/>
    </row>
    <row r="252" spans="17:21" s="429" customFormat="1" ht="13.15" customHeight="1" x14ac:dyDescent="0.2">
      <c r="Q252" s="816"/>
      <c r="R252" s="817"/>
      <c r="S252" s="817"/>
      <c r="T252" s="817"/>
      <c r="U252" s="817"/>
    </row>
    <row r="253" spans="17:21" s="429" customFormat="1" ht="13.15" customHeight="1" x14ac:dyDescent="0.2">
      <c r="Q253" s="816"/>
      <c r="R253" s="817"/>
      <c r="S253" s="817"/>
      <c r="T253" s="817"/>
      <c r="U253" s="817"/>
    </row>
    <row r="254" spans="17:21" s="429" customFormat="1" ht="13.15" customHeight="1" x14ac:dyDescent="0.2">
      <c r="Q254" s="816"/>
      <c r="R254" s="817"/>
      <c r="S254" s="817"/>
      <c r="T254" s="817"/>
      <c r="U254" s="817"/>
    </row>
    <row r="255" spans="17:21" s="429" customFormat="1" ht="13.15" customHeight="1" x14ac:dyDescent="0.2">
      <c r="Q255" s="816"/>
      <c r="R255" s="817"/>
      <c r="S255" s="817"/>
      <c r="T255" s="817"/>
      <c r="U255" s="817"/>
    </row>
    <row r="256" spans="17:21" s="429" customFormat="1" ht="13.15" customHeight="1" x14ac:dyDescent="0.2">
      <c r="Q256" s="816"/>
      <c r="R256" s="817"/>
      <c r="S256" s="817"/>
      <c r="T256" s="817"/>
      <c r="U256" s="817"/>
    </row>
    <row r="257" spans="17:21" s="429" customFormat="1" ht="13.15" customHeight="1" x14ac:dyDescent="0.2">
      <c r="Q257" s="816"/>
      <c r="R257" s="817"/>
      <c r="S257" s="817"/>
      <c r="T257" s="817"/>
      <c r="U257" s="817"/>
    </row>
    <row r="258" spans="17:21" s="429" customFormat="1" ht="13.15" customHeight="1" x14ac:dyDescent="0.2">
      <c r="Q258" s="816"/>
      <c r="R258" s="817"/>
      <c r="S258" s="817"/>
      <c r="T258" s="817"/>
      <c r="U258" s="817"/>
    </row>
    <row r="259" spans="17:21" s="429" customFormat="1" ht="13.15" customHeight="1" x14ac:dyDescent="0.2">
      <c r="Q259" s="816"/>
      <c r="R259" s="817"/>
      <c r="S259" s="817"/>
      <c r="T259" s="817"/>
      <c r="U259" s="817"/>
    </row>
    <row r="260" spans="17:21" s="429" customFormat="1" ht="13.15" customHeight="1" x14ac:dyDescent="0.2">
      <c r="Q260" s="816"/>
      <c r="R260" s="817"/>
      <c r="S260" s="817"/>
      <c r="T260" s="817"/>
      <c r="U260" s="817"/>
    </row>
    <row r="261" spans="17:21" s="429" customFormat="1" ht="13.15" customHeight="1" x14ac:dyDescent="0.2">
      <c r="Q261" s="816"/>
      <c r="R261" s="817"/>
      <c r="S261" s="817"/>
      <c r="T261" s="817"/>
      <c r="U261" s="817"/>
    </row>
    <row r="262" spans="17:21" s="429" customFormat="1" ht="13.15" customHeight="1" x14ac:dyDescent="0.2">
      <c r="Q262" s="816"/>
      <c r="R262" s="817"/>
      <c r="S262" s="817"/>
      <c r="T262" s="817"/>
      <c r="U262" s="817"/>
    </row>
    <row r="263" spans="17:21" s="429" customFormat="1" ht="13.15" customHeight="1" x14ac:dyDescent="0.2">
      <c r="Q263" s="816"/>
      <c r="R263" s="817"/>
      <c r="S263" s="817"/>
      <c r="T263" s="817"/>
      <c r="U263" s="817"/>
    </row>
    <row r="264" spans="17:21" s="429" customFormat="1" ht="13.15" customHeight="1" x14ac:dyDescent="0.2">
      <c r="Q264" s="816"/>
      <c r="R264" s="817"/>
      <c r="S264" s="817"/>
      <c r="T264" s="817"/>
      <c r="U264" s="817"/>
    </row>
    <row r="265" spans="17:21" s="429" customFormat="1" ht="13.15" customHeight="1" x14ac:dyDescent="0.2">
      <c r="Q265" s="816"/>
      <c r="R265" s="817"/>
      <c r="S265" s="817"/>
      <c r="T265" s="817"/>
      <c r="U265" s="817"/>
    </row>
    <row r="266" spans="17:21" s="429" customFormat="1" ht="13.15" customHeight="1" x14ac:dyDescent="0.2">
      <c r="Q266" s="816"/>
      <c r="R266" s="817"/>
      <c r="S266" s="817"/>
      <c r="T266" s="817"/>
      <c r="U266" s="817"/>
    </row>
    <row r="267" spans="17:21" s="429" customFormat="1" ht="13.15" customHeight="1" x14ac:dyDescent="0.2">
      <c r="Q267" s="816"/>
      <c r="R267" s="817"/>
      <c r="S267" s="817"/>
      <c r="T267" s="817"/>
      <c r="U267" s="817"/>
    </row>
    <row r="268" spans="17:21" s="429" customFormat="1" ht="13.15" customHeight="1" x14ac:dyDescent="0.2">
      <c r="Q268" s="816"/>
      <c r="R268" s="817"/>
      <c r="S268" s="817"/>
      <c r="T268" s="817"/>
      <c r="U268" s="817"/>
    </row>
    <row r="269" spans="17:21" s="429" customFormat="1" ht="13.15" customHeight="1" x14ac:dyDescent="0.2">
      <c r="Q269" s="816"/>
      <c r="R269" s="817"/>
      <c r="S269" s="817"/>
      <c r="T269" s="817"/>
      <c r="U269" s="817"/>
    </row>
    <row r="270" spans="17:21" s="429" customFormat="1" ht="13.15" customHeight="1" x14ac:dyDescent="0.2">
      <c r="Q270" s="816"/>
      <c r="R270" s="817"/>
      <c r="S270" s="817"/>
      <c r="T270" s="817"/>
      <c r="U270" s="817"/>
    </row>
    <row r="271" spans="17:21" s="429" customFormat="1" ht="13.15" customHeight="1" x14ac:dyDescent="0.2">
      <c r="Q271" s="816"/>
      <c r="R271" s="817"/>
      <c r="S271" s="817"/>
      <c r="T271" s="817"/>
      <c r="U271" s="817"/>
    </row>
    <row r="272" spans="17:21" s="429" customFormat="1" ht="13.15" customHeight="1" x14ac:dyDescent="0.2">
      <c r="Q272" s="816"/>
      <c r="R272" s="817"/>
      <c r="S272" s="817"/>
      <c r="T272" s="817"/>
      <c r="U272" s="817"/>
    </row>
    <row r="273" spans="17:21" s="429" customFormat="1" ht="13.15" customHeight="1" x14ac:dyDescent="0.2">
      <c r="Q273" s="816"/>
      <c r="R273" s="817"/>
      <c r="S273" s="817"/>
      <c r="T273" s="817"/>
      <c r="U273" s="817"/>
    </row>
    <row r="274" spans="17:21" s="429" customFormat="1" ht="13.15" customHeight="1" x14ac:dyDescent="0.2">
      <c r="Q274" s="816"/>
      <c r="R274" s="817"/>
      <c r="S274" s="817"/>
      <c r="T274" s="817"/>
      <c r="U274" s="817"/>
    </row>
    <row r="275" spans="17:21" s="429" customFormat="1" ht="13.15" customHeight="1" x14ac:dyDescent="0.2">
      <c r="Q275" s="816"/>
      <c r="R275" s="817"/>
      <c r="S275" s="817"/>
      <c r="T275" s="817"/>
      <c r="U275" s="817"/>
    </row>
    <row r="276" spans="17:21" s="429" customFormat="1" ht="13.15" customHeight="1" x14ac:dyDescent="0.2">
      <c r="Q276" s="816"/>
      <c r="R276" s="817"/>
      <c r="S276" s="817"/>
      <c r="T276" s="817"/>
      <c r="U276" s="817"/>
    </row>
    <row r="277" spans="17:21" s="429" customFormat="1" ht="13.15" customHeight="1" x14ac:dyDescent="0.2">
      <c r="Q277" s="816"/>
      <c r="R277" s="817"/>
      <c r="S277" s="817"/>
      <c r="T277" s="817"/>
      <c r="U277" s="817"/>
    </row>
    <row r="278" spans="17:21" s="429" customFormat="1" ht="13.15" customHeight="1" x14ac:dyDescent="0.2">
      <c r="Q278" s="816"/>
      <c r="R278" s="817"/>
      <c r="S278" s="817"/>
      <c r="T278" s="817"/>
      <c r="U278" s="817"/>
    </row>
    <row r="279" spans="17:21" s="429" customFormat="1" ht="13.15" customHeight="1" x14ac:dyDescent="0.2">
      <c r="Q279" s="816"/>
      <c r="R279" s="817"/>
      <c r="S279" s="817"/>
      <c r="T279" s="817"/>
      <c r="U279" s="817"/>
    </row>
    <row r="280" spans="17:21" s="429" customFormat="1" ht="13.15" customHeight="1" x14ac:dyDescent="0.2">
      <c r="Q280" s="816"/>
      <c r="R280" s="817"/>
      <c r="S280" s="817"/>
      <c r="T280" s="817"/>
      <c r="U280" s="817"/>
    </row>
    <row r="281" spans="17:21" s="429" customFormat="1" ht="13.15" customHeight="1" x14ac:dyDescent="0.2">
      <c r="Q281" s="816"/>
      <c r="R281" s="817"/>
      <c r="S281" s="817"/>
      <c r="T281" s="817"/>
      <c r="U281" s="817"/>
    </row>
    <row r="282" spans="17:21" s="429" customFormat="1" ht="13.15" customHeight="1" x14ac:dyDescent="0.2">
      <c r="Q282" s="816"/>
      <c r="R282" s="817"/>
      <c r="S282" s="817"/>
      <c r="T282" s="817"/>
      <c r="U282" s="817"/>
    </row>
    <row r="283" spans="17:21" s="429" customFormat="1" ht="13.15" customHeight="1" x14ac:dyDescent="0.2">
      <c r="Q283" s="816"/>
      <c r="R283" s="817"/>
      <c r="S283" s="817"/>
      <c r="T283" s="817"/>
      <c r="U283" s="817"/>
    </row>
    <row r="284" spans="17:21" s="429" customFormat="1" ht="13.15" customHeight="1" x14ac:dyDescent="0.2">
      <c r="Q284" s="816"/>
      <c r="R284" s="817"/>
      <c r="S284" s="817"/>
      <c r="T284" s="817"/>
      <c r="U284" s="817"/>
    </row>
    <row r="285" spans="17:21" s="429" customFormat="1" ht="13.15" customHeight="1" x14ac:dyDescent="0.2">
      <c r="Q285" s="816"/>
      <c r="R285" s="817"/>
      <c r="S285" s="817"/>
      <c r="T285" s="817"/>
      <c r="U285" s="817"/>
    </row>
    <row r="286" spans="17:21" s="429" customFormat="1" ht="13.15" customHeight="1" x14ac:dyDescent="0.2">
      <c r="Q286" s="816"/>
      <c r="R286" s="817"/>
      <c r="S286" s="817"/>
      <c r="T286" s="817"/>
      <c r="U286" s="817"/>
    </row>
    <row r="287" spans="17:21" s="429" customFormat="1" ht="13.15" customHeight="1" x14ac:dyDescent="0.2">
      <c r="Q287" s="816"/>
      <c r="R287" s="817"/>
      <c r="S287" s="817"/>
      <c r="T287" s="817"/>
      <c r="U287" s="817"/>
    </row>
    <row r="288" spans="17:21" s="429" customFormat="1" ht="13.15" customHeight="1" x14ac:dyDescent="0.2">
      <c r="Q288" s="816"/>
      <c r="R288" s="817"/>
      <c r="S288" s="817"/>
      <c r="T288" s="817"/>
      <c r="U288" s="817"/>
    </row>
    <row r="289" spans="17:21" s="429" customFormat="1" ht="13.15" customHeight="1" x14ac:dyDescent="0.2">
      <c r="Q289" s="816"/>
      <c r="R289" s="817"/>
      <c r="S289" s="817"/>
      <c r="T289" s="817"/>
      <c r="U289" s="817"/>
    </row>
    <row r="290" spans="17:21" s="429" customFormat="1" ht="13.15" customHeight="1" x14ac:dyDescent="0.2">
      <c r="Q290" s="816"/>
      <c r="R290" s="817"/>
      <c r="S290" s="817"/>
      <c r="T290" s="817"/>
      <c r="U290" s="817"/>
    </row>
    <row r="291" spans="17:21" s="429" customFormat="1" ht="13.15" customHeight="1" x14ac:dyDescent="0.2">
      <c r="Q291" s="816"/>
      <c r="R291" s="817"/>
      <c r="S291" s="817"/>
      <c r="T291" s="817"/>
      <c r="U291" s="817"/>
    </row>
    <row r="292" spans="17:21" s="429" customFormat="1" ht="13.15" customHeight="1" x14ac:dyDescent="0.2">
      <c r="Q292" s="816"/>
      <c r="R292" s="817"/>
      <c r="S292" s="817"/>
      <c r="T292" s="817"/>
      <c r="U292" s="817"/>
    </row>
    <row r="293" spans="17:21" s="429" customFormat="1" ht="13.15" customHeight="1" x14ac:dyDescent="0.2">
      <c r="Q293" s="816"/>
      <c r="R293" s="817"/>
      <c r="S293" s="817"/>
      <c r="T293" s="817"/>
      <c r="U293" s="817"/>
    </row>
    <row r="294" spans="17:21" s="429" customFormat="1" ht="13.15" customHeight="1" x14ac:dyDescent="0.2">
      <c r="Q294" s="816"/>
      <c r="R294" s="817"/>
      <c r="S294" s="817"/>
      <c r="T294" s="817"/>
      <c r="U294" s="817"/>
    </row>
    <row r="295" spans="17:21" s="429" customFormat="1" ht="13.15" customHeight="1" x14ac:dyDescent="0.2">
      <c r="Q295" s="816"/>
      <c r="R295" s="817"/>
      <c r="S295" s="817"/>
      <c r="T295" s="817"/>
      <c r="U295" s="817"/>
    </row>
    <row r="296" spans="17:21" s="429" customFormat="1" ht="13.15" customHeight="1" x14ac:dyDescent="0.2">
      <c r="Q296" s="816"/>
      <c r="R296" s="817"/>
      <c r="S296" s="817"/>
      <c r="T296" s="817"/>
      <c r="U296" s="817"/>
    </row>
    <row r="297" spans="17:21" s="429" customFormat="1" ht="13.15" customHeight="1" x14ac:dyDescent="0.2">
      <c r="Q297" s="816"/>
      <c r="R297" s="817"/>
      <c r="S297" s="817"/>
      <c r="T297" s="817"/>
      <c r="U297" s="817"/>
    </row>
    <row r="298" spans="17:21" s="429" customFormat="1" ht="13.15" customHeight="1" x14ac:dyDescent="0.2">
      <c r="Q298" s="816"/>
      <c r="R298" s="817"/>
      <c r="S298" s="817"/>
      <c r="T298" s="817"/>
      <c r="U298" s="817"/>
    </row>
    <row r="299" spans="17:21" s="429" customFormat="1" ht="13.15" customHeight="1" x14ac:dyDescent="0.2">
      <c r="Q299" s="816"/>
      <c r="R299" s="817"/>
      <c r="S299" s="817"/>
      <c r="T299" s="817"/>
      <c r="U299" s="817"/>
    </row>
    <row r="300" spans="17:21" s="429" customFormat="1" ht="13.15" customHeight="1" x14ac:dyDescent="0.2">
      <c r="Q300" s="816"/>
      <c r="R300" s="817"/>
      <c r="S300" s="817"/>
      <c r="T300" s="817"/>
      <c r="U300" s="817"/>
    </row>
    <row r="301" spans="17:21" s="429" customFormat="1" ht="13.15" customHeight="1" x14ac:dyDescent="0.2">
      <c r="Q301" s="816"/>
      <c r="R301" s="817"/>
      <c r="S301" s="817"/>
      <c r="T301" s="817"/>
      <c r="U301" s="817"/>
    </row>
    <row r="302" spans="17:21" s="429" customFormat="1" ht="13.15" customHeight="1" x14ac:dyDescent="0.2">
      <c r="Q302" s="816"/>
      <c r="R302" s="817"/>
      <c r="S302" s="817"/>
      <c r="T302" s="817"/>
      <c r="U302" s="817"/>
    </row>
    <row r="303" spans="17:21" s="429" customFormat="1" ht="13.15" customHeight="1" x14ac:dyDescent="0.2">
      <c r="Q303" s="816"/>
      <c r="R303" s="817"/>
      <c r="S303" s="817"/>
      <c r="T303" s="817"/>
      <c r="U303" s="817"/>
    </row>
    <row r="304" spans="17:21" s="429" customFormat="1" ht="13.15" customHeight="1" x14ac:dyDescent="0.2">
      <c r="Q304" s="816"/>
      <c r="R304" s="817"/>
      <c r="S304" s="817"/>
      <c r="T304" s="817"/>
      <c r="U304" s="817"/>
    </row>
    <row r="305" spans="17:21" s="429" customFormat="1" ht="13.15" customHeight="1" x14ac:dyDescent="0.2">
      <c r="Q305" s="816"/>
      <c r="R305" s="817"/>
      <c r="S305" s="817"/>
      <c r="T305" s="817"/>
      <c r="U305" s="817"/>
    </row>
    <row r="306" spans="17:21" s="429" customFormat="1" ht="13.15" customHeight="1" x14ac:dyDescent="0.2">
      <c r="Q306" s="816"/>
      <c r="R306" s="817"/>
      <c r="S306" s="817"/>
      <c r="T306" s="817"/>
      <c r="U306" s="817"/>
    </row>
    <row r="307" spans="17:21" s="429" customFormat="1" ht="13.15" customHeight="1" x14ac:dyDescent="0.2">
      <c r="Q307" s="816"/>
      <c r="R307" s="817"/>
      <c r="S307" s="817"/>
      <c r="T307" s="817"/>
      <c r="U307" s="817"/>
    </row>
    <row r="308" spans="17:21" s="429" customFormat="1" ht="13.15" customHeight="1" x14ac:dyDescent="0.2">
      <c r="Q308" s="816"/>
      <c r="R308" s="817"/>
      <c r="S308" s="817"/>
      <c r="T308" s="817"/>
      <c r="U308" s="817"/>
    </row>
    <row r="309" spans="17:21" s="429" customFormat="1" ht="13.15" customHeight="1" x14ac:dyDescent="0.2">
      <c r="Q309" s="816"/>
      <c r="R309" s="817"/>
      <c r="S309" s="817"/>
      <c r="T309" s="817"/>
      <c r="U309" s="817"/>
    </row>
    <row r="310" spans="17:21" s="429" customFormat="1" ht="13.15" customHeight="1" x14ac:dyDescent="0.2">
      <c r="Q310" s="816"/>
      <c r="R310" s="817"/>
      <c r="S310" s="817"/>
      <c r="T310" s="817"/>
      <c r="U310" s="817"/>
    </row>
    <row r="311" spans="17:21" s="429" customFormat="1" ht="13.15" customHeight="1" x14ac:dyDescent="0.2">
      <c r="Q311" s="816"/>
      <c r="R311" s="817"/>
      <c r="S311" s="817"/>
      <c r="T311" s="817"/>
      <c r="U311" s="817"/>
    </row>
    <row r="312" spans="17:21" s="429" customFormat="1" ht="13.15" customHeight="1" x14ac:dyDescent="0.2">
      <c r="Q312" s="816"/>
      <c r="R312" s="817"/>
      <c r="S312" s="817"/>
      <c r="T312" s="817"/>
      <c r="U312" s="817"/>
    </row>
    <row r="313" spans="17:21" s="429" customFormat="1" ht="13.15" customHeight="1" x14ac:dyDescent="0.2">
      <c r="Q313" s="816"/>
      <c r="R313" s="817"/>
      <c r="S313" s="817"/>
      <c r="T313" s="817"/>
      <c r="U313" s="817"/>
    </row>
    <row r="314" spans="17:21" s="429" customFormat="1" ht="13.15" customHeight="1" x14ac:dyDescent="0.2">
      <c r="Q314" s="816"/>
      <c r="R314" s="817"/>
      <c r="S314" s="817"/>
      <c r="T314" s="817"/>
      <c r="U314" s="817"/>
    </row>
    <row r="315" spans="17:21" s="429" customFormat="1" ht="13.15" customHeight="1" x14ac:dyDescent="0.2">
      <c r="Q315" s="816"/>
      <c r="R315" s="817"/>
      <c r="S315" s="817"/>
      <c r="T315" s="817"/>
      <c r="U315" s="817"/>
    </row>
    <row r="316" spans="17:21" s="429" customFormat="1" ht="13.15" customHeight="1" x14ac:dyDescent="0.2">
      <c r="Q316" s="816"/>
      <c r="R316" s="817"/>
      <c r="S316" s="817"/>
      <c r="T316" s="817"/>
      <c r="U316" s="817"/>
    </row>
    <row r="317" spans="17:21" s="429" customFormat="1" ht="13.15" customHeight="1" x14ac:dyDescent="0.2">
      <c r="Q317" s="816"/>
      <c r="R317" s="817"/>
      <c r="S317" s="817"/>
      <c r="T317" s="817"/>
      <c r="U317" s="817"/>
    </row>
    <row r="318" spans="17:21" s="429" customFormat="1" ht="13.15" customHeight="1" x14ac:dyDescent="0.2">
      <c r="Q318" s="816"/>
      <c r="R318" s="817"/>
      <c r="S318" s="817"/>
      <c r="T318" s="817"/>
      <c r="U318" s="817"/>
    </row>
    <row r="319" spans="17:21" s="429" customFormat="1" ht="13.15" customHeight="1" x14ac:dyDescent="0.2">
      <c r="Q319" s="816"/>
      <c r="R319" s="817"/>
      <c r="S319" s="817"/>
      <c r="T319" s="817"/>
      <c r="U319" s="817"/>
    </row>
    <row r="320" spans="17:21" s="429" customFormat="1" ht="13.15" customHeight="1" x14ac:dyDescent="0.2">
      <c r="Q320" s="816"/>
      <c r="R320" s="817"/>
      <c r="S320" s="817"/>
      <c r="T320" s="817"/>
      <c r="U320" s="817"/>
    </row>
    <row r="321" spans="17:21" s="429" customFormat="1" ht="13.15" customHeight="1" x14ac:dyDescent="0.2">
      <c r="Q321" s="816"/>
      <c r="R321" s="817"/>
      <c r="S321" s="817"/>
      <c r="T321" s="817"/>
      <c r="U321" s="817"/>
    </row>
    <row r="322" spans="17:21" s="429" customFormat="1" ht="13.15" customHeight="1" x14ac:dyDescent="0.2">
      <c r="Q322" s="816"/>
      <c r="R322" s="817"/>
      <c r="S322" s="817"/>
      <c r="T322" s="817"/>
      <c r="U322" s="817"/>
    </row>
    <row r="323" spans="17:21" s="429" customFormat="1" ht="13.15" customHeight="1" x14ac:dyDescent="0.2">
      <c r="Q323" s="816"/>
      <c r="R323" s="817"/>
      <c r="S323" s="817"/>
      <c r="T323" s="817"/>
      <c r="U323" s="817"/>
    </row>
    <row r="324" spans="17:21" s="429" customFormat="1" ht="13.15" customHeight="1" x14ac:dyDescent="0.2">
      <c r="Q324" s="816"/>
      <c r="R324" s="817"/>
      <c r="S324" s="817"/>
      <c r="T324" s="817"/>
      <c r="U324" s="817"/>
    </row>
    <row r="325" spans="17:21" s="429" customFormat="1" ht="13.15" customHeight="1" x14ac:dyDescent="0.2">
      <c r="Q325" s="816"/>
      <c r="R325" s="817"/>
      <c r="S325" s="817"/>
      <c r="T325" s="817"/>
      <c r="U325" s="817"/>
    </row>
    <row r="326" spans="17:21" s="429" customFormat="1" ht="13.15" customHeight="1" x14ac:dyDescent="0.2">
      <c r="Q326" s="816"/>
      <c r="R326" s="817"/>
      <c r="S326" s="817"/>
      <c r="T326" s="817"/>
      <c r="U326" s="817"/>
    </row>
    <row r="327" spans="17:21" s="429" customFormat="1" ht="13.15" customHeight="1" x14ac:dyDescent="0.2">
      <c r="Q327" s="816"/>
      <c r="R327" s="817"/>
      <c r="S327" s="817"/>
      <c r="T327" s="817"/>
      <c r="U327" s="817"/>
    </row>
    <row r="328" spans="17:21" s="429" customFormat="1" ht="13.15" customHeight="1" x14ac:dyDescent="0.2">
      <c r="Q328" s="816"/>
      <c r="R328" s="817"/>
      <c r="S328" s="817"/>
      <c r="T328" s="817"/>
      <c r="U328" s="817"/>
    </row>
    <row r="329" spans="17:21" s="429" customFormat="1" ht="13.15" customHeight="1" x14ac:dyDescent="0.2">
      <c r="Q329" s="816"/>
      <c r="R329" s="817"/>
      <c r="S329" s="817"/>
      <c r="T329" s="817"/>
      <c r="U329" s="817"/>
    </row>
    <row r="330" spans="17:21" s="429" customFormat="1" ht="13.15" customHeight="1" x14ac:dyDescent="0.2">
      <c r="Q330" s="816"/>
      <c r="R330" s="817"/>
      <c r="S330" s="817"/>
      <c r="T330" s="817"/>
      <c r="U330" s="817"/>
    </row>
    <row r="331" spans="17:21" s="429" customFormat="1" ht="13.15" customHeight="1" x14ac:dyDescent="0.2">
      <c r="Q331" s="816"/>
      <c r="R331" s="817"/>
      <c r="S331" s="817"/>
      <c r="T331" s="817"/>
      <c r="U331" s="817"/>
    </row>
    <row r="332" spans="17:21" s="429" customFormat="1" ht="13.15" customHeight="1" x14ac:dyDescent="0.2">
      <c r="Q332" s="816"/>
      <c r="R332" s="817"/>
      <c r="S332" s="817"/>
      <c r="T332" s="817"/>
      <c r="U332" s="817"/>
    </row>
    <row r="333" spans="17:21" s="429" customFormat="1" ht="13.15" customHeight="1" x14ac:dyDescent="0.2">
      <c r="Q333" s="816"/>
      <c r="R333" s="817"/>
      <c r="S333" s="817"/>
      <c r="T333" s="817"/>
      <c r="U333" s="817"/>
    </row>
    <row r="334" spans="17:21" s="429" customFormat="1" ht="13.15" customHeight="1" x14ac:dyDescent="0.2">
      <c r="Q334" s="816"/>
      <c r="R334" s="817"/>
      <c r="S334" s="817"/>
      <c r="T334" s="817"/>
      <c r="U334" s="817"/>
    </row>
    <row r="335" spans="17:21" s="429" customFormat="1" ht="13.15" customHeight="1" x14ac:dyDescent="0.2">
      <c r="Q335" s="816"/>
      <c r="R335" s="817"/>
      <c r="S335" s="817"/>
      <c r="T335" s="817"/>
      <c r="U335" s="817"/>
    </row>
    <row r="336" spans="17:21" s="429" customFormat="1" ht="13.15" customHeight="1" x14ac:dyDescent="0.2">
      <c r="Q336" s="816"/>
      <c r="R336" s="817"/>
      <c r="S336" s="817"/>
      <c r="T336" s="817"/>
      <c r="U336" s="817"/>
    </row>
    <row r="337" spans="17:21" s="429" customFormat="1" ht="13.15" customHeight="1" x14ac:dyDescent="0.2">
      <c r="Q337" s="816"/>
      <c r="R337" s="817"/>
      <c r="S337" s="817"/>
      <c r="T337" s="817"/>
      <c r="U337" s="817"/>
    </row>
    <row r="338" spans="17:21" s="429" customFormat="1" ht="13.15" customHeight="1" x14ac:dyDescent="0.2">
      <c r="Q338" s="816"/>
      <c r="R338" s="817"/>
      <c r="S338" s="817"/>
      <c r="T338" s="817"/>
      <c r="U338" s="817"/>
    </row>
    <row r="339" spans="17:21" s="429" customFormat="1" ht="13.15" customHeight="1" x14ac:dyDescent="0.2">
      <c r="Q339" s="816"/>
      <c r="R339" s="817"/>
      <c r="S339" s="817"/>
      <c r="T339" s="817"/>
      <c r="U339" s="817"/>
    </row>
    <row r="340" spans="17:21" s="429" customFormat="1" ht="13.15" customHeight="1" x14ac:dyDescent="0.2">
      <c r="Q340" s="816"/>
      <c r="R340" s="817"/>
      <c r="S340" s="817"/>
      <c r="T340" s="817"/>
      <c r="U340" s="817"/>
    </row>
    <row r="341" spans="17:21" s="429" customFormat="1" ht="13.15" customHeight="1" x14ac:dyDescent="0.2">
      <c r="Q341" s="816"/>
      <c r="R341" s="817"/>
      <c r="S341" s="817"/>
      <c r="T341" s="817"/>
      <c r="U341" s="817"/>
    </row>
    <row r="342" spans="17:21" s="429" customFormat="1" ht="13.15" customHeight="1" x14ac:dyDescent="0.2">
      <c r="Q342" s="816"/>
      <c r="R342" s="817"/>
      <c r="S342" s="817"/>
      <c r="T342" s="817"/>
      <c r="U342" s="817"/>
    </row>
    <row r="343" spans="17:21" s="429" customFormat="1" ht="13.15" customHeight="1" x14ac:dyDescent="0.2">
      <c r="Q343" s="816"/>
      <c r="R343" s="817"/>
      <c r="S343" s="817"/>
      <c r="T343" s="817"/>
      <c r="U343" s="817"/>
    </row>
    <row r="344" spans="17:21" s="429" customFormat="1" ht="13.15" customHeight="1" x14ac:dyDescent="0.2">
      <c r="Q344" s="816"/>
      <c r="R344" s="817"/>
      <c r="S344" s="817"/>
      <c r="T344" s="817"/>
      <c r="U344" s="817"/>
    </row>
    <row r="345" spans="17:21" s="429" customFormat="1" ht="13.15" customHeight="1" x14ac:dyDescent="0.2">
      <c r="Q345" s="816"/>
      <c r="R345" s="817"/>
      <c r="S345" s="817"/>
      <c r="T345" s="817"/>
      <c r="U345" s="817"/>
    </row>
    <row r="346" spans="17:21" s="429" customFormat="1" ht="13.15" customHeight="1" x14ac:dyDescent="0.2">
      <c r="Q346" s="816"/>
      <c r="R346" s="817"/>
      <c r="S346" s="817"/>
      <c r="T346" s="817"/>
      <c r="U346" s="817"/>
    </row>
    <row r="347" spans="17:21" s="429" customFormat="1" ht="13.15" customHeight="1" x14ac:dyDescent="0.2">
      <c r="Q347" s="816"/>
      <c r="R347" s="817"/>
      <c r="S347" s="817"/>
      <c r="T347" s="817"/>
      <c r="U347" s="817"/>
    </row>
    <row r="348" spans="17:21" s="429" customFormat="1" ht="13.15" customHeight="1" x14ac:dyDescent="0.2">
      <c r="Q348" s="816"/>
      <c r="R348" s="817"/>
      <c r="S348" s="817"/>
      <c r="T348" s="817"/>
      <c r="U348" s="817"/>
    </row>
    <row r="349" spans="17:21" s="429" customFormat="1" ht="13.15" customHeight="1" x14ac:dyDescent="0.2">
      <c r="Q349" s="816"/>
      <c r="R349" s="817"/>
      <c r="S349" s="817"/>
      <c r="T349" s="817"/>
      <c r="U349" s="817"/>
    </row>
    <row r="350" spans="17:21" s="429" customFormat="1" ht="13.15" customHeight="1" x14ac:dyDescent="0.2">
      <c r="Q350" s="816"/>
      <c r="R350" s="817"/>
      <c r="S350" s="817"/>
      <c r="T350" s="817"/>
      <c r="U350" s="817"/>
    </row>
    <row r="351" spans="17:21" s="429" customFormat="1" ht="13.15" customHeight="1" x14ac:dyDescent="0.2">
      <c r="Q351" s="816"/>
      <c r="R351" s="817"/>
      <c r="S351" s="817"/>
      <c r="T351" s="817"/>
      <c r="U351" s="817"/>
    </row>
    <row r="352" spans="17:21" s="429" customFormat="1" ht="13.15" customHeight="1" x14ac:dyDescent="0.2">
      <c r="Q352" s="816"/>
      <c r="R352" s="817"/>
      <c r="S352" s="817"/>
      <c r="T352" s="817"/>
      <c r="U352" s="817"/>
    </row>
    <row r="353" spans="17:21" s="429" customFormat="1" ht="13.15" customHeight="1" x14ac:dyDescent="0.2">
      <c r="Q353" s="816"/>
      <c r="R353" s="817"/>
      <c r="S353" s="817"/>
      <c r="T353" s="817"/>
      <c r="U353" s="817"/>
    </row>
    <row r="354" spans="17:21" s="429" customFormat="1" ht="13.15" customHeight="1" x14ac:dyDescent="0.2">
      <c r="Q354" s="816"/>
      <c r="R354" s="817"/>
      <c r="S354" s="817"/>
      <c r="T354" s="817"/>
      <c r="U354" s="817"/>
    </row>
    <row r="355" spans="17:21" s="429" customFormat="1" ht="13.15" customHeight="1" x14ac:dyDescent="0.2">
      <c r="Q355" s="816"/>
      <c r="R355" s="817"/>
      <c r="S355" s="817"/>
      <c r="T355" s="817"/>
      <c r="U355" s="817"/>
    </row>
    <row r="356" spans="17:21" s="429" customFormat="1" ht="13.15" customHeight="1" x14ac:dyDescent="0.2">
      <c r="Q356" s="816"/>
      <c r="R356" s="817"/>
      <c r="S356" s="817"/>
      <c r="T356" s="817"/>
      <c r="U356" s="817"/>
    </row>
    <row r="357" spans="17:21" s="429" customFormat="1" ht="13.15" customHeight="1" x14ac:dyDescent="0.2">
      <c r="Q357" s="816"/>
      <c r="R357" s="817"/>
      <c r="S357" s="817"/>
      <c r="T357" s="817"/>
      <c r="U357" s="817"/>
    </row>
    <row r="358" spans="17:21" s="429" customFormat="1" ht="13.15" customHeight="1" x14ac:dyDescent="0.2">
      <c r="Q358" s="816"/>
      <c r="R358" s="817"/>
      <c r="S358" s="817"/>
      <c r="T358" s="817"/>
      <c r="U358" s="817"/>
    </row>
    <row r="359" spans="17:21" s="429" customFormat="1" ht="13.15" customHeight="1" x14ac:dyDescent="0.2">
      <c r="Q359" s="816"/>
      <c r="R359" s="817"/>
      <c r="S359" s="817"/>
      <c r="T359" s="817"/>
      <c r="U359" s="817"/>
    </row>
    <row r="360" spans="17:21" s="429" customFormat="1" ht="13.15" customHeight="1" x14ac:dyDescent="0.2">
      <c r="Q360" s="816"/>
      <c r="R360" s="817"/>
      <c r="S360" s="817"/>
      <c r="T360" s="817"/>
      <c r="U360" s="817"/>
    </row>
    <row r="361" spans="17:21" s="429" customFormat="1" ht="13.15" customHeight="1" x14ac:dyDescent="0.2">
      <c r="Q361" s="816"/>
      <c r="R361" s="817"/>
      <c r="S361" s="817"/>
      <c r="T361" s="817"/>
      <c r="U361" s="817"/>
    </row>
    <row r="362" spans="17:21" s="429" customFormat="1" ht="13.15" customHeight="1" x14ac:dyDescent="0.2">
      <c r="Q362" s="816"/>
      <c r="R362" s="817"/>
      <c r="S362" s="817"/>
      <c r="T362" s="817"/>
      <c r="U362" s="817"/>
    </row>
    <row r="363" spans="17:21" s="429" customFormat="1" ht="13.15" customHeight="1" x14ac:dyDescent="0.2">
      <c r="Q363" s="816"/>
      <c r="R363" s="817"/>
      <c r="S363" s="817"/>
      <c r="T363" s="817"/>
      <c r="U363" s="817"/>
    </row>
    <row r="364" spans="17:21" s="429" customFormat="1" ht="13.15" customHeight="1" x14ac:dyDescent="0.2">
      <c r="Q364" s="816"/>
      <c r="R364" s="817"/>
      <c r="S364" s="817"/>
      <c r="T364" s="817"/>
      <c r="U364" s="817"/>
    </row>
    <row r="365" spans="17:21" s="429" customFormat="1" ht="13.15" customHeight="1" x14ac:dyDescent="0.2">
      <c r="Q365" s="816"/>
      <c r="R365" s="817"/>
      <c r="S365" s="817"/>
      <c r="T365" s="817"/>
      <c r="U365" s="817"/>
    </row>
    <row r="366" spans="17:21" s="429" customFormat="1" ht="13.15" customHeight="1" x14ac:dyDescent="0.2">
      <c r="Q366" s="816"/>
      <c r="R366" s="817"/>
      <c r="S366" s="817"/>
      <c r="T366" s="817"/>
      <c r="U366" s="817"/>
    </row>
    <row r="367" spans="17:21" s="429" customFormat="1" ht="13.15" customHeight="1" x14ac:dyDescent="0.2">
      <c r="Q367" s="816"/>
      <c r="R367" s="817"/>
      <c r="S367" s="817"/>
      <c r="T367" s="817"/>
      <c r="U367" s="817"/>
    </row>
    <row r="368" spans="17:21" s="429" customFormat="1" ht="13.15" customHeight="1" x14ac:dyDescent="0.2">
      <c r="Q368" s="816"/>
      <c r="R368" s="817"/>
      <c r="S368" s="817"/>
      <c r="T368" s="817"/>
      <c r="U368" s="817"/>
    </row>
    <row r="369" spans="17:21" s="429" customFormat="1" ht="13.15" customHeight="1" x14ac:dyDescent="0.2">
      <c r="Q369" s="816"/>
      <c r="R369" s="817"/>
      <c r="S369" s="817"/>
      <c r="T369" s="817"/>
      <c r="U369" s="817"/>
    </row>
    <row r="370" spans="17:21" s="429" customFormat="1" ht="13.15" customHeight="1" x14ac:dyDescent="0.2">
      <c r="Q370" s="816"/>
      <c r="R370" s="817"/>
      <c r="S370" s="817"/>
      <c r="T370" s="817"/>
      <c r="U370" s="817"/>
    </row>
    <row r="371" spans="17:21" s="429" customFormat="1" ht="13.15" customHeight="1" x14ac:dyDescent="0.2">
      <c r="Q371" s="816"/>
      <c r="R371" s="817"/>
      <c r="S371" s="817"/>
      <c r="T371" s="817"/>
      <c r="U371" s="817"/>
    </row>
    <row r="372" spans="17:21" s="429" customFormat="1" ht="13.15" customHeight="1" x14ac:dyDescent="0.2">
      <c r="Q372" s="816"/>
      <c r="R372" s="817"/>
      <c r="S372" s="817"/>
      <c r="T372" s="817"/>
      <c r="U372" s="817"/>
    </row>
    <row r="373" spans="17:21" s="429" customFormat="1" ht="13.15" customHeight="1" x14ac:dyDescent="0.2">
      <c r="Q373" s="816"/>
      <c r="R373" s="817"/>
      <c r="S373" s="817"/>
      <c r="T373" s="817"/>
      <c r="U373" s="817"/>
    </row>
    <row r="374" spans="17:21" s="429" customFormat="1" ht="13.15" customHeight="1" x14ac:dyDescent="0.2">
      <c r="Q374" s="816"/>
      <c r="R374" s="817"/>
      <c r="S374" s="817"/>
      <c r="T374" s="817"/>
      <c r="U374" s="817"/>
    </row>
    <row r="375" spans="17:21" s="429" customFormat="1" ht="13.15" customHeight="1" x14ac:dyDescent="0.2">
      <c r="Q375" s="816"/>
      <c r="R375" s="817"/>
      <c r="S375" s="817"/>
      <c r="T375" s="817"/>
      <c r="U375" s="817"/>
    </row>
    <row r="376" spans="17:21" s="429" customFormat="1" ht="13.15" customHeight="1" x14ac:dyDescent="0.2">
      <c r="Q376" s="816"/>
      <c r="R376" s="817"/>
      <c r="S376" s="817"/>
      <c r="T376" s="817"/>
      <c r="U376" s="817"/>
    </row>
    <row r="377" spans="17:21" s="429" customFormat="1" ht="13.15" customHeight="1" x14ac:dyDescent="0.2">
      <c r="Q377" s="816"/>
      <c r="R377" s="817"/>
      <c r="S377" s="817"/>
      <c r="T377" s="817"/>
      <c r="U377" s="817"/>
    </row>
    <row r="378" spans="17:21" s="429" customFormat="1" ht="13.15" customHeight="1" x14ac:dyDescent="0.2">
      <c r="Q378" s="816"/>
      <c r="R378" s="817"/>
      <c r="S378" s="817"/>
      <c r="T378" s="817"/>
      <c r="U378" s="817"/>
    </row>
    <row r="379" spans="17:21" s="429" customFormat="1" ht="13.15" customHeight="1" x14ac:dyDescent="0.2">
      <c r="Q379" s="816"/>
      <c r="R379" s="817"/>
      <c r="S379" s="817"/>
      <c r="T379" s="817"/>
      <c r="U379" s="817"/>
    </row>
    <row r="380" spans="17:21" s="429" customFormat="1" ht="13.15" customHeight="1" x14ac:dyDescent="0.2">
      <c r="Q380" s="816"/>
      <c r="R380" s="817"/>
      <c r="S380" s="817"/>
      <c r="T380" s="817"/>
      <c r="U380" s="817"/>
    </row>
    <row r="381" spans="17:21" s="429" customFormat="1" ht="13.15" customHeight="1" x14ac:dyDescent="0.2">
      <c r="Q381" s="816"/>
      <c r="R381" s="817"/>
      <c r="S381" s="817"/>
      <c r="T381" s="817"/>
      <c r="U381" s="817"/>
    </row>
    <row r="382" spans="17:21" s="429" customFormat="1" ht="13.15" customHeight="1" x14ac:dyDescent="0.2">
      <c r="Q382" s="816"/>
      <c r="R382" s="817"/>
      <c r="S382" s="817"/>
      <c r="T382" s="817"/>
      <c r="U382" s="817"/>
    </row>
    <row r="383" spans="17:21" s="429" customFormat="1" ht="13.15" customHeight="1" x14ac:dyDescent="0.2">
      <c r="Q383" s="816"/>
      <c r="R383" s="817"/>
      <c r="S383" s="817"/>
      <c r="T383" s="817"/>
      <c r="U383" s="817"/>
    </row>
    <row r="384" spans="17:21" s="429" customFormat="1" ht="13.15" customHeight="1" x14ac:dyDescent="0.2">
      <c r="Q384" s="816"/>
      <c r="R384" s="817"/>
      <c r="S384" s="817"/>
      <c r="T384" s="817"/>
      <c r="U384" s="817"/>
    </row>
    <row r="385" spans="17:21" s="429" customFormat="1" ht="13.15" customHeight="1" x14ac:dyDescent="0.2">
      <c r="Q385" s="816"/>
      <c r="R385" s="817"/>
      <c r="S385" s="817"/>
      <c r="T385" s="817"/>
      <c r="U385" s="817"/>
    </row>
    <row r="386" spans="17:21" s="429" customFormat="1" ht="13.15" customHeight="1" x14ac:dyDescent="0.2">
      <c r="Q386" s="816"/>
      <c r="R386" s="817"/>
      <c r="S386" s="817"/>
      <c r="T386" s="817"/>
      <c r="U386" s="817"/>
    </row>
    <row r="387" spans="17:21" s="429" customFormat="1" ht="13.15" customHeight="1" x14ac:dyDescent="0.2">
      <c r="Q387" s="816"/>
      <c r="R387" s="817"/>
      <c r="S387" s="817"/>
      <c r="T387" s="817"/>
      <c r="U387" s="817"/>
    </row>
    <row r="388" spans="17:21" s="429" customFormat="1" ht="13.15" customHeight="1" x14ac:dyDescent="0.2">
      <c r="Q388" s="816"/>
      <c r="R388" s="817"/>
      <c r="S388" s="817"/>
      <c r="T388" s="817"/>
      <c r="U388" s="817"/>
    </row>
    <row r="389" spans="17:21" s="429" customFormat="1" ht="13.15" customHeight="1" x14ac:dyDescent="0.2">
      <c r="Q389" s="816"/>
      <c r="R389" s="817"/>
      <c r="S389" s="817"/>
      <c r="T389" s="817"/>
      <c r="U389" s="817"/>
    </row>
    <row r="390" spans="17:21" s="429" customFormat="1" ht="13.15" customHeight="1" x14ac:dyDescent="0.2">
      <c r="Q390" s="816"/>
      <c r="R390" s="817"/>
      <c r="S390" s="817"/>
      <c r="T390" s="817"/>
      <c r="U390" s="817"/>
    </row>
    <row r="391" spans="17:21" s="429" customFormat="1" ht="13.15" customHeight="1" x14ac:dyDescent="0.2">
      <c r="Q391" s="816"/>
      <c r="R391" s="817"/>
      <c r="S391" s="817"/>
      <c r="T391" s="817"/>
      <c r="U391" s="817"/>
    </row>
    <row r="392" spans="17:21" s="429" customFormat="1" ht="13.15" customHeight="1" x14ac:dyDescent="0.2">
      <c r="Q392" s="816"/>
      <c r="R392" s="817"/>
      <c r="S392" s="817"/>
      <c r="T392" s="817"/>
      <c r="U392" s="817"/>
    </row>
    <row r="393" spans="17:21" s="429" customFormat="1" ht="13.15" customHeight="1" x14ac:dyDescent="0.2">
      <c r="Q393" s="816"/>
      <c r="R393" s="817"/>
      <c r="S393" s="817"/>
      <c r="T393" s="817"/>
      <c r="U393" s="817"/>
    </row>
    <row r="394" spans="17:21" s="429" customFormat="1" ht="13.15" customHeight="1" x14ac:dyDescent="0.2">
      <c r="Q394" s="816"/>
      <c r="R394" s="817"/>
      <c r="S394" s="817"/>
      <c r="T394" s="817"/>
      <c r="U394" s="817"/>
    </row>
    <row r="395" spans="17:21" s="429" customFormat="1" ht="13.15" customHeight="1" x14ac:dyDescent="0.2">
      <c r="Q395" s="816"/>
      <c r="R395" s="817"/>
      <c r="S395" s="817"/>
      <c r="T395" s="817"/>
      <c r="U395" s="817"/>
    </row>
    <row r="396" spans="17:21" s="429" customFormat="1" ht="13.15" customHeight="1" x14ac:dyDescent="0.2">
      <c r="Q396" s="816"/>
      <c r="R396" s="817"/>
      <c r="S396" s="817"/>
      <c r="T396" s="817"/>
      <c r="U396" s="817"/>
    </row>
    <row r="397" spans="17:21" s="429" customFormat="1" ht="13.15" customHeight="1" x14ac:dyDescent="0.2">
      <c r="Q397" s="816"/>
      <c r="R397" s="817"/>
      <c r="S397" s="817"/>
      <c r="T397" s="817"/>
      <c r="U397" s="817"/>
    </row>
    <row r="398" spans="17:21" s="429" customFormat="1" ht="13.15" customHeight="1" x14ac:dyDescent="0.2">
      <c r="Q398" s="816"/>
      <c r="R398" s="817"/>
      <c r="S398" s="817"/>
      <c r="T398" s="817"/>
      <c r="U398" s="817"/>
    </row>
    <row r="399" spans="17:21" s="429" customFormat="1" ht="13.15" customHeight="1" x14ac:dyDescent="0.2">
      <c r="Q399" s="816"/>
      <c r="R399" s="817"/>
      <c r="S399" s="817"/>
      <c r="T399" s="817"/>
      <c r="U399" s="817"/>
    </row>
    <row r="400" spans="17:21" s="429" customFormat="1" ht="13.15" customHeight="1" x14ac:dyDescent="0.2">
      <c r="Q400" s="816"/>
      <c r="R400" s="817"/>
      <c r="S400" s="817"/>
      <c r="T400" s="817"/>
      <c r="U400" s="817"/>
    </row>
    <row r="401" spans="17:21" s="429" customFormat="1" ht="13.15" customHeight="1" x14ac:dyDescent="0.2">
      <c r="Q401" s="816"/>
      <c r="R401" s="817"/>
      <c r="S401" s="817"/>
      <c r="T401" s="817"/>
      <c r="U401" s="817"/>
    </row>
    <row r="402" spans="17:21" s="429" customFormat="1" ht="13.15" customHeight="1" x14ac:dyDescent="0.2">
      <c r="Q402" s="816"/>
      <c r="R402" s="817"/>
      <c r="S402" s="817"/>
      <c r="T402" s="817"/>
      <c r="U402" s="817"/>
    </row>
    <row r="403" spans="17:21" s="429" customFormat="1" ht="13.15" customHeight="1" x14ac:dyDescent="0.2">
      <c r="Q403" s="816"/>
      <c r="R403" s="817"/>
      <c r="S403" s="817"/>
      <c r="T403" s="817"/>
      <c r="U403" s="817"/>
    </row>
    <row r="404" spans="17:21" s="429" customFormat="1" ht="13.15" customHeight="1" x14ac:dyDescent="0.2">
      <c r="Q404" s="816"/>
      <c r="R404" s="817"/>
      <c r="S404" s="817"/>
      <c r="T404" s="817"/>
      <c r="U404" s="817"/>
    </row>
    <row r="405" spans="17:21" s="429" customFormat="1" ht="13.15" customHeight="1" x14ac:dyDescent="0.2">
      <c r="Q405" s="816"/>
      <c r="R405" s="817"/>
      <c r="S405" s="817"/>
      <c r="T405" s="817"/>
      <c r="U405" s="817"/>
    </row>
    <row r="406" spans="17:21" s="429" customFormat="1" ht="13.15" customHeight="1" x14ac:dyDescent="0.2">
      <c r="Q406" s="816"/>
      <c r="R406" s="817"/>
      <c r="S406" s="817"/>
      <c r="T406" s="817"/>
      <c r="U406" s="817"/>
    </row>
    <row r="407" spans="17:21" s="429" customFormat="1" ht="13.15" customHeight="1" x14ac:dyDescent="0.2">
      <c r="Q407" s="816"/>
      <c r="R407" s="817"/>
      <c r="S407" s="817"/>
      <c r="T407" s="817"/>
      <c r="U407" s="817"/>
    </row>
    <row r="408" spans="17:21" s="429" customFormat="1" ht="13.15" customHeight="1" x14ac:dyDescent="0.2">
      <c r="Q408" s="816"/>
      <c r="R408" s="817"/>
      <c r="S408" s="817"/>
      <c r="T408" s="817"/>
      <c r="U408" s="817"/>
    </row>
    <row r="409" spans="17:21" s="429" customFormat="1" ht="13.15" customHeight="1" x14ac:dyDescent="0.2">
      <c r="Q409" s="816"/>
      <c r="R409" s="817"/>
      <c r="S409" s="817"/>
      <c r="T409" s="817"/>
      <c r="U409" s="817"/>
    </row>
    <row r="410" spans="17:21" s="429" customFormat="1" ht="13.15" customHeight="1" x14ac:dyDescent="0.2">
      <c r="Q410" s="816"/>
      <c r="R410" s="817"/>
      <c r="S410" s="817"/>
      <c r="T410" s="817"/>
      <c r="U410" s="817"/>
    </row>
    <row r="411" spans="17:21" s="429" customFormat="1" ht="13.15" customHeight="1" x14ac:dyDescent="0.2">
      <c r="Q411" s="816"/>
      <c r="R411" s="817"/>
      <c r="S411" s="817"/>
      <c r="T411" s="817"/>
      <c r="U411" s="817"/>
    </row>
    <row r="412" spans="17:21" s="429" customFormat="1" ht="13.15" customHeight="1" x14ac:dyDescent="0.2">
      <c r="Q412" s="816"/>
      <c r="R412" s="817"/>
      <c r="S412" s="817"/>
      <c r="T412" s="817"/>
      <c r="U412" s="817"/>
    </row>
    <row r="413" spans="17:21" s="429" customFormat="1" ht="13.15" customHeight="1" x14ac:dyDescent="0.2">
      <c r="Q413" s="816"/>
      <c r="R413" s="817"/>
      <c r="S413" s="817"/>
      <c r="T413" s="817"/>
      <c r="U413" s="817"/>
    </row>
    <row r="414" spans="17:21" s="429" customFormat="1" ht="13.15" customHeight="1" x14ac:dyDescent="0.2">
      <c r="Q414" s="816"/>
      <c r="R414" s="817"/>
      <c r="S414" s="817"/>
      <c r="T414" s="817"/>
      <c r="U414" s="817"/>
    </row>
    <row r="415" spans="17:21" s="429" customFormat="1" ht="13.15" customHeight="1" x14ac:dyDescent="0.2">
      <c r="Q415" s="816"/>
      <c r="R415" s="817"/>
      <c r="S415" s="817"/>
      <c r="T415" s="817"/>
      <c r="U415" s="817"/>
    </row>
    <row r="416" spans="17:21" s="429" customFormat="1" ht="13.15" customHeight="1" x14ac:dyDescent="0.2">
      <c r="Q416" s="816"/>
      <c r="R416" s="817"/>
      <c r="S416" s="817"/>
      <c r="T416" s="817"/>
      <c r="U416" s="817"/>
    </row>
    <row r="417" spans="17:21" s="429" customFormat="1" ht="13.15" customHeight="1" x14ac:dyDescent="0.2">
      <c r="Q417" s="816"/>
      <c r="R417" s="817"/>
      <c r="S417" s="817"/>
      <c r="T417" s="817"/>
      <c r="U417" s="817"/>
    </row>
    <row r="418" spans="17:21" s="429" customFormat="1" ht="13.15" customHeight="1" x14ac:dyDescent="0.2">
      <c r="Q418" s="816"/>
      <c r="R418" s="817"/>
      <c r="S418" s="817"/>
      <c r="T418" s="817"/>
      <c r="U418" s="817"/>
    </row>
    <row r="419" spans="17:21" s="429" customFormat="1" ht="13.15" customHeight="1" x14ac:dyDescent="0.2">
      <c r="Q419" s="816"/>
      <c r="R419" s="817"/>
      <c r="S419" s="817"/>
      <c r="T419" s="817"/>
      <c r="U419" s="817"/>
    </row>
    <row r="420" spans="17:21" s="429" customFormat="1" ht="13.15" customHeight="1" x14ac:dyDescent="0.2">
      <c r="Q420" s="816"/>
      <c r="R420" s="817"/>
      <c r="S420" s="817"/>
      <c r="T420" s="817"/>
      <c r="U420" s="817"/>
    </row>
    <row r="421" spans="17:21" s="429" customFormat="1" ht="13.15" customHeight="1" x14ac:dyDescent="0.2">
      <c r="Q421" s="816"/>
      <c r="R421" s="817"/>
      <c r="S421" s="817"/>
      <c r="T421" s="817"/>
      <c r="U421" s="817"/>
    </row>
    <row r="422" spans="17:21" s="429" customFormat="1" ht="13.15" customHeight="1" x14ac:dyDescent="0.2">
      <c r="Q422" s="816"/>
      <c r="R422" s="817"/>
      <c r="S422" s="817"/>
      <c r="T422" s="817"/>
      <c r="U422" s="817"/>
    </row>
    <row r="423" spans="17:21" s="429" customFormat="1" ht="13.15" customHeight="1" x14ac:dyDescent="0.2">
      <c r="Q423" s="816"/>
      <c r="R423" s="817"/>
      <c r="S423" s="817"/>
      <c r="T423" s="817"/>
      <c r="U423" s="817"/>
    </row>
    <row r="424" spans="17:21" s="429" customFormat="1" ht="13.15" customHeight="1" x14ac:dyDescent="0.2">
      <c r="Q424" s="816"/>
      <c r="R424" s="817"/>
      <c r="S424" s="817"/>
      <c r="T424" s="817"/>
      <c r="U424" s="817"/>
    </row>
    <row r="425" spans="17:21" s="429" customFormat="1" ht="13.15" customHeight="1" x14ac:dyDescent="0.2">
      <c r="Q425" s="816"/>
      <c r="R425" s="817"/>
      <c r="S425" s="817"/>
      <c r="T425" s="817"/>
      <c r="U425" s="817"/>
    </row>
    <row r="426" spans="17:21" s="429" customFormat="1" ht="13.15" customHeight="1" x14ac:dyDescent="0.2">
      <c r="Q426" s="816"/>
      <c r="R426" s="817"/>
      <c r="S426" s="817"/>
      <c r="T426" s="817"/>
      <c r="U426" s="817"/>
    </row>
    <row r="427" spans="17:21" s="429" customFormat="1" ht="13.15" customHeight="1" x14ac:dyDescent="0.2">
      <c r="Q427" s="816"/>
      <c r="R427" s="817"/>
      <c r="S427" s="817"/>
      <c r="T427" s="817"/>
      <c r="U427" s="817"/>
    </row>
    <row r="428" spans="17:21" s="429" customFormat="1" ht="13.15" customHeight="1" x14ac:dyDescent="0.2">
      <c r="Q428" s="816"/>
      <c r="R428" s="817"/>
      <c r="S428" s="817"/>
      <c r="T428" s="817"/>
      <c r="U428" s="817"/>
    </row>
    <row r="429" spans="17:21" s="429" customFormat="1" ht="13.15" customHeight="1" x14ac:dyDescent="0.2">
      <c r="Q429" s="816"/>
      <c r="R429" s="817"/>
      <c r="S429" s="817"/>
      <c r="T429" s="817"/>
      <c r="U429" s="817"/>
    </row>
    <row r="430" spans="17:21" s="429" customFormat="1" ht="13.15" customHeight="1" x14ac:dyDescent="0.2">
      <c r="Q430" s="816"/>
      <c r="R430" s="817"/>
      <c r="S430" s="817"/>
      <c r="T430" s="817"/>
      <c r="U430" s="817"/>
    </row>
    <row r="431" spans="17:21" s="429" customFormat="1" ht="13.15" customHeight="1" x14ac:dyDescent="0.2">
      <c r="Q431" s="816"/>
      <c r="R431" s="817"/>
      <c r="S431" s="817"/>
      <c r="T431" s="817"/>
      <c r="U431" s="817"/>
    </row>
    <row r="432" spans="17:21" s="429" customFormat="1" ht="13.15" customHeight="1" x14ac:dyDescent="0.2">
      <c r="Q432" s="816"/>
      <c r="R432" s="817"/>
      <c r="S432" s="817"/>
      <c r="T432" s="817"/>
      <c r="U432" s="817"/>
    </row>
    <row r="433" spans="17:21" s="429" customFormat="1" ht="13.15" customHeight="1" x14ac:dyDescent="0.2">
      <c r="Q433" s="816"/>
      <c r="R433" s="817"/>
      <c r="S433" s="817"/>
      <c r="T433" s="817"/>
      <c r="U433" s="817"/>
    </row>
    <row r="434" spans="17:21" s="429" customFormat="1" ht="13.15" customHeight="1" x14ac:dyDescent="0.2">
      <c r="Q434" s="816"/>
      <c r="R434" s="817"/>
      <c r="S434" s="817"/>
      <c r="T434" s="817"/>
      <c r="U434" s="817"/>
    </row>
    <row r="435" spans="17:21" s="429" customFormat="1" ht="13.15" customHeight="1" x14ac:dyDescent="0.2">
      <c r="Q435" s="816"/>
      <c r="R435" s="817"/>
      <c r="S435" s="817"/>
      <c r="T435" s="817"/>
      <c r="U435" s="817"/>
    </row>
    <row r="436" spans="17:21" s="429" customFormat="1" ht="13.15" customHeight="1" x14ac:dyDescent="0.2">
      <c r="Q436" s="816"/>
      <c r="R436" s="817"/>
      <c r="S436" s="817"/>
      <c r="T436" s="817"/>
      <c r="U436" s="817"/>
    </row>
    <row r="437" spans="17:21" s="429" customFormat="1" ht="13.15" customHeight="1" x14ac:dyDescent="0.2">
      <c r="Q437" s="816"/>
      <c r="R437" s="817"/>
      <c r="S437" s="817"/>
      <c r="T437" s="817"/>
      <c r="U437" s="817"/>
    </row>
    <row r="438" spans="17:21" s="429" customFormat="1" ht="13.15" customHeight="1" x14ac:dyDescent="0.2">
      <c r="Q438" s="816"/>
      <c r="R438" s="817"/>
      <c r="S438" s="817"/>
      <c r="T438" s="817"/>
      <c r="U438" s="817"/>
    </row>
    <row r="439" spans="17:21" s="429" customFormat="1" ht="13.15" customHeight="1" x14ac:dyDescent="0.2">
      <c r="Q439" s="816"/>
      <c r="R439" s="817"/>
      <c r="S439" s="817"/>
      <c r="T439" s="817"/>
      <c r="U439" s="817"/>
    </row>
    <row r="440" spans="17:21" s="429" customFormat="1" ht="13.15" customHeight="1" x14ac:dyDescent="0.2">
      <c r="Q440" s="816"/>
      <c r="R440" s="817"/>
      <c r="S440" s="817"/>
      <c r="T440" s="817"/>
      <c r="U440" s="817"/>
    </row>
    <row r="441" spans="17:21" s="429" customFormat="1" ht="13.15" customHeight="1" x14ac:dyDescent="0.2">
      <c r="Q441" s="816"/>
      <c r="R441" s="817"/>
      <c r="S441" s="817"/>
      <c r="T441" s="817"/>
      <c r="U441" s="817"/>
    </row>
    <row r="442" spans="17:21" s="429" customFormat="1" ht="13.15" customHeight="1" x14ac:dyDescent="0.2">
      <c r="Q442" s="816"/>
      <c r="R442" s="817"/>
      <c r="S442" s="817"/>
      <c r="T442" s="817"/>
      <c r="U442" s="817"/>
    </row>
    <row r="443" spans="17:21" s="429" customFormat="1" ht="13.15" customHeight="1" x14ac:dyDescent="0.2">
      <c r="Q443" s="816"/>
      <c r="R443" s="817"/>
      <c r="S443" s="817"/>
      <c r="T443" s="817"/>
      <c r="U443" s="817"/>
    </row>
    <row r="444" spans="17:21" s="429" customFormat="1" ht="13.15" customHeight="1" x14ac:dyDescent="0.2">
      <c r="Q444" s="816"/>
      <c r="R444" s="817"/>
      <c r="S444" s="817"/>
      <c r="T444" s="817"/>
      <c r="U444" s="817"/>
    </row>
    <row r="445" spans="17:21" s="429" customFormat="1" ht="13.15" customHeight="1" x14ac:dyDescent="0.2">
      <c r="Q445" s="816"/>
      <c r="R445" s="817"/>
      <c r="S445" s="817"/>
      <c r="T445" s="817"/>
      <c r="U445" s="817"/>
    </row>
    <row r="446" spans="17:21" s="429" customFormat="1" ht="13.15" customHeight="1" x14ac:dyDescent="0.2">
      <c r="Q446" s="816"/>
      <c r="R446" s="817"/>
      <c r="S446" s="817"/>
      <c r="T446" s="817"/>
      <c r="U446" s="817"/>
    </row>
    <row r="447" spans="17:21" s="429" customFormat="1" ht="13.15" customHeight="1" x14ac:dyDescent="0.2">
      <c r="Q447" s="816"/>
      <c r="R447" s="817"/>
      <c r="S447" s="817"/>
      <c r="T447" s="817"/>
      <c r="U447" s="817"/>
    </row>
    <row r="448" spans="17:21" s="429" customFormat="1" ht="13.15" customHeight="1" x14ac:dyDescent="0.2">
      <c r="Q448" s="816"/>
      <c r="R448" s="817"/>
      <c r="S448" s="817"/>
      <c r="T448" s="817"/>
      <c r="U448" s="817"/>
    </row>
    <row r="449" spans="17:21" s="429" customFormat="1" ht="13.15" customHeight="1" x14ac:dyDescent="0.2">
      <c r="Q449" s="816"/>
      <c r="R449" s="817"/>
      <c r="S449" s="817"/>
      <c r="T449" s="817"/>
      <c r="U449" s="817"/>
    </row>
    <row r="450" spans="17:21" s="429" customFormat="1" ht="13.15" customHeight="1" x14ac:dyDescent="0.2">
      <c r="Q450" s="816"/>
      <c r="R450" s="817"/>
      <c r="S450" s="817"/>
      <c r="T450" s="817"/>
      <c r="U450" s="817"/>
    </row>
    <row r="451" spans="17:21" s="429" customFormat="1" ht="13.15" customHeight="1" x14ac:dyDescent="0.2">
      <c r="Q451" s="816"/>
      <c r="R451" s="817"/>
      <c r="S451" s="817"/>
      <c r="T451" s="817"/>
      <c r="U451" s="817"/>
    </row>
    <row r="452" spans="17:21" s="429" customFormat="1" ht="13.15" customHeight="1" x14ac:dyDescent="0.2">
      <c r="Q452" s="816"/>
      <c r="R452" s="817"/>
      <c r="S452" s="817"/>
      <c r="T452" s="817"/>
      <c r="U452" s="817"/>
    </row>
    <row r="453" spans="17:21" s="429" customFormat="1" ht="13.15" customHeight="1" x14ac:dyDescent="0.2">
      <c r="Q453" s="816"/>
      <c r="R453" s="817"/>
      <c r="S453" s="817"/>
      <c r="T453" s="817"/>
      <c r="U453" s="817"/>
    </row>
    <row r="454" spans="17:21" s="429" customFormat="1" ht="13.15" customHeight="1" x14ac:dyDescent="0.2">
      <c r="Q454" s="816"/>
      <c r="R454" s="817"/>
      <c r="S454" s="817"/>
      <c r="T454" s="817"/>
      <c r="U454" s="817"/>
    </row>
    <row r="455" spans="17:21" s="429" customFormat="1" ht="13.15" customHeight="1" x14ac:dyDescent="0.2">
      <c r="Q455" s="816"/>
      <c r="R455" s="817"/>
      <c r="S455" s="817"/>
      <c r="T455" s="817"/>
      <c r="U455" s="817"/>
    </row>
    <row r="456" spans="17:21" s="429" customFormat="1" ht="13.15" customHeight="1" x14ac:dyDescent="0.2">
      <c r="Q456" s="816"/>
      <c r="R456" s="817"/>
      <c r="S456" s="817"/>
      <c r="T456" s="817"/>
      <c r="U456" s="817"/>
    </row>
    <row r="457" spans="17:21" s="429" customFormat="1" ht="13.15" customHeight="1" x14ac:dyDescent="0.2">
      <c r="Q457" s="816"/>
      <c r="R457" s="817"/>
      <c r="S457" s="817"/>
      <c r="T457" s="817"/>
      <c r="U457" s="817"/>
    </row>
    <row r="458" spans="17:21" s="429" customFormat="1" ht="13.15" customHeight="1" x14ac:dyDescent="0.2">
      <c r="Q458" s="816"/>
      <c r="R458" s="817"/>
      <c r="S458" s="817"/>
      <c r="T458" s="817"/>
      <c r="U458" s="817"/>
    </row>
    <row r="459" spans="17:21" s="429" customFormat="1" ht="13.15" customHeight="1" x14ac:dyDescent="0.2">
      <c r="Q459" s="816"/>
      <c r="R459" s="817"/>
      <c r="S459" s="817"/>
      <c r="T459" s="817"/>
      <c r="U459" s="817"/>
    </row>
    <row r="460" spans="17:21" s="429" customFormat="1" ht="13.15" customHeight="1" x14ac:dyDescent="0.2">
      <c r="Q460" s="816"/>
      <c r="R460" s="817"/>
      <c r="S460" s="817"/>
      <c r="T460" s="817"/>
      <c r="U460" s="817"/>
    </row>
    <row r="461" spans="17:21" s="429" customFormat="1" ht="13.15" customHeight="1" x14ac:dyDescent="0.2">
      <c r="Q461" s="816"/>
      <c r="R461" s="817"/>
      <c r="S461" s="817"/>
      <c r="T461" s="817"/>
      <c r="U461" s="817"/>
    </row>
    <row r="462" spans="17:21" s="429" customFormat="1" ht="13.15" customHeight="1" x14ac:dyDescent="0.2">
      <c r="Q462" s="816"/>
      <c r="R462" s="817"/>
      <c r="S462" s="817"/>
      <c r="T462" s="817"/>
      <c r="U462" s="817"/>
    </row>
    <row r="463" spans="17:21" s="429" customFormat="1" ht="13.15" customHeight="1" x14ac:dyDescent="0.2">
      <c r="Q463" s="816"/>
      <c r="R463" s="817"/>
      <c r="S463" s="817"/>
      <c r="T463" s="817"/>
      <c r="U463" s="817"/>
    </row>
    <row r="464" spans="17:21" s="429" customFormat="1" ht="13.15" customHeight="1" x14ac:dyDescent="0.2">
      <c r="Q464" s="816"/>
      <c r="R464" s="817"/>
      <c r="S464" s="817"/>
      <c r="T464" s="817"/>
      <c r="U464" s="817"/>
    </row>
    <row r="465" spans="17:21" s="429" customFormat="1" ht="13.15" customHeight="1" x14ac:dyDescent="0.2">
      <c r="Q465" s="816"/>
      <c r="R465" s="817"/>
      <c r="S465" s="817"/>
      <c r="T465" s="817"/>
      <c r="U465" s="817"/>
    </row>
    <row r="466" spans="17:21" s="429" customFormat="1" ht="13.15" customHeight="1" x14ac:dyDescent="0.2">
      <c r="Q466" s="816"/>
      <c r="R466" s="817"/>
      <c r="S466" s="817"/>
      <c r="T466" s="817"/>
      <c r="U466" s="817"/>
    </row>
    <row r="467" spans="17:21" s="429" customFormat="1" ht="13.15" customHeight="1" x14ac:dyDescent="0.2">
      <c r="Q467" s="816"/>
      <c r="R467" s="817"/>
      <c r="S467" s="817"/>
      <c r="T467" s="817"/>
      <c r="U467" s="817"/>
    </row>
    <row r="468" spans="17:21" s="429" customFormat="1" ht="13.15" customHeight="1" x14ac:dyDescent="0.2">
      <c r="Q468" s="816"/>
      <c r="R468" s="817"/>
      <c r="S468" s="817"/>
      <c r="T468" s="817"/>
      <c r="U468" s="817"/>
    </row>
    <row r="469" spans="17:21" s="429" customFormat="1" ht="13.15" customHeight="1" x14ac:dyDescent="0.2">
      <c r="Q469" s="816"/>
      <c r="R469" s="817"/>
      <c r="S469" s="817"/>
      <c r="T469" s="817"/>
      <c r="U469" s="817"/>
    </row>
    <row r="470" spans="17:21" s="429" customFormat="1" ht="13.15" customHeight="1" x14ac:dyDescent="0.2">
      <c r="Q470" s="816"/>
      <c r="R470" s="817"/>
      <c r="S470" s="817"/>
      <c r="T470" s="817"/>
      <c r="U470" s="817"/>
    </row>
    <row r="471" spans="17:21" s="429" customFormat="1" ht="13.15" customHeight="1" x14ac:dyDescent="0.2">
      <c r="Q471" s="816"/>
      <c r="R471" s="817"/>
      <c r="S471" s="817"/>
      <c r="T471" s="817"/>
      <c r="U471" s="817"/>
    </row>
    <row r="472" spans="17:21" s="429" customFormat="1" ht="13.15" customHeight="1" x14ac:dyDescent="0.2">
      <c r="Q472" s="816"/>
      <c r="R472" s="817"/>
      <c r="S472" s="817"/>
      <c r="T472" s="817"/>
      <c r="U472" s="817"/>
    </row>
    <row r="473" spans="17:21" s="429" customFormat="1" ht="13.15" customHeight="1" x14ac:dyDescent="0.2">
      <c r="Q473" s="816"/>
      <c r="R473" s="817"/>
      <c r="S473" s="817"/>
      <c r="T473" s="817"/>
      <c r="U473" s="817"/>
    </row>
    <row r="474" spans="17:21" s="429" customFormat="1" ht="13.15" customHeight="1" x14ac:dyDescent="0.2">
      <c r="Q474" s="816"/>
      <c r="R474" s="817"/>
      <c r="S474" s="817"/>
      <c r="T474" s="817"/>
      <c r="U474" s="817"/>
    </row>
    <row r="475" spans="17:21" s="429" customFormat="1" ht="13.15" customHeight="1" x14ac:dyDescent="0.2">
      <c r="Q475" s="816"/>
      <c r="R475" s="817"/>
      <c r="S475" s="817"/>
      <c r="T475" s="817"/>
      <c r="U475" s="817"/>
    </row>
    <row r="476" spans="17:21" s="429" customFormat="1" ht="13.15" customHeight="1" x14ac:dyDescent="0.2">
      <c r="Q476" s="816"/>
      <c r="R476" s="817"/>
      <c r="S476" s="817"/>
      <c r="T476" s="817"/>
      <c r="U476" s="817"/>
    </row>
    <row r="477" spans="17:21" s="429" customFormat="1" ht="13.15" customHeight="1" x14ac:dyDescent="0.2">
      <c r="Q477" s="816"/>
      <c r="R477" s="817"/>
      <c r="S477" s="817"/>
      <c r="T477" s="817"/>
      <c r="U477" s="817"/>
    </row>
    <row r="478" spans="17:21" s="429" customFormat="1" ht="13.15" customHeight="1" x14ac:dyDescent="0.2">
      <c r="Q478" s="816"/>
      <c r="R478" s="817"/>
      <c r="S478" s="817"/>
      <c r="T478" s="817"/>
      <c r="U478" s="817"/>
    </row>
    <row r="479" spans="17:21" s="429" customFormat="1" ht="13.15" customHeight="1" x14ac:dyDescent="0.2">
      <c r="Q479" s="816"/>
      <c r="R479" s="817"/>
      <c r="S479" s="817"/>
      <c r="T479" s="817"/>
      <c r="U479" s="817"/>
    </row>
    <row r="480" spans="17:21" s="429" customFormat="1" ht="13.15" customHeight="1" x14ac:dyDescent="0.2">
      <c r="Q480" s="816"/>
      <c r="R480" s="817"/>
      <c r="S480" s="817"/>
      <c r="T480" s="817"/>
      <c r="U480" s="817"/>
    </row>
    <row r="481" spans="17:21" s="429" customFormat="1" ht="13.15" customHeight="1" x14ac:dyDescent="0.2">
      <c r="Q481" s="816"/>
      <c r="R481" s="817"/>
      <c r="S481" s="817"/>
      <c r="T481" s="817"/>
      <c r="U481" s="817"/>
    </row>
    <row r="482" spans="17:21" s="429" customFormat="1" ht="13.15" customHeight="1" x14ac:dyDescent="0.2">
      <c r="Q482" s="816"/>
      <c r="R482" s="817"/>
      <c r="S482" s="817"/>
      <c r="T482" s="817"/>
      <c r="U482" s="817"/>
    </row>
    <row r="483" spans="17:21" s="429" customFormat="1" ht="13.15" customHeight="1" x14ac:dyDescent="0.2">
      <c r="Q483" s="816"/>
      <c r="R483" s="817"/>
      <c r="S483" s="817"/>
      <c r="T483" s="817"/>
      <c r="U483" s="817"/>
    </row>
    <row r="484" spans="17:21" s="429" customFormat="1" ht="13.15" customHeight="1" x14ac:dyDescent="0.2">
      <c r="Q484" s="816"/>
      <c r="R484" s="817"/>
      <c r="S484" s="817"/>
      <c r="T484" s="817"/>
      <c r="U484" s="817"/>
    </row>
    <row r="485" spans="17:21" s="429" customFormat="1" ht="13.15" customHeight="1" x14ac:dyDescent="0.2">
      <c r="Q485" s="816"/>
      <c r="R485" s="817"/>
      <c r="S485" s="817"/>
      <c r="T485" s="817"/>
      <c r="U485" s="817"/>
    </row>
    <row r="486" spans="17:21" s="429" customFormat="1" ht="13.15" customHeight="1" x14ac:dyDescent="0.2">
      <c r="Q486" s="816"/>
      <c r="R486" s="817"/>
      <c r="S486" s="817"/>
      <c r="T486" s="817"/>
      <c r="U486" s="817"/>
    </row>
    <row r="487" spans="17:21" s="429" customFormat="1" ht="13.15" customHeight="1" x14ac:dyDescent="0.2">
      <c r="Q487" s="816"/>
      <c r="R487" s="817"/>
      <c r="S487" s="817"/>
      <c r="T487" s="817"/>
      <c r="U487" s="817"/>
    </row>
  </sheetData>
  <sheetProtection algorithmName="SHA-512" hashValue="fjNsuCufy2Iamz8qLHu7mRIVzioHWTql5C4B+e4kKXB2kb2HBs1/3ln+Fat0nbrN74uJZ0Pn+Q+yRVWUXpUDsg==" saltValue="WglQvFDvZWDv14czYbmGmQ==" spinCount="100000" sheet="1" objects="1" scenarios="1"/>
  <phoneticPr fontId="0" type="noConversion"/>
  <pageMargins left="0.74803149606299213" right="0.74803149606299213" top="0.98425196850393704" bottom="0.98425196850393704" header="0.51181102362204722" footer="0.51181102362204722"/>
  <pageSetup paperSize="9" scale="62" orientation="portrait" r:id="rId1"/>
  <headerFooter alignWithMargins="0">
    <oddHeader>&amp;L&amp;"Arial,Vet"&amp;F&amp;R&amp;"Arial,Vet"&amp;A</oddHeader>
    <oddFooter>&amp;L&amp;"Arial,Vet"keizer / goedhart&amp;C&amp;"Arial,Vet"pagina &amp;P&amp;R&amp;"Arial,Vet"&amp;D</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P497"/>
  <sheetViews>
    <sheetView zoomScale="90" zoomScaleNormal="90" zoomScaleSheetLayoutView="80" workbookViewId="0">
      <selection activeCell="B2" sqref="B2"/>
    </sheetView>
  </sheetViews>
  <sheetFormatPr defaultColWidth="9.140625" defaultRowHeight="13.15" customHeight="1" x14ac:dyDescent="0.2"/>
  <cols>
    <col min="1" max="1" width="3.7109375" style="429" customWidth="1"/>
    <col min="2" max="3" width="2.7109375" style="128" customWidth="1"/>
    <col min="4" max="4" width="45.7109375" style="128" customWidth="1"/>
    <col min="5" max="5" width="2.7109375" style="128" customWidth="1"/>
    <col min="6" max="11" width="12.7109375" style="128" customWidth="1"/>
    <col min="12" max="12" width="2.7109375" style="128" customWidth="1"/>
    <col min="13" max="13" width="3.140625" style="128" customWidth="1"/>
    <col min="14" max="14" width="5.7109375" style="429" customWidth="1"/>
    <col min="15" max="15" width="12.140625" style="429" customWidth="1"/>
    <col min="16" max="42" width="9.140625" style="429"/>
    <col min="43" max="16384" width="9.140625" style="128"/>
  </cols>
  <sheetData>
    <row r="1" spans="2:13" s="429" customFormat="1" ht="13.15" customHeight="1" x14ac:dyDescent="0.2"/>
    <row r="2" spans="2:13" s="429" customFormat="1" ht="13.15" customHeight="1" x14ac:dyDescent="0.2">
      <c r="B2" s="80"/>
      <c r="C2" s="81"/>
      <c r="D2" s="81"/>
      <c r="E2" s="81"/>
      <c r="F2" s="81"/>
      <c r="G2" s="81"/>
      <c r="H2" s="81"/>
      <c r="I2" s="81"/>
      <c r="J2" s="81"/>
      <c r="K2" s="81"/>
      <c r="L2" s="81"/>
      <c r="M2" s="415"/>
    </row>
    <row r="3" spans="2:13" s="429" customFormat="1" ht="13.15" customHeight="1" x14ac:dyDescent="0.2">
      <c r="B3" s="84"/>
      <c r="C3" s="85"/>
      <c r="D3" s="85"/>
      <c r="E3" s="85"/>
      <c r="F3" s="85"/>
      <c r="G3" s="85"/>
      <c r="H3" s="85"/>
      <c r="I3" s="85"/>
      <c r="J3" s="85"/>
      <c r="K3" s="85"/>
      <c r="L3" s="85"/>
      <c r="M3" s="86"/>
    </row>
    <row r="4" spans="2:13" s="429" customFormat="1" ht="21.75" customHeight="1" x14ac:dyDescent="0.3">
      <c r="B4" s="200"/>
      <c r="C4" s="201" t="s">
        <v>88</v>
      </c>
      <c r="D4" s="201"/>
      <c r="E4" s="53"/>
      <c r="F4" s="1277"/>
      <c r="G4" s="53"/>
      <c r="H4" s="53"/>
      <c r="I4" s="53"/>
      <c r="J4" s="53"/>
      <c r="K4" s="53"/>
      <c r="L4" s="53"/>
      <c r="M4" s="311"/>
    </row>
    <row r="5" spans="2:13" s="429" customFormat="1" ht="13.15" customHeight="1" x14ac:dyDescent="0.25">
      <c r="B5" s="248"/>
      <c r="C5" s="684" t="str">
        <f>'geg ll'!G8</f>
        <v>Voorbeeld SWV PO Passend Onderwijs Noord-Kennemerland</v>
      </c>
      <c r="D5" s="249"/>
      <c r="E5" s="249"/>
      <c r="F5" s="1277"/>
      <c r="G5" s="249"/>
      <c r="H5" s="249"/>
      <c r="I5" s="249"/>
      <c r="J5" s="249"/>
      <c r="K5" s="249"/>
      <c r="L5" s="249"/>
      <c r="M5" s="258"/>
    </row>
    <row r="6" spans="2:13" s="429" customFormat="1" ht="13.15" customHeight="1" x14ac:dyDescent="0.25">
      <c r="B6" s="84"/>
      <c r="C6" s="85"/>
      <c r="D6" s="1285" t="s">
        <v>876</v>
      </c>
      <c r="E6" s="278"/>
      <c r="F6" s="62"/>
      <c r="G6" s="62"/>
      <c r="H6" s="62"/>
      <c r="I6" s="62"/>
      <c r="J6" s="62"/>
      <c r="K6" s="62"/>
      <c r="L6" s="279"/>
      <c r="M6" s="280"/>
    </row>
    <row r="7" spans="2:13" s="429" customFormat="1" ht="13.15" customHeight="1" x14ac:dyDescent="0.2">
      <c r="B7" s="84"/>
      <c r="C7" s="85"/>
      <c r="D7" s="85"/>
      <c r="E7" s="278"/>
      <c r="F7" s="702"/>
      <c r="G7" s="824"/>
      <c r="H7" s="702"/>
      <c r="I7" s="702"/>
      <c r="J7" s="702"/>
      <c r="K7" s="702"/>
      <c r="L7" s="279"/>
      <c r="M7" s="280"/>
    </row>
    <row r="8" spans="2:13" s="429" customFormat="1" ht="13.15" customHeight="1" x14ac:dyDescent="0.2">
      <c r="B8" s="220"/>
      <c r="C8" s="221"/>
      <c r="D8" s="281"/>
      <c r="E8" s="282"/>
      <c r="F8" s="613">
        <f>tab!D4</f>
        <v>2018</v>
      </c>
      <c r="G8" s="613">
        <f>tab!E4</f>
        <v>2019</v>
      </c>
      <c r="H8" s="613">
        <f>tab!F4</f>
        <v>2020</v>
      </c>
      <c r="I8" s="613">
        <f>tab!G4</f>
        <v>2021</v>
      </c>
      <c r="J8" s="613">
        <f>tab!H4</f>
        <v>2022</v>
      </c>
      <c r="K8" s="613">
        <f>tab!I4</f>
        <v>2023</v>
      </c>
      <c r="L8" s="283"/>
      <c r="M8" s="284"/>
    </row>
    <row r="9" spans="2:13" s="429" customFormat="1" ht="13.15" customHeight="1" x14ac:dyDescent="0.2">
      <c r="B9" s="84"/>
      <c r="C9" s="85"/>
      <c r="D9" s="85"/>
      <c r="E9" s="278"/>
      <c r="F9" s="85"/>
      <c r="G9" s="85"/>
      <c r="H9" s="85"/>
      <c r="I9" s="85"/>
      <c r="J9" s="85"/>
      <c r="K9" s="85"/>
      <c r="L9" s="279"/>
      <c r="M9" s="280"/>
    </row>
    <row r="10" spans="2:13" s="429" customFormat="1" ht="13.15" customHeight="1" x14ac:dyDescent="0.2">
      <c r="B10" s="84"/>
      <c r="C10" s="868"/>
      <c r="D10" s="868"/>
      <c r="E10" s="1073"/>
      <c r="F10" s="868"/>
      <c r="G10" s="868"/>
      <c r="H10" s="868"/>
      <c r="I10" s="868"/>
      <c r="J10" s="868"/>
      <c r="K10" s="868"/>
      <c r="L10" s="1076"/>
      <c r="M10" s="280"/>
    </row>
    <row r="11" spans="2:13" s="429" customFormat="1" ht="13.15" customHeight="1" x14ac:dyDescent="0.2">
      <c r="B11" s="84"/>
      <c r="C11" s="868"/>
      <c r="D11" s="912" t="s">
        <v>413</v>
      </c>
      <c r="E11" s="1073"/>
      <c r="F11" s="868"/>
      <c r="G11" s="868"/>
      <c r="H11" s="868"/>
      <c r="I11" s="868"/>
      <c r="J11" s="868"/>
      <c r="K11" s="868"/>
      <c r="L11" s="1076"/>
      <c r="M11" s="280"/>
    </row>
    <row r="12" spans="2:13" s="429" customFormat="1" ht="13.15" customHeight="1" x14ac:dyDescent="0.2">
      <c r="B12" s="84"/>
      <c r="C12" s="868"/>
      <c r="D12" s="868"/>
      <c r="E12" s="1073"/>
      <c r="F12" s="868"/>
      <c r="G12" s="868"/>
      <c r="H12" s="868"/>
      <c r="I12" s="868"/>
      <c r="J12" s="868"/>
      <c r="K12" s="868"/>
      <c r="L12" s="1076"/>
      <c r="M12" s="280"/>
    </row>
    <row r="13" spans="2:13" s="429" customFormat="1" ht="13.15" customHeight="1" x14ac:dyDescent="0.2">
      <c r="B13" s="84"/>
      <c r="C13" s="868"/>
      <c r="D13" s="918" t="s">
        <v>359</v>
      </c>
      <c r="E13" s="1073"/>
      <c r="F13" s="868"/>
      <c r="G13" s="868"/>
      <c r="H13" s="868"/>
      <c r="I13" s="868"/>
      <c r="J13" s="868"/>
      <c r="K13" s="868"/>
      <c r="L13" s="1076"/>
      <c r="M13" s="280"/>
    </row>
    <row r="14" spans="2:13" s="429" customFormat="1" ht="13.15" customHeight="1" x14ac:dyDescent="0.2">
      <c r="B14" s="84"/>
      <c r="C14" s="868"/>
      <c r="D14" s="921" t="s">
        <v>190</v>
      </c>
      <c r="E14" s="868"/>
      <c r="F14" s="1214">
        <v>0</v>
      </c>
      <c r="G14" s="1066">
        <f>pers!I184+mat!I38</f>
        <v>12826407.22781056</v>
      </c>
      <c r="H14" s="1066">
        <f>pers!J184+mat!J38</f>
        <v>12200106.89425</v>
      </c>
      <c r="I14" s="1066">
        <f>pers!K184+mat!K38</f>
        <v>11871540.42</v>
      </c>
      <c r="J14" s="1066">
        <f>pers!L184+mat!L38</f>
        <v>11871540.42</v>
      </c>
      <c r="K14" s="1066">
        <f>pers!M184+mat!M38</f>
        <v>11871540.42</v>
      </c>
      <c r="L14" s="868"/>
      <c r="M14" s="86"/>
    </row>
    <row r="15" spans="2:13" s="429" customFormat="1" ht="13.15" customHeight="1" x14ac:dyDescent="0.2">
      <c r="B15" s="70"/>
      <c r="C15" s="916"/>
      <c r="D15" s="925" t="s">
        <v>690</v>
      </c>
      <c r="E15" s="916"/>
      <c r="F15" s="1215">
        <v>0</v>
      </c>
      <c r="G15" s="1067">
        <f>+pers!I191+mat!I21</f>
        <v>3762201.86</v>
      </c>
      <c r="H15" s="1067">
        <f>+pers!J191+mat!J21</f>
        <v>3762201.86</v>
      </c>
      <c r="I15" s="1067">
        <f>+pers!K191+mat!K21</f>
        <v>3762201.86</v>
      </c>
      <c r="J15" s="1067">
        <f>+pers!L191+mat!L21</f>
        <v>3762201.86</v>
      </c>
      <c r="K15" s="1067">
        <f>+pers!M191+mat!M21</f>
        <v>3762201.86</v>
      </c>
      <c r="L15" s="916"/>
      <c r="M15" s="71"/>
    </row>
    <row r="16" spans="2:13" s="429" customFormat="1" ht="13.15" customHeight="1" x14ac:dyDescent="0.2">
      <c r="B16" s="70"/>
      <c r="C16" s="916"/>
      <c r="D16" s="925" t="s">
        <v>691</v>
      </c>
      <c r="E16" s="916"/>
      <c r="F16" s="1215">
        <v>0</v>
      </c>
      <c r="G16" s="1067">
        <f>+pers!I198+mat!I35</f>
        <v>8404027.3678105604</v>
      </c>
      <c r="H16" s="1067">
        <f>+pers!J198+mat!J35</f>
        <v>7777727.0342500005</v>
      </c>
      <c r="I16" s="1067">
        <f>+pers!K198+mat!K35</f>
        <v>7449160.5600000005</v>
      </c>
      <c r="J16" s="1067">
        <f>+pers!L198+mat!L35</f>
        <v>7449160.5600000005</v>
      </c>
      <c r="K16" s="1067">
        <f>+pers!M198+mat!M35</f>
        <v>7449160.5600000005</v>
      </c>
      <c r="L16" s="916"/>
      <c r="M16" s="71"/>
    </row>
    <row r="17" spans="2:15" s="429" customFormat="1" ht="13.15" customHeight="1" x14ac:dyDescent="0.2">
      <c r="B17" s="84"/>
      <c r="C17" s="868"/>
      <c r="D17" s="921" t="s">
        <v>282</v>
      </c>
      <c r="E17" s="868"/>
      <c r="F17" s="1216">
        <v>0</v>
      </c>
      <c r="G17" s="1068">
        <f>pers!I185+mat!I58</f>
        <v>0</v>
      </c>
      <c r="H17" s="1068">
        <f>pers!J185+mat!J58</f>
        <v>0</v>
      </c>
      <c r="I17" s="1068">
        <f>pers!K185+mat!K58</f>
        <v>0</v>
      </c>
      <c r="J17" s="1068">
        <f>pers!L185+mat!L58</f>
        <v>0</v>
      </c>
      <c r="K17" s="1068">
        <f>pers!M185+mat!M58</f>
        <v>0</v>
      </c>
      <c r="L17" s="868"/>
      <c r="M17" s="86"/>
    </row>
    <row r="18" spans="2:15" s="429" customFormat="1" ht="13.15" customHeight="1" x14ac:dyDescent="0.2">
      <c r="B18" s="84"/>
      <c r="C18" s="868"/>
      <c r="D18" s="925" t="s">
        <v>694</v>
      </c>
      <c r="E18" s="868"/>
      <c r="F18" s="1217">
        <v>0</v>
      </c>
      <c r="G18" s="1070">
        <f>+pers!I192+mat!I48</f>
        <v>0</v>
      </c>
      <c r="H18" s="1070">
        <f>+pers!J192+mat!J48</f>
        <v>0</v>
      </c>
      <c r="I18" s="1070">
        <f>+pers!K192+mat!K48</f>
        <v>0</v>
      </c>
      <c r="J18" s="1070">
        <f>+pers!L192+mat!L48</f>
        <v>0</v>
      </c>
      <c r="K18" s="1070">
        <f>+pers!M192+mat!M48</f>
        <v>0</v>
      </c>
      <c r="L18" s="868"/>
      <c r="M18" s="86"/>
    </row>
    <row r="19" spans="2:15" s="429" customFormat="1" ht="13.15" customHeight="1" x14ac:dyDescent="0.2">
      <c r="B19" s="84"/>
      <c r="C19" s="868"/>
      <c r="D19" s="925" t="s">
        <v>695</v>
      </c>
      <c r="E19" s="868"/>
      <c r="F19" s="1217">
        <v>0</v>
      </c>
      <c r="G19" s="1070">
        <f>+pers!I199+mat!I55</f>
        <v>0</v>
      </c>
      <c r="H19" s="1070">
        <f>+pers!J199+mat!J55</f>
        <v>0</v>
      </c>
      <c r="I19" s="1070">
        <f>+pers!K199+mat!K55</f>
        <v>0</v>
      </c>
      <c r="J19" s="1070">
        <f>+pers!L199+mat!L55</f>
        <v>0</v>
      </c>
      <c r="K19" s="1070">
        <f>+pers!M199+mat!M55</f>
        <v>0</v>
      </c>
      <c r="L19" s="868"/>
      <c r="M19" s="86"/>
    </row>
    <row r="20" spans="2:15" s="429" customFormat="1" ht="13.15" customHeight="1" x14ac:dyDescent="0.2">
      <c r="B20" s="84"/>
      <c r="C20" s="868"/>
      <c r="D20" s="921" t="s">
        <v>298</v>
      </c>
      <c r="E20" s="868"/>
      <c r="F20" s="1214">
        <v>0</v>
      </c>
      <c r="G20" s="1066">
        <v>0</v>
      </c>
      <c r="H20" s="1066">
        <v>0</v>
      </c>
      <c r="I20" s="1066">
        <v>0</v>
      </c>
      <c r="J20" s="1066">
        <v>0</v>
      </c>
      <c r="K20" s="1066">
        <v>0</v>
      </c>
      <c r="L20" s="868"/>
      <c r="M20" s="86"/>
    </row>
    <row r="21" spans="2:15" s="429" customFormat="1" ht="13.15" customHeight="1" x14ac:dyDescent="0.2">
      <c r="B21" s="84"/>
      <c r="C21" s="868"/>
      <c r="D21" s="921" t="s">
        <v>299</v>
      </c>
      <c r="E21" s="868"/>
      <c r="F21" s="1218">
        <v>0</v>
      </c>
      <c r="G21" s="1069">
        <f>pers!I186+mat!I66+mat!I76</f>
        <v>0</v>
      </c>
      <c r="H21" s="1069">
        <f>pers!J186+mat!J66+mat!J76</f>
        <v>0</v>
      </c>
      <c r="I21" s="1069">
        <f>pers!K186+mat!K66+mat!K76</f>
        <v>0</v>
      </c>
      <c r="J21" s="1069">
        <f>pers!L186+mat!L66+mat!L76</f>
        <v>0</v>
      </c>
      <c r="K21" s="1069">
        <f>pers!M186+mat!M66+mat!M76</f>
        <v>0</v>
      </c>
      <c r="L21" s="868"/>
      <c r="M21" s="86"/>
    </row>
    <row r="22" spans="2:15" s="429" customFormat="1" ht="13.15" customHeight="1" x14ac:dyDescent="0.2">
      <c r="B22" s="84"/>
      <c r="C22" s="868"/>
      <c r="D22" s="921" t="s">
        <v>191</v>
      </c>
      <c r="E22" s="868"/>
      <c r="F22" s="1218">
        <v>0</v>
      </c>
      <c r="G22" s="1069">
        <f>pers!I187+(mat!I85-mat!I66-mat!I76)</f>
        <v>0</v>
      </c>
      <c r="H22" s="1069">
        <f>pers!J187+(mat!J85-mat!J66-mat!J76)</f>
        <v>0</v>
      </c>
      <c r="I22" s="1069">
        <f>pers!K187+(mat!K85-mat!K66-mat!K76)</f>
        <v>0</v>
      </c>
      <c r="J22" s="1069">
        <f>pers!L187+(mat!L85-mat!L66-mat!L76)</f>
        <v>0</v>
      </c>
      <c r="K22" s="1069">
        <f>pers!M187+(mat!M85-mat!M66-mat!M76)</f>
        <v>0</v>
      </c>
      <c r="L22" s="868"/>
      <c r="M22" s="86"/>
    </row>
    <row r="23" spans="2:15" s="429" customFormat="1" ht="13.15" customHeight="1" x14ac:dyDescent="0.2">
      <c r="B23" s="84"/>
      <c r="C23" s="868"/>
      <c r="D23" s="927"/>
      <c r="E23" s="918"/>
      <c r="F23" s="1071">
        <f t="shared" ref="F23:K23" si="0">+F14+F17+F21+F22</f>
        <v>0</v>
      </c>
      <c r="G23" s="1071">
        <f t="shared" si="0"/>
        <v>12826407.22781056</v>
      </c>
      <c r="H23" s="1071">
        <f t="shared" si="0"/>
        <v>12200106.89425</v>
      </c>
      <c r="I23" s="1071">
        <f t="shared" si="0"/>
        <v>11871540.42</v>
      </c>
      <c r="J23" s="1071">
        <f t="shared" si="0"/>
        <v>11871540.42</v>
      </c>
      <c r="K23" s="1071">
        <f t="shared" si="0"/>
        <v>11871540.42</v>
      </c>
      <c r="L23" s="868"/>
      <c r="M23" s="86"/>
    </row>
    <row r="24" spans="2:15" s="429" customFormat="1" ht="13.15" customHeight="1" x14ac:dyDescent="0.2">
      <c r="B24" s="285"/>
      <c r="C24" s="927"/>
      <c r="D24" s="918" t="s">
        <v>300</v>
      </c>
      <c r="E24" s="918"/>
      <c r="F24" s="1077"/>
      <c r="G24" s="1077"/>
      <c r="H24" s="1077"/>
      <c r="I24" s="1077"/>
      <c r="J24" s="1077"/>
      <c r="K24" s="1077"/>
      <c r="L24" s="868"/>
      <c r="M24" s="86"/>
    </row>
    <row r="25" spans="2:15" s="429" customFormat="1" ht="13.15" customHeight="1" x14ac:dyDescent="0.2">
      <c r="B25" s="285"/>
      <c r="C25" s="927"/>
      <c r="D25" s="868" t="s">
        <v>899</v>
      </c>
      <c r="E25" s="918"/>
      <c r="F25" s="1349">
        <v>0</v>
      </c>
      <c r="G25" s="1066">
        <f>7/12*pers!H132+5/12*pers!I132+mat!I145</f>
        <v>4665458.26</v>
      </c>
      <c r="H25" s="1066">
        <f>7/12*pers!I132+5/12*pers!J132+mat!J145</f>
        <v>4665458.26</v>
      </c>
      <c r="I25" s="1066">
        <f>7/12*pers!J132+5/12*pers!K132+mat!K145</f>
        <v>4665458.26</v>
      </c>
      <c r="J25" s="1066">
        <f>7/12*pers!K132+5/12*pers!L132+mat!L145</f>
        <v>4665458.26</v>
      </c>
      <c r="K25" s="1066">
        <f>7/12*pers!L132+5/12*pers!M132+mat!M145</f>
        <v>4665458.26</v>
      </c>
      <c r="L25" s="868"/>
      <c r="M25" s="469"/>
    </row>
    <row r="26" spans="2:15" s="429" customFormat="1" ht="13.15" customHeight="1" x14ac:dyDescent="0.2">
      <c r="B26" s="1330"/>
      <c r="C26" s="921"/>
      <c r="D26" s="868" t="s">
        <v>905</v>
      </c>
      <c r="E26" s="868"/>
      <c r="F26" s="1350">
        <v>0</v>
      </c>
      <c r="G26" s="1066">
        <f>7/12*pers!H133+5/12*pers!I133+mat!I146</f>
        <v>251090.04</v>
      </c>
      <c r="H26" s="1066">
        <f>7/12*pers!I133+5/12*pers!J133+mat!J146</f>
        <v>251090.04</v>
      </c>
      <c r="I26" s="1066">
        <f>7/12*pers!J133+5/12*pers!K133+mat!K146</f>
        <v>251090.04</v>
      </c>
      <c r="J26" s="1066">
        <f>7/12*pers!K133+5/12*pers!L133+mat!L146</f>
        <v>251090.04</v>
      </c>
      <c r="K26" s="1066">
        <f>7/12*pers!L133+5/12*pers!M133+mat!M146</f>
        <v>251090.04</v>
      </c>
      <c r="L26" s="868"/>
      <c r="M26" s="469"/>
    </row>
    <row r="27" spans="2:15" s="429" customFormat="1" ht="13.15" customHeight="1" x14ac:dyDescent="0.2">
      <c r="B27" s="1330"/>
      <c r="C27" s="921"/>
      <c r="D27" s="868" t="s">
        <v>908</v>
      </c>
      <c r="E27" s="868"/>
      <c r="F27" s="1350">
        <v>0</v>
      </c>
      <c r="G27" s="1066">
        <f>7/12*pers!H113+5/12*pers!I113+mat!I132</f>
        <v>-140308.74</v>
      </c>
      <c r="H27" s="1066">
        <f>7/12*pers!H113+5/12*pers!I113+mat!I132</f>
        <v>-140308.74</v>
      </c>
      <c r="I27" s="1066">
        <f>7/12*pers!I113+5/12*pers!J113+mat!J132</f>
        <v>-140308.74</v>
      </c>
      <c r="J27" s="1066">
        <f>7/12*pers!J113+5/12*pers!K113+mat!K132</f>
        <v>-140308.74</v>
      </c>
      <c r="K27" s="1066">
        <f>7/12*pers!K113+5/12*pers!L113+mat!L132</f>
        <v>-140308.74</v>
      </c>
      <c r="L27" s="868"/>
      <c r="M27" s="469"/>
    </row>
    <row r="28" spans="2:15" s="429" customFormat="1" ht="13.15" customHeight="1" x14ac:dyDescent="0.2">
      <c r="B28" s="1330"/>
      <c r="C28" s="921"/>
      <c r="D28" s="868" t="s">
        <v>900</v>
      </c>
      <c r="E28" s="868"/>
      <c r="F28" s="1350">
        <v>0</v>
      </c>
      <c r="G28" s="1066">
        <f>7/12*pers!H114+5/12*pers!I114+7/12*pers!H138+5/12*pers!I138+mat!I134+mat!I147+mat!I148</f>
        <v>0</v>
      </c>
      <c r="H28" s="1066">
        <f>7/12*pers!I114+5/12*pers!J114+7/12*pers!I138+5/12*pers!J138+mat!J134+mat!J147+mat!J148</f>
        <v>0</v>
      </c>
      <c r="I28" s="1066">
        <f>7/12*pers!J114+5/12*pers!K114+7/12*pers!J138+5/12*pers!K138+mat!K134+mat!K147+mat!K148</f>
        <v>0</v>
      </c>
      <c r="J28" s="1066">
        <f>7/12*pers!K114+5/12*pers!L114+7/12*pers!K138+5/12*pers!L138+mat!L134+mat!L147+mat!L148</f>
        <v>0</v>
      </c>
      <c r="K28" s="1066">
        <f>7/12*pers!L114+5/12*pers!M114+7/12*pers!L138+5/12*pers!M138+mat!M134+mat!M147+mat!M148</f>
        <v>0</v>
      </c>
      <c r="L28" s="868"/>
      <c r="M28" s="469"/>
    </row>
    <row r="29" spans="2:15" s="429" customFormat="1" ht="13.15" customHeight="1" x14ac:dyDescent="0.2">
      <c r="B29" s="84"/>
      <c r="C29" s="868"/>
      <c r="D29" s="1074" t="s">
        <v>902</v>
      </c>
      <c r="E29" s="916"/>
      <c r="F29" s="1216">
        <v>0</v>
      </c>
      <c r="G29" s="1068">
        <f>7/12*SUM(pers!H116:H127)+5/12*SUM(pers!I116:I127)+7/12*pers!H110+5/12*pers!I110+7/12*SUM(pers!H140:H148)+7/12*pers!H165+5/12*pers!I165</f>
        <v>45627.466666666674</v>
      </c>
      <c r="H29" s="1068">
        <f>7/12*SUM(pers!H116:H127)+5/12*SUM(pers!I116:I127)+7/12*pers!H110+5/12*pers!I110+7/12*SUM(pers!H140:H148)+7/12*pers!H165+5/12*pers!I165</f>
        <v>45627.466666666674</v>
      </c>
      <c r="I29" s="1068">
        <f>7/12*SUM(pers!I116:I127)+5/12*SUM(pers!J116:J127)+7/12*pers!I110+5/12*pers!J110+7/12*SUM(pers!I140:I148)+7/12*pers!I165+5/12*pers!J165</f>
        <v>46859.200000000004</v>
      </c>
      <c r="J29" s="1068">
        <f>7/12*SUM(pers!J116:J127)+5/12*SUM(pers!K116:K127)+7/12*pers!J110+5/12*pers!K110+7/12*SUM(pers!J140:J148)+7/12*pers!J165+5/12*pers!K165</f>
        <v>47968</v>
      </c>
      <c r="K29" s="1068">
        <f>7/12*SUM(pers!K116:K127)+5/12*SUM(pers!L116:L127)+7/12*pers!K110+5/12*pers!L110+7/12*SUM(pers!K140:K148)+7/12*pers!K165+5/12*pers!L165</f>
        <v>49067.200000000004</v>
      </c>
      <c r="L29" s="868"/>
      <c r="M29" s="86"/>
    </row>
    <row r="30" spans="2:15" s="429" customFormat="1" ht="13.15" customHeight="1" x14ac:dyDescent="0.2">
      <c r="B30" s="84"/>
      <c r="C30" s="868"/>
      <c r="D30" s="868" t="s">
        <v>192</v>
      </c>
      <c r="E30" s="868"/>
      <c r="F30" s="1216">
        <v>0</v>
      </c>
      <c r="G30" s="1068">
        <f>mat!I105</f>
        <v>0</v>
      </c>
      <c r="H30" s="1068">
        <f>mat!J105</f>
        <v>0</v>
      </c>
      <c r="I30" s="1068">
        <f>mat!K105</f>
        <v>0</v>
      </c>
      <c r="J30" s="1068">
        <f>mat!L105</f>
        <v>0</v>
      </c>
      <c r="K30" s="1068">
        <f>mat!M105</f>
        <v>0</v>
      </c>
      <c r="L30" s="868"/>
      <c r="M30" s="86"/>
    </row>
    <row r="31" spans="2:15" s="429" customFormat="1" ht="13.15" customHeight="1" x14ac:dyDescent="0.2">
      <c r="B31" s="84"/>
      <c r="C31" s="868"/>
      <c r="D31" s="868" t="s">
        <v>193</v>
      </c>
      <c r="E31" s="868"/>
      <c r="F31" s="1216">
        <v>0</v>
      </c>
      <c r="G31" s="1068">
        <f>mat!I125</f>
        <v>0</v>
      </c>
      <c r="H31" s="1068">
        <f>mat!J125</f>
        <v>0</v>
      </c>
      <c r="I31" s="1068">
        <f>mat!K125</f>
        <v>0</v>
      </c>
      <c r="J31" s="1068">
        <f>mat!L125</f>
        <v>0</v>
      </c>
      <c r="K31" s="1068">
        <f>mat!M125</f>
        <v>0</v>
      </c>
      <c r="L31" s="868"/>
      <c r="M31" s="86"/>
      <c r="O31" s="826"/>
    </row>
    <row r="32" spans="2:15" s="429" customFormat="1" ht="13.15" customHeight="1" x14ac:dyDescent="0.2">
      <c r="B32" s="84"/>
      <c r="C32" s="868"/>
      <c r="D32" s="868" t="s">
        <v>301</v>
      </c>
      <c r="E32" s="868"/>
      <c r="F32" s="1216">
        <v>0</v>
      </c>
      <c r="G32" s="1066">
        <f>SUM(mat!I134:I141)+SUM(mat!I149:I157)+mat!I172</f>
        <v>0</v>
      </c>
      <c r="H32" s="1066">
        <f>SUM(mat!J134:J141)+SUM(mat!J149:J157)+mat!J172</f>
        <v>0</v>
      </c>
      <c r="I32" s="1066">
        <f>SUM(mat!K134:K141)+SUM(mat!K149:K157)+mat!K172</f>
        <v>0</v>
      </c>
      <c r="J32" s="1066">
        <f>SUM(mat!L134:L141)+SUM(mat!L149:L157)+mat!L172</f>
        <v>0</v>
      </c>
      <c r="K32" s="1066">
        <f>SUM(mat!M134:M141)+SUM(mat!M149:M157)+mat!M172</f>
        <v>0</v>
      </c>
      <c r="L32" s="868"/>
      <c r="M32" s="86"/>
    </row>
    <row r="33" spans="2:15" s="429" customFormat="1" ht="13.15" customHeight="1" x14ac:dyDescent="0.2">
      <c r="B33" s="84"/>
      <c r="C33" s="868"/>
      <c r="D33" s="927"/>
      <c r="E33" s="868"/>
      <c r="F33" s="1071">
        <f>SUM(F29:F32)</f>
        <v>0</v>
      </c>
      <c r="G33" s="1071">
        <f t="shared" ref="G33:K33" si="1">SUM(G25:G32)</f>
        <v>4821867.0266666664</v>
      </c>
      <c r="H33" s="1071">
        <f t="shared" si="1"/>
        <v>4821867.0266666664</v>
      </c>
      <c r="I33" s="1071">
        <f t="shared" si="1"/>
        <v>4823098.76</v>
      </c>
      <c r="J33" s="1071">
        <f t="shared" si="1"/>
        <v>4824207.5599999996</v>
      </c>
      <c r="K33" s="1071">
        <f t="shared" si="1"/>
        <v>4825306.76</v>
      </c>
      <c r="L33" s="868"/>
      <c r="M33" s="86"/>
    </row>
    <row r="34" spans="2:15" s="429" customFormat="1" ht="13.15" customHeight="1" x14ac:dyDescent="0.2">
      <c r="B34" s="84"/>
      <c r="C34" s="868"/>
      <c r="D34" s="1075"/>
      <c r="E34" s="916"/>
      <c r="F34" s="1078"/>
      <c r="G34" s="1078"/>
      <c r="H34" s="1078"/>
      <c r="I34" s="1078"/>
      <c r="J34" s="1078"/>
      <c r="K34" s="1078"/>
      <c r="L34" s="868"/>
      <c r="M34" s="86"/>
    </row>
    <row r="35" spans="2:15" s="429" customFormat="1" ht="13.15" customHeight="1" x14ac:dyDescent="0.2">
      <c r="B35" s="88"/>
      <c r="C35" s="918"/>
      <c r="D35" s="927" t="s">
        <v>302</v>
      </c>
      <c r="E35" s="916"/>
      <c r="F35" s="1071">
        <f t="shared" ref="F35:K35" si="2">F23-F33</f>
        <v>0</v>
      </c>
      <c r="G35" s="1071">
        <f t="shared" si="2"/>
        <v>8004540.2011438934</v>
      </c>
      <c r="H35" s="1071">
        <f t="shared" si="2"/>
        <v>7378239.8675833335</v>
      </c>
      <c r="I35" s="1071">
        <f t="shared" si="2"/>
        <v>7048441.6600000001</v>
      </c>
      <c r="J35" s="1071">
        <f t="shared" si="2"/>
        <v>7047332.8600000003</v>
      </c>
      <c r="K35" s="1071">
        <f t="shared" si="2"/>
        <v>7046233.6600000001</v>
      </c>
      <c r="L35" s="868"/>
      <c r="M35" s="86"/>
    </row>
    <row r="36" spans="2:15" s="429" customFormat="1" ht="13.15" customHeight="1" x14ac:dyDescent="0.2">
      <c r="B36" s="84"/>
      <c r="C36" s="868"/>
      <c r="D36" s="925"/>
      <c r="E36" s="916"/>
      <c r="F36" s="1078"/>
      <c r="G36" s="1078"/>
      <c r="H36" s="1078"/>
      <c r="I36" s="1078"/>
      <c r="J36" s="1078"/>
      <c r="K36" s="1078"/>
      <c r="L36" s="868"/>
      <c r="M36" s="86"/>
    </row>
    <row r="37" spans="2:15" s="429" customFormat="1" ht="13.15" customHeight="1" x14ac:dyDescent="0.2">
      <c r="B37" s="84"/>
      <c r="C37" s="85"/>
      <c r="D37" s="72"/>
      <c r="E37" s="64"/>
      <c r="F37" s="286"/>
      <c r="G37" s="286"/>
      <c r="H37" s="286"/>
      <c r="I37" s="286"/>
      <c r="J37" s="286"/>
      <c r="K37" s="286"/>
      <c r="L37" s="85"/>
      <c r="M37" s="86"/>
    </row>
    <row r="38" spans="2:15" s="429" customFormat="1" ht="13.15" customHeight="1" x14ac:dyDescent="0.2">
      <c r="B38" s="84"/>
      <c r="C38" s="868"/>
      <c r="D38" s="939"/>
      <c r="E38" s="916"/>
      <c r="F38" s="1079"/>
      <c r="G38" s="1079"/>
      <c r="H38" s="1079"/>
      <c r="I38" s="1079"/>
      <c r="J38" s="1079"/>
      <c r="K38" s="1079"/>
      <c r="L38" s="868"/>
      <c r="M38" s="86"/>
      <c r="O38" s="826"/>
    </row>
    <row r="39" spans="2:15" s="429" customFormat="1" ht="13.15" customHeight="1" x14ac:dyDescent="0.2">
      <c r="B39" s="84"/>
      <c r="C39" s="868"/>
      <c r="D39" s="1333" t="s">
        <v>267</v>
      </c>
      <c r="E39" s="916"/>
      <c r="F39" s="1079"/>
      <c r="G39" s="1079"/>
      <c r="H39" s="1079"/>
      <c r="I39" s="1079"/>
      <c r="J39" s="1079"/>
      <c r="K39" s="1079"/>
      <c r="L39" s="868"/>
      <c r="M39" s="86"/>
    </row>
    <row r="40" spans="2:15" s="429" customFormat="1" ht="13.15" customHeight="1" x14ac:dyDescent="0.2">
      <c r="B40" s="84"/>
      <c r="C40" s="868"/>
      <c r="D40" s="939"/>
      <c r="E40" s="916"/>
      <c r="F40" s="1079"/>
      <c r="G40" s="1079"/>
      <c r="H40" s="1079"/>
      <c r="I40" s="1079"/>
      <c r="J40" s="1079"/>
      <c r="K40" s="1079"/>
      <c r="L40" s="868"/>
      <c r="M40" s="86"/>
    </row>
    <row r="41" spans="2:15" s="429" customFormat="1" ht="13.15" customHeight="1" x14ac:dyDescent="0.2">
      <c r="B41" s="84"/>
      <c r="C41" s="868"/>
      <c r="D41" s="921" t="s">
        <v>194</v>
      </c>
      <c r="E41" s="916"/>
      <c r="F41" s="1072">
        <v>0</v>
      </c>
      <c r="G41" s="1072">
        <f>F41</f>
        <v>0</v>
      </c>
      <c r="H41" s="1072">
        <f>G41</f>
        <v>0</v>
      </c>
      <c r="I41" s="1072">
        <f>H41</f>
        <v>0</v>
      </c>
      <c r="J41" s="1072">
        <f>I41</f>
        <v>0</v>
      </c>
      <c r="K41" s="1348">
        <f>+J41</f>
        <v>0</v>
      </c>
      <c r="L41" s="868"/>
      <c r="M41" s="86"/>
    </row>
    <row r="42" spans="2:15" s="429" customFormat="1" ht="13.15" customHeight="1" x14ac:dyDescent="0.2">
      <c r="B42" s="84"/>
      <c r="C42" s="868"/>
      <c r="D42" s="921" t="s">
        <v>195</v>
      </c>
      <c r="E42" s="916"/>
      <c r="F42" s="1072">
        <v>0</v>
      </c>
      <c r="G42" s="1072">
        <f>+F42</f>
        <v>0</v>
      </c>
      <c r="H42" s="1072">
        <f>+G42</f>
        <v>0</v>
      </c>
      <c r="I42" s="1072">
        <f>+H42</f>
        <v>0</v>
      </c>
      <c r="J42" s="1072">
        <f>+I42</f>
        <v>0</v>
      </c>
      <c r="K42" s="1348">
        <f>+J42</f>
        <v>0</v>
      </c>
      <c r="L42" s="868"/>
      <c r="M42" s="86"/>
    </row>
    <row r="43" spans="2:15" s="429" customFormat="1" ht="13.15" customHeight="1" x14ac:dyDescent="0.2">
      <c r="B43" s="84"/>
      <c r="C43" s="868"/>
      <c r="D43" s="921"/>
      <c r="E43" s="916"/>
      <c r="F43" s="1079"/>
      <c r="G43" s="1079"/>
      <c r="H43" s="1079"/>
      <c r="I43" s="1079"/>
      <c r="J43" s="1079"/>
      <c r="K43" s="1079"/>
      <c r="L43" s="868"/>
      <c r="M43" s="86"/>
    </row>
    <row r="44" spans="2:15" s="429" customFormat="1" ht="13.15" customHeight="1" x14ac:dyDescent="0.2">
      <c r="B44" s="88"/>
      <c r="C44" s="918"/>
      <c r="D44" s="927" t="s">
        <v>597</v>
      </c>
      <c r="E44" s="918"/>
      <c r="F44" s="1071">
        <f t="shared" ref="F44:K44" si="3">F41-F42</f>
        <v>0</v>
      </c>
      <c r="G44" s="1071">
        <f t="shared" si="3"/>
        <v>0</v>
      </c>
      <c r="H44" s="1071">
        <f t="shared" si="3"/>
        <v>0</v>
      </c>
      <c r="I44" s="1071">
        <f t="shared" si="3"/>
        <v>0</v>
      </c>
      <c r="J44" s="1071">
        <f t="shared" si="3"/>
        <v>0</v>
      </c>
      <c r="K44" s="1071">
        <f t="shared" si="3"/>
        <v>0</v>
      </c>
      <c r="L44" s="918"/>
      <c r="M44" s="99"/>
    </row>
    <row r="45" spans="2:15" s="429" customFormat="1" ht="13.15" customHeight="1" x14ac:dyDescent="0.2">
      <c r="B45" s="84"/>
      <c r="C45" s="868"/>
      <c r="D45" s="921"/>
      <c r="E45" s="916"/>
      <c r="F45" s="1079"/>
      <c r="G45" s="1079"/>
      <c r="H45" s="1079"/>
      <c r="I45" s="1079"/>
      <c r="J45" s="1079"/>
      <c r="K45" s="1079"/>
      <c r="L45" s="868"/>
      <c r="M45" s="86"/>
    </row>
    <row r="46" spans="2:15" s="429" customFormat="1" ht="13.15" customHeight="1" x14ac:dyDescent="0.2">
      <c r="B46" s="84"/>
      <c r="C46" s="85"/>
      <c r="D46" s="72"/>
      <c r="E46" s="64"/>
      <c r="F46" s="286"/>
      <c r="G46" s="286"/>
      <c r="H46" s="286"/>
      <c r="I46" s="286"/>
      <c r="J46" s="286"/>
      <c r="K46" s="286"/>
      <c r="L46" s="85"/>
      <c r="M46" s="86"/>
    </row>
    <row r="47" spans="2:15" s="429" customFormat="1" ht="13.15" customHeight="1" x14ac:dyDescent="0.2">
      <c r="B47" s="84"/>
      <c r="C47" s="868"/>
      <c r="D47" s="921"/>
      <c r="E47" s="916"/>
      <c r="F47" s="1079"/>
      <c r="G47" s="1079"/>
      <c r="H47" s="1079"/>
      <c r="I47" s="1079"/>
      <c r="J47" s="1079"/>
      <c r="K47" s="1079"/>
      <c r="L47" s="868"/>
      <c r="M47" s="86"/>
    </row>
    <row r="48" spans="2:15" s="429" customFormat="1" ht="13.15" customHeight="1" x14ac:dyDescent="0.2">
      <c r="B48" s="88"/>
      <c r="C48" s="918"/>
      <c r="D48" s="1333" t="s">
        <v>303</v>
      </c>
      <c r="E48" s="918"/>
      <c r="F48" s="1071">
        <f t="shared" ref="F48:K48" si="4">F35+F44</f>
        <v>0</v>
      </c>
      <c r="G48" s="1071">
        <f t="shared" si="4"/>
        <v>8004540.2011438934</v>
      </c>
      <c r="H48" s="1071">
        <f t="shared" si="4"/>
        <v>7378239.8675833335</v>
      </c>
      <c r="I48" s="1071">
        <f t="shared" si="4"/>
        <v>7048441.6600000001</v>
      </c>
      <c r="J48" s="1071">
        <f t="shared" si="4"/>
        <v>7047332.8600000003</v>
      </c>
      <c r="K48" s="1071">
        <f t="shared" si="4"/>
        <v>7046233.6600000001</v>
      </c>
      <c r="L48" s="918"/>
      <c r="M48" s="99"/>
    </row>
    <row r="49" spans="1:27" s="429" customFormat="1" ht="13.15" customHeight="1" x14ac:dyDescent="0.2">
      <c r="A49" s="821"/>
      <c r="B49" s="84"/>
      <c r="C49" s="868"/>
      <c r="D49" s="1080"/>
      <c r="E49" s="916"/>
      <c r="F49" s="1079"/>
      <c r="G49" s="1079"/>
      <c r="H49" s="1079"/>
      <c r="I49" s="1079"/>
      <c r="J49" s="1079"/>
      <c r="K49" s="1079"/>
      <c r="L49" s="868"/>
      <c r="M49" s="86"/>
    </row>
    <row r="50" spans="1:27" s="616" customFormat="1" ht="13.15" customHeight="1" x14ac:dyDescent="0.2">
      <c r="A50" s="821"/>
      <c r="B50" s="84"/>
      <c r="C50" s="85"/>
      <c r="D50" s="269"/>
      <c r="E50" s="85"/>
      <c r="F50" s="287"/>
      <c r="G50" s="287"/>
      <c r="H50" s="287"/>
      <c r="I50" s="287"/>
      <c r="J50" s="287"/>
      <c r="K50" s="287"/>
      <c r="L50" s="85"/>
      <c r="M50" s="86"/>
      <c r="O50" s="429"/>
      <c r="P50" s="429"/>
      <c r="Q50" s="429"/>
      <c r="R50" s="429"/>
      <c r="S50" s="429"/>
      <c r="T50" s="429"/>
      <c r="U50" s="429"/>
      <c r="V50" s="429"/>
      <c r="W50" s="429"/>
      <c r="X50" s="429"/>
      <c r="Y50" s="429"/>
      <c r="Z50" s="429"/>
      <c r="AA50" s="429"/>
    </row>
    <row r="51" spans="1:27" s="429" customFormat="1" ht="13.15" customHeight="1" x14ac:dyDescent="0.25">
      <c r="A51" s="821"/>
      <c r="B51" s="94"/>
      <c r="C51" s="91"/>
      <c r="D51" s="288"/>
      <c r="E51" s="91"/>
      <c r="F51" s="289"/>
      <c r="G51" s="289"/>
      <c r="H51" s="289"/>
      <c r="I51" s="289"/>
      <c r="J51" s="289"/>
      <c r="K51" s="289"/>
      <c r="L51" s="36" t="s">
        <v>411</v>
      </c>
      <c r="M51" s="93"/>
    </row>
    <row r="52" spans="1:27" s="429" customFormat="1" ht="13.15" customHeight="1" x14ac:dyDescent="0.2">
      <c r="E52" s="1223"/>
      <c r="F52" s="723"/>
      <c r="G52" s="1224"/>
      <c r="H52" s="723"/>
      <c r="I52" s="723"/>
      <c r="J52" s="723"/>
      <c r="K52" s="723"/>
      <c r="L52" s="821"/>
      <c r="M52" s="821"/>
      <c r="N52" s="822"/>
    </row>
    <row r="53" spans="1:27" s="429" customFormat="1" ht="13.15" customHeight="1" x14ac:dyDescent="0.2">
      <c r="E53" s="1223"/>
      <c r="F53" s="723"/>
      <c r="G53" s="1224"/>
      <c r="H53" s="723"/>
      <c r="I53" s="723"/>
      <c r="J53" s="723"/>
      <c r="K53" s="723"/>
      <c r="L53" s="821"/>
      <c r="M53" s="821"/>
      <c r="N53" s="821"/>
      <c r="O53" s="616"/>
      <c r="P53" s="616"/>
      <c r="Q53" s="616"/>
      <c r="R53" s="616"/>
      <c r="S53" s="616"/>
      <c r="T53" s="616"/>
      <c r="U53" s="616"/>
      <c r="V53" s="616"/>
      <c r="W53" s="616"/>
      <c r="X53" s="616"/>
      <c r="Y53" s="616"/>
      <c r="Z53" s="616"/>
      <c r="AA53" s="616"/>
    </row>
    <row r="54" spans="1:27" s="429" customFormat="1" ht="13.15" customHeight="1" x14ac:dyDescent="0.25">
      <c r="D54" s="1225"/>
      <c r="E54" s="1226"/>
      <c r="F54" s="723"/>
      <c r="G54" s="723" t="str">
        <f>+tab!D2</f>
        <v>2018/19</v>
      </c>
      <c r="H54" s="723" t="str">
        <f>+tab!E2</f>
        <v>2019/20</v>
      </c>
      <c r="I54" s="723" t="str">
        <f>+tab!F2</f>
        <v>2020/21</v>
      </c>
      <c r="J54" s="723" t="str">
        <f>+tab!G2</f>
        <v>2021/22</v>
      </c>
      <c r="K54" s="723" t="str">
        <f>+tab!H2</f>
        <v>2022/23</v>
      </c>
      <c r="L54" s="599"/>
    </row>
    <row r="55" spans="1:27" s="429" customFormat="1" ht="13.15" customHeight="1" x14ac:dyDescent="0.2">
      <c r="D55" s="725" t="s">
        <v>413</v>
      </c>
      <c r="E55" s="1223"/>
    </row>
    <row r="56" spans="1:27" s="429" customFormat="1" ht="13.15" customHeight="1" x14ac:dyDescent="0.2">
      <c r="E56" s="1223"/>
    </row>
    <row r="57" spans="1:27" s="429" customFormat="1" ht="13.15" customHeight="1" x14ac:dyDescent="0.2">
      <c r="D57" s="490" t="s">
        <v>359</v>
      </c>
      <c r="E57" s="1223"/>
    </row>
    <row r="58" spans="1:27" s="429" customFormat="1" ht="13.15" customHeight="1" x14ac:dyDescent="0.2">
      <c r="D58" s="597" t="s">
        <v>190</v>
      </c>
      <c r="F58" s="1229"/>
      <c r="G58" s="1229">
        <f>+pers!H46+mat!H196</f>
        <v>13081556.800294293</v>
      </c>
      <c r="H58" s="1229">
        <f>+pers!I46+mat!I196</f>
        <v>12461065.366333332</v>
      </c>
      <c r="I58" s="1229">
        <f>+pers!J46+mat!J196</f>
        <v>11871540.42</v>
      </c>
      <c r="J58" s="1229">
        <f>+pers!K46+mat!K196</f>
        <v>11871540.42</v>
      </c>
      <c r="K58" s="1229">
        <f>+pers!L46+mat!L196</f>
        <v>11871540.42</v>
      </c>
    </row>
    <row r="59" spans="1:27" s="429" customFormat="1" ht="13.15" customHeight="1" x14ac:dyDescent="0.2">
      <c r="D59" s="797" t="s">
        <v>690</v>
      </c>
      <c r="F59" s="1230"/>
      <c r="G59" s="1230">
        <f>+pers!H26+5/12*mat!H21+7/12*mat!I21</f>
        <v>3761234.36</v>
      </c>
      <c r="H59" s="1230">
        <f>+pers!I26+5/12*mat!I21+7/12*mat!J21</f>
        <v>3762201.86</v>
      </c>
      <c r="I59" s="1230">
        <f>+pers!J26+5/12*mat!J21+7/12*mat!K21</f>
        <v>3762201.86</v>
      </c>
      <c r="J59" s="1230">
        <f>+pers!K26+5/12*mat!K21+7/12*mat!L21</f>
        <v>3762201.86</v>
      </c>
      <c r="K59" s="1230">
        <f>+pers!L26+mat!L21</f>
        <v>3762201.86</v>
      </c>
    </row>
    <row r="60" spans="1:27" s="429" customFormat="1" ht="13.15" customHeight="1" x14ac:dyDescent="0.2">
      <c r="D60" s="797" t="s">
        <v>691</v>
      </c>
      <c r="F60" s="1230"/>
      <c r="G60" s="1230">
        <f>+pers!H43+5/12*(mat!H25+mat!H26+mat!H27+mat!H35)+7/12*(mat!I25+mat!I26+mat!I27+mat!I35)</f>
        <v>9320322.4402942937</v>
      </c>
      <c r="H60" s="1230">
        <f>+pers!I43+5/12*(mat!I25+mat!I26+mat!I27+mat!I35)+7/12*(mat!J25+mat!J26+mat!J27+mat!J35)</f>
        <v>8698863.5063333325</v>
      </c>
      <c r="I60" s="1230">
        <f>+pers!J43+5/12*(mat!J25+mat!J26+mat!J27+mat!J35)+7/12*(mat!K25+mat!K26+mat!K27+mat!K35)</f>
        <v>8109338.5599999996</v>
      </c>
      <c r="J60" s="1230">
        <f>+pers!K43+5/12*(mat!K25+mat!K26+mat!K27+mat!K35)+7/12*(mat!L25+mat!L26+mat!L27+mat!L35)</f>
        <v>8109338.5599999996</v>
      </c>
      <c r="K60" s="1230">
        <f>+pers!L43+mat!L35</f>
        <v>7449160.5599999996</v>
      </c>
      <c r="O60" s="616"/>
      <c r="P60" s="616"/>
      <c r="Q60" s="616"/>
      <c r="R60" s="616"/>
      <c r="S60" s="616"/>
      <c r="T60" s="616"/>
      <c r="U60" s="616"/>
      <c r="V60" s="616"/>
      <c r="W60" s="616"/>
      <c r="X60" s="616"/>
      <c r="Y60" s="616"/>
      <c r="Z60" s="616"/>
    </row>
    <row r="61" spans="1:27" s="429" customFormat="1" ht="13.15" customHeight="1" x14ac:dyDescent="0.2">
      <c r="D61" s="597" t="s">
        <v>282</v>
      </c>
      <c r="F61" s="1231"/>
      <c r="G61" s="1231">
        <f>pers!H70+mat!H197</f>
        <v>0</v>
      </c>
      <c r="H61" s="1231">
        <f>pers!I70+mat!I197</f>
        <v>0</v>
      </c>
      <c r="I61" s="1231">
        <f>pers!J70+mat!J197</f>
        <v>0</v>
      </c>
      <c r="J61" s="1231">
        <f>pers!K70+mat!K197</f>
        <v>0</v>
      </c>
      <c r="K61" s="1231">
        <f>pers!L70+mat!L197</f>
        <v>0</v>
      </c>
    </row>
    <row r="62" spans="1:27" s="429" customFormat="1" ht="13.15" customHeight="1" x14ac:dyDescent="0.2">
      <c r="D62" s="797" t="s">
        <v>692</v>
      </c>
      <c r="F62" s="1232"/>
      <c r="G62" s="1232">
        <f>+pers!H58+5/12*mat!H48+7/12*mat!I48</f>
        <v>0</v>
      </c>
      <c r="H62" s="1232">
        <f>+pers!I58+5/12*mat!I48+7/12*mat!J48</f>
        <v>0</v>
      </c>
      <c r="I62" s="1232">
        <f>+pers!J58+5/12*mat!J48+7/12*mat!K48</f>
        <v>0</v>
      </c>
      <c r="J62" s="1232">
        <f>+pers!K58+5/12*mat!K48+7/12*mat!L48</f>
        <v>0</v>
      </c>
      <c r="K62" s="1232">
        <f>+pers!L58+mat!L48</f>
        <v>0</v>
      </c>
    </row>
    <row r="63" spans="1:27" s="429" customFormat="1" ht="13.15" customHeight="1" x14ac:dyDescent="0.2">
      <c r="D63" s="797" t="s">
        <v>693</v>
      </c>
      <c r="F63" s="1232"/>
      <c r="G63" s="1232">
        <f>+pers!H67+5/12*mat!H55+7/12*mat!I55</f>
        <v>0</v>
      </c>
      <c r="H63" s="1232">
        <f>+pers!I67+5/12*mat!I55+7/12*mat!J55</f>
        <v>0</v>
      </c>
      <c r="I63" s="1232">
        <f>+pers!J67+5/12*mat!J55+7/12*mat!K55</f>
        <v>0</v>
      </c>
      <c r="J63" s="1232">
        <f>+pers!K67+5/12*mat!K55+7/12*mat!L55</f>
        <v>0</v>
      </c>
      <c r="K63" s="1232">
        <f>+pers!L67+mat!L55</f>
        <v>0</v>
      </c>
    </row>
    <row r="64" spans="1:27" s="429" customFormat="1" ht="13.15" customHeight="1" x14ac:dyDescent="0.2">
      <c r="D64" s="597" t="s">
        <v>298</v>
      </c>
      <c r="F64" s="1227"/>
      <c r="G64" s="1227">
        <v>0</v>
      </c>
      <c r="H64" s="1227">
        <v>0</v>
      </c>
      <c r="I64" s="1227">
        <v>0</v>
      </c>
      <c r="J64" s="1227">
        <v>0</v>
      </c>
      <c r="K64" s="1227">
        <v>0</v>
      </c>
    </row>
    <row r="65" spans="4:24" s="429" customFormat="1" ht="13.15" customHeight="1" x14ac:dyDescent="0.2">
      <c r="D65" s="597" t="s">
        <v>299</v>
      </c>
      <c r="F65" s="1232"/>
      <c r="G65" s="1232">
        <f>+pers!H78+mat!H199</f>
        <v>0</v>
      </c>
      <c r="H65" s="1232">
        <f>+pers!I78+mat!I199</f>
        <v>0</v>
      </c>
      <c r="I65" s="1232">
        <f>+pers!J78+mat!J199</f>
        <v>0</v>
      </c>
      <c r="J65" s="1232">
        <f>+pers!K78+mat!K199</f>
        <v>0</v>
      </c>
      <c r="K65" s="1232">
        <f>+pers!L78+mat!L199</f>
        <v>0</v>
      </c>
      <c r="Q65" s="597"/>
      <c r="S65" s="1227"/>
      <c r="T65" s="1227"/>
      <c r="U65" s="1227"/>
      <c r="V65" s="1227"/>
      <c r="W65" s="1227"/>
      <c r="X65" s="1227"/>
    </row>
    <row r="66" spans="4:24" s="429" customFormat="1" ht="13.15" customHeight="1" x14ac:dyDescent="0.2">
      <c r="D66" s="597" t="s">
        <v>191</v>
      </c>
      <c r="F66" s="1232"/>
      <c r="G66" s="1232">
        <f>pers!H95-pers!H78-pers!H87+mat!H200</f>
        <v>0</v>
      </c>
      <c r="H66" s="1232">
        <f>pers!I95-pers!I78-pers!I87+mat!I200</f>
        <v>0</v>
      </c>
      <c r="I66" s="1232">
        <f>pers!J95-pers!J78-pers!J87+mat!J200</f>
        <v>0</v>
      </c>
      <c r="J66" s="1232">
        <f>pers!K95-pers!K78-pers!K87+mat!K200</f>
        <v>0</v>
      </c>
      <c r="K66" s="1232">
        <f>pers!L95-pers!L78-pers!L87+mat!L200</f>
        <v>0</v>
      </c>
    </row>
    <row r="67" spans="4:24" s="429" customFormat="1" ht="13.15" customHeight="1" x14ac:dyDescent="0.2">
      <c r="D67" s="796"/>
      <c r="E67" s="490"/>
      <c r="F67" s="1228"/>
      <c r="G67" s="1228">
        <f>G58+G61+G64+G65+G66</f>
        <v>13081556.800294293</v>
      </c>
      <c r="H67" s="1228">
        <f>H58+H61+H64+H65+H66</f>
        <v>12461065.366333332</v>
      </c>
      <c r="I67" s="1228">
        <f>I58+I61+I64+I65+I66</f>
        <v>11871540.42</v>
      </c>
      <c r="J67" s="1228">
        <f>J58+J61+J64+J65+J66</f>
        <v>11871540.42</v>
      </c>
      <c r="K67" s="1228">
        <f>K58+K61+K65+K66</f>
        <v>11871540.42</v>
      </c>
    </row>
    <row r="68" spans="4:24" s="429" customFormat="1" ht="13.15" customHeight="1" x14ac:dyDescent="0.2">
      <c r="D68" s="490" t="s">
        <v>300</v>
      </c>
      <c r="E68" s="490"/>
      <c r="F68" s="1228"/>
      <c r="G68" s="1228"/>
      <c r="H68" s="1228"/>
      <c r="I68" s="1228"/>
      <c r="J68" s="1228"/>
      <c r="K68" s="1228"/>
    </row>
    <row r="69" spans="4:24" s="429" customFormat="1" ht="13.15" customHeight="1" x14ac:dyDescent="0.2">
      <c r="D69" s="916" t="s">
        <v>899</v>
      </c>
      <c r="E69" s="490"/>
      <c r="F69" s="1232"/>
      <c r="G69" s="1232">
        <f>pers!H132+5/12*mat!H145+7/12*mat!I145</f>
        <v>4663222.4266666658</v>
      </c>
      <c r="H69" s="1232">
        <f>pers!I132+5/12*mat!I145+7/12*mat!J145</f>
        <v>4665458.26</v>
      </c>
      <c r="I69" s="1232">
        <f>pers!J132+5/12*mat!J145+7/12*mat!K145</f>
        <v>4665458.26</v>
      </c>
      <c r="J69" s="1232">
        <f>pers!K132+5/12*mat!K145+7/12*mat!L145</f>
        <v>4665458.26</v>
      </c>
      <c r="K69" s="1232">
        <f>pers!L132+5/12*mat!L145+7/12*mat!M145</f>
        <v>4665458.26</v>
      </c>
    </row>
    <row r="70" spans="4:24" s="429" customFormat="1" ht="13.15" customHeight="1" x14ac:dyDescent="0.2">
      <c r="D70" s="916" t="s">
        <v>905</v>
      </c>
      <c r="E70" s="490"/>
      <c r="F70" s="1232"/>
      <c r="G70" s="1232">
        <f>pers!H133+5/12*mat!H146+7/12*mat!I146</f>
        <v>251090.04</v>
      </c>
      <c r="H70" s="1232">
        <f>pers!I133+5/12*mat!I146+7/12*mat!J146</f>
        <v>251090.04</v>
      </c>
      <c r="I70" s="1232">
        <f>pers!J133+5/12*mat!J146+7/12*mat!K146</f>
        <v>251090.04</v>
      </c>
      <c r="J70" s="1232">
        <f>pers!K133+5/12*mat!K146+7/12*mat!L146</f>
        <v>251090.04</v>
      </c>
      <c r="K70" s="1232">
        <f>pers!L133+5/12*mat!L146+7/12*mat!M146</f>
        <v>251090.04</v>
      </c>
    </row>
    <row r="71" spans="4:24" s="429" customFormat="1" ht="13.15" customHeight="1" x14ac:dyDescent="0.2">
      <c r="D71" s="916" t="s">
        <v>908</v>
      </c>
      <c r="E71" s="490"/>
      <c r="F71" s="1232"/>
      <c r="G71" s="1232">
        <f>pers!H113+5/12*mat!H132+7/12*mat!I132</f>
        <v>-140382.8233333333</v>
      </c>
      <c r="H71" s="1232">
        <f>pers!I113+5/12*mat!I132+7/12*mat!J132</f>
        <v>-140308.74</v>
      </c>
      <c r="I71" s="1232">
        <f>pers!J113+5/12*mat!J132+7/12*mat!K132</f>
        <v>-140308.74</v>
      </c>
      <c r="J71" s="1232">
        <f>pers!K113+5/12*mat!K132+7/12*mat!L132</f>
        <v>-140308.74</v>
      </c>
      <c r="K71" s="1232">
        <f>pers!L113+5/12*mat!L132+7/12*mat!M132</f>
        <v>-140308.74</v>
      </c>
    </row>
    <row r="72" spans="4:24" s="429" customFormat="1" ht="13.15" customHeight="1" x14ac:dyDescent="0.2">
      <c r="D72" s="916" t="s">
        <v>900</v>
      </c>
      <c r="E72" s="490"/>
      <c r="F72" s="1232"/>
      <c r="G72" s="1232">
        <f>pers!H114+pers!H138+5/12*(mat!H134+mat!H147+mat!H148)+7/12*(mat!I134+mat!I147+mat!I148)</f>
        <v>0</v>
      </c>
      <c r="H72" s="1232">
        <f>pers!I114+pers!I138+5/12*(mat!I134+mat!I147+mat!I148)+7/12*(mat!J134+mat!J147+mat!J148)</f>
        <v>0</v>
      </c>
      <c r="I72" s="1232">
        <f>pers!J114+pers!J138+5/12*(mat!J134+mat!J147+mat!J148)+7/12*(mat!K134+mat!K147+mat!K148)</f>
        <v>0</v>
      </c>
      <c r="J72" s="1232">
        <f>pers!K114+pers!K138+5/12*(mat!K134+mat!K147+mat!K148)+7/12*(mat!L134+mat!L147+mat!L148)</f>
        <v>0</v>
      </c>
      <c r="K72" s="1232">
        <f>pers!L114+pers!L138+5/12*(mat!L134+mat!L147+mat!L148)+7/12*(mat!M134+mat!M147+mat!M148)</f>
        <v>0</v>
      </c>
    </row>
    <row r="73" spans="4:24" s="429" customFormat="1" ht="13.15" customHeight="1" x14ac:dyDescent="0.2">
      <c r="D73" s="1331" t="s">
        <v>902</v>
      </c>
      <c r="E73" s="490"/>
      <c r="F73" s="1232"/>
      <c r="G73" s="1232">
        <f>SUM(pers!H116:H127)+pers!H110+SUM(pers!H140:H148)+pers!H165</f>
        <v>45084.80000000001</v>
      </c>
      <c r="H73" s="1232">
        <f>SUM(pers!I116:I127)+pers!I110+SUM(pers!I140:I148)+pers!I165</f>
        <v>46387.200000000004</v>
      </c>
      <c r="I73" s="1232">
        <f>SUM(pers!J116:J127)+pers!J110+SUM(pers!J140:J148)+pers!J165</f>
        <v>47520</v>
      </c>
      <c r="J73" s="1232">
        <f>SUM(pers!K116:K127)+pers!K110+SUM(pers!K140:K148)+pers!K165</f>
        <v>48595.200000000004</v>
      </c>
      <c r="K73" s="1232">
        <f>SUM(pers!L116:L127)+pers!L110+SUM(pers!L140:L148)+pers!L165</f>
        <v>49728</v>
      </c>
    </row>
    <row r="74" spans="4:24" s="429" customFormat="1" ht="13.15" customHeight="1" x14ac:dyDescent="0.2">
      <c r="D74" s="1233" t="s">
        <v>921</v>
      </c>
      <c r="E74" s="565"/>
      <c r="F74" s="1234"/>
      <c r="G74" s="1234">
        <f>pers!H168</f>
        <v>4423849.0999999996</v>
      </c>
      <c r="H74" s="1234">
        <f>pers!I168</f>
        <v>4425151.5</v>
      </c>
      <c r="I74" s="1234">
        <f>pers!J168</f>
        <v>4426284.3</v>
      </c>
      <c r="J74" s="1234">
        <f>pers!K168</f>
        <v>4427359.5</v>
      </c>
      <c r="K74" s="1234">
        <f>pers!L168</f>
        <v>4428492.3</v>
      </c>
    </row>
    <row r="75" spans="4:24" s="429" customFormat="1" ht="13.15" customHeight="1" x14ac:dyDescent="0.2">
      <c r="D75" s="429" t="s">
        <v>192</v>
      </c>
      <c r="F75" s="1234"/>
      <c r="G75" s="1234">
        <f>+mat!H203</f>
        <v>0</v>
      </c>
      <c r="H75" s="1234">
        <f>+mat!I203</f>
        <v>0</v>
      </c>
      <c r="I75" s="1234">
        <f>+mat!J203</f>
        <v>0</v>
      </c>
      <c r="J75" s="1234">
        <f>+mat!K203</f>
        <v>0</v>
      </c>
      <c r="K75" s="1234">
        <f>+mat!L203</f>
        <v>0</v>
      </c>
    </row>
    <row r="76" spans="4:24" s="429" customFormat="1" ht="13.15" customHeight="1" x14ac:dyDescent="0.2">
      <c r="D76" s="429" t="s">
        <v>193</v>
      </c>
      <c r="F76" s="1234"/>
      <c r="G76" s="1234">
        <f>+mat!H204</f>
        <v>0</v>
      </c>
      <c r="H76" s="1234">
        <f>+mat!I204</f>
        <v>0</v>
      </c>
      <c r="I76" s="1234">
        <f>+mat!J204</f>
        <v>0</v>
      </c>
      <c r="J76" s="1234">
        <f>+mat!K204</f>
        <v>0</v>
      </c>
      <c r="K76" s="1234">
        <f>+mat!L204</f>
        <v>0</v>
      </c>
    </row>
    <row r="77" spans="4:24" s="429" customFormat="1" ht="13.15" customHeight="1" x14ac:dyDescent="0.2">
      <c r="D77" s="429" t="s">
        <v>301</v>
      </c>
      <c r="F77" s="1227"/>
      <c r="G77" s="1227">
        <f>+mat!H205-mat!H132-mat!H145-mat!H146</f>
        <v>3233.8833333333605</v>
      </c>
      <c r="H77" s="1227">
        <f>+mat!I205-mat!I132-mat!I145-mat!I146</f>
        <v>0</v>
      </c>
      <c r="I77" s="1227">
        <f>+mat!J205-mat!J132-mat!J145-mat!J146</f>
        <v>0</v>
      </c>
      <c r="J77" s="1227">
        <f>+mat!K205-mat!K132-mat!K145-mat!K146</f>
        <v>0</v>
      </c>
      <c r="K77" s="1227">
        <f>+mat!L205-mat!L132-mat!L145-mat!L146</f>
        <v>0</v>
      </c>
    </row>
    <row r="78" spans="4:24" s="429" customFormat="1" ht="13.15" customHeight="1" x14ac:dyDescent="0.2">
      <c r="D78" s="796"/>
      <c r="F78" s="1228"/>
      <c r="G78" s="1228">
        <f t="shared" ref="G78:K78" si="5">SUM(G69:G77)-G74</f>
        <v>4822248.3266666662</v>
      </c>
      <c r="H78" s="1228">
        <f t="shared" si="5"/>
        <v>4822626.76</v>
      </c>
      <c r="I78" s="1228">
        <f t="shared" si="5"/>
        <v>4823759.5599999996</v>
      </c>
      <c r="J78" s="1228">
        <f t="shared" si="5"/>
        <v>4824834.76</v>
      </c>
      <c r="K78" s="1228">
        <f t="shared" si="5"/>
        <v>4825967.5599999996</v>
      </c>
    </row>
    <row r="79" spans="4:24" s="429" customFormat="1" ht="13.15" customHeight="1" x14ac:dyDescent="0.2">
      <c r="D79" s="1235"/>
      <c r="E79" s="565"/>
      <c r="F79" s="1236"/>
      <c r="G79" s="1236"/>
      <c r="H79" s="1236"/>
      <c r="I79" s="1236"/>
      <c r="J79" s="1236"/>
      <c r="K79" s="1236"/>
    </row>
    <row r="80" spans="4:24" s="429" customFormat="1" ht="13.15" customHeight="1" x14ac:dyDescent="0.2">
      <c r="D80" s="796" t="s">
        <v>302</v>
      </c>
      <c r="E80" s="565"/>
      <c r="F80" s="1228"/>
      <c r="G80" s="1228">
        <f t="shared" ref="G80:K80" si="6">G67-G78</f>
        <v>8259308.4736276269</v>
      </c>
      <c r="H80" s="1228">
        <f t="shared" si="6"/>
        <v>7638438.6063333321</v>
      </c>
      <c r="I80" s="1228">
        <f t="shared" si="6"/>
        <v>7047780.8600000003</v>
      </c>
      <c r="J80" s="1228">
        <f t="shared" si="6"/>
        <v>7046705.6600000001</v>
      </c>
      <c r="K80" s="1228">
        <f t="shared" si="6"/>
        <v>7045572.8600000003</v>
      </c>
    </row>
    <row r="81" spans="4:11" s="429" customFormat="1" ht="13.15" customHeight="1" x14ac:dyDescent="0.2">
      <c r="D81" s="797"/>
      <c r="E81" s="565"/>
      <c r="F81" s="1227"/>
      <c r="G81" s="1227"/>
      <c r="H81" s="1227"/>
      <c r="I81" s="1227"/>
      <c r="J81" s="1227"/>
      <c r="K81" s="1227"/>
    </row>
    <row r="82" spans="4:11" s="429" customFormat="1" ht="13.15" customHeight="1" x14ac:dyDescent="0.2">
      <c r="D82" s="1237" t="s">
        <v>267</v>
      </c>
      <c r="E82" s="565"/>
      <c r="F82" s="1227"/>
      <c r="G82" s="1227"/>
      <c r="H82" s="1227"/>
      <c r="I82" s="1227"/>
      <c r="J82" s="1227"/>
      <c r="K82" s="1227"/>
    </row>
    <row r="83" spans="4:11" s="429" customFormat="1" ht="13.15" customHeight="1" x14ac:dyDescent="0.2">
      <c r="D83" s="797"/>
      <c r="E83" s="565"/>
      <c r="F83" s="1227"/>
      <c r="G83" s="1227"/>
      <c r="H83" s="1227"/>
      <c r="I83" s="1227"/>
      <c r="J83" s="1227"/>
      <c r="K83" s="1227"/>
    </row>
    <row r="84" spans="4:11" s="429" customFormat="1" ht="13.15" customHeight="1" x14ac:dyDescent="0.2">
      <c r="D84" s="597" t="s">
        <v>194</v>
      </c>
      <c r="E84" s="565"/>
      <c r="F84" s="1227"/>
      <c r="G84" s="1227">
        <f t="shared" ref="G84:J85" si="7">5/12*G41+7/12*H41</f>
        <v>0</v>
      </c>
      <c r="H84" s="1227">
        <f t="shared" si="7"/>
        <v>0</v>
      </c>
      <c r="I84" s="1227">
        <f t="shared" si="7"/>
        <v>0</v>
      </c>
      <c r="J84" s="1227">
        <f t="shared" si="7"/>
        <v>0</v>
      </c>
      <c r="K84" s="1227">
        <f>J84</f>
        <v>0</v>
      </c>
    </row>
    <row r="85" spans="4:11" s="429" customFormat="1" ht="13.15" customHeight="1" x14ac:dyDescent="0.2">
      <c r="D85" s="597" t="s">
        <v>195</v>
      </c>
      <c r="E85" s="565"/>
      <c r="F85" s="1227"/>
      <c r="G85" s="1227">
        <f t="shared" si="7"/>
        <v>0</v>
      </c>
      <c r="H85" s="1227">
        <f t="shared" si="7"/>
        <v>0</v>
      </c>
      <c r="I85" s="1227">
        <f t="shared" si="7"/>
        <v>0</v>
      </c>
      <c r="J85" s="1227">
        <f t="shared" si="7"/>
        <v>0</v>
      </c>
      <c r="K85" s="1227">
        <f>J85</f>
        <v>0</v>
      </c>
    </row>
    <row r="86" spans="4:11" s="429" customFormat="1" ht="13.15" customHeight="1" x14ac:dyDescent="0.2">
      <c r="D86" s="597"/>
      <c r="E86" s="565"/>
      <c r="F86" s="1227"/>
      <c r="G86" s="1227"/>
      <c r="H86" s="1227"/>
      <c r="I86" s="1227"/>
      <c r="J86" s="1227"/>
      <c r="K86" s="1227"/>
    </row>
    <row r="87" spans="4:11" s="429" customFormat="1" ht="13.15" customHeight="1" x14ac:dyDescent="0.2">
      <c r="D87" s="796" t="s">
        <v>597</v>
      </c>
      <c r="E87" s="490"/>
      <c r="F87" s="1228"/>
      <c r="G87" s="1228">
        <f t="shared" ref="G87:K87" si="8">G84-G85</f>
        <v>0</v>
      </c>
      <c r="H87" s="1228">
        <f t="shared" si="8"/>
        <v>0</v>
      </c>
      <c r="I87" s="1228">
        <f t="shared" si="8"/>
        <v>0</v>
      </c>
      <c r="J87" s="1228">
        <f t="shared" si="8"/>
        <v>0</v>
      </c>
      <c r="K87" s="1228">
        <f t="shared" si="8"/>
        <v>0</v>
      </c>
    </row>
    <row r="88" spans="4:11" s="429" customFormat="1" ht="13.15" customHeight="1" x14ac:dyDescent="0.2">
      <c r="D88" s="597"/>
      <c r="E88" s="565"/>
      <c r="F88" s="1227"/>
      <c r="G88" s="1227"/>
      <c r="H88" s="1227"/>
      <c r="I88" s="1227"/>
      <c r="J88" s="1227"/>
      <c r="K88" s="1227"/>
    </row>
    <row r="89" spans="4:11" s="429" customFormat="1" ht="13.15" customHeight="1" x14ac:dyDescent="0.2">
      <c r="D89" s="797"/>
      <c r="E89" s="565"/>
      <c r="F89" s="1227"/>
      <c r="G89" s="1227"/>
      <c r="H89" s="1227"/>
      <c r="I89" s="1227"/>
      <c r="J89" s="1227"/>
      <c r="K89" s="1227"/>
    </row>
    <row r="90" spans="4:11" s="429" customFormat="1" ht="13.15" customHeight="1" x14ac:dyDescent="0.2">
      <c r="D90" s="597"/>
      <c r="E90" s="565"/>
      <c r="F90" s="1227"/>
      <c r="G90" s="1227"/>
      <c r="H90" s="1227"/>
      <c r="I90" s="1227"/>
      <c r="J90" s="1227"/>
      <c r="K90" s="1227"/>
    </row>
    <row r="91" spans="4:11" s="429" customFormat="1" ht="13.15" customHeight="1" x14ac:dyDescent="0.2">
      <c r="D91" s="1237" t="s">
        <v>303</v>
      </c>
      <c r="E91" s="490"/>
      <c r="F91" s="1228"/>
      <c r="G91" s="1228">
        <f t="shared" ref="G91:K91" si="9">G80+G87</f>
        <v>8259308.4736276269</v>
      </c>
      <c r="H91" s="1228">
        <f t="shared" si="9"/>
        <v>7638438.6063333321</v>
      </c>
      <c r="I91" s="1228">
        <f t="shared" si="9"/>
        <v>7047780.8600000003</v>
      </c>
      <c r="J91" s="1228">
        <f t="shared" si="9"/>
        <v>7046705.6600000001</v>
      </c>
      <c r="K91" s="1228">
        <f t="shared" si="9"/>
        <v>7045572.8600000003</v>
      </c>
    </row>
    <row r="92" spans="4:11" s="429" customFormat="1" ht="13.15" customHeight="1" x14ac:dyDescent="0.2">
      <c r="D92" s="1238"/>
      <c r="E92" s="565"/>
      <c r="F92" s="1227"/>
      <c r="G92" s="1227"/>
      <c r="H92" s="1227"/>
      <c r="I92" s="1227"/>
      <c r="J92" s="1227"/>
      <c r="K92" s="1227"/>
    </row>
    <row r="93" spans="4:11" s="429" customFormat="1" ht="13.15" customHeight="1" x14ac:dyDescent="0.2">
      <c r="D93" s="798"/>
      <c r="F93" s="1228"/>
      <c r="G93" s="1228"/>
      <c r="H93" s="1228"/>
      <c r="I93" s="1228"/>
      <c r="J93" s="1228"/>
      <c r="K93" s="1228"/>
    </row>
    <row r="94" spans="4:11" s="429" customFormat="1" ht="13.15" customHeight="1" x14ac:dyDescent="0.2">
      <c r="D94" s="798"/>
      <c r="F94" s="795"/>
      <c r="G94" s="795"/>
      <c r="H94" s="795"/>
      <c r="I94" s="795"/>
      <c r="J94" s="795"/>
      <c r="K94" s="795"/>
    </row>
    <row r="95" spans="4:11" s="429" customFormat="1" ht="13.15" customHeight="1" x14ac:dyDescent="0.2">
      <c r="G95" s="823"/>
    </row>
    <row r="96" spans="4:11" s="429" customFormat="1" ht="13.15" customHeight="1" x14ac:dyDescent="0.2">
      <c r="G96" s="823"/>
    </row>
    <row r="97" spans="7:26" s="429" customFormat="1" ht="13.15" customHeight="1" x14ac:dyDescent="0.2">
      <c r="G97" s="823"/>
    </row>
    <row r="98" spans="7:26" s="429" customFormat="1" ht="13.15" customHeight="1" x14ac:dyDescent="0.2">
      <c r="G98" s="823"/>
    </row>
    <row r="99" spans="7:26" s="429" customFormat="1" ht="13.15" customHeight="1" x14ac:dyDescent="0.2">
      <c r="G99" s="823"/>
    </row>
    <row r="100" spans="7:26" s="429" customFormat="1" ht="13.15" customHeight="1" x14ac:dyDescent="0.2">
      <c r="G100" s="823"/>
      <c r="O100" s="490"/>
      <c r="P100" s="490"/>
      <c r="Q100" s="490"/>
      <c r="R100" s="490"/>
      <c r="S100" s="490"/>
      <c r="T100" s="490"/>
      <c r="U100" s="490"/>
      <c r="V100" s="490"/>
      <c r="W100" s="490"/>
      <c r="X100" s="490"/>
      <c r="Y100" s="490"/>
      <c r="Z100" s="490"/>
    </row>
    <row r="101" spans="7:26" s="429" customFormat="1" ht="13.15" customHeight="1" x14ac:dyDescent="0.2">
      <c r="G101" s="823"/>
    </row>
    <row r="102" spans="7:26" s="429" customFormat="1" ht="13.15" customHeight="1" x14ac:dyDescent="0.2">
      <c r="G102" s="823"/>
    </row>
    <row r="103" spans="7:26" s="429" customFormat="1" ht="13.15" customHeight="1" x14ac:dyDescent="0.2">
      <c r="G103" s="823"/>
    </row>
    <row r="104" spans="7:26" s="429" customFormat="1" ht="13.15" customHeight="1" x14ac:dyDescent="0.2">
      <c r="G104" s="823"/>
      <c r="O104" s="490"/>
      <c r="P104" s="490"/>
      <c r="Q104" s="490"/>
      <c r="R104" s="490"/>
      <c r="S104" s="490"/>
      <c r="T104" s="490"/>
      <c r="U104" s="490"/>
      <c r="V104" s="490"/>
      <c r="W104" s="490"/>
      <c r="X104" s="490"/>
      <c r="Y104" s="490"/>
      <c r="Z104" s="490"/>
    </row>
    <row r="105" spans="7:26" s="429" customFormat="1" ht="13.15" customHeight="1" x14ac:dyDescent="0.2">
      <c r="G105" s="823"/>
    </row>
    <row r="106" spans="7:26" s="429" customFormat="1" ht="13.15" customHeight="1" x14ac:dyDescent="0.2">
      <c r="G106" s="823"/>
    </row>
    <row r="107" spans="7:26" s="429" customFormat="1" ht="13.15" customHeight="1" x14ac:dyDescent="0.2">
      <c r="G107" s="823"/>
    </row>
    <row r="108" spans="7:26" s="429" customFormat="1" ht="13.15" customHeight="1" x14ac:dyDescent="0.2">
      <c r="G108" s="823"/>
    </row>
    <row r="109" spans="7:26" s="429" customFormat="1" ht="13.15" customHeight="1" x14ac:dyDescent="0.2">
      <c r="G109" s="823"/>
    </row>
    <row r="110" spans="7:26" s="429" customFormat="1" ht="13.15" customHeight="1" x14ac:dyDescent="0.2">
      <c r="G110" s="823"/>
    </row>
    <row r="111" spans="7:26" s="429" customFormat="1" ht="13.15" customHeight="1" x14ac:dyDescent="0.2">
      <c r="G111" s="823"/>
    </row>
    <row r="112" spans="7:26" s="429" customFormat="1" ht="13.15" customHeight="1" x14ac:dyDescent="0.2">
      <c r="G112" s="823"/>
    </row>
    <row r="113" spans="7:7" s="429" customFormat="1" ht="13.15" customHeight="1" x14ac:dyDescent="0.2">
      <c r="G113" s="823"/>
    </row>
    <row r="114" spans="7:7" s="429" customFormat="1" ht="13.15" customHeight="1" x14ac:dyDescent="0.2">
      <c r="G114" s="823"/>
    </row>
    <row r="115" spans="7:7" s="429" customFormat="1" ht="13.15" customHeight="1" x14ac:dyDescent="0.2">
      <c r="G115" s="823"/>
    </row>
    <row r="116" spans="7:7" s="429" customFormat="1" ht="13.15" customHeight="1" x14ac:dyDescent="0.2">
      <c r="G116" s="823"/>
    </row>
    <row r="117" spans="7:7" s="429" customFormat="1" ht="13.15" customHeight="1" x14ac:dyDescent="0.2">
      <c r="G117" s="823"/>
    </row>
    <row r="118" spans="7:7" s="429" customFormat="1" ht="13.15" customHeight="1" x14ac:dyDescent="0.2">
      <c r="G118" s="823"/>
    </row>
    <row r="119" spans="7:7" s="429" customFormat="1" ht="13.15" customHeight="1" x14ac:dyDescent="0.2">
      <c r="G119" s="823"/>
    </row>
    <row r="120" spans="7:7" s="429" customFormat="1" ht="13.15" customHeight="1" x14ac:dyDescent="0.2">
      <c r="G120" s="823"/>
    </row>
    <row r="121" spans="7:7" s="429" customFormat="1" ht="13.15" customHeight="1" x14ac:dyDescent="0.2">
      <c r="G121" s="823"/>
    </row>
    <row r="122" spans="7:7" s="429" customFormat="1" ht="13.15" customHeight="1" x14ac:dyDescent="0.2"/>
    <row r="123" spans="7:7" s="429" customFormat="1" ht="13.15" customHeight="1" x14ac:dyDescent="0.2"/>
    <row r="124" spans="7:7" s="429" customFormat="1" ht="13.15" customHeight="1" x14ac:dyDescent="0.2"/>
    <row r="125" spans="7:7" s="429" customFormat="1" ht="13.15" customHeight="1" x14ac:dyDescent="0.2"/>
    <row r="126" spans="7:7" s="429" customFormat="1" ht="13.15" customHeight="1" x14ac:dyDescent="0.2"/>
    <row r="127" spans="7:7" s="429" customFormat="1" ht="13.15" customHeight="1" x14ac:dyDescent="0.2"/>
    <row r="128" spans="7:7" s="429" customFormat="1" ht="13.15" customHeight="1" x14ac:dyDescent="0.2"/>
    <row r="129" s="429" customFormat="1" ht="13.15" customHeight="1" x14ac:dyDescent="0.2"/>
    <row r="130" s="429" customFormat="1" ht="13.15" customHeight="1" x14ac:dyDescent="0.2"/>
    <row r="131" s="429" customFormat="1" ht="13.15" customHeight="1" x14ac:dyDescent="0.2"/>
    <row r="132" s="429" customFormat="1" ht="13.15" customHeight="1" x14ac:dyDescent="0.2"/>
    <row r="133" s="429" customFormat="1" ht="13.15" customHeight="1" x14ac:dyDescent="0.2"/>
    <row r="134" s="429" customFormat="1" ht="13.15" customHeight="1" x14ac:dyDescent="0.2"/>
    <row r="135" s="429" customFormat="1" ht="13.15" customHeight="1" x14ac:dyDescent="0.2"/>
    <row r="136" s="429" customFormat="1" ht="13.15" customHeight="1" x14ac:dyDescent="0.2"/>
    <row r="137" s="429" customFormat="1" ht="13.15" customHeight="1" x14ac:dyDescent="0.2"/>
    <row r="138" s="429" customFormat="1" ht="13.15" customHeight="1" x14ac:dyDescent="0.2"/>
    <row r="139" s="429" customFormat="1" ht="13.15" customHeight="1" x14ac:dyDescent="0.2"/>
    <row r="140" s="429" customFormat="1" ht="13.15" customHeight="1" x14ac:dyDescent="0.2"/>
    <row r="141" s="429" customFormat="1" ht="13.15" customHeight="1" x14ac:dyDescent="0.2"/>
    <row r="142" s="429" customFormat="1" ht="13.15" customHeight="1" x14ac:dyDescent="0.2"/>
    <row r="143" s="429" customFormat="1" ht="13.15" customHeight="1" x14ac:dyDescent="0.2"/>
    <row r="144" s="429" customFormat="1" ht="13.15" customHeight="1" x14ac:dyDescent="0.2"/>
    <row r="145" s="429" customFormat="1" ht="13.15" customHeight="1" x14ac:dyDescent="0.2"/>
    <row r="146" s="429" customFormat="1" ht="13.15" customHeight="1" x14ac:dyDescent="0.2"/>
    <row r="147" s="429" customFormat="1" ht="13.15" customHeight="1" x14ac:dyDescent="0.2"/>
    <row r="148" s="429" customFormat="1" ht="13.15" customHeight="1" x14ac:dyDescent="0.2"/>
    <row r="149" s="429" customFormat="1" ht="13.15" customHeight="1" x14ac:dyDescent="0.2"/>
    <row r="150" s="429" customFormat="1" ht="13.15" customHeight="1" x14ac:dyDescent="0.2"/>
    <row r="151" s="429" customFormat="1" ht="13.15" customHeight="1" x14ac:dyDescent="0.2"/>
    <row r="152" s="429" customFormat="1" ht="13.15" customHeight="1" x14ac:dyDescent="0.2"/>
    <row r="153" s="429" customFormat="1" ht="13.15" customHeight="1" x14ac:dyDescent="0.2"/>
    <row r="154" s="429" customFormat="1" ht="13.15" customHeight="1" x14ac:dyDescent="0.2"/>
    <row r="155" s="429" customFormat="1" ht="13.15" customHeight="1" x14ac:dyDescent="0.2"/>
    <row r="156" s="429" customFormat="1" ht="13.15" customHeight="1" x14ac:dyDescent="0.2"/>
    <row r="157" s="429" customFormat="1" ht="13.15" customHeight="1" x14ac:dyDescent="0.2"/>
    <row r="158" s="429" customFormat="1" ht="13.15" customHeight="1" x14ac:dyDescent="0.2"/>
    <row r="159" s="429" customFormat="1" ht="13.15" customHeight="1" x14ac:dyDescent="0.2"/>
    <row r="160" s="429" customFormat="1" ht="13.15" customHeight="1" x14ac:dyDescent="0.2"/>
    <row r="161" s="429" customFormat="1" ht="13.15" customHeight="1" x14ac:dyDescent="0.2"/>
    <row r="162" s="429" customFormat="1" ht="13.15" customHeight="1" x14ac:dyDescent="0.2"/>
    <row r="163" s="429" customFormat="1" ht="13.15" customHeight="1" x14ac:dyDescent="0.2"/>
    <row r="164" s="429" customFormat="1" ht="13.15" customHeight="1" x14ac:dyDescent="0.2"/>
    <row r="165" s="429" customFormat="1" ht="13.15" customHeight="1" x14ac:dyDescent="0.2"/>
    <row r="166" s="429" customFormat="1" ht="13.15" customHeight="1" x14ac:dyDescent="0.2"/>
    <row r="167" s="429" customFormat="1" ht="13.15" customHeight="1" x14ac:dyDescent="0.2"/>
    <row r="168" s="429" customFormat="1" ht="13.15" customHeight="1" x14ac:dyDescent="0.2"/>
    <row r="169" s="429" customFormat="1" ht="13.15" customHeight="1" x14ac:dyDescent="0.2"/>
    <row r="170" s="429" customFormat="1" ht="13.15" customHeight="1" x14ac:dyDescent="0.2"/>
    <row r="171" s="429" customFormat="1" ht="13.15" customHeight="1" x14ac:dyDescent="0.2"/>
    <row r="172" s="429" customFormat="1" ht="13.15" customHeight="1" x14ac:dyDescent="0.2"/>
    <row r="173" s="429" customFormat="1" ht="13.15" customHeight="1" x14ac:dyDescent="0.2"/>
    <row r="174" s="429" customFormat="1" ht="13.15" customHeight="1" x14ac:dyDescent="0.2"/>
    <row r="175" s="429" customFormat="1" ht="13.15" customHeight="1" x14ac:dyDescent="0.2"/>
    <row r="176" s="429" customFormat="1" ht="13.15" customHeight="1" x14ac:dyDescent="0.2"/>
    <row r="177" s="429" customFormat="1" ht="13.15" customHeight="1" x14ac:dyDescent="0.2"/>
    <row r="178" s="429" customFormat="1" ht="13.15" customHeight="1" x14ac:dyDescent="0.2"/>
    <row r="179" s="429" customFormat="1" ht="13.15" customHeight="1" x14ac:dyDescent="0.2"/>
    <row r="180" s="429" customFormat="1" ht="13.15" customHeight="1" x14ac:dyDescent="0.2"/>
    <row r="181" s="429" customFormat="1" ht="13.15" customHeight="1" x14ac:dyDescent="0.2"/>
    <row r="182" s="429" customFormat="1" ht="13.15" customHeight="1" x14ac:dyDescent="0.2"/>
    <row r="183" s="429" customFormat="1" ht="13.15" customHeight="1" x14ac:dyDescent="0.2"/>
    <row r="184" s="429" customFormat="1" ht="13.15" customHeight="1" x14ac:dyDescent="0.2"/>
    <row r="185" s="429" customFormat="1" ht="13.15" customHeight="1" x14ac:dyDescent="0.2"/>
    <row r="186" s="429" customFormat="1" ht="13.15" customHeight="1" x14ac:dyDescent="0.2"/>
    <row r="187" s="429" customFormat="1" ht="13.15" customHeight="1" x14ac:dyDescent="0.2"/>
    <row r="188" s="429" customFormat="1" ht="13.15" customHeight="1" x14ac:dyDescent="0.2"/>
    <row r="189" s="429" customFormat="1" ht="13.15" customHeight="1" x14ac:dyDescent="0.2"/>
    <row r="190" s="429" customFormat="1" ht="13.15" customHeight="1" x14ac:dyDescent="0.2"/>
    <row r="191" s="429" customFormat="1" ht="13.15" customHeight="1" x14ac:dyDescent="0.2"/>
    <row r="192" s="429" customFormat="1" ht="13.15" customHeight="1" x14ac:dyDescent="0.2"/>
    <row r="193" s="429" customFormat="1" ht="13.15" customHeight="1" x14ac:dyDescent="0.2"/>
    <row r="194" s="429" customFormat="1" ht="13.15" customHeight="1" x14ac:dyDescent="0.2"/>
    <row r="195" s="429" customFormat="1" ht="13.15" customHeight="1" x14ac:dyDescent="0.2"/>
    <row r="196" s="429" customFormat="1" ht="13.15" customHeight="1" x14ac:dyDescent="0.2"/>
    <row r="197" s="429" customFormat="1" ht="13.15" customHeight="1" x14ac:dyDescent="0.2"/>
    <row r="198" s="429" customFormat="1" ht="13.15" customHeight="1" x14ac:dyDescent="0.2"/>
    <row r="199" s="429" customFormat="1" ht="13.15" customHeight="1" x14ac:dyDescent="0.2"/>
    <row r="200" s="429" customFormat="1" ht="13.15" customHeight="1" x14ac:dyDescent="0.2"/>
    <row r="201" s="429" customFormat="1" ht="13.15" customHeight="1" x14ac:dyDescent="0.2"/>
    <row r="202" s="429" customFormat="1" ht="13.15" customHeight="1" x14ac:dyDescent="0.2"/>
    <row r="203" s="429" customFormat="1" ht="13.15" customHeight="1" x14ac:dyDescent="0.2"/>
    <row r="204" s="429" customFormat="1" ht="13.15" customHeight="1" x14ac:dyDescent="0.2"/>
    <row r="205" s="429" customFormat="1" ht="13.15" customHeight="1" x14ac:dyDescent="0.2"/>
    <row r="206" s="429" customFormat="1" ht="13.15" customHeight="1" x14ac:dyDescent="0.2"/>
    <row r="207" s="429" customFormat="1" ht="13.15" customHeight="1" x14ac:dyDescent="0.2"/>
    <row r="208" s="429" customFormat="1" ht="13.15" customHeight="1" x14ac:dyDescent="0.2"/>
    <row r="209" s="429" customFormat="1" ht="13.15" customHeight="1" x14ac:dyDescent="0.2"/>
    <row r="210" s="429" customFormat="1" ht="13.15" customHeight="1" x14ac:dyDescent="0.2"/>
    <row r="211" s="429" customFormat="1" ht="13.15" customHeight="1" x14ac:dyDescent="0.2"/>
    <row r="212" s="429" customFormat="1" ht="13.15" customHeight="1" x14ac:dyDescent="0.2"/>
    <row r="213" s="429" customFormat="1" ht="13.15" customHeight="1" x14ac:dyDescent="0.2"/>
    <row r="214" s="429" customFormat="1" ht="13.15" customHeight="1" x14ac:dyDescent="0.2"/>
    <row r="215" s="429" customFormat="1" ht="13.15" customHeight="1" x14ac:dyDescent="0.2"/>
    <row r="216" s="429" customFormat="1" ht="13.15" customHeight="1" x14ac:dyDescent="0.2"/>
    <row r="217" s="429" customFormat="1" ht="13.15" customHeight="1" x14ac:dyDescent="0.2"/>
    <row r="218" s="429" customFormat="1" ht="13.15" customHeight="1" x14ac:dyDescent="0.2"/>
    <row r="219" s="429" customFormat="1" ht="13.15" customHeight="1" x14ac:dyDescent="0.2"/>
    <row r="220" s="429" customFormat="1" ht="13.15" customHeight="1" x14ac:dyDescent="0.2"/>
    <row r="221" s="429" customFormat="1" ht="13.15" customHeight="1" x14ac:dyDescent="0.2"/>
    <row r="222" s="429" customFormat="1" ht="13.15" customHeight="1" x14ac:dyDescent="0.2"/>
    <row r="223" s="429" customFormat="1" ht="13.15" customHeight="1" x14ac:dyDescent="0.2"/>
    <row r="224" s="429" customFormat="1" ht="13.15" customHeight="1" x14ac:dyDescent="0.2"/>
    <row r="225" s="429" customFormat="1" ht="13.15" customHeight="1" x14ac:dyDescent="0.2"/>
    <row r="226" s="429" customFormat="1" ht="13.15" customHeight="1" x14ac:dyDescent="0.2"/>
    <row r="227" s="429" customFormat="1" ht="13.15" customHeight="1" x14ac:dyDescent="0.2"/>
    <row r="228" s="429" customFormat="1" ht="13.15" customHeight="1" x14ac:dyDescent="0.2"/>
    <row r="229" s="429" customFormat="1" ht="13.15" customHeight="1" x14ac:dyDescent="0.2"/>
    <row r="230" s="429" customFormat="1" ht="13.15" customHeight="1" x14ac:dyDescent="0.2"/>
    <row r="231" s="429" customFormat="1" ht="13.15" customHeight="1" x14ac:dyDescent="0.2"/>
    <row r="232" s="429" customFormat="1" ht="13.15" customHeight="1" x14ac:dyDescent="0.2"/>
    <row r="233" s="429" customFormat="1" ht="13.15" customHeight="1" x14ac:dyDescent="0.2"/>
    <row r="234" s="429" customFormat="1" ht="13.15" customHeight="1" x14ac:dyDescent="0.2"/>
    <row r="235" s="429" customFormat="1" ht="13.15" customHeight="1" x14ac:dyDescent="0.2"/>
    <row r="236" s="429" customFormat="1" ht="13.15" customHeight="1" x14ac:dyDescent="0.2"/>
    <row r="237" s="429" customFormat="1" ht="13.15" customHeight="1" x14ac:dyDescent="0.2"/>
    <row r="238" s="429" customFormat="1" ht="13.15" customHeight="1" x14ac:dyDescent="0.2"/>
    <row r="239" s="429" customFormat="1" ht="13.15" customHeight="1" x14ac:dyDescent="0.2"/>
    <row r="240" s="429" customFormat="1" ht="13.15" customHeight="1" x14ac:dyDescent="0.2"/>
    <row r="241" s="429" customFormat="1" ht="13.15" customHeight="1" x14ac:dyDescent="0.2"/>
    <row r="242" s="429" customFormat="1" ht="13.15" customHeight="1" x14ac:dyDescent="0.2"/>
    <row r="243" s="429" customFormat="1" ht="13.15" customHeight="1" x14ac:dyDescent="0.2"/>
    <row r="244" s="429" customFormat="1" ht="13.15" customHeight="1" x14ac:dyDescent="0.2"/>
    <row r="245" s="429" customFormat="1" ht="13.15" customHeight="1" x14ac:dyDescent="0.2"/>
    <row r="246" s="429" customFormat="1" ht="13.15" customHeight="1" x14ac:dyDescent="0.2"/>
    <row r="247" s="429" customFormat="1" ht="13.15" customHeight="1" x14ac:dyDescent="0.2"/>
    <row r="248" s="429" customFormat="1" ht="13.15" customHeight="1" x14ac:dyDescent="0.2"/>
    <row r="249" s="429" customFormat="1" ht="13.15" customHeight="1" x14ac:dyDescent="0.2"/>
    <row r="250" s="429" customFormat="1" ht="13.15" customHeight="1" x14ac:dyDescent="0.2"/>
    <row r="251" s="429" customFormat="1" ht="13.15" customHeight="1" x14ac:dyDescent="0.2"/>
    <row r="252" s="429" customFormat="1" ht="13.15" customHeight="1" x14ac:dyDescent="0.2"/>
    <row r="253" s="429" customFormat="1" ht="13.15" customHeight="1" x14ac:dyDescent="0.2"/>
    <row r="254" s="429" customFormat="1" ht="13.15" customHeight="1" x14ac:dyDescent="0.2"/>
    <row r="255" s="429" customFormat="1" ht="13.15" customHeight="1" x14ac:dyDescent="0.2"/>
    <row r="256" s="429" customFormat="1" ht="13.15" customHeight="1" x14ac:dyDescent="0.2"/>
    <row r="257" s="429" customFormat="1" ht="13.15" customHeight="1" x14ac:dyDescent="0.2"/>
    <row r="258" s="429" customFormat="1" ht="13.15" customHeight="1" x14ac:dyDescent="0.2"/>
    <row r="259" s="429" customFormat="1" ht="13.15" customHeight="1" x14ac:dyDescent="0.2"/>
    <row r="260" s="429" customFormat="1" ht="13.15" customHeight="1" x14ac:dyDescent="0.2"/>
    <row r="261" s="429" customFormat="1" ht="13.15" customHeight="1" x14ac:dyDescent="0.2"/>
    <row r="262" s="429" customFormat="1" ht="13.15" customHeight="1" x14ac:dyDescent="0.2"/>
    <row r="263" s="429" customFormat="1" ht="13.15" customHeight="1" x14ac:dyDescent="0.2"/>
    <row r="264" s="429" customFormat="1" ht="13.15" customHeight="1" x14ac:dyDescent="0.2"/>
    <row r="265" s="429" customFormat="1" ht="13.15" customHeight="1" x14ac:dyDescent="0.2"/>
    <row r="266" s="429" customFormat="1" ht="13.15" customHeight="1" x14ac:dyDescent="0.2"/>
    <row r="267" s="429" customFormat="1" ht="13.15" customHeight="1" x14ac:dyDescent="0.2"/>
    <row r="268" s="429" customFormat="1" ht="13.15" customHeight="1" x14ac:dyDescent="0.2"/>
    <row r="269" s="429" customFormat="1" ht="13.15" customHeight="1" x14ac:dyDescent="0.2"/>
    <row r="270" s="429" customFormat="1" ht="13.15" customHeight="1" x14ac:dyDescent="0.2"/>
    <row r="271" s="429" customFormat="1" ht="13.15" customHeight="1" x14ac:dyDescent="0.2"/>
    <row r="272" s="429" customFormat="1" ht="13.15" customHeight="1" x14ac:dyDescent="0.2"/>
    <row r="273" s="429" customFormat="1" ht="13.15" customHeight="1" x14ac:dyDescent="0.2"/>
    <row r="274" s="429" customFormat="1" ht="13.15" customHeight="1" x14ac:dyDescent="0.2"/>
    <row r="275" s="429" customFormat="1" ht="13.15" customHeight="1" x14ac:dyDescent="0.2"/>
    <row r="276" s="429" customFormat="1" ht="13.15" customHeight="1" x14ac:dyDescent="0.2"/>
    <row r="277" s="429" customFormat="1" ht="13.15" customHeight="1" x14ac:dyDescent="0.2"/>
    <row r="278" s="429" customFormat="1" ht="13.15" customHeight="1" x14ac:dyDescent="0.2"/>
    <row r="279" s="429" customFormat="1" ht="13.15" customHeight="1" x14ac:dyDescent="0.2"/>
    <row r="280" s="429" customFormat="1" ht="13.15" customHeight="1" x14ac:dyDescent="0.2"/>
    <row r="281" s="429" customFormat="1" ht="13.15" customHeight="1" x14ac:dyDescent="0.2"/>
    <row r="282" s="429" customFormat="1" ht="13.15" customHeight="1" x14ac:dyDescent="0.2"/>
    <row r="283" s="429" customFormat="1" ht="13.15" customHeight="1" x14ac:dyDescent="0.2"/>
    <row r="284" s="429" customFormat="1" ht="13.15" customHeight="1" x14ac:dyDescent="0.2"/>
    <row r="285" s="429" customFormat="1" ht="13.15" customHeight="1" x14ac:dyDescent="0.2"/>
    <row r="286" s="429" customFormat="1" ht="13.15" customHeight="1" x14ac:dyDescent="0.2"/>
    <row r="287" s="429" customFormat="1" ht="13.15" customHeight="1" x14ac:dyDescent="0.2"/>
    <row r="288" s="429" customFormat="1" ht="13.15" customHeight="1" x14ac:dyDescent="0.2"/>
    <row r="289" s="429" customFormat="1" ht="13.15" customHeight="1" x14ac:dyDescent="0.2"/>
    <row r="290" s="429" customFormat="1" ht="13.15" customHeight="1" x14ac:dyDescent="0.2"/>
    <row r="291" s="429" customFormat="1" ht="13.15" customHeight="1" x14ac:dyDescent="0.2"/>
    <row r="292" s="429" customFormat="1" ht="13.15" customHeight="1" x14ac:dyDescent="0.2"/>
    <row r="293" s="429" customFormat="1" ht="13.15" customHeight="1" x14ac:dyDescent="0.2"/>
    <row r="294" s="429" customFormat="1" ht="13.15" customHeight="1" x14ac:dyDescent="0.2"/>
    <row r="295" s="429" customFormat="1" ht="13.15" customHeight="1" x14ac:dyDescent="0.2"/>
    <row r="296" s="429" customFormat="1" ht="13.15" customHeight="1" x14ac:dyDescent="0.2"/>
    <row r="297" s="429" customFormat="1" ht="13.15" customHeight="1" x14ac:dyDescent="0.2"/>
    <row r="298" s="429" customFormat="1" ht="13.15" customHeight="1" x14ac:dyDescent="0.2"/>
    <row r="299" s="429" customFormat="1" ht="13.15" customHeight="1" x14ac:dyDescent="0.2"/>
    <row r="300" s="429" customFormat="1" ht="13.15" customHeight="1" x14ac:dyDescent="0.2"/>
    <row r="301" s="429" customFormat="1" ht="13.15" customHeight="1" x14ac:dyDescent="0.2"/>
    <row r="302" s="429" customFormat="1" ht="13.15" customHeight="1" x14ac:dyDescent="0.2"/>
    <row r="303" s="429" customFormat="1" ht="13.15" customHeight="1" x14ac:dyDescent="0.2"/>
    <row r="304" s="429" customFormat="1" ht="13.15" customHeight="1" x14ac:dyDescent="0.2"/>
    <row r="305" s="429" customFormat="1" ht="13.15" customHeight="1" x14ac:dyDescent="0.2"/>
    <row r="306" s="429" customFormat="1" ht="13.15" customHeight="1" x14ac:dyDescent="0.2"/>
    <row r="307" s="429" customFormat="1" ht="13.15" customHeight="1" x14ac:dyDescent="0.2"/>
    <row r="308" s="429" customFormat="1" ht="13.15" customHeight="1" x14ac:dyDescent="0.2"/>
    <row r="309" s="429" customFormat="1" ht="13.15" customHeight="1" x14ac:dyDescent="0.2"/>
    <row r="310" s="429" customFormat="1" ht="13.15" customHeight="1" x14ac:dyDescent="0.2"/>
    <row r="311" s="429" customFormat="1" ht="13.15" customHeight="1" x14ac:dyDescent="0.2"/>
    <row r="312" s="429" customFormat="1" ht="13.15" customHeight="1" x14ac:dyDescent="0.2"/>
    <row r="313" s="429" customFormat="1" ht="13.15" customHeight="1" x14ac:dyDescent="0.2"/>
    <row r="314" s="429" customFormat="1" ht="13.15" customHeight="1" x14ac:dyDescent="0.2"/>
    <row r="315" s="429" customFormat="1" ht="13.15" customHeight="1" x14ac:dyDescent="0.2"/>
    <row r="316" s="429" customFormat="1" ht="13.15" customHeight="1" x14ac:dyDescent="0.2"/>
    <row r="317" s="429" customFormat="1" ht="13.15" customHeight="1" x14ac:dyDescent="0.2"/>
    <row r="318" s="429" customFormat="1" ht="13.15" customHeight="1" x14ac:dyDescent="0.2"/>
    <row r="319" s="429" customFormat="1" ht="13.15" customHeight="1" x14ac:dyDescent="0.2"/>
    <row r="320" s="429" customFormat="1" ht="13.15" customHeight="1" x14ac:dyDescent="0.2"/>
    <row r="321" s="429" customFormat="1" ht="13.15" customHeight="1" x14ac:dyDescent="0.2"/>
    <row r="322" s="429" customFormat="1" ht="13.15" customHeight="1" x14ac:dyDescent="0.2"/>
    <row r="323" s="429" customFormat="1" ht="13.15" customHeight="1" x14ac:dyDescent="0.2"/>
    <row r="324" s="429" customFormat="1" ht="13.15" customHeight="1" x14ac:dyDescent="0.2"/>
    <row r="325" s="429" customFormat="1" ht="13.15" customHeight="1" x14ac:dyDescent="0.2"/>
    <row r="326" s="429" customFormat="1" ht="13.15" customHeight="1" x14ac:dyDescent="0.2"/>
    <row r="327" s="429" customFormat="1" ht="13.15" customHeight="1" x14ac:dyDescent="0.2"/>
    <row r="328" s="429" customFormat="1" ht="13.15" customHeight="1" x14ac:dyDescent="0.2"/>
    <row r="329" s="429" customFormat="1" ht="13.15" customHeight="1" x14ac:dyDescent="0.2"/>
    <row r="330" s="429" customFormat="1" ht="13.15" customHeight="1" x14ac:dyDescent="0.2"/>
    <row r="331" s="429" customFormat="1" ht="13.15" customHeight="1" x14ac:dyDescent="0.2"/>
    <row r="332" s="429" customFormat="1" ht="13.15" customHeight="1" x14ac:dyDescent="0.2"/>
    <row r="333" s="429" customFormat="1" ht="13.15" customHeight="1" x14ac:dyDescent="0.2"/>
    <row r="334" s="429" customFormat="1" ht="13.15" customHeight="1" x14ac:dyDescent="0.2"/>
    <row r="335" s="429" customFormat="1" ht="13.15" customHeight="1" x14ac:dyDescent="0.2"/>
    <row r="336" s="429" customFormat="1" ht="13.15" customHeight="1" x14ac:dyDescent="0.2"/>
    <row r="337" s="429" customFormat="1" ht="13.15" customHeight="1" x14ac:dyDescent="0.2"/>
    <row r="338" s="429" customFormat="1" ht="13.15" customHeight="1" x14ac:dyDescent="0.2"/>
    <row r="339" s="429" customFormat="1" ht="13.15" customHeight="1" x14ac:dyDescent="0.2"/>
    <row r="340" s="429" customFormat="1" ht="13.15" customHeight="1" x14ac:dyDescent="0.2"/>
    <row r="341" s="429" customFormat="1" ht="13.15" customHeight="1" x14ac:dyDescent="0.2"/>
    <row r="342" s="429" customFormat="1" ht="13.15" customHeight="1" x14ac:dyDescent="0.2"/>
    <row r="343" s="429" customFormat="1" ht="13.15" customHeight="1" x14ac:dyDescent="0.2"/>
    <row r="344" s="429" customFormat="1" ht="13.15" customHeight="1" x14ac:dyDescent="0.2"/>
    <row r="345" s="429" customFormat="1" ht="13.15" customHeight="1" x14ac:dyDescent="0.2"/>
    <row r="346" s="429" customFormat="1" ht="13.15" customHeight="1" x14ac:dyDescent="0.2"/>
    <row r="347" s="429" customFormat="1" ht="13.15" customHeight="1" x14ac:dyDescent="0.2"/>
    <row r="348" s="429" customFormat="1" ht="13.15" customHeight="1" x14ac:dyDescent="0.2"/>
    <row r="349" s="429" customFormat="1" ht="13.15" customHeight="1" x14ac:dyDescent="0.2"/>
    <row r="350" s="429" customFormat="1" ht="13.15" customHeight="1" x14ac:dyDescent="0.2"/>
    <row r="351" s="429" customFormat="1" ht="13.15" customHeight="1" x14ac:dyDescent="0.2"/>
    <row r="352" s="429" customFormat="1" ht="13.15" customHeight="1" x14ac:dyDescent="0.2"/>
    <row r="353" s="429" customFormat="1" ht="13.15" customHeight="1" x14ac:dyDescent="0.2"/>
    <row r="354" s="429" customFormat="1" ht="13.15" customHeight="1" x14ac:dyDescent="0.2"/>
    <row r="355" s="429" customFormat="1" ht="13.15" customHeight="1" x14ac:dyDescent="0.2"/>
    <row r="356" s="429" customFormat="1" ht="13.15" customHeight="1" x14ac:dyDescent="0.2"/>
    <row r="357" s="429" customFormat="1" ht="13.15" customHeight="1" x14ac:dyDescent="0.2"/>
    <row r="358" s="429" customFormat="1" ht="13.15" customHeight="1" x14ac:dyDescent="0.2"/>
    <row r="359" s="429" customFormat="1" ht="13.15" customHeight="1" x14ac:dyDescent="0.2"/>
    <row r="360" s="429" customFormat="1" ht="13.15" customHeight="1" x14ac:dyDescent="0.2"/>
    <row r="361" s="429" customFormat="1" ht="13.15" customHeight="1" x14ac:dyDescent="0.2"/>
    <row r="362" s="429" customFormat="1" ht="13.15" customHeight="1" x14ac:dyDescent="0.2"/>
    <row r="363" s="429" customFormat="1" ht="13.15" customHeight="1" x14ac:dyDescent="0.2"/>
    <row r="364" s="429" customFormat="1" ht="13.15" customHeight="1" x14ac:dyDescent="0.2"/>
    <row r="365" s="429" customFormat="1" ht="13.15" customHeight="1" x14ac:dyDescent="0.2"/>
    <row r="366" s="429" customFormat="1" ht="13.15" customHeight="1" x14ac:dyDescent="0.2"/>
    <row r="367" s="429" customFormat="1" ht="13.15" customHeight="1" x14ac:dyDescent="0.2"/>
    <row r="368" s="429" customFormat="1" ht="13.15" customHeight="1" x14ac:dyDescent="0.2"/>
    <row r="369" s="429" customFormat="1" ht="13.15" customHeight="1" x14ac:dyDescent="0.2"/>
    <row r="370" s="429" customFormat="1" ht="13.15" customHeight="1" x14ac:dyDescent="0.2"/>
    <row r="371" s="429" customFormat="1" ht="13.15" customHeight="1" x14ac:dyDescent="0.2"/>
    <row r="372" s="429" customFormat="1" ht="13.15" customHeight="1" x14ac:dyDescent="0.2"/>
    <row r="373" s="429" customFormat="1" ht="13.15" customHeight="1" x14ac:dyDescent="0.2"/>
    <row r="374" s="429" customFormat="1" ht="13.15" customHeight="1" x14ac:dyDescent="0.2"/>
    <row r="375" s="429" customFormat="1" ht="13.15" customHeight="1" x14ac:dyDescent="0.2"/>
    <row r="376" s="429" customFormat="1" ht="13.15" customHeight="1" x14ac:dyDescent="0.2"/>
    <row r="377" s="429" customFormat="1" ht="13.15" customHeight="1" x14ac:dyDescent="0.2"/>
    <row r="378" s="429" customFormat="1" ht="13.15" customHeight="1" x14ac:dyDescent="0.2"/>
    <row r="379" s="429" customFormat="1" ht="13.15" customHeight="1" x14ac:dyDescent="0.2"/>
    <row r="380" s="429" customFormat="1" ht="13.15" customHeight="1" x14ac:dyDescent="0.2"/>
    <row r="381" s="429" customFormat="1" ht="13.15" customHeight="1" x14ac:dyDescent="0.2"/>
    <row r="382" s="429" customFormat="1" ht="13.15" customHeight="1" x14ac:dyDescent="0.2"/>
    <row r="383" s="429" customFormat="1" ht="13.15" customHeight="1" x14ac:dyDescent="0.2"/>
    <row r="384" s="429" customFormat="1" ht="13.15" customHeight="1" x14ac:dyDescent="0.2"/>
    <row r="385" s="429" customFormat="1" ht="13.15" customHeight="1" x14ac:dyDescent="0.2"/>
    <row r="386" s="429" customFormat="1" ht="13.15" customHeight="1" x14ac:dyDescent="0.2"/>
    <row r="387" s="429" customFormat="1" ht="13.15" customHeight="1" x14ac:dyDescent="0.2"/>
    <row r="388" s="429" customFormat="1" ht="13.15" customHeight="1" x14ac:dyDescent="0.2"/>
    <row r="389" s="429" customFormat="1" ht="13.15" customHeight="1" x14ac:dyDescent="0.2"/>
    <row r="390" s="429" customFormat="1" ht="13.15" customHeight="1" x14ac:dyDescent="0.2"/>
    <row r="391" s="429" customFormat="1" ht="13.15" customHeight="1" x14ac:dyDescent="0.2"/>
    <row r="392" s="429" customFormat="1" ht="13.15" customHeight="1" x14ac:dyDescent="0.2"/>
    <row r="393" s="429" customFormat="1" ht="13.15" customHeight="1" x14ac:dyDescent="0.2"/>
    <row r="394" s="429" customFormat="1" ht="13.15" customHeight="1" x14ac:dyDescent="0.2"/>
    <row r="395" s="429" customFormat="1" ht="13.15" customHeight="1" x14ac:dyDescent="0.2"/>
    <row r="396" s="429" customFormat="1" ht="13.15" customHeight="1" x14ac:dyDescent="0.2"/>
    <row r="397" s="429" customFormat="1" ht="13.15" customHeight="1" x14ac:dyDescent="0.2"/>
    <row r="398" s="429" customFormat="1" ht="13.15" customHeight="1" x14ac:dyDescent="0.2"/>
    <row r="399" s="429" customFormat="1" ht="13.15" customHeight="1" x14ac:dyDescent="0.2"/>
    <row r="400" s="429" customFormat="1" ht="13.15" customHeight="1" x14ac:dyDescent="0.2"/>
    <row r="401" s="429" customFormat="1" ht="13.15" customHeight="1" x14ac:dyDescent="0.2"/>
    <row r="402" s="429" customFormat="1" ht="13.15" customHeight="1" x14ac:dyDescent="0.2"/>
    <row r="403" s="429" customFormat="1" ht="13.15" customHeight="1" x14ac:dyDescent="0.2"/>
    <row r="404" s="429" customFormat="1" ht="13.15" customHeight="1" x14ac:dyDescent="0.2"/>
    <row r="405" s="429" customFormat="1" ht="13.15" customHeight="1" x14ac:dyDescent="0.2"/>
    <row r="406" s="429" customFormat="1" ht="13.15" customHeight="1" x14ac:dyDescent="0.2"/>
    <row r="407" s="429" customFormat="1" ht="13.15" customHeight="1" x14ac:dyDescent="0.2"/>
    <row r="408" s="429" customFormat="1" ht="13.15" customHeight="1" x14ac:dyDescent="0.2"/>
    <row r="409" s="429" customFormat="1" ht="13.15" customHeight="1" x14ac:dyDescent="0.2"/>
    <row r="410" s="429" customFormat="1" ht="13.15" customHeight="1" x14ac:dyDescent="0.2"/>
    <row r="411" s="429" customFormat="1" ht="13.15" customHeight="1" x14ac:dyDescent="0.2"/>
    <row r="412" s="429" customFormat="1" ht="13.15" customHeight="1" x14ac:dyDescent="0.2"/>
    <row r="413" s="429" customFormat="1" ht="13.15" customHeight="1" x14ac:dyDescent="0.2"/>
    <row r="414" s="429" customFormat="1" ht="13.15" customHeight="1" x14ac:dyDescent="0.2"/>
    <row r="415" s="429" customFormat="1" ht="13.15" customHeight="1" x14ac:dyDescent="0.2"/>
    <row r="416" s="429" customFormat="1" ht="13.15" customHeight="1" x14ac:dyDescent="0.2"/>
    <row r="417" s="429" customFormat="1" ht="13.15" customHeight="1" x14ac:dyDescent="0.2"/>
    <row r="418" s="429" customFormat="1" ht="13.15" customHeight="1" x14ac:dyDescent="0.2"/>
    <row r="419" s="429" customFormat="1" ht="13.15" customHeight="1" x14ac:dyDescent="0.2"/>
    <row r="420" s="429" customFormat="1" ht="13.15" customHeight="1" x14ac:dyDescent="0.2"/>
    <row r="421" s="429" customFormat="1" ht="13.15" customHeight="1" x14ac:dyDescent="0.2"/>
    <row r="422" s="429" customFormat="1" ht="13.15" customHeight="1" x14ac:dyDescent="0.2"/>
    <row r="423" s="429" customFormat="1" ht="13.15" customHeight="1" x14ac:dyDescent="0.2"/>
    <row r="424" s="429" customFormat="1" ht="13.15" customHeight="1" x14ac:dyDescent="0.2"/>
    <row r="425" s="429" customFormat="1" ht="13.15" customHeight="1" x14ac:dyDescent="0.2"/>
    <row r="426" s="429" customFormat="1" ht="13.15" customHeight="1" x14ac:dyDescent="0.2"/>
    <row r="427" s="429" customFormat="1" ht="13.15" customHeight="1" x14ac:dyDescent="0.2"/>
    <row r="428" s="429" customFormat="1" ht="13.15" customHeight="1" x14ac:dyDescent="0.2"/>
    <row r="429" s="429" customFormat="1" ht="13.15" customHeight="1" x14ac:dyDescent="0.2"/>
    <row r="430" s="429" customFormat="1" ht="13.15" customHeight="1" x14ac:dyDescent="0.2"/>
    <row r="431" s="429" customFormat="1" ht="13.15" customHeight="1" x14ac:dyDescent="0.2"/>
    <row r="432" s="429" customFormat="1" ht="13.15" customHeight="1" x14ac:dyDescent="0.2"/>
    <row r="433" s="429" customFormat="1" ht="13.15" customHeight="1" x14ac:dyDescent="0.2"/>
    <row r="434" s="429" customFormat="1" ht="13.15" customHeight="1" x14ac:dyDescent="0.2"/>
    <row r="435" s="429" customFormat="1" ht="13.15" customHeight="1" x14ac:dyDescent="0.2"/>
    <row r="436" s="429" customFormat="1" ht="13.15" customHeight="1" x14ac:dyDescent="0.2"/>
    <row r="437" s="429" customFormat="1" ht="13.15" customHeight="1" x14ac:dyDescent="0.2"/>
    <row r="438" s="429" customFormat="1" ht="13.15" customHeight="1" x14ac:dyDescent="0.2"/>
    <row r="439" s="429" customFormat="1" ht="13.15" customHeight="1" x14ac:dyDescent="0.2"/>
    <row r="440" s="429" customFormat="1" ht="13.15" customHeight="1" x14ac:dyDescent="0.2"/>
    <row r="441" s="429" customFormat="1" ht="13.15" customHeight="1" x14ac:dyDescent="0.2"/>
    <row r="442" s="429" customFormat="1" ht="13.15" customHeight="1" x14ac:dyDescent="0.2"/>
    <row r="443" s="429" customFormat="1" ht="13.15" customHeight="1" x14ac:dyDescent="0.2"/>
    <row r="444" s="429" customFormat="1" ht="13.15" customHeight="1" x14ac:dyDescent="0.2"/>
    <row r="445" s="429" customFormat="1" ht="13.15" customHeight="1" x14ac:dyDescent="0.2"/>
    <row r="446" s="429" customFormat="1" ht="13.15" customHeight="1" x14ac:dyDescent="0.2"/>
    <row r="447" s="429" customFormat="1" ht="13.15" customHeight="1" x14ac:dyDescent="0.2"/>
    <row r="448" s="429" customFormat="1" ht="13.15" customHeight="1" x14ac:dyDescent="0.2"/>
    <row r="449" spans="2:13" s="429" customFormat="1" ht="13.15" customHeight="1" x14ac:dyDescent="0.2"/>
    <row r="450" spans="2:13" s="429" customFormat="1" ht="13.15" customHeight="1" x14ac:dyDescent="0.2"/>
    <row r="451" spans="2:13" s="429" customFormat="1" ht="13.15" customHeight="1" x14ac:dyDescent="0.2"/>
    <row r="452" spans="2:13" s="429" customFormat="1" ht="13.15" customHeight="1" x14ac:dyDescent="0.2"/>
    <row r="453" spans="2:13" s="429" customFormat="1" ht="13.15" customHeight="1" x14ac:dyDescent="0.2"/>
    <row r="454" spans="2:13" s="429" customFormat="1" ht="13.15" customHeight="1" x14ac:dyDescent="0.2"/>
    <row r="455" spans="2:13" s="429" customFormat="1" ht="13.15" customHeight="1" x14ac:dyDescent="0.2"/>
    <row r="456" spans="2:13" s="429" customFormat="1" ht="13.15" customHeight="1" x14ac:dyDescent="0.2"/>
    <row r="457" spans="2:13" s="429" customFormat="1" ht="13.15" customHeight="1" x14ac:dyDescent="0.2"/>
    <row r="458" spans="2:13" s="429" customFormat="1" ht="13.15" customHeight="1" x14ac:dyDescent="0.2"/>
    <row r="459" spans="2:13" s="429" customFormat="1" ht="13.15" customHeight="1" x14ac:dyDescent="0.2"/>
    <row r="460" spans="2:13" ht="13.15" customHeight="1" x14ac:dyDescent="0.2">
      <c r="B460" s="429"/>
      <c r="C460" s="429"/>
      <c r="D460" s="429"/>
      <c r="E460" s="429"/>
      <c r="F460" s="429"/>
      <c r="G460" s="429"/>
      <c r="H460" s="429"/>
      <c r="I460" s="429"/>
      <c r="J460" s="429"/>
      <c r="K460" s="429"/>
      <c r="L460" s="429"/>
      <c r="M460" s="429"/>
    </row>
    <row r="461" spans="2:13" ht="13.15" customHeight="1" x14ac:dyDescent="0.2">
      <c r="B461" s="429"/>
      <c r="C461" s="429"/>
      <c r="D461" s="429"/>
      <c r="E461" s="429"/>
      <c r="F461" s="429"/>
      <c r="G461" s="429"/>
      <c r="H461" s="429"/>
      <c r="I461" s="429"/>
      <c r="J461" s="429"/>
      <c r="K461" s="429"/>
      <c r="L461" s="429"/>
      <c r="M461" s="429"/>
    </row>
    <row r="462" spans="2:13" ht="13.15" customHeight="1" x14ac:dyDescent="0.2">
      <c r="B462" s="429"/>
      <c r="C462" s="429"/>
      <c r="D462" s="429"/>
      <c r="E462" s="429"/>
      <c r="F462" s="429"/>
      <c r="G462" s="429"/>
      <c r="H462" s="429"/>
      <c r="I462" s="429"/>
      <c r="J462" s="429"/>
      <c r="K462" s="429"/>
      <c r="L462" s="429"/>
      <c r="M462" s="429"/>
    </row>
    <row r="463" spans="2:13" ht="13.15" customHeight="1" x14ac:dyDescent="0.2">
      <c r="B463" s="429"/>
      <c r="C463" s="429"/>
      <c r="D463" s="429"/>
      <c r="E463" s="429"/>
      <c r="F463" s="429"/>
      <c r="G463" s="429"/>
      <c r="H463" s="429"/>
      <c r="I463" s="429"/>
      <c r="J463" s="429"/>
      <c r="K463" s="429"/>
    </row>
    <row r="464" spans="2:13" ht="13.15" customHeight="1" x14ac:dyDescent="0.2">
      <c r="D464" s="429"/>
      <c r="E464" s="429"/>
      <c r="F464" s="429"/>
      <c r="G464" s="429"/>
      <c r="H464" s="429"/>
      <c r="I464" s="429"/>
      <c r="J464" s="429"/>
      <c r="K464" s="429"/>
    </row>
    <row r="465" spans="4:11" ht="13.15" customHeight="1" x14ac:dyDescent="0.2">
      <c r="D465" s="429"/>
      <c r="E465" s="429"/>
      <c r="F465" s="429"/>
      <c r="G465" s="429"/>
      <c r="H465" s="429"/>
      <c r="I465" s="429"/>
      <c r="J465" s="429"/>
      <c r="K465" s="429"/>
    </row>
    <row r="466" spans="4:11" ht="13.15" customHeight="1" x14ac:dyDescent="0.2">
      <c r="D466" s="429"/>
      <c r="E466" s="429"/>
      <c r="F466" s="429"/>
      <c r="G466" s="429"/>
      <c r="H466" s="429"/>
      <c r="I466" s="429"/>
      <c r="J466" s="429"/>
      <c r="K466" s="429"/>
    </row>
    <row r="467" spans="4:11" ht="13.15" customHeight="1" x14ac:dyDescent="0.2">
      <c r="D467" s="429"/>
      <c r="E467" s="429"/>
      <c r="F467" s="429"/>
      <c r="G467" s="429"/>
      <c r="H467" s="429"/>
      <c r="I467" s="429"/>
      <c r="J467" s="429"/>
      <c r="K467" s="429"/>
    </row>
    <row r="468" spans="4:11" ht="13.15" customHeight="1" x14ac:dyDescent="0.2">
      <c r="D468" s="429"/>
      <c r="E468" s="429"/>
      <c r="F468" s="429"/>
      <c r="G468" s="429"/>
      <c r="H468" s="429"/>
      <c r="I468" s="429"/>
      <c r="J468" s="429"/>
      <c r="K468" s="429"/>
    </row>
    <row r="469" spans="4:11" ht="13.15" customHeight="1" x14ac:dyDescent="0.2">
      <c r="D469" s="429"/>
      <c r="E469" s="429"/>
      <c r="F469" s="429"/>
      <c r="G469" s="429"/>
      <c r="H469" s="429"/>
      <c r="I469" s="429"/>
      <c r="J469" s="429"/>
      <c r="K469" s="429"/>
    </row>
    <row r="470" spans="4:11" ht="13.15" customHeight="1" x14ac:dyDescent="0.2">
      <c r="D470" s="429"/>
      <c r="E470" s="429"/>
      <c r="F470" s="429"/>
      <c r="G470" s="429"/>
      <c r="H470" s="429"/>
      <c r="I470" s="429"/>
      <c r="J470" s="429"/>
      <c r="K470" s="429"/>
    </row>
    <row r="471" spans="4:11" ht="13.15" customHeight="1" x14ac:dyDescent="0.2">
      <c r="D471" s="429"/>
      <c r="E471" s="429"/>
      <c r="F471" s="429"/>
      <c r="G471" s="429"/>
      <c r="H471" s="429"/>
      <c r="I471" s="429"/>
      <c r="J471" s="429"/>
      <c r="K471" s="429"/>
    </row>
    <row r="472" spans="4:11" ht="13.15" customHeight="1" x14ac:dyDescent="0.2">
      <c r="D472" s="429"/>
      <c r="E472" s="429"/>
      <c r="F472" s="429"/>
      <c r="G472" s="429"/>
      <c r="H472" s="429"/>
      <c r="I472" s="429"/>
      <c r="J472" s="429"/>
      <c r="K472" s="429"/>
    </row>
    <row r="473" spans="4:11" ht="13.15" customHeight="1" x14ac:dyDescent="0.2">
      <c r="D473" s="429"/>
      <c r="E473" s="429"/>
      <c r="F473" s="429"/>
      <c r="G473" s="429"/>
      <c r="H473" s="429"/>
      <c r="I473" s="429"/>
      <c r="J473" s="429"/>
      <c r="K473" s="429"/>
    </row>
    <row r="474" spans="4:11" ht="13.15" customHeight="1" x14ac:dyDescent="0.2">
      <c r="D474" s="429"/>
      <c r="E474" s="429"/>
      <c r="F474" s="429"/>
      <c r="G474" s="429"/>
      <c r="H474" s="429"/>
      <c r="I474" s="429"/>
      <c r="J474" s="429"/>
      <c r="K474" s="429"/>
    </row>
    <row r="475" spans="4:11" ht="13.15" customHeight="1" x14ac:dyDescent="0.2">
      <c r="D475" s="429"/>
      <c r="E475" s="429"/>
      <c r="F475" s="429"/>
      <c r="G475" s="429"/>
      <c r="H475" s="429"/>
      <c r="I475" s="429"/>
      <c r="J475" s="429"/>
      <c r="K475" s="429"/>
    </row>
    <row r="476" spans="4:11" ht="13.15" customHeight="1" x14ac:dyDescent="0.2">
      <c r="D476" s="429"/>
      <c r="E476" s="429"/>
      <c r="F476" s="429"/>
      <c r="G476" s="429"/>
      <c r="H476" s="429"/>
      <c r="I476" s="429"/>
      <c r="J476" s="429"/>
      <c r="K476" s="429"/>
    </row>
    <row r="477" spans="4:11" ht="13.15" customHeight="1" x14ac:dyDescent="0.2">
      <c r="D477" s="429"/>
      <c r="E477" s="429"/>
      <c r="F477" s="429"/>
      <c r="G477" s="429"/>
      <c r="H477" s="429"/>
      <c r="I477" s="429"/>
      <c r="J477" s="429"/>
      <c r="K477" s="429"/>
    </row>
    <row r="478" spans="4:11" ht="13.15" customHeight="1" x14ac:dyDescent="0.2">
      <c r="D478" s="429"/>
      <c r="E478" s="429"/>
      <c r="F478" s="429"/>
      <c r="G478" s="429"/>
      <c r="H478" s="429"/>
      <c r="I478" s="429"/>
      <c r="J478" s="429"/>
      <c r="K478" s="429"/>
    </row>
    <row r="479" spans="4:11" ht="13.15" customHeight="1" x14ac:dyDescent="0.2">
      <c r="D479" s="429"/>
      <c r="E479" s="429"/>
      <c r="F479" s="429"/>
      <c r="G479" s="429"/>
      <c r="H479" s="429"/>
      <c r="I479" s="429"/>
      <c r="J479" s="429"/>
      <c r="K479" s="429"/>
    </row>
    <row r="480" spans="4:11" ht="13.15" customHeight="1" x14ac:dyDescent="0.2">
      <c r="D480" s="429"/>
      <c r="E480" s="429"/>
      <c r="F480" s="429"/>
      <c r="G480" s="429"/>
      <c r="H480" s="429"/>
      <c r="I480" s="429"/>
      <c r="J480" s="429"/>
      <c r="K480" s="429"/>
    </row>
    <row r="481" spans="4:11" ht="13.15" customHeight="1" x14ac:dyDescent="0.2">
      <c r="D481" s="429"/>
      <c r="E481" s="429"/>
      <c r="F481" s="429"/>
      <c r="G481" s="429"/>
      <c r="H481" s="429"/>
      <c r="I481" s="429"/>
      <c r="J481" s="429"/>
      <c r="K481" s="429"/>
    </row>
    <row r="482" spans="4:11" ht="13.15" customHeight="1" x14ac:dyDescent="0.2">
      <c r="D482" s="429"/>
      <c r="E482" s="429"/>
      <c r="F482" s="429"/>
      <c r="G482" s="429"/>
      <c r="H482" s="429"/>
      <c r="I482" s="429"/>
      <c r="J482" s="429"/>
      <c r="K482" s="429"/>
    </row>
    <row r="483" spans="4:11" ht="13.15" customHeight="1" x14ac:dyDescent="0.2">
      <c r="D483" s="429"/>
      <c r="E483" s="429"/>
      <c r="F483" s="429"/>
      <c r="G483" s="429"/>
      <c r="H483" s="429"/>
      <c r="I483" s="429"/>
      <c r="J483" s="429"/>
      <c r="K483" s="429"/>
    </row>
    <row r="484" spans="4:11" ht="13.15" customHeight="1" x14ac:dyDescent="0.2">
      <c r="D484" s="429"/>
      <c r="E484" s="429"/>
      <c r="F484" s="429"/>
      <c r="G484" s="429"/>
      <c r="H484" s="429"/>
      <c r="I484" s="429"/>
      <c r="J484" s="429"/>
      <c r="K484" s="429"/>
    </row>
    <row r="485" spans="4:11" ht="13.15" customHeight="1" x14ac:dyDescent="0.2">
      <c r="D485" s="429"/>
      <c r="E485" s="429"/>
      <c r="F485" s="429"/>
      <c r="G485" s="429"/>
      <c r="H485" s="429"/>
      <c r="I485" s="429"/>
      <c r="J485" s="429"/>
      <c r="K485" s="429"/>
    </row>
    <row r="486" spans="4:11" ht="13.15" customHeight="1" x14ac:dyDescent="0.2">
      <c r="D486" s="429"/>
      <c r="E486" s="429"/>
      <c r="F486" s="429"/>
      <c r="G486" s="429"/>
      <c r="H486" s="429"/>
      <c r="I486" s="429"/>
      <c r="J486" s="429"/>
      <c r="K486" s="429"/>
    </row>
    <row r="487" spans="4:11" ht="13.15" customHeight="1" x14ac:dyDescent="0.2">
      <c r="D487" s="429"/>
      <c r="E487" s="429"/>
      <c r="F487" s="429"/>
      <c r="G487" s="429"/>
      <c r="H487" s="429"/>
      <c r="I487" s="429"/>
      <c r="J487" s="429"/>
      <c r="K487" s="429"/>
    </row>
    <row r="488" spans="4:11" ht="13.15" customHeight="1" x14ac:dyDescent="0.2">
      <c r="D488" s="429"/>
      <c r="E488" s="429"/>
      <c r="F488" s="429"/>
      <c r="G488" s="429"/>
      <c r="H488" s="429"/>
      <c r="I488" s="429"/>
      <c r="J488" s="429"/>
      <c r="K488" s="429"/>
    </row>
    <row r="489" spans="4:11" ht="13.15" customHeight="1" x14ac:dyDescent="0.2">
      <c r="D489" s="429"/>
      <c r="E489" s="429"/>
      <c r="F489" s="429"/>
      <c r="G489" s="429"/>
      <c r="H489" s="429"/>
      <c r="I489" s="429"/>
      <c r="J489" s="429"/>
      <c r="K489" s="429"/>
    </row>
    <row r="490" spans="4:11" ht="13.15" customHeight="1" x14ac:dyDescent="0.2">
      <c r="D490" s="429"/>
      <c r="E490" s="429"/>
      <c r="F490" s="429"/>
      <c r="G490" s="429"/>
      <c r="H490" s="429"/>
      <c r="I490" s="429"/>
      <c r="J490" s="429"/>
      <c r="K490" s="429"/>
    </row>
    <row r="491" spans="4:11" ht="13.15" customHeight="1" x14ac:dyDescent="0.2">
      <c r="D491" s="429"/>
      <c r="E491" s="429"/>
      <c r="F491" s="429"/>
      <c r="G491" s="429"/>
      <c r="H491" s="429"/>
      <c r="I491" s="429"/>
      <c r="J491" s="429"/>
      <c r="K491" s="429"/>
    </row>
    <row r="492" spans="4:11" ht="13.15" customHeight="1" x14ac:dyDescent="0.2">
      <c r="D492" s="429"/>
      <c r="E492" s="429"/>
      <c r="F492" s="429"/>
      <c r="G492" s="429"/>
      <c r="H492" s="429"/>
      <c r="I492" s="429"/>
      <c r="J492" s="429"/>
      <c r="K492" s="429"/>
    </row>
    <row r="493" spans="4:11" ht="13.15" customHeight="1" x14ac:dyDescent="0.2">
      <c r="D493" s="429"/>
      <c r="E493" s="429"/>
      <c r="F493" s="429"/>
      <c r="G493" s="429"/>
      <c r="H493" s="429"/>
      <c r="I493" s="429"/>
      <c r="J493" s="429"/>
      <c r="K493" s="429"/>
    </row>
    <row r="494" spans="4:11" ht="13.15" customHeight="1" x14ac:dyDescent="0.2">
      <c r="D494" s="429"/>
      <c r="E494" s="429"/>
      <c r="F494" s="429"/>
      <c r="G494" s="429"/>
      <c r="H494" s="429"/>
      <c r="I494" s="429"/>
      <c r="J494" s="429"/>
      <c r="K494" s="429"/>
    </row>
    <row r="495" spans="4:11" ht="13.15" customHeight="1" x14ac:dyDescent="0.2">
      <c r="D495" s="429"/>
      <c r="E495" s="429"/>
      <c r="F495" s="429"/>
      <c r="G495" s="429"/>
      <c r="H495" s="429"/>
      <c r="I495" s="429"/>
      <c r="J495" s="429"/>
      <c r="K495" s="429"/>
    </row>
    <row r="496" spans="4:11" ht="13.15" customHeight="1" x14ac:dyDescent="0.2">
      <c r="D496" s="429"/>
      <c r="E496" s="429"/>
      <c r="F496" s="429"/>
      <c r="G496" s="429"/>
      <c r="H496" s="429"/>
      <c r="I496" s="429"/>
      <c r="J496" s="429"/>
      <c r="K496" s="429"/>
    </row>
    <row r="497" spans="4:11" ht="13.15" customHeight="1" x14ac:dyDescent="0.2">
      <c r="D497" s="429"/>
      <c r="E497" s="429"/>
      <c r="F497" s="429"/>
      <c r="G497" s="429"/>
      <c r="H497" s="429"/>
      <c r="I497" s="429"/>
      <c r="J497" s="429"/>
      <c r="K497" s="429"/>
    </row>
  </sheetData>
  <sheetProtection algorithmName="SHA-512" hashValue="1sxAf2hwFfkjBVmzg7wvAiU3fLEtzXeD76kopbjIfGLJkyHsJGHlLBqGrN8kucrzAsqLOevxL5eS1vXeDid6sg==" saltValue="2PCOli9zNeluejRf6fSw3Q==" spinCount="100000" sheet="1" objects="1" scenarios="1"/>
  <phoneticPr fontId="0" type="noConversion"/>
  <pageMargins left="0.74803149606299213" right="0.74803149606299213" top="0.98425196850393704" bottom="0.98425196850393704" header="0.51181102362204722" footer="0.51181102362204722"/>
  <pageSetup paperSize="9" scale="58" orientation="portrait" r:id="rId1"/>
  <headerFooter alignWithMargins="0">
    <oddHeader>&amp;L&amp;F&amp;R&amp;"Arial,Vet"&amp;A</oddHeader>
    <oddFooter>&amp;L&amp;"Arial,Vet"keizer / goedhart&amp;C&amp;"Arial,Vet"pagina &amp;P&amp;R&amp;"Arial,Vet"&amp;D</oddFooter>
  </headerFooter>
  <rowBreaks count="1" manualBreakCount="1">
    <brk id="51" min="1" max="12" man="1"/>
  </rowBreaks>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N226"/>
  <sheetViews>
    <sheetView zoomScale="85" zoomScaleNormal="85" workbookViewId="0">
      <selection activeCell="B2" sqref="B2"/>
    </sheetView>
  </sheetViews>
  <sheetFormatPr defaultColWidth="9.140625" defaultRowHeight="13.15" customHeight="1" x14ac:dyDescent="0.2"/>
  <cols>
    <col min="1" max="1" width="3.7109375" style="429" customWidth="1"/>
    <col min="2" max="3" width="2.7109375" style="128" customWidth="1"/>
    <col min="4" max="4" width="35.5703125" style="128" customWidth="1"/>
    <col min="5" max="5" width="10.7109375" style="128" customWidth="1"/>
    <col min="6" max="7" width="16.7109375" style="128" customWidth="1"/>
    <col min="8" max="11" width="16.5703125" style="131" customWidth="1"/>
    <col min="12" max="12" width="16.5703125" style="131" hidden="1" customWidth="1"/>
    <col min="13" max="13" width="2.7109375" style="131" customWidth="1"/>
    <col min="14" max="14" width="2.7109375" style="128" customWidth="1"/>
    <col min="15" max="15" width="10.7109375" style="826" customWidth="1"/>
    <col min="16" max="16" width="11.5703125" style="429" bestFit="1" customWidth="1"/>
    <col min="17" max="17" width="13.28515625" style="429" customWidth="1"/>
    <col min="18" max="24" width="10.7109375" style="429" customWidth="1"/>
    <col min="25" max="40" width="9.140625" style="429"/>
    <col min="41" max="16384" width="9.140625" style="128"/>
  </cols>
  <sheetData>
    <row r="1" spans="1:29" ht="13.15" customHeight="1" x14ac:dyDescent="0.2">
      <c r="B1" s="429"/>
      <c r="C1" s="429"/>
      <c r="D1" s="429"/>
      <c r="E1" s="429"/>
      <c r="F1" s="429"/>
      <c r="G1" s="429"/>
      <c r="H1" s="560"/>
      <c r="I1" s="560"/>
      <c r="J1" s="560"/>
      <c r="K1" s="560"/>
      <c r="L1" s="560"/>
      <c r="M1" s="560"/>
      <c r="N1" s="429"/>
    </row>
    <row r="2" spans="1:29" s="825" customFormat="1" ht="13.15" customHeight="1" x14ac:dyDescent="0.3">
      <c r="A2" s="429"/>
      <c r="B2" s="80"/>
      <c r="C2" s="1288"/>
      <c r="D2" s="1288"/>
      <c r="E2" s="1288"/>
      <c r="F2" s="1288"/>
      <c r="G2" s="1288"/>
      <c r="H2" s="1289"/>
      <c r="I2" s="1289"/>
      <c r="J2" s="1289"/>
      <c r="K2" s="1289"/>
      <c r="L2" s="1289"/>
      <c r="M2" s="1290"/>
      <c r="N2" s="1364"/>
      <c r="P2" s="429"/>
      <c r="Q2" s="429"/>
      <c r="R2" s="429"/>
      <c r="S2" s="429"/>
      <c r="T2" s="429"/>
      <c r="U2" s="429"/>
      <c r="V2" s="429"/>
      <c r="W2" s="429"/>
      <c r="X2" s="429"/>
      <c r="Y2" s="429"/>
      <c r="Z2" s="429"/>
      <c r="AA2" s="429"/>
      <c r="AB2" s="429"/>
      <c r="AC2" s="827"/>
    </row>
    <row r="3" spans="1:29" s="429" customFormat="1" ht="13.15" customHeight="1" x14ac:dyDescent="0.2">
      <c r="B3" s="84"/>
      <c r="C3" s="85"/>
      <c r="D3" s="85"/>
      <c r="E3" s="85"/>
      <c r="F3" s="85"/>
      <c r="G3" s="85"/>
      <c r="H3" s="78"/>
      <c r="I3" s="78"/>
      <c r="J3" s="78"/>
      <c r="K3" s="78"/>
      <c r="L3" s="78"/>
      <c r="M3" s="78"/>
      <c r="N3" s="85"/>
      <c r="AC3" s="826"/>
    </row>
    <row r="4" spans="1:29" s="429" customFormat="1" ht="18" customHeight="1" x14ac:dyDescent="0.3">
      <c r="A4" s="820"/>
      <c r="B4" s="675"/>
      <c r="C4" s="201" t="s">
        <v>898</v>
      </c>
      <c r="D4" s="53"/>
      <c r="E4" s="53"/>
      <c r="F4" s="53"/>
      <c r="G4" s="53"/>
      <c r="H4" s="60"/>
      <c r="I4" s="60"/>
      <c r="J4" s="60"/>
      <c r="K4" s="60"/>
      <c r="L4" s="60"/>
      <c r="M4" s="60"/>
      <c r="N4" s="53"/>
      <c r="AC4" s="826"/>
    </row>
    <row r="5" spans="1:29" s="429" customFormat="1" ht="13.15" customHeight="1" x14ac:dyDescent="0.25">
      <c r="A5" s="618"/>
      <c r="B5" s="678"/>
      <c r="C5" s="684" t="str">
        <f>'geg ll'!G8</f>
        <v>Voorbeeld SWV PO Passend Onderwijs Noord-Kennemerland</v>
      </c>
      <c r="D5" s="249"/>
      <c r="E5" s="249"/>
      <c r="F5" s="249"/>
      <c r="G5" s="249"/>
      <c r="H5" s="651"/>
      <c r="I5" s="651"/>
      <c r="J5" s="651"/>
      <c r="K5" s="671"/>
      <c r="L5" s="671"/>
      <c r="M5" s="651"/>
      <c r="N5" s="249"/>
      <c r="AC5" s="826"/>
    </row>
    <row r="6" spans="1:29" s="429" customFormat="1" ht="13.15" customHeight="1" x14ac:dyDescent="0.2">
      <c r="B6" s="34"/>
      <c r="C6" s="290"/>
      <c r="D6" s="85"/>
      <c r="E6" s="85"/>
      <c r="F6" s="85"/>
      <c r="G6" s="85"/>
      <c r="H6" s="78"/>
      <c r="I6" s="78"/>
      <c r="J6" s="78"/>
      <c r="K6" s="78"/>
      <c r="L6" s="78"/>
      <c r="M6" s="78"/>
      <c r="N6" s="85"/>
      <c r="P6" s="490"/>
      <c r="Q6" s="490"/>
      <c r="R6" s="490"/>
      <c r="S6" s="490"/>
      <c r="T6" s="490"/>
      <c r="U6" s="490"/>
      <c r="V6" s="490"/>
      <c r="W6" s="490"/>
      <c r="X6" s="490"/>
      <c r="Y6" s="490"/>
      <c r="Z6" s="490"/>
      <c r="AA6" s="490"/>
      <c r="AB6" s="490"/>
      <c r="AC6" s="826"/>
    </row>
    <row r="7" spans="1:29" s="490" customFormat="1" ht="13.15" customHeight="1" x14ac:dyDescent="0.2">
      <c r="A7" s="429"/>
      <c r="B7" s="34"/>
      <c r="C7" s="290"/>
      <c r="D7" s="85"/>
      <c r="E7" s="85"/>
      <c r="F7" s="85"/>
      <c r="G7" s="85"/>
      <c r="H7" s="78"/>
      <c r="I7" s="291"/>
      <c r="J7" s="78"/>
      <c r="K7" s="78"/>
      <c r="L7" s="78"/>
      <c r="M7" s="78"/>
      <c r="N7" s="85"/>
      <c r="P7" s="429"/>
      <c r="Q7" s="429"/>
      <c r="R7" s="429"/>
      <c r="S7" s="429"/>
      <c r="T7" s="429"/>
      <c r="U7" s="429"/>
      <c r="V7" s="429"/>
      <c r="W7" s="429"/>
      <c r="X7" s="429"/>
      <c r="Y7" s="429"/>
      <c r="Z7" s="429"/>
      <c r="AA7" s="429"/>
      <c r="AB7" s="429"/>
      <c r="AC7" s="828"/>
    </row>
    <row r="8" spans="1:29" s="429" customFormat="1" ht="13.15" customHeight="1" x14ac:dyDescent="0.2">
      <c r="A8" s="616"/>
      <c r="B8" s="292"/>
      <c r="C8" s="293"/>
      <c r="D8" s="294"/>
      <c r="E8" s="294"/>
      <c r="F8" s="613">
        <f>tab!D4</f>
        <v>2018</v>
      </c>
      <c r="G8" s="613">
        <f>tab!E4</f>
        <v>2019</v>
      </c>
      <c r="H8" s="613">
        <f>tab!F4</f>
        <v>2020</v>
      </c>
      <c r="I8" s="613">
        <f>tab!G4</f>
        <v>2021</v>
      </c>
      <c r="J8" s="613">
        <f>tab!H4</f>
        <v>2022</v>
      </c>
      <c r="K8" s="613">
        <f>tab!I4</f>
        <v>2023</v>
      </c>
      <c r="L8" s="613">
        <f>tab!I4</f>
        <v>2023</v>
      </c>
      <c r="M8" s="613"/>
      <c r="N8" s="221"/>
      <c r="AC8" s="826"/>
    </row>
    <row r="9" spans="1:29" s="429" customFormat="1" ht="13.15" customHeight="1" x14ac:dyDescent="0.2">
      <c r="B9" s="88"/>
      <c r="C9" s="65"/>
      <c r="D9" s="64"/>
      <c r="E9" s="64"/>
      <c r="F9" s="85"/>
      <c r="G9" s="85"/>
      <c r="H9" s="62"/>
      <c r="I9" s="62"/>
      <c r="J9" s="62"/>
      <c r="K9" s="62"/>
      <c r="L9" s="62"/>
      <c r="M9" s="62"/>
      <c r="N9" s="85"/>
      <c r="AC9" s="826"/>
    </row>
    <row r="10" spans="1:29" s="429" customFormat="1" ht="13.15" customHeight="1" x14ac:dyDescent="0.2">
      <c r="B10" s="88"/>
      <c r="C10" s="918"/>
      <c r="D10" s="916"/>
      <c r="E10" s="916"/>
      <c r="F10" s="868"/>
      <c r="G10" s="868"/>
      <c r="H10" s="914"/>
      <c r="I10" s="914"/>
      <c r="J10" s="914"/>
      <c r="K10" s="914"/>
      <c r="L10" s="914"/>
      <c r="M10" s="914"/>
      <c r="N10" s="85"/>
      <c r="AC10" s="826"/>
    </row>
    <row r="11" spans="1:29" s="429" customFormat="1" ht="13.15" customHeight="1" x14ac:dyDescent="0.2">
      <c r="B11" s="84"/>
      <c r="C11" s="868"/>
      <c r="D11" s="912" t="s">
        <v>268</v>
      </c>
      <c r="E11" s="940"/>
      <c r="F11" s="868"/>
      <c r="G11" s="868"/>
      <c r="H11" s="914"/>
      <c r="I11" s="914"/>
      <c r="J11" s="914"/>
      <c r="K11" s="914"/>
      <c r="L11" s="914"/>
      <c r="M11" s="914"/>
      <c r="N11" s="85"/>
      <c r="AC11" s="826"/>
    </row>
    <row r="12" spans="1:29" s="490" customFormat="1" ht="13.15" customHeight="1" x14ac:dyDescent="0.2">
      <c r="A12" s="429"/>
      <c r="B12" s="84"/>
      <c r="C12" s="868"/>
      <c r="D12" s="868"/>
      <c r="E12" s="868"/>
      <c r="F12" s="868"/>
      <c r="G12" s="868"/>
      <c r="H12" s="868"/>
      <c r="I12" s="868"/>
      <c r="J12" s="868"/>
      <c r="K12" s="868"/>
      <c r="L12" s="868"/>
      <c r="M12" s="868"/>
      <c r="N12" s="78"/>
      <c r="P12" s="429"/>
      <c r="Q12" s="429"/>
      <c r="R12" s="429"/>
      <c r="S12" s="429"/>
      <c r="T12" s="429"/>
      <c r="U12" s="429"/>
      <c r="V12" s="429"/>
      <c r="W12" s="429"/>
      <c r="X12" s="429"/>
      <c r="Y12" s="429"/>
      <c r="Z12" s="429"/>
      <c r="AA12" s="429"/>
      <c r="AB12" s="429"/>
      <c r="AC12" s="828"/>
    </row>
    <row r="13" spans="1:29" s="429" customFormat="1" ht="13.15" customHeight="1" x14ac:dyDescent="0.2">
      <c r="B13" s="84"/>
      <c r="C13" s="868"/>
      <c r="D13" s="912" t="s">
        <v>196</v>
      </c>
      <c r="E13" s="940"/>
      <c r="F13" s="868"/>
      <c r="G13" s="868"/>
      <c r="H13" s="868"/>
      <c r="I13" s="868"/>
      <c r="J13" s="868"/>
      <c r="K13" s="868"/>
      <c r="L13" s="868"/>
      <c r="M13" s="868"/>
      <c r="N13" s="85"/>
      <c r="AC13" s="826"/>
    </row>
    <row r="14" spans="1:29" s="429" customFormat="1" ht="13.15" customHeight="1" x14ac:dyDescent="0.2">
      <c r="B14" s="84"/>
      <c r="C14" s="868"/>
      <c r="D14" s="868" t="s">
        <v>416</v>
      </c>
      <c r="E14" s="868"/>
      <c r="F14" s="1035">
        <v>0</v>
      </c>
      <c r="G14" s="1035">
        <v>0</v>
      </c>
      <c r="H14" s="1035">
        <v>0</v>
      </c>
      <c r="I14" s="1035">
        <f>H14</f>
        <v>0</v>
      </c>
      <c r="J14" s="1035">
        <f>I14</f>
        <v>0</v>
      </c>
      <c r="K14" s="1035">
        <f>J14</f>
        <v>0</v>
      </c>
      <c r="L14" s="1336">
        <f>K14</f>
        <v>0</v>
      </c>
      <c r="M14" s="919"/>
      <c r="N14" s="85"/>
      <c r="AC14" s="826"/>
    </row>
    <row r="15" spans="1:29" s="429" customFormat="1" ht="13.15" customHeight="1" x14ac:dyDescent="0.2">
      <c r="B15" s="84"/>
      <c r="C15" s="868"/>
      <c r="D15" s="868" t="s">
        <v>417</v>
      </c>
      <c r="E15" s="868"/>
      <c r="F15" s="1062">
        <f>act!F43</f>
        <v>0</v>
      </c>
      <c r="G15" s="1062">
        <f>act!G43</f>
        <v>0</v>
      </c>
      <c r="H15" s="1062">
        <f>act!H43</f>
        <v>0</v>
      </c>
      <c r="I15" s="1062">
        <f>act!I43</f>
        <v>0</v>
      </c>
      <c r="J15" s="1062">
        <f>act!J43</f>
        <v>0</v>
      </c>
      <c r="K15" s="1062">
        <f>act!K43</f>
        <v>0</v>
      </c>
      <c r="L15" s="1062">
        <f>+act!J43</f>
        <v>0</v>
      </c>
      <c r="M15" s="1022"/>
      <c r="N15" s="85"/>
      <c r="AC15" s="826"/>
    </row>
    <row r="16" spans="1:29" s="429" customFormat="1" ht="13.15" customHeight="1" x14ac:dyDescent="0.2">
      <c r="B16" s="84"/>
      <c r="C16" s="868"/>
      <c r="D16" s="868" t="s">
        <v>418</v>
      </c>
      <c r="E16" s="868"/>
      <c r="F16" s="1035">
        <v>0</v>
      </c>
      <c r="G16" s="1035">
        <v>0</v>
      </c>
      <c r="H16" s="1035">
        <v>0</v>
      </c>
      <c r="I16" s="1035">
        <f>H16</f>
        <v>0</v>
      </c>
      <c r="J16" s="1035">
        <f>I16</f>
        <v>0</v>
      </c>
      <c r="K16" s="1035">
        <f>J16</f>
        <v>0</v>
      </c>
      <c r="L16" s="1336">
        <f>K16</f>
        <v>0</v>
      </c>
      <c r="M16" s="1022"/>
      <c r="N16" s="85"/>
      <c r="AC16" s="826"/>
    </row>
    <row r="17" spans="1:29" s="490" customFormat="1" ht="13.15" customHeight="1" x14ac:dyDescent="0.2">
      <c r="A17" s="429"/>
      <c r="B17" s="84"/>
      <c r="C17" s="868"/>
      <c r="D17" s="927"/>
      <c r="E17" s="927"/>
      <c r="F17" s="1081">
        <f>SUM(F14:F16)</f>
        <v>0</v>
      </c>
      <c r="G17" s="1081">
        <f t="shared" ref="G17:L17" si="0">SUM(G14:G16)</f>
        <v>0</v>
      </c>
      <c r="H17" s="1081">
        <f t="shared" si="0"/>
        <v>0</v>
      </c>
      <c r="I17" s="1081">
        <f t="shared" si="0"/>
        <v>0</v>
      </c>
      <c r="J17" s="1081">
        <f t="shared" si="0"/>
        <v>0</v>
      </c>
      <c r="K17" s="1081">
        <f t="shared" si="0"/>
        <v>0</v>
      </c>
      <c r="L17" s="1081">
        <f t="shared" si="0"/>
        <v>0</v>
      </c>
      <c r="M17" s="1024"/>
      <c r="N17" s="85"/>
      <c r="P17" s="429"/>
      <c r="Q17" s="429"/>
      <c r="R17" s="429"/>
      <c r="S17" s="429"/>
      <c r="T17" s="429"/>
      <c r="U17" s="429"/>
      <c r="V17" s="429"/>
      <c r="W17" s="429"/>
      <c r="X17" s="429"/>
      <c r="Y17" s="429"/>
      <c r="Z17" s="429"/>
      <c r="AA17" s="429"/>
      <c r="AB17" s="429"/>
      <c r="AC17" s="828"/>
    </row>
    <row r="18" spans="1:29" s="429" customFormat="1" ht="13.15" customHeight="1" x14ac:dyDescent="0.2">
      <c r="B18" s="84"/>
      <c r="C18" s="868"/>
      <c r="D18" s="912" t="s">
        <v>203</v>
      </c>
      <c r="E18" s="940"/>
      <c r="F18" s="868"/>
      <c r="G18" s="868"/>
      <c r="H18" s="1022"/>
      <c r="I18" s="1022"/>
      <c r="J18" s="1022"/>
      <c r="K18" s="1022"/>
      <c r="L18" s="1022"/>
      <c r="M18" s="1022"/>
      <c r="N18" s="85"/>
      <c r="AC18" s="826"/>
    </row>
    <row r="19" spans="1:29" s="429" customFormat="1" ht="13.15" customHeight="1" x14ac:dyDescent="0.2">
      <c r="B19" s="84"/>
      <c r="C19" s="868"/>
      <c r="D19" s="868" t="s">
        <v>419</v>
      </c>
      <c r="E19" s="868"/>
      <c r="F19" s="1035">
        <v>0</v>
      </c>
      <c r="G19" s="1035">
        <v>0</v>
      </c>
      <c r="H19" s="1035">
        <v>0</v>
      </c>
      <c r="I19" s="1035">
        <f t="shared" ref="I19:L21" si="1">H19</f>
        <v>0</v>
      </c>
      <c r="J19" s="1035">
        <f t="shared" si="1"/>
        <v>0</v>
      </c>
      <c r="K19" s="1035">
        <f t="shared" si="1"/>
        <v>0</v>
      </c>
      <c r="L19" s="1336">
        <f t="shared" si="1"/>
        <v>0</v>
      </c>
      <c r="M19" s="1022"/>
      <c r="N19" s="85"/>
      <c r="AC19" s="826"/>
    </row>
    <row r="20" spans="1:29" s="429" customFormat="1" ht="13.15" customHeight="1" x14ac:dyDescent="0.2">
      <c r="B20" s="84"/>
      <c r="C20" s="868"/>
      <c r="D20" s="868" t="s">
        <v>420</v>
      </c>
      <c r="E20" s="868"/>
      <c r="F20" s="1035">
        <v>0</v>
      </c>
      <c r="G20" s="1035">
        <v>0</v>
      </c>
      <c r="H20" s="1035">
        <v>0</v>
      </c>
      <c r="I20" s="1035">
        <f t="shared" si="1"/>
        <v>0</v>
      </c>
      <c r="J20" s="1035">
        <f t="shared" si="1"/>
        <v>0</v>
      </c>
      <c r="K20" s="1035">
        <f t="shared" si="1"/>
        <v>0</v>
      </c>
      <c r="L20" s="1336">
        <f t="shared" si="1"/>
        <v>0</v>
      </c>
      <c r="M20" s="1022"/>
      <c r="N20" s="85"/>
      <c r="AC20" s="826"/>
    </row>
    <row r="21" spans="1:29" s="429" customFormat="1" ht="13.15" customHeight="1" x14ac:dyDescent="0.2">
      <c r="B21" s="84"/>
      <c r="C21" s="868"/>
      <c r="D21" s="868" t="s">
        <v>421</v>
      </c>
      <c r="E21" s="868"/>
      <c r="F21" s="1035">
        <v>0</v>
      </c>
      <c r="G21" s="1035">
        <v>0</v>
      </c>
      <c r="H21" s="1035">
        <v>0</v>
      </c>
      <c r="I21" s="1035">
        <f t="shared" si="1"/>
        <v>0</v>
      </c>
      <c r="J21" s="1035">
        <f t="shared" si="1"/>
        <v>0</v>
      </c>
      <c r="K21" s="1035">
        <f t="shared" si="1"/>
        <v>0</v>
      </c>
      <c r="L21" s="1336">
        <f t="shared" si="1"/>
        <v>0</v>
      </c>
      <c r="M21" s="1022"/>
      <c r="N21" s="85"/>
      <c r="AC21" s="826"/>
    </row>
    <row r="22" spans="1:29" s="490" customFormat="1" ht="13.15" customHeight="1" x14ac:dyDescent="0.2">
      <c r="A22" s="429"/>
      <c r="B22" s="84"/>
      <c r="C22" s="868"/>
      <c r="D22" s="868" t="s">
        <v>422</v>
      </c>
      <c r="E22" s="868"/>
      <c r="F22" s="1042">
        <v>0</v>
      </c>
      <c r="G22" s="1026">
        <f t="shared" ref="G22:L22" si="2">G57-(G17+(SUM(G19:G21)))</f>
        <v>0</v>
      </c>
      <c r="H22" s="1026">
        <f t="shared" si="2"/>
        <v>8004540.2011438934</v>
      </c>
      <c r="I22" s="1026">
        <f t="shared" si="2"/>
        <v>15382780.068727227</v>
      </c>
      <c r="J22" s="1026">
        <f t="shared" si="2"/>
        <v>22431221.728727229</v>
      </c>
      <c r="K22" s="1026">
        <f t="shared" si="2"/>
        <v>29478554.588727228</v>
      </c>
      <c r="L22" s="1026">
        <f t="shared" si="2"/>
        <v>36524788.248727232</v>
      </c>
      <c r="M22" s="1022"/>
      <c r="N22" s="85"/>
      <c r="P22" s="429"/>
      <c r="Q22" s="429"/>
      <c r="R22" s="429"/>
      <c r="S22" s="429"/>
      <c r="T22" s="429"/>
      <c r="U22" s="429"/>
      <c r="V22" s="429"/>
      <c r="W22" s="429"/>
      <c r="X22" s="429"/>
      <c r="Y22" s="429"/>
      <c r="Z22" s="429"/>
      <c r="AA22" s="429"/>
      <c r="AB22" s="429"/>
      <c r="AC22" s="828"/>
    </row>
    <row r="23" spans="1:29" s="429" customFormat="1" ht="13.15" customHeight="1" x14ac:dyDescent="0.2">
      <c r="B23" s="84"/>
      <c r="C23" s="868"/>
      <c r="D23" s="927"/>
      <c r="E23" s="927"/>
      <c r="F23" s="1081">
        <f>SUM(F20:F22)</f>
        <v>0</v>
      </c>
      <c r="G23" s="1081">
        <f>SUM(G20:G22)</f>
        <v>0</v>
      </c>
      <c r="H23" s="1081">
        <f>SUM(H19:H22)</f>
        <v>8004540.2011438934</v>
      </c>
      <c r="I23" s="1081">
        <f>SUM(I19:I22)</f>
        <v>15382780.068727227</v>
      </c>
      <c r="J23" s="1081">
        <f>SUM(J19:J22)</f>
        <v>22431221.728727229</v>
      </c>
      <c r="K23" s="1081">
        <f>SUM(K19:K22)</f>
        <v>29478554.588727228</v>
      </c>
      <c r="L23" s="1081">
        <f>SUM(L19:L22)</f>
        <v>36524788.248727232</v>
      </c>
      <c r="M23" s="1024"/>
      <c r="N23" s="85"/>
      <c r="AC23" s="826"/>
    </row>
    <row r="24" spans="1:29" s="429" customFormat="1" ht="13.15" customHeight="1" x14ac:dyDescent="0.2">
      <c r="B24" s="84"/>
      <c r="C24" s="868"/>
      <c r="D24" s="868"/>
      <c r="E24" s="868"/>
      <c r="F24" s="868"/>
      <c r="G24" s="868"/>
      <c r="H24" s="868"/>
      <c r="I24" s="868"/>
      <c r="J24" s="868"/>
      <c r="K24" s="868"/>
      <c r="L24" s="868"/>
      <c r="M24" s="868"/>
      <c r="N24" s="85"/>
      <c r="AC24" s="826"/>
    </row>
    <row r="25" spans="1:29" s="429" customFormat="1" ht="13.15" customHeight="1" x14ac:dyDescent="0.2">
      <c r="B25" s="84"/>
      <c r="C25" s="868"/>
      <c r="D25" s="927" t="s">
        <v>335</v>
      </c>
      <c r="E25" s="927"/>
      <c r="F25" s="1030">
        <f>F17+F23</f>
        <v>0</v>
      </c>
      <c r="G25" s="1030">
        <f t="shared" ref="G25:L25" si="3">G17+G23</f>
        <v>0</v>
      </c>
      <c r="H25" s="1030">
        <f t="shared" si="3"/>
        <v>8004540.2011438934</v>
      </c>
      <c r="I25" s="1030">
        <f t="shared" si="3"/>
        <v>15382780.068727227</v>
      </c>
      <c r="J25" s="1030">
        <f t="shared" si="3"/>
        <v>22431221.728727229</v>
      </c>
      <c r="K25" s="1030">
        <f t="shared" si="3"/>
        <v>29478554.588727228</v>
      </c>
      <c r="L25" s="1030">
        <f t="shared" si="3"/>
        <v>36524788.248727232</v>
      </c>
      <c r="M25" s="1024"/>
      <c r="N25" s="85"/>
      <c r="AC25" s="826"/>
    </row>
    <row r="26" spans="1:29" s="429" customFormat="1" ht="13.15" customHeight="1" x14ac:dyDescent="0.2">
      <c r="B26" s="84"/>
      <c r="C26" s="868"/>
      <c r="D26" s="868"/>
      <c r="E26" s="868"/>
      <c r="F26" s="924"/>
      <c r="G26" s="924"/>
      <c r="H26" s="919"/>
      <c r="I26" s="919"/>
      <c r="J26" s="919"/>
      <c r="K26" s="919"/>
      <c r="L26" s="919"/>
      <c r="M26" s="919"/>
      <c r="N26" s="85"/>
      <c r="AC26" s="826"/>
    </row>
    <row r="27" spans="1:29" s="490" customFormat="1" ht="13.15" customHeight="1" x14ac:dyDescent="0.2">
      <c r="A27" s="429"/>
      <c r="B27" s="84"/>
      <c r="C27" s="85"/>
      <c r="D27" s="85"/>
      <c r="E27" s="85"/>
      <c r="F27" s="296"/>
      <c r="G27" s="296"/>
      <c r="H27" s="78"/>
      <c r="I27" s="78"/>
      <c r="J27" s="78"/>
      <c r="K27" s="78"/>
      <c r="L27" s="78"/>
      <c r="M27" s="78"/>
      <c r="N27" s="85"/>
      <c r="P27" s="429"/>
      <c r="Q27" s="429"/>
      <c r="R27" s="429"/>
      <c r="S27" s="429"/>
      <c r="T27" s="429"/>
      <c r="U27" s="429"/>
      <c r="V27" s="429"/>
      <c r="W27" s="429"/>
      <c r="X27" s="429"/>
      <c r="Y27" s="429"/>
      <c r="Z27" s="429"/>
      <c r="AA27" s="429"/>
      <c r="AB27" s="429"/>
      <c r="AC27" s="828"/>
    </row>
    <row r="28" spans="1:29" s="429" customFormat="1" ht="13.15" customHeight="1" x14ac:dyDescent="0.2">
      <c r="B28" s="84"/>
      <c r="C28" s="868"/>
      <c r="D28" s="868"/>
      <c r="E28" s="868"/>
      <c r="F28" s="924"/>
      <c r="G28" s="924"/>
      <c r="H28" s="924"/>
      <c r="I28" s="924"/>
      <c r="J28" s="924"/>
      <c r="K28" s="924"/>
      <c r="L28" s="924"/>
      <c r="M28" s="924"/>
      <c r="N28" s="85"/>
      <c r="AC28" s="826"/>
    </row>
    <row r="29" spans="1:29" s="429" customFormat="1" ht="13.15" customHeight="1" x14ac:dyDescent="0.2">
      <c r="B29" s="84"/>
      <c r="C29" s="868"/>
      <c r="D29" s="912" t="s">
        <v>334</v>
      </c>
      <c r="E29" s="940"/>
      <c r="F29" s="924"/>
      <c r="G29" s="924"/>
      <c r="H29" s="919"/>
      <c r="I29" s="919"/>
      <c r="J29" s="919"/>
      <c r="K29" s="919"/>
      <c r="L29" s="919"/>
      <c r="M29" s="919"/>
      <c r="N29" s="85"/>
      <c r="AC29" s="826"/>
    </row>
    <row r="30" spans="1:29" s="429" customFormat="1" ht="13.15" customHeight="1" x14ac:dyDescent="0.2">
      <c r="B30" s="84"/>
      <c r="C30" s="913"/>
      <c r="D30" s="967"/>
      <c r="E30" s="868"/>
      <c r="F30" s="924"/>
      <c r="G30" s="924"/>
      <c r="H30" s="919"/>
      <c r="I30" s="919"/>
      <c r="J30" s="919"/>
      <c r="K30" s="919"/>
      <c r="L30" s="919"/>
      <c r="M30" s="919"/>
      <c r="N30" s="85"/>
      <c r="AC30" s="826"/>
    </row>
    <row r="31" spans="1:29" s="429" customFormat="1" ht="13.15" customHeight="1" x14ac:dyDescent="0.2">
      <c r="B31" s="84"/>
      <c r="C31" s="868"/>
      <c r="D31" s="912" t="s">
        <v>423</v>
      </c>
      <c r="E31" s="940"/>
      <c r="F31" s="924"/>
      <c r="G31" s="924"/>
      <c r="H31" s="1022"/>
      <c r="I31" s="919"/>
      <c r="J31" s="919"/>
      <c r="K31" s="919"/>
      <c r="L31" s="919"/>
      <c r="M31" s="1024"/>
      <c r="N31" s="85"/>
      <c r="AC31" s="826"/>
    </row>
    <row r="32" spans="1:29" s="490" customFormat="1" ht="13.15" customHeight="1" x14ac:dyDescent="0.2">
      <c r="A32" s="429"/>
      <c r="B32" s="84"/>
      <c r="C32" s="868"/>
      <c r="D32" s="868" t="s">
        <v>336</v>
      </c>
      <c r="E32" s="868"/>
      <c r="F32" s="1082">
        <f>F25-(F33+F34+F35+F42+F46+F55)</f>
        <v>0</v>
      </c>
      <c r="G32" s="1082">
        <f>F36+begr!F48-SUM(bal!G33:G35)</f>
        <v>0</v>
      </c>
      <c r="H32" s="1082">
        <f>G36+begr!G48-SUM(bal!H33:H35)</f>
        <v>8004540.2011438934</v>
      </c>
      <c r="I32" s="1082">
        <f>H36+begr!H48-SUM(bal!I33:I35)</f>
        <v>15382780.068727227</v>
      </c>
      <c r="J32" s="1082">
        <f>I36+begr!I48-SUM(bal!J33:J35)</f>
        <v>22431221.728727229</v>
      </c>
      <c r="K32" s="1082">
        <f>J36+begr!J48-SUM(bal!K33:K35)</f>
        <v>29478554.588727228</v>
      </c>
      <c r="L32" s="1082">
        <f>K36+begr!K48-SUM(bal!L33:L35)</f>
        <v>36524788.248727232</v>
      </c>
      <c r="M32" s="868"/>
      <c r="N32" s="85"/>
      <c r="P32" s="429"/>
      <c r="Q32" s="429"/>
      <c r="R32" s="429"/>
      <c r="S32" s="429"/>
      <c r="T32" s="429"/>
      <c r="U32" s="429"/>
      <c r="V32" s="429"/>
      <c r="W32" s="429"/>
      <c r="X32" s="429"/>
      <c r="Y32" s="429"/>
      <c r="Z32" s="429"/>
      <c r="AA32" s="429"/>
      <c r="AB32" s="429"/>
      <c r="AC32" s="828"/>
    </row>
    <row r="33" spans="1:29" s="429" customFormat="1" ht="13.15" customHeight="1" x14ac:dyDescent="0.2">
      <c r="B33" s="84"/>
      <c r="C33" s="868"/>
      <c r="D33" s="868" t="s">
        <v>337</v>
      </c>
      <c r="E33" s="868"/>
      <c r="F33" s="1035">
        <v>0</v>
      </c>
      <c r="G33" s="1035">
        <v>0</v>
      </c>
      <c r="H33" s="1035">
        <v>0</v>
      </c>
      <c r="I33" s="1035">
        <f t="shared" ref="I33:L35" si="4">H33</f>
        <v>0</v>
      </c>
      <c r="J33" s="1035">
        <f t="shared" si="4"/>
        <v>0</v>
      </c>
      <c r="K33" s="1035">
        <f t="shared" si="4"/>
        <v>0</v>
      </c>
      <c r="L33" s="1336">
        <f t="shared" si="4"/>
        <v>0</v>
      </c>
      <c r="M33" s="868"/>
      <c r="N33" s="85"/>
      <c r="AC33" s="826"/>
    </row>
    <row r="34" spans="1:29" s="429" customFormat="1" ht="13.15" customHeight="1" x14ac:dyDescent="0.2">
      <c r="B34" s="84"/>
      <c r="C34" s="868"/>
      <c r="D34" s="868" t="s">
        <v>338</v>
      </c>
      <c r="E34" s="868"/>
      <c r="F34" s="1035">
        <v>0</v>
      </c>
      <c r="G34" s="1035">
        <v>0</v>
      </c>
      <c r="H34" s="1035">
        <v>0</v>
      </c>
      <c r="I34" s="1035">
        <f t="shared" si="4"/>
        <v>0</v>
      </c>
      <c r="J34" s="1035">
        <f t="shared" si="4"/>
        <v>0</v>
      </c>
      <c r="K34" s="1035">
        <f t="shared" si="4"/>
        <v>0</v>
      </c>
      <c r="L34" s="1336">
        <f t="shared" si="4"/>
        <v>0</v>
      </c>
      <c r="M34" s="868"/>
      <c r="N34" s="85"/>
      <c r="AC34" s="826"/>
    </row>
    <row r="35" spans="1:29" s="429" customFormat="1" ht="13.15" customHeight="1" x14ac:dyDescent="0.2">
      <c r="B35" s="84"/>
      <c r="C35" s="868"/>
      <c r="D35" s="868" t="s">
        <v>339</v>
      </c>
      <c r="E35" s="868"/>
      <c r="F35" s="1035">
        <v>0</v>
      </c>
      <c r="G35" s="1035">
        <v>0</v>
      </c>
      <c r="H35" s="1035">
        <v>0</v>
      </c>
      <c r="I35" s="1035">
        <f t="shared" si="4"/>
        <v>0</v>
      </c>
      <c r="J35" s="1035">
        <f t="shared" si="4"/>
        <v>0</v>
      </c>
      <c r="K35" s="1035">
        <f t="shared" si="4"/>
        <v>0</v>
      </c>
      <c r="L35" s="1336">
        <f t="shared" si="4"/>
        <v>0</v>
      </c>
      <c r="M35" s="868"/>
      <c r="N35" s="85"/>
      <c r="AC35" s="826"/>
    </row>
    <row r="36" spans="1:29" s="429" customFormat="1" ht="13.15" customHeight="1" x14ac:dyDescent="0.2">
      <c r="B36" s="84"/>
      <c r="C36" s="868"/>
      <c r="D36" s="918"/>
      <c r="E36" s="918"/>
      <c r="F36" s="1081">
        <f>SUM(F32:F35)</f>
        <v>0</v>
      </c>
      <c r="G36" s="1081">
        <f t="shared" ref="G36:L36" si="5">SUM(G32:G35)</f>
        <v>0</v>
      </c>
      <c r="H36" s="1081">
        <f t="shared" si="5"/>
        <v>8004540.2011438934</v>
      </c>
      <c r="I36" s="1081">
        <f t="shared" si="5"/>
        <v>15382780.068727227</v>
      </c>
      <c r="J36" s="1081">
        <f t="shared" si="5"/>
        <v>22431221.728727229</v>
      </c>
      <c r="K36" s="1081">
        <f t="shared" si="5"/>
        <v>29478554.588727228</v>
      </c>
      <c r="L36" s="1081">
        <f t="shared" si="5"/>
        <v>36524788.248727232</v>
      </c>
      <c r="M36" s="868"/>
      <c r="N36" s="85"/>
      <c r="AC36" s="826"/>
    </row>
    <row r="37" spans="1:29" s="429" customFormat="1" ht="13.15" customHeight="1" x14ac:dyDescent="0.2">
      <c r="B37" s="84"/>
      <c r="C37" s="868"/>
      <c r="D37" s="912" t="s">
        <v>424</v>
      </c>
      <c r="E37" s="940"/>
      <c r="F37" s="868"/>
      <c r="G37" s="868"/>
      <c r="H37" s="868"/>
      <c r="I37" s="868"/>
      <c r="J37" s="868"/>
      <c r="K37" s="868"/>
      <c r="L37" s="868"/>
      <c r="M37" s="868"/>
      <c r="N37" s="85"/>
      <c r="AC37" s="826"/>
    </row>
    <row r="38" spans="1:29" s="429" customFormat="1" ht="13.15" customHeight="1" x14ac:dyDescent="0.2">
      <c r="B38" s="84"/>
      <c r="C38" s="868"/>
      <c r="D38" s="868" t="s">
        <v>360</v>
      </c>
      <c r="E38" s="868"/>
      <c r="F38" s="1035">
        <v>0</v>
      </c>
      <c r="G38" s="1035">
        <v>0</v>
      </c>
      <c r="H38" s="1035">
        <v>0</v>
      </c>
      <c r="I38" s="1035">
        <f>+H38</f>
        <v>0</v>
      </c>
      <c r="J38" s="1035">
        <v>0</v>
      </c>
      <c r="K38" s="1035">
        <v>0</v>
      </c>
      <c r="L38" s="1336">
        <v>0</v>
      </c>
      <c r="M38" s="868"/>
      <c r="N38" s="85"/>
      <c r="AC38" s="826"/>
    </row>
    <row r="39" spans="1:29" s="429" customFormat="1" ht="13.15" customHeight="1" x14ac:dyDescent="0.2">
      <c r="B39" s="84"/>
      <c r="C39" s="868"/>
      <c r="D39" s="868" t="s">
        <v>350</v>
      </c>
      <c r="E39" s="868"/>
      <c r="F39" s="1035">
        <v>0</v>
      </c>
      <c r="G39" s="1035">
        <v>0</v>
      </c>
      <c r="H39" s="1035">
        <v>0</v>
      </c>
      <c r="I39" s="1035">
        <v>0</v>
      </c>
      <c r="J39" s="1035">
        <v>0</v>
      </c>
      <c r="K39" s="1035">
        <v>0</v>
      </c>
      <c r="L39" s="1336">
        <v>0</v>
      </c>
      <c r="M39" s="1022"/>
      <c r="N39" s="85"/>
      <c r="AC39" s="826"/>
    </row>
    <row r="40" spans="1:29" s="429" customFormat="1" ht="13.15" customHeight="1" x14ac:dyDescent="0.2">
      <c r="B40" s="84"/>
      <c r="C40" s="868"/>
      <c r="D40" s="855" t="s">
        <v>782</v>
      </c>
      <c r="E40" s="868"/>
      <c r="F40" s="1035">
        <v>0</v>
      </c>
      <c r="G40" s="1035">
        <v>0</v>
      </c>
      <c r="H40" s="1035">
        <v>0</v>
      </c>
      <c r="I40" s="1035">
        <v>0</v>
      </c>
      <c r="J40" s="1035">
        <v>0</v>
      </c>
      <c r="K40" s="1035">
        <v>0</v>
      </c>
      <c r="L40" s="1336">
        <v>0</v>
      </c>
      <c r="M40" s="1022"/>
      <c r="N40" s="85"/>
      <c r="AC40" s="826"/>
    </row>
    <row r="41" spans="1:29" s="429" customFormat="1" ht="13.15" customHeight="1" x14ac:dyDescent="0.2">
      <c r="B41" s="84"/>
      <c r="C41" s="868"/>
      <c r="D41" s="868" t="s">
        <v>425</v>
      </c>
      <c r="E41" s="868"/>
      <c r="F41" s="1035">
        <v>0</v>
      </c>
      <c r="G41" s="1035">
        <v>0</v>
      </c>
      <c r="H41" s="1035">
        <v>0</v>
      </c>
      <c r="I41" s="1035">
        <f>H41</f>
        <v>0</v>
      </c>
      <c r="J41" s="1035">
        <f>I41</f>
        <v>0</v>
      </c>
      <c r="K41" s="1035">
        <f>J41</f>
        <v>0</v>
      </c>
      <c r="L41" s="1336">
        <f>K41</f>
        <v>0</v>
      </c>
      <c r="M41" s="1022"/>
      <c r="N41" s="85"/>
      <c r="AC41" s="826"/>
    </row>
    <row r="42" spans="1:29" s="429" customFormat="1" ht="13.15" customHeight="1" x14ac:dyDescent="0.2">
      <c r="B42" s="84"/>
      <c r="C42" s="868"/>
      <c r="D42" s="918"/>
      <c r="E42" s="918"/>
      <c r="F42" s="1081">
        <f>SUM(F38:F41)</f>
        <v>0</v>
      </c>
      <c r="G42" s="1081">
        <f t="shared" ref="G42:L42" si="6">SUM(G38:G41)</f>
        <v>0</v>
      </c>
      <c r="H42" s="1081">
        <f t="shared" si="6"/>
        <v>0</v>
      </c>
      <c r="I42" s="1081">
        <f t="shared" si="6"/>
        <v>0</v>
      </c>
      <c r="J42" s="1081">
        <f t="shared" si="6"/>
        <v>0</v>
      </c>
      <c r="K42" s="1081">
        <f t="shared" si="6"/>
        <v>0</v>
      </c>
      <c r="L42" s="1081">
        <f t="shared" si="6"/>
        <v>0</v>
      </c>
      <c r="M42" s="1024"/>
      <c r="N42" s="85"/>
      <c r="AC42" s="826"/>
    </row>
    <row r="43" spans="1:29" s="490" customFormat="1" ht="13.15" customHeight="1" x14ac:dyDescent="0.2">
      <c r="A43" s="429"/>
      <c r="B43" s="84"/>
      <c r="C43" s="868"/>
      <c r="D43" s="912" t="s">
        <v>426</v>
      </c>
      <c r="E43" s="940"/>
      <c r="F43" s="868"/>
      <c r="G43" s="868"/>
      <c r="H43" s="1022"/>
      <c r="I43" s="1022"/>
      <c r="J43" s="1022"/>
      <c r="K43" s="1022"/>
      <c r="L43" s="1022"/>
      <c r="M43" s="1022"/>
      <c r="N43" s="85"/>
      <c r="P43" s="429"/>
      <c r="Q43" s="429"/>
      <c r="R43" s="429"/>
      <c r="S43" s="429"/>
      <c r="T43" s="429"/>
      <c r="U43" s="429"/>
      <c r="V43" s="429"/>
      <c r="W43" s="429"/>
      <c r="X43" s="429"/>
      <c r="Y43" s="429"/>
      <c r="Z43" s="429"/>
      <c r="AA43" s="429"/>
      <c r="AB43" s="429"/>
      <c r="AC43" s="828"/>
    </row>
    <row r="44" spans="1:29" s="429" customFormat="1" ht="13.15" customHeight="1" x14ac:dyDescent="0.2">
      <c r="B44" s="84"/>
      <c r="C44" s="868"/>
      <c r="D44" s="868" t="s">
        <v>311</v>
      </c>
      <c r="E44" s="868"/>
      <c r="F44" s="1035">
        <v>0</v>
      </c>
      <c r="G44" s="1035">
        <v>0</v>
      </c>
      <c r="H44" s="1035">
        <v>0</v>
      </c>
      <c r="I44" s="1035">
        <f t="shared" ref="I44:L45" si="7">H44</f>
        <v>0</v>
      </c>
      <c r="J44" s="1035">
        <f t="shared" si="7"/>
        <v>0</v>
      </c>
      <c r="K44" s="1035">
        <f t="shared" si="7"/>
        <v>0</v>
      </c>
      <c r="L44" s="1336">
        <f t="shared" si="7"/>
        <v>0</v>
      </c>
      <c r="M44" s="1022"/>
      <c r="N44" s="85"/>
      <c r="AC44" s="826"/>
    </row>
    <row r="45" spans="1:29" s="429" customFormat="1" ht="13.15" customHeight="1" x14ac:dyDescent="0.2">
      <c r="B45" s="84"/>
      <c r="C45" s="868"/>
      <c r="D45" s="868" t="s">
        <v>312</v>
      </c>
      <c r="E45" s="868"/>
      <c r="F45" s="1035">
        <v>0</v>
      </c>
      <c r="G45" s="1035">
        <v>0</v>
      </c>
      <c r="H45" s="1035">
        <v>0</v>
      </c>
      <c r="I45" s="1035">
        <f t="shared" si="7"/>
        <v>0</v>
      </c>
      <c r="J45" s="1035">
        <f t="shared" si="7"/>
        <v>0</v>
      </c>
      <c r="K45" s="1035">
        <f t="shared" si="7"/>
        <v>0</v>
      </c>
      <c r="L45" s="1336">
        <f t="shared" si="7"/>
        <v>0</v>
      </c>
      <c r="M45" s="1022"/>
      <c r="N45" s="85"/>
      <c r="AC45" s="826"/>
    </row>
    <row r="46" spans="1:29" s="429" customFormat="1" ht="13.15" customHeight="1" x14ac:dyDescent="0.2">
      <c r="B46" s="84"/>
      <c r="C46" s="868"/>
      <c r="D46" s="927"/>
      <c r="E46" s="927"/>
      <c r="F46" s="1081">
        <f>SUM(F44:F45)</f>
        <v>0</v>
      </c>
      <c r="G46" s="1081">
        <f t="shared" ref="G46:L46" si="8">SUM(G44:G45)</f>
        <v>0</v>
      </c>
      <c r="H46" s="1081">
        <f t="shared" si="8"/>
        <v>0</v>
      </c>
      <c r="I46" s="1081">
        <f t="shared" si="8"/>
        <v>0</v>
      </c>
      <c r="J46" s="1081">
        <f t="shared" si="8"/>
        <v>0</v>
      </c>
      <c r="K46" s="1081">
        <f t="shared" si="8"/>
        <v>0</v>
      </c>
      <c r="L46" s="1081">
        <f t="shared" si="8"/>
        <v>0</v>
      </c>
      <c r="M46" s="1024"/>
      <c r="N46" s="85"/>
      <c r="AC46" s="826"/>
    </row>
    <row r="47" spans="1:29" s="429" customFormat="1" ht="13.15" customHeight="1" x14ac:dyDescent="0.2">
      <c r="B47" s="84"/>
      <c r="C47" s="868"/>
      <c r="D47" s="912" t="s">
        <v>427</v>
      </c>
      <c r="E47" s="940"/>
      <c r="F47" s="868"/>
      <c r="G47" s="868"/>
      <c r="H47" s="868"/>
      <c r="I47" s="868"/>
      <c r="J47" s="868"/>
      <c r="K47" s="868"/>
      <c r="L47" s="868"/>
      <c r="M47" s="1022"/>
      <c r="N47" s="85"/>
      <c r="AC47" s="826"/>
    </row>
    <row r="48" spans="1:29" s="490" customFormat="1" ht="13.15" customHeight="1" x14ac:dyDescent="0.2">
      <c r="A48" s="429"/>
      <c r="B48" s="84"/>
      <c r="C48" s="868"/>
      <c r="D48" s="868" t="s">
        <v>311</v>
      </c>
      <c r="E48" s="868"/>
      <c r="F48" s="1035">
        <v>0</v>
      </c>
      <c r="G48" s="1035">
        <v>0</v>
      </c>
      <c r="H48" s="1035">
        <v>0</v>
      </c>
      <c r="I48" s="1035">
        <f t="shared" ref="I48:L54" si="9">H48</f>
        <v>0</v>
      </c>
      <c r="J48" s="1035">
        <f t="shared" si="9"/>
        <v>0</v>
      </c>
      <c r="K48" s="1035">
        <f t="shared" si="9"/>
        <v>0</v>
      </c>
      <c r="L48" s="1336">
        <f t="shared" si="9"/>
        <v>0</v>
      </c>
      <c r="M48" s="1022"/>
      <c r="N48" s="85"/>
      <c r="P48" s="429"/>
      <c r="Q48" s="429"/>
      <c r="R48" s="429"/>
      <c r="S48" s="429"/>
      <c r="T48" s="429"/>
      <c r="U48" s="429"/>
      <c r="V48" s="429"/>
      <c r="W48" s="429"/>
      <c r="X48" s="429"/>
      <c r="Y48" s="429"/>
      <c r="Z48" s="429"/>
      <c r="AA48" s="429"/>
      <c r="AB48" s="429"/>
      <c r="AC48" s="828"/>
    </row>
    <row r="49" spans="1:29" s="429" customFormat="1" ht="13.15" customHeight="1" x14ac:dyDescent="0.2">
      <c r="B49" s="84"/>
      <c r="C49" s="868"/>
      <c r="D49" s="868" t="s">
        <v>313</v>
      </c>
      <c r="E49" s="868"/>
      <c r="F49" s="1035">
        <v>0</v>
      </c>
      <c r="G49" s="1035">
        <v>0</v>
      </c>
      <c r="H49" s="1035">
        <v>0</v>
      </c>
      <c r="I49" s="1035">
        <f t="shared" si="9"/>
        <v>0</v>
      </c>
      <c r="J49" s="1035">
        <f t="shared" si="9"/>
        <v>0</v>
      </c>
      <c r="K49" s="1035">
        <f t="shared" si="9"/>
        <v>0</v>
      </c>
      <c r="L49" s="1336">
        <f t="shared" si="9"/>
        <v>0</v>
      </c>
      <c r="M49" s="1022"/>
      <c r="N49" s="85"/>
      <c r="AC49" s="826"/>
    </row>
    <row r="50" spans="1:29" s="429" customFormat="1" ht="13.15" customHeight="1" x14ac:dyDescent="0.2">
      <c r="B50" s="84"/>
      <c r="C50" s="868"/>
      <c r="D50" s="868" t="s">
        <v>314</v>
      </c>
      <c r="E50" s="868"/>
      <c r="F50" s="1035">
        <v>0</v>
      </c>
      <c r="G50" s="1035">
        <v>0</v>
      </c>
      <c r="H50" s="1035">
        <v>0</v>
      </c>
      <c r="I50" s="1035">
        <f t="shared" si="9"/>
        <v>0</v>
      </c>
      <c r="J50" s="1035">
        <f t="shared" si="9"/>
        <v>0</v>
      </c>
      <c r="K50" s="1035">
        <f t="shared" si="9"/>
        <v>0</v>
      </c>
      <c r="L50" s="1336">
        <f t="shared" si="9"/>
        <v>0</v>
      </c>
      <c r="M50" s="1022"/>
      <c r="N50" s="85"/>
      <c r="AC50" s="826"/>
    </row>
    <row r="51" spans="1:29" s="429" customFormat="1" ht="13.15" customHeight="1" x14ac:dyDescent="0.2">
      <c r="B51" s="84"/>
      <c r="C51" s="868"/>
      <c r="D51" s="868" t="s">
        <v>315</v>
      </c>
      <c r="E51" s="868"/>
      <c r="F51" s="1035">
        <v>0</v>
      </c>
      <c r="G51" s="1035">
        <v>0</v>
      </c>
      <c r="H51" s="1035">
        <v>0</v>
      </c>
      <c r="I51" s="1035">
        <f t="shared" si="9"/>
        <v>0</v>
      </c>
      <c r="J51" s="1035">
        <f t="shared" si="9"/>
        <v>0</v>
      </c>
      <c r="K51" s="1035">
        <f t="shared" si="9"/>
        <v>0</v>
      </c>
      <c r="L51" s="1336">
        <f t="shared" si="9"/>
        <v>0</v>
      </c>
      <c r="M51" s="1022"/>
      <c r="N51" s="85"/>
      <c r="AC51" s="826"/>
    </row>
    <row r="52" spans="1:29" s="429" customFormat="1" ht="13.15" customHeight="1" x14ac:dyDescent="0.2">
      <c r="B52" s="84"/>
      <c r="C52" s="868"/>
      <c r="D52" s="868" t="s">
        <v>316</v>
      </c>
      <c r="E52" s="868"/>
      <c r="F52" s="1035">
        <v>0</v>
      </c>
      <c r="G52" s="1035">
        <v>0</v>
      </c>
      <c r="H52" s="1035">
        <v>0</v>
      </c>
      <c r="I52" s="1035">
        <f t="shared" si="9"/>
        <v>0</v>
      </c>
      <c r="J52" s="1035">
        <f t="shared" si="9"/>
        <v>0</v>
      </c>
      <c r="K52" s="1035">
        <f t="shared" si="9"/>
        <v>0</v>
      </c>
      <c r="L52" s="1336">
        <f t="shared" si="9"/>
        <v>0</v>
      </c>
      <c r="M52" s="1022"/>
      <c r="N52" s="85"/>
      <c r="AC52" s="826"/>
    </row>
    <row r="53" spans="1:29" s="490" customFormat="1" ht="13.15" customHeight="1" x14ac:dyDescent="0.2">
      <c r="A53" s="429"/>
      <c r="B53" s="84"/>
      <c r="C53" s="868"/>
      <c r="D53" s="868" t="s">
        <v>317</v>
      </c>
      <c r="E53" s="868"/>
      <c r="F53" s="1035">
        <v>0</v>
      </c>
      <c r="G53" s="1035">
        <v>0</v>
      </c>
      <c r="H53" s="1035">
        <v>0</v>
      </c>
      <c r="I53" s="1035">
        <f t="shared" si="9"/>
        <v>0</v>
      </c>
      <c r="J53" s="1035">
        <f t="shared" si="9"/>
        <v>0</v>
      </c>
      <c r="K53" s="1035">
        <f t="shared" si="9"/>
        <v>0</v>
      </c>
      <c r="L53" s="1336">
        <f t="shared" si="9"/>
        <v>0</v>
      </c>
      <c r="M53" s="1022"/>
      <c r="N53" s="85"/>
      <c r="P53" s="429"/>
      <c r="Q53" s="429"/>
      <c r="R53" s="429"/>
      <c r="S53" s="429"/>
      <c r="T53" s="429"/>
      <c r="U53" s="429"/>
      <c r="V53" s="429"/>
      <c r="W53" s="429"/>
      <c r="X53" s="429"/>
      <c r="Y53" s="429"/>
      <c r="Z53" s="429"/>
      <c r="AA53" s="429"/>
      <c r="AB53" s="429"/>
      <c r="AC53" s="828"/>
    </row>
    <row r="54" spans="1:29" s="429" customFormat="1" ht="13.15" customHeight="1" x14ac:dyDescent="0.2">
      <c r="B54" s="84"/>
      <c r="C54" s="868"/>
      <c r="D54" s="868" t="s">
        <v>318</v>
      </c>
      <c r="E54" s="868"/>
      <c r="F54" s="1035">
        <v>0</v>
      </c>
      <c r="G54" s="1035">
        <v>0</v>
      </c>
      <c r="H54" s="1035">
        <v>0</v>
      </c>
      <c r="I54" s="1035">
        <f t="shared" si="9"/>
        <v>0</v>
      </c>
      <c r="J54" s="1035">
        <f t="shared" si="9"/>
        <v>0</v>
      </c>
      <c r="K54" s="1035">
        <f t="shared" si="9"/>
        <v>0</v>
      </c>
      <c r="L54" s="1336">
        <f t="shared" si="9"/>
        <v>0</v>
      </c>
      <c r="M54" s="1022"/>
      <c r="N54" s="85"/>
      <c r="AC54" s="826"/>
    </row>
    <row r="55" spans="1:29" s="429" customFormat="1" ht="13.15" customHeight="1" x14ac:dyDescent="0.2">
      <c r="B55" s="84"/>
      <c r="C55" s="868"/>
      <c r="D55" s="927"/>
      <c r="E55" s="927"/>
      <c r="F55" s="1081">
        <f>SUM(F48:F54)</f>
        <v>0</v>
      </c>
      <c r="G55" s="1081">
        <f t="shared" ref="G55:L55" si="10">SUM(G48:G54)</f>
        <v>0</v>
      </c>
      <c r="H55" s="1081">
        <f t="shared" si="10"/>
        <v>0</v>
      </c>
      <c r="I55" s="1081">
        <f t="shared" si="10"/>
        <v>0</v>
      </c>
      <c r="J55" s="1081">
        <f t="shared" si="10"/>
        <v>0</v>
      </c>
      <c r="K55" s="1081">
        <f t="shared" si="10"/>
        <v>0</v>
      </c>
      <c r="L55" s="1081">
        <f t="shared" si="10"/>
        <v>0</v>
      </c>
      <c r="M55" s="1024"/>
      <c r="N55" s="85"/>
      <c r="AC55" s="826"/>
    </row>
    <row r="56" spans="1:29" s="429" customFormat="1" ht="13.15" customHeight="1" x14ac:dyDescent="0.2">
      <c r="B56" s="84"/>
      <c r="C56" s="868"/>
      <c r="D56" s="868"/>
      <c r="E56" s="868"/>
      <c r="F56" s="868"/>
      <c r="G56" s="868"/>
      <c r="H56" s="868"/>
      <c r="I56" s="868"/>
      <c r="J56" s="868"/>
      <c r="K56" s="868"/>
      <c r="L56" s="868"/>
      <c r="M56" s="868"/>
      <c r="N56" s="85"/>
      <c r="AC56" s="826"/>
    </row>
    <row r="57" spans="1:29" s="429" customFormat="1" ht="13.15" customHeight="1" x14ac:dyDescent="0.2">
      <c r="B57" s="84"/>
      <c r="C57" s="868"/>
      <c r="D57" s="1333" t="s">
        <v>340</v>
      </c>
      <c r="E57" s="1083"/>
      <c r="F57" s="1030">
        <f>F36+F42+F46+F55</f>
        <v>0</v>
      </c>
      <c r="G57" s="1030">
        <f t="shared" ref="G57:L57" si="11">G36+G42+G46+G55</f>
        <v>0</v>
      </c>
      <c r="H57" s="1030">
        <f t="shared" si="11"/>
        <v>8004540.2011438934</v>
      </c>
      <c r="I57" s="1030">
        <f t="shared" si="11"/>
        <v>15382780.068727227</v>
      </c>
      <c r="J57" s="1030">
        <f t="shared" si="11"/>
        <v>22431221.728727229</v>
      </c>
      <c r="K57" s="1030">
        <f t="shared" si="11"/>
        <v>29478554.588727228</v>
      </c>
      <c r="L57" s="1030">
        <f t="shared" si="11"/>
        <v>36524788.248727232</v>
      </c>
      <c r="M57" s="1024"/>
      <c r="N57" s="85"/>
      <c r="AC57" s="826"/>
    </row>
    <row r="58" spans="1:29" s="490" customFormat="1" ht="13.15" customHeight="1" x14ac:dyDescent="0.2">
      <c r="A58" s="429"/>
      <c r="B58" s="84"/>
      <c r="C58" s="868"/>
      <c r="D58" s="927"/>
      <c r="E58" s="927"/>
      <c r="F58" s="1024"/>
      <c r="G58" s="1024"/>
      <c r="H58" s="1024"/>
      <c r="I58" s="1024"/>
      <c r="J58" s="1024"/>
      <c r="K58" s="1024"/>
      <c r="L58" s="1024"/>
      <c r="M58" s="1024"/>
      <c r="N58" s="85"/>
      <c r="P58" s="429"/>
      <c r="Q58" s="429"/>
      <c r="R58" s="429"/>
      <c r="S58" s="429"/>
      <c r="T58" s="429"/>
      <c r="U58" s="429"/>
      <c r="V58" s="429"/>
      <c r="W58" s="429"/>
      <c r="X58" s="429"/>
      <c r="Y58" s="429"/>
      <c r="Z58" s="429"/>
      <c r="AA58" s="429"/>
      <c r="AB58" s="429"/>
      <c r="AC58" s="828"/>
    </row>
    <row r="59" spans="1:29" s="429" customFormat="1" ht="13.15" customHeight="1" x14ac:dyDescent="0.2">
      <c r="B59" s="84"/>
      <c r="C59" s="85"/>
      <c r="D59" s="142"/>
      <c r="E59" s="142"/>
      <c r="F59" s="85"/>
      <c r="G59" s="297"/>
      <c r="H59" s="297"/>
      <c r="I59" s="297"/>
      <c r="J59" s="297"/>
      <c r="K59" s="297"/>
      <c r="L59" s="297"/>
      <c r="M59" s="297"/>
      <c r="N59" s="85"/>
      <c r="AC59" s="826"/>
    </row>
    <row r="60" spans="1:29" s="429" customFormat="1" ht="13.15" customHeight="1" x14ac:dyDescent="0.25">
      <c r="B60" s="94"/>
      <c r="C60" s="91"/>
      <c r="D60" s="298"/>
      <c r="E60" s="298"/>
      <c r="F60" s="91"/>
      <c r="G60" s="91"/>
      <c r="H60" s="299"/>
      <c r="I60" s="299"/>
      <c r="J60" s="299"/>
      <c r="K60" s="299"/>
      <c r="L60" s="299"/>
      <c r="M60" s="36" t="s">
        <v>411</v>
      </c>
      <c r="N60" s="91"/>
      <c r="AC60" s="826"/>
    </row>
    <row r="61" spans="1:29" s="429" customFormat="1" ht="13.15" customHeight="1" x14ac:dyDescent="0.2">
      <c r="B61" s="547"/>
      <c r="C61" s="547"/>
      <c r="D61" s="547"/>
      <c r="E61" s="547"/>
      <c r="F61" s="547"/>
      <c r="G61" s="547"/>
      <c r="H61" s="547"/>
      <c r="I61" s="547"/>
      <c r="J61" s="547"/>
      <c r="K61" s="547"/>
      <c r="L61" s="547"/>
      <c r="M61" s="547"/>
      <c r="O61" s="826"/>
    </row>
    <row r="62" spans="1:29" s="429" customFormat="1" ht="13.15" customHeight="1" x14ac:dyDescent="0.2">
      <c r="B62" s="547"/>
      <c r="C62" s="547"/>
      <c r="D62" s="547"/>
      <c r="E62" s="547"/>
      <c r="F62" s="547"/>
      <c r="G62" s="547"/>
      <c r="H62" s="547"/>
      <c r="I62" s="547"/>
      <c r="J62" s="547"/>
      <c r="K62" s="547"/>
      <c r="L62" s="547"/>
      <c r="M62" s="547"/>
      <c r="O62" s="826"/>
    </row>
    <row r="63" spans="1:29" s="490" customFormat="1" ht="13.15" customHeight="1" x14ac:dyDescent="0.3">
      <c r="A63" s="825"/>
      <c r="B63" s="825"/>
      <c r="C63" s="825"/>
      <c r="D63" s="825"/>
      <c r="E63" s="825"/>
      <c r="F63" s="825"/>
      <c r="G63" s="825"/>
      <c r="H63" s="825"/>
      <c r="I63" s="825"/>
      <c r="J63" s="825"/>
      <c r="K63" s="825"/>
      <c r="L63" s="825"/>
      <c r="M63" s="825"/>
      <c r="N63" s="825"/>
      <c r="O63" s="828"/>
      <c r="P63" s="429"/>
      <c r="Q63" s="429"/>
      <c r="R63" s="429"/>
      <c r="S63" s="429"/>
      <c r="T63" s="429"/>
      <c r="U63" s="429"/>
      <c r="V63" s="429"/>
      <c r="W63" s="429"/>
      <c r="X63" s="429"/>
      <c r="Y63" s="429"/>
      <c r="Z63" s="429"/>
      <c r="AA63" s="429"/>
      <c r="AB63" s="429"/>
    </row>
    <row r="64" spans="1:29" s="429" customFormat="1" ht="13.15" customHeight="1" x14ac:dyDescent="0.2">
      <c r="O64" s="826"/>
    </row>
    <row r="65" spans="1:40" s="429" customFormat="1" ht="13.15" customHeight="1" x14ac:dyDescent="0.2">
      <c r="O65" s="826"/>
    </row>
    <row r="66" spans="1:40" s="429" customFormat="1" ht="13.15" customHeight="1" x14ac:dyDescent="0.2">
      <c r="O66" s="826"/>
    </row>
    <row r="67" spans="1:40" ht="13.15" customHeight="1" x14ac:dyDescent="0.2">
      <c r="B67" s="429"/>
      <c r="C67" s="429"/>
      <c r="D67" s="429"/>
      <c r="E67" s="429"/>
      <c r="F67" s="429"/>
      <c r="G67" s="429"/>
      <c r="H67" s="429"/>
      <c r="I67" s="429"/>
      <c r="J67" s="429"/>
      <c r="K67" s="429"/>
      <c r="L67" s="429"/>
      <c r="M67" s="429"/>
      <c r="N67" s="429"/>
    </row>
    <row r="68" spans="1:40" s="132" customFormat="1" ht="13.15" customHeight="1" x14ac:dyDescent="0.2">
      <c r="A68" s="490"/>
      <c r="B68" s="490"/>
      <c r="C68" s="490"/>
      <c r="D68" s="490"/>
      <c r="E68" s="490"/>
      <c r="F68" s="490"/>
      <c r="G68" s="490"/>
      <c r="H68" s="490"/>
      <c r="I68" s="490"/>
      <c r="J68" s="490"/>
      <c r="K68" s="490"/>
      <c r="L68" s="490"/>
      <c r="M68" s="490"/>
      <c r="N68" s="490"/>
      <c r="O68" s="828"/>
      <c r="P68" s="429"/>
      <c r="Q68" s="429"/>
      <c r="R68" s="429"/>
      <c r="S68" s="429"/>
      <c r="T68" s="429"/>
      <c r="U68" s="429"/>
      <c r="V68" s="429"/>
      <c r="W68" s="429"/>
      <c r="X68" s="429"/>
      <c r="Y68" s="429"/>
      <c r="Z68" s="429"/>
      <c r="AA68" s="429"/>
      <c r="AB68" s="429"/>
      <c r="AC68" s="490"/>
      <c r="AD68" s="490"/>
      <c r="AE68" s="490"/>
      <c r="AF68" s="490"/>
      <c r="AG68" s="490"/>
      <c r="AH68" s="490"/>
      <c r="AI68" s="490"/>
      <c r="AJ68" s="490"/>
      <c r="AK68" s="490"/>
      <c r="AL68" s="490"/>
      <c r="AM68" s="490"/>
      <c r="AN68" s="490"/>
    </row>
    <row r="69" spans="1:40" ht="13.15" customHeight="1" x14ac:dyDescent="0.2">
      <c r="B69" s="429"/>
      <c r="C69" s="429"/>
      <c r="D69" s="429"/>
      <c r="E69" s="429"/>
      <c r="F69" s="429"/>
      <c r="G69" s="429"/>
      <c r="H69" s="429"/>
      <c r="I69" s="429"/>
      <c r="J69" s="429"/>
      <c r="K69" s="429"/>
      <c r="L69" s="429"/>
      <c r="M69" s="429"/>
      <c r="N69" s="429"/>
    </row>
    <row r="70" spans="1:40" ht="13.15" customHeight="1" x14ac:dyDescent="0.2">
      <c r="B70" s="429"/>
      <c r="C70" s="429"/>
      <c r="D70" s="429"/>
      <c r="E70" s="429"/>
      <c r="F70" s="429"/>
      <c r="G70" s="429"/>
      <c r="H70" s="429"/>
      <c r="I70" s="429"/>
      <c r="J70" s="429"/>
      <c r="K70" s="429"/>
      <c r="L70" s="429"/>
      <c r="M70" s="429"/>
      <c r="N70" s="429"/>
    </row>
    <row r="71" spans="1:40" ht="13.15" customHeight="1" x14ac:dyDescent="0.2">
      <c r="B71" s="429"/>
      <c r="C71" s="429"/>
      <c r="D71" s="429"/>
      <c r="E71" s="429"/>
      <c r="F71" s="429"/>
      <c r="G71" s="429"/>
      <c r="H71" s="429"/>
      <c r="I71" s="429"/>
      <c r="J71" s="429"/>
      <c r="K71" s="429"/>
      <c r="L71" s="429"/>
      <c r="M71" s="429"/>
      <c r="N71" s="429"/>
    </row>
    <row r="72" spans="1:40" ht="13.15" customHeight="1" x14ac:dyDescent="0.2">
      <c r="B72" s="429"/>
      <c r="C72" s="429"/>
      <c r="D72" s="429"/>
      <c r="E72" s="429"/>
      <c r="F72" s="429"/>
      <c r="G72" s="429"/>
      <c r="H72" s="429"/>
      <c r="I72" s="429"/>
      <c r="J72" s="429"/>
      <c r="K72" s="429"/>
      <c r="L72" s="429"/>
      <c r="M72" s="429"/>
      <c r="N72" s="429"/>
    </row>
    <row r="73" spans="1:40" ht="13.15" customHeight="1" x14ac:dyDescent="0.2">
      <c r="A73" s="490"/>
      <c r="B73" s="490"/>
      <c r="C73" s="490"/>
      <c r="D73" s="490"/>
      <c r="E73" s="490"/>
      <c r="F73" s="490"/>
      <c r="G73" s="490"/>
      <c r="H73" s="490"/>
      <c r="I73" s="490"/>
      <c r="J73" s="490"/>
      <c r="K73" s="490"/>
      <c r="L73" s="490"/>
      <c r="M73" s="490"/>
      <c r="N73" s="490"/>
    </row>
    <row r="74" spans="1:40" ht="13.15" customHeight="1" x14ac:dyDescent="0.2">
      <c r="B74" s="429"/>
      <c r="C74" s="429"/>
      <c r="D74" s="429"/>
      <c r="E74" s="429"/>
      <c r="F74" s="429"/>
      <c r="G74" s="429"/>
      <c r="H74" s="429"/>
      <c r="I74" s="429"/>
      <c r="J74" s="429"/>
      <c r="K74" s="429"/>
      <c r="L74" s="429"/>
      <c r="M74" s="429"/>
      <c r="N74" s="429"/>
    </row>
    <row r="75" spans="1:40" ht="13.15" customHeight="1" x14ac:dyDescent="0.2">
      <c r="B75" s="429"/>
      <c r="C75" s="429"/>
      <c r="D75" s="429"/>
      <c r="E75" s="429"/>
      <c r="F75" s="429"/>
      <c r="G75" s="429"/>
      <c r="H75" s="429"/>
      <c r="I75" s="429"/>
      <c r="J75" s="429"/>
      <c r="K75" s="429"/>
      <c r="L75" s="429"/>
      <c r="M75" s="429"/>
      <c r="N75" s="429"/>
    </row>
    <row r="76" spans="1:40" ht="13.15" customHeight="1" x14ac:dyDescent="0.2">
      <c r="B76" s="429"/>
      <c r="C76" s="429"/>
      <c r="D76" s="429"/>
      <c r="E76" s="429"/>
      <c r="F76" s="429"/>
      <c r="G76" s="429"/>
      <c r="H76" s="429"/>
      <c r="I76" s="429"/>
      <c r="J76" s="429"/>
      <c r="K76" s="429"/>
      <c r="L76" s="429"/>
      <c r="M76" s="429"/>
      <c r="N76" s="429"/>
    </row>
    <row r="77" spans="1:40" ht="13.15" customHeight="1" x14ac:dyDescent="0.2">
      <c r="B77" s="429"/>
      <c r="C77" s="429"/>
      <c r="D77" s="429"/>
      <c r="E77" s="429"/>
      <c r="F77" s="429"/>
      <c r="G77" s="429"/>
      <c r="H77" s="429"/>
      <c r="I77" s="429"/>
      <c r="J77" s="429"/>
      <c r="K77" s="429"/>
      <c r="L77" s="429"/>
      <c r="M77" s="429"/>
      <c r="N77" s="429"/>
    </row>
    <row r="78" spans="1:40" ht="13.15" customHeight="1" x14ac:dyDescent="0.2">
      <c r="A78" s="490"/>
      <c r="B78" s="490"/>
      <c r="C78" s="490"/>
      <c r="D78" s="490"/>
      <c r="E78" s="490"/>
      <c r="F78" s="490"/>
      <c r="G78" s="490"/>
      <c r="H78" s="490"/>
      <c r="I78" s="490"/>
      <c r="J78" s="490"/>
      <c r="K78" s="490"/>
      <c r="L78" s="490"/>
      <c r="M78" s="490"/>
      <c r="N78" s="490"/>
    </row>
    <row r="79" spans="1:40" ht="13.15" customHeight="1" x14ac:dyDescent="0.2">
      <c r="B79" s="429"/>
      <c r="C79" s="429"/>
      <c r="D79" s="429"/>
      <c r="E79" s="429"/>
      <c r="F79" s="429"/>
      <c r="G79" s="429"/>
      <c r="H79" s="429"/>
      <c r="I79" s="429"/>
      <c r="J79" s="429"/>
      <c r="K79" s="429"/>
      <c r="L79" s="429"/>
      <c r="M79" s="429"/>
      <c r="N79" s="429"/>
    </row>
    <row r="80" spans="1:40" ht="13.15" customHeight="1" x14ac:dyDescent="0.2">
      <c r="B80" s="429"/>
      <c r="C80" s="429"/>
      <c r="D80" s="429"/>
      <c r="E80" s="429"/>
      <c r="F80" s="429"/>
      <c r="G80" s="429"/>
      <c r="H80" s="429"/>
      <c r="I80" s="429"/>
      <c r="J80" s="429"/>
      <c r="K80" s="429"/>
      <c r="L80" s="429"/>
      <c r="M80" s="429"/>
      <c r="N80" s="429"/>
    </row>
    <row r="81" spans="1:14" ht="13.15" customHeight="1" x14ac:dyDescent="0.2">
      <c r="B81" s="429"/>
      <c r="C81" s="429"/>
      <c r="D81" s="429"/>
      <c r="E81" s="429"/>
      <c r="F81" s="429"/>
      <c r="G81" s="429"/>
      <c r="H81" s="429"/>
      <c r="I81" s="429"/>
      <c r="J81" s="429"/>
      <c r="K81" s="429"/>
      <c r="L81" s="429"/>
      <c r="M81" s="429"/>
      <c r="N81" s="429"/>
    </row>
    <row r="82" spans="1:14" ht="13.15" customHeight="1" x14ac:dyDescent="0.2">
      <c r="B82" s="429"/>
      <c r="C82" s="429"/>
      <c r="D82" s="429"/>
      <c r="E82" s="429"/>
      <c r="F82" s="429"/>
      <c r="G82" s="429"/>
      <c r="H82" s="429"/>
      <c r="I82" s="429"/>
      <c r="J82" s="429"/>
      <c r="K82" s="429"/>
      <c r="L82" s="429"/>
      <c r="M82" s="429"/>
      <c r="N82" s="429"/>
    </row>
    <row r="83" spans="1:14" ht="13.15" customHeight="1" x14ac:dyDescent="0.2">
      <c r="A83" s="490"/>
      <c r="B83" s="490"/>
      <c r="C83" s="490"/>
      <c r="D83" s="490"/>
      <c r="E83" s="490"/>
      <c r="F83" s="490"/>
      <c r="G83" s="490"/>
      <c r="H83" s="490"/>
      <c r="I83" s="490"/>
      <c r="J83" s="490"/>
      <c r="K83" s="490"/>
      <c r="L83" s="490"/>
      <c r="M83" s="490"/>
      <c r="N83" s="490"/>
    </row>
    <row r="84" spans="1:14" ht="13.15" customHeight="1" x14ac:dyDescent="0.2">
      <c r="B84" s="429"/>
      <c r="C84" s="429"/>
      <c r="D84" s="429"/>
      <c r="E84" s="429"/>
      <c r="F84" s="429"/>
      <c r="G84" s="429"/>
      <c r="H84" s="429"/>
      <c r="I84" s="429"/>
      <c r="J84" s="429"/>
      <c r="K84" s="429"/>
      <c r="L84" s="429"/>
      <c r="M84" s="429"/>
      <c r="N84" s="429"/>
    </row>
    <row r="85" spans="1:14" ht="13.15" customHeight="1" x14ac:dyDescent="0.2">
      <c r="B85" s="429"/>
      <c r="C85" s="429"/>
      <c r="D85" s="429"/>
      <c r="E85" s="429"/>
      <c r="F85" s="429"/>
      <c r="G85" s="429"/>
      <c r="H85" s="429"/>
      <c r="I85" s="429"/>
      <c r="J85" s="429"/>
      <c r="K85" s="429"/>
      <c r="L85" s="429"/>
      <c r="M85" s="429"/>
      <c r="N85" s="429"/>
    </row>
    <row r="86" spans="1:14" ht="13.15" customHeight="1" x14ac:dyDescent="0.2">
      <c r="B86" s="429"/>
      <c r="C86" s="429"/>
      <c r="D86" s="429"/>
      <c r="E86" s="429"/>
      <c r="F86" s="429"/>
      <c r="G86" s="429"/>
      <c r="H86" s="429"/>
      <c r="I86" s="429"/>
      <c r="J86" s="429"/>
      <c r="K86" s="429"/>
      <c r="L86" s="429"/>
      <c r="M86" s="429"/>
      <c r="N86" s="429"/>
    </row>
    <row r="87" spans="1:14" ht="13.15" customHeight="1" x14ac:dyDescent="0.2">
      <c r="B87" s="429"/>
      <c r="C87" s="429"/>
      <c r="D87" s="429"/>
      <c r="E87" s="429"/>
      <c r="F87" s="429"/>
      <c r="G87" s="429"/>
      <c r="H87" s="429"/>
      <c r="I87" s="429"/>
      <c r="J87" s="429"/>
      <c r="K87" s="429"/>
      <c r="L87" s="429"/>
      <c r="M87" s="429"/>
      <c r="N87" s="429"/>
    </row>
    <row r="88" spans="1:14" ht="13.15" customHeight="1" x14ac:dyDescent="0.2">
      <c r="A88" s="490"/>
      <c r="B88" s="490"/>
      <c r="C88" s="490"/>
      <c r="D88" s="490"/>
      <c r="E88" s="490"/>
      <c r="F88" s="490"/>
      <c r="G88" s="490"/>
      <c r="H88" s="490"/>
      <c r="I88" s="490"/>
      <c r="J88" s="490"/>
      <c r="K88" s="490"/>
      <c r="L88" s="490"/>
      <c r="M88" s="490"/>
      <c r="N88" s="490"/>
    </row>
    <row r="89" spans="1:14" ht="13.15" customHeight="1" x14ac:dyDescent="0.2">
      <c r="B89" s="429"/>
      <c r="C89" s="429"/>
      <c r="D89" s="429"/>
      <c r="E89" s="429"/>
      <c r="F89" s="429"/>
      <c r="G89" s="429"/>
      <c r="H89" s="429"/>
      <c r="I89" s="429"/>
      <c r="J89" s="429"/>
      <c r="K89" s="429"/>
      <c r="L89" s="429"/>
      <c r="M89" s="429"/>
      <c r="N89" s="429"/>
    </row>
    <row r="90" spans="1:14" ht="13.15" customHeight="1" x14ac:dyDescent="0.2">
      <c r="B90" s="429"/>
      <c r="C90" s="429"/>
      <c r="D90" s="429"/>
      <c r="E90" s="429"/>
      <c r="F90" s="429"/>
      <c r="G90" s="429"/>
      <c r="H90" s="429"/>
      <c r="I90" s="429"/>
      <c r="J90" s="429"/>
      <c r="K90" s="429"/>
      <c r="L90" s="429"/>
      <c r="M90" s="429"/>
      <c r="N90" s="429"/>
    </row>
    <row r="91" spans="1:14" ht="13.15" customHeight="1" x14ac:dyDescent="0.2">
      <c r="B91" s="429"/>
      <c r="C91" s="429"/>
      <c r="D91" s="429"/>
      <c r="E91" s="429"/>
      <c r="F91" s="429"/>
      <c r="G91" s="429"/>
      <c r="H91" s="429"/>
      <c r="I91" s="429"/>
      <c r="J91" s="429"/>
      <c r="K91" s="429"/>
      <c r="L91" s="429"/>
      <c r="M91" s="429"/>
      <c r="N91" s="429"/>
    </row>
    <row r="92" spans="1:14" ht="13.15" customHeight="1" x14ac:dyDescent="0.2">
      <c r="B92" s="429"/>
      <c r="C92" s="429"/>
      <c r="D92" s="429"/>
      <c r="E92" s="429"/>
      <c r="F92" s="429"/>
      <c r="G92" s="429"/>
      <c r="H92" s="429"/>
      <c r="I92" s="429"/>
      <c r="J92" s="429"/>
      <c r="K92" s="429"/>
      <c r="L92" s="429"/>
      <c r="M92" s="429"/>
      <c r="N92" s="429"/>
    </row>
    <row r="93" spans="1:14" ht="13.15" customHeight="1" x14ac:dyDescent="0.2">
      <c r="A93" s="490"/>
      <c r="B93" s="490"/>
      <c r="C93" s="490"/>
      <c r="D93" s="490"/>
      <c r="E93" s="490"/>
      <c r="F93" s="490"/>
      <c r="G93" s="490"/>
      <c r="H93" s="490"/>
      <c r="I93" s="490"/>
      <c r="J93" s="490"/>
      <c r="K93" s="490"/>
      <c r="L93" s="490"/>
      <c r="M93" s="490"/>
      <c r="N93" s="490"/>
    </row>
    <row r="94" spans="1:14" ht="13.15" customHeight="1" x14ac:dyDescent="0.2">
      <c r="B94" s="429"/>
      <c r="C94" s="429"/>
      <c r="D94" s="429"/>
      <c r="E94" s="429"/>
      <c r="F94" s="429"/>
      <c r="G94" s="429"/>
      <c r="H94" s="429"/>
      <c r="I94" s="429"/>
      <c r="J94" s="429"/>
      <c r="K94" s="429"/>
      <c r="L94" s="429"/>
      <c r="M94" s="429"/>
      <c r="N94" s="429"/>
    </row>
    <row r="95" spans="1:14" ht="13.15" customHeight="1" x14ac:dyDescent="0.2">
      <c r="B95" s="429"/>
      <c r="C95" s="429"/>
      <c r="D95" s="429"/>
      <c r="E95" s="429"/>
      <c r="F95" s="429"/>
      <c r="G95" s="429"/>
      <c r="H95" s="429"/>
      <c r="I95" s="429"/>
      <c r="J95" s="429"/>
      <c r="K95" s="429"/>
      <c r="L95" s="429"/>
      <c r="M95" s="429"/>
      <c r="N95" s="429"/>
    </row>
    <row r="96" spans="1:14" ht="13.15" customHeight="1" x14ac:dyDescent="0.2">
      <c r="B96" s="429"/>
      <c r="C96" s="429"/>
      <c r="D96" s="429"/>
      <c r="E96" s="429"/>
      <c r="F96" s="429"/>
      <c r="G96" s="429"/>
      <c r="H96" s="429"/>
      <c r="I96" s="429"/>
      <c r="J96" s="429"/>
      <c r="K96" s="429"/>
      <c r="L96" s="429"/>
      <c r="M96" s="429"/>
      <c r="N96" s="429"/>
    </row>
    <row r="97" spans="1:14" ht="13.15" customHeight="1" x14ac:dyDescent="0.2">
      <c r="B97" s="429"/>
      <c r="C97" s="429"/>
      <c r="D97" s="429"/>
      <c r="E97" s="429"/>
      <c r="F97" s="429"/>
      <c r="G97" s="429"/>
      <c r="H97" s="429"/>
      <c r="I97" s="429"/>
      <c r="J97" s="429"/>
      <c r="K97" s="429"/>
      <c r="L97" s="429"/>
      <c r="M97" s="429"/>
      <c r="N97" s="429"/>
    </row>
    <row r="98" spans="1:14" ht="13.15" customHeight="1" x14ac:dyDescent="0.2">
      <c r="B98" s="429"/>
      <c r="C98" s="429"/>
      <c r="D98" s="429"/>
      <c r="E98" s="429"/>
      <c r="F98" s="429"/>
      <c r="G98" s="429"/>
      <c r="H98" s="429"/>
      <c r="I98" s="429"/>
      <c r="J98" s="429"/>
      <c r="K98" s="429"/>
      <c r="L98" s="429"/>
      <c r="M98" s="429"/>
      <c r="N98" s="429"/>
    </row>
    <row r="99" spans="1:14" ht="13.15" customHeight="1" x14ac:dyDescent="0.2">
      <c r="B99" s="429"/>
      <c r="C99" s="429"/>
      <c r="D99" s="429"/>
      <c r="E99" s="429"/>
      <c r="F99" s="429"/>
      <c r="G99" s="429"/>
      <c r="H99" s="429"/>
      <c r="I99" s="429"/>
      <c r="J99" s="429"/>
      <c r="K99" s="429"/>
      <c r="L99" s="429"/>
      <c r="M99" s="429"/>
      <c r="N99" s="429"/>
    </row>
    <row r="100" spans="1:14" ht="13.15" customHeight="1" x14ac:dyDescent="0.2">
      <c r="B100" s="429"/>
      <c r="C100" s="429"/>
      <c r="D100" s="429"/>
      <c r="E100" s="429"/>
      <c r="F100" s="429"/>
      <c r="G100" s="429"/>
      <c r="H100" s="429"/>
      <c r="I100" s="429"/>
      <c r="J100" s="429"/>
      <c r="K100" s="429"/>
      <c r="L100" s="429"/>
      <c r="M100" s="429"/>
      <c r="N100" s="429"/>
    </row>
    <row r="101" spans="1:14" ht="13.15" customHeight="1" x14ac:dyDescent="0.2">
      <c r="B101" s="429"/>
      <c r="C101" s="429"/>
      <c r="D101" s="429"/>
      <c r="E101" s="429"/>
      <c r="F101" s="429"/>
      <c r="G101" s="429"/>
      <c r="H101" s="429"/>
      <c r="I101" s="429"/>
      <c r="J101" s="429"/>
      <c r="K101" s="429"/>
      <c r="L101" s="429"/>
      <c r="M101" s="429"/>
      <c r="N101" s="429"/>
    </row>
    <row r="102" spans="1:14" ht="13.15" customHeight="1" x14ac:dyDescent="0.2">
      <c r="B102" s="429"/>
      <c r="C102" s="429"/>
      <c r="D102" s="429"/>
      <c r="E102" s="429"/>
      <c r="F102" s="429"/>
      <c r="G102" s="429"/>
      <c r="H102" s="429"/>
      <c r="I102" s="429"/>
      <c r="J102" s="429"/>
      <c r="K102" s="429"/>
      <c r="L102" s="429"/>
      <c r="M102" s="429"/>
      <c r="N102" s="429"/>
    </row>
    <row r="103" spans="1:14" ht="13.15" customHeight="1" x14ac:dyDescent="0.2">
      <c r="B103" s="429"/>
      <c r="C103" s="429"/>
      <c r="D103" s="429"/>
      <c r="E103" s="429"/>
      <c r="F103" s="429"/>
      <c r="G103" s="429"/>
      <c r="H103" s="429"/>
      <c r="I103" s="429"/>
      <c r="J103" s="429"/>
      <c r="K103" s="429"/>
      <c r="L103" s="429"/>
      <c r="M103" s="429"/>
      <c r="N103" s="429"/>
    </row>
    <row r="104" spans="1:14" ht="13.15" customHeight="1" x14ac:dyDescent="0.2">
      <c r="A104" s="490"/>
      <c r="B104" s="490"/>
      <c r="C104" s="490"/>
      <c r="D104" s="490"/>
      <c r="E104" s="490"/>
      <c r="F104" s="490"/>
      <c r="G104" s="490"/>
      <c r="H104" s="490"/>
      <c r="I104" s="490"/>
      <c r="J104" s="490"/>
      <c r="K104" s="490"/>
      <c r="L104" s="490"/>
      <c r="M104" s="490"/>
      <c r="N104" s="490"/>
    </row>
    <row r="105" spans="1:14" ht="13.15" customHeight="1" x14ac:dyDescent="0.2">
      <c r="B105" s="429"/>
      <c r="C105" s="429"/>
      <c r="D105" s="429"/>
      <c r="E105" s="429"/>
      <c r="F105" s="429"/>
      <c r="G105" s="429"/>
      <c r="H105" s="429"/>
      <c r="I105" s="429"/>
      <c r="J105" s="429"/>
      <c r="K105" s="429"/>
      <c r="L105" s="429"/>
      <c r="M105" s="429"/>
      <c r="N105" s="429"/>
    </row>
    <row r="106" spans="1:14" ht="13.15" customHeight="1" x14ac:dyDescent="0.2">
      <c r="B106" s="429"/>
      <c r="C106" s="429"/>
      <c r="D106" s="429"/>
      <c r="E106" s="429"/>
      <c r="F106" s="429"/>
      <c r="G106" s="429"/>
      <c r="H106" s="429"/>
      <c r="I106" s="429"/>
      <c r="J106" s="429"/>
      <c r="K106" s="429"/>
      <c r="L106" s="429"/>
      <c r="M106" s="429"/>
      <c r="N106" s="429"/>
    </row>
    <row r="107" spans="1:14" ht="13.15" customHeight="1" x14ac:dyDescent="0.2">
      <c r="B107" s="429"/>
      <c r="C107" s="429"/>
      <c r="D107" s="429"/>
      <c r="E107" s="429"/>
      <c r="F107" s="429"/>
      <c r="G107" s="429"/>
      <c r="H107" s="429"/>
      <c r="I107" s="429"/>
      <c r="J107" s="429"/>
      <c r="K107" s="429"/>
      <c r="L107" s="429"/>
      <c r="M107" s="429"/>
      <c r="N107" s="429"/>
    </row>
    <row r="108" spans="1:14" ht="13.15" customHeight="1" x14ac:dyDescent="0.2">
      <c r="B108" s="429"/>
      <c r="C108" s="429"/>
      <c r="D108" s="429"/>
      <c r="E108" s="429"/>
      <c r="F108" s="429"/>
      <c r="G108" s="429"/>
      <c r="H108" s="429"/>
      <c r="I108" s="429"/>
      <c r="J108" s="429"/>
      <c r="K108" s="429"/>
      <c r="L108" s="429"/>
      <c r="M108" s="429"/>
      <c r="N108" s="429"/>
    </row>
    <row r="109" spans="1:14" ht="13.15" customHeight="1" x14ac:dyDescent="0.2">
      <c r="A109" s="490"/>
      <c r="B109" s="490"/>
      <c r="C109" s="490"/>
      <c r="D109" s="490"/>
      <c r="E109" s="490"/>
      <c r="F109" s="490"/>
      <c r="G109" s="490"/>
      <c r="H109" s="490"/>
      <c r="I109" s="490"/>
      <c r="J109" s="490"/>
      <c r="K109" s="490"/>
      <c r="L109" s="490"/>
      <c r="M109" s="490"/>
      <c r="N109" s="490"/>
    </row>
    <row r="110" spans="1:14" ht="13.15" customHeight="1" x14ac:dyDescent="0.2">
      <c r="B110" s="429"/>
      <c r="C110" s="429"/>
      <c r="D110" s="429"/>
      <c r="E110" s="429"/>
      <c r="F110" s="429"/>
      <c r="G110" s="429"/>
      <c r="H110" s="429"/>
      <c r="I110" s="429"/>
      <c r="J110" s="429"/>
      <c r="K110" s="429"/>
      <c r="L110" s="429"/>
      <c r="M110" s="429"/>
      <c r="N110" s="429"/>
    </row>
    <row r="111" spans="1:14" ht="13.15" customHeight="1" x14ac:dyDescent="0.2">
      <c r="B111" s="429"/>
      <c r="C111" s="429"/>
      <c r="D111" s="429"/>
      <c r="E111" s="429"/>
      <c r="F111" s="429"/>
      <c r="G111" s="429"/>
      <c r="H111" s="429"/>
      <c r="I111" s="429"/>
      <c r="J111" s="429"/>
      <c r="K111" s="429"/>
      <c r="L111" s="429"/>
      <c r="M111" s="429"/>
      <c r="N111" s="429"/>
    </row>
    <row r="112" spans="1:14" ht="13.15" customHeight="1" x14ac:dyDescent="0.2">
      <c r="B112" s="429"/>
      <c r="C112" s="429"/>
      <c r="D112" s="429"/>
      <c r="E112" s="429"/>
      <c r="F112" s="429"/>
      <c r="G112" s="429"/>
      <c r="H112" s="429"/>
      <c r="I112" s="429"/>
      <c r="J112" s="429"/>
      <c r="K112" s="429"/>
      <c r="L112" s="429"/>
      <c r="M112" s="429"/>
      <c r="N112" s="429"/>
    </row>
    <row r="113" spans="1:14" ht="13.15" customHeight="1" x14ac:dyDescent="0.2">
      <c r="B113" s="429"/>
      <c r="C113" s="429"/>
      <c r="D113" s="429"/>
      <c r="E113" s="429"/>
      <c r="F113" s="429"/>
      <c r="G113" s="429"/>
      <c r="H113" s="429"/>
      <c r="I113" s="429"/>
      <c r="J113" s="429"/>
      <c r="K113" s="429"/>
      <c r="L113" s="429"/>
      <c r="M113" s="429"/>
      <c r="N113" s="429"/>
    </row>
    <row r="114" spans="1:14" ht="13.15" customHeight="1" x14ac:dyDescent="0.2">
      <c r="A114" s="490"/>
      <c r="B114" s="490"/>
      <c r="C114" s="490"/>
      <c r="D114" s="490"/>
      <c r="E114" s="490"/>
      <c r="F114" s="490"/>
      <c r="G114" s="490"/>
      <c r="H114" s="490"/>
      <c r="I114" s="490"/>
      <c r="J114" s="490"/>
      <c r="K114" s="490"/>
      <c r="L114" s="490"/>
      <c r="M114" s="490"/>
      <c r="N114" s="490"/>
    </row>
    <row r="115" spans="1:14" ht="13.15" customHeight="1" x14ac:dyDescent="0.2">
      <c r="B115" s="429"/>
      <c r="C115" s="429"/>
      <c r="D115" s="429"/>
      <c r="E115" s="429"/>
      <c r="F115" s="429"/>
      <c r="G115" s="429"/>
      <c r="H115" s="429"/>
      <c r="I115" s="429"/>
      <c r="J115" s="429"/>
      <c r="K115" s="429"/>
      <c r="L115" s="429"/>
      <c r="M115" s="429"/>
      <c r="N115" s="429"/>
    </row>
    <row r="116" spans="1:14" ht="13.15" customHeight="1" x14ac:dyDescent="0.2">
      <c r="B116" s="429"/>
      <c r="C116" s="429"/>
      <c r="D116" s="429"/>
      <c r="E116" s="429"/>
      <c r="F116" s="429"/>
      <c r="G116" s="429"/>
      <c r="H116" s="429"/>
      <c r="I116" s="429"/>
      <c r="J116" s="429"/>
      <c r="K116" s="429"/>
      <c r="L116" s="429"/>
      <c r="M116" s="429"/>
      <c r="N116" s="429"/>
    </row>
    <row r="117" spans="1:14" ht="13.15" customHeight="1" x14ac:dyDescent="0.2">
      <c r="B117" s="429"/>
      <c r="C117" s="429"/>
      <c r="D117" s="429"/>
      <c r="E117" s="429"/>
      <c r="F117" s="429"/>
      <c r="G117" s="429"/>
      <c r="H117" s="429"/>
      <c r="I117" s="429"/>
      <c r="J117" s="429"/>
      <c r="K117" s="429"/>
      <c r="L117" s="429"/>
      <c r="M117" s="429"/>
      <c r="N117" s="429"/>
    </row>
    <row r="118" spans="1:14" ht="13.15" customHeight="1" x14ac:dyDescent="0.2">
      <c r="B118" s="429"/>
      <c r="C118" s="429"/>
      <c r="D118" s="429"/>
      <c r="E118" s="429"/>
      <c r="F118" s="429"/>
      <c r="G118" s="429"/>
      <c r="H118" s="429"/>
      <c r="I118" s="429"/>
      <c r="J118" s="429"/>
      <c r="K118" s="429"/>
      <c r="L118" s="429"/>
      <c r="M118" s="429"/>
      <c r="N118" s="429"/>
    </row>
    <row r="119" spans="1:14" ht="13.15" customHeight="1" x14ac:dyDescent="0.2">
      <c r="A119" s="490"/>
      <c r="B119" s="490"/>
      <c r="C119" s="490"/>
      <c r="D119" s="490"/>
      <c r="E119" s="490"/>
      <c r="F119" s="490"/>
      <c r="G119" s="490"/>
      <c r="H119" s="490"/>
      <c r="I119" s="490"/>
      <c r="J119" s="490"/>
      <c r="K119" s="490"/>
      <c r="L119" s="490"/>
      <c r="M119" s="490"/>
      <c r="N119" s="490"/>
    </row>
    <row r="120" spans="1:14" ht="13.15" customHeight="1" x14ac:dyDescent="0.2">
      <c r="B120" s="429"/>
      <c r="C120" s="429"/>
      <c r="D120" s="429"/>
      <c r="E120" s="429"/>
      <c r="F120" s="429"/>
      <c r="G120" s="429"/>
      <c r="H120" s="429"/>
      <c r="I120" s="429"/>
      <c r="J120" s="429"/>
      <c r="K120" s="429"/>
      <c r="L120" s="429"/>
      <c r="M120" s="429"/>
      <c r="N120" s="429"/>
    </row>
    <row r="121" spans="1:14" ht="13.15" customHeight="1" x14ac:dyDescent="0.2">
      <c r="B121" s="429"/>
      <c r="C121" s="429"/>
      <c r="D121" s="429"/>
      <c r="E121" s="429"/>
      <c r="F121" s="429"/>
      <c r="G121" s="429"/>
      <c r="H121" s="429"/>
      <c r="I121" s="429"/>
      <c r="J121" s="429"/>
      <c r="K121" s="429"/>
      <c r="L121" s="429"/>
      <c r="M121" s="429"/>
      <c r="N121" s="429"/>
    </row>
    <row r="122" spans="1:14" ht="13.15" customHeight="1" x14ac:dyDescent="0.2">
      <c r="B122" s="429"/>
      <c r="C122" s="429"/>
      <c r="D122" s="429"/>
      <c r="E122" s="429"/>
      <c r="F122" s="429"/>
      <c r="G122" s="429"/>
      <c r="H122" s="560"/>
      <c r="I122" s="560"/>
      <c r="J122" s="560"/>
      <c r="K122" s="560"/>
      <c r="L122" s="560"/>
      <c r="M122" s="560"/>
      <c r="N122" s="429"/>
    </row>
    <row r="123" spans="1:14" ht="13.15" customHeight="1" x14ac:dyDescent="0.2">
      <c r="B123" s="429"/>
      <c r="C123" s="429"/>
      <c r="D123" s="429"/>
      <c r="E123" s="429"/>
      <c r="F123" s="429"/>
      <c r="G123" s="429"/>
      <c r="H123" s="560"/>
      <c r="I123" s="560"/>
      <c r="J123" s="560"/>
      <c r="K123" s="560"/>
      <c r="L123" s="560"/>
      <c r="M123" s="560"/>
      <c r="N123" s="429"/>
    </row>
    <row r="124" spans="1:14" ht="13.15" customHeight="1" x14ac:dyDescent="0.2">
      <c r="A124" s="490"/>
      <c r="B124" s="490"/>
      <c r="C124" s="490"/>
      <c r="D124" s="490"/>
      <c r="E124" s="490"/>
      <c r="F124" s="490"/>
      <c r="G124" s="490"/>
      <c r="H124" s="600"/>
      <c r="I124" s="600"/>
      <c r="J124" s="600"/>
      <c r="K124" s="600"/>
      <c r="L124" s="600"/>
      <c r="M124" s="600"/>
      <c r="N124" s="490"/>
    </row>
    <row r="125" spans="1:14" ht="13.15" customHeight="1" x14ac:dyDescent="0.2">
      <c r="B125" s="429"/>
      <c r="C125" s="429"/>
      <c r="D125" s="429"/>
      <c r="E125" s="429"/>
      <c r="F125" s="429"/>
      <c r="G125" s="429"/>
      <c r="H125" s="560"/>
      <c r="I125" s="560"/>
      <c r="J125" s="560"/>
      <c r="K125" s="560"/>
      <c r="L125" s="560"/>
      <c r="M125" s="560"/>
      <c r="N125" s="429"/>
    </row>
    <row r="126" spans="1:14" ht="13.15" customHeight="1" x14ac:dyDescent="0.2">
      <c r="B126" s="429"/>
      <c r="C126" s="429"/>
      <c r="D126" s="429"/>
      <c r="E126" s="429"/>
      <c r="F126" s="429"/>
      <c r="G126" s="429"/>
      <c r="H126" s="560"/>
      <c r="I126" s="560"/>
      <c r="J126" s="560"/>
      <c r="K126" s="560"/>
      <c r="L126" s="560"/>
      <c r="M126" s="560"/>
      <c r="N126" s="429"/>
    </row>
    <row r="127" spans="1:14" ht="13.15" customHeight="1" x14ac:dyDescent="0.2">
      <c r="B127" s="429"/>
      <c r="C127" s="429"/>
      <c r="D127" s="490"/>
      <c r="E127" s="490"/>
      <c r="F127" s="490"/>
      <c r="G127" s="490"/>
      <c r="H127" s="600"/>
      <c r="I127" s="600"/>
      <c r="J127" s="600"/>
      <c r="K127" s="560"/>
      <c r="L127" s="560"/>
      <c r="M127" s="560"/>
      <c r="N127" s="429"/>
    </row>
    <row r="128" spans="1:14" ht="13.15" customHeight="1" x14ac:dyDescent="0.2">
      <c r="B128" s="429"/>
      <c r="C128" s="429"/>
      <c r="D128" s="490"/>
      <c r="E128" s="490"/>
      <c r="F128" s="490"/>
      <c r="G128" s="490"/>
      <c r="H128" s="600"/>
      <c r="I128" s="600"/>
      <c r="J128" s="600"/>
      <c r="K128" s="560"/>
      <c r="L128" s="560"/>
      <c r="M128" s="560"/>
      <c r="N128" s="429"/>
    </row>
    <row r="129" spans="1:14" ht="13.15" customHeight="1" x14ac:dyDescent="0.2">
      <c r="A129" s="490"/>
      <c r="B129" s="490"/>
      <c r="C129" s="490"/>
      <c r="D129" s="490"/>
      <c r="E129" s="490"/>
      <c r="F129" s="490"/>
      <c r="G129" s="490"/>
      <c r="H129" s="600"/>
      <c r="I129" s="600"/>
      <c r="J129" s="600"/>
      <c r="K129" s="600"/>
      <c r="L129" s="600"/>
      <c r="M129" s="600"/>
      <c r="N129" s="490"/>
    </row>
    <row r="130" spans="1:14" ht="13.15" customHeight="1" x14ac:dyDescent="0.2">
      <c r="B130" s="429"/>
      <c r="C130" s="429"/>
      <c r="D130" s="429"/>
      <c r="E130" s="429"/>
      <c r="F130" s="429"/>
      <c r="G130" s="429"/>
      <c r="H130" s="560"/>
      <c r="I130" s="560"/>
      <c r="J130" s="560"/>
      <c r="K130" s="560"/>
      <c r="L130" s="560"/>
      <c r="M130" s="560"/>
      <c r="N130" s="429"/>
    </row>
    <row r="131" spans="1:14" ht="13.15" customHeight="1" x14ac:dyDescent="0.2">
      <c r="B131" s="429"/>
      <c r="C131" s="429"/>
      <c r="D131" s="429"/>
      <c r="E131" s="429"/>
      <c r="F131" s="429"/>
      <c r="G131" s="429"/>
      <c r="H131" s="560"/>
      <c r="I131" s="560"/>
      <c r="J131" s="560"/>
      <c r="K131" s="560"/>
      <c r="L131" s="560"/>
      <c r="M131" s="560"/>
      <c r="N131" s="429"/>
    </row>
    <row r="132" spans="1:14" ht="13.15" customHeight="1" x14ac:dyDescent="0.2">
      <c r="B132" s="429"/>
      <c r="C132" s="429"/>
      <c r="D132" s="429"/>
      <c r="E132" s="429"/>
      <c r="F132" s="429"/>
      <c r="G132" s="429"/>
      <c r="H132" s="560"/>
      <c r="I132" s="560"/>
      <c r="J132" s="560"/>
      <c r="K132" s="560"/>
      <c r="L132" s="560"/>
      <c r="M132" s="560"/>
      <c r="N132" s="429"/>
    </row>
    <row r="133" spans="1:14" ht="13.15" customHeight="1" x14ac:dyDescent="0.2">
      <c r="B133" s="429"/>
      <c r="C133" s="429"/>
      <c r="D133" s="429"/>
      <c r="E133" s="429"/>
      <c r="F133" s="429"/>
      <c r="G133" s="429"/>
      <c r="H133" s="560"/>
      <c r="I133" s="560"/>
      <c r="J133" s="560"/>
      <c r="K133" s="560"/>
      <c r="L133" s="560"/>
      <c r="M133" s="560"/>
      <c r="N133" s="429"/>
    </row>
    <row r="134" spans="1:14" ht="13.15" customHeight="1" x14ac:dyDescent="0.2">
      <c r="B134" s="429"/>
      <c r="C134" s="429"/>
      <c r="D134" s="429"/>
      <c r="E134" s="429"/>
      <c r="F134" s="429"/>
      <c r="G134" s="429"/>
      <c r="H134" s="560"/>
      <c r="I134" s="560"/>
      <c r="J134" s="560"/>
      <c r="K134" s="560"/>
      <c r="L134" s="560"/>
      <c r="M134" s="560"/>
      <c r="N134" s="429"/>
    </row>
    <row r="135" spans="1:14" ht="13.15" customHeight="1" x14ac:dyDescent="0.2">
      <c r="B135" s="429"/>
      <c r="C135" s="429"/>
      <c r="D135" s="429"/>
      <c r="E135" s="429"/>
      <c r="F135" s="429"/>
      <c r="G135" s="429"/>
      <c r="H135" s="560"/>
      <c r="I135" s="560"/>
      <c r="J135" s="560"/>
      <c r="K135" s="560"/>
      <c r="L135" s="560"/>
      <c r="M135" s="560"/>
      <c r="N135" s="429"/>
    </row>
    <row r="136" spans="1:14" ht="13.15" customHeight="1" x14ac:dyDescent="0.2">
      <c r="B136" s="429"/>
      <c r="C136" s="429"/>
      <c r="D136" s="429"/>
      <c r="E136" s="429"/>
      <c r="F136" s="429"/>
      <c r="G136" s="429"/>
      <c r="H136" s="560"/>
      <c r="I136" s="560"/>
      <c r="J136" s="560"/>
      <c r="K136" s="560"/>
      <c r="L136" s="560"/>
      <c r="M136" s="560"/>
      <c r="N136" s="429"/>
    </row>
    <row r="137" spans="1:14" ht="13.15" customHeight="1" x14ac:dyDescent="0.2">
      <c r="B137" s="429"/>
      <c r="C137" s="429"/>
      <c r="D137" s="429"/>
      <c r="E137" s="429"/>
      <c r="F137" s="429"/>
      <c r="G137" s="429"/>
      <c r="H137" s="560"/>
      <c r="I137" s="560"/>
      <c r="J137" s="560"/>
      <c r="K137" s="560"/>
      <c r="L137" s="560"/>
      <c r="M137" s="560"/>
      <c r="N137" s="429"/>
    </row>
    <row r="138" spans="1:14" ht="13.15" customHeight="1" x14ac:dyDescent="0.2">
      <c r="B138" s="429"/>
      <c r="C138" s="429"/>
      <c r="D138" s="429"/>
      <c r="E138" s="429"/>
      <c r="F138" s="429"/>
      <c r="G138" s="429"/>
      <c r="H138" s="560"/>
      <c r="I138" s="560"/>
      <c r="J138" s="560"/>
      <c r="K138" s="560"/>
      <c r="L138" s="560"/>
      <c r="M138" s="560"/>
      <c r="N138" s="429"/>
    </row>
    <row r="139" spans="1:14" ht="13.15" customHeight="1" x14ac:dyDescent="0.2">
      <c r="B139" s="429"/>
      <c r="C139" s="429"/>
      <c r="D139" s="429"/>
      <c r="E139" s="429"/>
      <c r="F139" s="429"/>
      <c r="G139" s="429"/>
      <c r="H139" s="560"/>
      <c r="I139" s="560"/>
      <c r="J139" s="560"/>
      <c r="K139" s="560"/>
      <c r="L139" s="560"/>
      <c r="M139" s="560"/>
      <c r="N139" s="429"/>
    </row>
    <row r="140" spans="1:14" ht="13.15" customHeight="1" x14ac:dyDescent="0.2">
      <c r="B140" s="429"/>
      <c r="C140" s="429"/>
      <c r="D140" s="429"/>
      <c r="E140" s="429"/>
      <c r="F140" s="429"/>
      <c r="G140" s="429"/>
      <c r="H140" s="560"/>
      <c r="I140" s="560"/>
      <c r="J140" s="560"/>
      <c r="K140" s="560"/>
      <c r="L140" s="560"/>
      <c r="M140" s="560"/>
      <c r="N140" s="429"/>
    </row>
    <row r="141" spans="1:14" ht="13.15" customHeight="1" x14ac:dyDescent="0.2">
      <c r="B141" s="429"/>
      <c r="C141" s="429"/>
      <c r="D141" s="429"/>
      <c r="E141" s="429"/>
      <c r="F141" s="429"/>
      <c r="G141" s="429"/>
      <c r="H141" s="560"/>
      <c r="I141" s="560"/>
      <c r="J141" s="560"/>
      <c r="K141" s="560"/>
      <c r="L141" s="560"/>
      <c r="M141" s="560"/>
      <c r="N141" s="429"/>
    </row>
    <row r="142" spans="1:14" ht="13.15" customHeight="1" x14ac:dyDescent="0.2">
      <c r="B142" s="429"/>
      <c r="C142" s="429"/>
      <c r="D142" s="429"/>
      <c r="E142" s="429"/>
      <c r="F142" s="429"/>
      <c r="G142" s="429"/>
      <c r="H142" s="560"/>
      <c r="I142" s="560"/>
      <c r="J142" s="560"/>
      <c r="K142" s="560"/>
      <c r="L142" s="560"/>
      <c r="M142" s="560"/>
      <c r="N142" s="429"/>
    </row>
    <row r="143" spans="1:14" ht="13.15" customHeight="1" x14ac:dyDescent="0.2">
      <c r="B143" s="429"/>
      <c r="C143" s="429"/>
      <c r="D143" s="429"/>
      <c r="E143" s="429"/>
      <c r="F143" s="429"/>
      <c r="G143" s="429"/>
      <c r="H143" s="560"/>
      <c r="I143" s="560"/>
      <c r="J143" s="560"/>
      <c r="K143" s="560"/>
      <c r="L143" s="560"/>
      <c r="M143" s="560"/>
      <c r="N143" s="429"/>
    </row>
    <row r="144" spans="1:14" ht="13.15" customHeight="1" x14ac:dyDescent="0.2">
      <c r="B144" s="429"/>
      <c r="C144" s="429"/>
      <c r="D144" s="429"/>
      <c r="E144" s="429"/>
      <c r="F144" s="429"/>
      <c r="G144" s="429"/>
      <c r="H144" s="560"/>
      <c r="I144" s="560"/>
      <c r="J144" s="560"/>
      <c r="K144" s="560"/>
      <c r="L144" s="560"/>
      <c r="M144" s="560"/>
      <c r="N144" s="429"/>
    </row>
    <row r="145" spans="2:14" ht="13.15" customHeight="1" x14ac:dyDescent="0.2">
      <c r="B145" s="429"/>
      <c r="C145" s="429"/>
      <c r="D145" s="429"/>
      <c r="E145" s="429"/>
      <c r="F145" s="429"/>
      <c r="G145" s="429"/>
      <c r="H145" s="560"/>
      <c r="I145" s="560"/>
      <c r="J145" s="560"/>
      <c r="K145" s="560"/>
      <c r="L145" s="560"/>
      <c r="M145" s="560"/>
      <c r="N145" s="429"/>
    </row>
    <row r="146" spans="2:14" ht="13.15" customHeight="1" x14ac:dyDescent="0.2">
      <c r="B146" s="429"/>
      <c r="C146" s="429"/>
      <c r="D146" s="429"/>
      <c r="E146" s="429"/>
      <c r="F146" s="429"/>
      <c r="G146" s="429"/>
      <c r="H146" s="560"/>
      <c r="I146" s="560"/>
      <c r="J146" s="560"/>
      <c r="K146" s="560"/>
      <c r="L146" s="560"/>
      <c r="M146" s="560"/>
      <c r="N146" s="429"/>
    </row>
    <row r="147" spans="2:14" ht="13.15" customHeight="1" x14ac:dyDescent="0.2">
      <c r="B147" s="429"/>
      <c r="C147" s="429"/>
      <c r="D147" s="429"/>
      <c r="E147" s="429"/>
      <c r="F147" s="429"/>
      <c r="G147" s="429"/>
      <c r="H147" s="560"/>
      <c r="I147" s="560"/>
      <c r="J147" s="560"/>
      <c r="K147" s="560"/>
      <c r="L147" s="560"/>
      <c r="M147" s="560"/>
      <c r="N147" s="429"/>
    </row>
    <row r="148" spans="2:14" ht="13.15" customHeight="1" x14ac:dyDescent="0.2">
      <c r="B148" s="429"/>
      <c r="C148" s="429"/>
      <c r="D148" s="429"/>
      <c r="E148" s="429"/>
      <c r="F148" s="429"/>
      <c r="G148" s="429"/>
      <c r="H148" s="560"/>
      <c r="I148" s="560"/>
      <c r="J148" s="560"/>
      <c r="K148" s="560"/>
      <c r="L148" s="560"/>
      <c r="M148" s="560"/>
      <c r="N148" s="429"/>
    </row>
    <row r="149" spans="2:14" ht="13.15" customHeight="1" x14ac:dyDescent="0.2">
      <c r="B149" s="429"/>
      <c r="C149" s="429"/>
      <c r="D149" s="429"/>
      <c r="E149" s="429"/>
      <c r="F149" s="429"/>
      <c r="G149" s="429"/>
      <c r="H149" s="560"/>
      <c r="I149" s="560"/>
      <c r="J149" s="560"/>
      <c r="K149" s="560"/>
      <c r="L149" s="560"/>
      <c r="M149" s="560"/>
      <c r="N149" s="429"/>
    </row>
    <row r="150" spans="2:14" ht="13.15" customHeight="1" x14ac:dyDescent="0.2">
      <c r="B150" s="429"/>
      <c r="C150" s="429"/>
      <c r="D150" s="429"/>
      <c r="E150" s="429"/>
      <c r="F150" s="429"/>
      <c r="G150" s="429"/>
      <c r="H150" s="560"/>
      <c r="I150" s="560"/>
      <c r="J150" s="560"/>
      <c r="K150" s="560"/>
      <c r="L150" s="560"/>
      <c r="M150" s="560"/>
      <c r="N150" s="429"/>
    </row>
    <row r="151" spans="2:14" ht="13.15" customHeight="1" x14ac:dyDescent="0.2">
      <c r="B151" s="429"/>
      <c r="C151" s="429"/>
      <c r="D151" s="429"/>
      <c r="E151" s="429"/>
      <c r="F151" s="429"/>
      <c r="G151" s="429"/>
      <c r="H151" s="560"/>
      <c r="I151" s="560"/>
      <c r="J151" s="560"/>
      <c r="K151" s="560"/>
      <c r="L151" s="560"/>
      <c r="M151" s="560"/>
      <c r="N151" s="429"/>
    </row>
    <row r="152" spans="2:14" ht="13.15" customHeight="1" x14ac:dyDescent="0.2">
      <c r="B152" s="429"/>
      <c r="C152" s="429"/>
      <c r="D152" s="429"/>
      <c r="E152" s="429"/>
      <c r="F152" s="429"/>
      <c r="G152" s="429"/>
      <c r="H152" s="560"/>
      <c r="I152" s="560"/>
      <c r="J152" s="560"/>
      <c r="K152" s="560"/>
      <c r="L152" s="560"/>
      <c r="M152" s="560"/>
      <c r="N152" s="429"/>
    </row>
    <row r="153" spans="2:14" ht="13.15" customHeight="1" x14ac:dyDescent="0.2">
      <c r="B153" s="429"/>
      <c r="C153" s="429"/>
      <c r="D153" s="429"/>
      <c r="E153" s="429"/>
      <c r="F153" s="429"/>
      <c r="G153" s="429"/>
      <c r="H153" s="560"/>
      <c r="I153" s="560"/>
      <c r="J153" s="560"/>
      <c r="K153" s="560"/>
      <c r="L153" s="560"/>
      <c r="M153" s="560"/>
      <c r="N153" s="429"/>
    </row>
    <row r="154" spans="2:14" ht="13.15" customHeight="1" x14ac:dyDescent="0.2">
      <c r="B154" s="429"/>
      <c r="C154" s="429"/>
      <c r="D154" s="429"/>
      <c r="E154" s="429"/>
      <c r="F154" s="429"/>
      <c r="G154" s="429"/>
      <c r="H154" s="560"/>
      <c r="I154" s="560"/>
      <c r="J154" s="560"/>
      <c r="K154" s="560"/>
      <c r="L154" s="560"/>
      <c r="M154" s="560"/>
      <c r="N154" s="429"/>
    </row>
    <row r="155" spans="2:14" ht="13.15" customHeight="1" x14ac:dyDescent="0.2">
      <c r="B155" s="429"/>
      <c r="C155" s="429"/>
      <c r="D155" s="429"/>
      <c r="E155" s="429"/>
      <c r="F155" s="429"/>
      <c r="G155" s="429"/>
      <c r="H155" s="560"/>
      <c r="I155" s="560"/>
      <c r="J155" s="560"/>
      <c r="K155" s="560"/>
      <c r="L155" s="560"/>
      <c r="M155" s="560"/>
      <c r="N155" s="429"/>
    </row>
    <row r="156" spans="2:14" ht="13.15" customHeight="1" x14ac:dyDescent="0.2">
      <c r="B156" s="429"/>
      <c r="C156" s="429"/>
      <c r="D156" s="429"/>
      <c r="E156" s="429"/>
      <c r="F156" s="429"/>
      <c r="G156" s="429"/>
      <c r="H156" s="560"/>
      <c r="I156" s="560"/>
      <c r="J156" s="560"/>
      <c r="K156" s="560"/>
      <c r="L156" s="560"/>
      <c r="M156" s="560"/>
      <c r="N156" s="429"/>
    </row>
    <row r="157" spans="2:14" ht="13.15" customHeight="1" x14ac:dyDescent="0.2">
      <c r="B157" s="429"/>
      <c r="C157" s="429"/>
      <c r="D157" s="429"/>
      <c r="E157" s="429"/>
      <c r="F157" s="429"/>
      <c r="G157" s="429"/>
      <c r="H157" s="560"/>
      <c r="I157" s="560"/>
      <c r="J157" s="560"/>
      <c r="K157" s="560"/>
      <c r="L157" s="560"/>
      <c r="M157" s="560"/>
      <c r="N157" s="429"/>
    </row>
    <row r="158" spans="2:14" ht="13.15" customHeight="1" x14ac:dyDescent="0.2">
      <c r="B158" s="429"/>
      <c r="C158" s="429"/>
      <c r="D158" s="429"/>
      <c r="E158" s="429"/>
      <c r="F158" s="429"/>
      <c r="G158" s="429"/>
      <c r="H158" s="560"/>
      <c r="I158" s="560"/>
      <c r="J158" s="560"/>
      <c r="K158" s="560"/>
      <c r="L158" s="560"/>
      <c r="M158" s="560"/>
      <c r="N158" s="429"/>
    </row>
    <row r="159" spans="2:14" ht="13.15" customHeight="1" x14ac:dyDescent="0.2">
      <c r="B159" s="429"/>
      <c r="C159" s="429"/>
      <c r="D159" s="429"/>
      <c r="E159" s="429"/>
      <c r="F159" s="429"/>
      <c r="G159" s="429"/>
      <c r="H159" s="560"/>
      <c r="I159" s="560"/>
      <c r="J159" s="560"/>
      <c r="K159" s="560"/>
      <c r="L159" s="560"/>
      <c r="M159" s="560"/>
      <c r="N159" s="429"/>
    </row>
    <row r="160" spans="2:14" ht="13.15" customHeight="1" x14ac:dyDescent="0.2">
      <c r="B160" s="429"/>
      <c r="C160" s="429"/>
      <c r="D160" s="429"/>
      <c r="E160" s="429"/>
      <c r="F160" s="429"/>
      <c r="G160" s="429"/>
      <c r="H160" s="560"/>
      <c r="I160" s="560"/>
      <c r="J160" s="560"/>
      <c r="K160" s="560"/>
      <c r="L160" s="560"/>
      <c r="M160" s="560"/>
      <c r="N160" s="429"/>
    </row>
    <row r="161" spans="2:14" ht="13.15" customHeight="1" x14ac:dyDescent="0.2">
      <c r="B161" s="429"/>
      <c r="C161" s="429"/>
      <c r="D161" s="429"/>
      <c r="E161" s="429"/>
      <c r="F161" s="429"/>
      <c r="G161" s="429"/>
      <c r="H161" s="560"/>
      <c r="I161" s="560"/>
      <c r="J161" s="560"/>
      <c r="K161" s="560"/>
      <c r="L161" s="560"/>
      <c r="M161" s="560"/>
      <c r="N161" s="429"/>
    </row>
    <row r="162" spans="2:14" ht="13.15" customHeight="1" x14ac:dyDescent="0.2">
      <c r="B162" s="429"/>
      <c r="C162" s="429"/>
      <c r="D162" s="429"/>
      <c r="E162" s="429"/>
      <c r="F162" s="429"/>
      <c r="G162" s="429"/>
      <c r="H162" s="560"/>
      <c r="I162" s="560"/>
      <c r="J162" s="560"/>
      <c r="K162" s="560"/>
      <c r="L162" s="560"/>
      <c r="M162" s="560"/>
      <c r="N162" s="429"/>
    </row>
    <row r="163" spans="2:14" ht="13.15" customHeight="1" x14ac:dyDescent="0.2">
      <c r="B163" s="429"/>
      <c r="C163" s="429"/>
      <c r="D163" s="429"/>
      <c r="E163" s="429"/>
      <c r="F163" s="429"/>
      <c r="G163" s="429"/>
      <c r="H163" s="560"/>
      <c r="I163" s="560"/>
      <c r="J163" s="560"/>
      <c r="K163" s="560"/>
      <c r="L163" s="560"/>
      <c r="M163" s="560"/>
      <c r="N163" s="429"/>
    </row>
    <row r="164" spans="2:14" ht="13.15" customHeight="1" x14ac:dyDescent="0.2">
      <c r="B164" s="429"/>
      <c r="C164" s="429"/>
      <c r="D164" s="429"/>
      <c r="E164" s="429"/>
      <c r="F164" s="429"/>
      <c r="G164" s="429"/>
      <c r="H164" s="560"/>
      <c r="I164" s="560"/>
      <c r="J164" s="560"/>
      <c r="K164" s="560"/>
      <c r="L164" s="560"/>
      <c r="M164" s="560"/>
      <c r="N164" s="429"/>
    </row>
    <row r="165" spans="2:14" ht="13.15" customHeight="1" x14ac:dyDescent="0.2">
      <c r="B165" s="429"/>
      <c r="C165" s="429"/>
      <c r="D165" s="429"/>
      <c r="E165" s="429"/>
      <c r="F165" s="429"/>
      <c r="G165" s="429"/>
      <c r="H165" s="560"/>
      <c r="I165" s="560"/>
      <c r="J165" s="560"/>
      <c r="K165" s="560"/>
      <c r="L165" s="560"/>
      <c r="M165" s="560"/>
      <c r="N165" s="429"/>
    </row>
    <row r="166" spans="2:14" ht="13.15" customHeight="1" x14ac:dyDescent="0.2">
      <c r="B166" s="429"/>
      <c r="C166" s="429"/>
      <c r="D166" s="429"/>
      <c r="E166" s="429"/>
      <c r="F166" s="429"/>
      <c r="G166" s="429"/>
      <c r="H166" s="560"/>
      <c r="I166" s="560"/>
      <c r="J166" s="560"/>
      <c r="K166" s="560"/>
      <c r="L166" s="560"/>
      <c r="M166" s="560"/>
      <c r="N166" s="429"/>
    </row>
    <row r="167" spans="2:14" ht="13.15" customHeight="1" x14ac:dyDescent="0.2">
      <c r="B167" s="429"/>
      <c r="C167" s="429"/>
      <c r="D167" s="429"/>
      <c r="E167" s="429"/>
      <c r="F167" s="429"/>
      <c r="G167" s="429"/>
      <c r="H167" s="560"/>
      <c r="I167" s="560"/>
      <c r="J167" s="560"/>
      <c r="K167" s="560"/>
      <c r="L167" s="560"/>
      <c r="M167" s="560"/>
      <c r="N167" s="429"/>
    </row>
    <row r="168" spans="2:14" ht="13.15" customHeight="1" x14ac:dyDescent="0.2">
      <c r="B168" s="429"/>
      <c r="C168" s="429"/>
      <c r="D168" s="429"/>
      <c r="E168" s="429"/>
      <c r="F168" s="429"/>
      <c r="G168" s="429"/>
      <c r="H168" s="560"/>
      <c r="I168" s="560"/>
      <c r="J168" s="560"/>
      <c r="K168" s="560"/>
      <c r="L168" s="560"/>
      <c r="M168" s="560"/>
      <c r="N168" s="429"/>
    </row>
    <row r="169" spans="2:14" ht="13.15" customHeight="1" x14ac:dyDescent="0.2">
      <c r="B169" s="429"/>
      <c r="C169" s="429"/>
      <c r="D169" s="429"/>
      <c r="E169" s="429"/>
      <c r="F169" s="429"/>
      <c r="G169" s="429"/>
      <c r="H169" s="560"/>
      <c r="I169" s="560"/>
      <c r="J169" s="560"/>
      <c r="K169" s="560"/>
      <c r="L169" s="560"/>
      <c r="M169" s="560"/>
      <c r="N169" s="429"/>
    </row>
    <row r="170" spans="2:14" ht="13.15" customHeight="1" x14ac:dyDescent="0.2">
      <c r="B170" s="429"/>
      <c r="C170" s="429"/>
      <c r="D170" s="429"/>
      <c r="E170" s="429"/>
      <c r="F170" s="429"/>
      <c r="G170" s="429"/>
      <c r="H170" s="560"/>
      <c r="I170" s="560"/>
      <c r="J170" s="560"/>
      <c r="K170" s="560"/>
      <c r="L170" s="560"/>
      <c r="M170" s="560"/>
      <c r="N170" s="429"/>
    </row>
    <row r="171" spans="2:14" ht="13.15" customHeight="1" x14ac:dyDescent="0.2">
      <c r="B171" s="429"/>
      <c r="C171" s="429"/>
      <c r="D171" s="429"/>
      <c r="E171" s="429"/>
      <c r="F171" s="429"/>
      <c r="G171" s="429"/>
      <c r="H171" s="560"/>
      <c r="I171" s="560"/>
      <c r="J171" s="560"/>
      <c r="K171" s="560"/>
      <c r="L171" s="560"/>
      <c r="M171" s="560"/>
      <c r="N171" s="429"/>
    </row>
    <row r="172" spans="2:14" ht="13.15" customHeight="1" x14ac:dyDescent="0.2">
      <c r="B172" s="429"/>
      <c r="C172" s="429"/>
      <c r="D172" s="429"/>
      <c r="E172" s="429"/>
      <c r="F172" s="429"/>
      <c r="G172" s="429"/>
      <c r="H172" s="560"/>
      <c r="I172" s="560"/>
      <c r="J172" s="560"/>
      <c r="K172" s="560"/>
      <c r="L172" s="560"/>
      <c r="M172" s="560"/>
      <c r="N172" s="429"/>
    </row>
    <row r="173" spans="2:14" ht="13.15" customHeight="1" x14ac:dyDescent="0.2">
      <c r="B173" s="429"/>
      <c r="C173" s="429"/>
      <c r="D173" s="429"/>
      <c r="E173" s="429"/>
      <c r="F173" s="429"/>
      <c r="G173" s="429"/>
      <c r="H173" s="560"/>
      <c r="I173" s="560"/>
      <c r="J173" s="560"/>
      <c r="K173" s="560"/>
      <c r="L173" s="560"/>
      <c r="M173" s="560"/>
      <c r="N173" s="429"/>
    </row>
    <row r="174" spans="2:14" ht="13.15" customHeight="1" x14ac:dyDescent="0.2">
      <c r="B174" s="429"/>
      <c r="C174" s="429"/>
      <c r="D174" s="429"/>
      <c r="E174" s="429"/>
      <c r="F174" s="429"/>
      <c r="G174" s="429"/>
      <c r="H174" s="560"/>
      <c r="I174" s="560"/>
      <c r="J174" s="560"/>
      <c r="K174" s="560"/>
      <c r="L174" s="560"/>
      <c r="M174" s="560"/>
      <c r="N174" s="429"/>
    </row>
    <row r="175" spans="2:14" ht="13.15" customHeight="1" x14ac:dyDescent="0.2">
      <c r="B175" s="429"/>
      <c r="C175" s="429"/>
      <c r="D175" s="429"/>
      <c r="E175" s="429"/>
      <c r="F175" s="429"/>
      <c r="G175" s="429"/>
      <c r="H175" s="560"/>
      <c r="I175" s="560"/>
      <c r="J175" s="560"/>
      <c r="K175" s="560"/>
      <c r="L175" s="560"/>
      <c r="M175" s="560"/>
      <c r="N175" s="429"/>
    </row>
    <row r="176" spans="2:14" ht="13.15" customHeight="1" x14ac:dyDescent="0.2">
      <c r="B176" s="429"/>
      <c r="C176" s="429"/>
      <c r="D176" s="429"/>
      <c r="E176" s="429"/>
      <c r="F176" s="429"/>
      <c r="G176" s="429"/>
      <c r="H176" s="560"/>
      <c r="I176" s="560"/>
      <c r="J176" s="560"/>
      <c r="K176" s="560"/>
      <c r="L176" s="560"/>
      <c r="M176" s="560"/>
      <c r="N176" s="429"/>
    </row>
    <row r="177" spans="2:14" ht="13.15" customHeight="1" x14ac:dyDescent="0.2">
      <c r="B177" s="429"/>
      <c r="C177" s="429"/>
      <c r="D177" s="429"/>
      <c r="E177" s="429"/>
      <c r="F177" s="429"/>
      <c r="G177" s="429"/>
      <c r="H177" s="560"/>
      <c r="I177" s="560"/>
      <c r="J177" s="560"/>
      <c r="K177" s="560"/>
      <c r="L177" s="560"/>
      <c r="M177" s="560"/>
      <c r="N177" s="429"/>
    </row>
    <row r="178" spans="2:14" ht="13.15" customHeight="1" x14ac:dyDescent="0.2">
      <c r="B178" s="429"/>
      <c r="C178" s="429"/>
      <c r="D178" s="429"/>
      <c r="E178" s="429"/>
      <c r="F178" s="429"/>
      <c r="G178" s="429"/>
      <c r="H178" s="560"/>
      <c r="I178" s="560"/>
      <c r="J178" s="560"/>
      <c r="K178" s="560"/>
      <c r="L178" s="560"/>
      <c r="M178" s="560"/>
      <c r="N178" s="429"/>
    </row>
    <row r="179" spans="2:14" ht="13.15" customHeight="1" x14ac:dyDescent="0.2">
      <c r="B179" s="429"/>
      <c r="C179" s="429"/>
      <c r="D179" s="429"/>
      <c r="E179" s="429"/>
      <c r="F179" s="429"/>
      <c r="G179" s="429"/>
      <c r="H179" s="560"/>
      <c r="I179" s="560"/>
      <c r="J179" s="560"/>
      <c r="K179" s="560"/>
      <c r="L179" s="560"/>
      <c r="M179" s="560"/>
      <c r="N179" s="429"/>
    </row>
    <row r="180" spans="2:14" ht="13.15" customHeight="1" x14ac:dyDescent="0.2">
      <c r="B180" s="429"/>
      <c r="C180" s="429"/>
      <c r="D180" s="429"/>
      <c r="E180" s="429"/>
      <c r="F180" s="429"/>
      <c r="G180" s="429"/>
      <c r="H180" s="560"/>
      <c r="I180" s="560"/>
      <c r="J180" s="560"/>
      <c r="K180" s="560"/>
      <c r="L180" s="560"/>
      <c r="M180" s="560"/>
      <c r="N180" s="429"/>
    </row>
    <row r="181" spans="2:14" ht="13.15" customHeight="1" x14ac:dyDescent="0.2">
      <c r="B181" s="429"/>
      <c r="C181" s="429"/>
      <c r="D181" s="429"/>
      <c r="E181" s="429"/>
      <c r="F181" s="429"/>
      <c r="G181" s="429"/>
      <c r="H181" s="560"/>
      <c r="I181" s="560"/>
      <c r="J181" s="560"/>
      <c r="K181" s="560"/>
      <c r="L181" s="560"/>
      <c r="M181" s="560"/>
      <c r="N181" s="429"/>
    </row>
    <row r="182" spans="2:14" ht="13.15" customHeight="1" x14ac:dyDescent="0.2">
      <c r="B182" s="429"/>
      <c r="C182" s="429"/>
      <c r="D182" s="429"/>
      <c r="E182" s="429"/>
      <c r="F182" s="429"/>
      <c r="G182" s="429"/>
      <c r="H182" s="560"/>
      <c r="I182" s="560"/>
      <c r="J182" s="560"/>
      <c r="K182" s="560"/>
      <c r="L182" s="560"/>
      <c r="M182" s="560"/>
      <c r="N182" s="429"/>
    </row>
    <row r="183" spans="2:14" ht="13.15" customHeight="1" x14ac:dyDescent="0.2">
      <c r="B183" s="429"/>
      <c r="C183" s="429"/>
      <c r="D183" s="429"/>
      <c r="E183" s="429"/>
      <c r="F183" s="429"/>
      <c r="G183" s="429"/>
      <c r="H183" s="560"/>
      <c r="I183" s="560"/>
      <c r="J183" s="560"/>
      <c r="K183" s="560"/>
      <c r="L183" s="560"/>
      <c r="M183" s="560"/>
      <c r="N183" s="429"/>
    </row>
    <row r="184" spans="2:14" ht="13.15" customHeight="1" x14ac:dyDescent="0.2">
      <c r="B184" s="429"/>
      <c r="C184" s="429"/>
      <c r="D184" s="429"/>
      <c r="E184" s="429"/>
      <c r="F184" s="429"/>
      <c r="G184" s="429"/>
      <c r="H184" s="560"/>
      <c r="I184" s="560"/>
      <c r="J184" s="560"/>
      <c r="K184" s="560"/>
      <c r="L184" s="560"/>
      <c r="M184" s="560"/>
      <c r="N184" s="429"/>
    </row>
    <row r="185" spans="2:14" ht="13.15" customHeight="1" x14ac:dyDescent="0.2">
      <c r="B185" s="429"/>
      <c r="C185" s="429"/>
      <c r="D185" s="429"/>
      <c r="E185" s="429"/>
      <c r="F185" s="429"/>
      <c r="G185" s="429"/>
      <c r="H185" s="560"/>
      <c r="I185" s="560"/>
      <c r="J185" s="560"/>
      <c r="K185" s="560"/>
      <c r="L185" s="560"/>
      <c r="M185" s="560"/>
      <c r="N185" s="429"/>
    </row>
    <row r="186" spans="2:14" ht="13.15" customHeight="1" x14ac:dyDescent="0.2">
      <c r="B186" s="429"/>
      <c r="C186" s="429"/>
      <c r="D186" s="429"/>
      <c r="E186" s="429"/>
      <c r="F186" s="429"/>
      <c r="G186" s="429"/>
      <c r="H186" s="560"/>
      <c r="I186" s="560"/>
      <c r="J186" s="560"/>
      <c r="K186" s="560"/>
      <c r="L186" s="560"/>
      <c r="M186" s="560"/>
      <c r="N186" s="429"/>
    </row>
    <row r="187" spans="2:14" ht="13.15" customHeight="1" x14ac:dyDescent="0.2">
      <c r="B187" s="429"/>
      <c r="C187" s="429"/>
      <c r="D187" s="429"/>
      <c r="E187" s="429"/>
      <c r="F187" s="429"/>
      <c r="G187" s="429"/>
      <c r="H187" s="560"/>
      <c r="I187" s="560"/>
      <c r="J187" s="560"/>
      <c r="K187" s="560"/>
      <c r="L187" s="560"/>
      <c r="M187" s="560"/>
      <c r="N187" s="429"/>
    </row>
    <row r="188" spans="2:14" ht="13.15" customHeight="1" x14ac:dyDescent="0.2">
      <c r="B188" s="429"/>
      <c r="C188" s="429"/>
      <c r="D188" s="429"/>
      <c r="E188" s="429"/>
      <c r="F188" s="429"/>
      <c r="G188" s="429"/>
      <c r="H188" s="560"/>
      <c r="I188" s="560"/>
      <c r="J188" s="560"/>
      <c r="K188" s="560"/>
      <c r="L188" s="560"/>
      <c r="M188" s="560"/>
      <c r="N188" s="429"/>
    </row>
    <row r="189" spans="2:14" ht="13.15" customHeight="1" x14ac:dyDescent="0.2">
      <c r="B189" s="429"/>
      <c r="C189" s="429"/>
      <c r="D189" s="429"/>
      <c r="E189" s="429"/>
      <c r="F189" s="429"/>
      <c r="G189" s="429"/>
      <c r="H189" s="560"/>
      <c r="I189" s="560"/>
      <c r="J189" s="560"/>
      <c r="K189" s="560"/>
      <c r="L189" s="560"/>
      <c r="M189" s="560"/>
      <c r="N189" s="429"/>
    </row>
    <row r="190" spans="2:14" ht="13.15" customHeight="1" x14ac:dyDescent="0.2">
      <c r="B190" s="429"/>
      <c r="C190" s="429"/>
      <c r="D190" s="429"/>
      <c r="E190" s="429"/>
      <c r="F190" s="429"/>
      <c r="G190" s="429"/>
      <c r="H190" s="560"/>
      <c r="I190" s="560"/>
      <c r="J190" s="560"/>
      <c r="K190" s="560"/>
      <c r="L190" s="560"/>
      <c r="M190" s="560"/>
      <c r="N190" s="429"/>
    </row>
    <row r="191" spans="2:14" ht="13.15" customHeight="1" x14ac:dyDescent="0.2">
      <c r="B191" s="429"/>
      <c r="C191" s="429"/>
      <c r="D191" s="429"/>
      <c r="E191" s="429"/>
      <c r="F191" s="429"/>
      <c r="G191" s="429"/>
      <c r="H191" s="560"/>
      <c r="I191" s="560"/>
      <c r="J191" s="560"/>
      <c r="K191" s="560"/>
      <c r="L191" s="560"/>
      <c r="M191" s="560"/>
      <c r="N191" s="429"/>
    </row>
    <row r="192" spans="2:14" ht="13.15" customHeight="1" x14ac:dyDescent="0.2">
      <c r="B192" s="429"/>
      <c r="C192" s="429"/>
      <c r="D192" s="429"/>
      <c r="E192" s="429"/>
      <c r="F192" s="429"/>
      <c r="G192" s="429"/>
      <c r="H192" s="560"/>
      <c r="I192" s="560"/>
      <c r="J192" s="560"/>
      <c r="K192" s="560"/>
      <c r="L192" s="560"/>
      <c r="M192" s="560"/>
      <c r="N192" s="429"/>
    </row>
    <row r="193" spans="2:14" ht="13.15" customHeight="1" x14ac:dyDescent="0.2">
      <c r="B193" s="429"/>
      <c r="C193" s="429"/>
      <c r="D193" s="429"/>
      <c r="E193" s="429"/>
      <c r="F193" s="429"/>
      <c r="G193" s="429"/>
      <c r="H193" s="560"/>
      <c r="I193" s="560"/>
      <c r="J193" s="560"/>
      <c r="K193" s="560"/>
      <c r="L193" s="560"/>
      <c r="M193" s="560"/>
      <c r="N193" s="429"/>
    </row>
    <row r="194" spans="2:14" ht="13.15" customHeight="1" x14ac:dyDescent="0.2">
      <c r="B194" s="429"/>
      <c r="C194" s="429"/>
      <c r="D194" s="429"/>
      <c r="E194" s="429"/>
      <c r="F194" s="429"/>
      <c r="G194" s="429"/>
      <c r="H194" s="560"/>
      <c r="I194" s="560"/>
      <c r="J194" s="560"/>
      <c r="K194" s="560"/>
      <c r="L194" s="560"/>
      <c r="M194" s="560"/>
      <c r="N194" s="429"/>
    </row>
    <row r="195" spans="2:14" ht="13.15" customHeight="1" x14ac:dyDescent="0.2">
      <c r="B195" s="429"/>
      <c r="C195" s="429"/>
      <c r="D195" s="429"/>
      <c r="E195" s="429"/>
      <c r="F195" s="429"/>
      <c r="G195" s="429"/>
      <c r="H195" s="560"/>
      <c r="I195" s="560"/>
      <c r="J195" s="560"/>
      <c r="K195" s="560"/>
      <c r="L195" s="560"/>
      <c r="M195" s="560"/>
      <c r="N195" s="429"/>
    </row>
    <row r="196" spans="2:14" ht="13.15" customHeight="1" x14ac:dyDescent="0.2">
      <c r="B196" s="429"/>
      <c r="C196" s="429"/>
      <c r="D196" s="429"/>
      <c r="E196" s="429"/>
      <c r="F196" s="429"/>
      <c r="G196" s="429"/>
      <c r="H196" s="560"/>
      <c r="I196" s="560"/>
      <c r="J196" s="560"/>
      <c r="K196" s="560"/>
      <c r="L196" s="560"/>
      <c r="M196" s="560"/>
      <c r="N196" s="429"/>
    </row>
    <row r="197" spans="2:14" ht="13.15" customHeight="1" x14ac:dyDescent="0.2">
      <c r="B197" s="429"/>
      <c r="C197" s="429"/>
      <c r="D197" s="429"/>
      <c r="E197" s="429"/>
      <c r="F197" s="429"/>
      <c r="G197" s="429"/>
      <c r="H197" s="560"/>
      <c r="I197" s="560"/>
      <c r="J197" s="560"/>
      <c r="K197" s="560"/>
      <c r="L197" s="560"/>
      <c r="M197" s="560"/>
      <c r="N197" s="429"/>
    </row>
    <row r="198" spans="2:14" ht="13.15" customHeight="1" x14ac:dyDescent="0.2">
      <c r="B198" s="429"/>
      <c r="C198" s="429"/>
      <c r="D198" s="429"/>
      <c r="E198" s="429"/>
      <c r="F198" s="429"/>
      <c r="G198" s="429"/>
      <c r="H198" s="560"/>
      <c r="I198" s="560"/>
      <c r="J198" s="560"/>
      <c r="K198" s="560"/>
      <c r="L198" s="560"/>
      <c r="M198" s="560"/>
      <c r="N198" s="429"/>
    </row>
    <row r="199" spans="2:14" ht="13.15" customHeight="1" x14ac:dyDescent="0.2">
      <c r="B199" s="429"/>
      <c r="C199" s="429"/>
      <c r="D199" s="429"/>
      <c r="E199" s="429"/>
      <c r="F199" s="429"/>
      <c r="G199" s="429"/>
      <c r="H199" s="560"/>
      <c r="I199" s="560"/>
      <c r="J199" s="560"/>
      <c r="K199" s="560"/>
      <c r="L199" s="560"/>
      <c r="M199" s="560"/>
      <c r="N199" s="429"/>
    </row>
    <row r="200" spans="2:14" ht="13.15" customHeight="1" x14ac:dyDescent="0.2">
      <c r="B200" s="429"/>
      <c r="C200" s="429"/>
      <c r="D200" s="429"/>
      <c r="E200" s="429"/>
      <c r="F200" s="429"/>
      <c r="G200" s="429"/>
      <c r="H200" s="560"/>
      <c r="I200" s="560"/>
      <c r="J200" s="560"/>
      <c r="K200" s="560"/>
      <c r="L200" s="560"/>
      <c r="M200" s="560"/>
      <c r="N200" s="429"/>
    </row>
    <row r="201" spans="2:14" ht="13.15" customHeight="1" x14ac:dyDescent="0.2">
      <c r="B201" s="429"/>
      <c r="C201" s="429"/>
      <c r="D201" s="429"/>
      <c r="E201" s="429"/>
      <c r="F201" s="429"/>
      <c r="G201" s="429"/>
      <c r="H201" s="560"/>
      <c r="I201" s="560"/>
      <c r="J201" s="560"/>
      <c r="K201" s="560"/>
      <c r="L201" s="560"/>
      <c r="M201" s="560"/>
      <c r="N201" s="429"/>
    </row>
    <row r="202" spans="2:14" ht="13.15" customHeight="1" x14ac:dyDescent="0.2">
      <c r="B202" s="429"/>
      <c r="C202" s="429"/>
      <c r="D202" s="429"/>
      <c r="E202" s="429"/>
      <c r="F202" s="429"/>
      <c r="G202" s="429"/>
      <c r="H202" s="560"/>
      <c r="I202" s="560"/>
      <c r="J202" s="560"/>
      <c r="K202" s="560"/>
      <c r="L202" s="560"/>
      <c r="M202" s="560"/>
      <c r="N202" s="429"/>
    </row>
    <row r="203" spans="2:14" ht="13.15" customHeight="1" x14ac:dyDescent="0.2">
      <c r="B203" s="429"/>
      <c r="C203" s="429"/>
      <c r="D203" s="429"/>
      <c r="E203" s="429"/>
      <c r="F203" s="429"/>
      <c r="G203" s="429"/>
      <c r="H203" s="560"/>
      <c r="I203" s="560"/>
      <c r="J203" s="560"/>
      <c r="K203" s="560"/>
      <c r="L203" s="560"/>
      <c r="M203" s="560"/>
      <c r="N203" s="429"/>
    </row>
    <row r="204" spans="2:14" ht="13.15" customHeight="1" x14ac:dyDescent="0.2">
      <c r="B204" s="429"/>
      <c r="C204" s="429"/>
      <c r="D204" s="429"/>
      <c r="E204" s="429"/>
      <c r="F204" s="429"/>
      <c r="G204" s="429"/>
      <c r="H204" s="560"/>
      <c r="I204" s="560"/>
      <c r="J204" s="560"/>
      <c r="K204" s="560"/>
      <c r="L204" s="560"/>
      <c r="M204" s="560"/>
      <c r="N204" s="429"/>
    </row>
    <row r="205" spans="2:14" ht="13.15" customHeight="1" x14ac:dyDescent="0.2">
      <c r="B205" s="429"/>
      <c r="C205" s="429"/>
      <c r="D205" s="429"/>
      <c r="E205" s="429"/>
      <c r="F205" s="429"/>
      <c r="G205" s="429"/>
      <c r="H205" s="560"/>
      <c r="I205" s="560"/>
      <c r="J205" s="560"/>
      <c r="K205" s="560"/>
      <c r="L205" s="560"/>
      <c r="M205" s="560"/>
      <c r="N205" s="429"/>
    </row>
    <row r="206" spans="2:14" ht="13.15" customHeight="1" x14ac:dyDescent="0.2">
      <c r="B206" s="429"/>
      <c r="C206" s="429"/>
      <c r="D206" s="429"/>
      <c r="E206" s="429"/>
      <c r="F206" s="429"/>
      <c r="G206" s="429"/>
      <c r="H206" s="560"/>
      <c r="I206" s="560"/>
      <c r="J206" s="560"/>
      <c r="K206" s="560"/>
      <c r="L206" s="560"/>
      <c r="M206" s="560"/>
      <c r="N206" s="429"/>
    </row>
    <row r="207" spans="2:14" ht="13.15" customHeight="1" x14ac:dyDescent="0.2">
      <c r="B207" s="429"/>
      <c r="C207" s="429"/>
      <c r="D207" s="429"/>
      <c r="E207" s="429"/>
      <c r="F207" s="429"/>
      <c r="G207" s="429"/>
      <c r="H207" s="560"/>
      <c r="I207" s="560"/>
      <c r="J207" s="560"/>
      <c r="K207" s="560"/>
      <c r="L207" s="560"/>
      <c r="M207" s="560"/>
      <c r="N207" s="429"/>
    </row>
    <row r="208" spans="2:14" ht="13.15" customHeight="1" x14ac:dyDescent="0.2">
      <c r="B208" s="429"/>
      <c r="C208" s="429"/>
      <c r="D208" s="429"/>
      <c r="E208" s="429"/>
      <c r="F208" s="429"/>
      <c r="G208" s="429"/>
      <c r="H208" s="560"/>
      <c r="I208" s="560"/>
      <c r="J208" s="560"/>
      <c r="K208" s="560"/>
      <c r="L208" s="560"/>
      <c r="M208" s="560"/>
      <c r="N208" s="429"/>
    </row>
    <row r="209" spans="2:14" ht="13.15" customHeight="1" x14ac:dyDescent="0.2">
      <c r="B209" s="429"/>
      <c r="C209" s="429"/>
      <c r="D209" s="429"/>
      <c r="E209" s="429"/>
      <c r="F209" s="429"/>
      <c r="G209" s="429"/>
      <c r="H209" s="560"/>
      <c r="I209" s="560"/>
      <c r="J209" s="560"/>
      <c r="K209" s="560"/>
      <c r="L209" s="560"/>
      <c r="M209" s="560"/>
      <c r="N209" s="429"/>
    </row>
    <row r="210" spans="2:14" ht="13.15" customHeight="1" x14ac:dyDescent="0.2">
      <c r="B210" s="429"/>
      <c r="C210" s="429"/>
      <c r="D210" s="429"/>
      <c r="E210" s="429"/>
      <c r="F210" s="429"/>
      <c r="G210" s="429"/>
      <c r="H210" s="560"/>
      <c r="I210" s="560"/>
      <c r="J210" s="560"/>
      <c r="K210" s="560"/>
      <c r="L210" s="560"/>
      <c r="M210" s="560"/>
      <c r="N210" s="429"/>
    </row>
    <row r="211" spans="2:14" ht="13.15" customHeight="1" x14ac:dyDescent="0.2">
      <c r="B211" s="429"/>
      <c r="C211" s="429"/>
      <c r="D211" s="429"/>
      <c r="E211" s="429"/>
      <c r="F211" s="429"/>
      <c r="G211" s="429"/>
      <c r="H211" s="560"/>
      <c r="I211" s="560"/>
      <c r="J211" s="560"/>
      <c r="K211" s="560"/>
      <c r="L211" s="560"/>
      <c r="M211" s="560"/>
      <c r="N211" s="429"/>
    </row>
    <row r="212" spans="2:14" ht="13.15" customHeight="1" x14ac:dyDescent="0.2">
      <c r="B212" s="429"/>
      <c r="C212" s="429"/>
      <c r="D212" s="429"/>
      <c r="E212" s="429"/>
      <c r="F212" s="429"/>
      <c r="G212" s="429"/>
      <c r="H212" s="560"/>
      <c r="I212" s="560"/>
      <c r="J212" s="560"/>
      <c r="K212" s="560"/>
      <c r="L212" s="560"/>
      <c r="M212" s="560"/>
      <c r="N212" s="429"/>
    </row>
    <row r="213" spans="2:14" ht="13.15" customHeight="1" x14ac:dyDescent="0.2">
      <c r="B213" s="429"/>
      <c r="C213" s="429"/>
      <c r="D213" s="429"/>
      <c r="E213" s="429"/>
      <c r="F213" s="429"/>
      <c r="G213" s="429"/>
      <c r="H213" s="560"/>
      <c r="I213" s="560"/>
      <c r="J213" s="560"/>
      <c r="K213" s="560"/>
      <c r="L213" s="560"/>
      <c r="M213" s="560"/>
      <c r="N213" s="429"/>
    </row>
    <row r="214" spans="2:14" ht="13.15" customHeight="1" x14ac:dyDescent="0.2">
      <c r="B214" s="429"/>
      <c r="C214" s="429"/>
      <c r="D214" s="429"/>
      <c r="E214" s="429"/>
      <c r="F214" s="429"/>
      <c r="G214" s="429"/>
      <c r="H214" s="560"/>
      <c r="I214" s="560"/>
      <c r="J214" s="560"/>
      <c r="K214" s="560"/>
      <c r="L214" s="560"/>
      <c r="M214" s="560"/>
      <c r="N214" s="429"/>
    </row>
    <row r="215" spans="2:14" ht="13.15" customHeight="1" x14ac:dyDescent="0.2">
      <c r="B215" s="429"/>
      <c r="C215" s="429"/>
      <c r="D215" s="429"/>
      <c r="E215" s="429"/>
      <c r="F215" s="429"/>
      <c r="G215" s="429"/>
      <c r="H215" s="560"/>
      <c r="I215" s="560"/>
      <c r="J215" s="560"/>
      <c r="K215" s="560"/>
      <c r="L215" s="560"/>
      <c r="M215" s="560"/>
      <c r="N215" s="429"/>
    </row>
    <row r="216" spans="2:14" ht="13.15" customHeight="1" x14ac:dyDescent="0.2">
      <c r="B216" s="429"/>
      <c r="C216" s="429"/>
      <c r="D216" s="429"/>
      <c r="E216" s="429"/>
      <c r="F216" s="429"/>
      <c r="G216" s="429"/>
      <c r="H216" s="560"/>
      <c r="I216" s="560"/>
      <c r="J216" s="560"/>
      <c r="K216" s="560"/>
      <c r="L216" s="560"/>
      <c r="M216" s="560"/>
      <c r="N216" s="429"/>
    </row>
    <row r="217" spans="2:14" ht="13.15" customHeight="1" x14ac:dyDescent="0.2">
      <c r="B217" s="429"/>
      <c r="C217" s="429"/>
      <c r="D217" s="429"/>
      <c r="E217" s="429"/>
      <c r="F217" s="429"/>
      <c r="G217" s="429"/>
      <c r="H217" s="560"/>
      <c r="I217" s="560"/>
      <c r="J217" s="560"/>
      <c r="K217" s="560"/>
      <c r="L217" s="560"/>
      <c r="M217" s="560"/>
      <c r="N217" s="429"/>
    </row>
    <row r="218" spans="2:14" ht="13.15" customHeight="1" x14ac:dyDescent="0.2">
      <c r="B218" s="429"/>
      <c r="C218" s="429"/>
      <c r="D218" s="429"/>
      <c r="E218" s="429"/>
      <c r="F218" s="429"/>
      <c r="G218" s="429"/>
      <c r="H218" s="560"/>
      <c r="I218" s="560"/>
      <c r="J218" s="560"/>
      <c r="K218" s="560"/>
      <c r="L218" s="560"/>
      <c r="M218" s="560"/>
      <c r="N218" s="429"/>
    </row>
    <row r="219" spans="2:14" ht="13.15" customHeight="1" x14ac:dyDescent="0.2">
      <c r="B219" s="429"/>
      <c r="C219" s="429"/>
      <c r="D219" s="429"/>
      <c r="E219" s="429"/>
      <c r="F219" s="429"/>
      <c r="G219" s="429"/>
      <c r="H219" s="560"/>
      <c r="I219" s="560"/>
      <c r="J219" s="560"/>
      <c r="K219" s="560"/>
      <c r="L219" s="560"/>
      <c r="M219" s="560"/>
      <c r="N219" s="429"/>
    </row>
    <row r="220" spans="2:14" ht="13.15" customHeight="1" x14ac:dyDescent="0.2">
      <c r="B220" s="429"/>
      <c r="C220" s="429"/>
      <c r="D220" s="429"/>
      <c r="E220" s="429"/>
      <c r="F220" s="429"/>
      <c r="G220" s="429"/>
      <c r="H220" s="560"/>
      <c r="I220" s="560"/>
      <c r="J220" s="560"/>
      <c r="K220" s="560"/>
      <c r="L220" s="560"/>
      <c r="M220" s="560"/>
      <c r="N220" s="429"/>
    </row>
    <row r="221" spans="2:14" ht="13.15" customHeight="1" x14ac:dyDescent="0.2">
      <c r="B221" s="429"/>
      <c r="C221" s="429"/>
      <c r="D221" s="429"/>
      <c r="E221" s="429"/>
      <c r="F221" s="429"/>
      <c r="G221" s="429"/>
      <c r="H221" s="560"/>
      <c r="I221" s="560"/>
      <c r="J221" s="560"/>
      <c r="K221" s="560"/>
      <c r="L221" s="560"/>
      <c r="M221" s="560"/>
      <c r="N221" s="429"/>
    </row>
    <row r="222" spans="2:14" ht="13.15" customHeight="1" x14ac:dyDescent="0.2">
      <c r="B222" s="429"/>
      <c r="C222" s="429"/>
      <c r="D222" s="429"/>
      <c r="E222" s="429"/>
      <c r="F222" s="429"/>
      <c r="G222" s="429"/>
      <c r="H222" s="560"/>
      <c r="I222" s="560"/>
      <c r="J222" s="560"/>
      <c r="K222" s="560"/>
      <c r="L222" s="560"/>
      <c r="M222" s="560"/>
      <c r="N222" s="429"/>
    </row>
    <row r="223" spans="2:14" ht="13.15" customHeight="1" x14ac:dyDescent="0.2">
      <c r="B223" s="429"/>
      <c r="C223" s="429"/>
      <c r="D223" s="429"/>
      <c r="E223" s="429"/>
      <c r="F223" s="429"/>
      <c r="G223" s="429"/>
      <c r="H223" s="560"/>
      <c r="I223" s="560"/>
      <c r="J223" s="560"/>
      <c r="K223" s="560"/>
      <c r="L223" s="560"/>
      <c r="M223" s="560"/>
      <c r="N223" s="429"/>
    </row>
    <row r="224" spans="2:14" ht="13.15" customHeight="1" x14ac:dyDescent="0.2">
      <c r="B224" s="429"/>
      <c r="C224" s="429"/>
      <c r="D224" s="429"/>
      <c r="E224" s="429"/>
      <c r="F224" s="429"/>
      <c r="G224" s="429"/>
      <c r="H224" s="560"/>
      <c r="I224" s="560"/>
      <c r="J224" s="560"/>
      <c r="K224" s="560"/>
      <c r="L224" s="560"/>
      <c r="M224" s="560"/>
      <c r="N224" s="429"/>
    </row>
    <row r="225" spans="2:14" ht="13.15" customHeight="1" x14ac:dyDescent="0.2">
      <c r="B225" s="429"/>
      <c r="C225" s="429"/>
      <c r="D225" s="429"/>
      <c r="E225" s="429"/>
      <c r="F225" s="429"/>
      <c r="G225" s="429"/>
      <c r="H225" s="560"/>
      <c r="I225" s="560"/>
      <c r="J225" s="560"/>
      <c r="K225" s="560"/>
      <c r="L225" s="560"/>
      <c r="M225" s="560"/>
      <c r="N225" s="429"/>
    </row>
    <row r="226" spans="2:14" ht="13.15" customHeight="1" x14ac:dyDescent="0.2">
      <c r="B226" s="429"/>
      <c r="C226" s="429"/>
      <c r="D226" s="429"/>
      <c r="E226" s="429"/>
      <c r="F226" s="429"/>
      <c r="G226" s="429"/>
      <c r="H226" s="560"/>
      <c r="I226" s="560"/>
      <c r="J226" s="560"/>
      <c r="K226" s="560"/>
      <c r="L226" s="560"/>
      <c r="M226" s="560"/>
      <c r="N226" s="429"/>
    </row>
  </sheetData>
  <sheetProtection algorithmName="SHA-512" hashValue="lI6ZFTIVrvxoEsSlXIfxBqdOowXddMZKL6mxXimnaqtJzPIP6IJHEWmExxe5ZCHdpwLj67u+QEVCOi2hJMexzQ==" saltValue="JWlm53f4eUErxxuYUw7VPg==" spinCount="100000" sheet="1" objects="1" scenarios="1"/>
  <phoneticPr fontId="0" type="noConversion"/>
  <pageMargins left="0.74803149606299213" right="0.74803149606299213" top="0.98425196850393704" bottom="0.98425196850393704" header="0.51181102362204722" footer="0.51181102362204722"/>
  <pageSetup paperSize="9" scale="55" orientation="portrait" r:id="rId1"/>
  <headerFooter alignWithMargins="0">
    <oddHeader>&amp;L&amp;"Arial,Vet"&amp;F&amp;R&amp;"Arial,Vet"&amp;A</oddHeader>
    <oddFooter>&amp;L&amp;"Arial,Vet"keizer / goedhart&amp;C&amp;"Arial,Vet"pagina &amp;P&amp;R&amp;"Arial,Vet"&amp;D</oddFooter>
  </headerFooter>
  <rowBreaks count="1" manualBreakCount="1">
    <brk id="1" min="1" max="13" man="1"/>
  </rowBreaks>
  <colBreaks count="1" manualBreakCount="1">
    <brk id="14" max="1048575" man="1"/>
  </col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S254"/>
  <sheetViews>
    <sheetView zoomScale="85" zoomScaleNormal="85" workbookViewId="0">
      <selection activeCell="B2" sqref="B2"/>
    </sheetView>
  </sheetViews>
  <sheetFormatPr defaultColWidth="9.140625" defaultRowHeight="13.15" customHeight="1" x14ac:dyDescent="0.2"/>
  <cols>
    <col min="1" max="1" width="3.7109375" style="829" customWidth="1"/>
    <col min="2" max="3" width="2.7109375" style="300" customWidth="1"/>
    <col min="4" max="4" width="45.7109375" style="300" customWidth="1"/>
    <col min="5" max="5" width="2.7109375" style="301" customWidth="1"/>
    <col min="6" max="11" width="16.85546875" style="301" customWidth="1"/>
    <col min="12" max="12" width="16.85546875" style="301" hidden="1" customWidth="1"/>
    <col min="13" max="13" width="2.7109375" style="301" customWidth="1"/>
    <col min="14" max="14" width="2.7109375" style="300" customWidth="1"/>
    <col min="15" max="15" width="2.7109375" style="834" customWidth="1"/>
    <col min="16" max="16" width="2.7109375" style="829" customWidth="1"/>
    <col min="17" max="17" width="2.5703125" style="829" customWidth="1"/>
    <col min="18" max="22" width="10.7109375" style="829" customWidth="1"/>
    <col min="23" max="23" width="2.7109375" style="829" customWidth="1"/>
    <col min="24" max="45" width="9.140625" style="829"/>
    <col min="46" max="16384" width="9.140625" style="300"/>
  </cols>
  <sheetData>
    <row r="1" spans="1:45" s="829" customFormat="1" ht="13.15" customHeight="1" x14ac:dyDescent="0.2">
      <c r="E1" s="833"/>
      <c r="F1" s="833"/>
      <c r="G1" s="833"/>
      <c r="H1" s="833"/>
      <c r="I1" s="833"/>
      <c r="J1" s="833"/>
      <c r="K1" s="833"/>
      <c r="L1" s="833"/>
      <c r="M1" s="833"/>
      <c r="O1" s="834"/>
    </row>
    <row r="2" spans="1:45" ht="13.15" customHeight="1" x14ac:dyDescent="0.2">
      <c r="B2" s="80"/>
      <c r="C2" s="81"/>
      <c r="D2" s="81"/>
      <c r="E2" s="82"/>
      <c r="F2" s="82"/>
      <c r="G2" s="82"/>
      <c r="H2" s="82"/>
      <c r="I2" s="82"/>
      <c r="J2" s="546"/>
      <c r="K2" s="546"/>
      <c r="L2" s="546"/>
      <c r="M2" s="82"/>
      <c r="N2" s="83"/>
      <c r="R2" s="834"/>
    </row>
    <row r="3" spans="1:45" ht="13.15" customHeight="1" x14ac:dyDescent="0.2">
      <c r="B3" s="84"/>
      <c r="C3" s="85"/>
      <c r="D3" s="85"/>
      <c r="E3" s="78"/>
      <c r="F3" s="78"/>
      <c r="G3" s="78"/>
      <c r="H3" s="78"/>
      <c r="I3" s="78"/>
      <c r="J3" s="78"/>
      <c r="K3" s="78"/>
      <c r="L3" s="78"/>
      <c r="M3" s="78"/>
      <c r="N3" s="86"/>
    </row>
    <row r="4" spans="1:45" s="303" customFormat="1" ht="18" customHeight="1" x14ac:dyDescent="0.3">
      <c r="A4" s="830"/>
      <c r="B4" s="673"/>
      <c r="C4" s="650" t="s">
        <v>95</v>
      </c>
      <c r="D4" s="221"/>
      <c r="E4" s="302"/>
      <c r="F4" s="674"/>
      <c r="G4" s="302"/>
      <c r="H4" s="302"/>
      <c r="I4" s="302"/>
      <c r="J4" s="302"/>
      <c r="K4" s="302"/>
      <c r="L4" s="302"/>
      <c r="M4" s="302"/>
      <c r="N4" s="222"/>
      <c r="O4" s="835"/>
      <c r="P4" s="830"/>
      <c r="Q4" s="830"/>
      <c r="R4" s="830"/>
      <c r="S4" s="830"/>
      <c r="T4" s="830"/>
      <c r="U4" s="830"/>
      <c r="V4" s="830"/>
      <c r="W4" s="830"/>
      <c r="X4" s="830"/>
      <c r="Y4" s="830"/>
      <c r="Z4" s="830"/>
      <c r="AA4" s="830"/>
      <c r="AB4" s="830"/>
      <c r="AC4" s="830"/>
      <c r="AD4" s="830"/>
      <c r="AE4" s="830"/>
      <c r="AF4" s="830"/>
      <c r="AG4" s="830"/>
      <c r="AH4" s="830"/>
      <c r="AI4" s="830"/>
      <c r="AJ4" s="830"/>
      <c r="AK4" s="830"/>
      <c r="AL4" s="830"/>
      <c r="AM4" s="830"/>
      <c r="AN4" s="830"/>
      <c r="AO4" s="830"/>
      <c r="AP4" s="830"/>
      <c r="AQ4" s="830"/>
      <c r="AR4" s="830"/>
      <c r="AS4" s="830"/>
    </row>
    <row r="5" spans="1:45" s="682" customFormat="1" ht="15.6" customHeight="1" x14ac:dyDescent="0.25">
      <c r="A5" s="831"/>
      <c r="B5" s="678"/>
      <c r="C5" s="679" t="str">
        <f>'geg ll'!G8</f>
        <v>Voorbeeld SWV PO Passend Onderwijs Noord-Kennemerland</v>
      </c>
      <c r="D5" s="109"/>
      <c r="E5" s="671"/>
      <c r="F5" s="680"/>
      <c r="G5" s="671"/>
      <c r="H5" s="671"/>
      <c r="I5" s="671"/>
      <c r="J5" s="671"/>
      <c r="K5" s="671"/>
      <c r="L5" s="671"/>
      <c r="M5" s="671"/>
      <c r="N5" s="681"/>
      <c r="O5" s="836"/>
      <c r="P5" s="831"/>
      <c r="Q5" s="831"/>
      <c r="R5" s="831"/>
      <c r="S5" s="831"/>
      <c r="T5" s="831"/>
      <c r="U5" s="831"/>
      <c r="V5" s="831"/>
      <c r="W5" s="831"/>
      <c r="X5" s="831"/>
      <c r="Y5" s="831"/>
      <c r="Z5" s="831"/>
      <c r="AA5" s="831"/>
      <c r="AB5" s="831"/>
      <c r="AC5" s="831"/>
      <c r="AD5" s="831"/>
      <c r="AE5" s="831"/>
      <c r="AF5" s="831"/>
      <c r="AG5" s="831"/>
      <c r="AH5" s="831"/>
      <c r="AI5" s="831"/>
      <c r="AJ5" s="831"/>
      <c r="AK5" s="831"/>
      <c r="AL5" s="831"/>
      <c r="AM5" s="831"/>
      <c r="AN5" s="831"/>
      <c r="AO5" s="831"/>
      <c r="AP5" s="831"/>
      <c r="AQ5" s="831"/>
      <c r="AR5" s="831"/>
      <c r="AS5" s="831"/>
    </row>
    <row r="6" spans="1:45" ht="13.15" customHeight="1" x14ac:dyDescent="0.2">
      <c r="B6" s="34"/>
      <c r="C6" s="290"/>
      <c r="D6" s="85"/>
      <c r="E6" s="78"/>
      <c r="F6" s="78"/>
      <c r="G6" s="78"/>
      <c r="H6" s="78"/>
      <c r="I6" s="78"/>
      <c r="J6" s="78"/>
      <c r="K6" s="78"/>
      <c r="L6" s="78"/>
      <c r="M6" s="78"/>
      <c r="N6" s="86"/>
    </row>
    <row r="7" spans="1:45" ht="13.15" customHeight="1" x14ac:dyDescent="0.2">
      <c r="B7" s="34"/>
      <c r="C7" s="290"/>
      <c r="D7" s="85"/>
      <c r="E7" s="78"/>
      <c r="F7" s="78"/>
      <c r="G7" s="78"/>
      <c r="H7" s="78"/>
      <c r="I7" s="78"/>
      <c r="J7" s="78"/>
      <c r="K7" s="78"/>
      <c r="L7" s="78"/>
      <c r="M7" s="78"/>
      <c r="N7" s="86"/>
    </row>
    <row r="8" spans="1:45" s="303" customFormat="1" ht="13.15" customHeight="1" x14ac:dyDescent="0.2">
      <c r="A8" s="830"/>
      <c r="B8" s="292"/>
      <c r="C8" s="293"/>
      <c r="D8" s="304"/>
      <c r="E8" s="295"/>
      <c r="F8" s="613">
        <f>tab!D4</f>
        <v>2018</v>
      </c>
      <c r="G8" s="613">
        <f>tab!E4</f>
        <v>2019</v>
      </c>
      <c r="H8" s="613">
        <f>tab!F4</f>
        <v>2020</v>
      </c>
      <c r="I8" s="613">
        <f>tab!G4</f>
        <v>2021</v>
      </c>
      <c r="J8" s="613">
        <f>tab!H4</f>
        <v>2022</v>
      </c>
      <c r="K8" s="613">
        <f>tab!I4</f>
        <v>2023</v>
      </c>
      <c r="L8" s="702">
        <f>tab!I4</f>
        <v>2023</v>
      </c>
      <c r="M8" s="295"/>
      <c r="N8" s="222"/>
      <c r="O8" s="835"/>
      <c r="P8" s="830"/>
      <c r="Q8" s="830"/>
      <c r="R8" s="830"/>
      <c r="S8" s="830"/>
      <c r="T8" s="830"/>
      <c r="U8" s="830"/>
      <c r="V8" s="830"/>
      <c r="W8" s="830"/>
      <c r="X8" s="830"/>
      <c r="Y8" s="830"/>
      <c r="Z8" s="830"/>
      <c r="AA8" s="830"/>
      <c r="AB8" s="830"/>
      <c r="AC8" s="830"/>
      <c r="AD8" s="830"/>
      <c r="AE8" s="830"/>
      <c r="AF8" s="830"/>
      <c r="AG8" s="830"/>
      <c r="AH8" s="830"/>
      <c r="AI8" s="830"/>
      <c r="AJ8" s="830"/>
      <c r="AK8" s="830"/>
      <c r="AL8" s="830"/>
      <c r="AM8" s="830"/>
      <c r="AN8" s="830"/>
      <c r="AO8" s="830"/>
      <c r="AP8" s="830"/>
      <c r="AQ8" s="830"/>
      <c r="AR8" s="830"/>
      <c r="AS8" s="830"/>
    </row>
    <row r="9" spans="1:45" ht="13.15" customHeight="1" x14ac:dyDescent="0.2">
      <c r="B9" s="88"/>
      <c r="C9" s="65"/>
      <c r="D9" s="64"/>
      <c r="E9" s="62"/>
      <c r="F9" s="702"/>
      <c r="G9" s="702"/>
      <c r="H9" s="702"/>
      <c r="I9" s="702"/>
      <c r="J9" s="702"/>
      <c r="K9" s="702"/>
      <c r="L9" s="702"/>
      <c r="M9" s="62"/>
      <c r="N9" s="86"/>
    </row>
    <row r="10" spans="1:45" ht="13.15" customHeight="1" x14ac:dyDescent="0.2">
      <c r="B10" s="84"/>
      <c r="C10" s="868"/>
      <c r="D10" s="868"/>
      <c r="E10" s="919"/>
      <c r="F10" s="919"/>
      <c r="G10" s="919"/>
      <c r="H10" s="919"/>
      <c r="I10" s="919"/>
      <c r="J10" s="919"/>
      <c r="K10" s="919"/>
      <c r="L10" s="919"/>
      <c r="M10" s="919"/>
      <c r="N10" s="469"/>
    </row>
    <row r="11" spans="1:45" s="305" customFormat="1" ht="13.15" customHeight="1" x14ac:dyDescent="0.2">
      <c r="A11" s="832"/>
      <c r="B11" s="88"/>
      <c r="C11" s="918"/>
      <c r="D11" s="912" t="s">
        <v>805</v>
      </c>
      <c r="E11" s="915"/>
      <c r="F11" s="1044">
        <f>bal!G22</f>
        <v>0</v>
      </c>
      <c r="G11" s="1044">
        <f>bal!H22</f>
        <v>8004540.2011438934</v>
      </c>
      <c r="H11" s="1044">
        <f>G51</f>
        <v>16009080.402287787</v>
      </c>
      <c r="I11" s="1044">
        <f>H51</f>
        <v>23387320.269871119</v>
      </c>
      <c r="J11" s="1044">
        <f>I51</f>
        <v>30435761.92987112</v>
      </c>
      <c r="K11" s="1044">
        <f t="shared" ref="K11:L11" si="0">J51</f>
        <v>37483094.789871119</v>
      </c>
      <c r="L11" s="1044">
        <f t="shared" si="0"/>
        <v>44529328.449871123</v>
      </c>
      <c r="M11" s="915"/>
      <c r="N11" s="964"/>
      <c r="O11" s="837"/>
      <c r="P11" s="832"/>
      <c r="Q11" s="832"/>
      <c r="R11" s="832"/>
      <c r="S11" s="832"/>
      <c r="T11" s="832"/>
      <c r="U11" s="832"/>
      <c r="V11" s="832"/>
      <c r="W11" s="832"/>
      <c r="X11" s="832"/>
      <c r="Y11" s="832"/>
      <c r="Z11" s="832"/>
      <c r="AA11" s="832"/>
      <c r="AB11" s="832"/>
      <c r="AC11" s="832"/>
      <c r="AD11" s="832"/>
      <c r="AE11" s="832"/>
      <c r="AF11" s="832"/>
      <c r="AG11" s="832"/>
      <c r="AH11" s="832"/>
      <c r="AI11" s="832"/>
      <c r="AJ11" s="832"/>
      <c r="AK11" s="832"/>
      <c r="AL11" s="832"/>
      <c r="AM11" s="832"/>
      <c r="AN11" s="832"/>
      <c r="AO11" s="832"/>
      <c r="AP11" s="832"/>
      <c r="AQ11" s="832"/>
      <c r="AR11" s="832"/>
      <c r="AS11" s="832"/>
    </row>
    <row r="12" spans="1:45" ht="13.15" customHeight="1" x14ac:dyDescent="0.2">
      <c r="B12" s="84"/>
      <c r="C12" s="868"/>
      <c r="D12" s="1084"/>
      <c r="E12" s="919"/>
      <c r="F12" s="919"/>
      <c r="G12" s="919"/>
      <c r="H12" s="919"/>
      <c r="I12" s="919"/>
      <c r="J12" s="919"/>
      <c r="K12" s="919"/>
      <c r="L12" s="919"/>
      <c r="M12" s="919"/>
      <c r="N12" s="469"/>
    </row>
    <row r="13" spans="1:45" ht="13.15" customHeight="1" x14ac:dyDescent="0.2">
      <c r="B13" s="84"/>
      <c r="C13" s="85"/>
      <c r="D13" s="85"/>
      <c r="E13" s="78"/>
      <c r="F13" s="78"/>
      <c r="G13" s="78"/>
      <c r="H13" s="78"/>
      <c r="I13" s="78"/>
      <c r="J13" s="78"/>
      <c r="K13" s="78"/>
      <c r="L13" s="78"/>
      <c r="M13" s="78"/>
      <c r="N13" s="86"/>
    </row>
    <row r="14" spans="1:45" ht="13.15" customHeight="1" x14ac:dyDescent="0.2">
      <c r="B14" s="84"/>
      <c r="C14" s="868"/>
      <c r="D14" s="868"/>
      <c r="E14" s="919"/>
      <c r="F14" s="919"/>
      <c r="G14" s="919"/>
      <c r="H14" s="919"/>
      <c r="I14" s="919"/>
      <c r="J14" s="919"/>
      <c r="K14" s="919"/>
      <c r="L14" s="919"/>
      <c r="M14" s="919"/>
      <c r="N14" s="469"/>
    </row>
    <row r="15" spans="1:45" ht="13.15" customHeight="1" x14ac:dyDescent="0.2">
      <c r="B15" s="84"/>
      <c r="C15" s="868"/>
      <c r="D15" s="912" t="s">
        <v>319</v>
      </c>
      <c r="E15" s="919"/>
      <c r="F15" s="919"/>
      <c r="G15" s="919"/>
      <c r="H15" s="919"/>
      <c r="I15" s="919"/>
      <c r="J15" s="919"/>
      <c r="K15" s="919"/>
      <c r="L15" s="919"/>
      <c r="M15" s="919"/>
      <c r="N15" s="469"/>
    </row>
    <row r="16" spans="1:45" ht="13.15" customHeight="1" x14ac:dyDescent="0.2">
      <c r="B16" s="84"/>
      <c r="C16" s="868"/>
      <c r="D16" s="918"/>
      <c r="E16" s="919"/>
      <c r="F16" s="919"/>
      <c r="G16" s="919"/>
      <c r="H16" s="919"/>
      <c r="I16" s="919"/>
      <c r="J16" s="919"/>
      <c r="K16" s="919"/>
      <c r="L16" s="919"/>
      <c r="M16" s="919"/>
      <c r="N16" s="469"/>
    </row>
    <row r="17" spans="2:14" ht="13.15" customHeight="1" x14ac:dyDescent="0.2">
      <c r="B17" s="84"/>
      <c r="C17" s="868"/>
      <c r="D17" s="868" t="s">
        <v>303</v>
      </c>
      <c r="E17" s="919"/>
      <c r="F17" s="1066">
        <f>begr!F48</f>
        <v>0</v>
      </c>
      <c r="G17" s="1066">
        <f>begr!G48</f>
        <v>8004540.2011438934</v>
      </c>
      <c r="H17" s="1066">
        <f>begr!H48</f>
        <v>7378239.8675833335</v>
      </c>
      <c r="I17" s="1066">
        <f>begr!I48</f>
        <v>7048441.6600000001</v>
      </c>
      <c r="J17" s="1066">
        <f>begr!J48</f>
        <v>7047332.8600000003</v>
      </c>
      <c r="K17" s="1066">
        <f>begr!K48</f>
        <v>7046233.6600000001</v>
      </c>
      <c r="L17" s="1066" t="e">
        <f>begr!#REF!</f>
        <v>#REF!</v>
      </c>
      <c r="M17" s="919"/>
      <c r="N17" s="469"/>
    </row>
    <row r="18" spans="2:14" ht="13.15" customHeight="1" x14ac:dyDescent="0.2">
      <c r="B18" s="84"/>
      <c r="C18" s="868"/>
      <c r="D18" s="868"/>
      <c r="E18" s="919"/>
      <c r="F18" s="919"/>
      <c r="G18" s="919"/>
      <c r="H18" s="919"/>
      <c r="I18" s="919"/>
      <c r="J18" s="919"/>
      <c r="K18" s="919"/>
      <c r="L18" s="919"/>
      <c r="M18" s="919"/>
      <c r="N18" s="469"/>
    </row>
    <row r="19" spans="2:14" ht="13.15" customHeight="1" x14ac:dyDescent="0.2">
      <c r="B19" s="84"/>
      <c r="C19" s="868"/>
      <c r="D19" s="868" t="s">
        <v>192</v>
      </c>
      <c r="E19" s="919"/>
      <c r="F19" s="1026">
        <f>act!F34</f>
        <v>0</v>
      </c>
      <c r="G19" s="1026">
        <f>act!G34</f>
        <v>0</v>
      </c>
      <c r="H19" s="1026">
        <f>act!H34</f>
        <v>0</v>
      </c>
      <c r="I19" s="1026">
        <f>act!I34</f>
        <v>0</v>
      </c>
      <c r="J19" s="1026">
        <f>act!J34</f>
        <v>0</v>
      </c>
      <c r="K19" s="1026">
        <f>act!K34</f>
        <v>0</v>
      </c>
      <c r="L19" s="1026">
        <f>act!L34</f>
        <v>0</v>
      </c>
      <c r="M19" s="919"/>
      <c r="N19" s="469"/>
    </row>
    <row r="20" spans="2:14" ht="13.15" customHeight="1" x14ac:dyDescent="0.2">
      <c r="B20" s="84"/>
      <c r="C20" s="868"/>
      <c r="D20" s="868"/>
      <c r="E20" s="919"/>
      <c r="F20" s="1022"/>
      <c r="G20" s="1022"/>
      <c r="H20" s="1022"/>
      <c r="I20" s="1022"/>
      <c r="J20" s="1022"/>
      <c r="K20" s="1022"/>
      <c r="L20" s="1022"/>
      <c r="M20" s="919"/>
      <c r="N20" s="469"/>
    </row>
    <row r="21" spans="2:14" ht="13.15" customHeight="1" x14ac:dyDescent="0.2">
      <c r="B21" s="84"/>
      <c r="C21" s="868"/>
      <c r="D21" s="1085" t="s">
        <v>320</v>
      </c>
      <c r="E21" s="919"/>
      <c r="F21" s="1022"/>
      <c r="G21" s="1022"/>
      <c r="H21" s="1022"/>
      <c r="I21" s="1022"/>
      <c r="J21" s="1022"/>
      <c r="K21" s="1022"/>
      <c r="L21" s="1022"/>
      <c r="M21" s="919"/>
      <c r="N21" s="469"/>
    </row>
    <row r="22" spans="2:14" ht="13.15" customHeight="1" x14ac:dyDescent="0.2">
      <c r="B22" s="84"/>
      <c r="C22" s="868"/>
      <c r="D22" s="868" t="s">
        <v>321</v>
      </c>
      <c r="E22" s="919"/>
      <c r="F22" s="1026">
        <f>bal!G19-bal!H19</f>
        <v>0</v>
      </c>
      <c r="G22" s="1026">
        <f>bal!H19-bal!I19</f>
        <v>0</v>
      </c>
      <c r="H22" s="1026">
        <f>bal!I19-bal!J19</f>
        <v>0</v>
      </c>
      <c r="I22" s="1026">
        <f>bal!J19-bal!K19</f>
        <v>0</v>
      </c>
      <c r="J22" s="1026">
        <f>bal!K19-bal!L19</f>
        <v>0</v>
      </c>
      <c r="K22" s="1026">
        <f>bal!L19-bal!M19</f>
        <v>0</v>
      </c>
      <c r="L22" s="1026">
        <f>bal!M19-bal!N19</f>
        <v>0</v>
      </c>
      <c r="M22" s="919"/>
      <c r="N22" s="469"/>
    </row>
    <row r="23" spans="2:14" ht="13.15" customHeight="1" x14ac:dyDescent="0.2">
      <c r="B23" s="84"/>
      <c r="C23" s="868"/>
      <c r="D23" s="868" t="s">
        <v>322</v>
      </c>
      <c r="E23" s="919"/>
      <c r="F23" s="1026">
        <f>bal!G20-bal!H20</f>
        <v>0</v>
      </c>
      <c r="G23" s="1026">
        <f>bal!H20-bal!I20</f>
        <v>0</v>
      </c>
      <c r="H23" s="1026">
        <f>bal!I20-bal!J20</f>
        <v>0</v>
      </c>
      <c r="I23" s="1026">
        <f>bal!J20-bal!K20</f>
        <v>0</v>
      </c>
      <c r="J23" s="1026">
        <f>bal!K20-bal!L20</f>
        <v>0</v>
      </c>
      <c r="K23" s="1026">
        <f>bal!L20-bal!M20</f>
        <v>0</v>
      </c>
      <c r="L23" s="1026">
        <f>bal!M20-bal!N20</f>
        <v>0</v>
      </c>
      <c r="M23" s="919"/>
      <c r="N23" s="469"/>
    </row>
    <row r="24" spans="2:14" ht="13.15" customHeight="1" x14ac:dyDescent="0.2">
      <c r="B24" s="84"/>
      <c r="C24" s="868"/>
      <c r="D24" s="868" t="s">
        <v>323</v>
      </c>
      <c r="E24" s="919"/>
      <c r="F24" s="1026">
        <f>bal!G21-bal!H21</f>
        <v>0</v>
      </c>
      <c r="G24" s="1026">
        <f>bal!H21-bal!I21</f>
        <v>0</v>
      </c>
      <c r="H24" s="1026">
        <f>bal!I21-bal!J21</f>
        <v>0</v>
      </c>
      <c r="I24" s="1026">
        <f>bal!J21-bal!K21</f>
        <v>0</v>
      </c>
      <c r="J24" s="1026">
        <f>bal!K21-bal!L21</f>
        <v>0</v>
      </c>
      <c r="K24" s="1026">
        <f>bal!L21-bal!M21</f>
        <v>0</v>
      </c>
      <c r="L24" s="1026">
        <f>bal!M21-bal!N21</f>
        <v>0</v>
      </c>
      <c r="M24" s="919"/>
      <c r="N24" s="469"/>
    </row>
    <row r="25" spans="2:14" ht="13.15" customHeight="1" x14ac:dyDescent="0.2">
      <c r="B25" s="84"/>
      <c r="C25" s="868"/>
      <c r="D25" s="868" t="s">
        <v>324</v>
      </c>
      <c r="E25" s="919"/>
      <c r="F25" s="1026">
        <f>bal!H55-bal!G55</f>
        <v>0</v>
      </c>
      <c r="G25" s="1026">
        <f>bal!I55-bal!H55</f>
        <v>0</v>
      </c>
      <c r="H25" s="1026">
        <f>bal!J55-bal!I55</f>
        <v>0</v>
      </c>
      <c r="I25" s="1026">
        <f>bal!K55-bal!J55</f>
        <v>0</v>
      </c>
      <c r="J25" s="1026">
        <f>bal!L55-bal!K55</f>
        <v>0</v>
      </c>
      <c r="K25" s="1026">
        <f>bal!M55-bal!L55</f>
        <v>0</v>
      </c>
      <c r="L25" s="1026">
        <f>bal!N55-bal!M55</f>
        <v>0</v>
      </c>
      <c r="M25" s="919"/>
      <c r="N25" s="469"/>
    </row>
    <row r="26" spans="2:14" ht="13.15" customHeight="1" x14ac:dyDescent="0.2">
      <c r="B26" s="84"/>
      <c r="C26" s="868"/>
      <c r="D26" s="868"/>
      <c r="E26" s="919"/>
      <c r="F26" s="1081">
        <f>SUM(F22:F25)</f>
        <v>0</v>
      </c>
      <c r="G26" s="1081">
        <f>SUM(G22:G25)</f>
        <v>0</v>
      </c>
      <c r="H26" s="1081">
        <f>SUM(H22:H25)</f>
        <v>0</v>
      </c>
      <c r="I26" s="1081">
        <f>SUM(I22:I25)</f>
        <v>0</v>
      </c>
      <c r="J26" s="1081">
        <f>SUM(J22:J25)</f>
        <v>0</v>
      </c>
      <c r="K26" s="1081">
        <f t="shared" ref="K26:L26" si="1">SUM(K22:K25)</f>
        <v>0</v>
      </c>
      <c r="L26" s="1081">
        <f t="shared" si="1"/>
        <v>0</v>
      </c>
      <c r="M26" s="919"/>
      <c r="N26" s="469"/>
    </row>
    <row r="27" spans="2:14" ht="13.15" customHeight="1" x14ac:dyDescent="0.2">
      <c r="B27" s="84"/>
      <c r="C27" s="868"/>
      <c r="D27" s="1086"/>
      <c r="E27" s="919"/>
      <c r="F27" s="1022"/>
      <c r="G27" s="1022"/>
      <c r="H27" s="1022"/>
      <c r="I27" s="1022"/>
      <c r="J27" s="1022"/>
      <c r="K27" s="1022"/>
      <c r="L27" s="1022"/>
      <c r="M27" s="919"/>
      <c r="N27" s="469"/>
    </row>
    <row r="28" spans="2:14" ht="13.15" customHeight="1" x14ac:dyDescent="0.2">
      <c r="B28" s="84"/>
      <c r="C28" s="868"/>
      <c r="D28" s="868" t="s">
        <v>325</v>
      </c>
      <c r="E28" s="919"/>
      <c r="F28" s="1026">
        <f>bal!H42-bal!G42</f>
        <v>0</v>
      </c>
      <c r="G28" s="1026">
        <f>bal!I42-bal!H42</f>
        <v>0</v>
      </c>
      <c r="H28" s="1026">
        <f>bal!J42-bal!I42</f>
        <v>0</v>
      </c>
      <c r="I28" s="1026">
        <f>bal!K42-bal!J42</f>
        <v>0</v>
      </c>
      <c r="J28" s="1026">
        <f>bal!L42-bal!K42</f>
        <v>0</v>
      </c>
      <c r="K28" s="1026">
        <f>bal!M42-bal!L42</f>
        <v>0</v>
      </c>
      <c r="L28" s="1026">
        <f>bal!N42-bal!M42</f>
        <v>0</v>
      </c>
      <c r="M28" s="919"/>
      <c r="N28" s="469"/>
    </row>
    <row r="29" spans="2:14" ht="13.15" customHeight="1" x14ac:dyDescent="0.2">
      <c r="B29" s="84"/>
      <c r="C29" s="868"/>
      <c r="D29" s="868"/>
      <c r="E29" s="919"/>
      <c r="F29" s="1022"/>
      <c r="G29" s="1022"/>
      <c r="H29" s="1022"/>
      <c r="I29" s="1022"/>
      <c r="J29" s="1022"/>
      <c r="K29" s="1022"/>
      <c r="L29" s="1022"/>
      <c r="M29" s="919"/>
      <c r="N29" s="469"/>
    </row>
    <row r="30" spans="2:14" ht="13.15" customHeight="1" x14ac:dyDescent="0.2">
      <c r="B30" s="84"/>
      <c r="C30" s="868"/>
      <c r="D30" s="918" t="s">
        <v>147</v>
      </c>
      <c r="E30" s="919"/>
      <c r="F30" s="1030">
        <f>F17+F19+F26+F28</f>
        <v>0</v>
      </c>
      <c r="G30" s="1030">
        <f>G17+G19+G26+G28</f>
        <v>8004540.2011438934</v>
      </c>
      <c r="H30" s="1030">
        <f>H17+H19+H26+H28</f>
        <v>7378239.8675833335</v>
      </c>
      <c r="I30" s="1030">
        <f>I17+I19+I26+I28</f>
        <v>7048441.6600000001</v>
      </c>
      <c r="J30" s="1030">
        <f>J17+J19+J26+J28</f>
        <v>7047332.8600000003</v>
      </c>
      <c r="K30" s="1030">
        <f t="shared" ref="K30:L30" si="2">K17+K19+K26+K28</f>
        <v>7046233.6600000001</v>
      </c>
      <c r="L30" s="1030" t="e">
        <f t="shared" si="2"/>
        <v>#REF!</v>
      </c>
      <c r="M30" s="919"/>
      <c r="N30" s="469"/>
    </row>
    <row r="31" spans="2:14" ht="13.15" customHeight="1" x14ac:dyDescent="0.2">
      <c r="B31" s="84"/>
      <c r="C31" s="868"/>
      <c r="D31" s="868"/>
      <c r="E31" s="919"/>
      <c r="F31" s="1022"/>
      <c r="G31" s="1022"/>
      <c r="H31" s="1022"/>
      <c r="I31" s="1022"/>
      <c r="J31" s="1022"/>
      <c r="K31" s="1022"/>
      <c r="L31" s="1022"/>
      <c r="M31" s="919"/>
      <c r="N31" s="469"/>
    </row>
    <row r="32" spans="2:14" ht="13.15" customHeight="1" x14ac:dyDescent="0.2">
      <c r="B32" s="84"/>
      <c r="C32" s="85"/>
      <c r="D32" s="85"/>
      <c r="E32" s="78"/>
      <c r="F32" s="78"/>
      <c r="G32" s="78"/>
      <c r="H32" s="78"/>
      <c r="I32" s="78"/>
      <c r="J32" s="78"/>
      <c r="K32" s="78"/>
      <c r="L32" s="78"/>
      <c r="M32" s="78"/>
      <c r="N32" s="86"/>
    </row>
    <row r="33" spans="2:14" ht="13.15" customHeight="1" x14ac:dyDescent="0.2">
      <c r="B33" s="84"/>
      <c r="C33" s="868"/>
      <c r="D33" s="868"/>
      <c r="E33" s="919"/>
      <c r="F33" s="1022"/>
      <c r="G33" s="1022"/>
      <c r="H33" s="1022"/>
      <c r="I33" s="1022"/>
      <c r="J33" s="1022"/>
      <c r="K33" s="1022"/>
      <c r="L33" s="1022"/>
      <c r="M33" s="919"/>
      <c r="N33" s="469"/>
    </row>
    <row r="34" spans="2:14" ht="13.15" customHeight="1" x14ac:dyDescent="0.2">
      <c r="B34" s="84"/>
      <c r="C34" s="868"/>
      <c r="D34" s="912" t="s">
        <v>326</v>
      </c>
      <c r="E34" s="919"/>
      <c r="F34" s="1022"/>
      <c r="G34" s="1022"/>
      <c r="H34" s="1022"/>
      <c r="I34" s="1022"/>
      <c r="J34" s="1022"/>
      <c r="K34" s="1022"/>
      <c r="L34" s="1022"/>
      <c r="M34" s="919"/>
      <c r="N34" s="469"/>
    </row>
    <row r="35" spans="2:14" ht="13.15" customHeight="1" x14ac:dyDescent="0.2">
      <c r="B35" s="84"/>
      <c r="C35" s="868"/>
      <c r="D35" s="918"/>
      <c r="E35" s="919"/>
      <c r="F35" s="1022"/>
      <c r="G35" s="1022"/>
      <c r="H35" s="1022"/>
      <c r="I35" s="1022"/>
      <c r="J35" s="1022"/>
      <c r="K35" s="1022"/>
      <c r="L35" s="1022"/>
      <c r="M35" s="919"/>
      <c r="N35" s="469"/>
    </row>
    <row r="36" spans="2:14" ht="13.15" customHeight="1" x14ac:dyDescent="0.2">
      <c r="B36" s="84"/>
      <c r="C36" s="868"/>
      <c r="D36" s="868" t="s">
        <v>361</v>
      </c>
      <c r="E36" s="919"/>
      <c r="F36" s="1026">
        <f>act!F25</f>
        <v>0</v>
      </c>
      <c r="G36" s="1026">
        <f>act!G25</f>
        <v>0</v>
      </c>
      <c r="H36" s="1026">
        <f>act!H25</f>
        <v>0</v>
      </c>
      <c r="I36" s="1026">
        <f>act!I25</f>
        <v>0</v>
      </c>
      <c r="J36" s="1026">
        <f>act!J25</f>
        <v>0</v>
      </c>
      <c r="K36" s="1026">
        <f>act!K25</f>
        <v>0</v>
      </c>
      <c r="L36" s="1026">
        <f>act!L25</f>
        <v>0</v>
      </c>
      <c r="M36" s="919"/>
      <c r="N36" s="469"/>
    </row>
    <row r="37" spans="2:14" ht="13.15" customHeight="1" x14ac:dyDescent="0.2">
      <c r="B37" s="84"/>
      <c r="C37" s="868"/>
      <c r="D37" s="868" t="s">
        <v>362</v>
      </c>
      <c r="E37" s="919"/>
      <c r="F37" s="1026">
        <f>bal!H14-bal!G14</f>
        <v>0</v>
      </c>
      <c r="G37" s="1026">
        <f>bal!I14-bal!H14</f>
        <v>0</v>
      </c>
      <c r="H37" s="1026">
        <f>bal!J14-bal!I14</f>
        <v>0</v>
      </c>
      <c r="I37" s="1026">
        <f>bal!K14-bal!J14</f>
        <v>0</v>
      </c>
      <c r="J37" s="1026">
        <f>bal!L14-bal!K14</f>
        <v>0</v>
      </c>
      <c r="K37" s="1026">
        <f>bal!M14-bal!L14</f>
        <v>0</v>
      </c>
      <c r="L37" s="1026">
        <f>bal!N14-bal!M14</f>
        <v>0</v>
      </c>
      <c r="M37" s="919"/>
      <c r="N37" s="469"/>
    </row>
    <row r="38" spans="2:14" ht="13.15" customHeight="1" x14ac:dyDescent="0.2">
      <c r="B38" s="84"/>
      <c r="C38" s="868"/>
      <c r="D38" s="868" t="s">
        <v>363</v>
      </c>
      <c r="E38" s="919"/>
      <c r="F38" s="1026">
        <f>bal!H16-bal!G16</f>
        <v>0</v>
      </c>
      <c r="G38" s="1026">
        <f>bal!I16-bal!H16</f>
        <v>0</v>
      </c>
      <c r="H38" s="1026">
        <f>bal!J16-bal!I16</f>
        <v>0</v>
      </c>
      <c r="I38" s="1026">
        <f>bal!K16-bal!J16</f>
        <v>0</v>
      </c>
      <c r="J38" s="1026">
        <f>bal!L16-bal!K16</f>
        <v>0</v>
      </c>
      <c r="K38" s="1026">
        <f>bal!M16-bal!L16</f>
        <v>0</v>
      </c>
      <c r="L38" s="1026">
        <f>bal!N16-bal!M16</f>
        <v>0</v>
      </c>
      <c r="M38" s="919"/>
      <c r="N38" s="469"/>
    </row>
    <row r="39" spans="2:14" ht="13.15" customHeight="1" x14ac:dyDescent="0.2">
      <c r="B39" s="84"/>
      <c r="C39" s="868"/>
      <c r="D39" s="868"/>
      <c r="E39" s="919"/>
      <c r="F39" s="1022"/>
      <c r="G39" s="1022"/>
      <c r="H39" s="1022"/>
      <c r="I39" s="1022"/>
      <c r="J39" s="1022"/>
      <c r="K39" s="1022"/>
      <c r="L39" s="1022"/>
      <c r="M39" s="919"/>
      <c r="N39" s="469"/>
    </row>
    <row r="40" spans="2:14" ht="13.15" customHeight="1" x14ac:dyDescent="0.2">
      <c r="B40" s="84"/>
      <c r="C40" s="868"/>
      <c r="D40" s="918"/>
      <c r="E40" s="919"/>
      <c r="F40" s="1040">
        <f>SUM(F36:F38)</f>
        <v>0</v>
      </c>
      <c r="G40" s="1040">
        <f>SUM(G36:G38)</f>
        <v>0</v>
      </c>
      <c r="H40" s="1040">
        <f>SUM(H36:H38)</f>
        <v>0</v>
      </c>
      <c r="I40" s="1040">
        <f>SUM(I36:I38)</f>
        <v>0</v>
      </c>
      <c r="J40" s="1040">
        <f>SUM(J36:J38)</f>
        <v>0</v>
      </c>
      <c r="K40" s="1040">
        <f t="shared" ref="K40:L40" si="3">SUM(K36:K38)</f>
        <v>0</v>
      </c>
      <c r="L40" s="1040">
        <f t="shared" si="3"/>
        <v>0</v>
      </c>
      <c r="M40" s="919"/>
      <c r="N40" s="469"/>
    </row>
    <row r="41" spans="2:14" ht="13.15" customHeight="1" x14ac:dyDescent="0.2">
      <c r="B41" s="84"/>
      <c r="C41" s="868"/>
      <c r="D41" s="868"/>
      <c r="E41" s="919"/>
      <c r="F41" s="1022"/>
      <c r="G41" s="1022"/>
      <c r="H41" s="1022"/>
      <c r="I41" s="1022"/>
      <c r="J41" s="1022"/>
      <c r="K41" s="1022"/>
      <c r="L41" s="1022"/>
      <c r="M41" s="919"/>
      <c r="N41" s="469"/>
    </row>
    <row r="42" spans="2:14" ht="13.15" customHeight="1" x14ac:dyDescent="0.2">
      <c r="B42" s="84"/>
      <c r="C42" s="85"/>
      <c r="D42" s="85"/>
      <c r="E42" s="78"/>
      <c r="F42" s="78"/>
      <c r="G42" s="78"/>
      <c r="H42" s="78"/>
      <c r="I42" s="78"/>
      <c r="J42" s="78"/>
      <c r="K42" s="78"/>
      <c r="L42" s="78"/>
      <c r="M42" s="78"/>
      <c r="N42" s="86"/>
    </row>
    <row r="43" spans="2:14" ht="13.15" customHeight="1" x14ac:dyDescent="0.2">
      <c r="B43" s="84"/>
      <c r="C43" s="868"/>
      <c r="D43" s="868"/>
      <c r="E43" s="919"/>
      <c r="F43" s="1022"/>
      <c r="G43" s="1022"/>
      <c r="H43" s="1022"/>
      <c r="I43" s="1022"/>
      <c r="J43" s="1022"/>
      <c r="K43" s="1022"/>
      <c r="L43" s="1022"/>
      <c r="M43" s="919"/>
      <c r="N43" s="469"/>
    </row>
    <row r="44" spans="2:14" ht="13.15" customHeight="1" x14ac:dyDescent="0.2">
      <c r="B44" s="84"/>
      <c r="C44" s="868"/>
      <c r="D44" s="912" t="s">
        <v>327</v>
      </c>
      <c r="E44" s="919"/>
      <c r="F44" s="1030">
        <f>bal!H46-bal!G46</f>
        <v>0</v>
      </c>
      <c r="G44" s="1030">
        <f>bal!I46-bal!H46</f>
        <v>0</v>
      </c>
      <c r="H44" s="1030">
        <f>bal!J46-bal!I46</f>
        <v>0</v>
      </c>
      <c r="I44" s="1030">
        <f>bal!K46-bal!J46</f>
        <v>0</v>
      </c>
      <c r="J44" s="1030">
        <f>bal!L46-bal!K46</f>
        <v>0</v>
      </c>
      <c r="K44" s="1030">
        <f>bal!M46-bal!L46</f>
        <v>0</v>
      </c>
      <c r="L44" s="1030">
        <f>bal!N46-bal!M46</f>
        <v>0</v>
      </c>
      <c r="M44" s="919"/>
      <c r="N44" s="469"/>
    </row>
    <row r="45" spans="2:14" ht="13.15" customHeight="1" x14ac:dyDescent="0.2">
      <c r="B45" s="84"/>
      <c r="C45" s="868"/>
      <c r="D45" s="918"/>
      <c r="E45" s="919"/>
      <c r="F45" s="1022"/>
      <c r="G45" s="1022"/>
      <c r="H45" s="1022"/>
      <c r="I45" s="1022"/>
      <c r="J45" s="1022"/>
      <c r="K45" s="1022"/>
      <c r="L45" s="1022"/>
      <c r="M45" s="919"/>
      <c r="N45" s="469"/>
    </row>
    <row r="46" spans="2:14" ht="13.15" customHeight="1" x14ac:dyDescent="0.2">
      <c r="B46" s="84"/>
      <c r="C46" s="85"/>
      <c r="D46" s="85"/>
      <c r="E46" s="78"/>
      <c r="F46" s="78"/>
      <c r="G46" s="78"/>
      <c r="H46" s="78"/>
      <c r="I46" s="78"/>
      <c r="J46" s="78"/>
      <c r="K46" s="78"/>
      <c r="L46" s="78"/>
      <c r="M46" s="78"/>
      <c r="N46" s="86"/>
    </row>
    <row r="47" spans="2:14" ht="13.15" customHeight="1" x14ac:dyDescent="0.2">
      <c r="B47" s="84"/>
      <c r="C47" s="868"/>
      <c r="D47" s="868"/>
      <c r="E47" s="919"/>
      <c r="F47" s="1022"/>
      <c r="G47" s="1022"/>
      <c r="H47" s="1022"/>
      <c r="I47" s="1022"/>
      <c r="J47" s="1022"/>
      <c r="K47" s="1022"/>
      <c r="L47" s="1022"/>
      <c r="M47" s="919"/>
      <c r="N47" s="469"/>
    </row>
    <row r="48" spans="2:14" ht="13.15" customHeight="1" x14ac:dyDescent="0.2">
      <c r="B48" s="84"/>
      <c r="C48" s="868"/>
      <c r="D48" s="981" t="s">
        <v>328</v>
      </c>
      <c r="E48" s="919"/>
      <c r="F48" s="1030">
        <f>F30-F40+F44</f>
        <v>0</v>
      </c>
      <c r="G48" s="1030">
        <f>G30-G40+G44</f>
        <v>8004540.2011438934</v>
      </c>
      <c r="H48" s="1030">
        <f>H30-H40+H44</f>
        <v>7378239.8675833335</v>
      </c>
      <c r="I48" s="1030">
        <f>I30-I40+I44</f>
        <v>7048441.6600000001</v>
      </c>
      <c r="J48" s="1030">
        <f>J30-J40+J44</f>
        <v>7047332.8600000003</v>
      </c>
      <c r="K48" s="1030">
        <f t="shared" ref="K48:L48" si="4">K30-K40+K44</f>
        <v>7046233.6600000001</v>
      </c>
      <c r="L48" s="1030" t="e">
        <f t="shared" si="4"/>
        <v>#REF!</v>
      </c>
      <c r="M48" s="919"/>
      <c r="N48" s="469"/>
    </row>
    <row r="49" spans="1:45" ht="13.15" customHeight="1" x14ac:dyDescent="0.2">
      <c r="B49" s="84"/>
      <c r="C49" s="868"/>
      <c r="D49" s="939" t="s">
        <v>329</v>
      </c>
      <c r="E49" s="1087"/>
      <c r="F49" s="973">
        <f>bal!G22-bal!F22</f>
        <v>0</v>
      </c>
      <c r="G49" s="973">
        <f>bal!H22-bal!G22</f>
        <v>8004540.2011438934</v>
      </c>
      <c r="H49" s="973">
        <f>bal!I22-bal!H22</f>
        <v>7378239.8675833335</v>
      </c>
      <c r="I49" s="973">
        <f>bal!J22-bal!I22</f>
        <v>7048441.660000002</v>
      </c>
      <c r="J49" s="973">
        <f>bal!K22-bal!J22</f>
        <v>7047332.8599999994</v>
      </c>
      <c r="K49" s="973">
        <f>bal!L22-bal!K22</f>
        <v>7046233.6600000039</v>
      </c>
      <c r="L49" s="973"/>
      <c r="M49" s="919"/>
      <c r="N49" s="469"/>
    </row>
    <row r="50" spans="1:45" ht="13.15" customHeight="1" x14ac:dyDescent="0.2">
      <c r="B50" s="84"/>
      <c r="C50" s="868"/>
      <c r="D50" s="868"/>
      <c r="E50" s="919"/>
      <c r="F50" s="1022"/>
      <c r="G50" s="1022"/>
      <c r="H50" s="1022"/>
      <c r="I50" s="1022"/>
      <c r="J50" s="1022"/>
      <c r="K50" s="1022"/>
      <c r="L50" s="1022"/>
      <c r="M50" s="919"/>
      <c r="N50" s="469"/>
    </row>
    <row r="51" spans="1:45" s="305" customFormat="1" ht="13.15" customHeight="1" x14ac:dyDescent="0.2">
      <c r="A51" s="832"/>
      <c r="B51" s="88"/>
      <c r="C51" s="918"/>
      <c r="D51" s="912" t="s">
        <v>330</v>
      </c>
      <c r="E51" s="915"/>
      <c r="F51" s="1057">
        <f>F11+F48</f>
        <v>0</v>
      </c>
      <c r="G51" s="1030">
        <f>G11+G48</f>
        <v>16009080.402287787</v>
      </c>
      <c r="H51" s="1030">
        <f>H11+H48</f>
        <v>23387320.269871119</v>
      </c>
      <c r="I51" s="1030">
        <f>I11+I48</f>
        <v>30435761.92987112</v>
      </c>
      <c r="J51" s="1030">
        <f>J11+J48</f>
        <v>37483094.789871119</v>
      </c>
      <c r="K51" s="1030">
        <f t="shared" ref="K51:L51" si="5">K11+K48</f>
        <v>44529328.449871123</v>
      </c>
      <c r="L51" s="1030" t="e">
        <f t="shared" si="5"/>
        <v>#REF!</v>
      </c>
      <c r="M51" s="915"/>
      <c r="N51" s="964"/>
      <c r="O51" s="837"/>
      <c r="P51" s="832"/>
      <c r="Q51" s="832"/>
      <c r="R51" s="832"/>
      <c r="S51" s="832"/>
      <c r="T51" s="832"/>
      <c r="U51" s="832"/>
      <c r="V51" s="832"/>
      <c r="W51" s="832"/>
      <c r="X51" s="832"/>
      <c r="Y51" s="832"/>
      <c r="Z51" s="832"/>
      <c r="AA51" s="832"/>
      <c r="AB51" s="832"/>
      <c r="AC51" s="832"/>
      <c r="AD51" s="832"/>
      <c r="AE51" s="832"/>
      <c r="AF51" s="832"/>
      <c r="AG51" s="832"/>
      <c r="AH51" s="832"/>
      <c r="AI51" s="832"/>
      <c r="AJ51" s="832"/>
      <c r="AK51" s="832"/>
      <c r="AL51" s="832"/>
      <c r="AM51" s="832"/>
      <c r="AN51" s="832"/>
      <c r="AO51" s="832"/>
      <c r="AP51" s="832"/>
      <c r="AQ51" s="832"/>
      <c r="AR51" s="832"/>
      <c r="AS51" s="832"/>
    </row>
    <row r="52" spans="1:45" s="305" customFormat="1" ht="13.15" customHeight="1" x14ac:dyDescent="0.2">
      <c r="A52" s="832"/>
      <c r="B52" s="88"/>
      <c r="C52" s="918"/>
      <c r="D52" s="935" t="s">
        <v>331</v>
      </c>
      <c r="E52" s="1088"/>
      <c r="F52" s="1089" t="e">
        <f>bal!H23/bal!H55</f>
        <v>#DIV/0!</v>
      </c>
      <c r="G52" s="1089" t="e">
        <f>bal!I23/bal!I55</f>
        <v>#DIV/0!</v>
      </c>
      <c r="H52" s="1089" t="e">
        <f>bal!J23/bal!J55</f>
        <v>#DIV/0!</v>
      </c>
      <c r="I52" s="1089" t="e">
        <f>bal!K23/bal!K55</f>
        <v>#DIV/0!</v>
      </c>
      <c r="J52" s="1089" t="e">
        <f>bal!L23/bal!L55</f>
        <v>#DIV/0!</v>
      </c>
      <c r="K52" s="1089" t="e">
        <f>bal!M23/bal!M55</f>
        <v>#DIV/0!</v>
      </c>
      <c r="L52" s="1089" t="e">
        <f>bal!N23/bal!N55</f>
        <v>#DIV/0!</v>
      </c>
      <c r="M52" s="915"/>
      <c r="N52" s="964"/>
      <c r="O52" s="837"/>
      <c r="P52" s="832"/>
      <c r="Q52" s="832"/>
      <c r="R52" s="832"/>
      <c r="S52" s="832"/>
      <c r="T52" s="832"/>
      <c r="U52" s="832"/>
      <c r="V52" s="832"/>
      <c r="W52" s="832"/>
      <c r="X52" s="832"/>
      <c r="Y52" s="832"/>
      <c r="Z52" s="832"/>
      <c r="AA52" s="832"/>
      <c r="AB52" s="832"/>
      <c r="AC52" s="832"/>
      <c r="AD52" s="832"/>
      <c r="AE52" s="832"/>
      <c r="AF52" s="832"/>
      <c r="AG52" s="832"/>
      <c r="AH52" s="832"/>
      <c r="AI52" s="832"/>
      <c r="AJ52" s="832"/>
      <c r="AK52" s="832"/>
      <c r="AL52" s="832"/>
      <c r="AM52" s="832"/>
      <c r="AN52" s="832"/>
      <c r="AO52" s="832"/>
      <c r="AP52" s="832"/>
      <c r="AQ52" s="832"/>
      <c r="AR52" s="832"/>
      <c r="AS52" s="832"/>
    </row>
    <row r="53" spans="1:45" ht="13.15" customHeight="1" x14ac:dyDescent="0.2">
      <c r="B53" s="84"/>
      <c r="C53" s="868"/>
      <c r="D53" s="868"/>
      <c r="E53" s="919"/>
      <c r="F53" s="1090"/>
      <c r="G53" s="1090"/>
      <c r="H53" s="1090"/>
      <c r="I53" s="1090"/>
      <c r="J53" s="1090"/>
      <c r="K53" s="1090"/>
      <c r="L53" s="1090"/>
      <c r="M53" s="919"/>
      <c r="N53" s="469"/>
    </row>
    <row r="54" spans="1:45" ht="13.15" customHeight="1" x14ac:dyDescent="0.2">
      <c r="B54" s="84"/>
      <c r="C54" s="85"/>
      <c r="D54" s="85"/>
      <c r="E54" s="78"/>
      <c r="F54" s="306"/>
      <c r="G54" s="306"/>
      <c r="H54" s="306"/>
      <c r="I54" s="306"/>
      <c r="J54" s="306"/>
      <c r="K54" s="306"/>
      <c r="L54" s="306"/>
      <c r="M54" s="78"/>
      <c r="N54" s="86"/>
    </row>
    <row r="55" spans="1:45" ht="13.15" customHeight="1" x14ac:dyDescent="0.25">
      <c r="B55" s="94"/>
      <c r="C55" s="91"/>
      <c r="D55" s="91"/>
      <c r="E55" s="92"/>
      <c r="F55" s="267"/>
      <c r="G55" s="267"/>
      <c r="H55" s="267"/>
      <c r="I55" s="267"/>
      <c r="J55" s="267"/>
      <c r="K55" s="267"/>
      <c r="L55" s="267"/>
      <c r="M55" s="36" t="s">
        <v>411</v>
      </c>
      <c r="N55" s="93"/>
    </row>
    <row r="56" spans="1:45" s="829" customFormat="1" ht="13.15" customHeight="1" x14ac:dyDescent="0.2">
      <c r="E56" s="833"/>
      <c r="F56" s="833"/>
      <c r="G56" s="833"/>
      <c r="H56" s="833"/>
      <c r="I56" s="833"/>
      <c r="J56" s="833"/>
      <c r="K56" s="833"/>
      <c r="L56" s="833"/>
      <c r="M56" s="833"/>
      <c r="O56" s="834"/>
    </row>
    <row r="57" spans="1:45" s="829" customFormat="1" ht="13.15" customHeight="1" x14ac:dyDescent="0.2">
      <c r="E57" s="833"/>
      <c r="F57" s="833"/>
      <c r="G57" s="833"/>
      <c r="H57" s="833"/>
      <c r="I57" s="833"/>
      <c r="J57" s="833"/>
      <c r="K57" s="833"/>
      <c r="L57" s="833"/>
      <c r="M57" s="833"/>
      <c r="O57" s="834"/>
    </row>
    <row r="58" spans="1:45" s="829" customFormat="1" ht="13.15" customHeight="1" x14ac:dyDescent="0.2">
      <c r="E58" s="833"/>
      <c r="F58" s="833"/>
      <c r="G58" s="833"/>
      <c r="H58" s="833"/>
      <c r="I58" s="833"/>
      <c r="J58" s="833"/>
      <c r="K58" s="833"/>
      <c r="L58" s="833"/>
      <c r="M58" s="833"/>
      <c r="O58" s="834"/>
    </row>
    <row r="59" spans="1:45" s="829" customFormat="1" ht="13.15" customHeight="1" x14ac:dyDescent="0.2">
      <c r="E59" s="833"/>
      <c r="F59" s="833"/>
      <c r="G59" s="833"/>
      <c r="H59" s="833"/>
      <c r="I59" s="833"/>
      <c r="J59" s="833"/>
      <c r="K59" s="833"/>
      <c r="L59" s="833"/>
      <c r="M59" s="833"/>
      <c r="O59" s="834"/>
    </row>
    <row r="60" spans="1:45" s="829" customFormat="1" ht="13.15" customHeight="1" x14ac:dyDescent="0.2">
      <c r="E60" s="833"/>
      <c r="F60" s="833"/>
      <c r="G60" s="833"/>
      <c r="H60" s="833"/>
      <c r="I60" s="833"/>
      <c r="J60" s="833"/>
      <c r="K60" s="833"/>
      <c r="L60" s="833"/>
      <c r="M60" s="833"/>
      <c r="O60" s="834"/>
    </row>
    <row r="61" spans="1:45" s="829" customFormat="1" ht="13.15" customHeight="1" x14ac:dyDescent="0.2">
      <c r="E61" s="833"/>
      <c r="F61" s="833"/>
      <c r="G61" s="833"/>
      <c r="H61" s="833"/>
      <c r="I61" s="833"/>
      <c r="J61" s="833"/>
      <c r="K61" s="833"/>
      <c r="L61" s="833"/>
      <c r="M61" s="833"/>
      <c r="O61" s="834"/>
    </row>
    <row r="62" spans="1:45" s="829" customFormat="1" ht="13.15" customHeight="1" x14ac:dyDescent="0.2">
      <c r="E62" s="833"/>
      <c r="F62" s="833"/>
      <c r="G62" s="833"/>
      <c r="H62" s="833"/>
      <c r="I62" s="833"/>
      <c r="J62" s="833"/>
      <c r="K62" s="833"/>
      <c r="L62" s="833"/>
      <c r="M62" s="833"/>
      <c r="O62" s="834"/>
    </row>
    <row r="63" spans="1:45" s="829" customFormat="1" ht="13.15" customHeight="1" x14ac:dyDescent="0.2">
      <c r="E63" s="833"/>
      <c r="F63" s="833"/>
      <c r="G63" s="833"/>
      <c r="H63" s="833"/>
      <c r="I63" s="833"/>
      <c r="J63" s="833"/>
      <c r="K63" s="833"/>
      <c r="L63" s="833"/>
      <c r="M63" s="833"/>
      <c r="O63" s="834"/>
    </row>
    <row r="64" spans="1:45" s="829" customFormat="1" ht="13.15" customHeight="1" x14ac:dyDescent="0.2">
      <c r="E64" s="833"/>
      <c r="F64" s="833"/>
      <c r="G64" s="833"/>
      <c r="H64" s="833"/>
      <c r="I64" s="833"/>
      <c r="J64" s="833"/>
      <c r="K64" s="833"/>
      <c r="L64" s="833"/>
      <c r="M64" s="833"/>
      <c r="O64" s="834"/>
    </row>
    <row r="65" spans="5:15" s="829" customFormat="1" ht="13.15" customHeight="1" x14ac:dyDescent="0.2">
      <c r="E65" s="833"/>
      <c r="F65" s="833"/>
      <c r="G65" s="833"/>
      <c r="H65" s="833"/>
      <c r="I65" s="833"/>
      <c r="J65" s="833"/>
      <c r="K65" s="833"/>
      <c r="L65" s="833"/>
      <c r="M65" s="833"/>
      <c r="O65" s="834"/>
    </row>
    <row r="66" spans="5:15" s="829" customFormat="1" ht="13.15" customHeight="1" x14ac:dyDescent="0.2">
      <c r="E66" s="833"/>
      <c r="F66" s="833"/>
      <c r="G66" s="833"/>
      <c r="H66" s="833"/>
      <c r="I66" s="833"/>
      <c r="J66" s="833"/>
      <c r="K66" s="833"/>
      <c r="L66" s="833"/>
      <c r="M66" s="833"/>
      <c r="O66" s="834"/>
    </row>
    <row r="67" spans="5:15" s="829" customFormat="1" ht="13.15" customHeight="1" x14ac:dyDescent="0.2">
      <c r="E67" s="833"/>
      <c r="F67" s="833"/>
      <c r="G67" s="833"/>
      <c r="H67" s="833"/>
      <c r="I67" s="833"/>
      <c r="J67" s="833"/>
      <c r="K67" s="833"/>
      <c r="L67" s="833"/>
      <c r="M67" s="833"/>
      <c r="O67" s="834"/>
    </row>
    <row r="68" spans="5:15" s="829" customFormat="1" ht="13.15" customHeight="1" x14ac:dyDescent="0.2">
      <c r="E68" s="833"/>
      <c r="F68" s="833"/>
      <c r="G68" s="833"/>
      <c r="H68" s="833"/>
      <c r="I68" s="833"/>
      <c r="J68" s="833"/>
      <c r="K68" s="833"/>
      <c r="L68" s="833"/>
      <c r="M68" s="833"/>
      <c r="O68" s="834"/>
    </row>
    <row r="69" spans="5:15" s="829" customFormat="1" ht="13.15" customHeight="1" x14ac:dyDescent="0.2">
      <c r="E69" s="833"/>
      <c r="F69" s="833"/>
      <c r="G69" s="833"/>
      <c r="H69" s="833"/>
      <c r="I69" s="833"/>
      <c r="J69" s="833"/>
      <c r="K69" s="833"/>
      <c r="L69" s="833"/>
      <c r="M69" s="833"/>
      <c r="O69" s="834"/>
    </row>
    <row r="70" spans="5:15" s="829" customFormat="1" ht="13.15" customHeight="1" x14ac:dyDescent="0.2">
      <c r="E70" s="833"/>
      <c r="F70" s="833"/>
      <c r="G70" s="833"/>
      <c r="H70" s="833"/>
      <c r="I70" s="833"/>
      <c r="J70" s="833"/>
      <c r="K70" s="833"/>
      <c r="L70" s="833"/>
      <c r="M70" s="833"/>
      <c r="O70" s="834"/>
    </row>
    <row r="71" spans="5:15" s="829" customFormat="1" ht="13.15" customHeight="1" x14ac:dyDescent="0.2">
      <c r="E71" s="833"/>
      <c r="F71" s="833"/>
      <c r="G71" s="833"/>
      <c r="H71" s="833"/>
      <c r="I71" s="833"/>
      <c r="J71" s="833"/>
      <c r="K71" s="833"/>
      <c r="L71" s="833"/>
      <c r="M71" s="833"/>
      <c r="O71" s="834"/>
    </row>
    <row r="72" spans="5:15" s="829" customFormat="1" ht="13.15" customHeight="1" x14ac:dyDescent="0.2">
      <c r="E72" s="833"/>
      <c r="F72" s="833"/>
      <c r="G72" s="833"/>
      <c r="H72" s="833"/>
      <c r="I72" s="833"/>
      <c r="J72" s="833"/>
      <c r="K72" s="833"/>
      <c r="L72" s="833"/>
      <c r="M72" s="833"/>
      <c r="O72" s="834"/>
    </row>
    <row r="73" spans="5:15" s="829" customFormat="1" ht="13.15" customHeight="1" x14ac:dyDescent="0.2">
      <c r="E73" s="833"/>
      <c r="F73" s="833"/>
      <c r="G73" s="833"/>
      <c r="H73" s="833"/>
      <c r="I73" s="833"/>
      <c r="J73" s="833"/>
      <c r="K73" s="833"/>
      <c r="L73" s="833"/>
      <c r="M73" s="833"/>
      <c r="O73" s="834"/>
    </row>
    <row r="74" spans="5:15" s="829" customFormat="1" ht="13.15" customHeight="1" x14ac:dyDescent="0.2">
      <c r="E74" s="833"/>
      <c r="F74" s="833"/>
      <c r="G74" s="833"/>
      <c r="H74" s="833"/>
      <c r="I74" s="833"/>
      <c r="J74" s="833"/>
      <c r="K74" s="833"/>
      <c r="L74" s="833"/>
      <c r="M74" s="833"/>
      <c r="O74" s="834"/>
    </row>
    <row r="75" spans="5:15" s="829" customFormat="1" ht="13.15" customHeight="1" x14ac:dyDescent="0.2">
      <c r="E75" s="833"/>
      <c r="F75" s="833"/>
      <c r="G75" s="833"/>
      <c r="H75" s="833"/>
      <c r="I75" s="833"/>
      <c r="J75" s="833"/>
      <c r="K75" s="833"/>
      <c r="L75" s="833"/>
      <c r="M75" s="833"/>
      <c r="O75" s="834"/>
    </row>
    <row r="76" spans="5:15" s="829" customFormat="1" ht="13.15" customHeight="1" x14ac:dyDescent="0.2">
      <c r="E76" s="833"/>
      <c r="F76" s="833"/>
      <c r="G76" s="833"/>
      <c r="H76" s="833"/>
      <c r="I76" s="833"/>
      <c r="J76" s="833"/>
      <c r="K76" s="833"/>
      <c r="L76" s="833"/>
      <c r="M76" s="833"/>
      <c r="O76" s="834"/>
    </row>
    <row r="77" spans="5:15" s="829" customFormat="1" ht="13.15" customHeight="1" x14ac:dyDescent="0.2">
      <c r="E77" s="833"/>
      <c r="F77" s="833"/>
      <c r="G77" s="833"/>
      <c r="H77" s="833"/>
      <c r="I77" s="833"/>
      <c r="J77" s="833"/>
      <c r="K77" s="833"/>
      <c r="L77" s="833"/>
      <c r="M77" s="833"/>
      <c r="O77" s="834"/>
    </row>
    <row r="78" spans="5:15" s="829" customFormat="1" ht="13.15" customHeight="1" x14ac:dyDescent="0.2">
      <c r="E78" s="833"/>
      <c r="F78" s="833"/>
      <c r="G78" s="833"/>
      <c r="H78" s="833"/>
      <c r="I78" s="833"/>
      <c r="J78" s="833"/>
      <c r="K78" s="833"/>
      <c r="L78" s="833"/>
      <c r="M78" s="833"/>
      <c r="O78" s="834"/>
    </row>
    <row r="79" spans="5:15" s="829" customFormat="1" ht="13.15" customHeight="1" x14ac:dyDescent="0.2">
      <c r="E79" s="833"/>
      <c r="F79" s="833"/>
      <c r="G79" s="833"/>
      <c r="H79" s="833"/>
      <c r="I79" s="833"/>
      <c r="J79" s="833"/>
      <c r="K79" s="833"/>
      <c r="L79" s="833"/>
      <c r="M79" s="833"/>
      <c r="O79" s="834"/>
    </row>
    <row r="80" spans="5:15" s="829" customFormat="1" ht="13.15" customHeight="1" x14ac:dyDescent="0.2">
      <c r="E80" s="833"/>
      <c r="F80" s="833"/>
      <c r="G80" s="833"/>
      <c r="H80" s="833"/>
      <c r="I80" s="833"/>
      <c r="J80" s="833"/>
      <c r="K80" s="833"/>
      <c r="L80" s="833"/>
      <c r="M80" s="833"/>
      <c r="O80" s="834"/>
    </row>
    <row r="81" spans="5:15" s="829" customFormat="1" ht="13.15" customHeight="1" x14ac:dyDescent="0.2">
      <c r="E81" s="833"/>
      <c r="F81" s="833"/>
      <c r="G81" s="833"/>
      <c r="H81" s="833"/>
      <c r="I81" s="833"/>
      <c r="J81" s="833"/>
      <c r="K81" s="833"/>
      <c r="L81" s="833"/>
      <c r="M81" s="833"/>
      <c r="O81" s="834"/>
    </row>
    <row r="82" spans="5:15" s="829" customFormat="1" ht="13.15" customHeight="1" x14ac:dyDescent="0.2">
      <c r="E82" s="833"/>
      <c r="F82" s="833"/>
      <c r="G82" s="833"/>
      <c r="H82" s="833"/>
      <c r="I82" s="833"/>
      <c r="J82" s="833"/>
      <c r="K82" s="833"/>
      <c r="L82" s="833"/>
      <c r="M82" s="833"/>
      <c r="O82" s="834"/>
    </row>
    <row r="83" spans="5:15" s="829" customFormat="1" ht="13.15" customHeight="1" x14ac:dyDescent="0.2">
      <c r="E83" s="833"/>
      <c r="F83" s="833"/>
      <c r="G83" s="833"/>
      <c r="H83" s="833"/>
      <c r="I83" s="833"/>
      <c r="J83" s="833"/>
      <c r="K83" s="833"/>
      <c r="L83" s="833"/>
      <c r="M83" s="833"/>
      <c r="O83" s="834"/>
    </row>
    <row r="84" spans="5:15" s="829" customFormat="1" ht="13.15" customHeight="1" x14ac:dyDescent="0.2">
      <c r="E84" s="833"/>
      <c r="F84" s="833"/>
      <c r="G84" s="833"/>
      <c r="H84" s="833"/>
      <c r="I84" s="833"/>
      <c r="J84" s="833"/>
      <c r="K84" s="833"/>
      <c r="L84" s="833"/>
      <c r="M84" s="833"/>
      <c r="O84" s="834"/>
    </row>
    <row r="85" spans="5:15" s="829" customFormat="1" ht="13.15" customHeight="1" x14ac:dyDescent="0.2">
      <c r="E85" s="833"/>
      <c r="F85" s="833"/>
      <c r="G85" s="833"/>
      <c r="H85" s="833"/>
      <c r="I85" s="833"/>
      <c r="J85" s="833"/>
      <c r="K85" s="833"/>
      <c r="L85" s="833"/>
      <c r="M85" s="833"/>
      <c r="O85" s="834"/>
    </row>
    <row r="86" spans="5:15" s="829" customFormat="1" ht="13.15" customHeight="1" x14ac:dyDescent="0.2">
      <c r="E86" s="833"/>
      <c r="F86" s="833"/>
      <c r="G86" s="833"/>
      <c r="H86" s="833"/>
      <c r="I86" s="833"/>
      <c r="J86" s="833"/>
      <c r="K86" s="833"/>
      <c r="L86" s="833"/>
      <c r="M86" s="833"/>
      <c r="O86" s="834"/>
    </row>
    <row r="87" spans="5:15" s="829" customFormat="1" ht="13.15" customHeight="1" x14ac:dyDescent="0.2">
      <c r="E87" s="833"/>
      <c r="F87" s="833"/>
      <c r="G87" s="833"/>
      <c r="H87" s="833"/>
      <c r="I87" s="833"/>
      <c r="J87" s="833"/>
      <c r="K87" s="833"/>
      <c r="L87" s="833"/>
      <c r="M87" s="833"/>
      <c r="O87" s="834"/>
    </row>
    <row r="88" spans="5:15" s="829" customFormat="1" ht="13.15" customHeight="1" x14ac:dyDescent="0.2">
      <c r="E88" s="833"/>
      <c r="F88" s="833"/>
      <c r="G88" s="833"/>
      <c r="H88" s="833"/>
      <c r="I88" s="833"/>
      <c r="J88" s="833"/>
      <c r="K88" s="833"/>
      <c r="L88" s="833"/>
      <c r="M88" s="833"/>
      <c r="O88" s="834"/>
    </row>
    <row r="89" spans="5:15" s="829" customFormat="1" ht="13.15" customHeight="1" x14ac:dyDescent="0.2">
      <c r="E89" s="833"/>
      <c r="F89" s="833"/>
      <c r="G89" s="833"/>
      <c r="H89" s="833"/>
      <c r="I89" s="833"/>
      <c r="J89" s="833"/>
      <c r="K89" s="833"/>
      <c r="L89" s="833"/>
      <c r="M89" s="833"/>
      <c r="O89" s="834"/>
    </row>
    <row r="90" spans="5:15" s="829" customFormat="1" ht="13.15" customHeight="1" x14ac:dyDescent="0.2">
      <c r="E90" s="833"/>
      <c r="F90" s="833"/>
      <c r="G90" s="833"/>
      <c r="H90" s="833"/>
      <c r="I90" s="833"/>
      <c r="J90" s="833"/>
      <c r="K90" s="833"/>
      <c r="L90" s="833"/>
      <c r="M90" s="833"/>
      <c r="O90" s="834"/>
    </row>
    <row r="91" spans="5:15" s="829" customFormat="1" ht="13.15" customHeight="1" x14ac:dyDescent="0.2">
      <c r="E91" s="833"/>
      <c r="F91" s="833"/>
      <c r="G91" s="833"/>
      <c r="H91" s="833"/>
      <c r="I91" s="833"/>
      <c r="J91" s="833"/>
      <c r="K91" s="833"/>
      <c r="L91" s="833"/>
      <c r="M91" s="833"/>
      <c r="O91" s="834"/>
    </row>
    <row r="92" spans="5:15" s="829" customFormat="1" ht="13.15" customHeight="1" x14ac:dyDescent="0.2">
      <c r="E92" s="833"/>
      <c r="F92" s="833"/>
      <c r="G92" s="833"/>
      <c r="H92" s="833"/>
      <c r="I92" s="833"/>
      <c r="J92" s="833"/>
      <c r="K92" s="833"/>
      <c r="L92" s="833"/>
      <c r="M92" s="833"/>
      <c r="O92" s="834"/>
    </row>
    <row r="93" spans="5:15" s="829" customFormat="1" ht="13.15" customHeight="1" x14ac:dyDescent="0.2">
      <c r="E93" s="833"/>
      <c r="F93" s="833"/>
      <c r="G93" s="833"/>
      <c r="H93" s="833"/>
      <c r="I93" s="833"/>
      <c r="J93" s="833"/>
      <c r="K93" s="833"/>
      <c r="L93" s="833"/>
      <c r="M93" s="833"/>
      <c r="O93" s="834"/>
    </row>
    <row r="94" spans="5:15" s="829" customFormat="1" ht="13.15" customHeight="1" x14ac:dyDescent="0.2">
      <c r="E94" s="833"/>
      <c r="F94" s="833"/>
      <c r="G94" s="833"/>
      <c r="H94" s="833"/>
      <c r="I94" s="833"/>
      <c r="J94" s="833"/>
      <c r="K94" s="833"/>
      <c r="L94" s="833"/>
      <c r="M94" s="833"/>
      <c r="O94" s="834"/>
    </row>
    <row r="95" spans="5:15" s="829" customFormat="1" ht="13.15" customHeight="1" x14ac:dyDescent="0.2">
      <c r="E95" s="833"/>
      <c r="F95" s="833"/>
      <c r="G95" s="833"/>
      <c r="H95" s="833"/>
      <c r="I95" s="833"/>
      <c r="J95" s="833"/>
      <c r="K95" s="833"/>
      <c r="L95" s="833"/>
      <c r="M95" s="833"/>
      <c r="O95" s="834"/>
    </row>
    <row r="96" spans="5:15" s="829" customFormat="1" ht="13.15" customHeight="1" x14ac:dyDescent="0.2">
      <c r="E96" s="833"/>
      <c r="F96" s="833"/>
      <c r="G96" s="833"/>
      <c r="H96" s="833"/>
      <c r="I96" s="833"/>
      <c r="J96" s="833"/>
      <c r="K96" s="833"/>
      <c r="L96" s="833"/>
      <c r="M96" s="833"/>
      <c r="O96" s="834"/>
    </row>
    <row r="97" spans="5:15" s="829" customFormat="1" ht="13.15" customHeight="1" x14ac:dyDescent="0.2">
      <c r="E97" s="833"/>
      <c r="F97" s="833"/>
      <c r="G97" s="833"/>
      <c r="H97" s="833"/>
      <c r="I97" s="833"/>
      <c r="J97" s="833"/>
      <c r="K97" s="833"/>
      <c r="L97" s="833"/>
      <c r="M97" s="833"/>
      <c r="O97" s="834"/>
    </row>
    <row r="98" spans="5:15" s="829" customFormat="1" ht="13.15" customHeight="1" x14ac:dyDescent="0.2">
      <c r="E98" s="833"/>
      <c r="F98" s="833"/>
      <c r="G98" s="833"/>
      <c r="H98" s="833"/>
      <c r="I98" s="833"/>
      <c r="J98" s="833"/>
      <c r="K98" s="833"/>
      <c r="L98" s="833"/>
      <c r="M98" s="833"/>
      <c r="O98" s="834"/>
    </row>
    <row r="99" spans="5:15" s="829" customFormat="1" ht="13.15" customHeight="1" x14ac:dyDescent="0.2">
      <c r="E99" s="833"/>
      <c r="F99" s="833"/>
      <c r="G99" s="833"/>
      <c r="H99" s="833"/>
      <c r="I99" s="833"/>
      <c r="J99" s="833"/>
      <c r="K99" s="833"/>
      <c r="L99" s="833"/>
      <c r="M99" s="833"/>
      <c r="O99" s="834"/>
    </row>
    <row r="100" spans="5:15" s="829" customFormat="1" ht="13.15" customHeight="1" x14ac:dyDescent="0.2">
      <c r="E100" s="833"/>
      <c r="F100" s="833"/>
      <c r="G100" s="833"/>
      <c r="H100" s="833"/>
      <c r="I100" s="833"/>
      <c r="J100" s="833"/>
      <c r="K100" s="833"/>
      <c r="L100" s="833"/>
      <c r="M100" s="833"/>
      <c r="O100" s="834"/>
    </row>
    <row r="101" spans="5:15" s="829" customFormat="1" ht="13.15" customHeight="1" x14ac:dyDescent="0.2">
      <c r="E101" s="833"/>
      <c r="F101" s="833"/>
      <c r="G101" s="833"/>
      <c r="H101" s="833"/>
      <c r="I101" s="833"/>
      <c r="J101" s="833"/>
      <c r="K101" s="833"/>
      <c r="L101" s="833"/>
      <c r="M101" s="833"/>
      <c r="O101" s="834"/>
    </row>
    <row r="102" spans="5:15" s="829" customFormat="1" ht="13.15" customHeight="1" x14ac:dyDescent="0.2">
      <c r="E102" s="833"/>
      <c r="F102" s="833"/>
      <c r="G102" s="833"/>
      <c r="H102" s="833"/>
      <c r="I102" s="833"/>
      <c r="J102" s="833"/>
      <c r="K102" s="833"/>
      <c r="L102" s="833"/>
      <c r="M102" s="833"/>
      <c r="O102" s="834"/>
    </row>
    <row r="103" spans="5:15" s="829" customFormat="1" ht="13.15" customHeight="1" x14ac:dyDescent="0.2">
      <c r="E103" s="833"/>
      <c r="F103" s="833"/>
      <c r="G103" s="833"/>
      <c r="H103" s="833"/>
      <c r="I103" s="833"/>
      <c r="J103" s="833"/>
      <c r="K103" s="833"/>
      <c r="L103" s="833"/>
      <c r="M103" s="833"/>
      <c r="O103" s="834"/>
    </row>
    <row r="104" spans="5:15" s="829" customFormat="1" ht="13.15" customHeight="1" x14ac:dyDescent="0.2">
      <c r="E104" s="833"/>
      <c r="F104" s="833"/>
      <c r="G104" s="833"/>
      <c r="H104" s="833"/>
      <c r="I104" s="833"/>
      <c r="J104" s="833"/>
      <c r="K104" s="833"/>
      <c r="L104" s="833"/>
      <c r="M104" s="833"/>
      <c r="O104" s="834"/>
    </row>
    <row r="105" spans="5:15" s="829" customFormat="1" ht="13.15" customHeight="1" x14ac:dyDescent="0.2">
      <c r="E105" s="833"/>
      <c r="F105" s="833"/>
      <c r="G105" s="833"/>
      <c r="H105" s="833"/>
      <c r="I105" s="833"/>
      <c r="J105" s="833"/>
      <c r="K105" s="833"/>
      <c r="L105" s="833"/>
      <c r="M105" s="833"/>
      <c r="O105" s="834"/>
    </row>
    <row r="106" spans="5:15" s="829" customFormat="1" ht="13.15" customHeight="1" x14ac:dyDescent="0.2">
      <c r="E106" s="833"/>
      <c r="F106" s="833"/>
      <c r="G106" s="833"/>
      <c r="H106" s="833"/>
      <c r="I106" s="833"/>
      <c r="J106" s="833"/>
      <c r="K106" s="833"/>
      <c r="L106" s="833"/>
      <c r="M106" s="833"/>
      <c r="O106" s="834"/>
    </row>
    <row r="107" spans="5:15" s="829" customFormat="1" ht="13.15" customHeight="1" x14ac:dyDescent="0.2">
      <c r="E107" s="833"/>
      <c r="F107" s="833"/>
      <c r="G107" s="833"/>
      <c r="H107" s="833"/>
      <c r="I107" s="833"/>
      <c r="J107" s="833"/>
      <c r="K107" s="833"/>
      <c r="L107" s="833"/>
      <c r="M107" s="833"/>
      <c r="O107" s="834"/>
    </row>
    <row r="108" spans="5:15" s="829" customFormat="1" ht="13.15" customHeight="1" x14ac:dyDescent="0.2">
      <c r="E108" s="833"/>
      <c r="F108" s="833"/>
      <c r="G108" s="833"/>
      <c r="H108" s="833"/>
      <c r="I108" s="833"/>
      <c r="J108" s="833"/>
      <c r="K108" s="833"/>
      <c r="L108" s="833"/>
      <c r="M108" s="833"/>
      <c r="O108" s="834"/>
    </row>
    <row r="109" spans="5:15" s="829" customFormat="1" ht="13.15" customHeight="1" x14ac:dyDescent="0.2">
      <c r="E109" s="833"/>
      <c r="F109" s="833"/>
      <c r="G109" s="833"/>
      <c r="H109" s="833"/>
      <c r="I109" s="833"/>
      <c r="J109" s="833"/>
      <c r="K109" s="833"/>
      <c r="L109" s="833"/>
      <c r="M109" s="833"/>
      <c r="O109" s="834"/>
    </row>
    <row r="110" spans="5:15" s="829" customFormat="1" ht="13.15" customHeight="1" x14ac:dyDescent="0.2">
      <c r="E110" s="833"/>
      <c r="F110" s="833"/>
      <c r="G110" s="833"/>
      <c r="H110" s="833"/>
      <c r="I110" s="833"/>
      <c r="J110" s="833"/>
      <c r="K110" s="833"/>
      <c r="L110" s="833"/>
      <c r="M110" s="833"/>
      <c r="O110" s="834"/>
    </row>
    <row r="111" spans="5:15" s="829" customFormat="1" ht="13.15" customHeight="1" x14ac:dyDescent="0.2">
      <c r="E111" s="833"/>
      <c r="F111" s="833"/>
      <c r="G111" s="833"/>
      <c r="H111" s="833"/>
      <c r="I111" s="833"/>
      <c r="J111" s="833"/>
      <c r="K111" s="833"/>
      <c r="L111" s="833"/>
      <c r="M111" s="833"/>
      <c r="O111" s="834"/>
    </row>
    <row r="112" spans="5:15" s="829" customFormat="1" ht="13.15" customHeight="1" x14ac:dyDescent="0.2">
      <c r="E112" s="833"/>
      <c r="F112" s="833"/>
      <c r="G112" s="833"/>
      <c r="H112" s="833"/>
      <c r="I112" s="833"/>
      <c r="J112" s="833"/>
      <c r="K112" s="833"/>
      <c r="L112" s="833"/>
      <c r="M112" s="833"/>
      <c r="O112" s="834"/>
    </row>
    <row r="113" spans="5:15" s="829" customFormat="1" ht="13.15" customHeight="1" x14ac:dyDescent="0.2">
      <c r="E113" s="833"/>
      <c r="F113" s="833"/>
      <c r="G113" s="833"/>
      <c r="H113" s="833"/>
      <c r="I113" s="833"/>
      <c r="J113" s="833"/>
      <c r="K113" s="833"/>
      <c r="L113" s="833"/>
      <c r="M113" s="833"/>
      <c r="O113" s="834"/>
    </row>
    <row r="114" spans="5:15" s="829" customFormat="1" ht="13.15" customHeight="1" x14ac:dyDescent="0.2">
      <c r="E114" s="833"/>
      <c r="F114" s="833"/>
      <c r="G114" s="833"/>
      <c r="H114" s="833"/>
      <c r="I114" s="833"/>
      <c r="J114" s="833"/>
      <c r="K114" s="833"/>
      <c r="L114" s="833"/>
      <c r="M114" s="833"/>
      <c r="O114" s="834"/>
    </row>
    <row r="115" spans="5:15" s="829" customFormat="1" ht="13.15" customHeight="1" x14ac:dyDescent="0.2">
      <c r="E115" s="833"/>
      <c r="F115" s="833"/>
      <c r="G115" s="833"/>
      <c r="H115" s="833"/>
      <c r="I115" s="833"/>
      <c r="J115" s="833"/>
      <c r="K115" s="833"/>
      <c r="L115" s="833"/>
      <c r="M115" s="833"/>
      <c r="O115" s="834"/>
    </row>
    <row r="116" spans="5:15" s="829" customFormat="1" ht="13.15" customHeight="1" x14ac:dyDescent="0.2">
      <c r="E116" s="833"/>
      <c r="F116" s="833"/>
      <c r="G116" s="833"/>
      <c r="H116" s="833"/>
      <c r="I116" s="833"/>
      <c r="J116" s="833"/>
      <c r="K116" s="833"/>
      <c r="L116" s="833"/>
      <c r="M116" s="833"/>
      <c r="O116" s="834"/>
    </row>
    <row r="117" spans="5:15" s="829" customFormat="1" ht="13.15" customHeight="1" x14ac:dyDescent="0.2">
      <c r="E117" s="833"/>
      <c r="F117" s="833"/>
      <c r="G117" s="833"/>
      <c r="H117" s="833"/>
      <c r="I117" s="833"/>
      <c r="J117" s="833"/>
      <c r="K117" s="833"/>
      <c r="L117" s="833"/>
      <c r="M117" s="833"/>
      <c r="O117" s="834"/>
    </row>
    <row r="118" spans="5:15" s="829" customFormat="1" ht="13.15" customHeight="1" x14ac:dyDescent="0.2">
      <c r="E118" s="833"/>
      <c r="F118" s="833"/>
      <c r="G118" s="833"/>
      <c r="H118" s="833"/>
      <c r="I118" s="833"/>
      <c r="J118" s="833"/>
      <c r="K118" s="833"/>
      <c r="L118" s="833"/>
      <c r="M118" s="833"/>
      <c r="O118" s="834"/>
    </row>
    <row r="119" spans="5:15" s="829" customFormat="1" ht="13.15" customHeight="1" x14ac:dyDescent="0.2">
      <c r="E119" s="833"/>
      <c r="F119" s="833"/>
      <c r="G119" s="833"/>
      <c r="H119" s="833"/>
      <c r="I119" s="833"/>
      <c r="J119" s="833"/>
      <c r="K119" s="833"/>
      <c r="L119" s="833"/>
      <c r="M119" s="833"/>
      <c r="O119" s="834"/>
    </row>
    <row r="120" spans="5:15" s="829" customFormat="1" ht="13.15" customHeight="1" x14ac:dyDescent="0.2">
      <c r="E120" s="833"/>
      <c r="F120" s="833"/>
      <c r="G120" s="833"/>
      <c r="H120" s="833"/>
      <c r="I120" s="833"/>
      <c r="J120" s="833"/>
      <c r="K120" s="833"/>
      <c r="L120" s="833"/>
      <c r="M120" s="833"/>
      <c r="O120" s="834"/>
    </row>
    <row r="121" spans="5:15" s="829" customFormat="1" ht="13.15" customHeight="1" x14ac:dyDescent="0.2">
      <c r="E121" s="833"/>
      <c r="F121" s="833"/>
      <c r="G121" s="833"/>
      <c r="H121" s="833"/>
      <c r="I121" s="833"/>
      <c r="J121" s="833"/>
      <c r="K121" s="833"/>
      <c r="L121" s="833"/>
      <c r="M121" s="833"/>
      <c r="O121" s="834"/>
    </row>
    <row r="122" spans="5:15" s="829" customFormat="1" ht="13.15" customHeight="1" x14ac:dyDescent="0.2">
      <c r="E122" s="833"/>
      <c r="F122" s="833"/>
      <c r="G122" s="833"/>
      <c r="H122" s="833"/>
      <c r="I122" s="833"/>
      <c r="J122" s="833"/>
      <c r="K122" s="833"/>
      <c r="L122" s="833"/>
      <c r="M122" s="833"/>
      <c r="O122" s="834"/>
    </row>
    <row r="123" spans="5:15" s="829" customFormat="1" ht="13.15" customHeight="1" x14ac:dyDescent="0.2">
      <c r="E123" s="833"/>
      <c r="F123" s="833"/>
      <c r="G123" s="833"/>
      <c r="H123" s="833"/>
      <c r="I123" s="833"/>
      <c r="J123" s="833"/>
      <c r="K123" s="833"/>
      <c r="L123" s="833"/>
      <c r="M123" s="833"/>
      <c r="O123" s="834"/>
    </row>
    <row r="124" spans="5:15" s="829" customFormat="1" ht="13.15" customHeight="1" x14ac:dyDescent="0.2">
      <c r="E124" s="833"/>
      <c r="F124" s="833"/>
      <c r="G124" s="833"/>
      <c r="H124" s="833"/>
      <c r="I124" s="833"/>
      <c r="J124" s="833"/>
      <c r="K124" s="833"/>
      <c r="L124" s="833"/>
      <c r="M124" s="833"/>
      <c r="O124" s="834"/>
    </row>
    <row r="125" spans="5:15" s="829" customFormat="1" ht="13.15" customHeight="1" x14ac:dyDescent="0.2">
      <c r="E125" s="833"/>
      <c r="F125" s="833"/>
      <c r="G125" s="833"/>
      <c r="H125" s="833"/>
      <c r="I125" s="833"/>
      <c r="J125" s="833"/>
      <c r="K125" s="833"/>
      <c r="L125" s="833"/>
      <c r="M125" s="833"/>
      <c r="O125" s="834"/>
    </row>
    <row r="126" spans="5:15" s="829" customFormat="1" ht="13.15" customHeight="1" x14ac:dyDescent="0.2">
      <c r="E126" s="833"/>
      <c r="F126" s="833"/>
      <c r="G126" s="833"/>
      <c r="H126" s="833"/>
      <c r="I126" s="833"/>
      <c r="J126" s="833"/>
      <c r="K126" s="833"/>
      <c r="L126" s="833"/>
      <c r="M126" s="833"/>
      <c r="O126" s="834"/>
    </row>
    <row r="127" spans="5:15" s="829" customFormat="1" ht="13.15" customHeight="1" x14ac:dyDescent="0.2">
      <c r="E127" s="833"/>
      <c r="F127" s="833"/>
      <c r="G127" s="833"/>
      <c r="H127" s="833"/>
      <c r="I127" s="833"/>
      <c r="J127" s="833"/>
      <c r="K127" s="833"/>
      <c r="L127" s="833"/>
      <c r="M127" s="833"/>
      <c r="O127" s="834"/>
    </row>
    <row r="128" spans="5:15" s="829" customFormat="1" ht="13.15" customHeight="1" x14ac:dyDescent="0.2">
      <c r="E128" s="833"/>
      <c r="F128" s="833"/>
      <c r="G128" s="833"/>
      <c r="H128" s="833"/>
      <c r="I128" s="833"/>
      <c r="J128" s="833"/>
      <c r="K128" s="833"/>
      <c r="L128" s="833"/>
      <c r="M128" s="833"/>
      <c r="O128" s="834"/>
    </row>
    <row r="129" spans="5:15" s="829" customFormat="1" ht="13.15" customHeight="1" x14ac:dyDescent="0.2">
      <c r="E129" s="833"/>
      <c r="F129" s="833"/>
      <c r="G129" s="833"/>
      <c r="H129" s="833"/>
      <c r="I129" s="833"/>
      <c r="J129" s="833"/>
      <c r="K129" s="833"/>
      <c r="L129" s="833"/>
      <c r="M129" s="833"/>
      <c r="O129" s="834"/>
    </row>
    <row r="130" spans="5:15" s="829" customFormat="1" ht="13.15" customHeight="1" x14ac:dyDescent="0.2">
      <c r="E130" s="833"/>
      <c r="F130" s="833"/>
      <c r="G130" s="833"/>
      <c r="H130" s="833"/>
      <c r="I130" s="833"/>
      <c r="J130" s="833"/>
      <c r="K130" s="833"/>
      <c r="L130" s="833"/>
      <c r="M130" s="833"/>
      <c r="O130" s="834"/>
    </row>
    <row r="131" spans="5:15" s="829" customFormat="1" ht="13.15" customHeight="1" x14ac:dyDescent="0.2">
      <c r="E131" s="833"/>
      <c r="F131" s="833"/>
      <c r="G131" s="833"/>
      <c r="H131" s="833"/>
      <c r="I131" s="833"/>
      <c r="J131" s="833"/>
      <c r="K131" s="833"/>
      <c r="L131" s="833"/>
      <c r="M131" s="833"/>
      <c r="O131" s="834"/>
    </row>
    <row r="132" spans="5:15" s="829" customFormat="1" ht="13.15" customHeight="1" x14ac:dyDescent="0.2">
      <c r="E132" s="833"/>
      <c r="F132" s="833"/>
      <c r="G132" s="833"/>
      <c r="H132" s="833"/>
      <c r="I132" s="833"/>
      <c r="J132" s="833"/>
      <c r="K132" s="833"/>
      <c r="L132" s="833"/>
      <c r="M132" s="833"/>
      <c r="O132" s="834"/>
    </row>
    <row r="133" spans="5:15" s="829" customFormat="1" ht="13.15" customHeight="1" x14ac:dyDescent="0.2">
      <c r="E133" s="833"/>
      <c r="F133" s="833"/>
      <c r="G133" s="833"/>
      <c r="H133" s="833"/>
      <c r="I133" s="833"/>
      <c r="J133" s="833"/>
      <c r="K133" s="833"/>
      <c r="L133" s="833"/>
      <c r="M133" s="833"/>
      <c r="O133" s="834"/>
    </row>
    <row r="134" spans="5:15" s="829" customFormat="1" ht="13.15" customHeight="1" x14ac:dyDescent="0.2">
      <c r="E134" s="833"/>
      <c r="F134" s="833"/>
      <c r="G134" s="833"/>
      <c r="H134" s="833"/>
      <c r="I134" s="833"/>
      <c r="J134" s="833"/>
      <c r="K134" s="833"/>
      <c r="L134" s="833"/>
      <c r="M134" s="833"/>
      <c r="O134" s="834"/>
    </row>
    <row r="135" spans="5:15" s="829" customFormat="1" ht="13.15" customHeight="1" x14ac:dyDescent="0.2">
      <c r="E135" s="833"/>
      <c r="F135" s="833"/>
      <c r="G135" s="833"/>
      <c r="H135" s="833"/>
      <c r="I135" s="833"/>
      <c r="J135" s="833"/>
      <c r="K135" s="833"/>
      <c r="L135" s="833"/>
      <c r="M135" s="833"/>
      <c r="O135" s="834"/>
    </row>
    <row r="136" spans="5:15" s="829" customFormat="1" ht="13.15" customHeight="1" x14ac:dyDescent="0.2">
      <c r="E136" s="833"/>
      <c r="F136" s="833"/>
      <c r="G136" s="833"/>
      <c r="H136" s="833"/>
      <c r="I136" s="833"/>
      <c r="J136" s="833"/>
      <c r="K136" s="833"/>
      <c r="L136" s="833"/>
      <c r="M136" s="833"/>
      <c r="O136" s="834"/>
    </row>
    <row r="137" spans="5:15" s="829" customFormat="1" ht="13.15" customHeight="1" x14ac:dyDescent="0.2">
      <c r="E137" s="833"/>
      <c r="F137" s="833"/>
      <c r="G137" s="833"/>
      <c r="H137" s="833"/>
      <c r="I137" s="833"/>
      <c r="J137" s="833"/>
      <c r="K137" s="833"/>
      <c r="L137" s="833"/>
      <c r="M137" s="833"/>
      <c r="O137" s="834"/>
    </row>
    <row r="138" spans="5:15" s="829" customFormat="1" ht="13.15" customHeight="1" x14ac:dyDescent="0.2">
      <c r="E138" s="833"/>
      <c r="F138" s="833"/>
      <c r="G138" s="833"/>
      <c r="H138" s="833"/>
      <c r="I138" s="833"/>
      <c r="J138" s="833"/>
      <c r="K138" s="833"/>
      <c r="L138" s="833"/>
      <c r="M138" s="833"/>
      <c r="O138" s="834"/>
    </row>
    <row r="139" spans="5:15" s="829" customFormat="1" ht="13.15" customHeight="1" x14ac:dyDescent="0.2">
      <c r="E139" s="833"/>
      <c r="F139" s="833"/>
      <c r="G139" s="833"/>
      <c r="H139" s="833"/>
      <c r="I139" s="833"/>
      <c r="J139" s="833"/>
      <c r="K139" s="833"/>
      <c r="L139" s="833"/>
      <c r="M139" s="833"/>
      <c r="O139" s="834"/>
    </row>
    <row r="140" spans="5:15" s="829" customFormat="1" ht="13.15" customHeight="1" x14ac:dyDescent="0.2">
      <c r="E140" s="833"/>
      <c r="F140" s="833"/>
      <c r="G140" s="833"/>
      <c r="H140" s="833"/>
      <c r="I140" s="833"/>
      <c r="J140" s="833"/>
      <c r="K140" s="833"/>
      <c r="L140" s="833"/>
      <c r="M140" s="833"/>
      <c r="O140" s="834"/>
    </row>
    <row r="141" spans="5:15" s="829" customFormat="1" ht="13.15" customHeight="1" x14ac:dyDescent="0.2">
      <c r="E141" s="833"/>
      <c r="F141" s="833"/>
      <c r="G141" s="833"/>
      <c r="H141" s="833"/>
      <c r="I141" s="833"/>
      <c r="J141" s="833"/>
      <c r="K141" s="833"/>
      <c r="L141" s="833"/>
      <c r="M141" s="833"/>
      <c r="O141" s="834"/>
    </row>
    <row r="142" spans="5:15" s="829" customFormat="1" ht="13.15" customHeight="1" x14ac:dyDescent="0.2">
      <c r="E142" s="833"/>
      <c r="F142" s="833"/>
      <c r="G142" s="833"/>
      <c r="H142" s="833"/>
      <c r="I142" s="833"/>
      <c r="J142" s="833"/>
      <c r="K142" s="833"/>
      <c r="L142" s="833"/>
      <c r="M142" s="833"/>
      <c r="O142" s="834"/>
    </row>
    <row r="143" spans="5:15" s="829" customFormat="1" ht="13.15" customHeight="1" x14ac:dyDescent="0.2">
      <c r="E143" s="833"/>
      <c r="F143" s="833"/>
      <c r="G143" s="833"/>
      <c r="H143" s="833"/>
      <c r="I143" s="833"/>
      <c r="J143" s="833"/>
      <c r="K143" s="833"/>
      <c r="L143" s="833"/>
      <c r="M143" s="833"/>
      <c r="O143" s="834"/>
    </row>
    <row r="144" spans="5:15" s="829" customFormat="1" ht="13.15" customHeight="1" x14ac:dyDescent="0.2">
      <c r="E144" s="833"/>
      <c r="F144" s="833"/>
      <c r="G144" s="833"/>
      <c r="H144" s="833"/>
      <c r="I144" s="833"/>
      <c r="J144" s="833"/>
      <c r="K144" s="833"/>
      <c r="L144" s="833"/>
      <c r="M144" s="833"/>
      <c r="O144" s="834"/>
    </row>
    <row r="145" spans="5:15" s="829" customFormat="1" ht="13.15" customHeight="1" x14ac:dyDescent="0.2">
      <c r="E145" s="833"/>
      <c r="F145" s="833"/>
      <c r="G145" s="833"/>
      <c r="H145" s="833"/>
      <c r="I145" s="833"/>
      <c r="J145" s="833"/>
      <c r="K145" s="833"/>
      <c r="L145" s="833"/>
      <c r="M145" s="833"/>
      <c r="O145" s="834"/>
    </row>
    <row r="146" spans="5:15" s="829" customFormat="1" ht="13.15" customHeight="1" x14ac:dyDescent="0.2">
      <c r="E146" s="833"/>
      <c r="F146" s="833"/>
      <c r="G146" s="833"/>
      <c r="H146" s="833"/>
      <c r="I146" s="833"/>
      <c r="J146" s="833"/>
      <c r="K146" s="833"/>
      <c r="L146" s="833"/>
      <c r="M146" s="833"/>
      <c r="O146" s="834"/>
    </row>
    <row r="147" spans="5:15" s="829" customFormat="1" ht="13.15" customHeight="1" x14ac:dyDescent="0.2">
      <c r="E147" s="833"/>
      <c r="F147" s="833"/>
      <c r="G147" s="833"/>
      <c r="H147" s="833"/>
      <c r="I147" s="833"/>
      <c r="J147" s="833"/>
      <c r="K147" s="833"/>
      <c r="L147" s="833"/>
      <c r="M147" s="833"/>
      <c r="O147" s="834"/>
    </row>
    <row r="148" spans="5:15" s="829" customFormat="1" ht="13.15" customHeight="1" x14ac:dyDescent="0.2">
      <c r="E148" s="833"/>
      <c r="F148" s="833"/>
      <c r="G148" s="833"/>
      <c r="H148" s="833"/>
      <c r="I148" s="833"/>
      <c r="J148" s="833"/>
      <c r="K148" s="833"/>
      <c r="L148" s="833"/>
      <c r="M148" s="833"/>
      <c r="O148" s="834"/>
    </row>
    <row r="149" spans="5:15" s="829" customFormat="1" ht="13.15" customHeight="1" x14ac:dyDescent="0.2">
      <c r="E149" s="833"/>
      <c r="F149" s="833"/>
      <c r="G149" s="833"/>
      <c r="H149" s="833"/>
      <c r="I149" s="833"/>
      <c r="J149" s="833"/>
      <c r="K149" s="833"/>
      <c r="L149" s="833"/>
      <c r="M149" s="833"/>
      <c r="O149" s="834"/>
    </row>
    <row r="150" spans="5:15" s="829" customFormat="1" ht="13.15" customHeight="1" x14ac:dyDescent="0.2">
      <c r="E150" s="833"/>
      <c r="F150" s="833"/>
      <c r="G150" s="833"/>
      <c r="H150" s="833"/>
      <c r="I150" s="833"/>
      <c r="J150" s="833"/>
      <c r="K150" s="833"/>
      <c r="L150" s="833"/>
      <c r="M150" s="833"/>
      <c r="O150" s="834"/>
    </row>
    <row r="151" spans="5:15" s="829" customFormat="1" ht="13.15" customHeight="1" x14ac:dyDescent="0.2">
      <c r="E151" s="833"/>
      <c r="F151" s="833"/>
      <c r="G151" s="833"/>
      <c r="H151" s="833"/>
      <c r="I151" s="833"/>
      <c r="J151" s="833"/>
      <c r="K151" s="833"/>
      <c r="L151" s="833"/>
      <c r="M151" s="833"/>
      <c r="O151" s="834"/>
    </row>
    <row r="152" spans="5:15" s="829" customFormat="1" ht="13.15" customHeight="1" x14ac:dyDescent="0.2">
      <c r="E152" s="833"/>
      <c r="F152" s="833"/>
      <c r="G152" s="833"/>
      <c r="H152" s="833"/>
      <c r="I152" s="833"/>
      <c r="J152" s="833"/>
      <c r="K152" s="833"/>
      <c r="L152" s="833"/>
      <c r="M152" s="833"/>
      <c r="O152" s="834"/>
    </row>
    <row r="153" spans="5:15" s="829" customFormat="1" ht="13.15" customHeight="1" x14ac:dyDescent="0.2">
      <c r="E153" s="833"/>
      <c r="F153" s="833"/>
      <c r="G153" s="833"/>
      <c r="H153" s="833"/>
      <c r="I153" s="833"/>
      <c r="J153" s="833"/>
      <c r="K153" s="833"/>
      <c r="L153" s="833"/>
      <c r="M153" s="833"/>
      <c r="O153" s="834"/>
    </row>
    <row r="154" spans="5:15" s="829" customFormat="1" ht="13.15" customHeight="1" x14ac:dyDescent="0.2">
      <c r="E154" s="833"/>
      <c r="F154" s="833"/>
      <c r="G154" s="833"/>
      <c r="H154" s="833"/>
      <c r="I154" s="833"/>
      <c r="J154" s="833"/>
      <c r="K154" s="833"/>
      <c r="L154" s="833"/>
      <c r="M154" s="833"/>
      <c r="O154" s="834"/>
    </row>
    <row r="155" spans="5:15" s="829" customFormat="1" ht="13.15" customHeight="1" x14ac:dyDescent="0.2">
      <c r="E155" s="833"/>
      <c r="F155" s="833"/>
      <c r="G155" s="833"/>
      <c r="H155" s="833"/>
      <c r="I155" s="833"/>
      <c r="J155" s="833"/>
      <c r="K155" s="833"/>
      <c r="L155" s="833"/>
      <c r="M155" s="833"/>
      <c r="O155" s="834"/>
    </row>
    <row r="156" spans="5:15" s="829" customFormat="1" ht="13.15" customHeight="1" x14ac:dyDescent="0.2">
      <c r="E156" s="833"/>
      <c r="F156" s="833"/>
      <c r="G156" s="833"/>
      <c r="H156" s="833"/>
      <c r="I156" s="833"/>
      <c r="J156" s="833"/>
      <c r="K156" s="833"/>
      <c r="L156" s="833"/>
      <c r="M156" s="833"/>
      <c r="O156" s="834"/>
    </row>
    <row r="157" spans="5:15" s="829" customFormat="1" ht="13.15" customHeight="1" x14ac:dyDescent="0.2">
      <c r="E157" s="833"/>
      <c r="F157" s="833"/>
      <c r="G157" s="833"/>
      <c r="H157" s="833"/>
      <c r="I157" s="833"/>
      <c r="J157" s="833"/>
      <c r="K157" s="833"/>
      <c r="L157" s="833"/>
      <c r="M157" s="833"/>
      <c r="O157" s="834"/>
    </row>
    <row r="158" spans="5:15" s="829" customFormat="1" ht="13.15" customHeight="1" x14ac:dyDescent="0.2">
      <c r="E158" s="833"/>
      <c r="F158" s="833"/>
      <c r="G158" s="833"/>
      <c r="H158" s="833"/>
      <c r="I158" s="833"/>
      <c r="J158" s="833"/>
      <c r="K158" s="833"/>
      <c r="L158" s="833"/>
      <c r="M158" s="833"/>
      <c r="O158" s="834"/>
    </row>
    <row r="159" spans="5:15" s="829" customFormat="1" ht="13.15" customHeight="1" x14ac:dyDescent="0.2">
      <c r="E159" s="833"/>
      <c r="F159" s="833"/>
      <c r="G159" s="833"/>
      <c r="H159" s="833"/>
      <c r="I159" s="833"/>
      <c r="J159" s="833"/>
      <c r="K159" s="833"/>
      <c r="L159" s="833"/>
      <c r="M159" s="833"/>
      <c r="O159" s="834"/>
    </row>
    <row r="160" spans="5:15" s="829" customFormat="1" ht="13.15" customHeight="1" x14ac:dyDescent="0.2">
      <c r="E160" s="833"/>
      <c r="F160" s="833"/>
      <c r="G160" s="833"/>
      <c r="H160" s="833"/>
      <c r="I160" s="833"/>
      <c r="J160" s="833"/>
      <c r="K160" s="833"/>
      <c r="L160" s="833"/>
      <c r="M160" s="833"/>
      <c r="O160" s="834"/>
    </row>
    <row r="161" spans="5:15" s="829" customFormat="1" ht="13.15" customHeight="1" x14ac:dyDescent="0.2">
      <c r="E161" s="833"/>
      <c r="F161" s="833"/>
      <c r="G161" s="833"/>
      <c r="H161" s="833"/>
      <c r="I161" s="833"/>
      <c r="J161" s="833"/>
      <c r="K161" s="833"/>
      <c r="L161" s="833"/>
      <c r="M161" s="833"/>
      <c r="O161" s="834"/>
    </row>
    <row r="162" spans="5:15" s="829" customFormat="1" ht="13.15" customHeight="1" x14ac:dyDescent="0.2">
      <c r="E162" s="833"/>
      <c r="F162" s="833"/>
      <c r="G162" s="833"/>
      <c r="H162" s="833"/>
      <c r="I162" s="833"/>
      <c r="J162" s="833"/>
      <c r="K162" s="833"/>
      <c r="L162" s="833"/>
      <c r="M162" s="833"/>
      <c r="O162" s="834"/>
    </row>
    <row r="163" spans="5:15" s="829" customFormat="1" ht="13.15" customHeight="1" x14ac:dyDescent="0.2">
      <c r="E163" s="833"/>
      <c r="F163" s="833"/>
      <c r="G163" s="833"/>
      <c r="H163" s="833"/>
      <c r="I163" s="833"/>
      <c r="J163" s="833"/>
      <c r="K163" s="833"/>
      <c r="L163" s="833"/>
      <c r="M163" s="833"/>
      <c r="O163" s="834"/>
    </row>
    <row r="164" spans="5:15" s="829" customFormat="1" ht="13.15" customHeight="1" x14ac:dyDescent="0.2">
      <c r="E164" s="833"/>
      <c r="F164" s="833"/>
      <c r="G164" s="833"/>
      <c r="H164" s="833"/>
      <c r="I164" s="833"/>
      <c r="J164" s="833"/>
      <c r="K164" s="833"/>
      <c r="L164" s="833"/>
      <c r="M164" s="833"/>
      <c r="O164" s="834"/>
    </row>
    <row r="165" spans="5:15" s="829" customFormat="1" ht="13.15" customHeight="1" x14ac:dyDescent="0.2">
      <c r="E165" s="833"/>
      <c r="F165" s="833"/>
      <c r="G165" s="833"/>
      <c r="H165" s="833"/>
      <c r="I165" s="833"/>
      <c r="J165" s="833"/>
      <c r="K165" s="833"/>
      <c r="L165" s="833"/>
      <c r="M165" s="833"/>
      <c r="O165" s="834"/>
    </row>
    <row r="166" spans="5:15" s="829" customFormat="1" ht="13.15" customHeight="1" x14ac:dyDescent="0.2">
      <c r="E166" s="833"/>
      <c r="F166" s="833"/>
      <c r="G166" s="833"/>
      <c r="H166" s="833"/>
      <c r="I166" s="833"/>
      <c r="J166" s="833"/>
      <c r="K166" s="833"/>
      <c r="L166" s="833"/>
      <c r="M166" s="833"/>
      <c r="O166" s="834"/>
    </row>
    <row r="167" spans="5:15" s="829" customFormat="1" ht="13.15" customHeight="1" x14ac:dyDescent="0.2">
      <c r="E167" s="833"/>
      <c r="F167" s="833"/>
      <c r="G167" s="833"/>
      <c r="H167" s="833"/>
      <c r="I167" s="833"/>
      <c r="J167" s="833"/>
      <c r="K167" s="833"/>
      <c r="L167" s="833"/>
      <c r="M167" s="833"/>
      <c r="O167" s="834"/>
    </row>
    <row r="168" spans="5:15" s="829" customFormat="1" ht="13.15" customHeight="1" x14ac:dyDescent="0.2">
      <c r="E168" s="833"/>
      <c r="F168" s="833"/>
      <c r="G168" s="833"/>
      <c r="H168" s="833"/>
      <c r="I168" s="833"/>
      <c r="J168" s="833"/>
      <c r="K168" s="833"/>
      <c r="L168" s="833"/>
      <c r="M168" s="833"/>
      <c r="O168" s="834"/>
    </row>
    <row r="169" spans="5:15" s="829" customFormat="1" ht="13.15" customHeight="1" x14ac:dyDescent="0.2">
      <c r="E169" s="833"/>
      <c r="F169" s="833"/>
      <c r="G169" s="833"/>
      <c r="H169" s="833"/>
      <c r="I169" s="833"/>
      <c r="J169" s="833"/>
      <c r="K169" s="833"/>
      <c r="L169" s="833"/>
      <c r="M169" s="833"/>
      <c r="O169" s="834"/>
    </row>
    <row r="170" spans="5:15" s="829" customFormat="1" ht="13.15" customHeight="1" x14ac:dyDescent="0.2">
      <c r="E170" s="833"/>
      <c r="F170" s="833"/>
      <c r="G170" s="833"/>
      <c r="H170" s="833"/>
      <c r="I170" s="833"/>
      <c r="J170" s="833"/>
      <c r="K170" s="833"/>
      <c r="L170" s="833"/>
      <c r="M170" s="833"/>
      <c r="O170" s="834"/>
    </row>
    <row r="171" spans="5:15" s="829" customFormat="1" ht="13.15" customHeight="1" x14ac:dyDescent="0.2">
      <c r="E171" s="833"/>
      <c r="F171" s="833"/>
      <c r="G171" s="833"/>
      <c r="H171" s="833"/>
      <c r="I171" s="833"/>
      <c r="J171" s="833"/>
      <c r="K171" s="833"/>
      <c r="L171" s="833"/>
      <c r="M171" s="833"/>
      <c r="O171" s="834"/>
    </row>
    <row r="172" spans="5:15" s="829" customFormat="1" ht="13.15" customHeight="1" x14ac:dyDescent="0.2">
      <c r="E172" s="833"/>
      <c r="F172" s="833"/>
      <c r="G172" s="833"/>
      <c r="H172" s="833"/>
      <c r="I172" s="833"/>
      <c r="J172" s="833"/>
      <c r="K172" s="833"/>
      <c r="L172" s="833"/>
      <c r="M172" s="833"/>
      <c r="O172" s="834"/>
    </row>
    <row r="173" spans="5:15" s="829" customFormat="1" ht="13.15" customHeight="1" x14ac:dyDescent="0.2">
      <c r="E173" s="833"/>
      <c r="F173" s="833"/>
      <c r="G173" s="833"/>
      <c r="H173" s="833"/>
      <c r="I173" s="833"/>
      <c r="J173" s="833"/>
      <c r="K173" s="833"/>
      <c r="L173" s="833"/>
      <c r="M173" s="833"/>
      <c r="O173" s="834"/>
    </row>
    <row r="174" spans="5:15" s="829" customFormat="1" ht="13.15" customHeight="1" x14ac:dyDescent="0.2">
      <c r="E174" s="833"/>
      <c r="F174" s="833"/>
      <c r="G174" s="833"/>
      <c r="H174" s="833"/>
      <c r="I174" s="833"/>
      <c r="J174" s="833"/>
      <c r="K174" s="833"/>
      <c r="L174" s="833"/>
      <c r="M174" s="833"/>
      <c r="O174" s="834"/>
    </row>
    <row r="175" spans="5:15" s="829" customFormat="1" ht="13.15" customHeight="1" x14ac:dyDescent="0.2">
      <c r="E175" s="833"/>
      <c r="F175" s="833"/>
      <c r="G175" s="833"/>
      <c r="H175" s="833"/>
      <c r="I175" s="833"/>
      <c r="J175" s="833"/>
      <c r="K175" s="833"/>
      <c r="L175" s="833"/>
      <c r="M175" s="833"/>
      <c r="O175" s="834"/>
    </row>
    <row r="176" spans="5:15" s="829" customFormat="1" ht="13.15" customHeight="1" x14ac:dyDescent="0.2">
      <c r="E176" s="833"/>
      <c r="F176" s="833"/>
      <c r="G176" s="833"/>
      <c r="H176" s="833"/>
      <c r="I176" s="833"/>
      <c r="J176" s="833"/>
      <c r="K176" s="833"/>
      <c r="L176" s="833"/>
      <c r="M176" s="833"/>
      <c r="O176" s="834"/>
    </row>
    <row r="177" spans="5:15" s="829" customFormat="1" ht="13.15" customHeight="1" x14ac:dyDescent="0.2">
      <c r="E177" s="833"/>
      <c r="F177" s="833"/>
      <c r="G177" s="833"/>
      <c r="H177" s="833"/>
      <c r="I177" s="833"/>
      <c r="J177" s="833"/>
      <c r="K177" s="833"/>
      <c r="L177" s="833"/>
      <c r="M177" s="833"/>
      <c r="O177" s="834"/>
    </row>
    <row r="178" spans="5:15" s="829" customFormat="1" ht="13.15" customHeight="1" x14ac:dyDescent="0.2">
      <c r="E178" s="833"/>
      <c r="F178" s="833"/>
      <c r="G178" s="833"/>
      <c r="H178" s="833"/>
      <c r="I178" s="833"/>
      <c r="J178" s="833"/>
      <c r="K178" s="833"/>
      <c r="L178" s="833"/>
      <c r="M178" s="833"/>
      <c r="O178" s="834"/>
    </row>
    <row r="179" spans="5:15" s="829" customFormat="1" ht="13.15" customHeight="1" x14ac:dyDescent="0.2">
      <c r="E179" s="833"/>
      <c r="F179" s="833"/>
      <c r="G179" s="833"/>
      <c r="H179" s="833"/>
      <c r="I179" s="833"/>
      <c r="J179" s="833"/>
      <c r="K179" s="833"/>
      <c r="L179" s="833"/>
      <c r="M179" s="833"/>
      <c r="O179" s="834"/>
    </row>
    <row r="180" spans="5:15" s="829" customFormat="1" ht="13.15" customHeight="1" x14ac:dyDescent="0.2">
      <c r="E180" s="833"/>
      <c r="F180" s="833"/>
      <c r="G180" s="833"/>
      <c r="H180" s="833"/>
      <c r="I180" s="833"/>
      <c r="J180" s="833"/>
      <c r="K180" s="833"/>
      <c r="L180" s="833"/>
      <c r="M180" s="833"/>
      <c r="O180" s="834"/>
    </row>
    <row r="181" spans="5:15" s="829" customFormat="1" ht="13.15" customHeight="1" x14ac:dyDescent="0.2">
      <c r="E181" s="833"/>
      <c r="F181" s="833"/>
      <c r="G181" s="833"/>
      <c r="H181" s="833"/>
      <c r="I181" s="833"/>
      <c r="J181" s="833"/>
      <c r="K181" s="833"/>
      <c r="L181" s="833"/>
      <c r="M181" s="833"/>
      <c r="O181" s="834"/>
    </row>
    <row r="182" spans="5:15" s="829" customFormat="1" ht="13.15" customHeight="1" x14ac:dyDescent="0.2">
      <c r="E182" s="833"/>
      <c r="F182" s="833"/>
      <c r="G182" s="833"/>
      <c r="H182" s="833"/>
      <c r="I182" s="833"/>
      <c r="J182" s="833"/>
      <c r="K182" s="833"/>
      <c r="L182" s="833"/>
      <c r="M182" s="833"/>
      <c r="O182" s="834"/>
    </row>
    <row r="183" spans="5:15" s="829" customFormat="1" ht="13.15" customHeight="1" x14ac:dyDescent="0.2">
      <c r="E183" s="833"/>
      <c r="F183" s="833"/>
      <c r="G183" s="833"/>
      <c r="H183" s="833"/>
      <c r="I183" s="833"/>
      <c r="J183" s="833"/>
      <c r="K183" s="833"/>
      <c r="L183" s="833"/>
      <c r="M183" s="833"/>
      <c r="O183" s="834"/>
    </row>
    <row r="184" spans="5:15" s="829" customFormat="1" ht="13.15" customHeight="1" x14ac:dyDescent="0.2">
      <c r="E184" s="833"/>
      <c r="F184" s="833"/>
      <c r="G184" s="833"/>
      <c r="H184" s="833"/>
      <c r="I184" s="833"/>
      <c r="J184" s="833"/>
      <c r="K184" s="833"/>
      <c r="L184" s="833"/>
      <c r="M184" s="833"/>
      <c r="O184" s="834"/>
    </row>
    <row r="185" spans="5:15" s="829" customFormat="1" ht="13.15" customHeight="1" x14ac:dyDescent="0.2">
      <c r="E185" s="833"/>
      <c r="F185" s="833"/>
      <c r="G185" s="833"/>
      <c r="H185" s="833"/>
      <c r="I185" s="833"/>
      <c r="J185" s="833"/>
      <c r="K185" s="833"/>
      <c r="L185" s="833"/>
      <c r="M185" s="833"/>
      <c r="O185" s="834"/>
    </row>
    <row r="186" spans="5:15" s="829" customFormat="1" ht="13.15" customHeight="1" x14ac:dyDescent="0.2">
      <c r="E186" s="833"/>
      <c r="F186" s="833"/>
      <c r="G186" s="833"/>
      <c r="H186" s="833"/>
      <c r="I186" s="833"/>
      <c r="J186" s="833"/>
      <c r="K186" s="833"/>
      <c r="L186" s="833"/>
      <c r="M186" s="833"/>
      <c r="O186" s="834"/>
    </row>
    <row r="187" spans="5:15" s="829" customFormat="1" ht="13.15" customHeight="1" x14ac:dyDescent="0.2">
      <c r="E187" s="833"/>
      <c r="F187" s="833"/>
      <c r="G187" s="833"/>
      <c r="H187" s="833"/>
      <c r="I187" s="833"/>
      <c r="J187" s="833"/>
      <c r="K187" s="833"/>
      <c r="L187" s="833"/>
      <c r="M187" s="833"/>
      <c r="O187" s="834"/>
    </row>
    <row r="188" spans="5:15" s="829" customFormat="1" ht="13.15" customHeight="1" x14ac:dyDescent="0.2">
      <c r="E188" s="833"/>
      <c r="F188" s="833"/>
      <c r="G188" s="833"/>
      <c r="H188" s="833"/>
      <c r="I188" s="833"/>
      <c r="J188" s="833"/>
      <c r="K188" s="833"/>
      <c r="L188" s="833"/>
      <c r="M188" s="833"/>
      <c r="O188" s="834"/>
    </row>
    <row r="189" spans="5:15" s="829" customFormat="1" ht="13.15" customHeight="1" x14ac:dyDescent="0.2">
      <c r="E189" s="833"/>
      <c r="F189" s="833"/>
      <c r="G189" s="833"/>
      <c r="H189" s="833"/>
      <c r="I189" s="833"/>
      <c r="J189" s="833"/>
      <c r="K189" s="833"/>
      <c r="L189" s="833"/>
      <c r="M189" s="833"/>
      <c r="O189" s="834"/>
    </row>
    <row r="190" spans="5:15" s="829" customFormat="1" ht="13.15" customHeight="1" x14ac:dyDescent="0.2">
      <c r="E190" s="833"/>
      <c r="F190" s="833"/>
      <c r="G190" s="833"/>
      <c r="H190" s="833"/>
      <c r="I190" s="833"/>
      <c r="J190" s="833"/>
      <c r="K190" s="833"/>
      <c r="L190" s="833"/>
      <c r="M190" s="833"/>
      <c r="O190" s="834"/>
    </row>
    <row r="191" spans="5:15" s="829" customFormat="1" ht="13.15" customHeight="1" x14ac:dyDescent="0.2">
      <c r="E191" s="833"/>
      <c r="F191" s="833"/>
      <c r="G191" s="833"/>
      <c r="H191" s="833"/>
      <c r="I191" s="833"/>
      <c r="J191" s="833"/>
      <c r="K191" s="833"/>
      <c r="L191" s="833"/>
      <c r="M191" s="833"/>
      <c r="O191" s="834"/>
    </row>
    <row r="192" spans="5:15" s="829" customFormat="1" ht="13.15" customHeight="1" x14ac:dyDescent="0.2">
      <c r="E192" s="833"/>
      <c r="F192" s="833"/>
      <c r="G192" s="833"/>
      <c r="H192" s="833"/>
      <c r="I192" s="833"/>
      <c r="J192" s="833"/>
      <c r="K192" s="833"/>
      <c r="L192" s="833"/>
      <c r="M192" s="833"/>
      <c r="O192" s="834"/>
    </row>
    <row r="193" spans="5:15" s="829" customFormat="1" ht="13.15" customHeight="1" x14ac:dyDescent="0.2">
      <c r="E193" s="833"/>
      <c r="F193" s="833"/>
      <c r="G193" s="833"/>
      <c r="H193" s="833"/>
      <c r="I193" s="833"/>
      <c r="J193" s="833"/>
      <c r="K193" s="833"/>
      <c r="L193" s="833"/>
      <c r="M193" s="833"/>
      <c r="O193" s="834"/>
    </row>
    <row r="194" spans="5:15" s="829" customFormat="1" ht="13.15" customHeight="1" x14ac:dyDescent="0.2">
      <c r="E194" s="833"/>
      <c r="F194" s="833"/>
      <c r="G194" s="833"/>
      <c r="H194" s="833"/>
      <c r="I194" s="833"/>
      <c r="J194" s="833"/>
      <c r="K194" s="833"/>
      <c r="L194" s="833"/>
      <c r="M194" s="833"/>
      <c r="O194" s="834"/>
    </row>
    <row r="195" spans="5:15" s="829" customFormat="1" ht="13.15" customHeight="1" x14ac:dyDescent="0.2">
      <c r="E195" s="833"/>
      <c r="F195" s="833"/>
      <c r="G195" s="833"/>
      <c r="H195" s="833"/>
      <c r="I195" s="833"/>
      <c r="J195" s="833"/>
      <c r="K195" s="833"/>
      <c r="L195" s="833"/>
      <c r="M195" s="833"/>
      <c r="O195" s="834"/>
    </row>
    <row r="196" spans="5:15" s="829" customFormat="1" ht="13.15" customHeight="1" x14ac:dyDescent="0.2">
      <c r="E196" s="833"/>
      <c r="F196" s="833"/>
      <c r="G196" s="833"/>
      <c r="H196" s="833"/>
      <c r="I196" s="833"/>
      <c r="J196" s="833"/>
      <c r="K196" s="833"/>
      <c r="L196" s="833"/>
      <c r="M196" s="833"/>
      <c r="O196" s="834"/>
    </row>
    <row r="197" spans="5:15" s="829" customFormat="1" ht="13.15" customHeight="1" x14ac:dyDescent="0.2">
      <c r="E197" s="833"/>
      <c r="F197" s="833"/>
      <c r="G197" s="833"/>
      <c r="H197" s="833"/>
      <c r="I197" s="833"/>
      <c r="J197" s="833"/>
      <c r="K197" s="833"/>
      <c r="L197" s="833"/>
      <c r="M197" s="833"/>
      <c r="O197" s="834"/>
    </row>
    <row r="198" spans="5:15" s="829" customFormat="1" ht="13.15" customHeight="1" x14ac:dyDescent="0.2">
      <c r="E198" s="833"/>
      <c r="F198" s="833"/>
      <c r="G198" s="833"/>
      <c r="H198" s="833"/>
      <c r="I198" s="833"/>
      <c r="J198" s="833"/>
      <c r="K198" s="833"/>
      <c r="L198" s="833"/>
      <c r="M198" s="833"/>
      <c r="O198" s="834"/>
    </row>
    <row r="199" spans="5:15" s="829" customFormat="1" ht="13.15" customHeight="1" x14ac:dyDescent="0.2">
      <c r="E199" s="833"/>
      <c r="F199" s="833"/>
      <c r="G199" s="833"/>
      <c r="H199" s="833"/>
      <c r="I199" s="833"/>
      <c r="J199" s="833"/>
      <c r="K199" s="833"/>
      <c r="L199" s="833"/>
      <c r="M199" s="833"/>
      <c r="O199" s="834"/>
    </row>
    <row r="200" spans="5:15" s="829" customFormat="1" ht="13.15" customHeight="1" x14ac:dyDescent="0.2">
      <c r="E200" s="833"/>
      <c r="F200" s="833"/>
      <c r="G200" s="833"/>
      <c r="H200" s="833"/>
      <c r="I200" s="833"/>
      <c r="J200" s="833"/>
      <c r="K200" s="833"/>
      <c r="L200" s="833"/>
      <c r="M200" s="833"/>
      <c r="O200" s="834"/>
    </row>
    <row r="201" spans="5:15" s="829" customFormat="1" ht="13.15" customHeight="1" x14ac:dyDescent="0.2">
      <c r="E201" s="833"/>
      <c r="F201" s="833"/>
      <c r="G201" s="833"/>
      <c r="H201" s="833"/>
      <c r="I201" s="833"/>
      <c r="J201" s="833"/>
      <c r="K201" s="833"/>
      <c r="L201" s="833"/>
      <c r="M201" s="833"/>
      <c r="O201" s="834"/>
    </row>
    <row r="202" spans="5:15" s="829" customFormat="1" ht="13.15" customHeight="1" x14ac:dyDescent="0.2">
      <c r="E202" s="833"/>
      <c r="F202" s="833"/>
      <c r="G202" s="833"/>
      <c r="H202" s="833"/>
      <c r="I202" s="833"/>
      <c r="J202" s="833"/>
      <c r="K202" s="833"/>
      <c r="L202" s="833"/>
      <c r="M202" s="833"/>
      <c r="O202" s="834"/>
    </row>
    <row r="203" spans="5:15" s="829" customFormat="1" ht="13.15" customHeight="1" x14ac:dyDescent="0.2">
      <c r="E203" s="833"/>
      <c r="F203" s="833"/>
      <c r="G203" s="833"/>
      <c r="H203" s="833"/>
      <c r="I203" s="833"/>
      <c r="J203" s="833"/>
      <c r="K203" s="833"/>
      <c r="L203" s="833"/>
      <c r="M203" s="833"/>
      <c r="O203" s="834"/>
    </row>
    <row r="204" spans="5:15" s="829" customFormat="1" ht="13.15" customHeight="1" x14ac:dyDescent="0.2">
      <c r="E204" s="833"/>
      <c r="F204" s="833"/>
      <c r="G204" s="833"/>
      <c r="H204" s="833"/>
      <c r="I204" s="833"/>
      <c r="J204" s="833"/>
      <c r="K204" s="833"/>
      <c r="L204" s="833"/>
      <c r="M204" s="833"/>
      <c r="O204" s="834"/>
    </row>
    <row r="205" spans="5:15" s="829" customFormat="1" ht="13.15" customHeight="1" x14ac:dyDescent="0.2">
      <c r="E205" s="833"/>
      <c r="F205" s="833"/>
      <c r="G205" s="833"/>
      <c r="H205" s="833"/>
      <c r="I205" s="833"/>
      <c r="J205" s="833"/>
      <c r="K205" s="833"/>
      <c r="L205" s="833"/>
      <c r="M205" s="833"/>
      <c r="O205" s="834"/>
    </row>
    <row r="206" spans="5:15" s="829" customFormat="1" ht="13.15" customHeight="1" x14ac:dyDescent="0.2">
      <c r="E206" s="833"/>
      <c r="F206" s="833"/>
      <c r="G206" s="833"/>
      <c r="H206" s="833"/>
      <c r="I206" s="833"/>
      <c r="J206" s="833"/>
      <c r="K206" s="833"/>
      <c r="L206" s="833"/>
      <c r="M206" s="833"/>
      <c r="O206" s="834"/>
    </row>
    <row r="207" spans="5:15" s="829" customFormat="1" ht="13.15" customHeight="1" x14ac:dyDescent="0.2">
      <c r="E207" s="833"/>
      <c r="F207" s="833"/>
      <c r="G207" s="833"/>
      <c r="H207" s="833"/>
      <c r="I207" s="833"/>
      <c r="J207" s="833"/>
      <c r="K207" s="833"/>
      <c r="L207" s="833"/>
      <c r="M207" s="833"/>
      <c r="O207" s="834"/>
    </row>
    <row r="208" spans="5:15" s="829" customFormat="1" ht="13.15" customHeight="1" x14ac:dyDescent="0.2">
      <c r="E208" s="833"/>
      <c r="F208" s="833"/>
      <c r="G208" s="833"/>
      <c r="H208" s="833"/>
      <c r="I208" s="833"/>
      <c r="J208" s="833"/>
      <c r="K208" s="833"/>
      <c r="L208" s="833"/>
      <c r="M208" s="833"/>
      <c r="O208" s="834"/>
    </row>
    <row r="209" spans="5:15" s="829" customFormat="1" ht="13.15" customHeight="1" x14ac:dyDescent="0.2">
      <c r="E209" s="833"/>
      <c r="F209" s="833"/>
      <c r="G209" s="833"/>
      <c r="H209" s="833"/>
      <c r="I209" s="833"/>
      <c r="J209" s="833"/>
      <c r="K209" s="833"/>
      <c r="L209" s="833"/>
      <c r="M209" s="833"/>
      <c r="O209" s="834"/>
    </row>
    <row r="210" spans="5:15" s="829" customFormat="1" ht="13.15" customHeight="1" x14ac:dyDescent="0.2">
      <c r="E210" s="833"/>
      <c r="F210" s="833"/>
      <c r="G210" s="833"/>
      <c r="H210" s="833"/>
      <c r="I210" s="833"/>
      <c r="J210" s="833"/>
      <c r="K210" s="833"/>
      <c r="L210" s="833"/>
      <c r="M210" s="833"/>
      <c r="O210" s="834"/>
    </row>
    <row r="211" spans="5:15" s="829" customFormat="1" ht="13.15" customHeight="1" x14ac:dyDescent="0.2">
      <c r="E211" s="833"/>
      <c r="F211" s="833"/>
      <c r="G211" s="833"/>
      <c r="H211" s="833"/>
      <c r="I211" s="833"/>
      <c r="J211" s="833"/>
      <c r="K211" s="833"/>
      <c r="L211" s="833"/>
      <c r="M211" s="833"/>
      <c r="O211" s="834"/>
    </row>
    <row r="212" spans="5:15" s="829" customFormat="1" ht="13.15" customHeight="1" x14ac:dyDescent="0.2">
      <c r="E212" s="833"/>
      <c r="F212" s="833"/>
      <c r="G212" s="833"/>
      <c r="H212" s="833"/>
      <c r="I212" s="833"/>
      <c r="J212" s="833"/>
      <c r="K212" s="833"/>
      <c r="L212" s="833"/>
      <c r="M212" s="833"/>
      <c r="O212" s="834"/>
    </row>
    <row r="213" spans="5:15" s="829" customFormat="1" ht="13.15" customHeight="1" x14ac:dyDescent="0.2">
      <c r="E213" s="833"/>
      <c r="F213" s="833"/>
      <c r="G213" s="833"/>
      <c r="H213" s="833"/>
      <c r="I213" s="833"/>
      <c r="J213" s="833"/>
      <c r="K213" s="833"/>
      <c r="L213" s="833"/>
      <c r="M213" s="833"/>
      <c r="O213" s="834"/>
    </row>
    <row r="214" spans="5:15" s="829" customFormat="1" ht="13.15" customHeight="1" x14ac:dyDescent="0.2">
      <c r="E214" s="833"/>
      <c r="F214" s="833"/>
      <c r="G214" s="833"/>
      <c r="H214" s="833"/>
      <c r="I214" s="833"/>
      <c r="J214" s="833"/>
      <c r="K214" s="833"/>
      <c r="L214" s="833"/>
      <c r="M214" s="833"/>
      <c r="O214" s="834"/>
    </row>
    <row r="215" spans="5:15" s="829" customFormat="1" ht="13.15" customHeight="1" x14ac:dyDescent="0.2">
      <c r="E215" s="833"/>
      <c r="F215" s="833"/>
      <c r="G215" s="833"/>
      <c r="H215" s="833"/>
      <c r="I215" s="833"/>
      <c r="J215" s="833"/>
      <c r="K215" s="833"/>
      <c r="L215" s="833"/>
      <c r="M215" s="833"/>
      <c r="O215" s="834"/>
    </row>
    <row r="216" spans="5:15" s="829" customFormat="1" ht="13.15" customHeight="1" x14ac:dyDescent="0.2">
      <c r="E216" s="833"/>
      <c r="F216" s="833"/>
      <c r="G216" s="833"/>
      <c r="H216" s="833"/>
      <c r="I216" s="833"/>
      <c r="J216" s="833"/>
      <c r="K216" s="833"/>
      <c r="L216" s="833"/>
      <c r="M216" s="833"/>
      <c r="O216" s="834"/>
    </row>
    <row r="217" spans="5:15" s="829" customFormat="1" ht="13.15" customHeight="1" x14ac:dyDescent="0.2">
      <c r="E217" s="833"/>
      <c r="F217" s="833"/>
      <c r="G217" s="833"/>
      <c r="H217" s="833"/>
      <c r="I217" s="833"/>
      <c r="J217" s="833"/>
      <c r="K217" s="833"/>
      <c r="L217" s="833"/>
      <c r="M217" s="833"/>
      <c r="O217" s="834"/>
    </row>
    <row r="218" spans="5:15" s="829" customFormat="1" ht="13.15" customHeight="1" x14ac:dyDescent="0.2">
      <c r="E218" s="833"/>
      <c r="F218" s="833"/>
      <c r="G218" s="833"/>
      <c r="H218" s="833"/>
      <c r="I218" s="833"/>
      <c r="J218" s="833"/>
      <c r="K218" s="833"/>
      <c r="L218" s="833"/>
      <c r="M218" s="833"/>
      <c r="O218" s="834"/>
    </row>
    <row r="219" spans="5:15" s="829" customFormat="1" ht="13.15" customHeight="1" x14ac:dyDescent="0.2">
      <c r="E219" s="833"/>
      <c r="F219" s="833"/>
      <c r="G219" s="833"/>
      <c r="H219" s="833"/>
      <c r="I219" s="833"/>
      <c r="J219" s="833"/>
      <c r="K219" s="833"/>
      <c r="L219" s="833"/>
      <c r="M219" s="833"/>
      <c r="O219" s="834"/>
    </row>
    <row r="220" spans="5:15" s="829" customFormat="1" ht="13.15" customHeight="1" x14ac:dyDescent="0.2">
      <c r="E220" s="833"/>
      <c r="F220" s="833"/>
      <c r="G220" s="833"/>
      <c r="H220" s="833"/>
      <c r="I220" s="833"/>
      <c r="J220" s="833"/>
      <c r="K220" s="833"/>
      <c r="L220" s="833"/>
      <c r="M220" s="833"/>
      <c r="O220" s="834"/>
    </row>
    <row r="221" spans="5:15" s="829" customFormat="1" ht="13.15" customHeight="1" x14ac:dyDescent="0.2">
      <c r="E221" s="833"/>
      <c r="F221" s="833"/>
      <c r="G221" s="833"/>
      <c r="H221" s="833"/>
      <c r="I221" s="833"/>
      <c r="J221" s="833"/>
      <c r="K221" s="833"/>
      <c r="L221" s="833"/>
      <c r="M221" s="833"/>
      <c r="O221" s="834"/>
    </row>
    <row r="222" spans="5:15" s="829" customFormat="1" ht="13.15" customHeight="1" x14ac:dyDescent="0.2">
      <c r="E222" s="833"/>
      <c r="F222" s="833"/>
      <c r="G222" s="833"/>
      <c r="H222" s="833"/>
      <c r="I222" s="833"/>
      <c r="J222" s="833"/>
      <c r="K222" s="833"/>
      <c r="L222" s="833"/>
      <c r="M222" s="833"/>
      <c r="O222" s="834"/>
    </row>
    <row r="223" spans="5:15" s="829" customFormat="1" ht="13.15" customHeight="1" x14ac:dyDescent="0.2">
      <c r="E223" s="833"/>
      <c r="F223" s="833"/>
      <c r="G223" s="833"/>
      <c r="H223" s="833"/>
      <c r="I223" s="833"/>
      <c r="J223" s="833"/>
      <c r="K223" s="833"/>
      <c r="L223" s="833"/>
      <c r="M223" s="833"/>
      <c r="O223" s="834"/>
    </row>
    <row r="224" spans="5:15" s="829" customFormat="1" ht="13.15" customHeight="1" x14ac:dyDescent="0.2">
      <c r="E224" s="833"/>
      <c r="F224" s="833"/>
      <c r="G224" s="833"/>
      <c r="H224" s="833"/>
      <c r="I224" s="833"/>
      <c r="J224" s="833"/>
      <c r="K224" s="833"/>
      <c r="L224" s="833"/>
      <c r="M224" s="833"/>
      <c r="O224" s="834"/>
    </row>
    <row r="225" spans="5:15" s="829" customFormat="1" ht="13.15" customHeight="1" x14ac:dyDescent="0.2">
      <c r="E225" s="833"/>
      <c r="F225" s="833"/>
      <c r="G225" s="833"/>
      <c r="H225" s="833"/>
      <c r="I225" s="833"/>
      <c r="J225" s="833"/>
      <c r="K225" s="833"/>
      <c r="L225" s="833"/>
      <c r="M225" s="833"/>
      <c r="O225" s="834"/>
    </row>
    <row r="226" spans="5:15" s="829" customFormat="1" ht="13.15" customHeight="1" x14ac:dyDescent="0.2">
      <c r="E226" s="833"/>
      <c r="F226" s="833"/>
      <c r="G226" s="833"/>
      <c r="H226" s="833"/>
      <c r="I226" s="833"/>
      <c r="J226" s="833"/>
      <c r="K226" s="833"/>
      <c r="L226" s="833"/>
      <c r="M226" s="833"/>
      <c r="O226" s="834"/>
    </row>
    <row r="227" spans="5:15" s="829" customFormat="1" ht="13.15" customHeight="1" x14ac:dyDescent="0.2">
      <c r="E227" s="833"/>
      <c r="F227" s="833"/>
      <c r="G227" s="833"/>
      <c r="H227" s="833"/>
      <c r="I227" s="833"/>
      <c r="J227" s="833"/>
      <c r="K227" s="833"/>
      <c r="L227" s="833"/>
      <c r="M227" s="833"/>
      <c r="O227" s="834"/>
    </row>
    <row r="228" spans="5:15" s="829" customFormat="1" ht="13.15" customHeight="1" x14ac:dyDescent="0.2">
      <c r="E228" s="833"/>
      <c r="F228" s="833"/>
      <c r="G228" s="833"/>
      <c r="H228" s="833"/>
      <c r="I228" s="833"/>
      <c r="J228" s="833"/>
      <c r="K228" s="833"/>
      <c r="L228" s="833"/>
      <c r="M228" s="833"/>
      <c r="O228" s="834"/>
    </row>
    <row r="229" spans="5:15" s="829" customFormat="1" ht="13.15" customHeight="1" x14ac:dyDescent="0.2">
      <c r="E229" s="833"/>
      <c r="F229" s="833"/>
      <c r="G229" s="833"/>
      <c r="H229" s="833"/>
      <c r="I229" s="833"/>
      <c r="J229" s="833"/>
      <c r="K229" s="833"/>
      <c r="L229" s="833"/>
      <c r="M229" s="833"/>
      <c r="O229" s="834"/>
    </row>
    <row r="230" spans="5:15" s="829" customFormat="1" ht="13.15" customHeight="1" x14ac:dyDescent="0.2">
      <c r="E230" s="833"/>
      <c r="F230" s="833"/>
      <c r="G230" s="833"/>
      <c r="H230" s="833"/>
      <c r="I230" s="833"/>
      <c r="J230" s="833"/>
      <c r="K230" s="833"/>
      <c r="L230" s="833"/>
      <c r="M230" s="833"/>
      <c r="O230" s="834"/>
    </row>
    <row r="231" spans="5:15" s="829" customFormat="1" ht="13.15" customHeight="1" x14ac:dyDescent="0.2">
      <c r="E231" s="833"/>
      <c r="F231" s="833"/>
      <c r="G231" s="833"/>
      <c r="H231" s="833"/>
      <c r="I231" s="833"/>
      <c r="J231" s="833"/>
      <c r="K231" s="833"/>
      <c r="L231" s="833"/>
      <c r="M231" s="833"/>
      <c r="O231" s="834"/>
    </row>
    <row r="232" spans="5:15" s="829" customFormat="1" ht="13.15" customHeight="1" x14ac:dyDescent="0.2">
      <c r="E232" s="833"/>
      <c r="F232" s="833"/>
      <c r="G232" s="833"/>
      <c r="H232" s="833"/>
      <c r="I232" s="833"/>
      <c r="J232" s="833"/>
      <c r="K232" s="833"/>
      <c r="L232" s="833"/>
      <c r="M232" s="833"/>
      <c r="O232" s="834"/>
    </row>
    <row r="233" spans="5:15" s="829" customFormat="1" ht="13.15" customHeight="1" x14ac:dyDescent="0.2">
      <c r="E233" s="833"/>
      <c r="F233" s="833"/>
      <c r="G233" s="833"/>
      <c r="H233" s="833"/>
      <c r="I233" s="833"/>
      <c r="J233" s="833"/>
      <c r="K233" s="833"/>
      <c r="L233" s="833"/>
      <c r="M233" s="833"/>
      <c r="O233" s="834"/>
    </row>
    <row r="234" spans="5:15" s="829" customFormat="1" ht="13.15" customHeight="1" x14ac:dyDescent="0.2">
      <c r="E234" s="833"/>
      <c r="F234" s="833"/>
      <c r="G234" s="833"/>
      <c r="H234" s="833"/>
      <c r="I234" s="833"/>
      <c r="J234" s="833"/>
      <c r="K234" s="833"/>
      <c r="L234" s="833"/>
      <c r="M234" s="833"/>
      <c r="O234" s="834"/>
    </row>
    <row r="235" spans="5:15" s="829" customFormat="1" ht="13.15" customHeight="1" x14ac:dyDescent="0.2">
      <c r="E235" s="833"/>
      <c r="F235" s="833"/>
      <c r="G235" s="833"/>
      <c r="H235" s="833"/>
      <c r="I235" s="833"/>
      <c r="J235" s="833"/>
      <c r="K235" s="833"/>
      <c r="L235" s="833"/>
      <c r="M235" s="833"/>
      <c r="O235" s="834"/>
    </row>
    <row r="236" spans="5:15" s="829" customFormat="1" ht="13.15" customHeight="1" x14ac:dyDescent="0.2">
      <c r="E236" s="833"/>
      <c r="F236" s="833"/>
      <c r="G236" s="833"/>
      <c r="H236" s="833"/>
      <c r="I236" s="833"/>
      <c r="J236" s="833"/>
      <c r="K236" s="833"/>
      <c r="L236" s="833"/>
      <c r="M236" s="833"/>
      <c r="O236" s="834"/>
    </row>
    <row r="237" spans="5:15" s="829" customFormat="1" ht="13.15" customHeight="1" x14ac:dyDescent="0.2">
      <c r="E237" s="833"/>
      <c r="F237" s="833"/>
      <c r="G237" s="833"/>
      <c r="H237" s="833"/>
      <c r="I237" s="833"/>
      <c r="J237" s="833"/>
      <c r="K237" s="833"/>
      <c r="L237" s="833"/>
      <c r="M237" s="833"/>
      <c r="O237" s="834"/>
    </row>
    <row r="238" spans="5:15" s="829" customFormat="1" ht="13.15" customHeight="1" x14ac:dyDescent="0.2">
      <c r="E238" s="833"/>
      <c r="F238" s="833"/>
      <c r="G238" s="833"/>
      <c r="H238" s="833"/>
      <c r="I238" s="833"/>
      <c r="J238" s="833"/>
      <c r="K238" s="833"/>
      <c r="L238" s="833"/>
      <c r="M238" s="833"/>
      <c r="O238" s="834"/>
    </row>
    <row r="239" spans="5:15" s="829" customFormat="1" ht="13.15" customHeight="1" x14ac:dyDescent="0.2">
      <c r="E239" s="833"/>
      <c r="F239" s="833"/>
      <c r="G239" s="833"/>
      <c r="H239" s="833"/>
      <c r="I239" s="833"/>
      <c r="J239" s="833"/>
      <c r="K239" s="833"/>
      <c r="L239" s="833"/>
      <c r="M239" s="833"/>
      <c r="O239" s="834"/>
    </row>
    <row r="240" spans="5:15" s="829" customFormat="1" ht="13.15" customHeight="1" x14ac:dyDescent="0.2">
      <c r="E240" s="833"/>
      <c r="F240" s="833"/>
      <c r="G240" s="833"/>
      <c r="H240" s="833"/>
      <c r="I240" s="833"/>
      <c r="J240" s="833"/>
      <c r="K240" s="833"/>
      <c r="L240" s="833"/>
      <c r="M240" s="833"/>
      <c r="O240" s="834"/>
    </row>
    <row r="241" spans="5:15" s="829" customFormat="1" ht="13.15" customHeight="1" x14ac:dyDescent="0.2">
      <c r="E241" s="833"/>
      <c r="F241" s="833"/>
      <c r="G241" s="833"/>
      <c r="H241" s="833"/>
      <c r="I241" s="833"/>
      <c r="J241" s="833"/>
      <c r="K241" s="833"/>
      <c r="L241" s="833"/>
      <c r="M241" s="833"/>
      <c r="O241" s="834"/>
    </row>
    <row r="242" spans="5:15" s="829" customFormat="1" ht="13.15" customHeight="1" x14ac:dyDescent="0.2">
      <c r="E242" s="833"/>
      <c r="F242" s="833"/>
      <c r="G242" s="833"/>
      <c r="H242" s="833"/>
      <c r="I242" s="833"/>
      <c r="J242" s="833"/>
      <c r="K242" s="833"/>
      <c r="L242" s="833"/>
      <c r="M242" s="833"/>
      <c r="O242" s="834"/>
    </row>
    <row r="243" spans="5:15" s="829" customFormat="1" ht="13.15" customHeight="1" x14ac:dyDescent="0.2">
      <c r="E243" s="833"/>
      <c r="F243" s="833"/>
      <c r="G243" s="833"/>
      <c r="H243" s="833"/>
      <c r="I243" s="833"/>
      <c r="J243" s="833"/>
      <c r="K243" s="833"/>
      <c r="L243" s="833"/>
      <c r="M243" s="833"/>
      <c r="O243" s="834"/>
    </row>
    <row r="244" spans="5:15" s="829" customFormat="1" ht="13.15" customHeight="1" x14ac:dyDescent="0.2">
      <c r="E244" s="833"/>
      <c r="F244" s="833"/>
      <c r="G244" s="833"/>
      <c r="H244" s="833"/>
      <c r="I244" s="833"/>
      <c r="J244" s="833"/>
      <c r="K244" s="833"/>
      <c r="L244" s="833"/>
      <c r="M244" s="833"/>
      <c r="O244" s="834"/>
    </row>
    <row r="245" spans="5:15" s="829" customFormat="1" ht="13.15" customHeight="1" x14ac:dyDescent="0.2">
      <c r="E245" s="833"/>
      <c r="F245" s="833"/>
      <c r="G245" s="833"/>
      <c r="H245" s="833"/>
      <c r="I245" s="833"/>
      <c r="J245" s="833"/>
      <c r="K245" s="833"/>
      <c r="L245" s="833"/>
      <c r="M245" s="833"/>
      <c r="O245" s="834"/>
    </row>
    <row r="246" spans="5:15" s="829" customFormat="1" ht="13.15" customHeight="1" x14ac:dyDescent="0.2">
      <c r="E246" s="833"/>
      <c r="F246" s="833"/>
      <c r="G246" s="833"/>
      <c r="H246" s="833"/>
      <c r="I246" s="833"/>
      <c r="J246" s="833"/>
      <c r="K246" s="833"/>
      <c r="L246" s="833"/>
      <c r="M246" s="833"/>
      <c r="O246" s="834"/>
    </row>
    <row r="247" spans="5:15" s="829" customFormat="1" ht="13.15" customHeight="1" x14ac:dyDescent="0.2">
      <c r="E247" s="833"/>
      <c r="F247" s="833"/>
      <c r="G247" s="833"/>
      <c r="H247" s="833"/>
      <c r="I247" s="833"/>
      <c r="J247" s="833"/>
      <c r="K247" s="833"/>
      <c r="L247" s="833"/>
      <c r="M247" s="833"/>
      <c r="O247" s="834"/>
    </row>
    <row r="248" spans="5:15" s="829" customFormat="1" ht="13.15" customHeight="1" x14ac:dyDescent="0.2">
      <c r="E248" s="833"/>
      <c r="F248" s="833"/>
      <c r="G248" s="833"/>
      <c r="H248" s="833"/>
      <c r="I248" s="833"/>
      <c r="J248" s="833"/>
      <c r="K248" s="833"/>
      <c r="L248" s="833"/>
      <c r="M248" s="833"/>
      <c r="O248" s="834"/>
    </row>
    <row r="249" spans="5:15" s="829" customFormat="1" ht="13.15" customHeight="1" x14ac:dyDescent="0.2">
      <c r="E249" s="833"/>
      <c r="F249" s="833"/>
      <c r="G249" s="833"/>
      <c r="H249" s="833"/>
      <c r="I249" s="833"/>
      <c r="J249" s="833"/>
      <c r="K249" s="833"/>
      <c r="L249" s="833"/>
      <c r="M249" s="833"/>
      <c r="O249" s="834"/>
    </row>
    <row r="250" spans="5:15" s="829" customFormat="1" ht="13.15" customHeight="1" x14ac:dyDescent="0.2">
      <c r="E250" s="833"/>
      <c r="F250" s="833"/>
      <c r="G250" s="833"/>
      <c r="H250" s="833"/>
      <c r="I250" s="833"/>
      <c r="J250" s="833"/>
      <c r="K250" s="833"/>
      <c r="L250" s="833"/>
      <c r="M250" s="833"/>
      <c r="O250" s="834"/>
    </row>
    <row r="251" spans="5:15" s="829" customFormat="1" ht="13.15" customHeight="1" x14ac:dyDescent="0.2">
      <c r="E251" s="833"/>
      <c r="F251" s="833"/>
      <c r="G251" s="833"/>
      <c r="H251" s="833"/>
      <c r="I251" s="833"/>
      <c r="J251" s="833"/>
      <c r="K251" s="833"/>
      <c r="L251" s="833"/>
      <c r="M251" s="833"/>
      <c r="O251" s="834"/>
    </row>
    <row r="252" spans="5:15" s="829" customFormat="1" ht="13.15" customHeight="1" x14ac:dyDescent="0.2">
      <c r="E252" s="833"/>
      <c r="F252" s="833"/>
      <c r="G252" s="833"/>
      <c r="H252" s="833"/>
      <c r="I252" s="833"/>
      <c r="J252" s="833"/>
      <c r="K252" s="833"/>
      <c r="L252" s="833"/>
      <c r="M252" s="833"/>
      <c r="O252" s="834"/>
    </row>
    <row r="253" spans="5:15" s="829" customFormat="1" ht="13.15" customHeight="1" x14ac:dyDescent="0.2">
      <c r="E253" s="833"/>
      <c r="F253" s="833"/>
      <c r="G253" s="833"/>
      <c r="H253" s="833"/>
      <c r="I253" s="833"/>
      <c r="J253" s="833"/>
      <c r="K253" s="833"/>
      <c r="L253" s="833"/>
      <c r="M253" s="833"/>
      <c r="O253" s="834"/>
    </row>
    <row r="254" spans="5:15" s="829" customFormat="1" ht="13.15" customHeight="1" x14ac:dyDescent="0.2">
      <c r="E254" s="833"/>
      <c r="F254" s="833"/>
      <c r="G254" s="833"/>
      <c r="H254" s="833"/>
      <c r="I254" s="833"/>
      <c r="J254" s="833"/>
      <c r="K254" s="833"/>
      <c r="L254" s="833"/>
      <c r="M254" s="833"/>
      <c r="O254" s="834"/>
    </row>
  </sheetData>
  <sheetProtection algorithmName="SHA-512" hashValue="BiFGP9Gy6GRVcYjOCMsrHlfO/BbxPWwR+I/4PLi9by8yo1bZsFddiKNizrflC96WKk0Iu5nz3vGPgksne8lGDA==" saltValue="I6/P4rT9jBFgFmxH4Gphjw==" spinCount="100000" sheet="1" objects="1" scenarios="1"/>
  <phoneticPr fontId="0" type="noConversion"/>
  <pageMargins left="0.74803149606299213" right="0.74803149606299213" top="0.98425196850393704" bottom="0.98425196850393704" header="0.51181102362204722" footer="0.51181102362204722"/>
  <pageSetup paperSize="9" scale="54" orientation="portrait" r:id="rId1"/>
  <headerFooter alignWithMargins="0">
    <oddHeader>&amp;L&amp;"Arial,Vet"&amp;F&amp;R&amp;"Arial,Vet"&amp;A</oddHeader>
    <oddFooter>&amp;L&amp;"Arial,Vet"keizer / goedhart&amp;C&amp;"Arial,Vet"pagina &amp;P&amp;R&amp;"Arial,Vet"&amp;D</oddFooter>
  </headerFooter>
  <colBreaks count="1" manualBreakCount="1">
    <brk id="14" min="1" max="64"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V1299"/>
  <sheetViews>
    <sheetView zoomScale="85" zoomScaleNormal="85" workbookViewId="0">
      <selection activeCell="B2" sqref="B2"/>
    </sheetView>
  </sheetViews>
  <sheetFormatPr defaultColWidth="9.140625" defaultRowHeight="13.15" customHeight="1" x14ac:dyDescent="0.2"/>
  <cols>
    <col min="1" max="1" width="3.7109375" style="429" customWidth="1"/>
    <col min="2" max="3" width="2.7109375" style="429" customWidth="1"/>
    <col min="4" max="4" width="45.7109375" style="450" customWidth="1"/>
    <col min="5" max="5" width="2.7109375" style="429" customWidth="1"/>
    <col min="6" max="10" width="14.85546875" style="451" customWidth="1"/>
    <col min="11" max="11" width="2.7109375" style="443" customWidth="1"/>
    <col min="12" max="12" width="2.7109375" style="429" customWidth="1"/>
    <col min="13" max="14" width="14.7109375" style="429" customWidth="1"/>
    <col min="15" max="16384" width="9.140625" style="429"/>
  </cols>
  <sheetData>
    <row r="2" spans="2:12" ht="13.15" customHeight="1" x14ac:dyDescent="0.2">
      <c r="B2" s="1298"/>
      <c r="C2" s="424"/>
      <c r="D2" s="425"/>
      <c r="E2" s="424"/>
      <c r="F2" s="426"/>
      <c r="G2" s="426"/>
      <c r="H2" s="426"/>
      <c r="I2" s="426"/>
      <c r="J2" s="426"/>
      <c r="K2" s="427"/>
      <c r="L2" s="428"/>
    </row>
    <row r="3" spans="2:12" ht="13.15" customHeight="1" x14ac:dyDescent="0.2">
      <c r="B3" s="430"/>
      <c r="C3" s="431"/>
      <c r="D3" s="432"/>
      <c r="E3" s="431"/>
      <c r="F3" s="433"/>
      <c r="G3" s="433"/>
      <c r="H3" s="433"/>
      <c r="I3" s="433"/>
      <c r="J3" s="433"/>
      <c r="K3" s="434"/>
      <c r="L3" s="435"/>
    </row>
    <row r="4" spans="2:12" s="439" customFormat="1" ht="18" customHeight="1" x14ac:dyDescent="0.3">
      <c r="B4" s="693"/>
      <c r="C4" s="649" t="s">
        <v>635</v>
      </c>
      <c r="D4" s="838"/>
      <c r="E4" s="440"/>
      <c r="F4" s="839"/>
      <c r="G4" s="839"/>
      <c r="H4" s="839"/>
      <c r="I4" s="839"/>
      <c r="J4" s="839"/>
      <c r="K4" s="437"/>
      <c r="L4" s="438"/>
    </row>
    <row r="5" spans="2:12" s="439" customFormat="1" ht="15.6" customHeight="1" x14ac:dyDescent="0.3">
      <c r="B5" s="436"/>
      <c r="C5" s="440" t="str">
        <f>'geg ll'!G8</f>
        <v>Voorbeeld SWV PO Passend Onderwijs Noord-Kennemerland</v>
      </c>
      <c r="D5" s="838"/>
      <c r="E5" s="440"/>
      <c r="F5" s="839"/>
      <c r="G5" s="839"/>
      <c r="H5" s="839"/>
      <c r="I5" s="839"/>
      <c r="J5" s="839"/>
      <c r="K5" s="437"/>
      <c r="L5" s="438"/>
    </row>
    <row r="6" spans="2:12" ht="13.15" customHeight="1" x14ac:dyDescent="0.2">
      <c r="B6" s="430"/>
      <c r="C6" s="431"/>
      <c r="D6" s="432"/>
      <c r="E6" s="431"/>
      <c r="F6" s="441"/>
      <c r="G6" s="441"/>
      <c r="H6" s="441"/>
      <c r="I6" s="441"/>
      <c r="J6" s="441"/>
      <c r="K6" s="434"/>
      <c r="L6" s="435"/>
    </row>
    <row r="7" spans="2:12" ht="13.15" customHeight="1" x14ac:dyDescent="0.2">
      <c r="B7" s="442"/>
      <c r="C7" s="863"/>
      <c r="D7" s="861"/>
      <c r="F7" s="888"/>
      <c r="G7" s="888"/>
      <c r="H7" s="888"/>
      <c r="I7" s="888"/>
      <c r="J7" s="888"/>
      <c r="K7" s="429"/>
      <c r="L7" s="435"/>
    </row>
    <row r="8" spans="2:12" ht="13.15" customHeight="1" x14ac:dyDescent="0.2">
      <c r="B8" s="442"/>
      <c r="D8" s="860" t="s">
        <v>895</v>
      </c>
      <c r="F8" s="880">
        <f>+tab!E4</f>
        <v>2019</v>
      </c>
      <c r="G8" s="880">
        <f>+tab!F4</f>
        <v>2020</v>
      </c>
      <c r="H8" s="880">
        <f>+tab!G4</f>
        <v>2021</v>
      </c>
      <c r="I8" s="880">
        <f>+tab!H4</f>
        <v>2022</v>
      </c>
      <c r="J8" s="880">
        <f>+tab!I4</f>
        <v>2023</v>
      </c>
      <c r="K8" s="429"/>
      <c r="L8" s="435"/>
    </row>
    <row r="9" spans="2:12" ht="13.15" customHeight="1" x14ac:dyDescent="0.2">
      <c r="B9" s="442"/>
      <c r="D9" s="861" t="s">
        <v>269</v>
      </c>
      <c r="F9" s="858" t="e">
        <f>bal!G32/bal!G25</f>
        <v>#DIV/0!</v>
      </c>
      <c r="G9" s="858">
        <f>bal!H32/bal!H25</f>
        <v>1</v>
      </c>
      <c r="H9" s="858">
        <f>bal!I32/bal!I25</f>
        <v>1</v>
      </c>
      <c r="I9" s="858">
        <f>bal!J32/bal!J25</f>
        <v>1</v>
      </c>
      <c r="J9" s="858">
        <f>bal!K32/bal!K25</f>
        <v>1</v>
      </c>
      <c r="K9" s="429"/>
      <c r="L9" s="435"/>
    </row>
    <row r="10" spans="2:12" ht="13.15" customHeight="1" x14ac:dyDescent="0.2">
      <c r="B10" s="442"/>
      <c r="D10" s="861" t="s">
        <v>783</v>
      </c>
      <c r="F10" s="858" t="e">
        <f>(bal!G36+bal!G42)/bal!G25</f>
        <v>#DIV/0!</v>
      </c>
      <c r="G10" s="858">
        <f>(bal!I36+bal!I42)/bal!I25</f>
        <v>1</v>
      </c>
      <c r="H10" s="858">
        <f>(bal!J36+bal!J42)/bal!J25</f>
        <v>1</v>
      </c>
      <c r="I10" s="858">
        <f>(bal!K36+bal!K42)/bal!K25</f>
        <v>1</v>
      </c>
      <c r="J10" s="858">
        <f>(bal!L36+bal!L42)/bal!L25</f>
        <v>1</v>
      </c>
      <c r="K10" s="429"/>
      <c r="L10" s="435"/>
    </row>
    <row r="11" spans="2:12" ht="13.15" customHeight="1" x14ac:dyDescent="0.2">
      <c r="B11" s="442"/>
      <c r="D11" s="861" t="s">
        <v>270</v>
      </c>
      <c r="F11" s="858" t="str">
        <f>IF(bal!G55=0,"nvt",bal!G23/bal!G55)</f>
        <v>nvt</v>
      </c>
      <c r="G11" s="858" t="str">
        <f>IF(bal!H55=0,"nvt",bal!H23/bal!H55)</f>
        <v>nvt</v>
      </c>
      <c r="H11" s="858" t="str">
        <f>IF(bal!I55=0,"nvt",bal!I23/bal!I55)</f>
        <v>nvt</v>
      </c>
      <c r="I11" s="858" t="str">
        <f>IF(bal!J55=0,"nvt",bal!J23/bal!J55)</f>
        <v>nvt</v>
      </c>
      <c r="J11" s="858" t="str">
        <f>IF(bal!K55=0,"nvt",bal!K23/bal!K55)</f>
        <v>nvt</v>
      </c>
      <c r="K11" s="429"/>
      <c r="L11" s="435"/>
    </row>
    <row r="12" spans="2:12" ht="13.15" customHeight="1" x14ac:dyDescent="0.2">
      <c r="B12" s="442"/>
      <c r="D12" s="862" t="s">
        <v>636</v>
      </c>
      <c r="F12" s="858">
        <f>(bal!G36-bal!G15)/begr!G14</f>
        <v>0</v>
      </c>
      <c r="G12" s="858">
        <f>(bal!H36-bal!H15)/begr!H14</f>
        <v>0.65610410388424478</v>
      </c>
      <c r="H12" s="858">
        <f>(bal!I36-bal!I15)/begr!I14</f>
        <v>1.2957695062733254</v>
      </c>
      <c r="I12" s="858">
        <f>(bal!J36-bal!J15)/begr!J14</f>
        <v>1.8894954601626357</v>
      </c>
      <c r="J12" s="858">
        <f>(bal!K36-bal!K15)/begr!K14</f>
        <v>2.4831280142099055</v>
      </c>
      <c r="K12" s="429"/>
      <c r="L12" s="435"/>
    </row>
    <row r="13" spans="2:12" ht="13.15" customHeight="1" x14ac:dyDescent="0.2">
      <c r="B13" s="442"/>
      <c r="D13" s="861" t="s">
        <v>351</v>
      </c>
      <c r="F13" s="858">
        <f>begr!G48/begr!G23</f>
        <v>0.62406721219549577</v>
      </c>
      <c r="G13" s="858">
        <f>begr!H48/begr!H23</f>
        <v>0.60476846076330304</v>
      </c>
      <c r="H13" s="858">
        <f>begr!I48/begr!I23</f>
        <v>0.59372595388931004</v>
      </c>
      <c r="I13" s="858">
        <f>begr!J48/begr!J23</f>
        <v>0.59363255404727</v>
      </c>
      <c r="J13" s="858">
        <f>begr!K48/begr!K23</f>
        <v>0.59353996286187094</v>
      </c>
      <c r="K13" s="429"/>
      <c r="L13" s="435"/>
    </row>
    <row r="14" spans="2:12" ht="13.15" customHeight="1" x14ac:dyDescent="0.2">
      <c r="B14" s="442"/>
      <c r="D14" s="429"/>
      <c r="F14" s="560"/>
      <c r="G14" s="560"/>
      <c r="H14" s="560"/>
      <c r="I14" s="560"/>
      <c r="J14" s="560"/>
      <c r="K14" s="429"/>
      <c r="L14" s="435"/>
    </row>
    <row r="15" spans="2:12" ht="13.15" customHeight="1" x14ac:dyDescent="0.2">
      <c r="B15" s="442"/>
      <c r="C15" s="431"/>
      <c r="D15" s="431"/>
      <c r="E15" s="431"/>
      <c r="F15" s="552"/>
      <c r="G15" s="552"/>
      <c r="H15" s="552"/>
      <c r="I15" s="552"/>
      <c r="J15" s="552"/>
      <c r="K15" s="431"/>
      <c r="L15" s="435"/>
    </row>
    <row r="16" spans="2:12" ht="13.15" customHeight="1" x14ac:dyDescent="0.2">
      <c r="B16" s="442"/>
      <c r="C16" s="560"/>
      <c r="D16" s="861"/>
      <c r="F16" s="560"/>
      <c r="G16" s="560"/>
      <c r="H16" s="560"/>
      <c r="I16" s="560"/>
      <c r="J16" s="560"/>
      <c r="K16" s="429"/>
      <c r="L16" s="435"/>
    </row>
    <row r="17" spans="2:12" ht="13.15" customHeight="1" x14ac:dyDescent="0.2">
      <c r="B17" s="442"/>
      <c r="C17" s="863"/>
      <c r="D17" s="864"/>
      <c r="E17" s="865"/>
      <c r="F17" s="560"/>
      <c r="G17" s="560"/>
      <c r="H17" s="560"/>
      <c r="I17" s="560"/>
      <c r="J17" s="560"/>
      <c r="K17" s="429"/>
      <c r="L17" s="435"/>
    </row>
    <row r="18" spans="2:12" ht="13.15" customHeight="1" x14ac:dyDescent="0.2">
      <c r="B18" s="442"/>
      <c r="C18" s="866"/>
      <c r="D18" s="1287" t="s">
        <v>896</v>
      </c>
      <c r="E18" s="867"/>
      <c r="F18" s="880">
        <f>+tab!E4</f>
        <v>2019</v>
      </c>
      <c r="G18" s="880">
        <f>+tab!F4</f>
        <v>2020</v>
      </c>
      <c r="H18" s="880">
        <f>+tab!G4</f>
        <v>2021</v>
      </c>
      <c r="I18" s="880">
        <f>+tab!H4</f>
        <v>2022</v>
      </c>
      <c r="J18" s="880">
        <f>+tab!I4</f>
        <v>2023</v>
      </c>
      <c r="K18" s="429"/>
      <c r="L18" s="435"/>
    </row>
    <row r="19" spans="2:12" ht="13.15" customHeight="1" x14ac:dyDescent="0.2">
      <c r="B19" s="442"/>
      <c r="C19" s="866"/>
      <c r="D19" s="857" t="s">
        <v>784</v>
      </c>
      <c r="E19" s="868"/>
      <c r="F19" s="858">
        <f>begr!G14/F29</f>
        <v>1</v>
      </c>
      <c r="G19" s="858">
        <f>begr!H14/G29</f>
        <v>1</v>
      </c>
      <c r="H19" s="858">
        <f>begr!I14/H29</f>
        <v>1</v>
      </c>
      <c r="I19" s="858">
        <f>begr!J14/I29</f>
        <v>1</v>
      </c>
      <c r="J19" s="858">
        <f>begr!K14/J29</f>
        <v>1</v>
      </c>
      <c r="K19" s="429"/>
      <c r="L19" s="435"/>
    </row>
    <row r="20" spans="2:12" ht="13.15" customHeight="1" x14ac:dyDescent="0.2">
      <c r="B20" s="442"/>
      <c r="C20" s="866"/>
      <c r="D20" s="857" t="s">
        <v>785</v>
      </c>
      <c r="E20" s="868"/>
      <c r="F20" s="858">
        <f>begr!G17/F29</f>
        <v>0</v>
      </c>
      <c r="G20" s="858">
        <f>begr!H17/G29</f>
        <v>0</v>
      </c>
      <c r="H20" s="858">
        <f>begr!I17/H29</f>
        <v>0</v>
      </c>
      <c r="I20" s="858">
        <f>begr!J17/I29</f>
        <v>0</v>
      </c>
      <c r="J20" s="858">
        <f>begr!K17/J29</f>
        <v>0</v>
      </c>
      <c r="K20" s="429"/>
      <c r="L20" s="435"/>
    </row>
    <row r="21" spans="2:12" ht="13.15" customHeight="1" x14ac:dyDescent="0.2">
      <c r="B21" s="442"/>
      <c r="C21" s="866"/>
      <c r="D21" s="857" t="s">
        <v>786</v>
      </c>
      <c r="E21" s="868"/>
      <c r="F21" s="858">
        <f>begr!G22/F29</f>
        <v>0</v>
      </c>
      <c r="G21" s="858">
        <f>begr!H22/G29</f>
        <v>0</v>
      </c>
      <c r="H21" s="858">
        <f>begr!I22/H29</f>
        <v>0</v>
      </c>
      <c r="I21" s="858">
        <f>begr!J22/I29</f>
        <v>0</v>
      </c>
      <c r="J21" s="858">
        <f>begr!K22/J29</f>
        <v>0</v>
      </c>
      <c r="K21" s="429"/>
      <c r="L21" s="435"/>
    </row>
    <row r="22" spans="2:12" ht="13.15" customHeight="1" x14ac:dyDescent="0.2">
      <c r="B22" s="442"/>
      <c r="C22" s="866"/>
      <c r="D22" s="856" t="s">
        <v>787</v>
      </c>
      <c r="E22" s="868"/>
      <c r="F22" s="858">
        <f>begr!G29/F29</f>
        <v>3.557306879180943E-3</v>
      </c>
      <c r="G22" s="858">
        <f>begr!H29/G29</f>
        <v>3.7399235156022471E-3</v>
      </c>
      <c r="H22" s="858">
        <f>begr!I29/H29</f>
        <v>3.9471878410198774E-3</v>
      </c>
      <c r="I22" s="858">
        <f>begr!J29/I29</f>
        <v>4.0405876830599211E-3</v>
      </c>
      <c r="J22" s="858">
        <f>begr!K29/J29</f>
        <v>4.1331788684589258E-3</v>
      </c>
      <c r="K22" s="429"/>
      <c r="L22" s="435"/>
    </row>
    <row r="23" spans="2:12" ht="13.15" customHeight="1" x14ac:dyDescent="0.2">
      <c r="B23" s="442"/>
      <c r="C23" s="866"/>
      <c r="D23" s="869" t="s">
        <v>788</v>
      </c>
      <c r="E23" s="868"/>
      <c r="F23" s="858">
        <f>(begr!G23+begr!G41)/begr!G14</f>
        <v>1</v>
      </c>
      <c r="G23" s="858">
        <f>(begr!H23+begr!H41)/begr!H14</f>
        <v>1</v>
      </c>
      <c r="H23" s="858">
        <f>(begr!I23+begr!I41)/begr!I14</f>
        <v>1</v>
      </c>
      <c r="I23" s="858">
        <f>(begr!J23+begr!J41)/begr!J14</f>
        <v>1</v>
      </c>
      <c r="J23" s="858">
        <f>(begr!K23+begr!K41)/begr!K14</f>
        <v>1</v>
      </c>
      <c r="K23" s="429"/>
      <c r="L23" s="435"/>
    </row>
    <row r="24" spans="2:12" ht="13.15" customHeight="1" x14ac:dyDescent="0.2">
      <c r="B24" s="442"/>
      <c r="C24" s="866"/>
      <c r="D24" s="856" t="s">
        <v>789</v>
      </c>
      <c r="E24" s="868"/>
      <c r="F24" s="858">
        <f>(begr!G33+begr!G42)/begr!G14</f>
        <v>0.37593278780450423</v>
      </c>
      <c r="G24" s="858">
        <f>(begr!H33+begr!H42)/begr!H14</f>
        <v>0.39523153923669702</v>
      </c>
      <c r="H24" s="858">
        <f>(begr!I33+begr!I42)/begr!I14</f>
        <v>0.40627404611068996</v>
      </c>
      <c r="I24" s="858">
        <f>(begr!J33+begr!J42)/begr!J14</f>
        <v>0.40636744595273</v>
      </c>
      <c r="J24" s="858">
        <f>(begr!K33+begr!K42)/begr!K14</f>
        <v>0.406460037138129</v>
      </c>
      <c r="K24" s="429"/>
      <c r="L24" s="435"/>
    </row>
    <row r="25" spans="2:12" ht="13.15" customHeight="1" x14ac:dyDescent="0.2">
      <c r="B25" s="442"/>
      <c r="C25" s="866"/>
      <c r="D25" s="869" t="s">
        <v>790</v>
      </c>
      <c r="E25" s="868"/>
      <c r="F25" s="858">
        <f>begr!G29/begr!G14</f>
        <v>3.557306879180943E-3</v>
      </c>
      <c r="G25" s="858">
        <f>begr!H29/begr!H14</f>
        <v>3.7399235156022471E-3</v>
      </c>
      <c r="H25" s="858">
        <f>begr!I29/begr!I14</f>
        <v>3.9471878410198774E-3</v>
      </c>
      <c r="I25" s="858">
        <f>begr!J29/begr!J14</f>
        <v>4.0405876830599211E-3</v>
      </c>
      <c r="J25" s="858">
        <f>begr!K29/begr!K14</f>
        <v>4.1331788684589258E-3</v>
      </c>
      <c r="K25" s="429"/>
      <c r="L25" s="435"/>
    </row>
    <row r="26" spans="2:12" ht="13.15" customHeight="1" x14ac:dyDescent="0.2">
      <c r="B26" s="442"/>
      <c r="C26" s="866"/>
      <c r="D26" s="856" t="s">
        <v>791</v>
      </c>
      <c r="E26" s="868"/>
      <c r="F26" s="858">
        <f>(begr!G30+begr!G31+begr!G32)/begr!G14</f>
        <v>0</v>
      </c>
      <c r="G26" s="858">
        <f>(begr!H30+begr!H31+begr!H32)/begr!H14</f>
        <v>0</v>
      </c>
      <c r="H26" s="858">
        <f>(begr!I30+begr!I31+begr!I32)/begr!I14</f>
        <v>0</v>
      </c>
      <c r="I26" s="858">
        <f>(begr!J30+begr!J31+begr!J32)/begr!J14</f>
        <v>0</v>
      </c>
      <c r="J26" s="858">
        <f>(begr!K30+begr!K31+begr!K32)/begr!K14</f>
        <v>0</v>
      </c>
      <c r="K26" s="429"/>
      <c r="L26" s="435"/>
    </row>
    <row r="27" spans="2:12" ht="13.15" customHeight="1" x14ac:dyDescent="0.2">
      <c r="B27" s="442"/>
      <c r="C27" s="866"/>
      <c r="D27" s="857" t="s">
        <v>792</v>
      </c>
      <c r="E27" s="870"/>
      <c r="F27" s="858">
        <f>act!G25/(begr!G23+begr!G41)</f>
        <v>0</v>
      </c>
      <c r="G27" s="858">
        <f>act!H25/(begr!H23+begr!H41)</f>
        <v>0</v>
      </c>
      <c r="H27" s="858">
        <f>act!I25/(begr!I23+begr!I41)</f>
        <v>0</v>
      </c>
      <c r="I27" s="858">
        <f>act!J25/(begr!J23+begr!J41)</f>
        <v>0</v>
      </c>
      <c r="J27" s="858">
        <f>act!K25/(begr!K23+begr!K41)</f>
        <v>0</v>
      </c>
      <c r="K27" s="429"/>
      <c r="L27" s="435"/>
    </row>
    <row r="28" spans="2:12" ht="13.15" customHeight="1" x14ac:dyDescent="0.2">
      <c r="B28" s="442"/>
      <c r="C28" s="866"/>
      <c r="D28" s="857"/>
      <c r="E28" s="868"/>
      <c r="F28" s="560"/>
      <c r="G28" s="560"/>
      <c r="H28" s="560"/>
      <c r="I28" s="560"/>
      <c r="J28" s="560"/>
      <c r="K28" s="429"/>
      <c r="L28" s="435"/>
    </row>
    <row r="29" spans="2:12" ht="13.15" customHeight="1" x14ac:dyDescent="0.2">
      <c r="B29" s="442"/>
      <c r="C29" s="866"/>
      <c r="D29" s="868" t="s">
        <v>793</v>
      </c>
      <c r="E29" s="868"/>
      <c r="F29" s="882">
        <f>begr!G23+begr!G41</f>
        <v>12826407.22781056</v>
      </c>
      <c r="G29" s="882">
        <f>begr!H23+begr!H41</f>
        <v>12200106.89425</v>
      </c>
      <c r="H29" s="882">
        <f>begr!I23+begr!I41</f>
        <v>11871540.42</v>
      </c>
      <c r="I29" s="882">
        <f>begr!J23+begr!J41</f>
        <v>11871540.42</v>
      </c>
      <c r="J29" s="882">
        <f>begr!K23+begr!K41</f>
        <v>11871540.42</v>
      </c>
      <c r="K29" s="429"/>
      <c r="L29" s="435"/>
    </row>
    <row r="30" spans="2:12" ht="13.15" customHeight="1" x14ac:dyDescent="0.2">
      <c r="B30" s="442"/>
      <c r="C30" s="866"/>
      <c r="D30" s="855" t="s">
        <v>801</v>
      </c>
      <c r="E30" s="868"/>
      <c r="F30" s="882">
        <f>7/12*(pers!H32+pers!H33)+5/12*(pers!I32+pers!I33)+mat!I26+mat!I27</f>
        <v>0</v>
      </c>
      <c r="G30" s="882">
        <f>7/12*(pers!I32+pers!I33)+5/12*(pers!J32+pers!J33)+mat!J26+mat!J27</f>
        <v>0</v>
      </c>
      <c r="H30" s="882">
        <f>7/12*(pers!J32+pers!J33)+5/12*(pers!K32+pers!K33)+mat!K26+mat!K27</f>
        <v>0</v>
      </c>
      <c r="I30" s="882">
        <f>7/12*(pers!K32+pers!K33)+5/12*(pers!L32+pers!L33)+mat!L26+mat!L27</f>
        <v>0</v>
      </c>
      <c r="J30" s="882">
        <f>7/12*(pers!L32+pers!L33)+5/12*(pers!M32+pers!M33)+mat!M26+mat!M27</f>
        <v>0</v>
      </c>
      <c r="K30" s="429"/>
      <c r="L30" s="435"/>
    </row>
    <row r="31" spans="2:12" ht="13.15" customHeight="1" x14ac:dyDescent="0.2">
      <c r="B31" s="442"/>
      <c r="C31" s="866"/>
      <c r="D31" s="857" t="s">
        <v>794</v>
      </c>
      <c r="E31" s="868"/>
      <c r="F31" s="882">
        <f>IF(F43=0,0,pers!I205/ken!F43)</f>
        <v>45627.466666666674</v>
      </c>
      <c r="G31" s="882">
        <f>IF(G43=0,0,pers!J205/ken!G43)</f>
        <v>46859.199999999997</v>
      </c>
      <c r="H31" s="882">
        <f>IF(H43=0,0,pers!K205/ken!H43)</f>
        <v>47968</v>
      </c>
      <c r="I31" s="882">
        <f>IF(I43=0,0,pers!L205/ken!I43)</f>
        <v>49067.199999999997</v>
      </c>
      <c r="J31" s="882">
        <f>IF(J43=0,0,pers!M205/ken!J43)</f>
        <v>50232</v>
      </c>
      <c r="K31" s="429"/>
      <c r="L31" s="435"/>
    </row>
    <row r="32" spans="2:12" ht="13.15" customHeight="1" x14ac:dyDescent="0.2">
      <c r="B32" s="442"/>
      <c r="C32" s="866"/>
      <c r="D32" s="855" t="s">
        <v>795</v>
      </c>
      <c r="E32" s="868"/>
      <c r="F32" s="882">
        <f>7/12*'sal pers SWV'!T36+5/12*'sal pers SWV'!T68</f>
        <v>1100.1197508539283</v>
      </c>
      <c r="G32" s="882">
        <f>7/12*'sal pers SWV'!T68+5/12*'sal pers SWV'!T100</f>
        <v>1129.8179626280894</v>
      </c>
      <c r="H32" s="882">
        <f>7/12*'sal pers SWV'!T100+5/12*'sal pers SWV'!T132</f>
        <v>1156.5521398432793</v>
      </c>
      <c r="I32" s="882">
        <f>7/12*'sal pers SWV'!T132+5/12*'sal pers SWV'!T164</f>
        <v>1183.0548523206753</v>
      </c>
      <c r="J32" s="882">
        <f>7/12*'sal pers SWV'!T164+5/12*'sal pers SWV'!T196</f>
        <v>1211.1392405063293</v>
      </c>
      <c r="K32" s="429"/>
      <c r="L32" s="435"/>
    </row>
    <row r="33" spans="2:12" ht="13.15" customHeight="1" x14ac:dyDescent="0.2">
      <c r="B33" s="442"/>
      <c r="C33" s="866"/>
      <c r="D33" s="868" t="s">
        <v>796</v>
      </c>
      <c r="E33" s="868"/>
      <c r="F33" s="883">
        <f>7/12*'sal pers SWV'!Q36+5/12*'sal pers SWV'!Q68</f>
        <v>40</v>
      </c>
      <c r="G33" s="883">
        <f>7/12*'sal pers SWV'!Q68+5/12*'sal pers SWV'!Q100</f>
        <v>40</v>
      </c>
      <c r="H33" s="883">
        <f>7/12*'sal pers SWV'!Q100+5/12*'sal pers SWV'!Q132</f>
        <v>40</v>
      </c>
      <c r="I33" s="883">
        <f>7/12*'sal pers SWV'!Q132+5/12*'sal pers SWV'!Q164</f>
        <v>40</v>
      </c>
      <c r="J33" s="883">
        <f>7/12*'sal pers SWV'!Q164+5/12*'sal pers SWV'!Q196</f>
        <v>40</v>
      </c>
      <c r="K33" s="429"/>
      <c r="L33" s="435"/>
    </row>
    <row r="34" spans="2:12" ht="13.15" customHeight="1" x14ac:dyDescent="0.2">
      <c r="B34" s="442"/>
      <c r="C34" s="431"/>
      <c r="D34" s="431"/>
      <c r="E34" s="431"/>
      <c r="F34" s="552"/>
      <c r="G34" s="552"/>
      <c r="H34" s="552"/>
      <c r="I34" s="552"/>
      <c r="J34" s="552"/>
      <c r="K34" s="431"/>
      <c r="L34" s="435"/>
    </row>
    <row r="35" spans="2:12" ht="13.15" customHeight="1" x14ac:dyDescent="0.2">
      <c r="B35" s="442"/>
      <c r="D35" s="429"/>
      <c r="F35" s="560"/>
      <c r="G35" s="560"/>
      <c r="H35" s="560"/>
      <c r="I35" s="560"/>
      <c r="J35" s="560"/>
      <c r="K35" s="429"/>
      <c r="L35" s="435"/>
    </row>
    <row r="36" spans="2:12" ht="13.15" customHeight="1" x14ac:dyDescent="0.2">
      <c r="B36" s="430"/>
      <c r="D36" s="1280" t="s">
        <v>857</v>
      </c>
      <c r="F36" s="1278">
        <f>F8</f>
        <v>2019</v>
      </c>
      <c r="G36" s="1278">
        <f>G8</f>
        <v>2020</v>
      </c>
      <c r="H36" s="1278">
        <f>H8</f>
        <v>2021</v>
      </c>
      <c r="I36" s="1278">
        <f>I8</f>
        <v>2022</v>
      </c>
      <c r="J36" s="1278">
        <f>J8</f>
        <v>2023</v>
      </c>
      <c r="K36" s="881"/>
      <c r="L36" s="435"/>
    </row>
    <row r="37" spans="2:12" ht="13.15" customHeight="1" x14ac:dyDescent="0.2">
      <c r="B37" s="442"/>
      <c r="D37" s="429" t="s">
        <v>800</v>
      </c>
      <c r="F37" s="882">
        <f>7/12*pers!H136+5/12*pers!I136</f>
        <v>0</v>
      </c>
      <c r="G37" s="882">
        <f>7/12*pers!I136+5/12*pers!J136</f>
        <v>0</v>
      </c>
      <c r="H37" s="882">
        <f>7/12*pers!J136+5/12*pers!K136</f>
        <v>0</v>
      </c>
      <c r="I37" s="882">
        <f>7/12*pers!K136+5/12*pers!L136</f>
        <v>0</v>
      </c>
      <c r="J37" s="882">
        <f>7/12*pers!L136+5/12*pers!M136</f>
        <v>0</v>
      </c>
      <c r="K37" s="429"/>
      <c r="L37" s="435"/>
    </row>
    <row r="38" spans="2:12" ht="13.15" customHeight="1" x14ac:dyDescent="0.2">
      <c r="B38" s="442"/>
      <c r="D38" s="429" t="s">
        <v>855</v>
      </c>
      <c r="F38" s="882">
        <f>7/12*(pers!H114+pers!H137)+5/12*(pers!I114+pers!I137)</f>
        <v>0</v>
      </c>
      <c r="G38" s="882">
        <f>7/12*(pers!I114+pers!I137)+5/12*(pers!J114+pers!J137)</f>
        <v>0</v>
      </c>
      <c r="H38" s="882">
        <f>7/12*(pers!J114+pers!J137)+5/12*(pers!K114+pers!K137)</f>
        <v>0</v>
      </c>
      <c r="I38" s="882">
        <f>7/12*(pers!K114+pers!K137)+5/12*(pers!L114+pers!L137)</f>
        <v>0</v>
      </c>
      <c r="J38" s="882">
        <f>7/12*(pers!L114+pers!L137)+5/12*(pers!M114+pers!M137)</f>
        <v>0</v>
      </c>
      <c r="K38" s="429"/>
      <c r="L38" s="435"/>
    </row>
    <row r="39" spans="2:12" ht="13.15" customHeight="1" x14ac:dyDescent="0.2">
      <c r="B39" s="442"/>
      <c r="D39" s="429" t="s">
        <v>798</v>
      </c>
      <c r="F39" s="882">
        <f>7/12*pers!H113+5/12*pers!I113+mat!I132</f>
        <v>-140308.74</v>
      </c>
      <c r="G39" s="882">
        <f>7/12*pers!I113+5/12*pers!J113+mat!J132</f>
        <v>-140308.74</v>
      </c>
      <c r="H39" s="882">
        <f>7/12*pers!J113+5/12*pers!K113+mat!K132</f>
        <v>-140308.74</v>
      </c>
      <c r="I39" s="882">
        <f>7/12*pers!K113+5/12*pers!L113+mat!L132</f>
        <v>-140308.74</v>
      </c>
      <c r="J39" s="882">
        <f>7/12*pers!L113+5/12*pers!M113+mat!M132</f>
        <v>-140308.74</v>
      </c>
      <c r="K39" s="429"/>
      <c r="L39" s="435"/>
    </row>
    <row r="40" spans="2:12" ht="13.15" customHeight="1" x14ac:dyDescent="0.2">
      <c r="B40" s="442"/>
      <c r="D40" s="429" t="s">
        <v>799</v>
      </c>
      <c r="F40" s="882">
        <f>7/12*pers!H133+5/12*pers!I133+mat!I146</f>
        <v>251090.04</v>
      </c>
      <c r="G40" s="882">
        <f>7/12*pers!I133+5/12*pers!J133+mat!J146</f>
        <v>251090.04</v>
      </c>
      <c r="H40" s="882">
        <f>7/12*pers!J133+5/12*pers!K133+mat!K146</f>
        <v>251090.04</v>
      </c>
      <c r="I40" s="882">
        <f>7/12*pers!K133+5/12*pers!L133+mat!L146</f>
        <v>251090.04</v>
      </c>
      <c r="J40" s="882">
        <f>7/12*pers!L133+5/12*pers!M133+mat!M146</f>
        <v>251090.04</v>
      </c>
      <c r="K40" s="429"/>
      <c r="L40" s="435"/>
    </row>
    <row r="41" spans="2:12" ht="13.15" customHeight="1" x14ac:dyDescent="0.2">
      <c r="B41" s="442"/>
      <c r="D41" s="429"/>
      <c r="F41" s="1279"/>
      <c r="G41" s="1279"/>
      <c r="H41" s="1279"/>
      <c r="I41" s="1279"/>
      <c r="J41" s="1279"/>
      <c r="K41" s="429"/>
      <c r="L41" s="435"/>
    </row>
    <row r="42" spans="2:12" ht="13.15" customHeight="1" x14ac:dyDescent="0.2">
      <c r="B42" s="430"/>
      <c r="D42" s="875" t="s">
        <v>641</v>
      </c>
      <c r="F42" s="723" t="str">
        <f>+tab!D2</f>
        <v>2018/19</v>
      </c>
      <c r="G42" s="723" t="str">
        <f>+tab!E2</f>
        <v>2019/20</v>
      </c>
      <c r="H42" s="723" t="str">
        <f>+tab!F2</f>
        <v>2020/21</v>
      </c>
      <c r="I42" s="723" t="str">
        <f>+tab!G2</f>
        <v>2021/22</v>
      </c>
      <c r="J42" s="723" t="str">
        <f>+tab!H2</f>
        <v>2022/23</v>
      </c>
      <c r="K42" s="429"/>
      <c r="L42" s="435"/>
    </row>
    <row r="43" spans="2:12" ht="13.15" customHeight="1" x14ac:dyDescent="0.2">
      <c r="B43" s="430"/>
      <c r="D43" s="876" t="s">
        <v>759</v>
      </c>
      <c r="F43" s="859">
        <f>+'sal pers SWV'!K36</f>
        <v>1</v>
      </c>
      <c r="G43" s="859">
        <f>+'sal pers SWV'!K68</f>
        <v>1</v>
      </c>
      <c r="H43" s="859">
        <f>+'sal pers SWV'!K100</f>
        <v>1</v>
      </c>
      <c r="I43" s="859">
        <f>+'sal pers SWV'!K132</f>
        <v>1</v>
      </c>
      <c r="J43" s="859">
        <f>+'sal pers SWV'!K164</f>
        <v>1</v>
      </c>
      <c r="K43" s="874"/>
      <c r="L43" s="435"/>
    </row>
    <row r="44" spans="2:12" ht="13.15" customHeight="1" x14ac:dyDescent="0.2">
      <c r="B44" s="430"/>
      <c r="D44" s="876"/>
      <c r="F44" s="874"/>
      <c r="G44" s="874"/>
      <c r="H44" s="874"/>
      <c r="I44" s="874"/>
      <c r="J44" s="874"/>
      <c r="K44" s="881"/>
      <c r="L44" s="435"/>
    </row>
    <row r="45" spans="2:12" ht="13.15" customHeight="1" x14ac:dyDescent="0.2">
      <c r="B45" s="1291"/>
      <c r="C45" s="448"/>
      <c r="D45" s="448"/>
      <c r="E45" s="448"/>
      <c r="F45" s="1292"/>
      <c r="G45" s="1292"/>
      <c r="H45" s="1292"/>
      <c r="I45" s="1292"/>
      <c r="J45" s="1292"/>
      <c r="K45" s="448"/>
      <c r="L45" s="449"/>
    </row>
    <row r="46" spans="2:12" ht="13.15" customHeight="1" x14ac:dyDescent="0.2">
      <c r="B46" s="1293"/>
      <c r="C46" s="1294"/>
      <c r="D46" s="1295"/>
      <c r="E46" s="1294"/>
      <c r="F46" s="1296"/>
      <c r="G46" s="1296"/>
      <c r="H46" s="1296"/>
      <c r="I46" s="1296"/>
      <c r="J46" s="1296"/>
      <c r="K46" s="1294"/>
      <c r="L46" s="1297"/>
    </row>
    <row r="47" spans="2:12" ht="13.15" customHeight="1" x14ac:dyDescent="0.2">
      <c r="B47" s="444"/>
      <c r="C47" s="443"/>
      <c r="D47" s="871"/>
      <c r="E47" s="443"/>
      <c r="L47" s="445"/>
    </row>
    <row r="48" spans="2:12" ht="13.15" customHeight="1" x14ac:dyDescent="0.2">
      <c r="B48" s="442"/>
      <c r="C48" s="592"/>
      <c r="D48" s="872" t="s">
        <v>637</v>
      </c>
      <c r="E48" s="592"/>
      <c r="F48" s="1284">
        <f>+tab!D3</f>
        <v>43009</v>
      </c>
      <c r="G48" s="1284">
        <f>+tab!E3</f>
        <v>43374</v>
      </c>
      <c r="H48" s="1284">
        <f>+tab!F3</f>
        <v>43739</v>
      </c>
      <c r="I48" s="1284">
        <f>+tab!G3</f>
        <v>44105</v>
      </c>
      <c r="J48" s="1284">
        <f>+tab!H3</f>
        <v>44470</v>
      </c>
      <c r="L48" s="435"/>
    </row>
    <row r="49" spans="2:12" ht="13.15" customHeight="1" x14ac:dyDescent="0.2">
      <c r="B49" s="430"/>
      <c r="D49" s="450" t="s">
        <v>644</v>
      </c>
      <c r="F49" s="859">
        <f>IF('geg ll'!$G17=0,0,+'geg ll'!G17/'geg ll'!$G17)</f>
        <v>1</v>
      </c>
      <c r="G49" s="859">
        <f>IF('geg ll'!$G17=0,0,+'geg ll'!H17/'geg ll'!$G17)</f>
        <v>1</v>
      </c>
      <c r="H49" s="859">
        <f>IF('geg ll'!$G17=0,0,+'geg ll'!I17/'geg ll'!$G17)</f>
        <v>1</v>
      </c>
      <c r="I49" s="859">
        <f>IF('geg ll'!$G17=0,0,+'geg ll'!J17/'geg ll'!$G17)</f>
        <v>1</v>
      </c>
      <c r="J49" s="859">
        <f>IF('geg ll'!$G17=0,0,+'geg ll'!K17/'geg ll'!$G17)</f>
        <v>1</v>
      </c>
      <c r="L49" s="435"/>
    </row>
    <row r="50" spans="2:12" ht="13.15" customHeight="1" x14ac:dyDescent="0.2">
      <c r="B50" s="430"/>
      <c r="D50" s="450" t="s">
        <v>645</v>
      </c>
      <c r="F50" s="859">
        <f>IF('geg ll'!$G36=0,0,'geg ll'!G36/'geg ll'!$G36)</f>
        <v>1</v>
      </c>
      <c r="G50" s="859">
        <f>IF('geg ll'!$G36=0,0,'geg ll'!H36/'geg ll'!$G36)</f>
        <v>1</v>
      </c>
      <c r="H50" s="859">
        <f>IF('geg ll'!$G36=0,0,'geg ll'!I36/'geg ll'!$G36)</f>
        <v>1</v>
      </c>
      <c r="I50" s="859">
        <f>IF('geg ll'!$G36=0,0,'geg ll'!J36/'geg ll'!$G36)</f>
        <v>1</v>
      </c>
      <c r="J50" s="859">
        <f>IF('geg ll'!$G36=0,0,'geg ll'!K36/'geg ll'!$G36)</f>
        <v>1</v>
      </c>
      <c r="L50" s="435"/>
    </row>
    <row r="51" spans="2:12" ht="13.15" customHeight="1" x14ac:dyDescent="0.2">
      <c r="B51" s="430"/>
      <c r="D51" s="450" t="s">
        <v>646</v>
      </c>
      <c r="F51" s="859">
        <f>IF('geg ll'!$G38=0,0,'geg ll'!G38/'geg ll'!$G38)</f>
        <v>1</v>
      </c>
      <c r="G51" s="859">
        <f>IF('geg ll'!$G38=0,0,'geg ll'!H38/'geg ll'!$G38)</f>
        <v>1</v>
      </c>
      <c r="H51" s="859">
        <f>IF('geg ll'!$G38=0,0,'geg ll'!I38/'geg ll'!$G38)</f>
        <v>1</v>
      </c>
      <c r="I51" s="859">
        <f>IF('geg ll'!$G38=0,0,'geg ll'!J38/'geg ll'!$G38)</f>
        <v>1</v>
      </c>
      <c r="J51" s="859">
        <f>IF('geg ll'!$G38=0,0,'geg ll'!K38/'geg ll'!$G38)</f>
        <v>1</v>
      </c>
      <c r="L51" s="435"/>
    </row>
    <row r="52" spans="2:12" ht="13.15" customHeight="1" x14ac:dyDescent="0.2">
      <c r="B52" s="430"/>
      <c r="D52" s="450" t="s">
        <v>647</v>
      </c>
      <c r="F52" s="859">
        <f>IF('geg ll'!$G128=0,0,'geg ll'!G128/'geg ll'!$G128)</f>
        <v>1</v>
      </c>
      <c r="G52" s="859">
        <f>IF('geg ll'!$G128=0,0,'geg ll'!H128/'geg ll'!$G128)</f>
        <v>1</v>
      </c>
      <c r="H52" s="859">
        <f>IF('geg ll'!$G128=0,0,'geg ll'!I128/'geg ll'!$G128)</f>
        <v>1</v>
      </c>
      <c r="I52" s="859">
        <f>IF('geg ll'!$G128=0,0,'geg ll'!J128/'geg ll'!$G128)</f>
        <v>1</v>
      </c>
      <c r="J52" s="859">
        <f>IF('geg ll'!$G128=0,0,'geg ll'!K128/'geg ll'!$G128)</f>
        <v>1</v>
      </c>
      <c r="L52" s="435"/>
    </row>
    <row r="53" spans="2:12" ht="13.15" customHeight="1" x14ac:dyDescent="0.2">
      <c r="B53" s="430"/>
      <c r="D53" s="450" t="s">
        <v>648</v>
      </c>
      <c r="F53" s="859">
        <f>IF('geg ll'!$G131=0,0,'geg ll'!G131/'geg ll'!$G131)</f>
        <v>1</v>
      </c>
      <c r="G53" s="859">
        <f>IF('geg ll'!$G131=0,0,'geg ll'!H131/'geg ll'!$G131)</f>
        <v>1</v>
      </c>
      <c r="H53" s="859">
        <f>IF('geg ll'!$G131=0,0,'geg ll'!I131/'geg ll'!$G131)</f>
        <v>1</v>
      </c>
      <c r="I53" s="859">
        <f>IF('geg ll'!$G131=0,0,'geg ll'!J131/'geg ll'!$G131)</f>
        <v>1</v>
      </c>
      <c r="J53" s="859">
        <f>IF('geg ll'!$G131=0,0,'geg ll'!K131/'geg ll'!$G131)</f>
        <v>1</v>
      </c>
      <c r="L53" s="435"/>
    </row>
    <row r="54" spans="2:12" ht="13.15" customHeight="1" x14ac:dyDescent="0.2">
      <c r="B54" s="430"/>
      <c r="D54" s="450" t="s">
        <v>649</v>
      </c>
      <c r="F54" s="859">
        <f>IF('geg ll'!$G134=0,0,'geg ll'!G134/'geg ll'!$G134)</f>
        <v>1</v>
      </c>
      <c r="G54" s="859">
        <f>IF('geg ll'!$G134=0,0,'geg ll'!H134/'geg ll'!$G134)</f>
        <v>1</v>
      </c>
      <c r="H54" s="859">
        <f>IF('geg ll'!$G134=0,0,'geg ll'!I134/'geg ll'!$G134)</f>
        <v>1</v>
      </c>
      <c r="I54" s="859">
        <f>IF('geg ll'!$G134=0,0,'geg ll'!J134/'geg ll'!$G134)</f>
        <v>1</v>
      </c>
      <c r="J54" s="859">
        <f>IF('geg ll'!$G134=0,0,'geg ll'!K134/'geg ll'!$G134)</f>
        <v>1</v>
      </c>
      <c r="L54" s="435"/>
    </row>
    <row r="55" spans="2:12" ht="13.15" customHeight="1" x14ac:dyDescent="0.2">
      <c r="B55" s="430"/>
      <c r="D55" s="450" t="s">
        <v>650</v>
      </c>
      <c r="F55" s="859">
        <f>IF('geg ll'!$G135=0,0,'geg ll'!G135/'geg ll'!$G135)</f>
        <v>1</v>
      </c>
      <c r="G55" s="859">
        <f>IF('geg ll'!$G135=0,0,'geg ll'!H135/'geg ll'!$G135)</f>
        <v>1</v>
      </c>
      <c r="H55" s="859">
        <f>IF('geg ll'!$G135=0,0,'geg ll'!I135/'geg ll'!$G135)</f>
        <v>1</v>
      </c>
      <c r="I55" s="859">
        <f>IF('geg ll'!$G135=0,0,'geg ll'!J135/'geg ll'!$G135)</f>
        <v>1</v>
      </c>
      <c r="J55" s="859">
        <f>IF('geg ll'!$G135=0,0,'geg ll'!K135/'geg ll'!$G135)</f>
        <v>1</v>
      </c>
      <c r="L55" s="435"/>
    </row>
    <row r="56" spans="2:12" ht="13.15" customHeight="1" x14ac:dyDescent="0.2">
      <c r="B56" s="430"/>
      <c r="D56" s="450" t="s">
        <v>652</v>
      </c>
      <c r="F56" s="859">
        <f>IF('geg ll'!$G137=0,0,'geg ll'!G137/'geg ll'!$G137)</f>
        <v>1</v>
      </c>
      <c r="G56" s="859">
        <f>IF('geg ll'!$G137=0,0,'geg ll'!H137/'geg ll'!$G137)</f>
        <v>1</v>
      </c>
      <c r="H56" s="859">
        <f>IF('geg ll'!$G137=0,0,'geg ll'!I137/'geg ll'!$G137)</f>
        <v>1</v>
      </c>
      <c r="I56" s="859">
        <f>IF('geg ll'!$G137=0,0,'geg ll'!J137/'geg ll'!$G137)</f>
        <v>1</v>
      </c>
      <c r="J56" s="859">
        <f>IF('geg ll'!$G137=0,0,'geg ll'!K137/'geg ll'!$G137)</f>
        <v>1</v>
      </c>
      <c r="L56" s="435"/>
    </row>
    <row r="57" spans="2:12" ht="13.15" customHeight="1" x14ac:dyDescent="0.2">
      <c r="B57" s="430"/>
      <c r="D57" s="450" t="s">
        <v>638</v>
      </c>
      <c r="F57" s="859">
        <f>IF($F43=0,0,+F43/$F43)</f>
        <v>1</v>
      </c>
      <c r="G57" s="859">
        <f>IF($F43=0,0,+G43/$F43)</f>
        <v>1</v>
      </c>
      <c r="H57" s="859">
        <f>IF($F43=0,0,+H43/$F43)</f>
        <v>1</v>
      </c>
      <c r="I57" s="859">
        <f>IF($F43=0,0,+J43/$F43)</f>
        <v>1</v>
      </c>
      <c r="J57" s="859">
        <f>IF($F43=0,0,+L43/$F43)</f>
        <v>0</v>
      </c>
      <c r="L57" s="435"/>
    </row>
    <row r="58" spans="2:12" ht="13.15" customHeight="1" x14ac:dyDescent="0.2">
      <c r="B58" s="430"/>
      <c r="D58" s="450" t="s">
        <v>797</v>
      </c>
      <c r="F58" s="859">
        <f>IF(pers!$H205=0,0,pers!H205/pers!$H205)</f>
        <v>0</v>
      </c>
      <c r="G58" s="859">
        <f>IF(pers!$H205=0,0,pers!I205/pers!$H205)</f>
        <v>0</v>
      </c>
      <c r="H58" s="859">
        <f>IF(pers!$H205=0,0,pers!J205/pers!$H205)</f>
        <v>0</v>
      </c>
      <c r="I58" s="859">
        <f>IF(pers!$H205=0,0,pers!K205/pers!$H205)</f>
        <v>0</v>
      </c>
      <c r="J58" s="859">
        <f>IF(pers!$H205=0,0,pers!L205/pers!$H205)</f>
        <v>0</v>
      </c>
      <c r="L58" s="435"/>
    </row>
    <row r="59" spans="2:12" ht="13.15" customHeight="1" x14ac:dyDescent="0.2">
      <c r="B59" s="430"/>
      <c r="F59" s="874"/>
      <c r="G59" s="874"/>
      <c r="H59" s="874"/>
      <c r="I59" s="874"/>
      <c r="J59" s="874"/>
      <c r="L59" s="435"/>
    </row>
    <row r="60" spans="2:12" ht="13.15" customHeight="1" x14ac:dyDescent="0.2">
      <c r="B60" s="430"/>
      <c r="D60" s="889" t="s">
        <v>897</v>
      </c>
      <c r="F60" s="874"/>
      <c r="G60" s="874"/>
      <c r="H60" s="874"/>
      <c r="I60" s="874"/>
      <c r="J60" s="874"/>
      <c r="L60" s="435"/>
    </row>
    <row r="61" spans="2:12" ht="13.15" customHeight="1" x14ac:dyDescent="0.2">
      <c r="B61" s="430"/>
      <c r="D61" s="450" t="s">
        <v>870</v>
      </c>
      <c r="F61" s="859">
        <f>IF(F29=0,0,F29/$F29)</f>
        <v>1</v>
      </c>
      <c r="G61" s="859">
        <f>IF(G29=0,0,G29/$F29)</f>
        <v>0.95117102377643226</v>
      </c>
      <c r="H61" s="859">
        <f>IF(H29=0,0,H29/$F29)</f>
        <v>0.92555461628099633</v>
      </c>
      <c r="I61" s="859">
        <f>IF(I29=0,0,I29/$F29)</f>
        <v>0.92555461628099633</v>
      </c>
      <c r="J61" s="859">
        <f t="shared" ref="J61" si="0">IF(J29=0,0,J29/$F29)</f>
        <v>0.92555461628099633</v>
      </c>
      <c r="L61" s="435"/>
    </row>
    <row r="62" spans="2:12" ht="13.15" customHeight="1" x14ac:dyDescent="0.2">
      <c r="B62" s="430"/>
      <c r="D62" s="450" t="s">
        <v>871</v>
      </c>
      <c r="F62" s="859">
        <f>IF(begr!$G14=0,0,begr!G14/begr!$G14)</f>
        <v>1</v>
      </c>
      <c r="G62" s="859">
        <f>IF(begr!$G14=0,0,begr!H14/begr!$G14)</f>
        <v>0.95117102377643226</v>
      </c>
      <c r="H62" s="859">
        <f>IF(begr!$G14=0,0,begr!I14/begr!$G14)</f>
        <v>0.92555461628099633</v>
      </c>
      <c r="I62" s="859">
        <f>IF(begr!$G14=0,0,begr!J14/begr!$G14)</f>
        <v>0.92555461628099633</v>
      </c>
      <c r="J62" s="859">
        <f>IF(begr!$G14=0,0,begr!K14/begr!$G14)</f>
        <v>0.92555461628099633</v>
      </c>
      <c r="L62" s="435"/>
    </row>
    <row r="63" spans="2:12" ht="13.15" customHeight="1" x14ac:dyDescent="0.2">
      <c r="B63" s="430"/>
      <c r="D63" s="450" t="s">
        <v>872</v>
      </c>
      <c r="F63" s="859">
        <f>IF(begr!$G17=0,0,begr!G17/begr!$G17)</f>
        <v>0</v>
      </c>
      <c r="G63" s="859">
        <f>IF(begr!$G17=0,0,begr!H17/begr!$G17)</f>
        <v>0</v>
      </c>
      <c r="H63" s="859">
        <f>IF(begr!$G17=0,0,begr!I17/begr!$G17)</f>
        <v>0</v>
      </c>
      <c r="I63" s="859">
        <f>IF(begr!$G17=0,0,begr!J17/begr!$G17)</f>
        <v>0</v>
      </c>
      <c r="J63" s="859">
        <f>IF(begr!$G17=0,0,begr!K17/begr!$G17)</f>
        <v>0</v>
      </c>
      <c r="L63" s="435"/>
    </row>
    <row r="64" spans="2:12" ht="13.15" customHeight="1" x14ac:dyDescent="0.2">
      <c r="B64" s="430"/>
      <c r="D64" s="450" t="s">
        <v>873</v>
      </c>
      <c r="F64" s="859">
        <f>IF(begr!$G22=0,0,begr!G22/begr!$G22)</f>
        <v>0</v>
      </c>
      <c r="G64" s="859">
        <f>IF(begr!$G22=0,0,begr!H22/begr!$G22)</f>
        <v>0</v>
      </c>
      <c r="H64" s="859">
        <f>IF(begr!$G22=0,0,begr!I22/begr!$G22)</f>
        <v>0</v>
      </c>
      <c r="I64" s="859">
        <f>IF(begr!$G22=0,0,begr!J22/begr!$G22)</f>
        <v>0</v>
      </c>
      <c r="J64" s="859">
        <f>IF(begr!$G22=0,0,begr!K22/begr!$G22)</f>
        <v>0</v>
      </c>
      <c r="L64" s="435"/>
    </row>
    <row r="65" spans="2:12" ht="13.15" customHeight="1" x14ac:dyDescent="0.2">
      <c r="B65" s="430"/>
      <c r="D65" s="450" t="s">
        <v>874</v>
      </c>
      <c r="F65" s="859">
        <f>IF(begr!$G33=0,0,begr!G33/begr!$G33)</f>
        <v>1</v>
      </c>
      <c r="G65" s="859">
        <f>IF(begr!$G33=0,0,begr!H33/begr!$G33)</f>
        <v>1</v>
      </c>
      <c r="H65" s="859">
        <f>IF(begr!$G33=0,0,begr!I33/begr!$G33)</f>
        <v>1.0002554473871887</v>
      </c>
      <c r="I65" s="859">
        <f>IF(begr!$G33=0,0,begr!J33/begr!$G33)</f>
        <v>1.00048539980891</v>
      </c>
      <c r="J65" s="859">
        <f>IF(begr!$G33=0,0,begr!K33/begr!$G33)</f>
        <v>1.000713361300573</v>
      </c>
      <c r="L65" s="435"/>
    </row>
    <row r="66" spans="2:12" ht="13.15" customHeight="1" x14ac:dyDescent="0.2">
      <c r="B66" s="430"/>
      <c r="D66" s="450" t="s">
        <v>875</v>
      </c>
      <c r="F66" s="859">
        <f>IF(begr!$G29=0,0,begr!G29/begr!$G29)</f>
        <v>1</v>
      </c>
      <c r="G66" s="859">
        <f>IF(begr!$G29=0,0,begr!H29/begr!$G29)</f>
        <v>1</v>
      </c>
      <c r="H66" s="859">
        <f>IF(begr!$G29=0,0,begr!I29/begr!$G29)</f>
        <v>1.0269954354979163</v>
      </c>
      <c r="I66" s="859">
        <f>IF(begr!$G29=0,0,begr!J29/begr!$G29)</f>
        <v>1.0512965874356379</v>
      </c>
      <c r="J66" s="859">
        <f>IF(begr!$G29=0,0,begr!K29/begr!$G29)</f>
        <v>1.0753873397894835</v>
      </c>
      <c r="L66" s="435"/>
    </row>
    <row r="67" spans="2:12" ht="13.15" customHeight="1" x14ac:dyDescent="0.2">
      <c r="B67" s="430"/>
      <c r="D67" s="450" t="s">
        <v>639</v>
      </c>
      <c r="F67" s="859">
        <f>IF(begr!$G30=0,0,begr!G30/begr!$G30)</f>
        <v>0</v>
      </c>
      <c r="G67" s="859">
        <f>IF(begr!$G30=0,0,begr!H30/begr!$G30)</f>
        <v>0</v>
      </c>
      <c r="H67" s="859">
        <f>IF(begr!$G30=0,0,begr!I30/begr!$G30)</f>
        <v>0</v>
      </c>
      <c r="I67" s="859">
        <f>IF(begr!$G30=0,0,begr!J30/begr!$G30)</f>
        <v>0</v>
      </c>
      <c r="J67" s="859">
        <f>IF(begr!$G30=0,0,begr!K30/begr!$G30)</f>
        <v>0</v>
      </c>
      <c r="L67" s="435"/>
    </row>
    <row r="68" spans="2:12" ht="13.15" customHeight="1" x14ac:dyDescent="0.2">
      <c r="B68" s="430"/>
      <c r="D68" s="450" t="s">
        <v>640</v>
      </c>
      <c r="F68" s="859">
        <f>IF(begr!$G31=0,0,begr!G31/begr!$G31)</f>
        <v>0</v>
      </c>
      <c r="G68" s="859">
        <f>IF(begr!$G31=0,0,begr!H31/begr!$G31)</f>
        <v>0</v>
      </c>
      <c r="H68" s="859">
        <f>IF(begr!$G31=0,0,begr!I31/begr!$G31)</f>
        <v>0</v>
      </c>
      <c r="I68" s="859">
        <f>IF(begr!$G31=0,0,begr!J31/begr!$G31)</f>
        <v>0</v>
      </c>
      <c r="J68" s="859">
        <f>IF(begr!$G31=0,0,begr!K31/begr!$G31)</f>
        <v>0</v>
      </c>
      <c r="L68" s="435"/>
    </row>
    <row r="69" spans="2:12" ht="13.15" customHeight="1" x14ac:dyDescent="0.2">
      <c r="B69" s="430"/>
      <c r="D69" s="597" t="s">
        <v>856</v>
      </c>
      <c r="F69" s="859">
        <f>IF(begr!$G32=0,0,+begr!G32/begr!$G32)</f>
        <v>0</v>
      </c>
      <c r="G69" s="859">
        <f>IF(begr!$G32=0,0,+begr!H32/begr!$G32)</f>
        <v>0</v>
      </c>
      <c r="H69" s="859">
        <f>IF(begr!$G32=0,0,+begr!I32/begr!$G32)</f>
        <v>0</v>
      </c>
      <c r="I69" s="859">
        <f>IF(begr!$G32=0,0,+begr!J32/begr!$G32)</f>
        <v>0</v>
      </c>
      <c r="J69" s="859">
        <f>IF(begr!$G32=0,0,+begr!K32/begr!$G32)</f>
        <v>0</v>
      </c>
      <c r="L69" s="435"/>
    </row>
    <row r="70" spans="2:12" ht="13.15" customHeight="1" x14ac:dyDescent="0.2">
      <c r="B70" s="430"/>
      <c r="D70" s="597"/>
      <c r="F70" s="874"/>
      <c r="G70" s="874"/>
      <c r="H70" s="874"/>
      <c r="I70" s="874"/>
      <c r="J70" s="874"/>
      <c r="L70" s="435"/>
    </row>
    <row r="71" spans="2:12" ht="13.15" customHeight="1" x14ac:dyDescent="0.2">
      <c r="B71" s="430"/>
      <c r="C71" s="431"/>
      <c r="D71" s="432"/>
      <c r="E71" s="431"/>
      <c r="F71" s="446"/>
      <c r="G71" s="446"/>
      <c r="H71" s="446"/>
      <c r="I71" s="446"/>
      <c r="J71" s="446"/>
      <c r="K71" s="434"/>
      <c r="L71" s="435"/>
    </row>
    <row r="72" spans="2:12" ht="13.15" customHeight="1" x14ac:dyDescent="0.2">
      <c r="B72" s="447"/>
      <c r="C72" s="448"/>
      <c r="D72" s="901"/>
      <c r="E72" s="448"/>
      <c r="F72" s="902"/>
      <c r="G72" s="902"/>
      <c r="H72" s="902"/>
      <c r="I72" s="902"/>
      <c r="J72" s="902"/>
      <c r="K72" s="903"/>
      <c r="L72" s="449"/>
    </row>
    <row r="73" spans="2:12" ht="13.15" customHeight="1" x14ac:dyDescent="0.2">
      <c r="B73" s="592"/>
      <c r="D73" s="429"/>
      <c r="F73" s="560"/>
      <c r="G73" s="560"/>
      <c r="H73" s="560"/>
      <c r="I73" s="560"/>
      <c r="J73" s="560"/>
      <c r="K73" s="429"/>
    </row>
    <row r="74" spans="2:12" ht="13.15" customHeight="1" x14ac:dyDescent="0.2">
      <c r="B74" s="592"/>
      <c r="D74" s="429"/>
      <c r="F74" s="560"/>
      <c r="G74" s="560"/>
      <c r="H74" s="560"/>
      <c r="I74" s="560"/>
      <c r="J74" s="560"/>
      <c r="K74" s="429"/>
    </row>
    <row r="75" spans="2:12" ht="13.15" customHeight="1" x14ac:dyDescent="0.2">
      <c r="B75" s="592"/>
      <c r="D75" s="429"/>
      <c r="F75" s="560"/>
      <c r="G75" s="560"/>
      <c r="H75" s="560"/>
      <c r="I75" s="560"/>
      <c r="J75" s="560"/>
      <c r="K75" s="429"/>
    </row>
    <row r="76" spans="2:12" ht="13.15" customHeight="1" x14ac:dyDescent="0.2">
      <c r="B76" s="592"/>
      <c r="D76" s="429"/>
      <c r="F76" s="560"/>
      <c r="G76" s="560"/>
      <c r="H76" s="560"/>
      <c r="I76" s="560"/>
      <c r="J76" s="560"/>
      <c r="K76" s="429"/>
    </row>
    <row r="77" spans="2:12" ht="13.15" customHeight="1" x14ac:dyDescent="0.2">
      <c r="B77" s="592"/>
      <c r="D77" s="429"/>
      <c r="F77" s="560"/>
      <c r="G77" s="560"/>
      <c r="H77" s="560"/>
      <c r="I77" s="560"/>
      <c r="J77" s="560"/>
      <c r="K77" s="429"/>
    </row>
    <row r="78" spans="2:12" ht="13.15" customHeight="1" x14ac:dyDescent="0.2">
      <c r="B78" s="592"/>
      <c r="D78" s="429"/>
      <c r="F78" s="560"/>
      <c r="G78" s="560"/>
      <c r="H78" s="560"/>
      <c r="I78" s="560"/>
      <c r="J78" s="560"/>
      <c r="K78" s="429"/>
    </row>
    <row r="79" spans="2:12" ht="13.15" customHeight="1" x14ac:dyDescent="0.2">
      <c r="B79" s="592"/>
      <c r="D79" s="429"/>
      <c r="F79" s="560"/>
      <c r="G79" s="560"/>
      <c r="H79" s="560"/>
      <c r="I79" s="560"/>
      <c r="J79" s="560"/>
      <c r="K79" s="429"/>
    </row>
    <row r="80" spans="2:12" ht="13.15" customHeight="1" x14ac:dyDescent="0.2">
      <c r="B80" s="592"/>
      <c r="D80" s="429"/>
      <c r="F80" s="560"/>
      <c r="G80" s="560"/>
      <c r="H80" s="560"/>
      <c r="I80" s="560"/>
      <c r="J80" s="560"/>
      <c r="K80" s="429"/>
    </row>
    <row r="81" spans="2:11" ht="13.15" customHeight="1" x14ac:dyDescent="0.2">
      <c r="B81" s="592"/>
      <c r="D81" s="429"/>
      <c r="F81" s="560"/>
      <c r="G81" s="560"/>
      <c r="H81" s="560"/>
      <c r="I81" s="560"/>
      <c r="J81" s="560"/>
      <c r="K81" s="429"/>
    </row>
    <row r="82" spans="2:11" ht="13.15" customHeight="1" x14ac:dyDescent="0.2">
      <c r="B82" s="592"/>
      <c r="D82" s="429"/>
      <c r="F82" s="560"/>
      <c r="G82" s="560"/>
      <c r="H82" s="560"/>
      <c r="I82" s="560"/>
      <c r="J82" s="560"/>
      <c r="K82" s="429"/>
    </row>
    <row r="83" spans="2:11" ht="13.15" customHeight="1" x14ac:dyDescent="0.2">
      <c r="B83" s="592"/>
      <c r="D83" s="565"/>
      <c r="F83" s="560"/>
      <c r="G83" s="560"/>
      <c r="H83" s="560"/>
      <c r="I83" s="560"/>
      <c r="J83" s="560"/>
      <c r="K83" s="429"/>
    </row>
    <row r="84" spans="2:11" ht="13.15" customHeight="1" x14ac:dyDescent="0.2">
      <c r="B84" s="592"/>
      <c r="D84" s="429"/>
      <c r="K84" s="429"/>
    </row>
    <row r="85" spans="2:11" ht="13.15" customHeight="1" x14ac:dyDescent="0.2">
      <c r="B85" s="592"/>
      <c r="D85" s="429"/>
      <c r="K85" s="429"/>
    </row>
    <row r="86" spans="2:11" ht="13.15" customHeight="1" x14ac:dyDescent="0.2">
      <c r="B86" s="490"/>
      <c r="D86" s="796"/>
      <c r="F86" s="884"/>
      <c r="G86" s="884"/>
      <c r="H86" s="884"/>
      <c r="I86" s="884"/>
      <c r="J86" s="884"/>
      <c r="K86" s="429"/>
    </row>
    <row r="87" spans="2:11" ht="13.15" customHeight="1" x14ac:dyDescent="0.2">
      <c r="B87" s="592"/>
      <c r="C87" s="565"/>
      <c r="D87" s="885"/>
      <c r="E87" s="565"/>
      <c r="F87" s="886"/>
      <c r="G87" s="886"/>
      <c r="H87" s="886"/>
      <c r="I87" s="886"/>
      <c r="J87" s="886"/>
      <c r="K87" s="429"/>
    </row>
    <row r="88" spans="2:11" ht="13.15" customHeight="1" x14ac:dyDescent="0.2">
      <c r="B88" s="592"/>
      <c r="D88" s="490"/>
      <c r="K88" s="429"/>
    </row>
    <row r="89" spans="2:11" ht="13.15" customHeight="1" x14ac:dyDescent="0.2">
      <c r="B89" s="592"/>
      <c r="D89" s="565"/>
      <c r="F89" s="884"/>
      <c r="G89" s="884"/>
      <c r="H89" s="884"/>
      <c r="I89" s="884"/>
      <c r="J89" s="884"/>
      <c r="K89" s="490"/>
    </row>
    <row r="90" spans="2:11" ht="13.15" customHeight="1" x14ac:dyDescent="0.2">
      <c r="B90" s="592"/>
      <c r="D90" s="429"/>
      <c r="K90" s="429"/>
    </row>
    <row r="91" spans="2:11" ht="13.15" customHeight="1" x14ac:dyDescent="0.2">
      <c r="B91" s="592"/>
      <c r="D91" s="429"/>
      <c r="K91" s="429"/>
    </row>
    <row r="92" spans="2:11" ht="13.15" customHeight="1" x14ac:dyDescent="0.2">
      <c r="B92" s="490"/>
      <c r="D92" s="796"/>
      <c r="F92" s="884"/>
      <c r="G92" s="884"/>
      <c r="H92" s="884"/>
      <c r="I92" s="884"/>
      <c r="J92" s="884"/>
      <c r="K92" s="429"/>
    </row>
    <row r="93" spans="2:11" ht="13.15" customHeight="1" x14ac:dyDescent="0.2">
      <c r="B93" s="592"/>
      <c r="C93" s="565"/>
      <c r="D93" s="885"/>
      <c r="E93" s="565"/>
      <c r="F93" s="886"/>
      <c r="G93" s="886"/>
      <c r="H93" s="886"/>
      <c r="I93" s="886"/>
      <c r="J93" s="886"/>
      <c r="K93" s="429"/>
    </row>
    <row r="94" spans="2:11" ht="13.15" customHeight="1" x14ac:dyDescent="0.2">
      <c r="B94" s="592"/>
      <c r="D94" s="429"/>
      <c r="F94" s="560"/>
      <c r="G94" s="560"/>
      <c r="H94" s="560"/>
      <c r="I94" s="560"/>
      <c r="J94" s="560"/>
      <c r="K94" s="429"/>
    </row>
    <row r="95" spans="2:11" ht="13.15" customHeight="1" x14ac:dyDescent="0.2">
      <c r="B95" s="592"/>
      <c r="D95" s="565"/>
      <c r="F95" s="560"/>
      <c r="G95" s="560"/>
      <c r="H95" s="560"/>
      <c r="I95" s="560"/>
      <c r="J95" s="560"/>
      <c r="K95" s="429"/>
    </row>
    <row r="96" spans="2:11" ht="13.15" customHeight="1" x14ac:dyDescent="0.2">
      <c r="B96" s="592"/>
      <c r="D96" s="796"/>
      <c r="K96" s="429"/>
    </row>
    <row r="97" spans="2:11" ht="13.15" customHeight="1" x14ac:dyDescent="0.2">
      <c r="B97" s="592"/>
      <c r="C97" s="565"/>
      <c r="D97" s="885"/>
      <c r="E97" s="565"/>
      <c r="F97" s="887"/>
      <c r="G97" s="887"/>
      <c r="H97" s="887"/>
      <c r="I97" s="887"/>
      <c r="J97" s="887"/>
      <c r="K97" s="429"/>
    </row>
    <row r="98" spans="2:11" ht="13.15" customHeight="1" x14ac:dyDescent="0.2">
      <c r="B98" s="592"/>
      <c r="D98" s="429"/>
      <c r="K98" s="429"/>
    </row>
    <row r="99" spans="2:11" ht="13.15" customHeight="1" x14ac:dyDescent="0.2">
      <c r="B99" s="592"/>
      <c r="D99" s="797"/>
      <c r="K99" s="429"/>
    </row>
    <row r="100" spans="2:11" ht="13.15" customHeight="1" x14ac:dyDescent="0.2">
      <c r="B100" s="592"/>
      <c r="D100" s="597"/>
      <c r="K100" s="429"/>
    </row>
    <row r="101" spans="2:11" ht="13.15" customHeight="1" x14ac:dyDescent="0.2">
      <c r="B101" s="592"/>
      <c r="D101" s="597"/>
      <c r="K101" s="429"/>
    </row>
    <row r="102" spans="2:11" ht="13.15" customHeight="1" x14ac:dyDescent="0.2">
      <c r="B102" s="592"/>
      <c r="D102" s="597"/>
      <c r="K102" s="429"/>
    </row>
    <row r="103" spans="2:11" ht="13.15" customHeight="1" x14ac:dyDescent="0.2">
      <c r="B103" s="490"/>
      <c r="D103" s="796"/>
      <c r="E103" s="490"/>
      <c r="F103" s="884"/>
      <c r="G103" s="884"/>
      <c r="H103" s="884"/>
      <c r="I103" s="884"/>
      <c r="J103" s="884"/>
      <c r="K103" s="429"/>
    </row>
    <row r="104" spans="2:11" ht="13.15" customHeight="1" x14ac:dyDescent="0.2">
      <c r="B104" s="592"/>
      <c r="D104" s="885"/>
      <c r="E104" s="565"/>
      <c r="F104" s="886"/>
      <c r="G104" s="886"/>
      <c r="H104" s="886"/>
      <c r="I104" s="886"/>
      <c r="J104" s="886"/>
      <c r="K104" s="429"/>
    </row>
    <row r="105" spans="2:11" ht="13.15" customHeight="1" x14ac:dyDescent="0.2">
      <c r="B105" s="592"/>
      <c r="D105" s="597"/>
      <c r="K105" s="429"/>
    </row>
    <row r="106" spans="2:11" ht="13.15" customHeight="1" x14ac:dyDescent="0.2">
      <c r="F106" s="888"/>
      <c r="G106" s="888"/>
      <c r="H106" s="888"/>
      <c r="I106" s="888"/>
      <c r="J106" s="888"/>
    </row>
    <row r="107" spans="2:11" ht="13.15" customHeight="1" x14ac:dyDescent="0.2">
      <c r="F107" s="888"/>
      <c r="G107" s="888"/>
      <c r="H107" s="888"/>
      <c r="I107" s="888"/>
      <c r="J107" s="888"/>
    </row>
    <row r="108" spans="2:11" ht="13.15" customHeight="1" x14ac:dyDescent="0.2">
      <c r="F108" s="888"/>
      <c r="G108" s="888"/>
      <c r="H108" s="888"/>
      <c r="I108" s="888"/>
      <c r="J108" s="888"/>
    </row>
    <row r="109" spans="2:11" ht="13.15" customHeight="1" x14ac:dyDescent="0.2">
      <c r="F109" s="888"/>
      <c r="G109" s="888"/>
      <c r="H109" s="888"/>
      <c r="I109" s="888"/>
      <c r="J109" s="888"/>
    </row>
    <row r="110" spans="2:11" ht="13.15" customHeight="1" x14ac:dyDescent="0.2">
      <c r="E110" s="876"/>
      <c r="F110" s="888"/>
      <c r="G110" s="888"/>
      <c r="H110" s="888"/>
      <c r="I110" s="888"/>
      <c r="J110" s="888"/>
    </row>
    <row r="111" spans="2:11" ht="13.15" customHeight="1" x14ac:dyDescent="0.2">
      <c r="E111" s="876"/>
      <c r="F111" s="888"/>
      <c r="G111" s="888"/>
      <c r="H111" s="888"/>
      <c r="I111" s="888"/>
      <c r="J111" s="888"/>
    </row>
    <row r="112" spans="2:11" ht="13.15" customHeight="1" x14ac:dyDescent="0.2">
      <c r="D112" s="889"/>
      <c r="E112" s="796"/>
      <c r="F112" s="890"/>
      <c r="G112" s="890"/>
      <c r="H112" s="890"/>
      <c r="I112" s="890"/>
      <c r="J112" s="890"/>
    </row>
    <row r="113" spans="3:11" ht="13.15" customHeight="1" x14ac:dyDescent="0.2">
      <c r="C113" s="891"/>
      <c r="D113" s="892"/>
      <c r="E113" s="876"/>
      <c r="F113" s="637"/>
      <c r="G113" s="637"/>
      <c r="H113" s="637"/>
      <c r="I113" s="637"/>
      <c r="J113" s="637"/>
      <c r="K113" s="891"/>
    </row>
    <row r="114" spans="3:11" ht="13.15" customHeight="1" x14ac:dyDescent="0.2">
      <c r="C114" s="891"/>
      <c r="D114" s="892"/>
      <c r="E114" s="876"/>
      <c r="F114" s="637"/>
      <c r="G114" s="637"/>
      <c r="H114" s="637"/>
      <c r="I114" s="637"/>
      <c r="J114" s="637"/>
      <c r="K114" s="891"/>
    </row>
    <row r="115" spans="3:11" ht="13.15" customHeight="1" x14ac:dyDescent="0.2">
      <c r="C115" s="891"/>
      <c r="D115" s="892"/>
      <c r="E115" s="876"/>
      <c r="F115" s="878"/>
      <c r="G115" s="878"/>
      <c r="H115" s="878"/>
      <c r="I115" s="878"/>
      <c r="J115" s="878"/>
      <c r="K115" s="891"/>
    </row>
    <row r="116" spans="3:11" ht="13.15" customHeight="1" x14ac:dyDescent="0.2">
      <c r="D116" s="889"/>
      <c r="E116" s="877"/>
    </row>
    <row r="117" spans="3:11" ht="13.15" customHeight="1" x14ac:dyDescent="0.2">
      <c r="D117" s="892"/>
      <c r="E117" s="876"/>
      <c r="F117" s="637"/>
      <c r="G117" s="637"/>
      <c r="H117" s="637"/>
      <c r="I117" s="637"/>
      <c r="J117" s="637"/>
    </row>
    <row r="118" spans="3:11" ht="13.15" customHeight="1" x14ac:dyDescent="0.2">
      <c r="D118" s="892"/>
      <c r="E118" s="876"/>
      <c r="F118" s="637"/>
      <c r="G118" s="637"/>
      <c r="H118" s="637"/>
      <c r="I118" s="637"/>
      <c r="J118" s="637"/>
    </row>
    <row r="119" spans="3:11" ht="13.15" customHeight="1" x14ac:dyDescent="0.2">
      <c r="D119" s="892"/>
      <c r="E119" s="876"/>
      <c r="F119" s="893"/>
      <c r="G119" s="893"/>
      <c r="H119" s="893"/>
      <c r="I119" s="893"/>
      <c r="J119" s="893"/>
    </row>
    <row r="120" spans="3:11" ht="13.15" customHeight="1" x14ac:dyDescent="0.2">
      <c r="D120" s="889"/>
      <c r="E120" s="877"/>
    </row>
    <row r="121" spans="3:11" ht="13.15" customHeight="1" x14ac:dyDescent="0.2">
      <c r="D121" s="597"/>
      <c r="E121" s="876"/>
      <c r="F121" s="637"/>
      <c r="G121" s="637"/>
      <c r="H121" s="637"/>
      <c r="I121" s="637"/>
      <c r="J121" s="637"/>
    </row>
    <row r="122" spans="3:11" ht="13.15" customHeight="1" x14ac:dyDescent="0.2">
      <c r="D122" s="892"/>
      <c r="E122" s="876"/>
      <c r="F122" s="637"/>
      <c r="G122" s="637"/>
      <c r="H122" s="637"/>
      <c r="I122" s="637"/>
      <c r="J122" s="637"/>
    </row>
    <row r="123" spans="3:11" ht="13.15" customHeight="1" x14ac:dyDescent="0.2">
      <c r="D123" s="892"/>
      <c r="E123" s="876"/>
      <c r="F123" s="894"/>
      <c r="G123" s="894"/>
      <c r="H123" s="894"/>
      <c r="I123" s="894"/>
      <c r="J123" s="894"/>
    </row>
    <row r="124" spans="3:11" ht="13.15" customHeight="1" x14ac:dyDescent="0.2">
      <c r="D124" s="895"/>
      <c r="E124" s="876"/>
      <c r="F124" s="896"/>
      <c r="G124" s="896"/>
      <c r="H124" s="896"/>
      <c r="I124" s="896"/>
      <c r="J124" s="896"/>
    </row>
    <row r="125" spans="3:11" ht="13.15" customHeight="1" x14ac:dyDescent="0.2">
      <c r="D125" s="892"/>
      <c r="E125" s="876"/>
    </row>
    <row r="126" spans="3:11" ht="13.15" customHeight="1" x14ac:dyDescent="0.2">
      <c r="D126" s="892"/>
      <c r="E126" s="876"/>
    </row>
    <row r="127" spans="3:11" ht="13.15" customHeight="1" x14ac:dyDescent="0.2">
      <c r="D127" s="892"/>
      <c r="E127" s="876"/>
    </row>
    <row r="128" spans="3:11" ht="13.15" customHeight="1" x14ac:dyDescent="0.2">
      <c r="D128" s="892"/>
      <c r="E128" s="876"/>
      <c r="F128" s="894"/>
      <c r="G128" s="894"/>
      <c r="H128" s="894"/>
      <c r="I128" s="894"/>
      <c r="J128" s="894"/>
    </row>
    <row r="129" spans="1:25" ht="13.15" customHeight="1" x14ac:dyDescent="0.2">
      <c r="C129" s="443"/>
      <c r="D129" s="897"/>
      <c r="E129" s="443"/>
      <c r="F129" s="898"/>
      <c r="G129" s="898"/>
      <c r="H129" s="898"/>
      <c r="I129" s="898"/>
      <c r="J129" s="898"/>
    </row>
    <row r="130" spans="1:25" ht="13.15" customHeight="1" x14ac:dyDescent="0.2">
      <c r="C130" s="443"/>
      <c r="D130" s="871"/>
      <c r="E130" s="443"/>
      <c r="F130" s="443"/>
      <c r="G130" s="443"/>
      <c r="H130" s="443"/>
      <c r="I130" s="443"/>
      <c r="J130" s="443"/>
    </row>
    <row r="131" spans="1:25" ht="13.15" customHeight="1" x14ac:dyDescent="0.2">
      <c r="C131" s="443"/>
      <c r="D131" s="871"/>
      <c r="E131" s="443"/>
    </row>
    <row r="132" spans="1:25" ht="13.15" customHeight="1" x14ac:dyDescent="0.2">
      <c r="A132" s="443"/>
      <c r="C132" s="443"/>
      <c r="D132" s="871"/>
      <c r="E132" s="443"/>
      <c r="F132" s="899"/>
      <c r="G132" s="899"/>
      <c r="H132" s="899"/>
      <c r="I132" s="899"/>
      <c r="J132" s="899"/>
    </row>
    <row r="133" spans="1:25" ht="13.15" customHeight="1" x14ac:dyDescent="0.2">
      <c r="A133" s="443"/>
      <c r="C133" s="443"/>
      <c r="D133" s="871"/>
      <c r="E133" s="443"/>
    </row>
    <row r="134" spans="1:25" ht="13.15" customHeight="1" x14ac:dyDescent="0.2">
      <c r="C134" s="592"/>
      <c r="F134" s="429"/>
      <c r="G134" s="429"/>
      <c r="H134" s="429"/>
      <c r="I134" s="429"/>
      <c r="J134" s="429"/>
      <c r="K134" s="429"/>
    </row>
    <row r="135" spans="1:25" ht="13.15" customHeight="1" x14ac:dyDescent="0.2">
      <c r="C135" s="592"/>
      <c r="F135" s="429"/>
      <c r="G135" s="429"/>
      <c r="H135" s="429"/>
      <c r="I135" s="429"/>
      <c r="J135" s="429"/>
      <c r="K135" s="429"/>
    </row>
    <row r="136" spans="1:25" ht="13.15" customHeight="1" x14ac:dyDescent="0.2">
      <c r="C136" s="592"/>
      <c r="F136" s="429"/>
      <c r="G136" s="429"/>
      <c r="H136" s="429"/>
      <c r="I136" s="429"/>
      <c r="J136" s="429"/>
      <c r="K136" s="429"/>
    </row>
    <row r="137" spans="1:25" ht="13.15" customHeight="1" x14ac:dyDescent="0.2">
      <c r="C137" s="592"/>
      <c r="F137" s="429"/>
      <c r="G137" s="429"/>
      <c r="H137" s="429"/>
      <c r="I137" s="429"/>
      <c r="J137" s="429"/>
      <c r="K137" s="429"/>
    </row>
    <row r="138" spans="1:25" s="443" customFormat="1" ht="13.15" customHeight="1" x14ac:dyDescent="0.2">
      <c r="A138" s="429"/>
      <c r="B138" s="429"/>
      <c r="C138" s="592"/>
      <c r="D138" s="450"/>
      <c r="E138" s="429"/>
      <c r="F138" s="429"/>
      <c r="G138" s="429"/>
      <c r="H138" s="429"/>
      <c r="I138" s="429"/>
      <c r="J138" s="429"/>
      <c r="K138" s="429"/>
      <c r="L138" s="429"/>
      <c r="M138" s="429"/>
      <c r="N138" s="429"/>
      <c r="O138" s="429"/>
      <c r="P138" s="429"/>
      <c r="Q138" s="429"/>
      <c r="R138" s="429"/>
      <c r="S138" s="429"/>
      <c r="T138" s="429"/>
      <c r="U138" s="429"/>
      <c r="V138" s="429"/>
      <c r="W138" s="429"/>
      <c r="X138" s="429"/>
      <c r="Y138" s="429"/>
    </row>
    <row r="139" spans="1:25" s="443" customFormat="1" ht="13.15" customHeight="1" x14ac:dyDescent="0.2">
      <c r="A139" s="429"/>
      <c r="B139" s="429"/>
      <c r="C139" s="592"/>
      <c r="D139" s="450"/>
      <c r="E139" s="429"/>
      <c r="F139" s="429"/>
      <c r="G139" s="429"/>
      <c r="H139" s="429"/>
      <c r="I139" s="429"/>
      <c r="J139" s="429"/>
      <c r="K139" s="429"/>
      <c r="L139" s="429"/>
      <c r="M139" s="429"/>
      <c r="N139" s="429"/>
      <c r="O139" s="429"/>
      <c r="P139" s="429"/>
      <c r="Q139" s="429"/>
      <c r="R139" s="429"/>
      <c r="S139" s="429"/>
      <c r="T139" s="429"/>
      <c r="U139" s="429"/>
      <c r="V139" s="429"/>
      <c r="W139" s="429"/>
      <c r="X139" s="429"/>
      <c r="Y139" s="429"/>
    </row>
    <row r="140" spans="1:25" ht="13.15" customHeight="1" x14ac:dyDescent="0.2">
      <c r="D140" s="872"/>
      <c r="E140" s="592"/>
      <c r="F140" s="873"/>
      <c r="G140" s="873"/>
      <c r="H140" s="873"/>
      <c r="I140" s="873"/>
      <c r="J140" s="873"/>
    </row>
    <row r="141" spans="1:25" ht="13.15" customHeight="1" x14ac:dyDescent="0.2">
      <c r="D141" s="889"/>
      <c r="E141" s="592"/>
    </row>
    <row r="142" spans="1:25" ht="13.15" customHeight="1" x14ac:dyDescent="0.2">
      <c r="C142" s="560"/>
      <c r="F142" s="874"/>
      <c r="G142" s="874"/>
      <c r="H142" s="874"/>
      <c r="I142" s="874"/>
      <c r="J142" s="874"/>
      <c r="K142" s="900"/>
    </row>
    <row r="143" spans="1:25" ht="13.15" customHeight="1" x14ac:dyDescent="0.2">
      <c r="E143" s="592"/>
      <c r="F143" s="874"/>
      <c r="G143" s="874"/>
      <c r="H143" s="874"/>
      <c r="I143" s="874"/>
      <c r="J143" s="874"/>
    </row>
    <row r="144" spans="1:25" ht="13.15" customHeight="1" x14ac:dyDescent="0.2">
      <c r="E144" s="592"/>
      <c r="F144" s="874"/>
      <c r="G144" s="874"/>
      <c r="H144" s="874"/>
      <c r="I144" s="874"/>
      <c r="J144" s="874"/>
    </row>
    <row r="145" spans="2:12" ht="13.15" customHeight="1" x14ac:dyDescent="0.2">
      <c r="C145" s="560"/>
      <c r="K145" s="900"/>
    </row>
    <row r="146" spans="2:12" ht="13.15" customHeight="1" x14ac:dyDescent="0.2">
      <c r="C146" s="560"/>
      <c r="K146" s="900"/>
    </row>
    <row r="147" spans="2:12" ht="13.15" customHeight="1" x14ac:dyDescent="0.2">
      <c r="C147" s="560"/>
    </row>
    <row r="148" spans="2:12" ht="13.15" customHeight="1" x14ac:dyDescent="0.2">
      <c r="C148" s="560"/>
      <c r="K148" s="900"/>
    </row>
    <row r="149" spans="2:12" ht="13.15" customHeight="1" x14ac:dyDescent="0.2">
      <c r="C149" s="560"/>
      <c r="F149" s="874"/>
      <c r="G149" s="874"/>
      <c r="H149" s="874"/>
      <c r="I149" s="874"/>
      <c r="J149" s="874"/>
      <c r="K149" s="900"/>
    </row>
    <row r="150" spans="2:12" ht="13.15" customHeight="1" x14ac:dyDescent="0.2">
      <c r="C150" s="560"/>
      <c r="F150" s="874"/>
      <c r="G150" s="874"/>
      <c r="H150" s="874"/>
      <c r="I150" s="874"/>
      <c r="J150" s="874"/>
    </row>
    <row r="151" spans="2:12" ht="13.15" customHeight="1" x14ac:dyDescent="0.2">
      <c r="C151" s="560"/>
      <c r="F151" s="874"/>
      <c r="G151" s="874"/>
      <c r="H151" s="874"/>
      <c r="I151" s="874"/>
      <c r="J151" s="874"/>
      <c r="K151" s="900"/>
    </row>
    <row r="152" spans="2:12" ht="13.15" customHeight="1" x14ac:dyDescent="0.2">
      <c r="C152" s="560"/>
      <c r="F152" s="874"/>
      <c r="G152" s="874"/>
      <c r="H152" s="874"/>
      <c r="I152" s="874"/>
      <c r="J152" s="874"/>
      <c r="K152" s="900"/>
    </row>
    <row r="153" spans="2:12" ht="13.15" customHeight="1" x14ac:dyDescent="0.2">
      <c r="C153" s="560"/>
      <c r="F153" s="874"/>
      <c r="G153" s="874"/>
      <c r="H153" s="874"/>
      <c r="I153" s="874"/>
      <c r="J153" s="874"/>
      <c r="K153" s="900"/>
    </row>
    <row r="154" spans="2:12" ht="13.15" customHeight="1" x14ac:dyDescent="0.2">
      <c r="C154" s="560"/>
      <c r="F154" s="874"/>
      <c r="G154" s="874"/>
      <c r="H154" s="874"/>
      <c r="I154" s="874"/>
      <c r="J154" s="874"/>
      <c r="K154" s="900"/>
    </row>
    <row r="155" spans="2:12" ht="13.15" customHeight="1" x14ac:dyDescent="0.2">
      <c r="C155" s="560"/>
    </row>
    <row r="156" spans="2:12" ht="13.15" customHeight="1" x14ac:dyDescent="0.2">
      <c r="C156" s="560"/>
      <c r="F156" s="874"/>
      <c r="G156" s="874"/>
      <c r="H156" s="874"/>
      <c r="I156" s="874"/>
      <c r="J156" s="874"/>
    </row>
    <row r="157" spans="2:12" ht="13.15" customHeight="1" x14ac:dyDescent="0.2">
      <c r="B157" s="443"/>
      <c r="C157" s="443"/>
      <c r="D157" s="871"/>
      <c r="E157" s="443"/>
      <c r="L157" s="443"/>
    </row>
    <row r="158" spans="2:12" ht="13.15" customHeight="1" x14ac:dyDescent="0.2">
      <c r="B158" s="443"/>
      <c r="C158" s="443"/>
      <c r="D158" s="443"/>
      <c r="E158" s="443"/>
      <c r="F158" s="443"/>
      <c r="G158" s="443"/>
      <c r="H158" s="443"/>
      <c r="I158" s="443"/>
      <c r="J158" s="443"/>
      <c r="L158" s="443"/>
    </row>
    <row r="159" spans="2:12" ht="13.15" customHeight="1" x14ac:dyDescent="0.2">
      <c r="D159" s="429"/>
      <c r="F159" s="429"/>
      <c r="G159" s="429"/>
      <c r="H159" s="429"/>
      <c r="I159" s="429"/>
      <c r="J159" s="429"/>
      <c r="K159" s="429"/>
    </row>
    <row r="160" spans="2:12" ht="13.15" customHeight="1" x14ac:dyDescent="0.2">
      <c r="D160" s="429"/>
      <c r="F160" s="429"/>
      <c r="G160" s="429"/>
      <c r="H160" s="429"/>
      <c r="I160" s="429"/>
      <c r="J160" s="429"/>
      <c r="K160" s="429"/>
    </row>
    <row r="161" spans="4:11" ht="13.15" customHeight="1" x14ac:dyDescent="0.2">
      <c r="D161" s="429"/>
      <c r="F161" s="429"/>
      <c r="G161" s="429"/>
      <c r="H161" s="429"/>
      <c r="I161" s="429"/>
      <c r="J161" s="429"/>
      <c r="K161" s="429"/>
    </row>
    <row r="162" spans="4:11" ht="13.15" customHeight="1" x14ac:dyDescent="0.2">
      <c r="D162" s="429"/>
      <c r="F162" s="429"/>
      <c r="G162" s="429"/>
      <c r="H162" s="429"/>
      <c r="I162" s="429"/>
      <c r="J162" s="429"/>
      <c r="K162" s="429"/>
    </row>
    <row r="163" spans="4:11" ht="13.15" customHeight="1" x14ac:dyDescent="0.2">
      <c r="D163" s="429"/>
      <c r="F163" s="429"/>
      <c r="G163" s="429"/>
      <c r="H163" s="429"/>
      <c r="I163" s="429"/>
      <c r="J163" s="429"/>
      <c r="K163" s="429"/>
    </row>
    <row r="164" spans="4:11" ht="13.15" customHeight="1" x14ac:dyDescent="0.2">
      <c r="D164" s="429"/>
      <c r="F164" s="429"/>
      <c r="G164" s="429"/>
      <c r="H164" s="429"/>
      <c r="I164" s="429"/>
      <c r="J164" s="429"/>
      <c r="K164" s="429"/>
    </row>
    <row r="165" spans="4:11" ht="13.15" customHeight="1" x14ac:dyDescent="0.2">
      <c r="D165" s="429"/>
      <c r="F165" s="429"/>
      <c r="G165" s="429"/>
      <c r="H165" s="429"/>
      <c r="I165" s="429"/>
      <c r="J165" s="429"/>
      <c r="K165" s="429"/>
    </row>
    <row r="166" spans="4:11" ht="13.15" customHeight="1" x14ac:dyDescent="0.2">
      <c r="D166" s="429"/>
      <c r="F166" s="429"/>
      <c r="G166" s="429"/>
      <c r="H166" s="429"/>
      <c r="I166" s="429"/>
      <c r="J166" s="429"/>
      <c r="K166" s="429"/>
    </row>
    <row r="167" spans="4:11" ht="13.15" customHeight="1" x14ac:dyDescent="0.2">
      <c r="D167" s="429"/>
      <c r="F167" s="429"/>
      <c r="G167" s="429"/>
      <c r="H167" s="429"/>
      <c r="I167" s="429"/>
      <c r="J167" s="429"/>
      <c r="K167" s="429"/>
    </row>
    <row r="168" spans="4:11" ht="13.15" customHeight="1" x14ac:dyDescent="0.2">
      <c r="D168" s="429"/>
      <c r="F168" s="429"/>
      <c r="G168" s="429"/>
      <c r="H168" s="429"/>
      <c r="I168" s="429"/>
      <c r="J168" s="429"/>
      <c r="K168" s="429"/>
    </row>
    <row r="169" spans="4:11" ht="13.15" customHeight="1" x14ac:dyDescent="0.2">
      <c r="D169" s="429"/>
      <c r="F169" s="429"/>
      <c r="G169" s="429"/>
      <c r="H169" s="429"/>
      <c r="I169" s="429"/>
      <c r="J169" s="429"/>
      <c r="K169" s="429"/>
    </row>
    <row r="170" spans="4:11" ht="13.15" customHeight="1" x14ac:dyDescent="0.2">
      <c r="D170" s="429"/>
      <c r="F170" s="429"/>
      <c r="G170" s="429"/>
      <c r="H170" s="429"/>
      <c r="I170" s="429"/>
      <c r="J170" s="429"/>
      <c r="K170" s="429"/>
    </row>
    <row r="171" spans="4:11" ht="13.15" customHeight="1" x14ac:dyDescent="0.2">
      <c r="D171" s="429"/>
      <c r="F171" s="429"/>
      <c r="G171" s="429"/>
      <c r="H171" s="429"/>
      <c r="I171" s="429"/>
      <c r="J171" s="429"/>
      <c r="K171" s="429"/>
    </row>
    <row r="172" spans="4:11" ht="13.15" customHeight="1" x14ac:dyDescent="0.2">
      <c r="D172" s="429"/>
      <c r="F172" s="429"/>
      <c r="G172" s="429"/>
      <c r="H172" s="429"/>
      <c r="I172" s="429"/>
      <c r="J172" s="429"/>
      <c r="K172" s="429"/>
    </row>
    <row r="173" spans="4:11" ht="13.15" customHeight="1" x14ac:dyDescent="0.2">
      <c r="D173" s="429"/>
      <c r="F173" s="429"/>
      <c r="G173" s="429"/>
      <c r="H173" s="429"/>
      <c r="I173" s="429"/>
      <c r="J173" s="429"/>
      <c r="K173" s="429"/>
    </row>
    <row r="174" spans="4:11" ht="13.15" customHeight="1" x14ac:dyDescent="0.2">
      <c r="D174" s="429"/>
      <c r="F174" s="429"/>
      <c r="G174" s="429"/>
      <c r="H174" s="429"/>
      <c r="I174" s="429"/>
      <c r="J174" s="429"/>
      <c r="K174" s="429"/>
    </row>
    <row r="175" spans="4:11" ht="13.15" customHeight="1" x14ac:dyDescent="0.2">
      <c r="D175" s="429"/>
      <c r="F175" s="429"/>
      <c r="G175" s="429"/>
      <c r="H175" s="429"/>
      <c r="I175" s="429"/>
      <c r="J175" s="429"/>
      <c r="K175" s="429"/>
    </row>
    <row r="176" spans="4:11" ht="13.15" customHeight="1" x14ac:dyDescent="0.2">
      <c r="D176" s="429"/>
      <c r="F176" s="429"/>
      <c r="G176" s="429"/>
      <c r="H176" s="429"/>
      <c r="I176" s="429"/>
      <c r="J176" s="429"/>
      <c r="K176" s="429"/>
    </row>
    <row r="177" spans="4:11" ht="13.15" customHeight="1" x14ac:dyDescent="0.2">
      <c r="D177" s="429"/>
      <c r="F177" s="429"/>
      <c r="G177" s="429"/>
      <c r="H177" s="429"/>
      <c r="I177" s="429"/>
      <c r="J177" s="429"/>
      <c r="K177" s="429"/>
    </row>
    <row r="178" spans="4:11" ht="13.15" customHeight="1" x14ac:dyDescent="0.2">
      <c r="D178" s="429"/>
      <c r="F178" s="429"/>
      <c r="G178" s="429"/>
      <c r="H178" s="429"/>
      <c r="I178" s="429"/>
      <c r="J178" s="429"/>
      <c r="K178" s="429"/>
    </row>
    <row r="179" spans="4:11" ht="13.15" customHeight="1" x14ac:dyDescent="0.2">
      <c r="D179" s="429"/>
      <c r="F179" s="429"/>
      <c r="G179" s="429"/>
      <c r="H179" s="429"/>
      <c r="I179" s="429"/>
      <c r="J179" s="429"/>
      <c r="K179" s="429"/>
    </row>
    <row r="180" spans="4:11" ht="13.15" customHeight="1" x14ac:dyDescent="0.2">
      <c r="D180" s="429"/>
      <c r="F180" s="429"/>
      <c r="G180" s="429"/>
      <c r="H180" s="429"/>
      <c r="I180" s="429"/>
      <c r="J180" s="429"/>
      <c r="K180" s="429"/>
    </row>
    <row r="181" spans="4:11" ht="13.15" customHeight="1" x14ac:dyDescent="0.2">
      <c r="D181" s="429"/>
      <c r="F181" s="429"/>
      <c r="G181" s="429"/>
      <c r="H181" s="429"/>
      <c r="I181" s="429"/>
      <c r="J181" s="429"/>
      <c r="K181" s="429"/>
    </row>
    <row r="182" spans="4:11" ht="13.15" customHeight="1" x14ac:dyDescent="0.2">
      <c r="D182" s="429"/>
      <c r="F182" s="429"/>
      <c r="G182" s="429"/>
      <c r="H182" s="429"/>
      <c r="I182" s="429"/>
      <c r="J182" s="429"/>
      <c r="K182" s="429"/>
    </row>
    <row r="183" spans="4:11" ht="13.15" customHeight="1" x14ac:dyDescent="0.2">
      <c r="D183" s="429"/>
      <c r="F183" s="429"/>
      <c r="G183" s="429"/>
      <c r="H183" s="429"/>
      <c r="I183" s="429"/>
      <c r="J183" s="429"/>
      <c r="K183" s="429"/>
    </row>
    <row r="184" spans="4:11" ht="13.15" customHeight="1" x14ac:dyDescent="0.2">
      <c r="D184" s="429"/>
      <c r="F184" s="429"/>
      <c r="G184" s="429"/>
      <c r="H184" s="429"/>
      <c r="I184" s="429"/>
      <c r="J184" s="429"/>
      <c r="K184" s="429"/>
    </row>
    <row r="185" spans="4:11" ht="13.15" customHeight="1" x14ac:dyDescent="0.2">
      <c r="D185" s="429"/>
      <c r="F185" s="429"/>
      <c r="G185" s="429"/>
      <c r="H185" s="429"/>
      <c r="I185" s="429"/>
      <c r="J185" s="429"/>
      <c r="K185" s="429"/>
    </row>
    <row r="186" spans="4:11" ht="13.15" customHeight="1" x14ac:dyDescent="0.2">
      <c r="D186" s="429"/>
      <c r="F186" s="429"/>
      <c r="G186" s="429"/>
      <c r="H186" s="429"/>
      <c r="I186" s="429"/>
      <c r="J186" s="429"/>
      <c r="K186" s="429"/>
    </row>
    <row r="187" spans="4:11" ht="13.15" customHeight="1" x14ac:dyDescent="0.2">
      <c r="D187" s="429"/>
      <c r="F187" s="429"/>
      <c r="G187" s="429"/>
      <c r="H187" s="429"/>
      <c r="I187" s="429"/>
      <c r="J187" s="429"/>
      <c r="K187" s="429"/>
    </row>
    <row r="188" spans="4:11" ht="13.15" customHeight="1" x14ac:dyDescent="0.2">
      <c r="D188" s="429"/>
      <c r="F188" s="429"/>
      <c r="G188" s="429"/>
      <c r="H188" s="429"/>
      <c r="I188" s="429"/>
      <c r="J188" s="429"/>
      <c r="K188" s="429"/>
    </row>
    <row r="189" spans="4:11" ht="13.15" customHeight="1" x14ac:dyDescent="0.2">
      <c r="D189" s="429"/>
      <c r="F189" s="429"/>
      <c r="G189" s="429"/>
      <c r="H189" s="429"/>
      <c r="I189" s="429"/>
      <c r="J189" s="429"/>
      <c r="K189" s="429"/>
    </row>
    <row r="192" spans="4:11" ht="13.15" customHeight="1" x14ac:dyDescent="0.2">
      <c r="F192" s="429"/>
      <c r="G192" s="429"/>
      <c r="H192" s="429"/>
      <c r="I192" s="429"/>
      <c r="J192" s="429"/>
    </row>
    <row r="193" spans="4:13" ht="13.15" customHeight="1" x14ac:dyDescent="0.2">
      <c r="F193" s="429"/>
      <c r="G193" s="429"/>
      <c r="H193" s="429"/>
      <c r="I193" s="429"/>
      <c r="J193" s="429"/>
    </row>
    <row r="194" spans="4:13" ht="13.15" customHeight="1" x14ac:dyDescent="0.2">
      <c r="F194" s="429"/>
      <c r="G194" s="429"/>
      <c r="H194" s="429"/>
      <c r="I194" s="429"/>
      <c r="J194" s="429"/>
      <c r="M194" s="443"/>
    </row>
    <row r="195" spans="4:13" ht="13.15" customHeight="1" x14ac:dyDescent="0.2">
      <c r="D195" s="429"/>
      <c r="F195" s="429"/>
      <c r="G195" s="429"/>
      <c r="H195" s="429"/>
      <c r="I195" s="429"/>
      <c r="J195" s="429"/>
      <c r="K195" s="429"/>
      <c r="M195" s="443"/>
    </row>
    <row r="196" spans="4:13" ht="13.15" customHeight="1" x14ac:dyDescent="0.2">
      <c r="D196" s="429"/>
      <c r="F196" s="429"/>
      <c r="G196" s="429"/>
      <c r="H196" s="429"/>
      <c r="I196" s="429"/>
      <c r="J196" s="429"/>
      <c r="K196" s="429"/>
    </row>
    <row r="197" spans="4:13" ht="13.15" customHeight="1" x14ac:dyDescent="0.2">
      <c r="D197" s="429"/>
      <c r="F197" s="429"/>
      <c r="G197" s="429"/>
      <c r="H197" s="429"/>
      <c r="I197" s="429"/>
      <c r="J197" s="429"/>
      <c r="K197" s="429"/>
    </row>
    <row r="198" spans="4:13" ht="13.15" customHeight="1" x14ac:dyDescent="0.2">
      <c r="D198" s="429"/>
      <c r="F198" s="429"/>
      <c r="G198" s="429"/>
      <c r="H198" s="429"/>
      <c r="I198" s="429"/>
      <c r="J198" s="429"/>
      <c r="K198" s="429"/>
    </row>
    <row r="199" spans="4:13" ht="13.15" customHeight="1" x14ac:dyDescent="0.2">
      <c r="D199" s="429"/>
      <c r="F199" s="429"/>
      <c r="G199" s="429"/>
      <c r="H199" s="429"/>
      <c r="I199" s="429"/>
      <c r="J199" s="429"/>
      <c r="K199" s="429"/>
    </row>
    <row r="200" spans="4:13" ht="13.15" customHeight="1" x14ac:dyDescent="0.2">
      <c r="F200" s="429"/>
      <c r="G200" s="429"/>
      <c r="H200" s="429"/>
      <c r="I200" s="429"/>
      <c r="J200" s="429"/>
    </row>
    <row r="201" spans="4:13" ht="13.15" customHeight="1" x14ac:dyDescent="0.2">
      <c r="F201" s="429"/>
      <c r="G201" s="429"/>
      <c r="H201" s="429"/>
      <c r="I201" s="429"/>
      <c r="J201" s="429"/>
    </row>
    <row r="202" spans="4:13" ht="13.15" customHeight="1" x14ac:dyDescent="0.2">
      <c r="F202" s="429"/>
      <c r="G202" s="429"/>
      <c r="H202" s="429"/>
      <c r="I202" s="429"/>
      <c r="J202" s="429"/>
    </row>
    <row r="203" spans="4:13" ht="13.15" customHeight="1" x14ac:dyDescent="0.2">
      <c r="F203" s="429"/>
      <c r="G203" s="429"/>
      <c r="H203" s="429"/>
      <c r="I203" s="429"/>
      <c r="J203" s="429"/>
    </row>
    <row r="204" spans="4:13" ht="13.15" customHeight="1" x14ac:dyDescent="0.2">
      <c r="F204" s="429"/>
      <c r="G204" s="429"/>
      <c r="H204" s="429"/>
      <c r="I204" s="429"/>
      <c r="J204" s="429"/>
    </row>
    <row r="340" spans="1:48" s="364" customFormat="1" ht="13.15" customHeight="1" x14ac:dyDescent="0.2">
      <c r="A340" s="429"/>
      <c r="B340" s="429"/>
      <c r="C340" s="429"/>
      <c r="D340" s="450"/>
      <c r="E340" s="429"/>
      <c r="F340" s="451"/>
      <c r="G340" s="451"/>
      <c r="H340" s="451"/>
      <c r="I340" s="451"/>
      <c r="J340" s="451"/>
      <c r="K340" s="443"/>
      <c r="L340" s="429"/>
      <c r="M340" s="429"/>
      <c r="N340" s="429"/>
      <c r="O340" s="429"/>
      <c r="P340" s="429"/>
      <c r="Q340" s="429"/>
      <c r="R340" s="429"/>
      <c r="S340" s="429"/>
      <c r="T340" s="429"/>
      <c r="U340" s="429"/>
      <c r="V340" s="429"/>
      <c r="W340" s="429"/>
      <c r="X340" s="429"/>
      <c r="Y340" s="429"/>
      <c r="Z340" s="429"/>
      <c r="AA340" s="429"/>
      <c r="AB340" s="429"/>
      <c r="AC340" s="429"/>
      <c r="AD340" s="429"/>
      <c r="AE340" s="429"/>
      <c r="AF340" s="429"/>
      <c r="AG340" s="429"/>
      <c r="AH340" s="429"/>
      <c r="AI340" s="429"/>
      <c r="AJ340" s="429"/>
      <c r="AK340" s="429"/>
      <c r="AL340" s="429"/>
      <c r="AM340" s="429"/>
      <c r="AN340" s="429"/>
      <c r="AO340" s="429"/>
      <c r="AP340" s="429"/>
      <c r="AQ340" s="429"/>
      <c r="AR340" s="429"/>
      <c r="AS340" s="429"/>
      <c r="AT340" s="429"/>
      <c r="AU340" s="429"/>
      <c r="AV340" s="429"/>
    </row>
    <row r="341" spans="1:48" s="364" customFormat="1" ht="13.15" customHeight="1" x14ac:dyDescent="0.2">
      <c r="A341" s="429"/>
      <c r="B341" s="429"/>
      <c r="C341" s="429"/>
      <c r="D341" s="450"/>
      <c r="E341" s="429"/>
      <c r="F341" s="451"/>
      <c r="G341" s="451"/>
      <c r="H341" s="451"/>
      <c r="I341" s="451"/>
      <c r="J341" s="451"/>
      <c r="K341" s="443"/>
      <c r="L341" s="429"/>
      <c r="M341" s="429"/>
      <c r="N341" s="429"/>
      <c r="O341" s="429"/>
      <c r="P341" s="429"/>
      <c r="Q341" s="429"/>
      <c r="R341" s="429"/>
      <c r="S341" s="429"/>
      <c r="T341" s="429"/>
      <c r="U341" s="429"/>
      <c r="V341" s="429"/>
      <c r="W341" s="429"/>
      <c r="X341" s="429"/>
      <c r="Y341" s="429"/>
      <c r="Z341" s="429"/>
      <c r="AA341" s="429"/>
      <c r="AB341" s="429"/>
      <c r="AC341" s="429"/>
      <c r="AD341" s="429"/>
      <c r="AE341" s="429"/>
      <c r="AF341" s="429"/>
      <c r="AG341" s="429"/>
      <c r="AH341" s="429"/>
      <c r="AI341" s="429"/>
      <c r="AJ341" s="429"/>
      <c r="AK341" s="429"/>
      <c r="AL341" s="429"/>
      <c r="AM341" s="429"/>
      <c r="AN341" s="429"/>
      <c r="AO341" s="429"/>
      <c r="AP341" s="429"/>
      <c r="AQ341" s="429"/>
      <c r="AR341" s="429"/>
      <c r="AS341" s="429"/>
      <c r="AT341" s="429"/>
      <c r="AU341" s="429"/>
      <c r="AV341" s="429"/>
    </row>
    <row r="342" spans="1:48" s="364" customFormat="1" ht="13.15" customHeight="1" x14ac:dyDescent="0.2">
      <c r="A342" s="429"/>
      <c r="B342" s="429"/>
      <c r="C342" s="429"/>
      <c r="D342" s="450"/>
      <c r="E342" s="429"/>
      <c r="F342" s="451"/>
      <c r="G342" s="451"/>
      <c r="H342" s="451"/>
      <c r="I342" s="451"/>
      <c r="J342" s="451"/>
      <c r="K342" s="443"/>
      <c r="L342" s="429"/>
      <c r="M342" s="429"/>
      <c r="N342" s="429"/>
      <c r="O342" s="429"/>
      <c r="P342" s="429"/>
      <c r="Q342" s="429"/>
      <c r="R342" s="429"/>
      <c r="S342" s="429"/>
      <c r="T342" s="429"/>
      <c r="U342" s="429"/>
      <c r="V342" s="429"/>
      <c r="W342" s="429"/>
      <c r="X342" s="429"/>
      <c r="Y342" s="429"/>
      <c r="Z342" s="429"/>
      <c r="AA342" s="429"/>
      <c r="AB342" s="429"/>
      <c r="AC342" s="429"/>
      <c r="AD342" s="429"/>
      <c r="AE342" s="429"/>
      <c r="AF342" s="429"/>
      <c r="AG342" s="429"/>
      <c r="AH342" s="429"/>
      <c r="AI342" s="429"/>
      <c r="AJ342" s="429"/>
      <c r="AK342" s="429"/>
      <c r="AL342" s="429"/>
      <c r="AM342" s="429"/>
      <c r="AN342" s="429"/>
      <c r="AO342" s="429"/>
      <c r="AP342" s="429"/>
      <c r="AQ342" s="429"/>
      <c r="AR342" s="429"/>
      <c r="AS342" s="429"/>
      <c r="AT342" s="429"/>
      <c r="AU342" s="429"/>
      <c r="AV342" s="429"/>
    </row>
    <row r="343" spans="1:48" s="364" customFormat="1" ht="13.15" customHeight="1" x14ac:dyDescent="0.2">
      <c r="A343" s="429"/>
      <c r="B343" s="429"/>
      <c r="C343" s="429"/>
      <c r="D343" s="450"/>
      <c r="E343" s="429"/>
      <c r="F343" s="451"/>
      <c r="G343" s="451"/>
      <c r="H343" s="451"/>
      <c r="I343" s="451"/>
      <c r="J343" s="451"/>
      <c r="K343" s="443"/>
      <c r="L343" s="429"/>
      <c r="M343" s="429"/>
      <c r="N343" s="429"/>
      <c r="O343" s="429"/>
      <c r="P343" s="429"/>
      <c r="Q343" s="429"/>
      <c r="R343" s="429"/>
      <c r="S343" s="429"/>
      <c r="T343" s="429"/>
      <c r="U343" s="429"/>
      <c r="V343" s="429"/>
      <c r="W343" s="429"/>
      <c r="X343" s="429"/>
      <c r="Y343" s="429"/>
      <c r="Z343" s="429"/>
      <c r="AA343" s="429"/>
      <c r="AB343" s="429"/>
      <c r="AC343" s="429"/>
      <c r="AD343" s="429"/>
      <c r="AE343" s="429"/>
      <c r="AF343" s="429"/>
      <c r="AG343" s="429"/>
      <c r="AH343" s="429"/>
      <c r="AI343" s="429"/>
      <c r="AJ343" s="429"/>
      <c r="AK343" s="429"/>
      <c r="AL343" s="429"/>
      <c r="AM343" s="429"/>
      <c r="AN343" s="429"/>
      <c r="AO343" s="429"/>
      <c r="AP343" s="429"/>
      <c r="AQ343" s="429"/>
      <c r="AR343" s="429"/>
      <c r="AS343" s="429"/>
      <c r="AT343" s="429"/>
      <c r="AU343" s="429"/>
      <c r="AV343" s="429"/>
    </row>
    <row r="344" spans="1:48" s="364" customFormat="1" ht="13.15" customHeight="1" x14ac:dyDescent="0.2">
      <c r="A344" s="429"/>
      <c r="B344" s="429"/>
      <c r="C344" s="429"/>
      <c r="D344" s="450"/>
      <c r="E344" s="429"/>
      <c r="F344" s="451"/>
      <c r="G344" s="451"/>
      <c r="H344" s="451"/>
      <c r="I344" s="451"/>
      <c r="J344" s="451"/>
      <c r="K344" s="443"/>
      <c r="L344" s="429"/>
      <c r="M344" s="429"/>
      <c r="N344" s="429"/>
      <c r="O344" s="429"/>
      <c r="P344" s="429"/>
      <c r="Q344" s="429"/>
      <c r="R344" s="429"/>
      <c r="S344" s="429"/>
      <c r="T344" s="429"/>
      <c r="U344" s="429"/>
      <c r="V344" s="429"/>
      <c r="W344" s="429"/>
      <c r="X344" s="429"/>
      <c r="Y344" s="429"/>
      <c r="Z344" s="429"/>
      <c r="AA344" s="429"/>
      <c r="AB344" s="429"/>
      <c r="AC344" s="429"/>
      <c r="AD344" s="429"/>
      <c r="AE344" s="429"/>
      <c r="AF344" s="429"/>
      <c r="AG344" s="429"/>
      <c r="AH344" s="429"/>
      <c r="AI344" s="429"/>
      <c r="AJ344" s="429"/>
      <c r="AK344" s="429"/>
      <c r="AL344" s="429"/>
      <c r="AM344" s="429"/>
      <c r="AN344" s="429"/>
      <c r="AO344" s="429"/>
      <c r="AP344" s="429"/>
      <c r="AQ344" s="429"/>
      <c r="AR344" s="429"/>
      <c r="AS344" s="429"/>
      <c r="AT344" s="429"/>
      <c r="AU344" s="429"/>
      <c r="AV344" s="429"/>
    </row>
    <row r="345" spans="1:48" s="364" customFormat="1" ht="13.15" customHeight="1" x14ac:dyDescent="0.2">
      <c r="A345" s="429"/>
      <c r="B345" s="429"/>
      <c r="C345" s="429"/>
      <c r="D345" s="450"/>
      <c r="E345" s="429"/>
      <c r="F345" s="451"/>
      <c r="G345" s="451"/>
      <c r="H345" s="451"/>
      <c r="I345" s="451"/>
      <c r="J345" s="451"/>
      <c r="K345" s="443"/>
      <c r="L345" s="429"/>
      <c r="M345" s="429"/>
      <c r="N345" s="429"/>
      <c r="O345" s="429"/>
      <c r="P345" s="429"/>
      <c r="Q345" s="429"/>
      <c r="R345" s="429"/>
      <c r="S345" s="429"/>
      <c r="T345" s="429"/>
      <c r="U345" s="429"/>
      <c r="V345" s="429"/>
      <c r="W345" s="429"/>
      <c r="X345" s="429"/>
      <c r="Y345" s="429"/>
      <c r="Z345" s="429"/>
      <c r="AA345" s="429"/>
      <c r="AB345" s="429"/>
      <c r="AC345" s="429"/>
      <c r="AD345" s="429"/>
      <c r="AE345" s="429"/>
      <c r="AF345" s="429"/>
      <c r="AG345" s="429"/>
      <c r="AH345" s="429"/>
      <c r="AI345" s="429"/>
      <c r="AJ345" s="429"/>
      <c r="AK345" s="429"/>
      <c r="AL345" s="429"/>
      <c r="AM345" s="429"/>
      <c r="AN345" s="429"/>
      <c r="AO345" s="429"/>
      <c r="AP345" s="429"/>
      <c r="AQ345" s="429"/>
      <c r="AR345" s="429"/>
      <c r="AS345" s="429"/>
      <c r="AT345" s="429"/>
      <c r="AU345" s="429"/>
      <c r="AV345" s="429"/>
    </row>
    <row r="346" spans="1:48" s="364" customFormat="1" ht="13.15" customHeight="1" x14ac:dyDescent="0.2">
      <c r="A346" s="429"/>
      <c r="B346" s="429"/>
      <c r="C346" s="429"/>
      <c r="D346" s="450"/>
      <c r="E346" s="429"/>
      <c r="F346" s="451"/>
      <c r="G346" s="451"/>
      <c r="H346" s="451"/>
      <c r="I346" s="451"/>
      <c r="J346" s="451"/>
      <c r="K346" s="443"/>
      <c r="L346" s="429"/>
      <c r="M346" s="429"/>
      <c r="N346" s="429"/>
      <c r="O346" s="429"/>
      <c r="P346" s="429"/>
      <c r="Q346" s="429"/>
      <c r="R346" s="429"/>
      <c r="S346" s="429"/>
      <c r="T346" s="429"/>
      <c r="U346" s="429"/>
      <c r="V346" s="429"/>
      <c r="W346" s="429"/>
      <c r="X346" s="429"/>
      <c r="Y346" s="429"/>
      <c r="Z346" s="429"/>
      <c r="AA346" s="429"/>
      <c r="AB346" s="429"/>
      <c r="AC346" s="429"/>
      <c r="AD346" s="429"/>
      <c r="AE346" s="429"/>
      <c r="AF346" s="429"/>
      <c r="AG346" s="429"/>
      <c r="AH346" s="429"/>
      <c r="AI346" s="429"/>
      <c r="AJ346" s="429"/>
      <c r="AK346" s="429"/>
      <c r="AL346" s="429"/>
      <c r="AM346" s="429"/>
      <c r="AN346" s="429"/>
      <c r="AO346" s="429"/>
      <c r="AP346" s="429"/>
      <c r="AQ346" s="429"/>
      <c r="AR346" s="429"/>
      <c r="AS346" s="429"/>
      <c r="AT346" s="429"/>
      <c r="AU346" s="429"/>
      <c r="AV346" s="429"/>
    </row>
    <row r="347" spans="1:48" s="364" customFormat="1" ht="13.15" customHeight="1" x14ac:dyDescent="0.2">
      <c r="A347" s="429"/>
      <c r="B347" s="429"/>
      <c r="C347" s="429"/>
      <c r="D347" s="450"/>
      <c r="E347" s="429"/>
      <c r="F347" s="451"/>
      <c r="G347" s="451"/>
      <c r="H347" s="451"/>
      <c r="I347" s="451"/>
      <c r="J347" s="451"/>
      <c r="K347" s="443"/>
      <c r="L347" s="429"/>
      <c r="M347" s="429"/>
      <c r="N347" s="429"/>
      <c r="O347" s="429"/>
      <c r="P347" s="429"/>
      <c r="Q347" s="429"/>
      <c r="R347" s="429"/>
      <c r="S347" s="429"/>
      <c r="T347" s="429"/>
      <c r="U347" s="429"/>
      <c r="V347" s="429"/>
      <c r="W347" s="429"/>
      <c r="X347" s="429"/>
      <c r="Y347" s="429"/>
      <c r="Z347" s="429"/>
      <c r="AA347" s="429"/>
      <c r="AB347" s="429"/>
      <c r="AC347" s="429"/>
      <c r="AD347" s="429"/>
      <c r="AE347" s="429"/>
      <c r="AF347" s="429"/>
      <c r="AG347" s="429"/>
      <c r="AH347" s="429"/>
      <c r="AI347" s="429"/>
      <c r="AJ347" s="429"/>
      <c r="AK347" s="429"/>
      <c r="AL347" s="429"/>
      <c r="AM347" s="429"/>
      <c r="AN347" s="429"/>
      <c r="AO347" s="429"/>
      <c r="AP347" s="429"/>
      <c r="AQ347" s="429"/>
      <c r="AR347" s="429"/>
      <c r="AS347" s="429"/>
      <c r="AT347" s="429"/>
      <c r="AU347" s="429"/>
      <c r="AV347" s="429"/>
    </row>
    <row r="348" spans="1:48" s="364" customFormat="1" ht="13.15" customHeight="1" x14ac:dyDescent="0.2">
      <c r="A348" s="429"/>
      <c r="B348" s="429"/>
      <c r="C348" s="429"/>
      <c r="D348" s="450"/>
      <c r="E348" s="429"/>
      <c r="F348" s="451"/>
      <c r="G348" s="451"/>
      <c r="H348" s="451"/>
      <c r="I348" s="451"/>
      <c r="J348" s="451"/>
      <c r="K348" s="443"/>
      <c r="L348" s="429"/>
      <c r="M348" s="429"/>
      <c r="N348" s="429"/>
      <c r="O348" s="429"/>
      <c r="P348" s="429"/>
      <c r="Q348" s="429"/>
      <c r="R348" s="429"/>
      <c r="S348" s="429"/>
      <c r="T348" s="429"/>
      <c r="U348" s="429"/>
      <c r="V348" s="429"/>
      <c r="W348" s="429"/>
      <c r="X348" s="429"/>
      <c r="Y348" s="429"/>
      <c r="Z348" s="429"/>
      <c r="AA348" s="429"/>
      <c r="AB348" s="429"/>
      <c r="AC348" s="429"/>
      <c r="AD348" s="429"/>
      <c r="AE348" s="429"/>
      <c r="AF348" s="429"/>
      <c r="AG348" s="429"/>
      <c r="AH348" s="429"/>
      <c r="AI348" s="429"/>
      <c r="AJ348" s="429"/>
      <c r="AK348" s="429"/>
      <c r="AL348" s="429"/>
      <c r="AM348" s="429"/>
      <c r="AN348" s="429"/>
      <c r="AO348" s="429"/>
      <c r="AP348" s="429"/>
      <c r="AQ348" s="429"/>
      <c r="AR348" s="429"/>
      <c r="AS348" s="429"/>
      <c r="AT348" s="429"/>
      <c r="AU348" s="429"/>
      <c r="AV348" s="429"/>
    </row>
    <row r="349" spans="1:48" s="364" customFormat="1" ht="13.15" customHeight="1" x14ac:dyDescent="0.2">
      <c r="A349" s="429"/>
      <c r="B349" s="429"/>
      <c r="C349" s="429"/>
      <c r="D349" s="450"/>
      <c r="E349" s="429"/>
      <c r="F349" s="451"/>
      <c r="G349" s="451"/>
      <c r="H349" s="451"/>
      <c r="I349" s="451"/>
      <c r="J349" s="451"/>
      <c r="K349" s="443"/>
      <c r="L349" s="429"/>
      <c r="M349" s="429"/>
      <c r="N349" s="429"/>
      <c r="O349" s="429"/>
      <c r="P349" s="429"/>
      <c r="Q349" s="429"/>
      <c r="R349" s="429"/>
      <c r="S349" s="429"/>
      <c r="T349" s="429"/>
      <c r="U349" s="429"/>
      <c r="V349" s="429"/>
      <c r="W349" s="429"/>
      <c r="X349" s="429"/>
      <c r="Y349" s="429"/>
      <c r="Z349" s="429"/>
      <c r="AA349" s="429"/>
      <c r="AB349" s="429"/>
      <c r="AC349" s="429"/>
      <c r="AD349" s="429"/>
      <c r="AE349" s="429"/>
      <c r="AF349" s="429"/>
      <c r="AG349" s="429"/>
      <c r="AH349" s="429"/>
      <c r="AI349" s="429"/>
      <c r="AJ349" s="429"/>
      <c r="AK349" s="429"/>
      <c r="AL349" s="429"/>
      <c r="AM349" s="429"/>
      <c r="AN349" s="429"/>
      <c r="AO349" s="429"/>
      <c r="AP349" s="429"/>
      <c r="AQ349" s="429"/>
      <c r="AR349" s="429"/>
      <c r="AS349" s="429"/>
      <c r="AT349" s="429"/>
      <c r="AU349" s="429"/>
      <c r="AV349" s="429"/>
    </row>
    <row r="350" spans="1:48" s="364" customFormat="1" ht="13.15" customHeight="1" x14ac:dyDescent="0.2">
      <c r="A350" s="429"/>
      <c r="B350" s="429"/>
      <c r="C350" s="429"/>
      <c r="D350" s="450"/>
      <c r="E350" s="429"/>
      <c r="F350" s="451"/>
      <c r="G350" s="451"/>
      <c r="H350" s="451"/>
      <c r="I350" s="451"/>
      <c r="J350" s="451"/>
      <c r="K350" s="443"/>
      <c r="L350" s="429"/>
      <c r="M350" s="429"/>
      <c r="N350" s="429"/>
      <c r="O350" s="429"/>
      <c r="P350" s="429"/>
      <c r="Q350" s="429"/>
      <c r="R350" s="429"/>
      <c r="S350" s="429"/>
      <c r="T350" s="429"/>
      <c r="U350" s="429"/>
      <c r="V350" s="429"/>
      <c r="W350" s="429"/>
      <c r="X350" s="429"/>
      <c r="Y350" s="429"/>
      <c r="Z350" s="429"/>
      <c r="AA350" s="429"/>
      <c r="AB350" s="429"/>
      <c r="AC350" s="429"/>
      <c r="AD350" s="429"/>
      <c r="AE350" s="429"/>
      <c r="AF350" s="429"/>
      <c r="AG350" s="429"/>
      <c r="AH350" s="429"/>
      <c r="AI350" s="429"/>
      <c r="AJ350" s="429"/>
      <c r="AK350" s="429"/>
      <c r="AL350" s="429"/>
      <c r="AM350" s="429"/>
      <c r="AN350" s="429"/>
      <c r="AO350" s="429"/>
      <c r="AP350" s="429"/>
      <c r="AQ350" s="429"/>
      <c r="AR350" s="429"/>
      <c r="AS350" s="429"/>
      <c r="AT350" s="429"/>
      <c r="AU350" s="429"/>
      <c r="AV350" s="429"/>
    </row>
    <row r="351" spans="1:48" s="364" customFormat="1" ht="13.15" customHeight="1" x14ac:dyDescent="0.2">
      <c r="A351" s="429"/>
      <c r="B351" s="429"/>
      <c r="C351" s="429"/>
      <c r="D351" s="450"/>
      <c r="E351" s="429"/>
      <c r="F351" s="451"/>
      <c r="G351" s="451"/>
      <c r="H351" s="451"/>
      <c r="I351" s="451"/>
      <c r="J351" s="451"/>
      <c r="K351" s="443"/>
      <c r="L351" s="429"/>
      <c r="M351" s="429"/>
      <c r="N351" s="429"/>
      <c r="O351" s="429"/>
      <c r="P351" s="429"/>
      <c r="Q351" s="429"/>
      <c r="R351" s="429"/>
      <c r="S351" s="429"/>
      <c r="T351" s="429"/>
      <c r="U351" s="429"/>
      <c r="V351" s="429"/>
      <c r="W351" s="429"/>
      <c r="X351" s="429"/>
      <c r="Y351" s="429"/>
      <c r="Z351" s="429"/>
      <c r="AA351" s="429"/>
      <c r="AB351" s="429"/>
      <c r="AC351" s="429"/>
      <c r="AD351" s="429"/>
      <c r="AE351" s="429"/>
      <c r="AF351" s="429"/>
      <c r="AG351" s="429"/>
      <c r="AH351" s="429"/>
      <c r="AI351" s="429"/>
      <c r="AJ351" s="429"/>
      <c r="AK351" s="429"/>
      <c r="AL351" s="429"/>
      <c r="AM351" s="429"/>
      <c r="AN351" s="429"/>
      <c r="AO351" s="429"/>
      <c r="AP351" s="429"/>
      <c r="AQ351" s="429"/>
      <c r="AR351" s="429"/>
      <c r="AS351" s="429"/>
      <c r="AT351" s="429"/>
      <c r="AU351" s="429"/>
      <c r="AV351" s="429"/>
    </row>
    <row r="352" spans="1:48" s="364" customFormat="1" ht="13.15" customHeight="1" x14ac:dyDescent="0.2">
      <c r="A352" s="429"/>
      <c r="B352" s="429"/>
      <c r="C352" s="429"/>
      <c r="D352" s="450"/>
      <c r="E352" s="429"/>
      <c r="F352" s="451"/>
      <c r="G352" s="451"/>
      <c r="H352" s="451"/>
      <c r="I352" s="451"/>
      <c r="J352" s="451"/>
      <c r="K352" s="443"/>
      <c r="L352" s="429"/>
      <c r="M352" s="429"/>
      <c r="N352" s="429"/>
      <c r="O352" s="429"/>
      <c r="P352" s="429"/>
      <c r="Q352" s="429"/>
      <c r="R352" s="429"/>
      <c r="S352" s="429"/>
      <c r="T352" s="429"/>
      <c r="U352" s="429"/>
      <c r="V352" s="429"/>
      <c r="W352" s="429"/>
      <c r="X352" s="429"/>
      <c r="Y352" s="429"/>
      <c r="Z352" s="429"/>
      <c r="AA352" s="429"/>
      <c r="AB352" s="429"/>
      <c r="AC352" s="429"/>
      <c r="AD352" s="429"/>
      <c r="AE352" s="429"/>
      <c r="AF352" s="429"/>
      <c r="AG352" s="429"/>
      <c r="AH352" s="429"/>
      <c r="AI352" s="429"/>
      <c r="AJ352" s="429"/>
      <c r="AK352" s="429"/>
      <c r="AL352" s="429"/>
      <c r="AM352" s="429"/>
      <c r="AN352" s="429"/>
      <c r="AO352" s="429"/>
      <c r="AP352" s="429"/>
      <c r="AQ352" s="429"/>
      <c r="AR352" s="429"/>
      <c r="AS352" s="429"/>
      <c r="AT352" s="429"/>
      <c r="AU352" s="429"/>
      <c r="AV352" s="429"/>
    </row>
    <row r="353" spans="1:48" s="364" customFormat="1" ht="13.15" customHeight="1" x14ac:dyDescent="0.2">
      <c r="A353" s="429"/>
      <c r="B353" s="429"/>
      <c r="C353" s="429"/>
      <c r="D353" s="450"/>
      <c r="E353" s="429"/>
      <c r="F353" s="451"/>
      <c r="G353" s="451"/>
      <c r="H353" s="451"/>
      <c r="I353" s="451"/>
      <c r="J353" s="451"/>
      <c r="K353" s="443"/>
      <c r="L353" s="429"/>
      <c r="M353" s="429"/>
      <c r="N353" s="429"/>
      <c r="O353" s="429"/>
      <c r="P353" s="429"/>
      <c r="Q353" s="429"/>
      <c r="R353" s="429"/>
      <c r="S353" s="429"/>
      <c r="T353" s="429"/>
      <c r="U353" s="429"/>
      <c r="V353" s="429"/>
      <c r="W353" s="429"/>
      <c r="X353" s="429"/>
      <c r="Y353" s="429"/>
      <c r="Z353" s="429"/>
      <c r="AA353" s="429"/>
      <c r="AB353" s="429"/>
      <c r="AC353" s="429"/>
      <c r="AD353" s="429"/>
      <c r="AE353" s="429"/>
      <c r="AF353" s="429"/>
      <c r="AG353" s="429"/>
      <c r="AH353" s="429"/>
      <c r="AI353" s="429"/>
      <c r="AJ353" s="429"/>
      <c r="AK353" s="429"/>
      <c r="AL353" s="429"/>
      <c r="AM353" s="429"/>
      <c r="AN353" s="429"/>
      <c r="AO353" s="429"/>
      <c r="AP353" s="429"/>
      <c r="AQ353" s="429"/>
      <c r="AR353" s="429"/>
      <c r="AS353" s="429"/>
      <c r="AT353" s="429"/>
      <c r="AU353" s="429"/>
      <c r="AV353" s="429"/>
    </row>
    <row r="354" spans="1:48" s="364" customFormat="1" ht="13.15" customHeight="1" x14ac:dyDescent="0.2">
      <c r="A354" s="429"/>
      <c r="B354" s="429"/>
      <c r="C354" s="429"/>
      <c r="D354" s="450"/>
      <c r="E354" s="429"/>
      <c r="F354" s="451"/>
      <c r="G354" s="451"/>
      <c r="H354" s="451"/>
      <c r="I354" s="451"/>
      <c r="J354" s="451"/>
      <c r="K354" s="443"/>
      <c r="L354" s="429"/>
      <c r="M354" s="429"/>
      <c r="N354" s="429"/>
      <c r="O354" s="429"/>
      <c r="P354" s="429"/>
      <c r="Q354" s="429"/>
      <c r="R354" s="429"/>
      <c r="S354" s="429"/>
      <c r="T354" s="429"/>
      <c r="U354" s="429"/>
      <c r="V354" s="429"/>
      <c r="W354" s="429"/>
      <c r="X354" s="429"/>
      <c r="Y354" s="429"/>
      <c r="Z354" s="429"/>
      <c r="AA354" s="429"/>
      <c r="AB354" s="429"/>
      <c r="AC354" s="429"/>
      <c r="AD354" s="429"/>
      <c r="AE354" s="429"/>
      <c r="AF354" s="429"/>
      <c r="AG354" s="429"/>
      <c r="AH354" s="429"/>
      <c r="AI354" s="429"/>
      <c r="AJ354" s="429"/>
      <c r="AK354" s="429"/>
      <c r="AL354" s="429"/>
      <c r="AM354" s="429"/>
      <c r="AN354" s="429"/>
      <c r="AO354" s="429"/>
      <c r="AP354" s="429"/>
      <c r="AQ354" s="429"/>
      <c r="AR354" s="429"/>
      <c r="AS354" s="429"/>
      <c r="AT354" s="429"/>
      <c r="AU354" s="429"/>
      <c r="AV354" s="429"/>
    </row>
    <row r="355" spans="1:48" s="364" customFormat="1" ht="13.15" customHeight="1" x14ac:dyDescent="0.2">
      <c r="A355" s="429"/>
      <c r="B355" s="429"/>
      <c r="C355" s="429"/>
      <c r="D355" s="450"/>
      <c r="E355" s="429"/>
      <c r="F355" s="451"/>
      <c r="G355" s="451"/>
      <c r="H355" s="451"/>
      <c r="I355" s="451"/>
      <c r="J355" s="451"/>
      <c r="K355" s="443"/>
      <c r="L355" s="429"/>
      <c r="M355" s="429"/>
      <c r="N355" s="429"/>
      <c r="O355" s="429"/>
      <c r="P355" s="429"/>
      <c r="Q355" s="429"/>
      <c r="R355" s="429"/>
      <c r="S355" s="429"/>
      <c r="T355" s="429"/>
      <c r="U355" s="429"/>
      <c r="V355" s="429"/>
      <c r="W355" s="429"/>
      <c r="X355" s="429"/>
      <c r="Y355" s="429"/>
      <c r="Z355" s="429"/>
      <c r="AA355" s="429"/>
      <c r="AB355" s="429"/>
      <c r="AC355" s="429"/>
      <c r="AD355" s="429"/>
      <c r="AE355" s="429"/>
      <c r="AF355" s="429"/>
      <c r="AG355" s="429"/>
      <c r="AH355" s="429"/>
      <c r="AI355" s="429"/>
      <c r="AJ355" s="429"/>
      <c r="AK355" s="429"/>
      <c r="AL355" s="429"/>
      <c r="AM355" s="429"/>
      <c r="AN355" s="429"/>
      <c r="AO355" s="429"/>
      <c r="AP355" s="429"/>
      <c r="AQ355" s="429"/>
      <c r="AR355" s="429"/>
      <c r="AS355" s="429"/>
      <c r="AT355" s="429"/>
      <c r="AU355" s="429"/>
      <c r="AV355" s="429"/>
    </row>
    <row r="356" spans="1:48" s="364" customFormat="1" ht="13.15" customHeight="1" x14ac:dyDescent="0.2">
      <c r="A356" s="429"/>
      <c r="B356" s="429"/>
      <c r="C356" s="429"/>
      <c r="D356" s="450"/>
      <c r="E356" s="429"/>
      <c r="F356" s="451"/>
      <c r="G356" s="451"/>
      <c r="H356" s="451"/>
      <c r="I356" s="451"/>
      <c r="J356" s="451"/>
      <c r="K356" s="443"/>
      <c r="L356" s="429"/>
      <c r="M356" s="429"/>
      <c r="N356" s="429"/>
      <c r="O356" s="429"/>
      <c r="P356" s="429"/>
      <c r="Q356" s="429"/>
      <c r="R356" s="429"/>
      <c r="S356" s="429"/>
      <c r="T356" s="429"/>
      <c r="U356" s="429"/>
      <c r="V356" s="429"/>
      <c r="W356" s="429"/>
      <c r="X356" s="429"/>
      <c r="Y356" s="429"/>
      <c r="Z356" s="429"/>
      <c r="AA356" s="429"/>
      <c r="AB356" s="429"/>
      <c r="AC356" s="429"/>
      <c r="AD356" s="429"/>
      <c r="AE356" s="429"/>
      <c r="AF356" s="429"/>
      <c r="AG356" s="429"/>
      <c r="AH356" s="429"/>
      <c r="AI356" s="429"/>
      <c r="AJ356" s="429"/>
      <c r="AK356" s="429"/>
      <c r="AL356" s="429"/>
      <c r="AM356" s="429"/>
      <c r="AN356" s="429"/>
      <c r="AO356" s="429"/>
      <c r="AP356" s="429"/>
      <c r="AQ356" s="429"/>
      <c r="AR356" s="429"/>
      <c r="AS356" s="429"/>
      <c r="AT356" s="429"/>
      <c r="AU356" s="429"/>
      <c r="AV356" s="429"/>
    </row>
    <row r="357" spans="1:48" s="364" customFormat="1" ht="13.15" customHeight="1" x14ac:dyDescent="0.2">
      <c r="A357" s="429"/>
      <c r="B357" s="429"/>
      <c r="C357" s="429"/>
      <c r="D357" s="450"/>
      <c r="E357" s="429"/>
      <c r="F357" s="451"/>
      <c r="G357" s="451"/>
      <c r="H357" s="451"/>
      <c r="I357" s="451"/>
      <c r="J357" s="451"/>
      <c r="K357" s="443"/>
      <c r="L357" s="429"/>
      <c r="M357" s="429"/>
      <c r="N357" s="429"/>
      <c r="O357" s="429"/>
      <c r="P357" s="429"/>
      <c r="Q357" s="429"/>
      <c r="R357" s="429"/>
      <c r="S357" s="429"/>
      <c r="T357" s="429"/>
      <c r="U357" s="429"/>
      <c r="V357" s="429"/>
      <c r="W357" s="429"/>
      <c r="X357" s="429"/>
      <c r="Y357" s="429"/>
      <c r="Z357" s="429"/>
      <c r="AA357" s="429"/>
      <c r="AB357" s="429"/>
      <c r="AC357" s="429"/>
      <c r="AD357" s="429"/>
      <c r="AE357" s="429"/>
      <c r="AF357" s="429"/>
      <c r="AG357" s="429"/>
      <c r="AH357" s="429"/>
      <c r="AI357" s="429"/>
      <c r="AJ357" s="429"/>
      <c r="AK357" s="429"/>
      <c r="AL357" s="429"/>
      <c r="AM357" s="429"/>
      <c r="AN357" s="429"/>
      <c r="AO357" s="429"/>
      <c r="AP357" s="429"/>
      <c r="AQ357" s="429"/>
      <c r="AR357" s="429"/>
      <c r="AS357" s="429"/>
      <c r="AT357" s="429"/>
      <c r="AU357" s="429"/>
      <c r="AV357" s="429"/>
    </row>
    <row r="358" spans="1:48" s="364" customFormat="1" ht="13.15" customHeight="1" x14ac:dyDescent="0.2">
      <c r="A358" s="429"/>
      <c r="B358" s="429"/>
      <c r="C358" s="429"/>
      <c r="D358" s="450"/>
      <c r="E358" s="429"/>
      <c r="F358" s="451"/>
      <c r="G358" s="451"/>
      <c r="H358" s="451"/>
      <c r="I358" s="451"/>
      <c r="J358" s="451"/>
      <c r="K358" s="443"/>
      <c r="L358" s="429"/>
      <c r="M358" s="429"/>
      <c r="N358" s="429"/>
      <c r="O358" s="429"/>
      <c r="P358" s="429"/>
      <c r="Q358" s="429"/>
      <c r="R358" s="429"/>
      <c r="S358" s="429"/>
      <c r="T358" s="429"/>
      <c r="U358" s="429"/>
      <c r="V358" s="429"/>
      <c r="W358" s="429"/>
      <c r="X358" s="429"/>
      <c r="Y358" s="429"/>
      <c r="Z358" s="429"/>
      <c r="AA358" s="429"/>
      <c r="AB358" s="429"/>
      <c r="AC358" s="429"/>
      <c r="AD358" s="429"/>
      <c r="AE358" s="429"/>
      <c r="AF358" s="429"/>
      <c r="AG358" s="429"/>
      <c r="AH358" s="429"/>
      <c r="AI358" s="429"/>
      <c r="AJ358" s="429"/>
      <c r="AK358" s="429"/>
      <c r="AL358" s="429"/>
      <c r="AM358" s="429"/>
      <c r="AN358" s="429"/>
      <c r="AO358" s="429"/>
      <c r="AP358" s="429"/>
      <c r="AQ358" s="429"/>
      <c r="AR358" s="429"/>
      <c r="AS358" s="429"/>
      <c r="AT358" s="429"/>
      <c r="AU358" s="429"/>
      <c r="AV358" s="429"/>
    </row>
    <row r="359" spans="1:48" s="364" customFormat="1" ht="13.15" customHeight="1" x14ac:dyDescent="0.2">
      <c r="A359" s="429"/>
      <c r="D359" s="421"/>
      <c r="F359" s="422"/>
      <c r="G359" s="422"/>
      <c r="H359" s="422"/>
      <c r="I359" s="422"/>
      <c r="J359" s="422"/>
      <c r="K359" s="423"/>
      <c r="M359" s="429"/>
      <c r="N359" s="429"/>
      <c r="O359" s="429"/>
      <c r="P359" s="429"/>
      <c r="Q359" s="429"/>
      <c r="R359" s="429"/>
      <c r="S359" s="429"/>
      <c r="T359" s="429"/>
      <c r="U359" s="429"/>
      <c r="V359" s="429"/>
      <c r="W359" s="429"/>
      <c r="X359" s="429"/>
      <c r="Y359" s="429"/>
      <c r="Z359" s="429"/>
      <c r="AA359" s="429"/>
      <c r="AB359" s="429"/>
      <c r="AC359" s="429"/>
      <c r="AD359" s="429"/>
      <c r="AE359" s="429"/>
      <c r="AF359" s="429"/>
      <c r="AG359" s="429"/>
      <c r="AH359" s="429"/>
      <c r="AI359" s="429"/>
      <c r="AJ359" s="429"/>
      <c r="AK359" s="429"/>
      <c r="AL359" s="429"/>
      <c r="AM359" s="429"/>
      <c r="AN359" s="429"/>
      <c r="AO359" s="429"/>
      <c r="AP359" s="429"/>
      <c r="AQ359" s="429"/>
      <c r="AR359" s="429"/>
      <c r="AS359" s="429"/>
      <c r="AT359" s="429"/>
      <c r="AU359" s="429"/>
      <c r="AV359" s="429"/>
    </row>
    <row r="360" spans="1:48" s="364" customFormat="1" ht="13.15" customHeight="1" x14ac:dyDescent="0.2">
      <c r="A360" s="429"/>
      <c r="D360" s="421"/>
      <c r="F360" s="422"/>
      <c r="G360" s="422"/>
      <c r="H360" s="422"/>
      <c r="I360" s="422"/>
      <c r="J360" s="422"/>
      <c r="K360" s="423"/>
      <c r="M360" s="429"/>
      <c r="N360" s="429"/>
      <c r="O360" s="429"/>
      <c r="P360" s="429"/>
      <c r="Q360" s="429"/>
      <c r="R360" s="429"/>
      <c r="S360" s="429"/>
      <c r="T360" s="429"/>
      <c r="U360" s="429"/>
      <c r="V360" s="429"/>
      <c r="W360" s="429"/>
      <c r="X360" s="429"/>
      <c r="Y360" s="429"/>
      <c r="Z360" s="429"/>
      <c r="AA360" s="429"/>
      <c r="AB360" s="429"/>
      <c r="AC360" s="429"/>
      <c r="AD360" s="429"/>
      <c r="AE360" s="429"/>
      <c r="AF360" s="429"/>
      <c r="AG360" s="429"/>
      <c r="AH360" s="429"/>
      <c r="AI360" s="429"/>
      <c r="AJ360" s="429"/>
      <c r="AK360" s="429"/>
      <c r="AL360" s="429"/>
      <c r="AM360" s="429"/>
      <c r="AN360" s="429"/>
      <c r="AO360" s="429"/>
      <c r="AP360" s="429"/>
      <c r="AQ360" s="429"/>
      <c r="AR360" s="429"/>
      <c r="AS360" s="429"/>
      <c r="AT360" s="429"/>
      <c r="AU360" s="429"/>
      <c r="AV360" s="429"/>
    </row>
    <row r="361" spans="1:48" s="364" customFormat="1" ht="13.15" customHeight="1" x14ac:dyDescent="0.2">
      <c r="A361" s="429"/>
      <c r="D361" s="421"/>
      <c r="F361" s="422"/>
      <c r="G361" s="422"/>
      <c r="H361" s="422"/>
      <c r="I361" s="422"/>
      <c r="J361" s="422"/>
      <c r="K361" s="423"/>
      <c r="M361" s="429"/>
      <c r="N361" s="429"/>
      <c r="O361" s="429"/>
      <c r="P361" s="429"/>
      <c r="Q361" s="429"/>
      <c r="R361" s="429"/>
      <c r="S361" s="429"/>
      <c r="T361" s="429"/>
      <c r="U361" s="429"/>
      <c r="V361" s="429"/>
      <c r="W361" s="429"/>
      <c r="X361" s="429"/>
      <c r="Y361" s="429"/>
      <c r="Z361" s="429"/>
      <c r="AA361" s="429"/>
      <c r="AB361" s="429"/>
      <c r="AC361" s="429"/>
      <c r="AD361" s="429"/>
      <c r="AE361" s="429"/>
      <c r="AF361" s="429"/>
      <c r="AG361" s="429"/>
      <c r="AH361" s="429"/>
      <c r="AI361" s="429"/>
      <c r="AJ361" s="429"/>
      <c r="AK361" s="429"/>
      <c r="AL361" s="429"/>
      <c r="AM361" s="429"/>
      <c r="AN361" s="429"/>
      <c r="AO361" s="429"/>
      <c r="AP361" s="429"/>
      <c r="AQ361" s="429"/>
      <c r="AR361" s="429"/>
      <c r="AS361" s="429"/>
      <c r="AT361" s="429"/>
      <c r="AU361" s="429"/>
      <c r="AV361" s="429"/>
    </row>
    <row r="362" spans="1:48" s="364" customFormat="1" ht="13.15" customHeight="1" x14ac:dyDescent="0.2">
      <c r="A362" s="429"/>
      <c r="D362" s="421"/>
      <c r="F362" s="422"/>
      <c r="G362" s="422"/>
      <c r="H362" s="422"/>
      <c r="I362" s="422"/>
      <c r="J362" s="422"/>
      <c r="K362" s="423"/>
      <c r="M362" s="429"/>
      <c r="N362" s="429"/>
      <c r="O362" s="429"/>
      <c r="P362" s="429"/>
      <c r="Q362" s="429"/>
      <c r="R362" s="429"/>
      <c r="S362" s="429"/>
      <c r="T362" s="429"/>
      <c r="U362" s="429"/>
      <c r="V362" s="429"/>
      <c r="W362" s="429"/>
      <c r="X362" s="429"/>
      <c r="Y362" s="429"/>
      <c r="Z362" s="429"/>
      <c r="AA362" s="429"/>
      <c r="AB362" s="429"/>
      <c r="AC362" s="429"/>
      <c r="AD362" s="429"/>
      <c r="AE362" s="429"/>
      <c r="AF362" s="429"/>
      <c r="AG362" s="429"/>
      <c r="AH362" s="429"/>
      <c r="AI362" s="429"/>
      <c r="AJ362" s="429"/>
      <c r="AK362" s="429"/>
      <c r="AL362" s="429"/>
      <c r="AM362" s="429"/>
      <c r="AN362" s="429"/>
      <c r="AO362" s="429"/>
      <c r="AP362" s="429"/>
      <c r="AQ362" s="429"/>
      <c r="AR362" s="429"/>
      <c r="AS362" s="429"/>
      <c r="AT362" s="429"/>
      <c r="AU362" s="429"/>
      <c r="AV362" s="429"/>
    </row>
    <row r="363" spans="1:48" s="364" customFormat="1" ht="13.15" customHeight="1" x14ac:dyDescent="0.2">
      <c r="A363" s="429"/>
      <c r="D363" s="421"/>
      <c r="F363" s="422"/>
      <c r="G363" s="422"/>
      <c r="H363" s="422"/>
      <c r="I363" s="422"/>
      <c r="J363" s="422"/>
      <c r="K363" s="423"/>
      <c r="M363" s="429"/>
      <c r="N363" s="429"/>
      <c r="O363" s="429"/>
      <c r="P363" s="429"/>
      <c r="Q363" s="429"/>
      <c r="R363" s="429"/>
      <c r="S363" s="429"/>
      <c r="T363" s="429"/>
      <c r="U363" s="429"/>
      <c r="V363" s="429"/>
      <c r="W363" s="429"/>
      <c r="X363" s="429"/>
      <c r="Y363" s="429"/>
      <c r="Z363" s="429"/>
      <c r="AA363" s="429"/>
      <c r="AB363" s="429"/>
      <c r="AC363" s="429"/>
      <c r="AD363" s="429"/>
      <c r="AE363" s="429"/>
      <c r="AF363" s="429"/>
      <c r="AG363" s="429"/>
      <c r="AH363" s="429"/>
      <c r="AI363" s="429"/>
      <c r="AJ363" s="429"/>
      <c r="AK363" s="429"/>
      <c r="AL363" s="429"/>
      <c r="AM363" s="429"/>
      <c r="AN363" s="429"/>
      <c r="AO363" s="429"/>
      <c r="AP363" s="429"/>
      <c r="AQ363" s="429"/>
      <c r="AR363" s="429"/>
      <c r="AS363" s="429"/>
      <c r="AT363" s="429"/>
      <c r="AU363" s="429"/>
      <c r="AV363" s="429"/>
    </row>
    <row r="364" spans="1:48" s="364" customFormat="1" ht="13.15" customHeight="1" x14ac:dyDescent="0.2">
      <c r="A364" s="429"/>
      <c r="D364" s="421"/>
      <c r="F364" s="422"/>
      <c r="G364" s="422"/>
      <c r="H364" s="422"/>
      <c r="I364" s="422"/>
      <c r="J364" s="422"/>
      <c r="K364" s="423"/>
      <c r="M364" s="429"/>
      <c r="N364" s="429"/>
      <c r="O364" s="429"/>
      <c r="P364" s="429"/>
      <c r="Q364" s="429"/>
      <c r="R364" s="429"/>
      <c r="S364" s="429"/>
      <c r="T364" s="429"/>
      <c r="U364" s="429"/>
      <c r="V364" s="429"/>
      <c r="W364" s="429"/>
      <c r="X364" s="429"/>
      <c r="Y364" s="429"/>
      <c r="Z364" s="429"/>
      <c r="AA364" s="429"/>
      <c r="AB364" s="429"/>
      <c r="AC364" s="429"/>
      <c r="AD364" s="429"/>
      <c r="AE364" s="429"/>
      <c r="AF364" s="429"/>
      <c r="AG364" s="429"/>
      <c r="AH364" s="429"/>
      <c r="AI364" s="429"/>
      <c r="AJ364" s="429"/>
      <c r="AK364" s="429"/>
      <c r="AL364" s="429"/>
      <c r="AM364" s="429"/>
      <c r="AN364" s="429"/>
      <c r="AO364" s="429"/>
      <c r="AP364" s="429"/>
      <c r="AQ364" s="429"/>
      <c r="AR364" s="429"/>
      <c r="AS364" s="429"/>
      <c r="AT364" s="429"/>
      <c r="AU364" s="429"/>
      <c r="AV364" s="429"/>
    </row>
    <row r="365" spans="1:48" s="364" customFormat="1" ht="13.15" customHeight="1" x14ac:dyDescent="0.2">
      <c r="A365" s="429"/>
      <c r="D365" s="421"/>
      <c r="F365" s="422"/>
      <c r="G365" s="422"/>
      <c r="H365" s="422"/>
      <c r="I365" s="422"/>
      <c r="J365" s="422"/>
      <c r="K365" s="423"/>
      <c r="M365" s="429"/>
      <c r="N365" s="429"/>
      <c r="O365" s="429"/>
      <c r="P365" s="429"/>
      <c r="Q365" s="429"/>
      <c r="R365" s="429"/>
      <c r="S365" s="429"/>
      <c r="T365" s="429"/>
      <c r="U365" s="429"/>
      <c r="V365" s="429"/>
      <c r="W365" s="429"/>
      <c r="X365" s="429"/>
      <c r="Y365" s="429"/>
      <c r="Z365" s="429"/>
      <c r="AA365" s="429"/>
      <c r="AB365" s="429"/>
      <c r="AC365" s="429"/>
      <c r="AD365" s="429"/>
      <c r="AE365" s="429"/>
      <c r="AF365" s="429"/>
      <c r="AG365" s="429"/>
      <c r="AH365" s="429"/>
      <c r="AI365" s="429"/>
      <c r="AJ365" s="429"/>
      <c r="AK365" s="429"/>
      <c r="AL365" s="429"/>
      <c r="AM365" s="429"/>
      <c r="AN365" s="429"/>
      <c r="AO365" s="429"/>
      <c r="AP365" s="429"/>
      <c r="AQ365" s="429"/>
      <c r="AR365" s="429"/>
      <c r="AS365" s="429"/>
      <c r="AT365" s="429"/>
      <c r="AU365" s="429"/>
      <c r="AV365" s="429"/>
    </row>
    <row r="366" spans="1:48" s="364" customFormat="1" ht="13.15" customHeight="1" x14ac:dyDescent="0.2">
      <c r="A366" s="429"/>
      <c r="D366" s="421"/>
      <c r="F366" s="422"/>
      <c r="G366" s="422"/>
      <c r="H366" s="422"/>
      <c r="I366" s="422"/>
      <c r="J366" s="422"/>
      <c r="K366" s="423"/>
      <c r="M366" s="429"/>
      <c r="N366" s="429"/>
      <c r="O366" s="429"/>
      <c r="P366" s="429"/>
      <c r="Q366" s="429"/>
      <c r="R366" s="429"/>
      <c r="S366" s="429"/>
      <c r="T366" s="429"/>
      <c r="U366" s="429"/>
      <c r="V366" s="429"/>
      <c r="W366" s="429"/>
      <c r="X366" s="429"/>
      <c r="Y366" s="429"/>
      <c r="Z366" s="429"/>
      <c r="AA366" s="429"/>
      <c r="AB366" s="429"/>
      <c r="AC366" s="429"/>
      <c r="AD366" s="429"/>
      <c r="AE366" s="429"/>
      <c r="AF366" s="429"/>
      <c r="AG366" s="429"/>
      <c r="AH366" s="429"/>
      <c r="AI366" s="429"/>
      <c r="AJ366" s="429"/>
      <c r="AK366" s="429"/>
      <c r="AL366" s="429"/>
      <c r="AM366" s="429"/>
      <c r="AN366" s="429"/>
      <c r="AO366" s="429"/>
      <c r="AP366" s="429"/>
      <c r="AQ366" s="429"/>
      <c r="AR366" s="429"/>
      <c r="AS366" s="429"/>
      <c r="AT366" s="429"/>
      <c r="AU366" s="429"/>
      <c r="AV366" s="429"/>
    </row>
    <row r="367" spans="1:48" s="364" customFormat="1" ht="13.15" customHeight="1" x14ac:dyDescent="0.2">
      <c r="A367" s="429"/>
      <c r="D367" s="421"/>
      <c r="F367" s="422"/>
      <c r="G367" s="422"/>
      <c r="H367" s="422"/>
      <c r="I367" s="422"/>
      <c r="J367" s="422"/>
      <c r="K367" s="423"/>
      <c r="M367" s="429"/>
      <c r="N367" s="429"/>
      <c r="O367" s="429"/>
      <c r="P367" s="429"/>
      <c r="Q367" s="429"/>
      <c r="R367" s="429"/>
      <c r="S367" s="429"/>
      <c r="T367" s="429"/>
      <c r="U367" s="429"/>
      <c r="V367" s="429"/>
      <c r="W367" s="429"/>
      <c r="X367" s="429"/>
      <c r="Y367" s="429"/>
      <c r="Z367" s="429"/>
      <c r="AA367" s="429"/>
      <c r="AB367" s="429"/>
      <c r="AC367" s="429"/>
      <c r="AD367" s="429"/>
      <c r="AE367" s="429"/>
      <c r="AF367" s="429"/>
      <c r="AG367" s="429"/>
      <c r="AH367" s="429"/>
      <c r="AI367" s="429"/>
      <c r="AJ367" s="429"/>
      <c r="AK367" s="429"/>
      <c r="AL367" s="429"/>
      <c r="AM367" s="429"/>
      <c r="AN367" s="429"/>
      <c r="AO367" s="429"/>
      <c r="AP367" s="429"/>
      <c r="AQ367" s="429"/>
      <c r="AR367" s="429"/>
      <c r="AS367" s="429"/>
      <c r="AT367" s="429"/>
      <c r="AU367" s="429"/>
      <c r="AV367" s="429"/>
    </row>
    <row r="368" spans="1:48" s="364" customFormat="1" ht="13.15" customHeight="1" x14ac:dyDescent="0.2">
      <c r="A368" s="429"/>
      <c r="D368" s="421"/>
      <c r="F368" s="422"/>
      <c r="G368" s="422"/>
      <c r="H368" s="422"/>
      <c r="I368" s="422"/>
      <c r="J368" s="422"/>
      <c r="K368" s="423"/>
      <c r="M368" s="429"/>
      <c r="N368" s="429"/>
      <c r="O368" s="429"/>
      <c r="P368" s="429"/>
      <c r="Q368" s="429"/>
      <c r="R368" s="429"/>
      <c r="S368" s="429"/>
      <c r="T368" s="429"/>
      <c r="U368" s="429"/>
      <c r="V368" s="429"/>
      <c r="W368" s="429"/>
      <c r="X368" s="429"/>
      <c r="Y368" s="429"/>
      <c r="Z368" s="429"/>
      <c r="AA368" s="429"/>
      <c r="AB368" s="429"/>
      <c r="AC368" s="429"/>
      <c r="AD368" s="429"/>
      <c r="AE368" s="429"/>
      <c r="AF368" s="429"/>
      <c r="AG368" s="429"/>
      <c r="AH368" s="429"/>
      <c r="AI368" s="429"/>
      <c r="AJ368" s="429"/>
      <c r="AK368" s="429"/>
      <c r="AL368" s="429"/>
      <c r="AM368" s="429"/>
      <c r="AN368" s="429"/>
      <c r="AO368" s="429"/>
      <c r="AP368" s="429"/>
      <c r="AQ368" s="429"/>
      <c r="AR368" s="429"/>
      <c r="AS368" s="429"/>
      <c r="AT368" s="429"/>
      <c r="AU368" s="429"/>
      <c r="AV368" s="429"/>
    </row>
    <row r="369" spans="1:48" s="364" customFormat="1" ht="13.15" customHeight="1" x14ac:dyDescent="0.2">
      <c r="A369" s="429"/>
      <c r="D369" s="421"/>
      <c r="F369" s="422"/>
      <c r="G369" s="422"/>
      <c r="H369" s="422"/>
      <c r="I369" s="422"/>
      <c r="J369" s="422"/>
      <c r="K369" s="423"/>
      <c r="M369" s="429"/>
      <c r="N369" s="429"/>
      <c r="O369" s="429"/>
      <c r="P369" s="429"/>
      <c r="Q369" s="429"/>
      <c r="R369" s="429"/>
      <c r="S369" s="429"/>
      <c r="T369" s="429"/>
      <c r="U369" s="429"/>
      <c r="V369" s="429"/>
      <c r="W369" s="429"/>
      <c r="X369" s="429"/>
      <c r="Y369" s="429"/>
      <c r="Z369" s="429"/>
      <c r="AA369" s="429"/>
      <c r="AB369" s="429"/>
      <c r="AC369" s="429"/>
      <c r="AD369" s="429"/>
      <c r="AE369" s="429"/>
      <c r="AF369" s="429"/>
      <c r="AG369" s="429"/>
      <c r="AH369" s="429"/>
      <c r="AI369" s="429"/>
      <c r="AJ369" s="429"/>
      <c r="AK369" s="429"/>
      <c r="AL369" s="429"/>
      <c r="AM369" s="429"/>
      <c r="AN369" s="429"/>
      <c r="AO369" s="429"/>
      <c r="AP369" s="429"/>
      <c r="AQ369" s="429"/>
      <c r="AR369" s="429"/>
      <c r="AS369" s="429"/>
      <c r="AT369" s="429"/>
      <c r="AU369" s="429"/>
      <c r="AV369" s="429"/>
    </row>
    <row r="370" spans="1:48" s="364" customFormat="1" ht="13.15" customHeight="1" x14ac:dyDescent="0.2">
      <c r="A370" s="429"/>
      <c r="D370" s="421"/>
      <c r="F370" s="422"/>
      <c r="G370" s="422"/>
      <c r="H370" s="422"/>
      <c r="I370" s="422"/>
      <c r="J370" s="422"/>
      <c r="K370" s="423"/>
      <c r="M370" s="429"/>
      <c r="N370" s="429"/>
      <c r="O370" s="429"/>
      <c r="P370" s="429"/>
      <c r="Q370" s="429"/>
      <c r="R370" s="429"/>
      <c r="S370" s="429"/>
      <c r="T370" s="429"/>
      <c r="U370" s="429"/>
      <c r="V370" s="429"/>
      <c r="W370" s="429"/>
      <c r="X370" s="429"/>
      <c r="Y370" s="429"/>
      <c r="Z370" s="429"/>
      <c r="AA370" s="429"/>
      <c r="AB370" s="429"/>
      <c r="AC370" s="429"/>
      <c r="AD370" s="429"/>
      <c r="AE370" s="429"/>
      <c r="AF370" s="429"/>
      <c r="AG370" s="429"/>
      <c r="AH370" s="429"/>
      <c r="AI370" s="429"/>
      <c r="AJ370" s="429"/>
      <c r="AK370" s="429"/>
      <c r="AL370" s="429"/>
      <c r="AM370" s="429"/>
      <c r="AN370" s="429"/>
      <c r="AO370" s="429"/>
      <c r="AP370" s="429"/>
      <c r="AQ370" s="429"/>
      <c r="AR370" s="429"/>
      <c r="AS370" s="429"/>
      <c r="AT370" s="429"/>
      <c r="AU370" s="429"/>
      <c r="AV370" s="429"/>
    </row>
    <row r="371" spans="1:48" s="364" customFormat="1" ht="13.15" customHeight="1" x14ac:dyDescent="0.2">
      <c r="A371" s="429"/>
      <c r="D371" s="421"/>
      <c r="F371" s="422"/>
      <c r="G371" s="422"/>
      <c r="H371" s="422"/>
      <c r="I371" s="422"/>
      <c r="J371" s="422"/>
      <c r="K371" s="423"/>
      <c r="M371" s="429"/>
      <c r="N371" s="429"/>
      <c r="O371" s="429"/>
      <c r="P371" s="429"/>
      <c r="Q371" s="429"/>
      <c r="R371" s="429"/>
      <c r="S371" s="429"/>
      <c r="T371" s="429"/>
      <c r="U371" s="429"/>
      <c r="V371" s="429"/>
      <c r="W371" s="429"/>
      <c r="X371" s="429"/>
      <c r="Y371" s="429"/>
      <c r="Z371" s="429"/>
      <c r="AA371" s="429"/>
      <c r="AB371" s="429"/>
      <c r="AC371" s="429"/>
      <c r="AD371" s="429"/>
      <c r="AE371" s="429"/>
      <c r="AF371" s="429"/>
      <c r="AG371" s="429"/>
      <c r="AH371" s="429"/>
      <c r="AI371" s="429"/>
      <c r="AJ371" s="429"/>
      <c r="AK371" s="429"/>
      <c r="AL371" s="429"/>
      <c r="AM371" s="429"/>
      <c r="AN371" s="429"/>
      <c r="AO371" s="429"/>
      <c r="AP371" s="429"/>
      <c r="AQ371" s="429"/>
      <c r="AR371" s="429"/>
      <c r="AS371" s="429"/>
      <c r="AT371" s="429"/>
      <c r="AU371" s="429"/>
      <c r="AV371" s="429"/>
    </row>
    <row r="372" spans="1:48" s="364" customFormat="1" ht="13.15" customHeight="1" x14ac:dyDescent="0.2">
      <c r="A372" s="429"/>
      <c r="D372" s="421"/>
      <c r="F372" s="422"/>
      <c r="G372" s="422"/>
      <c r="H372" s="422"/>
      <c r="I372" s="422"/>
      <c r="J372" s="422"/>
      <c r="K372" s="423"/>
      <c r="M372" s="429"/>
      <c r="N372" s="429"/>
      <c r="O372" s="429"/>
      <c r="P372" s="429"/>
      <c r="Q372" s="429"/>
      <c r="R372" s="429"/>
      <c r="S372" s="429"/>
      <c r="T372" s="429"/>
      <c r="U372" s="429"/>
      <c r="V372" s="429"/>
      <c r="W372" s="429"/>
      <c r="X372" s="429"/>
      <c r="Y372" s="429"/>
      <c r="Z372" s="429"/>
      <c r="AA372" s="429"/>
      <c r="AB372" s="429"/>
      <c r="AC372" s="429"/>
      <c r="AD372" s="429"/>
      <c r="AE372" s="429"/>
      <c r="AF372" s="429"/>
      <c r="AG372" s="429"/>
      <c r="AH372" s="429"/>
      <c r="AI372" s="429"/>
      <c r="AJ372" s="429"/>
      <c r="AK372" s="429"/>
      <c r="AL372" s="429"/>
      <c r="AM372" s="429"/>
      <c r="AN372" s="429"/>
      <c r="AO372" s="429"/>
      <c r="AP372" s="429"/>
      <c r="AQ372" s="429"/>
      <c r="AR372" s="429"/>
      <c r="AS372" s="429"/>
      <c r="AT372" s="429"/>
      <c r="AU372" s="429"/>
      <c r="AV372" s="429"/>
    </row>
    <row r="373" spans="1:48" s="364" customFormat="1" ht="13.15" customHeight="1" x14ac:dyDescent="0.2">
      <c r="A373" s="429"/>
      <c r="D373" s="421"/>
      <c r="F373" s="422"/>
      <c r="G373" s="422"/>
      <c r="H373" s="422"/>
      <c r="I373" s="422"/>
      <c r="J373" s="422"/>
      <c r="K373" s="423"/>
      <c r="M373" s="429"/>
      <c r="N373" s="429"/>
      <c r="O373" s="429"/>
      <c r="P373" s="429"/>
      <c r="Q373" s="429"/>
      <c r="R373" s="429"/>
      <c r="S373" s="429"/>
      <c r="T373" s="429"/>
      <c r="U373" s="429"/>
      <c r="V373" s="429"/>
      <c r="W373" s="429"/>
      <c r="X373" s="429"/>
      <c r="Y373" s="429"/>
      <c r="Z373" s="429"/>
      <c r="AA373" s="429"/>
      <c r="AB373" s="429"/>
      <c r="AC373" s="429"/>
      <c r="AD373" s="429"/>
      <c r="AE373" s="429"/>
      <c r="AF373" s="429"/>
      <c r="AG373" s="429"/>
      <c r="AH373" s="429"/>
      <c r="AI373" s="429"/>
      <c r="AJ373" s="429"/>
      <c r="AK373" s="429"/>
      <c r="AL373" s="429"/>
      <c r="AM373" s="429"/>
      <c r="AN373" s="429"/>
      <c r="AO373" s="429"/>
      <c r="AP373" s="429"/>
      <c r="AQ373" s="429"/>
      <c r="AR373" s="429"/>
      <c r="AS373" s="429"/>
      <c r="AT373" s="429"/>
      <c r="AU373" s="429"/>
      <c r="AV373" s="429"/>
    </row>
    <row r="374" spans="1:48" s="364" customFormat="1" ht="13.15" customHeight="1" x14ac:dyDescent="0.2">
      <c r="A374" s="429"/>
      <c r="D374" s="421"/>
      <c r="F374" s="422"/>
      <c r="G374" s="422"/>
      <c r="H374" s="422"/>
      <c r="I374" s="422"/>
      <c r="J374" s="422"/>
      <c r="K374" s="423"/>
      <c r="M374" s="429"/>
      <c r="N374" s="429"/>
      <c r="O374" s="429"/>
      <c r="P374" s="429"/>
      <c r="Q374" s="429"/>
      <c r="R374" s="429"/>
      <c r="S374" s="429"/>
      <c r="T374" s="429"/>
      <c r="U374" s="429"/>
      <c r="V374" s="429"/>
      <c r="W374" s="429"/>
      <c r="X374" s="429"/>
      <c r="Y374" s="429"/>
      <c r="Z374" s="429"/>
      <c r="AA374" s="429"/>
      <c r="AB374" s="429"/>
      <c r="AC374" s="429"/>
      <c r="AD374" s="429"/>
      <c r="AE374" s="429"/>
      <c r="AF374" s="429"/>
      <c r="AG374" s="429"/>
      <c r="AH374" s="429"/>
      <c r="AI374" s="429"/>
      <c r="AJ374" s="429"/>
      <c r="AK374" s="429"/>
      <c r="AL374" s="429"/>
      <c r="AM374" s="429"/>
      <c r="AN374" s="429"/>
      <c r="AO374" s="429"/>
      <c r="AP374" s="429"/>
      <c r="AQ374" s="429"/>
      <c r="AR374" s="429"/>
      <c r="AS374" s="429"/>
      <c r="AT374" s="429"/>
      <c r="AU374" s="429"/>
      <c r="AV374" s="429"/>
    </row>
    <row r="375" spans="1:48" s="364" customFormat="1" ht="13.15" customHeight="1" x14ac:dyDescent="0.2">
      <c r="A375" s="429"/>
      <c r="D375" s="421"/>
      <c r="F375" s="422"/>
      <c r="G375" s="422"/>
      <c r="H375" s="422"/>
      <c r="I375" s="422"/>
      <c r="J375" s="422"/>
      <c r="K375" s="423"/>
      <c r="M375" s="429"/>
      <c r="N375" s="429"/>
      <c r="O375" s="429"/>
      <c r="P375" s="429"/>
      <c r="Q375" s="429"/>
      <c r="R375" s="429"/>
      <c r="S375" s="429"/>
      <c r="T375" s="429"/>
      <c r="U375" s="429"/>
      <c r="V375" s="429"/>
      <c r="W375" s="429"/>
      <c r="X375" s="429"/>
      <c r="Y375" s="429"/>
      <c r="Z375" s="429"/>
      <c r="AA375" s="429"/>
      <c r="AB375" s="429"/>
      <c r="AC375" s="429"/>
      <c r="AD375" s="429"/>
      <c r="AE375" s="429"/>
      <c r="AF375" s="429"/>
      <c r="AG375" s="429"/>
      <c r="AH375" s="429"/>
      <c r="AI375" s="429"/>
      <c r="AJ375" s="429"/>
      <c r="AK375" s="429"/>
      <c r="AL375" s="429"/>
      <c r="AM375" s="429"/>
      <c r="AN375" s="429"/>
      <c r="AO375" s="429"/>
      <c r="AP375" s="429"/>
      <c r="AQ375" s="429"/>
      <c r="AR375" s="429"/>
      <c r="AS375" s="429"/>
      <c r="AT375" s="429"/>
      <c r="AU375" s="429"/>
      <c r="AV375" s="429"/>
    </row>
    <row r="376" spans="1:48" s="364" customFormat="1" ht="13.15" customHeight="1" x14ac:dyDescent="0.2">
      <c r="A376" s="429"/>
      <c r="D376" s="421"/>
      <c r="F376" s="422"/>
      <c r="G376" s="422"/>
      <c r="H376" s="422"/>
      <c r="I376" s="422"/>
      <c r="J376" s="422"/>
      <c r="K376" s="423"/>
      <c r="M376" s="429"/>
      <c r="N376" s="429"/>
      <c r="O376" s="429"/>
      <c r="P376" s="429"/>
      <c r="Q376" s="429"/>
      <c r="R376" s="429"/>
      <c r="S376" s="429"/>
      <c r="T376" s="429"/>
      <c r="U376" s="429"/>
      <c r="V376" s="429"/>
      <c r="W376" s="429"/>
      <c r="X376" s="429"/>
      <c r="Y376" s="429"/>
      <c r="Z376" s="429"/>
      <c r="AA376" s="429"/>
      <c r="AB376" s="429"/>
      <c r="AC376" s="429"/>
      <c r="AD376" s="429"/>
      <c r="AE376" s="429"/>
      <c r="AF376" s="429"/>
      <c r="AG376" s="429"/>
      <c r="AH376" s="429"/>
      <c r="AI376" s="429"/>
      <c r="AJ376" s="429"/>
      <c r="AK376" s="429"/>
      <c r="AL376" s="429"/>
      <c r="AM376" s="429"/>
      <c r="AN376" s="429"/>
      <c r="AO376" s="429"/>
      <c r="AP376" s="429"/>
      <c r="AQ376" s="429"/>
      <c r="AR376" s="429"/>
      <c r="AS376" s="429"/>
      <c r="AT376" s="429"/>
      <c r="AU376" s="429"/>
      <c r="AV376" s="429"/>
    </row>
    <row r="377" spans="1:48" s="364" customFormat="1" ht="13.15" customHeight="1" x14ac:dyDescent="0.2">
      <c r="A377" s="429"/>
      <c r="D377" s="421"/>
      <c r="F377" s="422"/>
      <c r="G377" s="422"/>
      <c r="H377" s="422"/>
      <c r="I377" s="422"/>
      <c r="J377" s="422"/>
      <c r="K377" s="423"/>
      <c r="M377" s="429"/>
      <c r="N377" s="429"/>
      <c r="O377" s="429"/>
      <c r="P377" s="429"/>
      <c r="Q377" s="429"/>
      <c r="R377" s="429"/>
      <c r="S377" s="429"/>
      <c r="T377" s="429"/>
      <c r="U377" s="429"/>
      <c r="V377" s="429"/>
      <c r="W377" s="429"/>
      <c r="X377" s="429"/>
      <c r="Y377" s="429"/>
      <c r="Z377" s="429"/>
      <c r="AA377" s="429"/>
      <c r="AB377" s="429"/>
      <c r="AC377" s="429"/>
      <c r="AD377" s="429"/>
      <c r="AE377" s="429"/>
      <c r="AF377" s="429"/>
      <c r="AG377" s="429"/>
      <c r="AH377" s="429"/>
      <c r="AI377" s="429"/>
      <c r="AJ377" s="429"/>
      <c r="AK377" s="429"/>
      <c r="AL377" s="429"/>
      <c r="AM377" s="429"/>
      <c r="AN377" s="429"/>
      <c r="AO377" s="429"/>
      <c r="AP377" s="429"/>
      <c r="AQ377" s="429"/>
      <c r="AR377" s="429"/>
      <c r="AS377" s="429"/>
      <c r="AT377" s="429"/>
      <c r="AU377" s="429"/>
      <c r="AV377" s="429"/>
    </row>
    <row r="378" spans="1:48" s="364" customFormat="1" ht="13.15" customHeight="1" x14ac:dyDescent="0.2">
      <c r="A378" s="429"/>
      <c r="D378" s="421"/>
      <c r="F378" s="422"/>
      <c r="G378" s="422"/>
      <c r="H378" s="422"/>
      <c r="I378" s="422"/>
      <c r="J378" s="422"/>
      <c r="K378" s="423"/>
      <c r="M378" s="429"/>
      <c r="N378" s="429"/>
      <c r="O378" s="429"/>
      <c r="P378" s="429"/>
      <c r="Q378" s="429"/>
      <c r="R378" s="429"/>
      <c r="S378" s="429"/>
      <c r="T378" s="429"/>
      <c r="U378" s="429"/>
      <c r="V378" s="429"/>
      <c r="W378" s="429"/>
      <c r="X378" s="429"/>
      <c r="Y378" s="429"/>
      <c r="Z378" s="429"/>
      <c r="AA378" s="429"/>
      <c r="AB378" s="429"/>
      <c r="AC378" s="429"/>
      <c r="AD378" s="429"/>
      <c r="AE378" s="429"/>
      <c r="AF378" s="429"/>
      <c r="AG378" s="429"/>
      <c r="AH378" s="429"/>
      <c r="AI378" s="429"/>
      <c r="AJ378" s="429"/>
      <c r="AK378" s="429"/>
      <c r="AL378" s="429"/>
      <c r="AM378" s="429"/>
      <c r="AN378" s="429"/>
      <c r="AO378" s="429"/>
      <c r="AP378" s="429"/>
      <c r="AQ378" s="429"/>
      <c r="AR378" s="429"/>
      <c r="AS378" s="429"/>
      <c r="AT378" s="429"/>
      <c r="AU378" s="429"/>
      <c r="AV378" s="429"/>
    </row>
    <row r="379" spans="1:48" s="364" customFormat="1" ht="13.15" customHeight="1" x14ac:dyDescent="0.2">
      <c r="A379" s="429"/>
      <c r="D379" s="421"/>
      <c r="F379" s="422"/>
      <c r="G379" s="422"/>
      <c r="H379" s="422"/>
      <c r="I379" s="422"/>
      <c r="J379" s="422"/>
      <c r="K379" s="423"/>
      <c r="M379" s="429"/>
      <c r="N379" s="429"/>
      <c r="O379" s="429"/>
      <c r="P379" s="429"/>
      <c r="Q379" s="429"/>
      <c r="R379" s="429"/>
      <c r="S379" s="429"/>
      <c r="T379" s="429"/>
      <c r="U379" s="429"/>
      <c r="V379" s="429"/>
      <c r="W379" s="429"/>
      <c r="X379" s="429"/>
      <c r="Y379" s="429"/>
      <c r="Z379" s="429"/>
      <c r="AA379" s="429"/>
      <c r="AB379" s="429"/>
      <c r="AC379" s="429"/>
      <c r="AD379" s="429"/>
      <c r="AE379" s="429"/>
      <c r="AF379" s="429"/>
      <c r="AG379" s="429"/>
      <c r="AH379" s="429"/>
      <c r="AI379" s="429"/>
      <c r="AJ379" s="429"/>
      <c r="AK379" s="429"/>
      <c r="AL379" s="429"/>
      <c r="AM379" s="429"/>
      <c r="AN379" s="429"/>
      <c r="AO379" s="429"/>
      <c r="AP379" s="429"/>
      <c r="AQ379" s="429"/>
      <c r="AR379" s="429"/>
      <c r="AS379" s="429"/>
      <c r="AT379" s="429"/>
      <c r="AU379" s="429"/>
      <c r="AV379" s="429"/>
    </row>
    <row r="380" spans="1:48" s="364" customFormat="1" ht="13.15" customHeight="1" x14ac:dyDescent="0.2">
      <c r="A380" s="429"/>
      <c r="D380" s="421"/>
      <c r="F380" s="422"/>
      <c r="G380" s="422"/>
      <c r="H380" s="422"/>
      <c r="I380" s="422"/>
      <c r="J380" s="422"/>
      <c r="K380" s="423"/>
      <c r="M380" s="429"/>
      <c r="N380" s="429"/>
      <c r="O380" s="429"/>
      <c r="P380" s="429"/>
      <c r="Q380" s="429"/>
      <c r="R380" s="429"/>
      <c r="S380" s="429"/>
      <c r="T380" s="429"/>
      <c r="U380" s="429"/>
      <c r="V380" s="429"/>
      <c r="W380" s="429"/>
      <c r="X380" s="429"/>
      <c r="Y380" s="429"/>
      <c r="Z380" s="429"/>
      <c r="AA380" s="429"/>
      <c r="AB380" s="429"/>
      <c r="AC380" s="429"/>
      <c r="AD380" s="429"/>
      <c r="AE380" s="429"/>
      <c r="AF380" s="429"/>
      <c r="AG380" s="429"/>
      <c r="AH380" s="429"/>
      <c r="AI380" s="429"/>
      <c r="AJ380" s="429"/>
      <c r="AK380" s="429"/>
      <c r="AL380" s="429"/>
      <c r="AM380" s="429"/>
      <c r="AN380" s="429"/>
      <c r="AO380" s="429"/>
      <c r="AP380" s="429"/>
      <c r="AQ380" s="429"/>
      <c r="AR380" s="429"/>
      <c r="AS380" s="429"/>
      <c r="AT380" s="429"/>
      <c r="AU380" s="429"/>
      <c r="AV380" s="429"/>
    </row>
    <row r="381" spans="1:48" s="364" customFormat="1" ht="13.15" customHeight="1" x14ac:dyDescent="0.2">
      <c r="A381" s="429"/>
      <c r="D381" s="421"/>
      <c r="F381" s="422"/>
      <c r="G381" s="422"/>
      <c r="H381" s="422"/>
      <c r="I381" s="422"/>
      <c r="J381" s="422"/>
      <c r="K381" s="423"/>
      <c r="M381" s="429"/>
      <c r="N381" s="429"/>
      <c r="O381" s="429"/>
      <c r="P381" s="429"/>
      <c r="Q381" s="429"/>
      <c r="R381" s="429"/>
      <c r="S381" s="429"/>
      <c r="T381" s="429"/>
      <c r="U381" s="429"/>
      <c r="V381" s="429"/>
      <c r="W381" s="429"/>
      <c r="X381" s="429"/>
      <c r="Y381" s="429"/>
      <c r="Z381" s="429"/>
      <c r="AA381" s="429"/>
      <c r="AB381" s="429"/>
      <c r="AC381" s="429"/>
      <c r="AD381" s="429"/>
      <c r="AE381" s="429"/>
      <c r="AF381" s="429"/>
      <c r="AG381" s="429"/>
      <c r="AH381" s="429"/>
      <c r="AI381" s="429"/>
      <c r="AJ381" s="429"/>
      <c r="AK381" s="429"/>
      <c r="AL381" s="429"/>
      <c r="AM381" s="429"/>
      <c r="AN381" s="429"/>
      <c r="AO381" s="429"/>
      <c r="AP381" s="429"/>
      <c r="AQ381" s="429"/>
      <c r="AR381" s="429"/>
      <c r="AS381" s="429"/>
      <c r="AT381" s="429"/>
      <c r="AU381" s="429"/>
      <c r="AV381" s="429"/>
    </row>
    <row r="382" spans="1:48" s="364" customFormat="1" ht="13.15" customHeight="1" x14ac:dyDescent="0.2">
      <c r="A382" s="429"/>
      <c r="D382" s="421"/>
      <c r="F382" s="422"/>
      <c r="G382" s="422"/>
      <c r="H382" s="422"/>
      <c r="I382" s="422"/>
      <c r="J382" s="422"/>
      <c r="K382" s="423"/>
      <c r="M382" s="429"/>
      <c r="N382" s="429"/>
      <c r="O382" s="429"/>
      <c r="P382" s="429"/>
      <c r="Q382" s="429"/>
      <c r="R382" s="429"/>
      <c r="S382" s="429"/>
      <c r="T382" s="429"/>
      <c r="U382" s="429"/>
      <c r="V382" s="429"/>
      <c r="W382" s="429"/>
      <c r="X382" s="429"/>
      <c r="Y382" s="429"/>
      <c r="Z382" s="429"/>
      <c r="AA382" s="429"/>
      <c r="AB382" s="429"/>
      <c r="AC382" s="429"/>
      <c r="AD382" s="429"/>
      <c r="AE382" s="429"/>
      <c r="AF382" s="429"/>
      <c r="AG382" s="429"/>
      <c r="AH382" s="429"/>
      <c r="AI382" s="429"/>
      <c r="AJ382" s="429"/>
      <c r="AK382" s="429"/>
      <c r="AL382" s="429"/>
      <c r="AM382" s="429"/>
      <c r="AN382" s="429"/>
      <c r="AO382" s="429"/>
      <c r="AP382" s="429"/>
      <c r="AQ382" s="429"/>
      <c r="AR382" s="429"/>
      <c r="AS382" s="429"/>
      <c r="AT382" s="429"/>
      <c r="AU382" s="429"/>
      <c r="AV382" s="429"/>
    </row>
    <row r="383" spans="1:48" s="364" customFormat="1" ht="13.15" customHeight="1" x14ac:dyDescent="0.2">
      <c r="A383" s="429"/>
      <c r="D383" s="421"/>
      <c r="F383" s="422"/>
      <c r="G383" s="422"/>
      <c r="H383" s="422"/>
      <c r="I383" s="422"/>
      <c r="J383" s="422"/>
      <c r="K383" s="423"/>
      <c r="M383" s="429"/>
      <c r="N383" s="429"/>
      <c r="O383" s="429"/>
      <c r="P383" s="429"/>
      <c r="Q383" s="429"/>
      <c r="R383" s="429"/>
      <c r="S383" s="429"/>
      <c r="T383" s="429"/>
      <c r="U383" s="429"/>
      <c r="V383" s="429"/>
      <c r="W383" s="429"/>
      <c r="X383" s="429"/>
      <c r="Y383" s="429"/>
      <c r="Z383" s="429"/>
      <c r="AA383" s="429"/>
      <c r="AB383" s="429"/>
      <c r="AC383" s="429"/>
      <c r="AD383" s="429"/>
      <c r="AE383" s="429"/>
      <c r="AF383" s="429"/>
      <c r="AG383" s="429"/>
      <c r="AH383" s="429"/>
      <c r="AI383" s="429"/>
      <c r="AJ383" s="429"/>
      <c r="AK383" s="429"/>
      <c r="AL383" s="429"/>
      <c r="AM383" s="429"/>
      <c r="AN383" s="429"/>
      <c r="AO383" s="429"/>
      <c r="AP383" s="429"/>
      <c r="AQ383" s="429"/>
      <c r="AR383" s="429"/>
      <c r="AS383" s="429"/>
      <c r="AT383" s="429"/>
      <c r="AU383" s="429"/>
      <c r="AV383" s="429"/>
    </row>
    <row r="384" spans="1:48" s="364" customFormat="1" ht="13.15" customHeight="1" x14ac:dyDescent="0.2">
      <c r="A384" s="429"/>
      <c r="D384" s="421"/>
      <c r="F384" s="422"/>
      <c r="G384" s="422"/>
      <c r="H384" s="422"/>
      <c r="I384" s="422"/>
      <c r="J384" s="422"/>
      <c r="K384" s="423"/>
      <c r="M384" s="429"/>
      <c r="N384" s="429"/>
      <c r="O384" s="429"/>
      <c r="P384" s="429"/>
      <c r="Q384" s="429"/>
      <c r="R384" s="429"/>
      <c r="S384" s="429"/>
      <c r="T384" s="429"/>
      <c r="U384" s="429"/>
      <c r="V384" s="429"/>
      <c r="W384" s="429"/>
      <c r="X384" s="429"/>
      <c r="Y384" s="429"/>
      <c r="Z384" s="429"/>
      <c r="AA384" s="429"/>
      <c r="AB384" s="429"/>
      <c r="AC384" s="429"/>
      <c r="AD384" s="429"/>
      <c r="AE384" s="429"/>
      <c r="AF384" s="429"/>
      <c r="AG384" s="429"/>
      <c r="AH384" s="429"/>
      <c r="AI384" s="429"/>
      <c r="AJ384" s="429"/>
      <c r="AK384" s="429"/>
      <c r="AL384" s="429"/>
      <c r="AM384" s="429"/>
      <c r="AN384" s="429"/>
      <c r="AO384" s="429"/>
      <c r="AP384" s="429"/>
      <c r="AQ384" s="429"/>
      <c r="AR384" s="429"/>
      <c r="AS384" s="429"/>
      <c r="AT384" s="429"/>
      <c r="AU384" s="429"/>
      <c r="AV384" s="429"/>
    </row>
    <row r="385" spans="1:48" s="364" customFormat="1" ht="13.15" customHeight="1" x14ac:dyDescent="0.2">
      <c r="A385" s="429"/>
      <c r="D385" s="421"/>
      <c r="F385" s="422"/>
      <c r="G385" s="422"/>
      <c r="H385" s="422"/>
      <c r="I385" s="422"/>
      <c r="J385" s="422"/>
      <c r="K385" s="423"/>
      <c r="M385" s="429"/>
      <c r="N385" s="429"/>
      <c r="O385" s="429"/>
      <c r="P385" s="429"/>
      <c r="Q385" s="429"/>
      <c r="R385" s="429"/>
      <c r="S385" s="429"/>
      <c r="T385" s="429"/>
      <c r="U385" s="429"/>
      <c r="V385" s="429"/>
      <c r="W385" s="429"/>
      <c r="X385" s="429"/>
      <c r="Y385" s="429"/>
      <c r="Z385" s="429"/>
      <c r="AA385" s="429"/>
      <c r="AB385" s="429"/>
      <c r="AC385" s="429"/>
      <c r="AD385" s="429"/>
      <c r="AE385" s="429"/>
      <c r="AF385" s="429"/>
      <c r="AG385" s="429"/>
      <c r="AH385" s="429"/>
      <c r="AI385" s="429"/>
      <c r="AJ385" s="429"/>
      <c r="AK385" s="429"/>
      <c r="AL385" s="429"/>
      <c r="AM385" s="429"/>
      <c r="AN385" s="429"/>
      <c r="AO385" s="429"/>
      <c r="AP385" s="429"/>
      <c r="AQ385" s="429"/>
      <c r="AR385" s="429"/>
      <c r="AS385" s="429"/>
      <c r="AT385" s="429"/>
      <c r="AU385" s="429"/>
      <c r="AV385" s="429"/>
    </row>
    <row r="386" spans="1:48" s="364" customFormat="1" ht="13.15" customHeight="1" x14ac:dyDescent="0.2">
      <c r="A386" s="429"/>
      <c r="D386" s="421"/>
      <c r="F386" s="422"/>
      <c r="G386" s="422"/>
      <c r="H386" s="422"/>
      <c r="I386" s="422"/>
      <c r="J386" s="422"/>
      <c r="K386" s="423"/>
      <c r="M386" s="429"/>
      <c r="N386" s="429"/>
      <c r="O386" s="429"/>
      <c r="P386" s="429"/>
      <c r="Q386" s="429"/>
      <c r="R386" s="429"/>
      <c r="S386" s="429"/>
      <c r="T386" s="429"/>
      <c r="U386" s="429"/>
      <c r="V386" s="429"/>
      <c r="W386" s="429"/>
      <c r="X386" s="429"/>
      <c r="Y386" s="429"/>
      <c r="Z386" s="429"/>
      <c r="AA386" s="429"/>
      <c r="AB386" s="429"/>
      <c r="AC386" s="429"/>
      <c r="AD386" s="429"/>
      <c r="AE386" s="429"/>
      <c r="AF386" s="429"/>
      <c r="AG386" s="429"/>
      <c r="AH386" s="429"/>
      <c r="AI386" s="429"/>
      <c r="AJ386" s="429"/>
      <c r="AK386" s="429"/>
      <c r="AL386" s="429"/>
      <c r="AM386" s="429"/>
      <c r="AN386" s="429"/>
      <c r="AO386" s="429"/>
      <c r="AP386" s="429"/>
      <c r="AQ386" s="429"/>
      <c r="AR386" s="429"/>
      <c r="AS386" s="429"/>
      <c r="AT386" s="429"/>
      <c r="AU386" s="429"/>
      <c r="AV386" s="429"/>
    </row>
    <row r="387" spans="1:48" s="364" customFormat="1" ht="13.15" customHeight="1" x14ac:dyDescent="0.2">
      <c r="A387" s="429"/>
      <c r="D387" s="421"/>
      <c r="F387" s="422"/>
      <c r="G387" s="422"/>
      <c r="H387" s="422"/>
      <c r="I387" s="422"/>
      <c r="J387" s="422"/>
      <c r="K387" s="423"/>
      <c r="M387" s="429"/>
      <c r="N387" s="429"/>
      <c r="O387" s="429"/>
      <c r="P387" s="429"/>
      <c r="Q387" s="429"/>
      <c r="R387" s="429"/>
      <c r="S387" s="429"/>
      <c r="T387" s="429"/>
      <c r="U387" s="429"/>
      <c r="V387" s="429"/>
      <c r="W387" s="429"/>
      <c r="X387" s="429"/>
      <c r="Y387" s="429"/>
      <c r="Z387" s="429"/>
      <c r="AA387" s="429"/>
      <c r="AB387" s="429"/>
      <c r="AC387" s="429"/>
      <c r="AD387" s="429"/>
      <c r="AE387" s="429"/>
      <c r="AF387" s="429"/>
      <c r="AG387" s="429"/>
      <c r="AH387" s="429"/>
      <c r="AI387" s="429"/>
      <c r="AJ387" s="429"/>
      <c r="AK387" s="429"/>
      <c r="AL387" s="429"/>
      <c r="AM387" s="429"/>
      <c r="AN387" s="429"/>
      <c r="AO387" s="429"/>
      <c r="AP387" s="429"/>
      <c r="AQ387" s="429"/>
      <c r="AR387" s="429"/>
      <c r="AS387" s="429"/>
      <c r="AT387" s="429"/>
      <c r="AU387" s="429"/>
      <c r="AV387" s="429"/>
    </row>
    <row r="388" spans="1:48" s="364" customFormat="1" ht="13.15" customHeight="1" x14ac:dyDescent="0.2">
      <c r="A388" s="429"/>
      <c r="D388" s="421"/>
      <c r="F388" s="422"/>
      <c r="G388" s="422"/>
      <c r="H388" s="422"/>
      <c r="I388" s="422"/>
      <c r="J388" s="422"/>
      <c r="K388" s="423"/>
      <c r="M388" s="429"/>
      <c r="N388" s="429"/>
      <c r="O388" s="429"/>
      <c r="P388" s="429"/>
      <c r="Q388" s="429"/>
      <c r="R388" s="429"/>
      <c r="S388" s="429"/>
      <c r="T388" s="429"/>
      <c r="U388" s="429"/>
      <c r="V388" s="429"/>
      <c r="W388" s="429"/>
      <c r="X388" s="429"/>
      <c r="Y388" s="429"/>
      <c r="Z388" s="429"/>
      <c r="AA388" s="429"/>
      <c r="AB388" s="429"/>
      <c r="AC388" s="429"/>
      <c r="AD388" s="429"/>
      <c r="AE388" s="429"/>
      <c r="AF388" s="429"/>
      <c r="AG388" s="429"/>
      <c r="AH388" s="429"/>
      <c r="AI388" s="429"/>
      <c r="AJ388" s="429"/>
      <c r="AK388" s="429"/>
      <c r="AL388" s="429"/>
      <c r="AM388" s="429"/>
      <c r="AN388" s="429"/>
      <c r="AO388" s="429"/>
      <c r="AP388" s="429"/>
      <c r="AQ388" s="429"/>
      <c r="AR388" s="429"/>
      <c r="AS388" s="429"/>
      <c r="AT388" s="429"/>
      <c r="AU388" s="429"/>
      <c r="AV388" s="429"/>
    </row>
    <row r="389" spans="1:48" s="364" customFormat="1" ht="13.15" customHeight="1" x14ac:dyDescent="0.2">
      <c r="A389" s="429"/>
      <c r="D389" s="421"/>
      <c r="F389" s="422"/>
      <c r="G389" s="422"/>
      <c r="H389" s="422"/>
      <c r="I389" s="422"/>
      <c r="J389" s="422"/>
      <c r="K389" s="423"/>
      <c r="M389" s="429"/>
      <c r="N389" s="429"/>
      <c r="O389" s="429"/>
      <c r="P389" s="429"/>
      <c r="Q389" s="429"/>
      <c r="R389" s="429"/>
      <c r="S389" s="429"/>
      <c r="T389" s="429"/>
      <c r="U389" s="429"/>
      <c r="V389" s="429"/>
      <c r="W389" s="429"/>
      <c r="X389" s="429"/>
      <c r="Y389" s="429"/>
      <c r="Z389" s="429"/>
      <c r="AA389" s="429"/>
      <c r="AB389" s="429"/>
      <c r="AC389" s="429"/>
      <c r="AD389" s="429"/>
      <c r="AE389" s="429"/>
      <c r="AF389" s="429"/>
      <c r="AG389" s="429"/>
      <c r="AH389" s="429"/>
      <c r="AI389" s="429"/>
      <c r="AJ389" s="429"/>
      <c r="AK389" s="429"/>
      <c r="AL389" s="429"/>
      <c r="AM389" s="429"/>
      <c r="AN389" s="429"/>
      <c r="AO389" s="429"/>
      <c r="AP389" s="429"/>
      <c r="AQ389" s="429"/>
      <c r="AR389" s="429"/>
      <c r="AS389" s="429"/>
      <c r="AT389" s="429"/>
      <c r="AU389" s="429"/>
      <c r="AV389" s="429"/>
    </row>
    <row r="390" spans="1:48" s="364" customFormat="1" ht="13.15" customHeight="1" x14ac:dyDescent="0.2">
      <c r="A390" s="429"/>
      <c r="D390" s="421"/>
      <c r="F390" s="422"/>
      <c r="G390" s="422"/>
      <c r="H390" s="422"/>
      <c r="I390" s="422"/>
      <c r="J390" s="422"/>
      <c r="K390" s="423"/>
      <c r="M390" s="429"/>
      <c r="N390" s="429"/>
      <c r="O390" s="429"/>
      <c r="P390" s="429"/>
      <c r="Q390" s="429"/>
      <c r="R390" s="429"/>
      <c r="S390" s="429"/>
      <c r="T390" s="429"/>
      <c r="U390" s="429"/>
      <c r="V390" s="429"/>
      <c r="W390" s="429"/>
      <c r="X390" s="429"/>
      <c r="Y390" s="429"/>
      <c r="Z390" s="429"/>
      <c r="AA390" s="429"/>
      <c r="AB390" s="429"/>
      <c r="AC390" s="429"/>
      <c r="AD390" s="429"/>
      <c r="AE390" s="429"/>
      <c r="AF390" s="429"/>
      <c r="AG390" s="429"/>
      <c r="AH390" s="429"/>
      <c r="AI390" s="429"/>
      <c r="AJ390" s="429"/>
      <c r="AK390" s="429"/>
      <c r="AL390" s="429"/>
      <c r="AM390" s="429"/>
      <c r="AN390" s="429"/>
      <c r="AO390" s="429"/>
      <c r="AP390" s="429"/>
      <c r="AQ390" s="429"/>
      <c r="AR390" s="429"/>
      <c r="AS390" s="429"/>
      <c r="AT390" s="429"/>
      <c r="AU390" s="429"/>
      <c r="AV390" s="429"/>
    </row>
    <row r="391" spans="1:48" s="364" customFormat="1" ht="13.15" customHeight="1" x14ac:dyDescent="0.2">
      <c r="A391" s="429"/>
      <c r="D391" s="421"/>
      <c r="F391" s="422"/>
      <c r="G391" s="422"/>
      <c r="H391" s="422"/>
      <c r="I391" s="422"/>
      <c r="J391" s="422"/>
      <c r="K391" s="423"/>
      <c r="M391" s="429"/>
      <c r="N391" s="429"/>
      <c r="O391" s="429"/>
      <c r="P391" s="429"/>
      <c r="Q391" s="429"/>
      <c r="R391" s="429"/>
      <c r="S391" s="429"/>
      <c r="T391" s="429"/>
      <c r="U391" s="429"/>
      <c r="V391" s="429"/>
      <c r="W391" s="429"/>
      <c r="X391" s="429"/>
      <c r="Y391" s="429"/>
      <c r="Z391" s="429"/>
      <c r="AA391" s="429"/>
      <c r="AB391" s="429"/>
      <c r="AC391" s="429"/>
      <c r="AD391" s="429"/>
      <c r="AE391" s="429"/>
      <c r="AF391" s="429"/>
      <c r="AG391" s="429"/>
      <c r="AH391" s="429"/>
      <c r="AI391" s="429"/>
      <c r="AJ391" s="429"/>
      <c r="AK391" s="429"/>
      <c r="AL391" s="429"/>
      <c r="AM391" s="429"/>
      <c r="AN391" s="429"/>
      <c r="AO391" s="429"/>
      <c r="AP391" s="429"/>
      <c r="AQ391" s="429"/>
      <c r="AR391" s="429"/>
      <c r="AS391" s="429"/>
      <c r="AT391" s="429"/>
      <c r="AU391" s="429"/>
      <c r="AV391" s="429"/>
    </row>
    <row r="392" spans="1:48" s="364" customFormat="1" ht="13.15" customHeight="1" x14ac:dyDescent="0.2">
      <c r="A392" s="429"/>
      <c r="D392" s="421"/>
      <c r="F392" s="422"/>
      <c r="G392" s="422"/>
      <c r="H392" s="422"/>
      <c r="I392" s="422"/>
      <c r="J392" s="422"/>
      <c r="K392" s="423"/>
      <c r="M392" s="429"/>
      <c r="N392" s="429"/>
      <c r="O392" s="429"/>
      <c r="P392" s="429"/>
      <c r="Q392" s="429"/>
      <c r="R392" s="429"/>
      <c r="S392" s="429"/>
      <c r="T392" s="429"/>
      <c r="U392" s="429"/>
      <c r="V392" s="429"/>
      <c r="W392" s="429"/>
      <c r="X392" s="429"/>
      <c r="Y392" s="429"/>
      <c r="Z392" s="429"/>
      <c r="AA392" s="429"/>
      <c r="AB392" s="429"/>
      <c r="AC392" s="429"/>
      <c r="AD392" s="429"/>
      <c r="AE392" s="429"/>
      <c r="AF392" s="429"/>
      <c r="AG392" s="429"/>
      <c r="AH392" s="429"/>
      <c r="AI392" s="429"/>
      <c r="AJ392" s="429"/>
      <c r="AK392" s="429"/>
      <c r="AL392" s="429"/>
      <c r="AM392" s="429"/>
      <c r="AN392" s="429"/>
      <c r="AO392" s="429"/>
      <c r="AP392" s="429"/>
      <c r="AQ392" s="429"/>
      <c r="AR392" s="429"/>
      <c r="AS392" s="429"/>
      <c r="AT392" s="429"/>
      <c r="AU392" s="429"/>
      <c r="AV392" s="429"/>
    </row>
    <row r="393" spans="1:48" s="364" customFormat="1" ht="13.15" customHeight="1" x14ac:dyDescent="0.2">
      <c r="A393" s="429"/>
      <c r="D393" s="421"/>
      <c r="F393" s="422"/>
      <c r="G393" s="422"/>
      <c r="H393" s="422"/>
      <c r="I393" s="422"/>
      <c r="J393" s="422"/>
      <c r="K393" s="423"/>
      <c r="M393" s="429"/>
      <c r="N393" s="429"/>
      <c r="O393" s="429"/>
      <c r="P393" s="429"/>
      <c r="Q393" s="429"/>
      <c r="R393" s="429"/>
      <c r="S393" s="429"/>
      <c r="T393" s="429"/>
      <c r="U393" s="429"/>
      <c r="V393" s="429"/>
      <c r="W393" s="429"/>
      <c r="X393" s="429"/>
      <c r="Y393" s="429"/>
      <c r="Z393" s="429"/>
      <c r="AA393" s="429"/>
      <c r="AB393" s="429"/>
      <c r="AC393" s="429"/>
      <c r="AD393" s="429"/>
      <c r="AE393" s="429"/>
      <c r="AF393" s="429"/>
      <c r="AG393" s="429"/>
      <c r="AH393" s="429"/>
      <c r="AI393" s="429"/>
      <c r="AJ393" s="429"/>
      <c r="AK393" s="429"/>
      <c r="AL393" s="429"/>
      <c r="AM393" s="429"/>
      <c r="AN393" s="429"/>
      <c r="AO393" s="429"/>
      <c r="AP393" s="429"/>
      <c r="AQ393" s="429"/>
      <c r="AR393" s="429"/>
      <c r="AS393" s="429"/>
      <c r="AT393" s="429"/>
      <c r="AU393" s="429"/>
      <c r="AV393" s="429"/>
    </row>
    <row r="394" spans="1:48" s="364" customFormat="1" ht="13.15" customHeight="1" x14ac:dyDescent="0.2">
      <c r="A394" s="429"/>
      <c r="D394" s="421"/>
      <c r="F394" s="422"/>
      <c r="G394" s="422"/>
      <c r="H394" s="422"/>
      <c r="I394" s="422"/>
      <c r="J394" s="422"/>
      <c r="K394" s="423"/>
      <c r="M394" s="429"/>
      <c r="N394" s="429"/>
      <c r="O394" s="429"/>
      <c r="P394" s="429"/>
      <c r="Q394" s="429"/>
      <c r="R394" s="429"/>
      <c r="S394" s="429"/>
      <c r="T394" s="429"/>
      <c r="U394" s="429"/>
      <c r="V394" s="429"/>
      <c r="W394" s="429"/>
      <c r="X394" s="429"/>
      <c r="Y394" s="429"/>
      <c r="Z394" s="429"/>
      <c r="AA394" s="429"/>
      <c r="AB394" s="429"/>
      <c r="AC394" s="429"/>
      <c r="AD394" s="429"/>
      <c r="AE394" s="429"/>
      <c r="AF394" s="429"/>
      <c r="AG394" s="429"/>
      <c r="AH394" s="429"/>
      <c r="AI394" s="429"/>
      <c r="AJ394" s="429"/>
      <c r="AK394" s="429"/>
      <c r="AL394" s="429"/>
      <c r="AM394" s="429"/>
      <c r="AN394" s="429"/>
      <c r="AO394" s="429"/>
      <c r="AP394" s="429"/>
      <c r="AQ394" s="429"/>
      <c r="AR394" s="429"/>
      <c r="AS394" s="429"/>
      <c r="AT394" s="429"/>
      <c r="AU394" s="429"/>
      <c r="AV394" s="429"/>
    </row>
    <row r="395" spans="1:48" s="364" customFormat="1" ht="13.15" customHeight="1" x14ac:dyDescent="0.2">
      <c r="A395" s="429"/>
      <c r="D395" s="421"/>
      <c r="F395" s="422"/>
      <c r="G395" s="422"/>
      <c r="H395" s="422"/>
      <c r="I395" s="422"/>
      <c r="J395" s="422"/>
      <c r="K395" s="423"/>
      <c r="M395" s="429"/>
      <c r="N395" s="429"/>
      <c r="O395" s="429"/>
      <c r="P395" s="429"/>
      <c r="Q395" s="429"/>
      <c r="R395" s="429"/>
      <c r="S395" s="429"/>
      <c r="T395" s="429"/>
      <c r="U395" s="429"/>
      <c r="V395" s="429"/>
      <c r="W395" s="429"/>
      <c r="X395" s="429"/>
      <c r="Y395" s="429"/>
      <c r="Z395" s="429"/>
      <c r="AA395" s="429"/>
      <c r="AB395" s="429"/>
      <c r="AC395" s="429"/>
      <c r="AD395" s="429"/>
      <c r="AE395" s="429"/>
      <c r="AF395" s="429"/>
      <c r="AG395" s="429"/>
      <c r="AH395" s="429"/>
      <c r="AI395" s="429"/>
      <c r="AJ395" s="429"/>
      <c r="AK395" s="429"/>
      <c r="AL395" s="429"/>
      <c r="AM395" s="429"/>
      <c r="AN395" s="429"/>
      <c r="AO395" s="429"/>
      <c r="AP395" s="429"/>
      <c r="AQ395" s="429"/>
      <c r="AR395" s="429"/>
      <c r="AS395" s="429"/>
      <c r="AT395" s="429"/>
      <c r="AU395" s="429"/>
      <c r="AV395" s="429"/>
    </row>
    <row r="396" spans="1:48" s="364" customFormat="1" ht="13.15" customHeight="1" x14ac:dyDescent="0.2">
      <c r="A396" s="429"/>
      <c r="D396" s="421"/>
      <c r="F396" s="422"/>
      <c r="G396" s="422"/>
      <c r="H396" s="422"/>
      <c r="I396" s="422"/>
      <c r="J396" s="422"/>
      <c r="K396" s="423"/>
      <c r="M396" s="429"/>
      <c r="N396" s="429"/>
      <c r="O396" s="429"/>
      <c r="P396" s="429"/>
      <c r="Q396" s="429"/>
      <c r="R396" s="429"/>
      <c r="S396" s="429"/>
      <c r="T396" s="429"/>
      <c r="U396" s="429"/>
      <c r="V396" s="429"/>
      <c r="W396" s="429"/>
      <c r="X396" s="429"/>
      <c r="Y396" s="429"/>
      <c r="Z396" s="429"/>
      <c r="AA396" s="429"/>
      <c r="AB396" s="429"/>
      <c r="AC396" s="429"/>
      <c r="AD396" s="429"/>
      <c r="AE396" s="429"/>
      <c r="AF396" s="429"/>
      <c r="AG396" s="429"/>
      <c r="AH396" s="429"/>
      <c r="AI396" s="429"/>
      <c r="AJ396" s="429"/>
      <c r="AK396" s="429"/>
      <c r="AL396" s="429"/>
      <c r="AM396" s="429"/>
      <c r="AN396" s="429"/>
      <c r="AO396" s="429"/>
      <c r="AP396" s="429"/>
      <c r="AQ396" s="429"/>
      <c r="AR396" s="429"/>
      <c r="AS396" s="429"/>
      <c r="AT396" s="429"/>
      <c r="AU396" s="429"/>
      <c r="AV396" s="429"/>
    </row>
    <row r="397" spans="1:48" s="364" customFormat="1" ht="13.15" customHeight="1" x14ac:dyDescent="0.2">
      <c r="A397" s="429"/>
      <c r="D397" s="421"/>
      <c r="F397" s="422"/>
      <c r="G397" s="422"/>
      <c r="H397" s="422"/>
      <c r="I397" s="422"/>
      <c r="J397" s="422"/>
      <c r="K397" s="423"/>
      <c r="M397" s="429"/>
      <c r="N397" s="429"/>
      <c r="O397" s="429"/>
      <c r="P397" s="429"/>
      <c r="Q397" s="429"/>
      <c r="R397" s="429"/>
      <c r="S397" s="429"/>
      <c r="T397" s="429"/>
      <c r="U397" s="429"/>
      <c r="V397" s="429"/>
      <c r="W397" s="429"/>
      <c r="X397" s="429"/>
      <c r="Y397" s="429"/>
      <c r="Z397" s="429"/>
      <c r="AA397" s="429"/>
      <c r="AB397" s="429"/>
      <c r="AC397" s="429"/>
      <c r="AD397" s="429"/>
      <c r="AE397" s="429"/>
      <c r="AF397" s="429"/>
      <c r="AG397" s="429"/>
      <c r="AH397" s="429"/>
      <c r="AI397" s="429"/>
      <c r="AJ397" s="429"/>
      <c r="AK397" s="429"/>
      <c r="AL397" s="429"/>
      <c r="AM397" s="429"/>
      <c r="AN397" s="429"/>
      <c r="AO397" s="429"/>
      <c r="AP397" s="429"/>
      <c r="AQ397" s="429"/>
      <c r="AR397" s="429"/>
      <c r="AS397" s="429"/>
      <c r="AT397" s="429"/>
      <c r="AU397" s="429"/>
      <c r="AV397" s="429"/>
    </row>
    <row r="398" spans="1:48" s="364" customFormat="1" ht="13.15" customHeight="1" x14ac:dyDescent="0.2">
      <c r="A398" s="429"/>
      <c r="D398" s="421"/>
      <c r="F398" s="422"/>
      <c r="G398" s="422"/>
      <c r="H398" s="422"/>
      <c r="I398" s="422"/>
      <c r="J398" s="422"/>
      <c r="K398" s="423"/>
      <c r="M398" s="429"/>
      <c r="N398" s="429"/>
      <c r="O398" s="429"/>
      <c r="P398" s="429"/>
      <c r="Q398" s="429"/>
      <c r="R398" s="429"/>
      <c r="S398" s="429"/>
      <c r="T398" s="429"/>
      <c r="U398" s="429"/>
      <c r="V398" s="429"/>
      <c r="W398" s="429"/>
      <c r="X398" s="429"/>
      <c r="Y398" s="429"/>
      <c r="Z398" s="429"/>
      <c r="AA398" s="429"/>
      <c r="AB398" s="429"/>
      <c r="AC398" s="429"/>
      <c r="AD398" s="429"/>
      <c r="AE398" s="429"/>
      <c r="AF398" s="429"/>
      <c r="AG398" s="429"/>
      <c r="AH398" s="429"/>
      <c r="AI398" s="429"/>
      <c r="AJ398" s="429"/>
      <c r="AK398" s="429"/>
      <c r="AL398" s="429"/>
      <c r="AM398" s="429"/>
      <c r="AN398" s="429"/>
      <c r="AO398" s="429"/>
      <c r="AP398" s="429"/>
      <c r="AQ398" s="429"/>
      <c r="AR398" s="429"/>
      <c r="AS398" s="429"/>
      <c r="AT398" s="429"/>
      <c r="AU398" s="429"/>
      <c r="AV398" s="429"/>
    </row>
    <row r="399" spans="1:48" s="364" customFormat="1" ht="13.15" customHeight="1" x14ac:dyDescent="0.2">
      <c r="A399" s="429"/>
      <c r="D399" s="421"/>
      <c r="F399" s="422"/>
      <c r="G399" s="422"/>
      <c r="H399" s="422"/>
      <c r="I399" s="422"/>
      <c r="J399" s="422"/>
      <c r="K399" s="423"/>
      <c r="M399" s="429"/>
      <c r="N399" s="429"/>
      <c r="O399" s="429"/>
      <c r="P399" s="429"/>
      <c r="Q399" s="429"/>
      <c r="R399" s="429"/>
      <c r="S399" s="429"/>
      <c r="T399" s="429"/>
      <c r="U399" s="429"/>
      <c r="V399" s="429"/>
      <c r="W399" s="429"/>
      <c r="X399" s="429"/>
      <c r="Y399" s="429"/>
      <c r="Z399" s="429"/>
      <c r="AA399" s="429"/>
      <c r="AB399" s="429"/>
      <c r="AC399" s="429"/>
      <c r="AD399" s="429"/>
      <c r="AE399" s="429"/>
      <c r="AF399" s="429"/>
      <c r="AG399" s="429"/>
      <c r="AH399" s="429"/>
      <c r="AI399" s="429"/>
      <c r="AJ399" s="429"/>
      <c r="AK399" s="429"/>
      <c r="AL399" s="429"/>
      <c r="AM399" s="429"/>
      <c r="AN399" s="429"/>
      <c r="AO399" s="429"/>
      <c r="AP399" s="429"/>
      <c r="AQ399" s="429"/>
      <c r="AR399" s="429"/>
      <c r="AS399" s="429"/>
      <c r="AT399" s="429"/>
      <c r="AU399" s="429"/>
      <c r="AV399" s="429"/>
    </row>
    <row r="400" spans="1:48" s="364" customFormat="1" ht="13.15" customHeight="1" x14ac:dyDescent="0.2">
      <c r="A400" s="429"/>
      <c r="D400" s="421"/>
      <c r="F400" s="422"/>
      <c r="G400" s="422"/>
      <c r="H400" s="422"/>
      <c r="I400" s="422"/>
      <c r="J400" s="422"/>
      <c r="K400" s="423"/>
      <c r="M400" s="429"/>
      <c r="N400" s="429"/>
      <c r="O400" s="429"/>
      <c r="P400" s="429"/>
      <c r="Q400" s="429"/>
      <c r="R400" s="429"/>
      <c r="S400" s="429"/>
      <c r="T400" s="429"/>
      <c r="U400" s="429"/>
      <c r="V400" s="429"/>
      <c r="W400" s="429"/>
      <c r="X400" s="429"/>
      <c r="Y400" s="429"/>
      <c r="Z400" s="429"/>
      <c r="AA400" s="429"/>
      <c r="AB400" s="429"/>
      <c r="AC400" s="429"/>
      <c r="AD400" s="429"/>
      <c r="AE400" s="429"/>
      <c r="AF400" s="429"/>
      <c r="AG400" s="429"/>
      <c r="AH400" s="429"/>
      <c r="AI400" s="429"/>
      <c r="AJ400" s="429"/>
      <c r="AK400" s="429"/>
      <c r="AL400" s="429"/>
      <c r="AM400" s="429"/>
      <c r="AN400" s="429"/>
      <c r="AO400" s="429"/>
      <c r="AP400" s="429"/>
      <c r="AQ400" s="429"/>
      <c r="AR400" s="429"/>
      <c r="AS400" s="429"/>
      <c r="AT400" s="429"/>
      <c r="AU400" s="429"/>
      <c r="AV400" s="429"/>
    </row>
    <row r="401" spans="1:48" s="364" customFormat="1" ht="13.15" customHeight="1" x14ac:dyDescent="0.2">
      <c r="A401" s="429"/>
      <c r="D401" s="421"/>
      <c r="F401" s="422"/>
      <c r="G401" s="422"/>
      <c r="H401" s="422"/>
      <c r="I401" s="422"/>
      <c r="J401" s="422"/>
      <c r="K401" s="423"/>
      <c r="M401" s="429"/>
      <c r="N401" s="429"/>
      <c r="O401" s="429"/>
      <c r="P401" s="429"/>
      <c r="Q401" s="429"/>
      <c r="R401" s="429"/>
      <c r="S401" s="429"/>
      <c r="T401" s="429"/>
      <c r="U401" s="429"/>
      <c r="V401" s="429"/>
      <c r="W401" s="429"/>
      <c r="X401" s="429"/>
      <c r="Y401" s="429"/>
      <c r="Z401" s="429"/>
      <c r="AA401" s="429"/>
      <c r="AB401" s="429"/>
      <c r="AC401" s="429"/>
      <c r="AD401" s="429"/>
      <c r="AE401" s="429"/>
      <c r="AF401" s="429"/>
      <c r="AG401" s="429"/>
      <c r="AH401" s="429"/>
      <c r="AI401" s="429"/>
      <c r="AJ401" s="429"/>
      <c r="AK401" s="429"/>
      <c r="AL401" s="429"/>
      <c r="AM401" s="429"/>
      <c r="AN401" s="429"/>
      <c r="AO401" s="429"/>
      <c r="AP401" s="429"/>
      <c r="AQ401" s="429"/>
      <c r="AR401" s="429"/>
      <c r="AS401" s="429"/>
      <c r="AT401" s="429"/>
      <c r="AU401" s="429"/>
      <c r="AV401" s="429"/>
    </row>
    <row r="402" spans="1:48" s="364" customFormat="1" ht="13.15" customHeight="1" x14ac:dyDescent="0.2">
      <c r="A402" s="429"/>
      <c r="D402" s="421"/>
      <c r="F402" s="422"/>
      <c r="G402" s="422"/>
      <c r="H402" s="422"/>
      <c r="I402" s="422"/>
      <c r="J402" s="422"/>
      <c r="K402" s="423"/>
      <c r="M402" s="429"/>
      <c r="N402" s="429"/>
      <c r="O402" s="429"/>
      <c r="P402" s="429"/>
      <c r="Q402" s="429"/>
      <c r="R402" s="429"/>
      <c r="S402" s="429"/>
      <c r="T402" s="429"/>
      <c r="U402" s="429"/>
      <c r="V402" s="429"/>
      <c r="W402" s="429"/>
      <c r="X402" s="429"/>
      <c r="Y402" s="429"/>
      <c r="Z402" s="429"/>
      <c r="AA402" s="429"/>
      <c r="AB402" s="429"/>
      <c r="AC402" s="429"/>
      <c r="AD402" s="429"/>
      <c r="AE402" s="429"/>
      <c r="AF402" s="429"/>
      <c r="AG402" s="429"/>
      <c r="AH402" s="429"/>
      <c r="AI402" s="429"/>
      <c r="AJ402" s="429"/>
      <c r="AK402" s="429"/>
      <c r="AL402" s="429"/>
      <c r="AM402" s="429"/>
      <c r="AN402" s="429"/>
      <c r="AO402" s="429"/>
      <c r="AP402" s="429"/>
      <c r="AQ402" s="429"/>
      <c r="AR402" s="429"/>
      <c r="AS402" s="429"/>
      <c r="AT402" s="429"/>
      <c r="AU402" s="429"/>
      <c r="AV402" s="429"/>
    </row>
    <row r="403" spans="1:48" s="364" customFormat="1" ht="13.15" customHeight="1" x14ac:dyDescent="0.2">
      <c r="A403" s="429"/>
      <c r="D403" s="421"/>
      <c r="F403" s="422"/>
      <c r="G403" s="422"/>
      <c r="H403" s="422"/>
      <c r="I403" s="422"/>
      <c r="J403" s="422"/>
      <c r="K403" s="423"/>
      <c r="M403" s="429"/>
      <c r="N403" s="429"/>
      <c r="O403" s="429"/>
      <c r="P403" s="429"/>
      <c r="Q403" s="429"/>
      <c r="R403" s="429"/>
      <c r="S403" s="429"/>
      <c r="T403" s="429"/>
      <c r="U403" s="429"/>
      <c r="V403" s="429"/>
      <c r="W403" s="429"/>
      <c r="X403" s="429"/>
      <c r="Y403" s="429"/>
      <c r="Z403" s="429"/>
      <c r="AA403" s="429"/>
      <c r="AB403" s="429"/>
      <c r="AC403" s="429"/>
      <c r="AD403" s="429"/>
      <c r="AE403" s="429"/>
      <c r="AF403" s="429"/>
      <c r="AG403" s="429"/>
      <c r="AH403" s="429"/>
      <c r="AI403" s="429"/>
      <c r="AJ403" s="429"/>
      <c r="AK403" s="429"/>
      <c r="AL403" s="429"/>
      <c r="AM403" s="429"/>
      <c r="AN403" s="429"/>
      <c r="AO403" s="429"/>
      <c r="AP403" s="429"/>
      <c r="AQ403" s="429"/>
      <c r="AR403" s="429"/>
      <c r="AS403" s="429"/>
      <c r="AT403" s="429"/>
      <c r="AU403" s="429"/>
      <c r="AV403" s="429"/>
    </row>
    <row r="404" spans="1:48" s="364" customFormat="1" ht="13.15" customHeight="1" x14ac:dyDescent="0.2">
      <c r="A404" s="429"/>
      <c r="D404" s="421"/>
      <c r="F404" s="422"/>
      <c r="G404" s="422"/>
      <c r="H404" s="422"/>
      <c r="I404" s="422"/>
      <c r="J404" s="422"/>
      <c r="K404" s="423"/>
      <c r="M404" s="429"/>
      <c r="N404" s="429"/>
      <c r="O404" s="429"/>
      <c r="P404" s="429"/>
      <c r="Q404" s="429"/>
      <c r="R404" s="429"/>
      <c r="S404" s="429"/>
      <c r="T404" s="429"/>
      <c r="U404" s="429"/>
      <c r="V404" s="429"/>
      <c r="W404" s="429"/>
      <c r="X404" s="429"/>
      <c r="Y404" s="429"/>
      <c r="Z404" s="429"/>
      <c r="AA404" s="429"/>
      <c r="AB404" s="429"/>
      <c r="AC404" s="429"/>
      <c r="AD404" s="429"/>
      <c r="AE404" s="429"/>
      <c r="AF404" s="429"/>
      <c r="AG404" s="429"/>
      <c r="AH404" s="429"/>
      <c r="AI404" s="429"/>
      <c r="AJ404" s="429"/>
      <c r="AK404" s="429"/>
      <c r="AL404" s="429"/>
      <c r="AM404" s="429"/>
      <c r="AN404" s="429"/>
      <c r="AO404" s="429"/>
      <c r="AP404" s="429"/>
      <c r="AQ404" s="429"/>
      <c r="AR404" s="429"/>
      <c r="AS404" s="429"/>
      <c r="AT404" s="429"/>
      <c r="AU404" s="429"/>
      <c r="AV404" s="429"/>
    </row>
    <row r="405" spans="1:48" s="364" customFormat="1" ht="13.15" customHeight="1" x14ac:dyDescent="0.2">
      <c r="A405" s="429"/>
      <c r="D405" s="421"/>
      <c r="F405" s="422"/>
      <c r="G405" s="422"/>
      <c r="H405" s="422"/>
      <c r="I405" s="422"/>
      <c r="J405" s="422"/>
      <c r="K405" s="423"/>
      <c r="M405" s="429"/>
      <c r="N405" s="429"/>
      <c r="O405" s="429"/>
      <c r="P405" s="429"/>
      <c r="Q405" s="429"/>
      <c r="R405" s="429"/>
      <c r="S405" s="429"/>
      <c r="T405" s="429"/>
      <c r="U405" s="429"/>
      <c r="V405" s="429"/>
      <c r="W405" s="429"/>
      <c r="X405" s="429"/>
      <c r="Y405" s="429"/>
      <c r="Z405" s="429"/>
      <c r="AA405" s="429"/>
      <c r="AB405" s="429"/>
      <c r="AC405" s="429"/>
      <c r="AD405" s="429"/>
      <c r="AE405" s="429"/>
      <c r="AF405" s="429"/>
      <c r="AG405" s="429"/>
      <c r="AH405" s="429"/>
      <c r="AI405" s="429"/>
      <c r="AJ405" s="429"/>
      <c r="AK405" s="429"/>
      <c r="AL405" s="429"/>
      <c r="AM405" s="429"/>
      <c r="AN405" s="429"/>
      <c r="AO405" s="429"/>
      <c r="AP405" s="429"/>
      <c r="AQ405" s="429"/>
      <c r="AR405" s="429"/>
      <c r="AS405" s="429"/>
      <c r="AT405" s="429"/>
      <c r="AU405" s="429"/>
      <c r="AV405" s="429"/>
    </row>
    <row r="406" spans="1:48" s="364" customFormat="1" ht="13.15" customHeight="1" x14ac:dyDescent="0.2">
      <c r="A406" s="429"/>
      <c r="D406" s="421"/>
      <c r="F406" s="422"/>
      <c r="G406" s="422"/>
      <c r="H406" s="422"/>
      <c r="I406" s="422"/>
      <c r="J406" s="422"/>
      <c r="K406" s="423"/>
      <c r="M406" s="429"/>
      <c r="N406" s="429"/>
      <c r="O406" s="429"/>
      <c r="P406" s="429"/>
      <c r="Q406" s="429"/>
      <c r="R406" s="429"/>
      <c r="S406" s="429"/>
      <c r="T406" s="429"/>
      <c r="U406" s="429"/>
      <c r="V406" s="429"/>
      <c r="W406" s="429"/>
      <c r="X406" s="429"/>
      <c r="Y406" s="429"/>
      <c r="Z406" s="429"/>
      <c r="AA406" s="429"/>
      <c r="AB406" s="429"/>
      <c r="AC406" s="429"/>
      <c r="AD406" s="429"/>
      <c r="AE406" s="429"/>
      <c r="AF406" s="429"/>
      <c r="AG406" s="429"/>
      <c r="AH406" s="429"/>
      <c r="AI406" s="429"/>
      <c r="AJ406" s="429"/>
      <c r="AK406" s="429"/>
      <c r="AL406" s="429"/>
      <c r="AM406" s="429"/>
      <c r="AN406" s="429"/>
      <c r="AO406" s="429"/>
      <c r="AP406" s="429"/>
      <c r="AQ406" s="429"/>
      <c r="AR406" s="429"/>
      <c r="AS406" s="429"/>
      <c r="AT406" s="429"/>
      <c r="AU406" s="429"/>
      <c r="AV406" s="429"/>
    </row>
    <row r="407" spans="1:48" s="364" customFormat="1" ht="13.15" customHeight="1" x14ac:dyDescent="0.2">
      <c r="A407" s="429"/>
      <c r="D407" s="421"/>
      <c r="F407" s="422"/>
      <c r="G407" s="422"/>
      <c r="H407" s="422"/>
      <c r="I407" s="422"/>
      <c r="J407" s="422"/>
      <c r="K407" s="423"/>
      <c r="M407" s="429"/>
      <c r="N407" s="429"/>
      <c r="O407" s="429"/>
      <c r="P407" s="429"/>
      <c r="Q407" s="429"/>
      <c r="R407" s="429"/>
      <c r="S407" s="429"/>
      <c r="T407" s="429"/>
      <c r="U407" s="429"/>
      <c r="V407" s="429"/>
      <c r="W407" s="429"/>
      <c r="X407" s="429"/>
      <c r="Y407" s="429"/>
      <c r="Z407" s="429"/>
      <c r="AA407" s="429"/>
      <c r="AB407" s="429"/>
      <c r="AC407" s="429"/>
      <c r="AD407" s="429"/>
      <c r="AE407" s="429"/>
      <c r="AF407" s="429"/>
      <c r="AG407" s="429"/>
      <c r="AH407" s="429"/>
      <c r="AI407" s="429"/>
      <c r="AJ407" s="429"/>
      <c r="AK407" s="429"/>
      <c r="AL407" s="429"/>
      <c r="AM407" s="429"/>
      <c r="AN407" s="429"/>
      <c r="AO407" s="429"/>
      <c r="AP407" s="429"/>
      <c r="AQ407" s="429"/>
      <c r="AR407" s="429"/>
      <c r="AS407" s="429"/>
      <c r="AT407" s="429"/>
      <c r="AU407" s="429"/>
      <c r="AV407" s="429"/>
    </row>
    <row r="408" spans="1:48" s="364" customFormat="1" ht="13.15" customHeight="1" x14ac:dyDescent="0.2">
      <c r="A408" s="429"/>
      <c r="D408" s="421"/>
      <c r="F408" s="422"/>
      <c r="G408" s="422"/>
      <c r="H408" s="422"/>
      <c r="I408" s="422"/>
      <c r="J408" s="422"/>
      <c r="K408" s="423"/>
      <c r="M408" s="429"/>
      <c r="N408" s="429"/>
      <c r="O408" s="429"/>
      <c r="P408" s="429"/>
      <c r="Q408" s="429"/>
      <c r="R408" s="429"/>
      <c r="S408" s="429"/>
      <c r="T408" s="429"/>
      <c r="U408" s="429"/>
      <c r="V408" s="429"/>
      <c r="W408" s="429"/>
      <c r="X408" s="429"/>
      <c r="Y408" s="429"/>
      <c r="Z408" s="429"/>
      <c r="AA408" s="429"/>
      <c r="AB408" s="429"/>
      <c r="AC408" s="429"/>
      <c r="AD408" s="429"/>
      <c r="AE408" s="429"/>
      <c r="AF408" s="429"/>
      <c r="AG408" s="429"/>
      <c r="AH408" s="429"/>
      <c r="AI408" s="429"/>
      <c r="AJ408" s="429"/>
      <c r="AK408" s="429"/>
      <c r="AL408" s="429"/>
      <c r="AM408" s="429"/>
      <c r="AN408" s="429"/>
      <c r="AO408" s="429"/>
      <c r="AP408" s="429"/>
      <c r="AQ408" s="429"/>
      <c r="AR408" s="429"/>
      <c r="AS408" s="429"/>
      <c r="AT408" s="429"/>
      <c r="AU408" s="429"/>
      <c r="AV408" s="429"/>
    </row>
    <row r="409" spans="1:48" s="364" customFormat="1" ht="13.15" customHeight="1" x14ac:dyDescent="0.2">
      <c r="A409" s="429"/>
      <c r="D409" s="421"/>
      <c r="F409" s="422"/>
      <c r="G409" s="422"/>
      <c r="H409" s="422"/>
      <c r="I409" s="422"/>
      <c r="J409" s="422"/>
      <c r="K409" s="423"/>
      <c r="M409" s="429"/>
      <c r="N409" s="429"/>
      <c r="O409" s="429"/>
      <c r="P409" s="429"/>
      <c r="Q409" s="429"/>
      <c r="R409" s="429"/>
      <c r="S409" s="429"/>
      <c r="T409" s="429"/>
      <c r="U409" s="429"/>
      <c r="V409" s="429"/>
      <c r="W409" s="429"/>
      <c r="X409" s="429"/>
      <c r="Y409" s="429"/>
      <c r="Z409" s="429"/>
      <c r="AA409" s="429"/>
      <c r="AB409" s="429"/>
      <c r="AC409" s="429"/>
      <c r="AD409" s="429"/>
      <c r="AE409" s="429"/>
      <c r="AF409" s="429"/>
      <c r="AG409" s="429"/>
      <c r="AH409" s="429"/>
      <c r="AI409" s="429"/>
      <c r="AJ409" s="429"/>
      <c r="AK409" s="429"/>
      <c r="AL409" s="429"/>
      <c r="AM409" s="429"/>
      <c r="AN409" s="429"/>
      <c r="AO409" s="429"/>
      <c r="AP409" s="429"/>
      <c r="AQ409" s="429"/>
      <c r="AR409" s="429"/>
      <c r="AS409" s="429"/>
      <c r="AT409" s="429"/>
      <c r="AU409" s="429"/>
      <c r="AV409" s="429"/>
    </row>
    <row r="410" spans="1:48" s="364" customFormat="1" ht="13.15" customHeight="1" x14ac:dyDescent="0.2">
      <c r="A410" s="429"/>
      <c r="D410" s="421"/>
      <c r="F410" s="422"/>
      <c r="G410" s="422"/>
      <c r="H410" s="422"/>
      <c r="I410" s="422"/>
      <c r="J410" s="422"/>
      <c r="K410" s="423"/>
      <c r="M410" s="429"/>
      <c r="N410" s="429"/>
      <c r="O410" s="429"/>
      <c r="P410" s="429"/>
      <c r="Q410" s="429"/>
      <c r="R410" s="429"/>
      <c r="S410" s="429"/>
      <c r="T410" s="429"/>
      <c r="U410" s="429"/>
      <c r="V410" s="429"/>
      <c r="W410" s="429"/>
      <c r="X410" s="429"/>
      <c r="Y410" s="429"/>
      <c r="Z410" s="429"/>
      <c r="AA410" s="429"/>
      <c r="AB410" s="429"/>
      <c r="AC410" s="429"/>
      <c r="AD410" s="429"/>
      <c r="AE410" s="429"/>
      <c r="AF410" s="429"/>
      <c r="AG410" s="429"/>
      <c r="AH410" s="429"/>
      <c r="AI410" s="429"/>
      <c r="AJ410" s="429"/>
      <c r="AK410" s="429"/>
      <c r="AL410" s="429"/>
      <c r="AM410" s="429"/>
      <c r="AN410" s="429"/>
      <c r="AO410" s="429"/>
      <c r="AP410" s="429"/>
      <c r="AQ410" s="429"/>
      <c r="AR410" s="429"/>
      <c r="AS410" s="429"/>
      <c r="AT410" s="429"/>
      <c r="AU410" s="429"/>
      <c r="AV410" s="429"/>
    </row>
    <row r="411" spans="1:48" s="364" customFormat="1" ht="13.15" customHeight="1" x14ac:dyDescent="0.2">
      <c r="A411" s="429"/>
      <c r="D411" s="421"/>
      <c r="F411" s="422"/>
      <c r="G411" s="422"/>
      <c r="H411" s="422"/>
      <c r="I411" s="422"/>
      <c r="J411" s="422"/>
      <c r="K411" s="423"/>
      <c r="M411" s="429"/>
      <c r="N411" s="429"/>
      <c r="O411" s="429"/>
      <c r="P411" s="429"/>
      <c r="Q411" s="429"/>
      <c r="R411" s="429"/>
      <c r="S411" s="429"/>
      <c r="T411" s="429"/>
      <c r="U411" s="429"/>
      <c r="V411" s="429"/>
      <c r="W411" s="429"/>
      <c r="X411" s="429"/>
      <c r="Y411" s="429"/>
      <c r="Z411" s="429"/>
      <c r="AA411" s="429"/>
      <c r="AB411" s="429"/>
      <c r="AC411" s="429"/>
      <c r="AD411" s="429"/>
      <c r="AE411" s="429"/>
      <c r="AF411" s="429"/>
      <c r="AG411" s="429"/>
      <c r="AH411" s="429"/>
      <c r="AI411" s="429"/>
      <c r="AJ411" s="429"/>
      <c r="AK411" s="429"/>
      <c r="AL411" s="429"/>
      <c r="AM411" s="429"/>
      <c r="AN411" s="429"/>
      <c r="AO411" s="429"/>
      <c r="AP411" s="429"/>
      <c r="AQ411" s="429"/>
      <c r="AR411" s="429"/>
      <c r="AS411" s="429"/>
      <c r="AT411" s="429"/>
      <c r="AU411" s="429"/>
      <c r="AV411" s="429"/>
    </row>
    <row r="412" spans="1:48" s="364" customFormat="1" ht="13.15" customHeight="1" x14ac:dyDescent="0.2">
      <c r="A412" s="429"/>
      <c r="D412" s="421"/>
      <c r="F412" s="422"/>
      <c r="G412" s="422"/>
      <c r="H412" s="422"/>
      <c r="I412" s="422"/>
      <c r="J412" s="422"/>
      <c r="K412" s="423"/>
      <c r="M412" s="429"/>
      <c r="N412" s="429"/>
      <c r="O412" s="429"/>
      <c r="P412" s="429"/>
      <c r="Q412" s="429"/>
      <c r="R412" s="429"/>
      <c r="S412" s="429"/>
      <c r="T412" s="429"/>
      <c r="U412" s="429"/>
      <c r="V412" s="429"/>
      <c r="W412" s="429"/>
      <c r="X412" s="429"/>
      <c r="Y412" s="429"/>
      <c r="Z412" s="429"/>
      <c r="AA412" s="429"/>
      <c r="AB412" s="429"/>
      <c r="AC412" s="429"/>
      <c r="AD412" s="429"/>
      <c r="AE412" s="429"/>
      <c r="AF412" s="429"/>
      <c r="AG412" s="429"/>
      <c r="AH412" s="429"/>
      <c r="AI412" s="429"/>
      <c r="AJ412" s="429"/>
      <c r="AK412" s="429"/>
      <c r="AL412" s="429"/>
      <c r="AM412" s="429"/>
      <c r="AN412" s="429"/>
      <c r="AO412" s="429"/>
      <c r="AP412" s="429"/>
      <c r="AQ412" s="429"/>
      <c r="AR412" s="429"/>
      <c r="AS412" s="429"/>
      <c r="AT412" s="429"/>
      <c r="AU412" s="429"/>
      <c r="AV412" s="429"/>
    </row>
    <row r="413" spans="1:48" s="364" customFormat="1" ht="13.15" customHeight="1" x14ac:dyDescent="0.2">
      <c r="A413" s="429"/>
      <c r="D413" s="421"/>
      <c r="F413" s="422"/>
      <c r="G413" s="422"/>
      <c r="H413" s="422"/>
      <c r="I413" s="422"/>
      <c r="J413" s="422"/>
      <c r="K413" s="423"/>
      <c r="M413" s="429"/>
      <c r="N413" s="429"/>
      <c r="O413" s="429"/>
      <c r="P413" s="429"/>
      <c r="Q413" s="429"/>
      <c r="R413" s="429"/>
      <c r="S413" s="429"/>
      <c r="T413" s="429"/>
      <c r="U413" s="429"/>
      <c r="V413" s="429"/>
      <c r="W413" s="429"/>
      <c r="X413" s="429"/>
      <c r="Y413" s="429"/>
      <c r="Z413" s="429"/>
      <c r="AA413" s="429"/>
      <c r="AB413" s="429"/>
      <c r="AC413" s="429"/>
      <c r="AD413" s="429"/>
      <c r="AE413" s="429"/>
      <c r="AF413" s="429"/>
      <c r="AG413" s="429"/>
      <c r="AH413" s="429"/>
      <c r="AI413" s="429"/>
      <c r="AJ413" s="429"/>
      <c r="AK413" s="429"/>
      <c r="AL413" s="429"/>
      <c r="AM413" s="429"/>
      <c r="AN413" s="429"/>
      <c r="AO413" s="429"/>
      <c r="AP413" s="429"/>
      <c r="AQ413" s="429"/>
      <c r="AR413" s="429"/>
      <c r="AS413" s="429"/>
      <c r="AT413" s="429"/>
      <c r="AU413" s="429"/>
      <c r="AV413" s="429"/>
    </row>
    <row r="414" spans="1:48" s="364" customFormat="1" ht="13.15" customHeight="1" x14ac:dyDescent="0.2">
      <c r="A414" s="429"/>
      <c r="D414" s="421"/>
      <c r="F414" s="422"/>
      <c r="G414" s="422"/>
      <c r="H414" s="422"/>
      <c r="I414" s="422"/>
      <c r="J414" s="422"/>
      <c r="K414" s="423"/>
      <c r="M414" s="429"/>
      <c r="N414" s="429"/>
      <c r="O414" s="429"/>
      <c r="P414" s="429"/>
      <c r="Q414" s="429"/>
      <c r="R414" s="429"/>
      <c r="S414" s="429"/>
      <c r="T414" s="429"/>
      <c r="U414" s="429"/>
      <c r="V414" s="429"/>
      <c r="W414" s="429"/>
      <c r="X414" s="429"/>
      <c r="Y414" s="429"/>
      <c r="Z414" s="429"/>
      <c r="AA414" s="429"/>
      <c r="AB414" s="429"/>
      <c r="AC414" s="429"/>
      <c r="AD414" s="429"/>
      <c r="AE414" s="429"/>
      <c r="AF414" s="429"/>
      <c r="AG414" s="429"/>
      <c r="AH414" s="429"/>
      <c r="AI414" s="429"/>
      <c r="AJ414" s="429"/>
      <c r="AK414" s="429"/>
      <c r="AL414" s="429"/>
      <c r="AM414" s="429"/>
      <c r="AN414" s="429"/>
      <c r="AO414" s="429"/>
      <c r="AP414" s="429"/>
      <c r="AQ414" s="429"/>
      <c r="AR414" s="429"/>
      <c r="AS414" s="429"/>
      <c r="AT414" s="429"/>
      <c r="AU414" s="429"/>
      <c r="AV414" s="429"/>
    </row>
    <row r="415" spans="1:48" s="364" customFormat="1" ht="13.15" customHeight="1" x14ac:dyDescent="0.2">
      <c r="A415" s="429"/>
      <c r="D415" s="421"/>
      <c r="F415" s="422"/>
      <c r="G415" s="422"/>
      <c r="H415" s="422"/>
      <c r="I415" s="422"/>
      <c r="J415" s="422"/>
      <c r="K415" s="423"/>
      <c r="M415" s="429"/>
      <c r="N415" s="429"/>
      <c r="O415" s="429"/>
      <c r="P415" s="429"/>
      <c r="Q415" s="429"/>
      <c r="R415" s="429"/>
      <c r="S415" s="429"/>
      <c r="T415" s="429"/>
      <c r="U415" s="429"/>
      <c r="V415" s="429"/>
      <c r="W415" s="429"/>
      <c r="X415" s="429"/>
      <c r="Y415" s="429"/>
      <c r="Z415" s="429"/>
      <c r="AA415" s="429"/>
      <c r="AB415" s="429"/>
      <c r="AC415" s="429"/>
      <c r="AD415" s="429"/>
      <c r="AE415" s="429"/>
      <c r="AF415" s="429"/>
      <c r="AG415" s="429"/>
      <c r="AH415" s="429"/>
      <c r="AI415" s="429"/>
      <c r="AJ415" s="429"/>
      <c r="AK415" s="429"/>
      <c r="AL415" s="429"/>
      <c r="AM415" s="429"/>
      <c r="AN415" s="429"/>
      <c r="AO415" s="429"/>
      <c r="AP415" s="429"/>
      <c r="AQ415" s="429"/>
      <c r="AR415" s="429"/>
      <c r="AS415" s="429"/>
      <c r="AT415" s="429"/>
      <c r="AU415" s="429"/>
      <c r="AV415" s="429"/>
    </row>
    <row r="416" spans="1:48" s="364" customFormat="1" ht="13.15" customHeight="1" x14ac:dyDescent="0.2">
      <c r="A416" s="429"/>
      <c r="D416" s="421"/>
      <c r="F416" s="422"/>
      <c r="G416" s="422"/>
      <c r="H416" s="422"/>
      <c r="I416" s="422"/>
      <c r="J416" s="422"/>
      <c r="K416" s="423"/>
      <c r="M416" s="429"/>
      <c r="N416" s="429"/>
      <c r="O416" s="429"/>
      <c r="P416" s="429"/>
      <c r="Q416" s="429"/>
      <c r="R416" s="429"/>
      <c r="S416" s="429"/>
      <c r="T416" s="429"/>
      <c r="U416" s="429"/>
      <c r="V416" s="429"/>
      <c r="W416" s="429"/>
      <c r="X416" s="429"/>
      <c r="Y416" s="429"/>
      <c r="Z416" s="429"/>
      <c r="AA416" s="429"/>
      <c r="AB416" s="429"/>
      <c r="AC416" s="429"/>
      <c r="AD416" s="429"/>
      <c r="AE416" s="429"/>
      <c r="AF416" s="429"/>
      <c r="AG416" s="429"/>
      <c r="AH416" s="429"/>
      <c r="AI416" s="429"/>
      <c r="AJ416" s="429"/>
      <c r="AK416" s="429"/>
      <c r="AL416" s="429"/>
      <c r="AM416" s="429"/>
      <c r="AN416" s="429"/>
      <c r="AO416" s="429"/>
      <c r="AP416" s="429"/>
      <c r="AQ416" s="429"/>
      <c r="AR416" s="429"/>
      <c r="AS416" s="429"/>
      <c r="AT416" s="429"/>
      <c r="AU416" s="429"/>
      <c r="AV416" s="429"/>
    </row>
    <row r="417" spans="1:48" s="364" customFormat="1" ht="13.15" customHeight="1" x14ac:dyDescent="0.2">
      <c r="A417" s="429"/>
      <c r="D417" s="421"/>
      <c r="F417" s="422"/>
      <c r="G417" s="422"/>
      <c r="H417" s="422"/>
      <c r="I417" s="422"/>
      <c r="J417" s="422"/>
      <c r="K417" s="423"/>
      <c r="M417" s="429"/>
      <c r="N417" s="429"/>
      <c r="O417" s="429"/>
      <c r="P417" s="429"/>
      <c r="Q417" s="429"/>
      <c r="R417" s="429"/>
      <c r="S417" s="429"/>
      <c r="T417" s="429"/>
      <c r="U417" s="429"/>
      <c r="V417" s="429"/>
      <c r="W417" s="429"/>
      <c r="X417" s="429"/>
      <c r="Y417" s="429"/>
      <c r="Z417" s="429"/>
      <c r="AA417" s="429"/>
      <c r="AB417" s="429"/>
      <c r="AC417" s="429"/>
      <c r="AD417" s="429"/>
      <c r="AE417" s="429"/>
      <c r="AF417" s="429"/>
      <c r="AG417" s="429"/>
      <c r="AH417" s="429"/>
      <c r="AI417" s="429"/>
      <c r="AJ417" s="429"/>
      <c r="AK417" s="429"/>
      <c r="AL417" s="429"/>
      <c r="AM417" s="429"/>
      <c r="AN417" s="429"/>
      <c r="AO417" s="429"/>
      <c r="AP417" s="429"/>
      <c r="AQ417" s="429"/>
      <c r="AR417" s="429"/>
      <c r="AS417" s="429"/>
      <c r="AT417" s="429"/>
      <c r="AU417" s="429"/>
      <c r="AV417" s="429"/>
    </row>
    <row r="418" spans="1:48" s="364" customFormat="1" ht="13.15" customHeight="1" x14ac:dyDescent="0.2">
      <c r="A418" s="429"/>
      <c r="D418" s="421"/>
      <c r="F418" s="422"/>
      <c r="G418" s="422"/>
      <c r="H418" s="422"/>
      <c r="I418" s="422"/>
      <c r="J418" s="422"/>
      <c r="K418" s="423"/>
      <c r="M418" s="429"/>
      <c r="N418" s="429"/>
      <c r="O418" s="429"/>
      <c r="P418" s="429"/>
      <c r="Q418" s="429"/>
      <c r="R418" s="429"/>
      <c r="S418" s="429"/>
      <c r="T418" s="429"/>
      <c r="U418" s="429"/>
      <c r="V418" s="429"/>
      <c r="W418" s="429"/>
      <c r="X418" s="429"/>
      <c r="Y418" s="429"/>
      <c r="Z418" s="429"/>
      <c r="AA418" s="429"/>
      <c r="AB418" s="429"/>
      <c r="AC418" s="429"/>
      <c r="AD418" s="429"/>
      <c r="AE418" s="429"/>
      <c r="AF418" s="429"/>
      <c r="AG418" s="429"/>
      <c r="AH418" s="429"/>
      <c r="AI418" s="429"/>
      <c r="AJ418" s="429"/>
      <c r="AK418" s="429"/>
      <c r="AL418" s="429"/>
      <c r="AM418" s="429"/>
      <c r="AN418" s="429"/>
      <c r="AO418" s="429"/>
      <c r="AP418" s="429"/>
      <c r="AQ418" s="429"/>
      <c r="AR418" s="429"/>
      <c r="AS418" s="429"/>
      <c r="AT418" s="429"/>
      <c r="AU418" s="429"/>
      <c r="AV418" s="429"/>
    </row>
    <row r="419" spans="1:48" s="364" customFormat="1" ht="13.15" customHeight="1" x14ac:dyDescent="0.2">
      <c r="A419" s="429"/>
      <c r="D419" s="421"/>
      <c r="F419" s="422"/>
      <c r="G419" s="422"/>
      <c r="H419" s="422"/>
      <c r="I419" s="422"/>
      <c r="J419" s="422"/>
      <c r="K419" s="423"/>
      <c r="M419" s="429"/>
      <c r="N419" s="429"/>
      <c r="O419" s="429"/>
      <c r="P419" s="429"/>
      <c r="Q419" s="429"/>
      <c r="R419" s="429"/>
      <c r="S419" s="429"/>
      <c r="T419" s="429"/>
      <c r="U419" s="429"/>
      <c r="V419" s="429"/>
      <c r="W419" s="429"/>
      <c r="X419" s="429"/>
      <c r="Y419" s="429"/>
      <c r="Z419" s="429"/>
      <c r="AA419" s="429"/>
      <c r="AB419" s="429"/>
      <c r="AC419" s="429"/>
      <c r="AD419" s="429"/>
      <c r="AE419" s="429"/>
      <c r="AF419" s="429"/>
      <c r="AG419" s="429"/>
      <c r="AH419" s="429"/>
      <c r="AI419" s="429"/>
      <c r="AJ419" s="429"/>
      <c r="AK419" s="429"/>
      <c r="AL419" s="429"/>
      <c r="AM419" s="429"/>
      <c r="AN419" s="429"/>
      <c r="AO419" s="429"/>
      <c r="AP419" s="429"/>
      <c r="AQ419" s="429"/>
      <c r="AR419" s="429"/>
      <c r="AS419" s="429"/>
      <c r="AT419" s="429"/>
      <c r="AU419" s="429"/>
      <c r="AV419" s="429"/>
    </row>
    <row r="420" spans="1:48" s="364" customFormat="1" ht="13.15" customHeight="1" x14ac:dyDescent="0.2">
      <c r="A420" s="429"/>
      <c r="D420" s="421"/>
      <c r="F420" s="422"/>
      <c r="G420" s="422"/>
      <c r="H420" s="422"/>
      <c r="I420" s="422"/>
      <c r="J420" s="422"/>
      <c r="K420" s="423"/>
      <c r="M420" s="429"/>
      <c r="N420" s="429"/>
      <c r="O420" s="429"/>
      <c r="P420" s="429"/>
      <c r="Q420" s="429"/>
      <c r="R420" s="429"/>
      <c r="S420" s="429"/>
      <c r="T420" s="429"/>
      <c r="U420" s="429"/>
      <c r="V420" s="429"/>
      <c r="W420" s="429"/>
      <c r="X420" s="429"/>
      <c r="Y420" s="429"/>
      <c r="Z420" s="429"/>
      <c r="AA420" s="429"/>
      <c r="AB420" s="429"/>
      <c r="AC420" s="429"/>
      <c r="AD420" s="429"/>
      <c r="AE420" s="429"/>
      <c r="AF420" s="429"/>
      <c r="AG420" s="429"/>
      <c r="AH420" s="429"/>
      <c r="AI420" s="429"/>
      <c r="AJ420" s="429"/>
      <c r="AK420" s="429"/>
      <c r="AL420" s="429"/>
      <c r="AM420" s="429"/>
      <c r="AN420" s="429"/>
      <c r="AO420" s="429"/>
      <c r="AP420" s="429"/>
      <c r="AQ420" s="429"/>
      <c r="AR420" s="429"/>
      <c r="AS420" s="429"/>
      <c r="AT420" s="429"/>
      <c r="AU420" s="429"/>
      <c r="AV420" s="429"/>
    </row>
    <row r="421" spans="1:48" s="364" customFormat="1" ht="13.15" customHeight="1" x14ac:dyDescent="0.2">
      <c r="A421" s="429"/>
      <c r="D421" s="421"/>
      <c r="F421" s="422"/>
      <c r="G421" s="422"/>
      <c r="H421" s="422"/>
      <c r="I421" s="422"/>
      <c r="J421" s="422"/>
      <c r="K421" s="423"/>
      <c r="M421" s="429"/>
      <c r="N421" s="429"/>
      <c r="O421" s="429"/>
      <c r="P421" s="429"/>
      <c r="Q421" s="429"/>
      <c r="R421" s="429"/>
      <c r="S421" s="429"/>
      <c r="T421" s="429"/>
      <c r="U421" s="429"/>
      <c r="V421" s="429"/>
      <c r="W421" s="429"/>
      <c r="X421" s="429"/>
      <c r="Y421" s="429"/>
      <c r="Z421" s="429"/>
      <c r="AA421" s="429"/>
      <c r="AB421" s="429"/>
      <c r="AC421" s="429"/>
      <c r="AD421" s="429"/>
      <c r="AE421" s="429"/>
      <c r="AF421" s="429"/>
      <c r="AG421" s="429"/>
      <c r="AH421" s="429"/>
      <c r="AI421" s="429"/>
      <c r="AJ421" s="429"/>
      <c r="AK421" s="429"/>
      <c r="AL421" s="429"/>
      <c r="AM421" s="429"/>
      <c r="AN421" s="429"/>
      <c r="AO421" s="429"/>
      <c r="AP421" s="429"/>
      <c r="AQ421" s="429"/>
      <c r="AR421" s="429"/>
      <c r="AS421" s="429"/>
      <c r="AT421" s="429"/>
      <c r="AU421" s="429"/>
      <c r="AV421" s="429"/>
    </row>
    <row r="422" spans="1:48" s="364" customFormat="1" ht="13.15" customHeight="1" x14ac:dyDescent="0.2">
      <c r="A422" s="429"/>
      <c r="D422" s="421"/>
      <c r="F422" s="422"/>
      <c r="G422" s="422"/>
      <c r="H422" s="422"/>
      <c r="I422" s="422"/>
      <c r="J422" s="422"/>
      <c r="K422" s="423"/>
      <c r="M422" s="429"/>
      <c r="N422" s="429"/>
      <c r="O422" s="429"/>
      <c r="P422" s="429"/>
      <c r="Q422" s="429"/>
      <c r="R422" s="429"/>
      <c r="S422" s="429"/>
      <c r="T422" s="429"/>
      <c r="U422" s="429"/>
      <c r="V422" s="429"/>
      <c r="W422" s="429"/>
      <c r="X422" s="429"/>
      <c r="Y422" s="429"/>
      <c r="Z422" s="429"/>
      <c r="AA422" s="429"/>
      <c r="AB422" s="429"/>
      <c r="AC422" s="429"/>
      <c r="AD422" s="429"/>
      <c r="AE422" s="429"/>
      <c r="AF422" s="429"/>
      <c r="AG422" s="429"/>
      <c r="AH422" s="429"/>
      <c r="AI422" s="429"/>
      <c r="AJ422" s="429"/>
      <c r="AK422" s="429"/>
      <c r="AL422" s="429"/>
      <c r="AM422" s="429"/>
      <c r="AN422" s="429"/>
      <c r="AO422" s="429"/>
      <c r="AP422" s="429"/>
      <c r="AQ422" s="429"/>
      <c r="AR422" s="429"/>
      <c r="AS422" s="429"/>
      <c r="AT422" s="429"/>
      <c r="AU422" s="429"/>
      <c r="AV422" s="429"/>
    </row>
    <row r="423" spans="1:48" s="364" customFormat="1" ht="13.15" customHeight="1" x14ac:dyDescent="0.2">
      <c r="A423" s="429"/>
      <c r="D423" s="421"/>
      <c r="F423" s="422"/>
      <c r="G423" s="422"/>
      <c r="H423" s="422"/>
      <c r="I423" s="422"/>
      <c r="J423" s="422"/>
      <c r="K423" s="423"/>
      <c r="M423" s="429"/>
      <c r="N423" s="429"/>
      <c r="O423" s="429"/>
      <c r="P423" s="429"/>
      <c r="Q423" s="429"/>
      <c r="R423" s="429"/>
      <c r="S423" s="429"/>
      <c r="T423" s="429"/>
      <c r="U423" s="429"/>
      <c r="V423" s="429"/>
      <c r="W423" s="429"/>
      <c r="X423" s="429"/>
      <c r="Y423" s="429"/>
      <c r="Z423" s="429"/>
      <c r="AA423" s="429"/>
      <c r="AB423" s="429"/>
      <c r="AC423" s="429"/>
      <c r="AD423" s="429"/>
      <c r="AE423" s="429"/>
      <c r="AF423" s="429"/>
      <c r="AG423" s="429"/>
      <c r="AH423" s="429"/>
      <c r="AI423" s="429"/>
      <c r="AJ423" s="429"/>
      <c r="AK423" s="429"/>
      <c r="AL423" s="429"/>
      <c r="AM423" s="429"/>
      <c r="AN423" s="429"/>
      <c r="AO423" s="429"/>
      <c r="AP423" s="429"/>
      <c r="AQ423" s="429"/>
      <c r="AR423" s="429"/>
      <c r="AS423" s="429"/>
      <c r="AT423" s="429"/>
      <c r="AU423" s="429"/>
      <c r="AV423" s="429"/>
    </row>
    <row r="424" spans="1:48" s="364" customFormat="1" ht="13.15" customHeight="1" x14ac:dyDescent="0.2">
      <c r="A424" s="429"/>
      <c r="D424" s="421"/>
      <c r="F424" s="422"/>
      <c r="G424" s="422"/>
      <c r="H424" s="422"/>
      <c r="I424" s="422"/>
      <c r="J424" s="422"/>
      <c r="K424" s="423"/>
      <c r="M424" s="429"/>
      <c r="N424" s="429"/>
      <c r="O424" s="429"/>
      <c r="P424" s="429"/>
      <c r="Q424" s="429"/>
      <c r="R424" s="429"/>
      <c r="S424" s="429"/>
      <c r="T424" s="429"/>
      <c r="U424" s="429"/>
      <c r="V424" s="429"/>
      <c r="W424" s="429"/>
      <c r="X424" s="429"/>
      <c r="Y424" s="429"/>
      <c r="Z424" s="429"/>
      <c r="AA424" s="429"/>
      <c r="AB424" s="429"/>
      <c r="AC424" s="429"/>
      <c r="AD424" s="429"/>
      <c r="AE424" s="429"/>
      <c r="AF424" s="429"/>
      <c r="AG424" s="429"/>
      <c r="AH424" s="429"/>
      <c r="AI424" s="429"/>
      <c r="AJ424" s="429"/>
      <c r="AK424" s="429"/>
      <c r="AL424" s="429"/>
      <c r="AM424" s="429"/>
      <c r="AN424" s="429"/>
      <c r="AO424" s="429"/>
      <c r="AP424" s="429"/>
      <c r="AQ424" s="429"/>
      <c r="AR424" s="429"/>
      <c r="AS424" s="429"/>
      <c r="AT424" s="429"/>
      <c r="AU424" s="429"/>
      <c r="AV424" s="429"/>
    </row>
    <row r="425" spans="1:48" s="364" customFormat="1" ht="13.15" customHeight="1" x14ac:dyDescent="0.2">
      <c r="A425" s="429"/>
      <c r="D425" s="421"/>
      <c r="F425" s="422"/>
      <c r="G425" s="422"/>
      <c r="H425" s="422"/>
      <c r="I425" s="422"/>
      <c r="J425" s="422"/>
      <c r="K425" s="423"/>
      <c r="M425" s="429"/>
      <c r="N425" s="429"/>
      <c r="O425" s="429"/>
      <c r="P425" s="429"/>
      <c r="Q425" s="429"/>
      <c r="R425" s="429"/>
      <c r="S425" s="429"/>
      <c r="T425" s="429"/>
      <c r="U425" s="429"/>
      <c r="V425" s="429"/>
      <c r="W425" s="429"/>
      <c r="X425" s="429"/>
      <c r="Y425" s="429"/>
      <c r="Z425" s="429"/>
      <c r="AA425" s="429"/>
      <c r="AB425" s="429"/>
      <c r="AC425" s="429"/>
      <c r="AD425" s="429"/>
      <c r="AE425" s="429"/>
      <c r="AF425" s="429"/>
      <c r="AG425" s="429"/>
      <c r="AH425" s="429"/>
      <c r="AI425" s="429"/>
      <c r="AJ425" s="429"/>
      <c r="AK425" s="429"/>
      <c r="AL425" s="429"/>
      <c r="AM425" s="429"/>
      <c r="AN425" s="429"/>
      <c r="AO425" s="429"/>
      <c r="AP425" s="429"/>
      <c r="AQ425" s="429"/>
      <c r="AR425" s="429"/>
      <c r="AS425" s="429"/>
      <c r="AT425" s="429"/>
      <c r="AU425" s="429"/>
      <c r="AV425" s="429"/>
    </row>
    <row r="426" spans="1:48" s="364" customFormat="1" ht="13.15" customHeight="1" x14ac:dyDescent="0.2">
      <c r="A426" s="429"/>
      <c r="D426" s="421"/>
      <c r="F426" s="422"/>
      <c r="G426" s="422"/>
      <c r="H426" s="422"/>
      <c r="I426" s="422"/>
      <c r="J426" s="422"/>
      <c r="K426" s="423"/>
      <c r="M426" s="429"/>
      <c r="N426" s="429"/>
      <c r="O426" s="429"/>
      <c r="P426" s="429"/>
      <c r="Q426" s="429"/>
      <c r="R426" s="429"/>
      <c r="S426" s="429"/>
      <c r="T426" s="429"/>
      <c r="U426" s="429"/>
      <c r="V426" s="429"/>
      <c r="W426" s="429"/>
      <c r="X426" s="429"/>
      <c r="Y426" s="429"/>
      <c r="Z426" s="429"/>
      <c r="AA426" s="429"/>
      <c r="AB426" s="429"/>
      <c r="AC426" s="429"/>
      <c r="AD426" s="429"/>
      <c r="AE426" s="429"/>
      <c r="AF426" s="429"/>
      <c r="AG426" s="429"/>
      <c r="AH426" s="429"/>
      <c r="AI426" s="429"/>
      <c r="AJ426" s="429"/>
      <c r="AK426" s="429"/>
      <c r="AL426" s="429"/>
      <c r="AM426" s="429"/>
      <c r="AN426" s="429"/>
      <c r="AO426" s="429"/>
      <c r="AP426" s="429"/>
      <c r="AQ426" s="429"/>
      <c r="AR426" s="429"/>
      <c r="AS426" s="429"/>
      <c r="AT426" s="429"/>
      <c r="AU426" s="429"/>
      <c r="AV426" s="429"/>
    </row>
    <row r="427" spans="1:48" s="364" customFormat="1" ht="13.15" customHeight="1" x14ac:dyDescent="0.2">
      <c r="A427" s="429"/>
      <c r="D427" s="421"/>
      <c r="F427" s="422"/>
      <c r="G427" s="422"/>
      <c r="H427" s="422"/>
      <c r="I427" s="422"/>
      <c r="J427" s="422"/>
      <c r="K427" s="423"/>
      <c r="M427" s="429"/>
      <c r="N427" s="429"/>
      <c r="O427" s="429"/>
      <c r="P427" s="429"/>
      <c r="Q427" s="429"/>
      <c r="R427" s="429"/>
      <c r="S427" s="429"/>
      <c r="T427" s="429"/>
      <c r="U427" s="429"/>
      <c r="V427" s="429"/>
      <c r="W427" s="429"/>
      <c r="X427" s="429"/>
      <c r="Y427" s="429"/>
      <c r="Z427" s="429"/>
      <c r="AA427" s="429"/>
      <c r="AB427" s="429"/>
      <c r="AC427" s="429"/>
      <c r="AD427" s="429"/>
      <c r="AE427" s="429"/>
      <c r="AF427" s="429"/>
      <c r="AG427" s="429"/>
      <c r="AH427" s="429"/>
      <c r="AI427" s="429"/>
      <c r="AJ427" s="429"/>
      <c r="AK427" s="429"/>
      <c r="AL427" s="429"/>
      <c r="AM427" s="429"/>
      <c r="AN427" s="429"/>
      <c r="AO427" s="429"/>
      <c r="AP427" s="429"/>
      <c r="AQ427" s="429"/>
      <c r="AR427" s="429"/>
      <c r="AS427" s="429"/>
      <c r="AT427" s="429"/>
      <c r="AU427" s="429"/>
      <c r="AV427" s="429"/>
    </row>
    <row r="428" spans="1:48" s="364" customFormat="1" ht="13.15" customHeight="1" x14ac:dyDescent="0.2">
      <c r="A428" s="429"/>
      <c r="D428" s="421"/>
      <c r="F428" s="422"/>
      <c r="G428" s="422"/>
      <c r="H428" s="422"/>
      <c r="I428" s="422"/>
      <c r="J428" s="422"/>
      <c r="K428" s="423"/>
      <c r="M428" s="429"/>
      <c r="N428" s="429"/>
      <c r="O428" s="429"/>
      <c r="P428" s="429"/>
      <c r="Q428" s="429"/>
      <c r="R428" s="429"/>
      <c r="S428" s="429"/>
      <c r="T428" s="429"/>
      <c r="U428" s="429"/>
      <c r="V428" s="429"/>
      <c r="W428" s="429"/>
      <c r="X428" s="429"/>
      <c r="Y428" s="429"/>
      <c r="Z428" s="429"/>
      <c r="AA428" s="429"/>
      <c r="AB428" s="429"/>
      <c r="AC428" s="429"/>
      <c r="AD428" s="429"/>
      <c r="AE428" s="429"/>
      <c r="AF428" s="429"/>
      <c r="AG428" s="429"/>
      <c r="AH428" s="429"/>
      <c r="AI428" s="429"/>
      <c r="AJ428" s="429"/>
      <c r="AK428" s="429"/>
      <c r="AL428" s="429"/>
      <c r="AM428" s="429"/>
      <c r="AN428" s="429"/>
      <c r="AO428" s="429"/>
      <c r="AP428" s="429"/>
      <c r="AQ428" s="429"/>
      <c r="AR428" s="429"/>
      <c r="AS428" s="429"/>
      <c r="AT428" s="429"/>
      <c r="AU428" s="429"/>
      <c r="AV428" s="429"/>
    </row>
    <row r="429" spans="1:48" s="364" customFormat="1" ht="13.15" customHeight="1" x14ac:dyDescent="0.2">
      <c r="A429" s="429"/>
      <c r="D429" s="421"/>
      <c r="F429" s="422"/>
      <c r="G429" s="422"/>
      <c r="H429" s="422"/>
      <c r="I429" s="422"/>
      <c r="J429" s="422"/>
      <c r="K429" s="423"/>
      <c r="M429" s="429"/>
      <c r="N429" s="429"/>
      <c r="O429" s="429"/>
      <c r="P429" s="429"/>
      <c r="Q429" s="429"/>
      <c r="R429" s="429"/>
      <c r="S429" s="429"/>
      <c r="T429" s="429"/>
      <c r="U429" s="429"/>
      <c r="V429" s="429"/>
      <c r="W429" s="429"/>
      <c r="X429" s="429"/>
      <c r="Y429" s="429"/>
      <c r="Z429" s="429"/>
      <c r="AA429" s="429"/>
      <c r="AB429" s="429"/>
      <c r="AC429" s="429"/>
      <c r="AD429" s="429"/>
      <c r="AE429" s="429"/>
      <c r="AF429" s="429"/>
      <c r="AG429" s="429"/>
      <c r="AH429" s="429"/>
      <c r="AI429" s="429"/>
      <c r="AJ429" s="429"/>
      <c r="AK429" s="429"/>
      <c r="AL429" s="429"/>
      <c r="AM429" s="429"/>
      <c r="AN429" s="429"/>
      <c r="AO429" s="429"/>
      <c r="AP429" s="429"/>
      <c r="AQ429" s="429"/>
      <c r="AR429" s="429"/>
      <c r="AS429" s="429"/>
      <c r="AT429" s="429"/>
      <c r="AU429" s="429"/>
      <c r="AV429" s="429"/>
    </row>
    <row r="430" spans="1:48" s="364" customFormat="1" ht="13.15" customHeight="1" x14ac:dyDescent="0.2">
      <c r="A430" s="429"/>
      <c r="D430" s="421"/>
      <c r="F430" s="422"/>
      <c r="G430" s="422"/>
      <c r="H430" s="422"/>
      <c r="I430" s="422"/>
      <c r="J430" s="422"/>
      <c r="K430" s="423"/>
      <c r="M430" s="429"/>
      <c r="N430" s="429"/>
      <c r="O430" s="429"/>
      <c r="P430" s="429"/>
      <c r="Q430" s="429"/>
      <c r="R430" s="429"/>
      <c r="S430" s="429"/>
      <c r="T430" s="429"/>
      <c r="U430" s="429"/>
      <c r="V430" s="429"/>
      <c r="W430" s="429"/>
      <c r="X430" s="429"/>
      <c r="Y430" s="429"/>
      <c r="Z430" s="429"/>
      <c r="AA430" s="429"/>
      <c r="AB430" s="429"/>
      <c r="AC430" s="429"/>
      <c r="AD430" s="429"/>
      <c r="AE430" s="429"/>
      <c r="AF430" s="429"/>
      <c r="AG430" s="429"/>
      <c r="AH430" s="429"/>
      <c r="AI430" s="429"/>
      <c r="AJ430" s="429"/>
      <c r="AK430" s="429"/>
      <c r="AL430" s="429"/>
      <c r="AM430" s="429"/>
      <c r="AN430" s="429"/>
      <c r="AO430" s="429"/>
      <c r="AP430" s="429"/>
      <c r="AQ430" s="429"/>
      <c r="AR430" s="429"/>
      <c r="AS430" s="429"/>
      <c r="AT430" s="429"/>
      <c r="AU430" s="429"/>
      <c r="AV430" s="429"/>
    </row>
    <row r="431" spans="1:48" s="364" customFormat="1" ht="13.15" customHeight="1" x14ac:dyDescent="0.2">
      <c r="A431" s="429"/>
      <c r="D431" s="421"/>
      <c r="F431" s="422"/>
      <c r="G431" s="422"/>
      <c r="H431" s="422"/>
      <c r="I431" s="422"/>
      <c r="J431" s="422"/>
      <c r="K431" s="423"/>
      <c r="M431" s="429"/>
      <c r="N431" s="429"/>
      <c r="O431" s="429"/>
      <c r="P431" s="429"/>
      <c r="Q431" s="429"/>
      <c r="R431" s="429"/>
      <c r="S431" s="429"/>
      <c r="T431" s="429"/>
      <c r="U431" s="429"/>
      <c r="V431" s="429"/>
      <c r="W431" s="429"/>
      <c r="X431" s="429"/>
      <c r="Y431" s="429"/>
      <c r="Z431" s="429"/>
      <c r="AA431" s="429"/>
      <c r="AB431" s="429"/>
      <c r="AC431" s="429"/>
      <c r="AD431" s="429"/>
      <c r="AE431" s="429"/>
      <c r="AF431" s="429"/>
      <c r="AG431" s="429"/>
      <c r="AH431" s="429"/>
      <c r="AI431" s="429"/>
      <c r="AJ431" s="429"/>
      <c r="AK431" s="429"/>
      <c r="AL431" s="429"/>
      <c r="AM431" s="429"/>
      <c r="AN431" s="429"/>
      <c r="AO431" s="429"/>
      <c r="AP431" s="429"/>
      <c r="AQ431" s="429"/>
      <c r="AR431" s="429"/>
      <c r="AS431" s="429"/>
      <c r="AT431" s="429"/>
      <c r="AU431" s="429"/>
      <c r="AV431" s="429"/>
    </row>
    <row r="432" spans="1:48" s="364" customFormat="1" ht="13.15" customHeight="1" x14ac:dyDescent="0.2">
      <c r="A432" s="429"/>
      <c r="D432" s="421"/>
      <c r="F432" s="422"/>
      <c r="G432" s="422"/>
      <c r="H432" s="422"/>
      <c r="I432" s="422"/>
      <c r="J432" s="422"/>
      <c r="K432" s="423"/>
      <c r="M432" s="429"/>
      <c r="N432" s="429"/>
      <c r="O432" s="429"/>
      <c r="P432" s="429"/>
      <c r="Q432" s="429"/>
      <c r="R432" s="429"/>
      <c r="S432" s="429"/>
      <c r="T432" s="429"/>
      <c r="U432" s="429"/>
      <c r="V432" s="429"/>
      <c r="W432" s="429"/>
      <c r="X432" s="429"/>
      <c r="Y432" s="429"/>
      <c r="Z432" s="429"/>
      <c r="AA432" s="429"/>
      <c r="AB432" s="429"/>
      <c r="AC432" s="429"/>
      <c r="AD432" s="429"/>
      <c r="AE432" s="429"/>
      <c r="AF432" s="429"/>
      <c r="AG432" s="429"/>
      <c r="AH432" s="429"/>
      <c r="AI432" s="429"/>
      <c r="AJ432" s="429"/>
      <c r="AK432" s="429"/>
      <c r="AL432" s="429"/>
      <c r="AM432" s="429"/>
      <c r="AN432" s="429"/>
      <c r="AO432" s="429"/>
      <c r="AP432" s="429"/>
      <c r="AQ432" s="429"/>
      <c r="AR432" s="429"/>
      <c r="AS432" s="429"/>
      <c r="AT432" s="429"/>
      <c r="AU432" s="429"/>
      <c r="AV432" s="429"/>
    </row>
    <row r="433" spans="1:48" s="364" customFormat="1" ht="13.15" customHeight="1" x14ac:dyDescent="0.2">
      <c r="A433" s="429"/>
      <c r="D433" s="421"/>
      <c r="F433" s="422"/>
      <c r="G433" s="422"/>
      <c r="H433" s="422"/>
      <c r="I433" s="422"/>
      <c r="J433" s="422"/>
      <c r="K433" s="423"/>
      <c r="M433" s="429"/>
      <c r="N433" s="429"/>
      <c r="O433" s="429"/>
      <c r="P433" s="429"/>
      <c r="Q433" s="429"/>
      <c r="R433" s="429"/>
      <c r="S433" s="429"/>
      <c r="T433" s="429"/>
      <c r="U433" s="429"/>
      <c r="V433" s="429"/>
      <c r="W433" s="429"/>
      <c r="X433" s="429"/>
      <c r="Y433" s="429"/>
      <c r="Z433" s="429"/>
      <c r="AA433" s="429"/>
      <c r="AB433" s="429"/>
      <c r="AC433" s="429"/>
      <c r="AD433" s="429"/>
      <c r="AE433" s="429"/>
      <c r="AF433" s="429"/>
      <c r="AG433" s="429"/>
      <c r="AH433" s="429"/>
      <c r="AI433" s="429"/>
      <c r="AJ433" s="429"/>
      <c r="AK433" s="429"/>
      <c r="AL433" s="429"/>
      <c r="AM433" s="429"/>
      <c r="AN433" s="429"/>
      <c r="AO433" s="429"/>
      <c r="AP433" s="429"/>
      <c r="AQ433" s="429"/>
      <c r="AR433" s="429"/>
      <c r="AS433" s="429"/>
      <c r="AT433" s="429"/>
      <c r="AU433" s="429"/>
      <c r="AV433" s="429"/>
    </row>
    <row r="434" spans="1:48" s="364" customFormat="1" ht="13.15" customHeight="1" x14ac:dyDescent="0.2">
      <c r="A434" s="429"/>
      <c r="D434" s="421"/>
      <c r="F434" s="422"/>
      <c r="G434" s="422"/>
      <c r="H434" s="422"/>
      <c r="I434" s="422"/>
      <c r="J434" s="422"/>
      <c r="K434" s="423"/>
      <c r="M434" s="429"/>
      <c r="N434" s="429"/>
      <c r="O434" s="429"/>
      <c r="P434" s="429"/>
      <c r="Q434" s="429"/>
      <c r="R434" s="429"/>
      <c r="S434" s="429"/>
      <c r="T434" s="429"/>
      <c r="U434" s="429"/>
      <c r="V434" s="429"/>
      <c r="W434" s="429"/>
      <c r="X434" s="429"/>
      <c r="Y434" s="429"/>
      <c r="Z434" s="429"/>
      <c r="AA434" s="429"/>
      <c r="AB434" s="429"/>
      <c r="AC434" s="429"/>
      <c r="AD434" s="429"/>
      <c r="AE434" s="429"/>
      <c r="AF434" s="429"/>
      <c r="AG434" s="429"/>
      <c r="AH434" s="429"/>
      <c r="AI434" s="429"/>
      <c r="AJ434" s="429"/>
      <c r="AK434" s="429"/>
      <c r="AL434" s="429"/>
      <c r="AM434" s="429"/>
      <c r="AN434" s="429"/>
      <c r="AO434" s="429"/>
      <c r="AP434" s="429"/>
      <c r="AQ434" s="429"/>
      <c r="AR434" s="429"/>
      <c r="AS434" s="429"/>
      <c r="AT434" s="429"/>
      <c r="AU434" s="429"/>
      <c r="AV434" s="429"/>
    </row>
    <row r="435" spans="1:48" s="364" customFormat="1" ht="13.15" customHeight="1" x14ac:dyDescent="0.2">
      <c r="A435" s="429"/>
      <c r="D435" s="421"/>
      <c r="F435" s="422"/>
      <c r="G435" s="422"/>
      <c r="H435" s="422"/>
      <c r="I435" s="422"/>
      <c r="J435" s="422"/>
      <c r="K435" s="423"/>
      <c r="M435" s="429"/>
      <c r="N435" s="429"/>
      <c r="O435" s="429"/>
      <c r="P435" s="429"/>
      <c r="Q435" s="429"/>
      <c r="R435" s="429"/>
      <c r="S435" s="429"/>
      <c r="T435" s="429"/>
      <c r="U435" s="429"/>
      <c r="V435" s="429"/>
      <c r="W435" s="429"/>
      <c r="X435" s="429"/>
      <c r="Y435" s="429"/>
      <c r="Z435" s="429"/>
      <c r="AA435" s="429"/>
      <c r="AB435" s="429"/>
      <c r="AC435" s="429"/>
      <c r="AD435" s="429"/>
      <c r="AE435" s="429"/>
      <c r="AF435" s="429"/>
      <c r="AG435" s="429"/>
      <c r="AH435" s="429"/>
      <c r="AI435" s="429"/>
      <c r="AJ435" s="429"/>
      <c r="AK435" s="429"/>
      <c r="AL435" s="429"/>
      <c r="AM435" s="429"/>
      <c r="AN435" s="429"/>
      <c r="AO435" s="429"/>
      <c r="AP435" s="429"/>
      <c r="AQ435" s="429"/>
      <c r="AR435" s="429"/>
      <c r="AS435" s="429"/>
      <c r="AT435" s="429"/>
      <c r="AU435" s="429"/>
      <c r="AV435" s="429"/>
    </row>
    <row r="436" spans="1:48" s="364" customFormat="1" ht="13.15" customHeight="1" x14ac:dyDescent="0.2">
      <c r="A436" s="429"/>
      <c r="D436" s="421"/>
      <c r="F436" s="422"/>
      <c r="G436" s="422"/>
      <c r="H436" s="422"/>
      <c r="I436" s="422"/>
      <c r="J436" s="422"/>
      <c r="K436" s="423"/>
      <c r="M436" s="429"/>
      <c r="N436" s="429"/>
      <c r="O436" s="429"/>
      <c r="P436" s="429"/>
      <c r="Q436" s="429"/>
      <c r="R436" s="429"/>
      <c r="S436" s="429"/>
      <c r="T436" s="429"/>
      <c r="U436" s="429"/>
      <c r="V436" s="429"/>
      <c r="W436" s="429"/>
      <c r="X436" s="429"/>
      <c r="Y436" s="429"/>
      <c r="Z436" s="429"/>
      <c r="AA436" s="429"/>
      <c r="AB436" s="429"/>
      <c r="AC436" s="429"/>
      <c r="AD436" s="429"/>
      <c r="AE436" s="429"/>
      <c r="AF436" s="429"/>
      <c r="AG436" s="429"/>
      <c r="AH436" s="429"/>
      <c r="AI436" s="429"/>
      <c r="AJ436" s="429"/>
      <c r="AK436" s="429"/>
      <c r="AL436" s="429"/>
      <c r="AM436" s="429"/>
      <c r="AN436" s="429"/>
      <c r="AO436" s="429"/>
      <c r="AP436" s="429"/>
      <c r="AQ436" s="429"/>
      <c r="AR436" s="429"/>
      <c r="AS436" s="429"/>
      <c r="AT436" s="429"/>
      <c r="AU436" s="429"/>
      <c r="AV436" s="429"/>
    </row>
    <row r="437" spans="1:48" s="364" customFormat="1" ht="13.15" customHeight="1" x14ac:dyDescent="0.2">
      <c r="A437" s="429"/>
      <c r="D437" s="421"/>
      <c r="F437" s="422"/>
      <c r="G437" s="422"/>
      <c r="H437" s="422"/>
      <c r="I437" s="422"/>
      <c r="J437" s="422"/>
      <c r="K437" s="423"/>
      <c r="M437" s="429"/>
      <c r="N437" s="429"/>
      <c r="O437" s="429"/>
      <c r="P437" s="429"/>
      <c r="Q437" s="429"/>
      <c r="R437" s="429"/>
      <c r="S437" s="429"/>
      <c r="T437" s="429"/>
      <c r="U437" s="429"/>
      <c r="V437" s="429"/>
      <c r="W437" s="429"/>
      <c r="X437" s="429"/>
      <c r="Y437" s="429"/>
      <c r="Z437" s="429"/>
      <c r="AA437" s="429"/>
      <c r="AB437" s="429"/>
      <c r="AC437" s="429"/>
      <c r="AD437" s="429"/>
      <c r="AE437" s="429"/>
      <c r="AF437" s="429"/>
      <c r="AG437" s="429"/>
      <c r="AH437" s="429"/>
      <c r="AI437" s="429"/>
      <c r="AJ437" s="429"/>
      <c r="AK437" s="429"/>
      <c r="AL437" s="429"/>
      <c r="AM437" s="429"/>
      <c r="AN437" s="429"/>
      <c r="AO437" s="429"/>
      <c r="AP437" s="429"/>
      <c r="AQ437" s="429"/>
      <c r="AR437" s="429"/>
      <c r="AS437" s="429"/>
      <c r="AT437" s="429"/>
      <c r="AU437" s="429"/>
      <c r="AV437" s="429"/>
    </row>
    <row r="438" spans="1:48" s="364" customFormat="1" ht="13.15" customHeight="1" x14ac:dyDescent="0.2">
      <c r="A438" s="429"/>
      <c r="D438" s="421"/>
      <c r="F438" s="422"/>
      <c r="G438" s="422"/>
      <c r="H438" s="422"/>
      <c r="I438" s="422"/>
      <c r="J438" s="422"/>
      <c r="K438" s="423"/>
      <c r="M438" s="429"/>
      <c r="N438" s="429"/>
      <c r="O438" s="429"/>
      <c r="P438" s="429"/>
      <c r="Q438" s="429"/>
      <c r="R438" s="429"/>
      <c r="S438" s="429"/>
      <c r="T438" s="429"/>
      <c r="U438" s="429"/>
      <c r="V438" s="429"/>
      <c r="W438" s="429"/>
      <c r="X438" s="429"/>
      <c r="Y438" s="429"/>
      <c r="Z438" s="429"/>
      <c r="AA438" s="429"/>
      <c r="AB438" s="429"/>
      <c r="AC438" s="429"/>
      <c r="AD438" s="429"/>
      <c r="AE438" s="429"/>
      <c r="AF438" s="429"/>
      <c r="AG438" s="429"/>
      <c r="AH438" s="429"/>
      <c r="AI438" s="429"/>
      <c r="AJ438" s="429"/>
      <c r="AK438" s="429"/>
      <c r="AL438" s="429"/>
      <c r="AM438" s="429"/>
      <c r="AN438" s="429"/>
      <c r="AO438" s="429"/>
      <c r="AP438" s="429"/>
      <c r="AQ438" s="429"/>
      <c r="AR438" s="429"/>
      <c r="AS438" s="429"/>
      <c r="AT438" s="429"/>
      <c r="AU438" s="429"/>
      <c r="AV438" s="429"/>
    </row>
    <row r="439" spans="1:48" s="364" customFormat="1" ht="13.15" customHeight="1" x14ac:dyDescent="0.2">
      <c r="A439" s="429"/>
      <c r="D439" s="421"/>
      <c r="F439" s="422"/>
      <c r="G439" s="422"/>
      <c r="H439" s="422"/>
      <c r="I439" s="422"/>
      <c r="J439" s="422"/>
      <c r="K439" s="423"/>
      <c r="M439" s="429"/>
      <c r="N439" s="429"/>
      <c r="O439" s="429"/>
      <c r="P439" s="429"/>
      <c r="Q439" s="429"/>
      <c r="R439" s="429"/>
      <c r="S439" s="429"/>
      <c r="T439" s="429"/>
      <c r="U439" s="429"/>
      <c r="V439" s="429"/>
      <c r="W439" s="429"/>
      <c r="X439" s="429"/>
      <c r="Y439" s="429"/>
      <c r="Z439" s="429"/>
      <c r="AA439" s="429"/>
      <c r="AB439" s="429"/>
      <c r="AC439" s="429"/>
      <c r="AD439" s="429"/>
      <c r="AE439" s="429"/>
      <c r="AF439" s="429"/>
      <c r="AG439" s="429"/>
      <c r="AH439" s="429"/>
      <c r="AI439" s="429"/>
      <c r="AJ439" s="429"/>
      <c r="AK439" s="429"/>
      <c r="AL439" s="429"/>
      <c r="AM439" s="429"/>
      <c r="AN439" s="429"/>
      <c r="AO439" s="429"/>
      <c r="AP439" s="429"/>
      <c r="AQ439" s="429"/>
      <c r="AR439" s="429"/>
      <c r="AS439" s="429"/>
      <c r="AT439" s="429"/>
      <c r="AU439" s="429"/>
      <c r="AV439" s="429"/>
    </row>
    <row r="440" spans="1:48" s="364" customFormat="1" ht="13.15" customHeight="1" x14ac:dyDescent="0.2">
      <c r="A440" s="429"/>
      <c r="D440" s="421"/>
      <c r="F440" s="422"/>
      <c r="G440" s="422"/>
      <c r="H440" s="422"/>
      <c r="I440" s="422"/>
      <c r="J440" s="422"/>
      <c r="K440" s="423"/>
      <c r="M440" s="429"/>
      <c r="N440" s="429"/>
      <c r="O440" s="429"/>
      <c r="P440" s="429"/>
      <c r="Q440" s="429"/>
      <c r="R440" s="429"/>
      <c r="S440" s="429"/>
      <c r="T440" s="429"/>
      <c r="U440" s="429"/>
      <c r="V440" s="429"/>
      <c r="W440" s="429"/>
      <c r="X440" s="429"/>
      <c r="Y440" s="429"/>
      <c r="Z440" s="429"/>
      <c r="AA440" s="429"/>
      <c r="AB440" s="429"/>
      <c r="AC440" s="429"/>
      <c r="AD440" s="429"/>
      <c r="AE440" s="429"/>
      <c r="AF440" s="429"/>
      <c r="AG440" s="429"/>
      <c r="AH440" s="429"/>
      <c r="AI440" s="429"/>
      <c r="AJ440" s="429"/>
      <c r="AK440" s="429"/>
      <c r="AL440" s="429"/>
      <c r="AM440" s="429"/>
      <c r="AN440" s="429"/>
      <c r="AO440" s="429"/>
      <c r="AP440" s="429"/>
      <c r="AQ440" s="429"/>
      <c r="AR440" s="429"/>
      <c r="AS440" s="429"/>
      <c r="AT440" s="429"/>
      <c r="AU440" s="429"/>
      <c r="AV440" s="429"/>
    </row>
    <row r="441" spans="1:48" s="364" customFormat="1" ht="13.15" customHeight="1" x14ac:dyDescent="0.2">
      <c r="A441" s="429"/>
      <c r="D441" s="421"/>
      <c r="F441" s="422"/>
      <c r="G441" s="422"/>
      <c r="H441" s="422"/>
      <c r="I441" s="422"/>
      <c r="J441" s="422"/>
      <c r="K441" s="423"/>
      <c r="M441" s="429"/>
      <c r="N441" s="429"/>
      <c r="O441" s="429"/>
      <c r="P441" s="429"/>
      <c r="Q441" s="429"/>
      <c r="R441" s="429"/>
      <c r="S441" s="429"/>
      <c r="T441" s="429"/>
      <c r="U441" s="429"/>
      <c r="V441" s="429"/>
      <c r="W441" s="429"/>
      <c r="X441" s="429"/>
      <c r="Y441" s="429"/>
      <c r="Z441" s="429"/>
      <c r="AA441" s="429"/>
      <c r="AB441" s="429"/>
      <c r="AC441" s="429"/>
      <c r="AD441" s="429"/>
      <c r="AE441" s="429"/>
      <c r="AF441" s="429"/>
      <c r="AG441" s="429"/>
      <c r="AH441" s="429"/>
      <c r="AI441" s="429"/>
      <c r="AJ441" s="429"/>
      <c r="AK441" s="429"/>
      <c r="AL441" s="429"/>
      <c r="AM441" s="429"/>
      <c r="AN441" s="429"/>
      <c r="AO441" s="429"/>
      <c r="AP441" s="429"/>
      <c r="AQ441" s="429"/>
      <c r="AR441" s="429"/>
      <c r="AS441" s="429"/>
      <c r="AT441" s="429"/>
      <c r="AU441" s="429"/>
      <c r="AV441" s="429"/>
    </row>
    <row r="442" spans="1:48" s="364" customFormat="1" ht="13.15" customHeight="1" x14ac:dyDescent="0.2">
      <c r="A442" s="429"/>
      <c r="D442" s="421"/>
      <c r="F442" s="422"/>
      <c r="G442" s="422"/>
      <c r="H442" s="422"/>
      <c r="I442" s="422"/>
      <c r="J442" s="422"/>
      <c r="K442" s="423"/>
      <c r="M442" s="429"/>
      <c r="N442" s="429"/>
      <c r="O442" s="429"/>
      <c r="P442" s="429"/>
      <c r="Q442" s="429"/>
      <c r="R442" s="429"/>
      <c r="S442" s="429"/>
      <c r="T442" s="429"/>
      <c r="U442" s="429"/>
      <c r="V442" s="429"/>
      <c r="W442" s="429"/>
      <c r="X442" s="429"/>
      <c r="Y442" s="429"/>
      <c r="Z442" s="429"/>
      <c r="AA442" s="429"/>
      <c r="AB442" s="429"/>
      <c r="AC442" s="429"/>
      <c r="AD442" s="429"/>
      <c r="AE442" s="429"/>
      <c r="AF442" s="429"/>
      <c r="AG442" s="429"/>
      <c r="AH442" s="429"/>
      <c r="AI442" s="429"/>
      <c r="AJ442" s="429"/>
      <c r="AK442" s="429"/>
      <c r="AL442" s="429"/>
      <c r="AM442" s="429"/>
      <c r="AN442" s="429"/>
      <c r="AO442" s="429"/>
      <c r="AP442" s="429"/>
      <c r="AQ442" s="429"/>
      <c r="AR442" s="429"/>
      <c r="AS442" s="429"/>
      <c r="AT442" s="429"/>
      <c r="AU442" s="429"/>
      <c r="AV442" s="429"/>
    </row>
    <row r="443" spans="1:48" s="364" customFormat="1" ht="13.15" customHeight="1" x14ac:dyDescent="0.2">
      <c r="A443" s="429"/>
      <c r="D443" s="421"/>
      <c r="F443" s="422"/>
      <c r="G443" s="422"/>
      <c r="H443" s="422"/>
      <c r="I443" s="422"/>
      <c r="J443" s="422"/>
      <c r="K443" s="423"/>
      <c r="M443" s="429"/>
      <c r="N443" s="429"/>
      <c r="O443" s="429"/>
      <c r="P443" s="429"/>
      <c r="Q443" s="429"/>
      <c r="R443" s="429"/>
      <c r="S443" s="429"/>
      <c r="T443" s="429"/>
      <c r="U443" s="429"/>
      <c r="V443" s="429"/>
      <c r="W443" s="429"/>
      <c r="X443" s="429"/>
      <c r="Y443" s="429"/>
      <c r="Z443" s="429"/>
      <c r="AA443" s="429"/>
      <c r="AB443" s="429"/>
      <c r="AC443" s="429"/>
      <c r="AD443" s="429"/>
      <c r="AE443" s="429"/>
      <c r="AF443" s="429"/>
      <c r="AG443" s="429"/>
      <c r="AH443" s="429"/>
      <c r="AI443" s="429"/>
      <c r="AJ443" s="429"/>
      <c r="AK443" s="429"/>
      <c r="AL443" s="429"/>
      <c r="AM443" s="429"/>
      <c r="AN443" s="429"/>
      <c r="AO443" s="429"/>
      <c r="AP443" s="429"/>
      <c r="AQ443" s="429"/>
      <c r="AR443" s="429"/>
      <c r="AS443" s="429"/>
      <c r="AT443" s="429"/>
      <c r="AU443" s="429"/>
      <c r="AV443" s="429"/>
    </row>
    <row r="444" spans="1:48" s="364" customFormat="1" ht="13.15" customHeight="1" x14ac:dyDescent="0.2">
      <c r="A444" s="429"/>
      <c r="D444" s="421"/>
      <c r="F444" s="422"/>
      <c r="G444" s="422"/>
      <c r="H444" s="422"/>
      <c r="I444" s="422"/>
      <c r="J444" s="422"/>
      <c r="K444" s="423"/>
      <c r="M444" s="429"/>
      <c r="N444" s="429"/>
      <c r="O444" s="429"/>
      <c r="P444" s="429"/>
      <c r="Q444" s="429"/>
      <c r="R444" s="429"/>
      <c r="S444" s="429"/>
      <c r="T444" s="429"/>
      <c r="U444" s="429"/>
      <c r="V444" s="429"/>
      <c r="W444" s="429"/>
      <c r="X444" s="429"/>
      <c r="Y444" s="429"/>
      <c r="Z444" s="429"/>
      <c r="AA444" s="429"/>
      <c r="AB444" s="429"/>
      <c r="AC444" s="429"/>
      <c r="AD444" s="429"/>
      <c r="AE444" s="429"/>
      <c r="AF444" s="429"/>
      <c r="AG444" s="429"/>
      <c r="AH444" s="429"/>
      <c r="AI444" s="429"/>
      <c r="AJ444" s="429"/>
      <c r="AK444" s="429"/>
      <c r="AL444" s="429"/>
      <c r="AM444" s="429"/>
      <c r="AN444" s="429"/>
      <c r="AO444" s="429"/>
      <c r="AP444" s="429"/>
      <c r="AQ444" s="429"/>
      <c r="AR444" s="429"/>
      <c r="AS444" s="429"/>
      <c r="AT444" s="429"/>
      <c r="AU444" s="429"/>
      <c r="AV444" s="429"/>
    </row>
    <row r="445" spans="1:48" s="364" customFormat="1" ht="13.15" customHeight="1" x14ac:dyDescent="0.2">
      <c r="A445" s="429"/>
      <c r="D445" s="421"/>
      <c r="F445" s="422"/>
      <c r="G445" s="422"/>
      <c r="H445" s="422"/>
      <c r="I445" s="422"/>
      <c r="J445" s="422"/>
      <c r="K445" s="423"/>
      <c r="M445" s="429"/>
      <c r="N445" s="429"/>
      <c r="O445" s="429"/>
      <c r="P445" s="429"/>
      <c r="Q445" s="429"/>
      <c r="R445" s="429"/>
      <c r="S445" s="429"/>
      <c r="T445" s="429"/>
      <c r="U445" s="429"/>
      <c r="V445" s="429"/>
      <c r="W445" s="429"/>
      <c r="X445" s="429"/>
      <c r="Y445" s="429"/>
      <c r="Z445" s="429"/>
      <c r="AA445" s="429"/>
      <c r="AB445" s="429"/>
      <c r="AC445" s="429"/>
      <c r="AD445" s="429"/>
      <c r="AE445" s="429"/>
      <c r="AF445" s="429"/>
      <c r="AG445" s="429"/>
      <c r="AH445" s="429"/>
      <c r="AI445" s="429"/>
      <c r="AJ445" s="429"/>
      <c r="AK445" s="429"/>
      <c r="AL445" s="429"/>
      <c r="AM445" s="429"/>
      <c r="AN445" s="429"/>
      <c r="AO445" s="429"/>
      <c r="AP445" s="429"/>
      <c r="AQ445" s="429"/>
      <c r="AR445" s="429"/>
      <c r="AS445" s="429"/>
      <c r="AT445" s="429"/>
      <c r="AU445" s="429"/>
      <c r="AV445" s="429"/>
    </row>
    <row r="446" spans="1:48" s="364" customFormat="1" ht="13.15" customHeight="1" x14ac:dyDescent="0.2">
      <c r="A446" s="429"/>
      <c r="D446" s="421"/>
      <c r="F446" s="422"/>
      <c r="G446" s="422"/>
      <c r="H446" s="422"/>
      <c r="I446" s="422"/>
      <c r="J446" s="422"/>
      <c r="K446" s="423"/>
      <c r="M446" s="429"/>
      <c r="N446" s="429"/>
      <c r="O446" s="429"/>
      <c r="P446" s="429"/>
      <c r="Q446" s="429"/>
      <c r="R446" s="429"/>
      <c r="S446" s="429"/>
      <c r="T446" s="429"/>
      <c r="U446" s="429"/>
      <c r="V446" s="429"/>
      <c r="W446" s="429"/>
      <c r="X446" s="429"/>
      <c r="Y446" s="429"/>
      <c r="Z446" s="429"/>
      <c r="AA446" s="429"/>
      <c r="AB446" s="429"/>
      <c r="AC446" s="429"/>
      <c r="AD446" s="429"/>
      <c r="AE446" s="429"/>
      <c r="AF446" s="429"/>
      <c r="AG446" s="429"/>
      <c r="AH446" s="429"/>
      <c r="AI446" s="429"/>
      <c r="AJ446" s="429"/>
      <c r="AK446" s="429"/>
      <c r="AL446" s="429"/>
      <c r="AM446" s="429"/>
      <c r="AN446" s="429"/>
      <c r="AO446" s="429"/>
      <c r="AP446" s="429"/>
      <c r="AQ446" s="429"/>
      <c r="AR446" s="429"/>
      <c r="AS446" s="429"/>
      <c r="AT446" s="429"/>
      <c r="AU446" s="429"/>
      <c r="AV446" s="429"/>
    </row>
    <row r="447" spans="1:48" s="364" customFormat="1" ht="13.15" customHeight="1" x14ac:dyDescent="0.2">
      <c r="A447" s="429"/>
      <c r="D447" s="421"/>
      <c r="F447" s="422"/>
      <c r="G447" s="422"/>
      <c r="H447" s="422"/>
      <c r="I447" s="422"/>
      <c r="J447" s="422"/>
      <c r="K447" s="423"/>
      <c r="M447" s="429"/>
      <c r="N447" s="429"/>
      <c r="O447" s="429"/>
      <c r="P447" s="429"/>
      <c r="Q447" s="429"/>
      <c r="R447" s="429"/>
      <c r="S447" s="429"/>
      <c r="T447" s="429"/>
      <c r="U447" s="429"/>
      <c r="V447" s="429"/>
      <c r="W447" s="429"/>
      <c r="X447" s="429"/>
      <c r="Y447" s="429"/>
      <c r="Z447" s="429"/>
      <c r="AA447" s="429"/>
      <c r="AB447" s="429"/>
      <c r="AC447" s="429"/>
      <c r="AD447" s="429"/>
      <c r="AE447" s="429"/>
      <c r="AF447" s="429"/>
      <c r="AG447" s="429"/>
      <c r="AH447" s="429"/>
      <c r="AI447" s="429"/>
      <c r="AJ447" s="429"/>
      <c r="AK447" s="429"/>
      <c r="AL447" s="429"/>
      <c r="AM447" s="429"/>
      <c r="AN447" s="429"/>
      <c r="AO447" s="429"/>
      <c r="AP447" s="429"/>
      <c r="AQ447" s="429"/>
      <c r="AR447" s="429"/>
      <c r="AS447" s="429"/>
      <c r="AT447" s="429"/>
      <c r="AU447" s="429"/>
      <c r="AV447" s="429"/>
    </row>
    <row r="448" spans="1:48" s="364" customFormat="1" ht="13.15" customHeight="1" x14ac:dyDescent="0.2">
      <c r="A448" s="429"/>
      <c r="D448" s="421"/>
      <c r="F448" s="422"/>
      <c r="G448" s="422"/>
      <c r="H448" s="422"/>
      <c r="I448" s="422"/>
      <c r="J448" s="422"/>
      <c r="K448" s="423"/>
      <c r="M448" s="429"/>
      <c r="N448" s="429"/>
      <c r="O448" s="429"/>
      <c r="P448" s="429"/>
      <c r="Q448" s="429"/>
      <c r="R448" s="429"/>
      <c r="S448" s="429"/>
      <c r="T448" s="429"/>
      <c r="U448" s="429"/>
      <c r="V448" s="429"/>
      <c r="W448" s="429"/>
      <c r="X448" s="429"/>
      <c r="Y448" s="429"/>
      <c r="Z448" s="429"/>
      <c r="AA448" s="429"/>
      <c r="AB448" s="429"/>
      <c r="AC448" s="429"/>
      <c r="AD448" s="429"/>
      <c r="AE448" s="429"/>
      <c r="AF448" s="429"/>
      <c r="AG448" s="429"/>
      <c r="AH448" s="429"/>
      <c r="AI448" s="429"/>
      <c r="AJ448" s="429"/>
      <c r="AK448" s="429"/>
      <c r="AL448" s="429"/>
      <c r="AM448" s="429"/>
      <c r="AN448" s="429"/>
      <c r="AO448" s="429"/>
      <c r="AP448" s="429"/>
      <c r="AQ448" s="429"/>
      <c r="AR448" s="429"/>
      <c r="AS448" s="429"/>
      <c r="AT448" s="429"/>
      <c r="AU448" s="429"/>
      <c r="AV448" s="429"/>
    </row>
    <row r="449" spans="1:48" s="364" customFormat="1" ht="13.15" customHeight="1" x14ac:dyDescent="0.2">
      <c r="A449" s="429"/>
      <c r="D449" s="421"/>
      <c r="F449" s="422"/>
      <c r="G449" s="422"/>
      <c r="H449" s="422"/>
      <c r="I449" s="422"/>
      <c r="J449" s="422"/>
      <c r="K449" s="423"/>
      <c r="M449" s="429"/>
      <c r="N449" s="429"/>
      <c r="O449" s="429"/>
      <c r="P449" s="429"/>
      <c r="Q449" s="429"/>
      <c r="R449" s="429"/>
      <c r="S449" s="429"/>
      <c r="T449" s="429"/>
      <c r="U449" s="429"/>
      <c r="V449" s="429"/>
      <c r="W449" s="429"/>
      <c r="X449" s="429"/>
      <c r="Y449" s="429"/>
      <c r="Z449" s="429"/>
      <c r="AA449" s="429"/>
      <c r="AB449" s="429"/>
      <c r="AC449" s="429"/>
      <c r="AD449" s="429"/>
      <c r="AE449" s="429"/>
      <c r="AF449" s="429"/>
      <c r="AG449" s="429"/>
      <c r="AH449" s="429"/>
      <c r="AI449" s="429"/>
      <c r="AJ449" s="429"/>
      <c r="AK449" s="429"/>
      <c r="AL449" s="429"/>
      <c r="AM449" s="429"/>
      <c r="AN449" s="429"/>
      <c r="AO449" s="429"/>
      <c r="AP449" s="429"/>
      <c r="AQ449" s="429"/>
      <c r="AR449" s="429"/>
      <c r="AS449" s="429"/>
      <c r="AT449" s="429"/>
      <c r="AU449" s="429"/>
      <c r="AV449" s="429"/>
    </row>
    <row r="450" spans="1:48" s="364" customFormat="1" ht="13.15" customHeight="1" x14ac:dyDescent="0.2">
      <c r="A450" s="429"/>
      <c r="D450" s="421"/>
      <c r="F450" s="422"/>
      <c r="G450" s="422"/>
      <c r="H450" s="422"/>
      <c r="I450" s="422"/>
      <c r="J450" s="422"/>
      <c r="K450" s="423"/>
      <c r="M450" s="429"/>
      <c r="N450" s="429"/>
      <c r="O450" s="429"/>
      <c r="P450" s="429"/>
      <c r="Q450" s="429"/>
      <c r="R450" s="429"/>
      <c r="S450" s="429"/>
      <c r="T450" s="429"/>
      <c r="U450" s="429"/>
      <c r="V450" s="429"/>
      <c r="W450" s="429"/>
      <c r="X450" s="429"/>
      <c r="Y450" s="429"/>
      <c r="Z450" s="429"/>
      <c r="AA450" s="429"/>
      <c r="AB450" s="429"/>
      <c r="AC450" s="429"/>
      <c r="AD450" s="429"/>
      <c r="AE450" s="429"/>
      <c r="AF450" s="429"/>
      <c r="AG450" s="429"/>
      <c r="AH450" s="429"/>
      <c r="AI450" s="429"/>
      <c r="AJ450" s="429"/>
      <c r="AK450" s="429"/>
      <c r="AL450" s="429"/>
      <c r="AM450" s="429"/>
      <c r="AN450" s="429"/>
      <c r="AO450" s="429"/>
      <c r="AP450" s="429"/>
      <c r="AQ450" s="429"/>
      <c r="AR450" s="429"/>
      <c r="AS450" s="429"/>
      <c r="AT450" s="429"/>
      <c r="AU450" s="429"/>
      <c r="AV450" s="429"/>
    </row>
    <row r="451" spans="1:48" s="364" customFormat="1" ht="13.15" customHeight="1" x14ac:dyDescent="0.2">
      <c r="A451" s="429"/>
      <c r="D451" s="421"/>
      <c r="F451" s="422"/>
      <c r="G451" s="422"/>
      <c r="H451" s="422"/>
      <c r="I451" s="422"/>
      <c r="J451" s="422"/>
      <c r="K451" s="423"/>
      <c r="M451" s="429"/>
      <c r="N451" s="429"/>
      <c r="O451" s="429"/>
      <c r="P451" s="429"/>
      <c r="Q451" s="429"/>
      <c r="R451" s="429"/>
      <c r="S451" s="429"/>
      <c r="T451" s="429"/>
      <c r="U451" s="429"/>
      <c r="V451" s="429"/>
      <c r="W451" s="429"/>
      <c r="X451" s="429"/>
      <c r="Y451" s="429"/>
      <c r="Z451" s="429"/>
      <c r="AA451" s="429"/>
      <c r="AB451" s="429"/>
      <c r="AC451" s="429"/>
      <c r="AD451" s="429"/>
      <c r="AE451" s="429"/>
      <c r="AF451" s="429"/>
      <c r="AG451" s="429"/>
      <c r="AH451" s="429"/>
      <c r="AI451" s="429"/>
      <c r="AJ451" s="429"/>
      <c r="AK451" s="429"/>
      <c r="AL451" s="429"/>
      <c r="AM451" s="429"/>
      <c r="AN451" s="429"/>
      <c r="AO451" s="429"/>
      <c r="AP451" s="429"/>
      <c r="AQ451" s="429"/>
      <c r="AR451" s="429"/>
      <c r="AS451" s="429"/>
      <c r="AT451" s="429"/>
      <c r="AU451" s="429"/>
      <c r="AV451" s="429"/>
    </row>
    <row r="452" spans="1:48" s="364" customFormat="1" ht="13.15" customHeight="1" x14ac:dyDescent="0.2">
      <c r="A452" s="429"/>
      <c r="D452" s="421"/>
      <c r="F452" s="422"/>
      <c r="G452" s="422"/>
      <c r="H452" s="422"/>
      <c r="I452" s="422"/>
      <c r="J452" s="422"/>
      <c r="K452" s="423"/>
      <c r="M452" s="429"/>
      <c r="N452" s="429"/>
      <c r="O452" s="429"/>
      <c r="P452" s="429"/>
      <c r="Q452" s="429"/>
      <c r="R452" s="429"/>
      <c r="S452" s="429"/>
      <c r="T452" s="429"/>
      <c r="U452" s="429"/>
      <c r="V452" s="429"/>
      <c r="W452" s="429"/>
      <c r="X452" s="429"/>
      <c r="Y452" s="429"/>
      <c r="Z452" s="429"/>
      <c r="AA452" s="429"/>
      <c r="AB452" s="429"/>
      <c r="AC452" s="429"/>
      <c r="AD452" s="429"/>
      <c r="AE452" s="429"/>
      <c r="AF452" s="429"/>
      <c r="AG452" s="429"/>
      <c r="AH452" s="429"/>
      <c r="AI452" s="429"/>
      <c r="AJ452" s="429"/>
      <c r="AK452" s="429"/>
      <c r="AL452" s="429"/>
      <c r="AM452" s="429"/>
      <c r="AN452" s="429"/>
      <c r="AO452" s="429"/>
      <c r="AP452" s="429"/>
      <c r="AQ452" s="429"/>
      <c r="AR452" s="429"/>
      <c r="AS452" s="429"/>
      <c r="AT452" s="429"/>
      <c r="AU452" s="429"/>
      <c r="AV452" s="429"/>
    </row>
    <row r="453" spans="1:48" s="364" customFormat="1" ht="13.15" customHeight="1" x14ac:dyDescent="0.2">
      <c r="A453" s="429"/>
      <c r="D453" s="421"/>
      <c r="F453" s="422"/>
      <c r="G453" s="422"/>
      <c r="H453" s="422"/>
      <c r="I453" s="422"/>
      <c r="J453" s="422"/>
      <c r="K453" s="423"/>
      <c r="M453" s="429"/>
      <c r="N453" s="429"/>
      <c r="O453" s="429"/>
      <c r="P453" s="429"/>
      <c r="Q453" s="429"/>
      <c r="R453" s="429"/>
      <c r="S453" s="429"/>
      <c r="T453" s="429"/>
      <c r="U453" s="429"/>
      <c r="V453" s="429"/>
      <c r="W453" s="429"/>
      <c r="X453" s="429"/>
      <c r="Y453" s="429"/>
      <c r="Z453" s="429"/>
      <c r="AA453" s="429"/>
      <c r="AB453" s="429"/>
      <c r="AC453" s="429"/>
      <c r="AD453" s="429"/>
      <c r="AE453" s="429"/>
      <c r="AF453" s="429"/>
      <c r="AG453" s="429"/>
      <c r="AH453" s="429"/>
      <c r="AI453" s="429"/>
      <c r="AJ453" s="429"/>
      <c r="AK453" s="429"/>
      <c r="AL453" s="429"/>
      <c r="AM453" s="429"/>
      <c r="AN453" s="429"/>
      <c r="AO453" s="429"/>
      <c r="AP453" s="429"/>
      <c r="AQ453" s="429"/>
      <c r="AR453" s="429"/>
      <c r="AS453" s="429"/>
      <c r="AT453" s="429"/>
      <c r="AU453" s="429"/>
      <c r="AV453" s="429"/>
    </row>
    <row r="454" spans="1:48" s="364" customFormat="1" ht="13.15" customHeight="1" x14ac:dyDescent="0.2">
      <c r="A454" s="429"/>
      <c r="D454" s="421"/>
      <c r="F454" s="422"/>
      <c r="G454" s="422"/>
      <c r="H454" s="422"/>
      <c r="I454" s="422"/>
      <c r="J454" s="422"/>
      <c r="K454" s="423"/>
      <c r="M454" s="429"/>
      <c r="N454" s="429"/>
      <c r="O454" s="429"/>
      <c r="P454" s="429"/>
      <c r="Q454" s="429"/>
      <c r="R454" s="429"/>
      <c r="S454" s="429"/>
      <c r="T454" s="429"/>
      <c r="U454" s="429"/>
      <c r="V454" s="429"/>
      <c r="W454" s="429"/>
      <c r="X454" s="429"/>
      <c r="Y454" s="429"/>
      <c r="Z454" s="429"/>
      <c r="AA454" s="429"/>
      <c r="AB454" s="429"/>
      <c r="AC454" s="429"/>
      <c r="AD454" s="429"/>
      <c r="AE454" s="429"/>
      <c r="AF454" s="429"/>
      <c r="AG454" s="429"/>
      <c r="AH454" s="429"/>
      <c r="AI454" s="429"/>
      <c r="AJ454" s="429"/>
      <c r="AK454" s="429"/>
      <c r="AL454" s="429"/>
      <c r="AM454" s="429"/>
      <c r="AN454" s="429"/>
      <c r="AO454" s="429"/>
      <c r="AP454" s="429"/>
      <c r="AQ454" s="429"/>
      <c r="AR454" s="429"/>
      <c r="AS454" s="429"/>
      <c r="AT454" s="429"/>
      <c r="AU454" s="429"/>
      <c r="AV454" s="429"/>
    </row>
    <row r="455" spans="1:48" s="364" customFormat="1" ht="13.15" customHeight="1" x14ac:dyDescent="0.2">
      <c r="A455" s="429"/>
      <c r="D455" s="421"/>
      <c r="F455" s="422"/>
      <c r="G455" s="422"/>
      <c r="H455" s="422"/>
      <c r="I455" s="422"/>
      <c r="J455" s="422"/>
      <c r="K455" s="423"/>
      <c r="M455" s="429"/>
      <c r="N455" s="429"/>
      <c r="O455" s="429"/>
      <c r="P455" s="429"/>
      <c r="Q455" s="429"/>
      <c r="R455" s="429"/>
      <c r="S455" s="429"/>
      <c r="T455" s="429"/>
      <c r="U455" s="429"/>
      <c r="V455" s="429"/>
      <c r="W455" s="429"/>
      <c r="X455" s="429"/>
      <c r="Y455" s="429"/>
      <c r="Z455" s="429"/>
      <c r="AA455" s="429"/>
      <c r="AB455" s="429"/>
      <c r="AC455" s="429"/>
      <c r="AD455" s="429"/>
      <c r="AE455" s="429"/>
      <c r="AF455" s="429"/>
      <c r="AG455" s="429"/>
      <c r="AH455" s="429"/>
      <c r="AI455" s="429"/>
      <c r="AJ455" s="429"/>
      <c r="AK455" s="429"/>
      <c r="AL455" s="429"/>
      <c r="AM455" s="429"/>
      <c r="AN455" s="429"/>
      <c r="AO455" s="429"/>
      <c r="AP455" s="429"/>
      <c r="AQ455" s="429"/>
      <c r="AR455" s="429"/>
      <c r="AS455" s="429"/>
      <c r="AT455" s="429"/>
      <c r="AU455" s="429"/>
      <c r="AV455" s="429"/>
    </row>
    <row r="456" spans="1:48" s="364" customFormat="1" ht="13.15" customHeight="1" x14ac:dyDescent="0.2">
      <c r="A456" s="429"/>
      <c r="D456" s="421"/>
      <c r="F456" s="422"/>
      <c r="G456" s="422"/>
      <c r="H456" s="422"/>
      <c r="I456" s="422"/>
      <c r="J456" s="422"/>
      <c r="K456" s="423"/>
      <c r="M456" s="429"/>
      <c r="N456" s="429"/>
      <c r="O456" s="429"/>
      <c r="P456" s="429"/>
      <c r="Q456" s="429"/>
      <c r="R456" s="429"/>
      <c r="S456" s="429"/>
      <c r="T456" s="429"/>
      <c r="U456" s="429"/>
      <c r="V456" s="429"/>
      <c r="W456" s="429"/>
      <c r="X456" s="429"/>
      <c r="Y456" s="429"/>
      <c r="Z456" s="429"/>
      <c r="AA456" s="429"/>
      <c r="AB456" s="429"/>
      <c r="AC456" s="429"/>
      <c r="AD456" s="429"/>
      <c r="AE456" s="429"/>
      <c r="AF456" s="429"/>
      <c r="AG456" s="429"/>
      <c r="AH456" s="429"/>
      <c r="AI456" s="429"/>
      <c r="AJ456" s="429"/>
      <c r="AK456" s="429"/>
      <c r="AL456" s="429"/>
      <c r="AM456" s="429"/>
      <c r="AN456" s="429"/>
      <c r="AO456" s="429"/>
      <c r="AP456" s="429"/>
      <c r="AQ456" s="429"/>
      <c r="AR456" s="429"/>
      <c r="AS456" s="429"/>
      <c r="AT456" s="429"/>
      <c r="AU456" s="429"/>
      <c r="AV456" s="429"/>
    </row>
    <row r="457" spans="1:48" s="364" customFormat="1" ht="13.15" customHeight="1" x14ac:dyDescent="0.2">
      <c r="A457" s="429"/>
      <c r="D457" s="421"/>
      <c r="F457" s="422"/>
      <c r="G457" s="422"/>
      <c r="H457" s="422"/>
      <c r="I457" s="422"/>
      <c r="J457" s="422"/>
      <c r="K457" s="423"/>
      <c r="M457" s="429"/>
      <c r="N457" s="429"/>
      <c r="O457" s="429"/>
      <c r="P457" s="429"/>
      <c r="Q457" s="429"/>
      <c r="R457" s="429"/>
      <c r="S457" s="429"/>
      <c r="T457" s="429"/>
      <c r="U457" s="429"/>
      <c r="V457" s="429"/>
      <c r="W457" s="429"/>
      <c r="X457" s="429"/>
      <c r="Y457" s="429"/>
      <c r="Z457" s="429"/>
      <c r="AA457" s="429"/>
      <c r="AB457" s="429"/>
      <c r="AC457" s="429"/>
      <c r="AD457" s="429"/>
      <c r="AE457" s="429"/>
      <c r="AF457" s="429"/>
      <c r="AG457" s="429"/>
      <c r="AH457" s="429"/>
      <c r="AI457" s="429"/>
      <c r="AJ457" s="429"/>
      <c r="AK457" s="429"/>
      <c r="AL457" s="429"/>
      <c r="AM457" s="429"/>
      <c r="AN457" s="429"/>
      <c r="AO457" s="429"/>
      <c r="AP457" s="429"/>
      <c r="AQ457" s="429"/>
      <c r="AR457" s="429"/>
      <c r="AS457" s="429"/>
      <c r="AT457" s="429"/>
      <c r="AU457" s="429"/>
      <c r="AV457" s="429"/>
    </row>
    <row r="458" spans="1:48" s="364" customFormat="1" ht="13.15" customHeight="1" x14ac:dyDescent="0.2">
      <c r="A458" s="429"/>
      <c r="D458" s="421"/>
      <c r="F458" s="422"/>
      <c r="G458" s="422"/>
      <c r="H458" s="422"/>
      <c r="I458" s="422"/>
      <c r="J458" s="422"/>
      <c r="K458" s="423"/>
      <c r="M458" s="429"/>
      <c r="N458" s="429"/>
      <c r="O458" s="429"/>
      <c r="P458" s="429"/>
      <c r="Q458" s="429"/>
      <c r="R458" s="429"/>
      <c r="S458" s="429"/>
      <c r="T458" s="429"/>
      <c r="U458" s="429"/>
      <c r="V458" s="429"/>
      <c r="W458" s="429"/>
      <c r="X458" s="429"/>
      <c r="Y458" s="429"/>
      <c r="Z458" s="429"/>
      <c r="AA458" s="429"/>
      <c r="AB458" s="429"/>
      <c r="AC458" s="429"/>
      <c r="AD458" s="429"/>
      <c r="AE458" s="429"/>
      <c r="AF458" s="429"/>
      <c r="AG458" s="429"/>
      <c r="AH458" s="429"/>
      <c r="AI458" s="429"/>
      <c r="AJ458" s="429"/>
      <c r="AK458" s="429"/>
      <c r="AL458" s="429"/>
      <c r="AM458" s="429"/>
      <c r="AN458" s="429"/>
      <c r="AO458" s="429"/>
      <c r="AP458" s="429"/>
      <c r="AQ458" s="429"/>
      <c r="AR458" s="429"/>
      <c r="AS458" s="429"/>
      <c r="AT458" s="429"/>
      <c r="AU458" s="429"/>
      <c r="AV458" s="429"/>
    </row>
    <row r="459" spans="1:48" s="364" customFormat="1" ht="13.15" customHeight="1" x14ac:dyDescent="0.2">
      <c r="A459" s="429"/>
      <c r="D459" s="421"/>
      <c r="F459" s="422"/>
      <c r="G459" s="422"/>
      <c r="H459" s="422"/>
      <c r="I459" s="422"/>
      <c r="J459" s="422"/>
      <c r="K459" s="423"/>
      <c r="M459" s="429"/>
      <c r="N459" s="429"/>
      <c r="O459" s="429"/>
      <c r="P459" s="429"/>
      <c r="Q459" s="429"/>
      <c r="R459" s="429"/>
      <c r="S459" s="429"/>
      <c r="T459" s="429"/>
      <c r="U459" s="429"/>
      <c r="V459" s="429"/>
      <c r="W459" s="429"/>
      <c r="X459" s="429"/>
      <c r="Y459" s="429"/>
      <c r="Z459" s="429"/>
      <c r="AA459" s="429"/>
      <c r="AB459" s="429"/>
      <c r="AC459" s="429"/>
      <c r="AD459" s="429"/>
      <c r="AE459" s="429"/>
      <c r="AF459" s="429"/>
      <c r="AG459" s="429"/>
      <c r="AH459" s="429"/>
      <c r="AI459" s="429"/>
      <c r="AJ459" s="429"/>
      <c r="AK459" s="429"/>
      <c r="AL459" s="429"/>
      <c r="AM459" s="429"/>
      <c r="AN459" s="429"/>
      <c r="AO459" s="429"/>
      <c r="AP459" s="429"/>
      <c r="AQ459" s="429"/>
      <c r="AR459" s="429"/>
      <c r="AS459" s="429"/>
      <c r="AT459" s="429"/>
      <c r="AU459" s="429"/>
      <c r="AV459" s="429"/>
    </row>
    <row r="460" spans="1:48" s="364" customFormat="1" ht="13.15" customHeight="1" x14ac:dyDescent="0.2">
      <c r="A460" s="429"/>
      <c r="D460" s="421"/>
      <c r="F460" s="422"/>
      <c r="G460" s="422"/>
      <c r="H460" s="422"/>
      <c r="I460" s="422"/>
      <c r="J460" s="422"/>
      <c r="K460" s="423"/>
      <c r="M460" s="429"/>
      <c r="N460" s="429"/>
      <c r="O460" s="429"/>
      <c r="P460" s="429"/>
      <c r="Q460" s="429"/>
      <c r="R460" s="429"/>
      <c r="S460" s="429"/>
      <c r="T460" s="429"/>
      <c r="U460" s="429"/>
      <c r="V460" s="429"/>
      <c r="W460" s="429"/>
      <c r="X460" s="429"/>
      <c r="Y460" s="429"/>
      <c r="Z460" s="429"/>
      <c r="AA460" s="429"/>
      <c r="AB460" s="429"/>
      <c r="AC460" s="429"/>
      <c r="AD460" s="429"/>
      <c r="AE460" s="429"/>
      <c r="AF460" s="429"/>
      <c r="AG460" s="429"/>
      <c r="AH460" s="429"/>
      <c r="AI460" s="429"/>
      <c r="AJ460" s="429"/>
      <c r="AK460" s="429"/>
      <c r="AL460" s="429"/>
      <c r="AM460" s="429"/>
      <c r="AN460" s="429"/>
      <c r="AO460" s="429"/>
      <c r="AP460" s="429"/>
      <c r="AQ460" s="429"/>
      <c r="AR460" s="429"/>
      <c r="AS460" s="429"/>
      <c r="AT460" s="429"/>
      <c r="AU460" s="429"/>
      <c r="AV460" s="429"/>
    </row>
    <row r="461" spans="1:48" s="364" customFormat="1" ht="13.15" customHeight="1" x14ac:dyDescent="0.2">
      <c r="A461" s="429"/>
      <c r="D461" s="421"/>
      <c r="F461" s="422"/>
      <c r="G461" s="422"/>
      <c r="H461" s="422"/>
      <c r="I461" s="422"/>
      <c r="J461" s="422"/>
      <c r="K461" s="423"/>
      <c r="M461" s="429"/>
      <c r="N461" s="429"/>
      <c r="O461" s="429"/>
      <c r="P461" s="429"/>
      <c r="Q461" s="429"/>
      <c r="R461" s="429"/>
      <c r="S461" s="429"/>
      <c r="T461" s="429"/>
      <c r="U461" s="429"/>
      <c r="V461" s="429"/>
      <c r="W461" s="429"/>
      <c r="X461" s="429"/>
      <c r="Y461" s="429"/>
      <c r="Z461" s="429"/>
      <c r="AA461" s="429"/>
      <c r="AB461" s="429"/>
      <c r="AC461" s="429"/>
      <c r="AD461" s="429"/>
      <c r="AE461" s="429"/>
      <c r="AF461" s="429"/>
      <c r="AG461" s="429"/>
      <c r="AH461" s="429"/>
      <c r="AI461" s="429"/>
      <c r="AJ461" s="429"/>
      <c r="AK461" s="429"/>
      <c r="AL461" s="429"/>
      <c r="AM461" s="429"/>
      <c r="AN461" s="429"/>
      <c r="AO461" s="429"/>
      <c r="AP461" s="429"/>
      <c r="AQ461" s="429"/>
      <c r="AR461" s="429"/>
      <c r="AS461" s="429"/>
      <c r="AT461" s="429"/>
      <c r="AU461" s="429"/>
      <c r="AV461" s="429"/>
    </row>
    <row r="462" spans="1:48" s="364" customFormat="1" ht="13.15" customHeight="1" x14ac:dyDescent="0.2">
      <c r="A462" s="429"/>
      <c r="D462" s="421"/>
      <c r="F462" s="422"/>
      <c r="G462" s="422"/>
      <c r="H462" s="422"/>
      <c r="I462" s="422"/>
      <c r="J462" s="422"/>
      <c r="K462" s="423"/>
      <c r="M462" s="429"/>
      <c r="N462" s="429"/>
      <c r="O462" s="429"/>
      <c r="P462" s="429"/>
      <c r="Q462" s="429"/>
      <c r="R462" s="429"/>
      <c r="S462" s="429"/>
      <c r="T462" s="429"/>
      <c r="U462" s="429"/>
      <c r="V462" s="429"/>
      <c r="W462" s="429"/>
      <c r="X462" s="429"/>
      <c r="Y462" s="429"/>
      <c r="Z462" s="429"/>
      <c r="AA462" s="429"/>
      <c r="AB462" s="429"/>
      <c r="AC462" s="429"/>
      <c r="AD462" s="429"/>
      <c r="AE462" s="429"/>
      <c r="AF462" s="429"/>
      <c r="AG462" s="429"/>
      <c r="AH462" s="429"/>
      <c r="AI462" s="429"/>
      <c r="AJ462" s="429"/>
      <c r="AK462" s="429"/>
      <c r="AL462" s="429"/>
      <c r="AM462" s="429"/>
      <c r="AN462" s="429"/>
      <c r="AO462" s="429"/>
      <c r="AP462" s="429"/>
      <c r="AQ462" s="429"/>
      <c r="AR462" s="429"/>
      <c r="AS462" s="429"/>
      <c r="AT462" s="429"/>
      <c r="AU462" s="429"/>
      <c r="AV462" s="429"/>
    </row>
    <row r="463" spans="1:48" s="364" customFormat="1" ht="13.15" customHeight="1" x14ac:dyDescent="0.2">
      <c r="A463" s="429"/>
      <c r="D463" s="421"/>
      <c r="F463" s="422"/>
      <c r="G463" s="422"/>
      <c r="H463" s="422"/>
      <c r="I463" s="422"/>
      <c r="J463" s="422"/>
      <c r="K463" s="423"/>
      <c r="M463" s="429"/>
      <c r="N463" s="429"/>
      <c r="O463" s="429"/>
      <c r="P463" s="429"/>
      <c r="Q463" s="429"/>
      <c r="R463" s="429"/>
      <c r="S463" s="429"/>
      <c r="T463" s="429"/>
      <c r="U463" s="429"/>
      <c r="V463" s="429"/>
      <c r="W463" s="429"/>
      <c r="X463" s="429"/>
      <c r="Y463" s="429"/>
      <c r="Z463" s="429"/>
      <c r="AA463" s="429"/>
      <c r="AB463" s="429"/>
      <c r="AC463" s="429"/>
      <c r="AD463" s="429"/>
      <c r="AE463" s="429"/>
      <c r="AF463" s="429"/>
      <c r="AG463" s="429"/>
      <c r="AH463" s="429"/>
      <c r="AI463" s="429"/>
      <c r="AJ463" s="429"/>
      <c r="AK463" s="429"/>
      <c r="AL463" s="429"/>
      <c r="AM463" s="429"/>
      <c r="AN463" s="429"/>
      <c r="AO463" s="429"/>
      <c r="AP463" s="429"/>
      <c r="AQ463" s="429"/>
      <c r="AR463" s="429"/>
      <c r="AS463" s="429"/>
      <c r="AT463" s="429"/>
      <c r="AU463" s="429"/>
      <c r="AV463" s="429"/>
    </row>
    <row r="464" spans="1:48" s="364" customFormat="1" ht="13.15" customHeight="1" x14ac:dyDescent="0.2">
      <c r="A464" s="429"/>
      <c r="D464" s="421"/>
      <c r="F464" s="422"/>
      <c r="G464" s="422"/>
      <c r="H464" s="422"/>
      <c r="I464" s="422"/>
      <c r="J464" s="422"/>
      <c r="K464" s="423"/>
      <c r="M464" s="429"/>
      <c r="N464" s="429"/>
      <c r="O464" s="429"/>
      <c r="P464" s="429"/>
      <c r="Q464" s="429"/>
      <c r="R464" s="429"/>
      <c r="S464" s="429"/>
      <c r="T464" s="429"/>
      <c r="U464" s="429"/>
      <c r="V464" s="429"/>
      <c r="W464" s="429"/>
      <c r="X464" s="429"/>
      <c r="Y464" s="429"/>
      <c r="Z464" s="429"/>
      <c r="AA464" s="429"/>
      <c r="AB464" s="429"/>
      <c r="AC464" s="429"/>
      <c r="AD464" s="429"/>
      <c r="AE464" s="429"/>
      <c r="AF464" s="429"/>
      <c r="AG464" s="429"/>
      <c r="AH464" s="429"/>
      <c r="AI464" s="429"/>
      <c r="AJ464" s="429"/>
      <c r="AK464" s="429"/>
      <c r="AL464" s="429"/>
      <c r="AM464" s="429"/>
      <c r="AN464" s="429"/>
      <c r="AO464" s="429"/>
      <c r="AP464" s="429"/>
      <c r="AQ464" s="429"/>
      <c r="AR464" s="429"/>
      <c r="AS464" s="429"/>
      <c r="AT464" s="429"/>
      <c r="AU464" s="429"/>
      <c r="AV464" s="429"/>
    </row>
    <row r="465" spans="1:48" s="364" customFormat="1" ht="13.15" customHeight="1" x14ac:dyDescent="0.2">
      <c r="A465" s="429"/>
      <c r="D465" s="421"/>
      <c r="F465" s="422"/>
      <c r="G465" s="422"/>
      <c r="H465" s="422"/>
      <c r="I465" s="422"/>
      <c r="J465" s="422"/>
      <c r="K465" s="423"/>
      <c r="M465" s="429"/>
      <c r="N465" s="429"/>
      <c r="O465" s="429"/>
      <c r="P465" s="429"/>
      <c r="Q465" s="429"/>
      <c r="R465" s="429"/>
      <c r="S465" s="429"/>
      <c r="T465" s="429"/>
      <c r="U465" s="429"/>
      <c r="V465" s="429"/>
      <c r="W465" s="429"/>
      <c r="X465" s="429"/>
      <c r="Y465" s="429"/>
      <c r="Z465" s="429"/>
      <c r="AA465" s="429"/>
      <c r="AB465" s="429"/>
      <c r="AC465" s="429"/>
      <c r="AD465" s="429"/>
      <c r="AE465" s="429"/>
      <c r="AF465" s="429"/>
      <c r="AG465" s="429"/>
      <c r="AH465" s="429"/>
      <c r="AI465" s="429"/>
      <c r="AJ465" s="429"/>
      <c r="AK465" s="429"/>
      <c r="AL465" s="429"/>
      <c r="AM465" s="429"/>
      <c r="AN465" s="429"/>
      <c r="AO465" s="429"/>
      <c r="AP465" s="429"/>
      <c r="AQ465" s="429"/>
      <c r="AR465" s="429"/>
      <c r="AS465" s="429"/>
      <c r="AT465" s="429"/>
      <c r="AU465" s="429"/>
      <c r="AV465" s="429"/>
    </row>
    <row r="466" spans="1:48" s="364" customFormat="1" ht="13.15" customHeight="1" x14ac:dyDescent="0.2">
      <c r="A466" s="429"/>
      <c r="D466" s="421"/>
      <c r="F466" s="422"/>
      <c r="G466" s="422"/>
      <c r="H466" s="422"/>
      <c r="I466" s="422"/>
      <c r="J466" s="422"/>
      <c r="K466" s="423"/>
      <c r="M466" s="429"/>
      <c r="N466" s="429"/>
      <c r="O466" s="429"/>
      <c r="P466" s="429"/>
      <c r="Q466" s="429"/>
      <c r="R466" s="429"/>
      <c r="S466" s="429"/>
      <c r="T466" s="429"/>
      <c r="U466" s="429"/>
      <c r="V466" s="429"/>
      <c r="W466" s="429"/>
      <c r="X466" s="429"/>
      <c r="Y466" s="429"/>
      <c r="Z466" s="429"/>
      <c r="AA466" s="429"/>
      <c r="AB466" s="429"/>
      <c r="AC466" s="429"/>
      <c r="AD466" s="429"/>
      <c r="AE466" s="429"/>
      <c r="AF466" s="429"/>
      <c r="AG466" s="429"/>
      <c r="AH466" s="429"/>
      <c r="AI466" s="429"/>
      <c r="AJ466" s="429"/>
      <c r="AK466" s="429"/>
      <c r="AL466" s="429"/>
      <c r="AM466" s="429"/>
      <c r="AN466" s="429"/>
      <c r="AO466" s="429"/>
      <c r="AP466" s="429"/>
      <c r="AQ466" s="429"/>
      <c r="AR466" s="429"/>
      <c r="AS466" s="429"/>
      <c r="AT466" s="429"/>
      <c r="AU466" s="429"/>
      <c r="AV466" s="429"/>
    </row>
    <row r="467" spans="1:48" s="364" customFormat="1" ht="13.15" customHeight="1" x14ac:dyDescent="0.2">
      <c r="A467" s="429"/>
      <c r="D467" s="421"/>
      <c r="F467" s="422"/>
      <c r="G467" s="422"/>
      <c r="H467" s="422"/>
      <c r="I467" s="422"/>
      <c r="J467" s="422"/>
      <c r="K467" s="423"/>
      <c r="M467" s="429"/>
      <c r="N467" s="429"/>
      <c r="O467" s="429"/>
      <c r="P467" s="429"/>
      <c r="Q467" s="429"/>
      <c r="R467" s="429"/>
      <c r="S467" s="429"/>
      <c r="T467" s="429"/>
      <c r="U467" s="429"/>
      <c r="V467" s="429"/>
      <c r="W467" s="429"/>
      <c r="X467" s="429"/>
      <c r="Y467" s="429"/>
      <c r="Z467" s="429"/>
      <c r="AA467" s="429"/>
      <c r="AB467" s="429"/>
      <c r="AC467" s="429"/>
      <c r="AD467" s="429"/>
      <c r="AE467" s="429"/>
      <c r="AF467" s="429"/>
      <c r="AG467" s="429"/>
      <c r="AH467" s="429"/>
      <c r="AI467" s="429"/>
      <c r="AJ467" s="429"/>
      <c r="AK467" s="429"/>
      <c r="AL467" s="429"/>
      <c r="AM467" s="429"/>
      <c r="AN467" s="429"/>
      <c r="AO467" s="429"/>
      <c r="AP467" s="429"/>
      <c r="AQ467" s="429"/>
      <c r="AR467" s="429"/>
      <c r="AS467" s="429"/>
      <c r="AT467" s="429"/>
      <c r="AU467" s="429"/>
      <c r="AV467" s="429"/>
    </row>
    <row r="468" spans="1:48" s="364" customFormat="1" ht="13.15" customHeight="1" x14ac:dyDescent="0.2">
      <c r="A468" s="429"/>
      <c r="D468" s="421"/>
      <c r="F468" s="422"/>
      <c r="G468" s="422"/>
      <c r="H468" s="422"/>
      <c r="I468" s="422"/>
      <c r="J468" s="422"/>
      <c r="K468" s="423"/>
      <c r="M468" s="429"/>
      <c r="N468" s="429"/>
      <c r="O468" s="429"/>
      <c r="P468" s="429"/>
      <c r="Q468" s="429"/>
      <c r="R468" s="429"/>
      <c r="S468" s="429"/>
      <c r="T468" s="429"/>
      <c r="U468" s="429"/>
      <c r="V468" s="429"/>
      <c r="W468" s="429"/>
      <c r="X468" s="429"/>
      <c r="Y468" s="429"/>
      <c r="Z468" s="429"/>
      <c r="AA468" s="429"/>
      <c r="AB468" s="429"/>
      <c r="AC468" s="429"/>
      <c r="AD468" s="429"/>
      <c r="AE468" s="429"/>
      <c r="AF468" s="429"/>
      <c r="AG468" s="429"/>
      <c r="AH468" s="429"/>
      <c r="AI468" s="429"/>
      <c r="AJ468" s="429"/>
      <c r="AK468" s="429"/>
      <c r="AL468" s="429"/>
      <c r="AM468" s="429"/>
      <c r="AN468" s="429"/>
      <c r="AO468" s="429"/>
      <c r="AP468" s="429"/>
      <c r="AQ468" s="429"/>
      <c r="AR468" s="429"/>
      <c r="AS468" s="429"/>
      <c r="AT468" s="429"/>
      <c r="AU468" s="429"/>
      <c r="AV468" s="429"/>
    </row>
    <row r="469" spans="1:48" s="364" customFormat="1" ht="13.15" customHeight="1" x14ac:dyDescent="0.2">
      <c r="A469" s="429"/>
      <c r="D469" s="421"/>
      <c r="F469" s="422"/>
      <c r="G469" s="422"/>
      <c r="H469" s="422"/>
      <c r="I469" s="422"/>
      <c r="J469" s="422"/>
      <c r="K469" s="423"/>
      <c r="M469" s="429"/>
      <c r="N469" s="429"/>
      <c r="O469" s="429"/>
      <c r="P469" s="429"/>
      <c r="Q469" s="429"/>
      <c r="R469" s="429"/>
      <c r="S469" s="429"/>
      <c r="T469" s="429"/>
      <c r="U469" s="429"/>
      <c r="V469" s="429"/>
      <c r="W469" s="429"/>
      <c r="X469" s="429"/>
      <c r="Y469" s="429"/>
      <c r="Z469" s="429"/>
      <c r="AA469" s="429"/>
      <c r="AB469" s="429"/>
      <c r="AC469" s="429"/>
      <c r="AD469" s="429"/>
      <c r="AE469" s="429"/>
      <c r="AF469" s="429"/>
      <c r="AG469" s="429"/>
      <c r="AH469" s="429"/>
      <c r="AI469" s="429"/>
      <c r="AJ469" s="429"/>
      <c r="AK469" s="429"/>
      <c r="AL469" s="429"/>
      <c r="AM469" s="429"/>
      <c r="AN469" s="429"/>
      <c r="AO469" s="429"/>
      <c r="AP469" s="429"/>
      <c r="AQ469" s="429"/>
      <c r="AR469" s="429"/>
      <c r="AS469" s="429"/>
      <c r="AT469" s="429"/>
      <c r="AU469" s="429"/>
      <c r="AV469" s="429"/>
    </row>
    <row r="470" spans="1:48" s="364" customFormat="1" ht="13.15" customHeight="1" x14ac:dyDescent="0.2">
      <c r="A470" s="429"/>
      <c r="D470" s="421"/>
      <c r="F470" s="422"/>
      <c r="G470" s="422"/>
      <c r="H470" s="422"/>
      <c r="I470" s="422"/>
      <c r="J470" s="422"/>
      <c r="K470" s="423"/>
      <c r="M470" s="429"/>
      <c r="N470" s="429"/>
      <c r="O470" s="429"/>
      <c r="P470" s="429"/>
      <c r="Q470" s="429"/>
      <c r="R470" s="429"/>
      <c r="S470" s="429"/>
      <c r="T470" s="429"/>
      <c r="U470" s="429"/>
      <c r="V470" s="429"/>
      <c r="W470" s="429"/>
      <c r="X470" s="429"/>
      <c r="Y470" s="429"/>
      <c r="Z470" s="429"/>
      <c r="AA470" s="429"/>
      <c r="AB470" s="429"/>
      <c r="AC470" s="429"/>
      <c r="AD470" s="429"/>
      <c r="AE470" s="429"/>
      <c r="AF470" s="429"/>
      <c r="AG470" s="429"/>
      <c r="AH470" s="429"/>
      <c r="AI470" s="429"/>
      <c r="AJ470" s="429"/>
      <c r="AK470" s="429"/>
      <c r="AL470" s="429"/>
      <c r="AM470" s="429"/>
      <c r="AN470" s="429"/>
      <c r="AO470" s="429"/>
      <c r="AP470" s="429"/>
      <c r="AQ470" s="429"/>
      <c r="AR470" s="429"/>
      <c r="AS470" s="429"/>
      <c r="AT470" s="429"/>
      <c r="AU470" s="429"/>
      <c r="AV470" s="429"/>
    </row>
    <row r="471" spans="1:48" s="364" customFormat="1" ht="13.15" customHeight="1" x14ac:dyDescent="0.2">
      <c r="A471" s="429"/>
      <c r="D471" s="421"/>
      <c r="F471" s="422"/>
      <c r="G471" s="422"/>
      <c r="H471" s="422"/>
      <c r="I471" s="422"/>
      <c r="J471" s="422"/>
      <c r="K471" s="423"/>
      <c r="M471" s="429"/>
      <c r="N471" s="429"/>
      <c r="O471" s="429"/>
      <c r="P471" s="429"/>
      <c r="Q471" s="429"/>
      <c r="R471" s="429"/>
      <c r="S471" s="429"/>
      <c r="T471" s="429"/>
      <c r="U471" s="429"/>
      <c r="V471" s="429"/>
      <c r="W471" s="429"/>
      <c r="X471" s="429"/>
      <c r="Y471" s="429"/>
      <c r="Z471" s="429"/>
      <c r="AA471" s="429"/>
      <c r="AB471" s="429"/>
      <c r="AC471" s="429"/>
      <c r="AD471" s="429"/>
      <c r="AE471" s="429"/>
      <c r="AF471" s="429"/>
      <c r="AG471" s="429"/>
      <c r="AH471" s="429"/>
      <c r="AI471" s="429"/>
      <c r="AJ471" s="429"/>
      <c r="AK471" s="429"/>
      <c r="AL471" s="429"/>
      <c r="AM471" s="429"/>
      <c r="AN471" s="429"/>
      <c r="AO471" s="429"/>
      <c r="AP471" s="429"/>
      <c r="AQ471" s="429"/>
      <c r="AR471" s="429"/>
      <c r="AS471" s="429"/>
      <c r="AT471" s="429"/>
      <c r="AU471" s="429"/>
      <c r="AV471" s="429"/>
    </row>
    <row r="472" spans="1:48" s="364" customFormat="1" ht="13.15" customHeight="1" x14ac:dyDescent="0.2">
      <c r="A472" s="429"/>
      <c r="D472" s="421"/>
      <c r="F472" s="422"/>
      <c r="G472" s="422"/>
      <c r="H472" s="422"/>
      <c r="I472" s="422"/>
      <c r="J472" s="422"/>
      <c r="K472" s="423"/>
      <c r="M472" s="429"/>
      <c r="N472" s="429"/>
      <c r="O472" s="429"/>
      <c r="P472" s="429"/>
      <c r="Q472" s="429"/>
      <c r="R472" s="429"/>
      <c r="S472" s="429"/>
      <c r="T472" s="429"/>
      <c r="U472" s="429"/>
      <c r="V472" s="429"/>
      <c r="W472" s="429"/>
      <c r="X472" s="429"/>
      <c r="Y472" s="429"/>
      <c r="Z472" s="429"/>
      <c r="AA472" s="429"/>
      <c r="AB472" s="429"/>
      <c r="AC472" s="429"/>
      <c r="AD472" s="429"/>
      <c r="AE472" s="429"/>
      <c r="AF472" s="429"/>
      <c r="AG472" s="429"/>
      <c r="AH472" s="429"/>
      <c r="AI472" s="429"/>
      <c r="AJ472" s="429"/>
      <c r="AK472" s="429"/>
      <c r="AL472" s="429"/>
      <c r="AM472" s="429"/>
      <c r="AN472" s="429"/>
      <c r="AO472" s="429"/>
      <c r="AP472" s="429"/>
      <c r="AQ472" s="429"/>
      <c r="AR472" s="429"/>
      <c r="AS472" s="429"/>
      <c r="AT472" s="429"/>
      <c r="AU472" s="429"/>
      <c r="AV472" s="429"/>
    </row>
    <row r="473" spans="1:48" s="364" customFormat="1" ht="13.15" customHeight="1" x14ac:dyDescent="0.2">
      <c r="A473" s="429"/>
      <c r="D473" s="421"/>
      <c r="F473" s="422"/>
      <c r="G473" s="422"/>
      <c r="H473" s="422"/>
      <c r="I473" s="422"/>
      <c r="J473" s="422"/>
      <c r="K473" s="423"/>
      <c r="M473" s="429"/>
      <c r="N473" s="429"/>
      <c r="O473" s="429"/>
      <c r="P473" s="429"/>
      <c r="Q473" s="429"/>
      <c r="R473" s="429"/>
      <c r="S473" s="429"/>
      <c r="T473" s="429"/>
      <c r="U473" s="429"/>
      <c r="V473" s="429"/>
      <c r="W473" s="429"/>
      <c r="X473" s="429"/>
      <c r="Y473" s="429"/>
      <c r="Z473" s="429"/>
      <c r="AA473" s="429"/>
      <c r="AB473" s="429"/>
      <c r="AC473" s="429"/>
      <c r="AD473" s="429"/>
      <c r="AE473" s="429"/>
      <c r="AF473" s="429"/>
      <c r="AG473" s="429"/>
      <c r="AH473" s="429"/>
      <c r="AI473" s="429"/>
      <c r="AJ473" s="429"/>
      <c r="AK473" s="429"/>
      <c r="AL473" s="429"/>
      <c r="AM473" s="429"/>
      <c r="AN473" s="429"/>
      <c r="AO473" s="429"/>
      <c r="AP473" s="429"/>
      <c r="AQ473" s="429"/>
      <c r="AR473" s="429"/>
      <c r="AS473" s="429"/>
      <c r="AT473" s="429"/>
      <c r="AU473" s="429"/>
      <c r="AV473" s="429"/>
    </row>
    <row r="474" spans="1:48" s="364" customFormat="1" ht="13.15" customHeight="1" x14ac:dyDescent="0.2">
      <c r="A474" s="429"/>
      <c r="D474" s="421"/>
      <c r="F474" s="422"/>
      <c r="G474" s="422"/>
      <c r="H474" s="422"/>
      <c r="I474" s="422"/>
      <c r="J474" s="422"/>
      <c r="K474" s="423"/>
      <c r="M474" s="429"/>
      <c r="N474" s="429"/>
      <c r="O474" s="429"/>
      <c r="P474" s="429"/>
      <c r="Q474" s="429"/>
      <c r="R474" s="429"/>
      <c r="S474" s="429"/>
      <c r="T474" s="429"/>
      <c r="U474" s="429"/>
      <c r="V474" s="429"/>
      <c r="W474" s="429"/>
      <c r="X474" s="429"/>
      <c r="Y474" s="429"/>
      <c r="Z474" s="429"/>
      <c r="AA474" s="429"/>
      <c r="AB474" s="429"/>
      <c r="AC474" s="429"/>
      <c r="AD474" s="429"/>
      <c r="AE474" s="429"/>
      <c r="AF474" s="429"/>
      <c r="AG474" s="429"/>
      <c r="AH474" s="429"/>
      <c r="AI474" s="429"/>
      <c r="AJ474" s="429"/>
      <c r="AK474" s="429"/>
      <c r="AL474" s="429"/>
      <c r="AM474" s="429"/>
      <c r="AN474" s="429"/>
      <c r="AO474" s="429"/>
      <c r="AP474" s="429"/>
      <c r="AQ474" s="429"/>
      <c r="AR474" s="429"/>
      <c r="AS474" s="429"/>
      <c r="AT474" s="429"/>
      <c r="AU474" s="429"/>
      <c r="AV474" s="429"/>
    </row>
    <row r="475" spans="1:48" s="364" customFormat="1" ht="13.15" customHeight="1" x14ac:dyDescent="0.2">
      <c r="A475" s="429"/>
      <c r="D475" s="421"/>
      <c r="F475" s="422"/>
      <c r="G475" s="422"/>
      <c r="H475" s="422"/>
      <c r="I475" s="422"/>
      <c r="J475" s="422"/>
      <c r="K475" s="423"/>
      <c r="M475" s="429"/>
      <c r="N475" s="429"/>
      <c r="O475" s="429"/>
      <c r="P475" s="429"/>
      <c r="Q475" s="429"/>
      <c r="R475" s="429"/>
      <c r="S475" s="429"/>
      <c r="T475" s="429"/>
      <c r="U475" s="429"/>
      <c r="V475" s="429"/>
      <c r="W475" s="429"/>
      <c r="X475" s="429"/>
      <c r="Y475" s="429"/>
      <c r="Z475" s="429"/>
      <c r="AA475" s="429"/>
      <c r="AB475" s="429"/>
      <c r="AC475" s="429"/>
      <c r="AD475" s="429"/>
      <c r="AE475" s="429"/>
      <c r="AF475" s="429"/>
      <c r="AG475" s="429"/>
      <c r="AH475" s="429"/>
      <c r="AI475" s="429"/>
      <c r="AJ475" s="429"/>
      <c r="AK475" s="429"/>
      <c r="AL475" s="429"/>
      <c r="AM475" s="429"/>
      <c r="AN475" s="429"/>
      <c r="AO475" s="429"/>
      <c r="AP475" s="429"/>
      <c r="AQ475" s="429"/>
      <c r="AR475" s="429"/>
      <c r="AS475" s="429"/>
      <c r="AT475" s="429"/>
      <c r="AU475" s="429"/>
      <c r="AV475" s="429"/>
    </row>
    <row r="476" spans="1:48" s="364" customFormat="1" ht="13.15" customHeight="1" x14ac:dyDescent="0.2">
      <c r="A476" s="429"/>
      <c r="D476" s="421"/>
      <c r="F476" s="422"/>
      <c r="G476" s="422"/>
      <c r="H476" s="422"/>
      <c r="I476" s="422"/>
      <c r="J476" s="422"/>
      <c r="K476" s="423"/>
      <c r="M476" s="429"/>
      <c r="N476" s="429"/>
      <c r="O476" s="429"/>
      <c r="P476" s="429"/>
      <c r="Q476" s="429"/>
      <c r="R476" s="429"/>
      <c r="S476" s="429"/>
      <c r="T476" s="429"/>
      <c r="U476" s="429"/>
      <c r="V476" s="429"/>
      <c r="W476" s="429"/>
      <c r="X476" s="429"/>
      <c r="Y476" s="429"/>
      <c r="Z476" s="429"/>
      <c r="AA476" s="429"/>
      <c r="AB476" s="429"/>
      <c r="AC476" s="429"/>
      <c r="AD476" s="429"/>
      <c r="AE476" s="429"/>
      <c r="AF476" s="429"/>
      <c r="AG476" s="429"/>
      <c r="AH476" s="429"/>
      <c r="AI476" s="429"/>
      <c r="AJ476" s="429"/>
      <c r="AK476" s="429"/>
      <c r="AL476" s="429"/>
      <c r="AM476" s="429"/>
      <c r="AN476" s="429"/>
      <c r="AO476" s="429"/>
      <c r="AP476" s="429"/>
      <c r="AQ476" s="429"/>
      <c r="AR476" s="429"/>
      <c r="AS476" s="429"/>
      <c r="AT476" s="429"/>
      <c r="AU476" s="429"/>
      <c r="AV476" s="429"/>
    </row>
    <row r="477" spans="1:48" s="364" customFormat="1" ht="13.15" customHeight="1" x14ac:dyDescent="0.2">
      <c r="A477" s="429"/>
      <c r="D477" s="421"/>
      <c r="F477" s="422"/>
      <c r="G477" s="422"/>
      <c r="H477" s="422"/>
      <c r="I477" s="422"/>
      <c r="J477" s="422"/>
      <c r="K477" s="423"/>
      <c r="M477" s="429"/>
      <c r="N477" s="429"/>
      <c r="O477" s="429"/>
      <c r="P477" s="429"/>
      <c r="Q477" s="429"/>
      <c r="R477" s="429"/>
      <c r="S477" s="429"/>
      <c r="T477" s="429"/>
      <c r="U477" s="429"/>
      <c r="V477" s="429"/>
      <c r="W477" s="429"/>
      <c r="X477" s="429"/>
      <c r="Y477" s="429"/>
      <c r="Z477" s="429"/>
      <c r="AA477" s="429"/>
      <c r="AB477" s="429"/>
      <c r="AC477" s="429"/>
      <c r="AD477" s="429"/>
      <c r="AE477" s="429"/>
      <c r="AF477" s="429"/>
      <c r="AG477" s="429"/>
      <c r="AH477" s="429"/>
      <c r="AI477" s="429"/>
      <c r="AJ477" s="429"/>
      <c r="AK477" s="429"/>
      <c r="AL477" s="429"/>
      <c r="AM477" s="429"/>
      <c r="AN477" s="429"/>
      <c r="AO477" s="429"/>
      <c r="AP477" s="429"/>
      <c r="AQ477" s="429"/>
      <c r="AR477" s="429"/>
      <c r="AS477" s="429"/>
      <c r="AT477" s="429"/>
      <c r="AU477" s="429"/>
      <c r="AV477" s="429"/>
    </row>
    <row r="478" spans="1:48" s="364" customFormat="1" ht="13.15" customHeight="1" x14ac:dyDescent="0.2">
      <c r="A478" s="429"/>
      <c r="D478" s="421"/>
      <c r="F478" s="422"/>
      <c r="G478" s="422"/>
      <c r="H478" s="422"/>
      <c r="I478" s="422"/>
      <c r="J478" s="422"/>
      <c r="K478" s="423"/>
      <c r="M478" s="429"/>
      <c r="N478" s="429"/>
      <c r="O478" s="429"/>
      <c r="P478" s="429"/>
      <c r="Q478" s="429"/>
      <c r="R478" s="429"/>
      <c r="S478" s="429"/>
      <c r="T478" s="429"/>
      <c r="U478" s="429"/>
      <c r="V478" s="429"/>
      <c r="W478" s="429"/>
      <c r="X478" s="429"/>
      <c r="Y478" s="429"/>
      <c r="Z478" s="429"/>
      <c r="AA478" s="429"/>
      <c r="AB478" s="429"/>
      <c r="AC478" s="429"/>
      <c r="AD478" s="429"/>
      <c r="AE478" s="429"/>
      <c r="AF478" s="429"/>
      <c r="AG478" s="429"/>
      <c r="AH478" s="429"/>
      <c r="AI478" s="429"/>
      <c r="AJ478" s="429"/>
      <c r="AK478" s="429"/>
      <c r="AL478" s="429"/>
      <c r="AM478" s="429"/>
      <c r="AN478" s="429"/>
      <c r="AO478" s="429"/>
      <c r="AP478" s="429"/>
      <c r="AQ478" s="429"/>
      <c r="AR478" s="429"/>
      <c r="AS478" s="429"/>
      <c r="AT478" s="429"/>
      <c r="AU478" s="429"/>
      <c r="AV478" s="429"/>
    </row>
    <row r="479" spans="1:48" s="364" customFormat="1" ht="13.15" customHeight="1" x14ac:dyDescent="0.2">
      <c r="A479" s="429"/>
      <c r="D479" s="421"/>
      <c r="F479" s="422"/>
      <c r="G479" s="422"/>
      <c r="H479" s="422"/>
      <c r="I479" s="422"/>
      <c r="J479" s="422"/>
      <c r="K479" s="423"/>
      <c r="M479" s="429"/>
      <c r="N479" s="429"/>
      <c r="O479" s="429"/>
      <c r="P479" s="429"/>
      <c r="Q479" s="429"/>
      <c r="R479" s="429"/>
      <c r="S479" s="429"/>
      <c r="T479" s="429"/>
      <c r="U479" s="429"/>
      <c r="V479" s="429"/>
      <c r="W479" s="429"/>
      <c r="X479" s="429"/>
      <c r="Y479" s="429"/>
      <c r="Z479" s="429"/>
      <c r="AA479" s="429"/>
      <c r="AB479" s="429"/>
      <c r="AC479" s="429"/>
      <c r="AD479" s="429"/>
      <c r="AE479" s="429"/>
      <c r="AF479" s="429"/>
      <c r="AG479" s="429"/>
      <c r="AH479" s="429"/>
      <c r="AI479" s="429"/>
      <c r="AJ479" s="429"/>
      <c r="AK479" s="429"/>
      <c r="AL479" s="429"/>
      <c r="AM479" s="429"/>
      <c r="AN479" s="429"/>
      <c r="AO479" s="429"/>
      <c r="AP479" s="429"/>
      <c r="AQ479" s="429"/>
      <c r="AR479" s="429"/>
      <c r="AS479" s="429"/>
      <c r="AT479" s="429"/>
      <c r="AU479" s="429"/>
      <c r="AV479" s="429"/>
    </row>
    <row r="480" spans="1:48" s="364" customFormat="1" ht="13.15" customHeight="1" x14ac:dyDescent="0.2">
      <c r="A480" s="429"/>
      <c r="D480" s="421"/>
      <c r="F480" s="422"/>
      <c r="G480" s="422"/>
      <c r="H480" s="422"/>
      <c r="I480" s="422"/>
      <c r="J480" s="422"/>
      <c r="K480" s="423"/>
      <c r="M480" s="429"/>
      <c r="N480" s="429"/>
      <c r="O480" s="429"/>
      <c r="P480" s="429"/>
      <c r="Q480" s="429"/>
      <c r="R480" s="429"/>
      <c r="S480" s="429"/>
      <c r="T480" s="429"/>
      <c r="U480" s="429"/>
      <c r="V480" s="429"/>
      <c r="W480" s="429"/>
      <c r="X480" s="429"/>
      <c r="Y480" s="429"/>
      <c r="Z480" s="429"/>
      <c r="AA480" s="429"/>
      <c r="AB480" s="429"/>
      <c r="AC480" s="429"/>
      <c r="AD480" s="429"/>
      <c r="AE480" s="429"/>
      <c r="AF480" s="429"/>
      <c r="AG480" s="429"/>
      <c r="AH480" s="429"/>
      <c r="AI480" s="429"/>
      <c r="AJ480" s="429"/>
      <c r="AK480" s="429"/>
      <c r="AL480" s="429"/>
      <c r="AM480" s="429"/>
      <c r="AN480" s="429"/>
      <c r="AO480" s="429"/>
      <c r="AP480" s="429"/>
      <c r="AQ480" s="429"/>
      <c r="AR480" s="429"/>
      <c r="AS480" s="429"/>
      <c r="AT480" s="429"/>
      <c r="AU480" s="429"/>
      <c r="AV480" s="429"/>
    </row>
    <row r="481" spans="1:48" s="364" customFormat="1" ht="13.15" customHeight="1" x14ac:dyDescent="0.2">
      <c r="A481" s="429"/>
      <c r="D481" s="421"/>
      <c r="F481" s="422"/>
      <c r="G481" s="422"/>
      <c r="H481" s="422"/>
      <c r="I481" s="422"/>
      <c r="J481" s="422"/>
      <c r="K481" s="423"/>
      <c r="M481" s="429"/>
      <c r="N481" s="429"/>
      <c r="O481" s="429"/>
      <c r="P481" s="429"/>
      <c r="Q481" s="429"/>
      <c r="R481" s="429"/>
      <c r="S481" s="429"/>
      <c r="T481" s="429"/>
      <c r="U481" s="429"/>
      <c r="V481" s="429"/>
      <c r="W481" s="429"/>
      <c r="X481" s="429"/>
      <c r="Y481" s="429"/>
      <c r="Z481" s="429"/>
      <c r="AA481" s="429"/>
      <c r="AB481" s="429"/>
      <c r="AC481" s="429"/>
      <c r="AD481" s="429"/>
      <c r="AE481" s="429"/>
      <c r="AF481" s="429"/>
      <c r="AG481" s="429"/>
      <c r="AH481" s="429"/>
      <c r="AI481" s="429"/>
      <c r="AJ481" s="429"/>
      <c r="AK481" s="429"/>
      <c r="AL481" s="429"/>
      <c r="AM481" s="429"/>
      <c r="AN481" s="429"/>
      <c r="AO481" s="429"/>
      <c r="AP481" s="429"/>
      <c r="AQ481" s="429"/>
      <c r="AR481" s="429"/>
      <c r="AS481" s="429"/>
      <c r="AT481" s="429"/>
      <c r="AU481" s="429"/>
      <c r="AV481" s="429"/>
    </row>
    <row r="482" spans="1:48" s="364" customFormat="1" ht="13.15" customHeight="1" x14ac:dyDescent="0.2">
      <c r="A482" s="429"/>
      <c r="D482" s="421"/>
      <c r="F482" s="422"/>
      <c r="G482" s="422"/>
      <c r="H482" s="422"/>
      <c r="I482" s="422"/>
      <c r="J482" s="422"/>
      <c r="K482" s="423"/>
      <c r="M482" s="429"/>
      <c r="N482" s="429"/>
      <c r="O482" s="429"/>
      <c r="P482" s="429"/>
      <c r="Q482" s="429"/>
      <c r="R482" s="429"/>
      <c r="S482" s="429"/>
      <c r="T482" s="429"/>
      <c r="U482" s="429"/>
      <c r="V482" s="429"/>
      <c r="W482" s="429"/>
      <c r="X482" s="429"/>
      <c r="Y482" s="429"/>
      <c r="Z482" s="429"/>
      <c r="AA482" s="429"/>
      <c r="AB482" s="429"/>
      <c r="AC482" s="429"/>
      <c r="AD482" s="429"/>
      <c r="AE482" s="429"/>
      <c r="AF482" s="429"/>
      <c r="AG482" s="429"/>
      <c r="AH482" s="429"/>
      <c r="AI482" s="429"/>
      <c r="AJ482" s="429"/>
      <c r="AK482" s="429"/>
      <c r="AL482" s="429"/>
      <c r="AM482" s="429"/>
      <c r="AN482" s="429"/>
      <c r="AO482" s="429"/>
      <c r="AP482" s="429"/>
      <c r="AQ482" s="429"/>
      <c r="AR482" s="429"/>
      <c r="AS482" s="429"/>
      <c r="AT482" s="429"/>
      <c r="AU482" s="429"/>
      <c r="AV482" s="429"/>
    </row>
    <row r="483" spans="1:48" s="364" customFormat="1" ht="13.15" customHeight="1" x14ac:dyDescent="0.2">
      <c r="A483" s="429"/>
      <c r="D483" s="421"/>
      <c r="F483" s="422"/>
      <c r="G483" s="422"/>
      <c r="H483" s="422"/>
      <c r="I483" s="422"/>
      <c r="J483" s="422"/>
      <c r="K483" s="423"/>
      <c r="M483" s="429"/>
      <c r="N483" s="429"/>
      <c r="O483" s="429"/>
      <c r="P483" s="429"/>
      <c r="Q483" s="429"/>
      <c r="R483" s="429"/>
      <c r="S483" s="429"/>
      <c r="T483" s="429"/>
      <c r="U483" s="429"/>
      <c r="V483" s="429"/>
      <c r="W483" s="429"/>
      <c r="X483" s="429"/>
      <c r="Y483" s="429"/>
      <c r="Z483" s="429"/>
      <c r="AA483" s="429"/>
      <c r="AB483" s="429"/>
      <c r="AC483" s="429"/>
      <c r="AD483" s="429"/>
      <c r="AE483" s="429"/>
      <c r="AF483" s="429"/>
      <c r="AG483" s="429"/>
      <c r="AH483" s="429"/>
      <c r="AI483" s="429"/>
      <c r="AJ483" s="429"/>
      <c r="AK483" s="429"/>
      <c r="AL483" s="429"/>
      <c r="AM483" s="429"/>
      <c r="AN483" s="429"/>
      <c r="AO483" s="429"/>
      <c r="AP483" s="429"/>
      <c r="AQ483" s="429"/>
      <c r="AR483" s="429"/>
      <c r="AS483" s="429"/>
      <c r="AT483" s="429"/>
      <c r="AU483" s="429"/>
      <c r="AV483" s="429"/>
    </row>
    <row r="484" spans="1:48" s="364" customFormat="1" ht="13.15" customHeight="1" x14ac:dyDescent="0.2">
      <c r="A484" s="429"/>
      <c r="D484" s="421"/>
      <c r="F484" s="422"/>
      <c r="G484" s="422"/>
      <c r="H484" s="422"/>
      <c r="I484" s="422"/>
      <c r="J484" s="422"/>
      <c r="K484" s="423"/>
      <c r="M484" s="429"/>
      <c r="N484" s="429"/>
      <c r="O484" s="429"/>
      <c r="P484" s="429"/>
      <c r="Q484" s="429"/>
      <c r="R484" s="429"/>
      <c r="S484" s="429"/>
      <c r="T484" s="429"/>
      <c r="U484" s="429"/>
      <c r="V484" s="429"/>
      <c r="W484" s="429"/>
      <c r="X484" s="429"/>
      <c r="Y484" s="429"/>
      <c r="Z484" s="429"/>
      <c r="AA484" s="429"/>
      <c r="AB484" s="429"/>
      <c r="AC484" s="429"/>
      <c r="AD484" s="429"/>
      <c r="AE484" s="429"/>
      <c r="AF484" s="429"/>
      <c r="AG484" s="429"/>
      <c r="AH484" s="429"/>
      <c r="AI484" s="429"/>
      <c r="AJ484" s="429"/>
      <c r="AK484" s="429"/>
      <c r="AL484" s="429"/>
      <c r="AM484" s="429"/>
      <c r="AN484" s="429"/>
      <c r="AO484" s="429"/>
      <c r="AP484" s="429"/>
      <c r="AQ484" s="429"/>
      <c r="AR484" s="429"/>
      <c r="AS484" s="429"/>
      <c r="AT484" s="429"/>
      <c r="AU484" s="429"/>
      <c r="AV484" s="429"/>
    </row>
    <row r="485" spans="1:48" s="364" customFormat="1" ht="13.15" customHeight="1" x14ac:dyDescent="0.2">
      <c r="A485" s="429"/>
      <c r="D485" s="421"/>
      <c r="F485" s="422"/>
      <c r="G485" s="422"/>
      <c r="H485" s="422"/>
      <c r="I485" s="422"/>
      <c r="J485" s="422"/>
      <c r="K485" s="423"/>
      <c r="M485" s="429"/>
      <c r="N485" s="429"/>
      <c r="O485" s="429"/>
      <c r="P485" s="429"/>
      <c r="Q485" s="429"/>
      <c r="R485" s="429"/>
      <c r="S485" s="429"/>
      <c r="T485" s="429"/>
      <c r="U485" s="429"/>
      <c r="V485" s="429"/>
      <c r="W485" s="429"/>
      <c r="X485" s="429"/>
      <c r="Y485" s="429"/>
      <c r="Z485" s="429"/>
      <c r="AA485" s="429"/>
      <c r="AB485" s="429"/>
      <c r="AC485" s="429"/>
      <c r="AD485" s="429"/>
      <c r="AE485" s="429"/>
      <c r="AF485" s="429"/>
      <c r="AG485" s="429"/>
      <c r="AH485" s="429"/>
      <c r="AI485" s="429"/>
      <c r="AJ485" s="429"/>
      <c r="AK485" s="429"/>
      <c r="AL485" s="429"/>
      <c r="AM485" s="429"/>
      <c r="AN485" s="429"/>
      <c r="AO485" s="429"/>
      <c r="AP485" s="429"/>
      <c r="AQ485" s="429"/>
      <c r="AR485" s="429"/>
      <c r="AS485" s="429"/>
      <c r="AT485" s="429"/>
      <c r="AU485" s="429"/>
      <c r="AV485" s="429"/>
    </row>
    <row r="486" spans="1:48" s="364" customFormat="1" ht="13.15" customHeight="1" x14ac:dyDescent="0.2">
      <c r="A486" s="429"/>
      <c r="D486" s="421"/>
      <c r="F486" s="422"/>
      <c r="G486" s="422"/>
      <c r="H486" s="422"/>
      <c r="I486" s="422"/>
      <c r="J486" s="422"/>
      <c r="K486" s="423"/>
      <c r="M486" s="429"/>
      <c r="N486" s="429"/>
      <c r="O486" s="429"/>
      <c r="P486" s="429"/>
      <c r="Q486" s="429"/>
      <c r="R486" s="429"/>
      <c r="S486" s="429"/>
      <c r="T486" s="429"/>
      <c r="U486" s="429"/>
      <c r="V486" s="429"/>
      <c r="W486" s="429"/>
      <c r="X486" s="429"/>
      <c r="Y486" s="429"/>
      <c r="Z486" s="429"/>
      <c r="AA486" s="429"/>
      <c r="AB486" s="429"/>
      <c r="AC486" s="429"/>
      <c r="AD486" s="429"/>
      <c r="AE486" s="429"/>
      <c r="AF486" s="429"/>
      <c r="AG486" s="429"/>
      <c r="AH486" s="429"/>
      <c r="AI486" s="429"/>
      <c r="AJ486" s="429"/>
      <c r="AK486" s="429"/>
      <c r="AL486" s="429"/>
      <c r="AM486" s="429"/>
      <c r="AN486" s="429"/>
      <c r="AO486" s="429"/>
      <c r="AP486" s="429"/>
      <c r="AQ486" s="429"/>
      <c r="AR486" s="429"/>
      <c r="AS486" s="429"/>
      <c r="AT486" s="429"/>
      <c r="AU486" s="429"/>
      <c r="AV486" s="429"/>
    </row>
    <row r="487" spans="1:48" s="364" customFormat="1" ht="13.15" customHeight="1" x14ac:dyDescent="0.2">
      <c r="A487" s="429"/>
      <c r="D487" s="421"/>
      <c r="F487" s="422"/>
      <c r="G487" s="422"/>
      <c r="H487" s="422"/>
      <c r="I487" s="422"/>
      <c r="J487" s="422"/>
      <c r="K487" s="423"/>
      <c r="M487" s="429"/>
      <c r="N487" s="429"/>
      <c r="O487" s="429"/>
      <c r="P487" s="429"/>
      <c r="Q487" s="429"/>
      <c r="R487" s="429"/>
      <c r="S487" s="429"/>
      <c r="T487" s="429"/>
      <c r="U487" s="429"/>
      <c r="V487" s="429"/>
      <c r="W487" s="429"/>
      <c r="X487" s="429"/>
      <c r="Y487" s="429"/>
      <c r="Z487" s="429"/>
      <c r="AA487" s="429"/>
      <c r="AB487" s="429"/>
      <c r="AC487" s="429"/>
      <c r="AD487" s="429"/>
      <c r="AE487" s="429"/>
      <c r="AF487" s="429"/>
      <c r="AG487" s="429"/>
      <c r="AH487" s="429"/>
      <c r="AI487" s="429"/>
      <c r="AJ487" s="429"/>
      <c r="AK487" s="429"/>
      <c r="AL487" s="429"/>
      <c r="AM487" s="429"/>
      <c r="AN487" s="429"/>
      <c r="AO487" s="429"/>
      <c r="AP487" s="429"/>
      <c r="AQ487" s="429"/>
      <c r="AR487" s="429"/>
      <c r="AS487" s="429"/>
      <c r="AT487" s="429"/>
      <c r="AU487" s="429"/>
      <c r="AV487" s="429"/>
    </row>
    <row r="488" spans="1:48" s="364" customFormat="1" ht="13.15" customHeight="1" x14ac:dyDescent="0.2">
      <c r="A488" s="429"/>
      <c r="D488" s="421"/>
      <c r="F488" s="422"/>
      <c r="G488" s="422"/>
      <c r="H488" s="422"/>
      <c r="I488" s="422"/>
      <c r="J488" s="422"/>
      <c r="K488" s="423"/>
      <c r="M488" s="429"/>
      <c r="N488" s="429"/>
      <c r="O488" s="429"/>
      <c r="P488" s="429"/>
      <c r="Q488" s="429"/>
      <c r="R488" s="429"/>
      <c r="S488" s="429"/>
      <c r="T488" s="429"/>
      <c r="U488" s="429"/>
      <c r="V488" s="429"/>
      <c r="W488" s="429"/>
      <c r="X488" s="429"/>
      <c r="Y488" s="429"/>
      <c r="Z488" s="429"/>
      <c r="AA488" s="429"/>
      <c r="AB488" s="429"/>
      <c r="AC488" s="429"/>
      <c r="AD488" s="429"/>
      <c r="AE488" s="429"/>
      <c r="AF488" s="429"/>
      <c r="AG488" s="429"/>
      <c r="AH488" s="429"/>
      <c r="AI488" s="429"/>
      <c r="AJ488" s="429"/>
      <c r="AK488" s="429"/>
      <c r="AL488" s="429"/>
      <c r="AM488" s="429"/>
      <c r="AN488" s="429"/>
      <c r="AO488" s="429"/>
      <c r="AP488" s="429"/>
      <c r="AQ488" s="429"/>
      <c r="AR488" s="429"/>
      <c r="AS488" s="429"/>
      <c r="AT488" s="429"/>
      <c r="AU488" s="429"/>
      <c r="AV488" s="429"/>
    </row>
    <row r="489" spans="1:48" s="364" customFormat="1" ht="13.15" customHeight="1" x14ac:dyDescent="0.2">
      <c r="A489" s="429"/>
      <c r="D489" s="421"/>
      <c r="F489" s="422"/>
      <c r="G489" s="422"/>
      <c r="H489" s="422"/>
      <c r="I489" s="422"/>
      <c r="J489" s="422"/>
      <c r="K489" s="423"/>
      <c r="M489" s="429"/>
      <c r="N489" s="429"/>
      <c r="O489" s="429"/>
      <c r="P489" s="429"/>
      <c r="Q489" s="429"/>
      <c r="R489" s="429"/>
      <c r="S489" s="429"/>
      <c r="T489" s="429"/>
      <c r="U489" s="429"/>
      <c r="V489" s="429"/>
      <c r="W489" s="429"/>
      <c r="X489" s="429"/>
      <c r="Y489" s="429"/>
      <c r="Z489" s="429"/>
      <c r="AA489" s="429"/>
      <c r="AB489" s="429"/>
      <c r="AC489" s="429"/>
      <c r="AD489" s="429"/>
      <c r="AE489" s="429"/>
      <c r="AF489" s="429"/>
      <c r="AG489" s="429"/>
      <c r="AH489" s="429"/>
      <c r="AI489" s="429"/>
      <c r="AJ489" s="429"/>
      <c r="AK489" s="429"/>
      <c r="AL489" s="429"/>
      <c r="AM489" s="429"/>
      <c r="AN489" s="429"/>
      <c r="AO489" s="429"/>
      <c r="AP489" s="429"/>
      <c r="AQ489" s="429"/>
      <c r="AR489" s="429"/>
      <c r="AS489" s="429"/>
      <c r="AT489" s="429"/>
      <c r="AU489" s="429"/>
      <c r="AV489" s="429"/>
    </row>
    <row r="490" spans="1:48" s="364" customFormat="1" ht="13.15" customHeight="1" x14ac:dyDescent="0.2">
      <c r="A490" s="429"/>
      <c r="D490" s="421"/>
      <c r="F490" s="422"/>
      <c r="G490" s="422"/>
      <c r="H490" s="422"/>
      <c r="I490" s="422"/>
      <c r="J490" s="422"/>
      <c r="K490" s="423"/>
      <c r="M490" s="429"/>
      <c r="N490" s="429"/>
      <c r="O490" s="429"/>
      <c r="P490" s="429"/>
      <c r="Q490" s="429"/>
      <c r="R490" s="429"/>
      <c r="S490" s="429"/>
      <c r="T490" s="429"/>
      <c r="U490" s="429"/>
      <c r="V490" s="429"/>
      <c r="W490" s="429"/>
      <c r="X490" s="429"/>
      <c r="Y490" s="429"/>
      <c r="Z490" s="429"/>
      <c r="AA490" s="429"/>
      <c r="AB490" s="429"/>
      <c r="AC490" s="429"/>
      <c r="AD490" s="429"/>
      <c r="AE490" s="429"/>
      <c r="AF490" s="429"/>
      <c r="AG490" s="429"/>
      <c r="AH490" s="429"/>
      <c r="AI490" s="429"/>
      <c r="AJ490" s="429"/>
      <c r="AK490" s="429"/>
      <c r="AL490" s="429"/>
      <c r="AM490" s="429"/>
      <c r="AN490" s="429"/>
      <c r="AO490" s="429"/>
      <c r="AP490" s="429"/>
      <c r="AQ490" s="429"/>
      <c r="AR490" s="429"/>
      <c r="AS490" s="429"/>
      <c r="AT490" s="429"/>
      <c r="AU490" s="429"/>
      <c r="AV490" s="429"/>
    </row>
    <row r="491" spans="1:48" s="364" customFormat="1" ht="13.15" customHeight="1" x14ac:dyDescent="0.2">
      <c r="A491" s="429"/>
      <c r="D491" s="421"/>
      <c r="F491" s="422"/>
      <c r="G491" s="422"/>
      <c r="H491" s="422"/>
      <c r="I491" s="422"/>
      <c r="J491" s="422"/>
      <c r="K491" s="423"/>
      <c r="M491" s="429"/>
      <c r="N491" s="429"/>
      <c r="O491" s="429"/>
      <c r="P491" s="429"/>
      <c r="Q491" s="429"/>
      <c r="R491" s="429"/>
      <c r="S491" s="429"/>
      <c r="T491" s="429"/>
      <c r="U491" s="429"/>
      <c r="V491" s="429"/>
      <c r="W491" s="429"/>
      <c r="X491" s="429"/>
      <c r="Y491" s="429"/>
      <c r="Z491" s="429"/>
      <c r="AA491" s="429"/>
      <c r="AB491" s="429"/>
      <c r="AC491" s="429"/>
      <c r="AD491" s="429"/>
      <c r="AE491" s="429"/>
      <c r="AF491" s="429"/>
      <c r="AG491" s="429"/>
      <c r="AH491" s="429"/>
      <c r="AI491" s="429"/>
      <c r="AJ491" s="429"/>
      <c r="AK491" s="429"/>
      <c r="AL491" s="429"/>
      <c r="AM491" s="429"/>
      <c r="AN491" s="429"/>
      <c r="AO491" s="429"/>
      <c r="AP491" s="429"/>
      <c r="AQ491" s="429"/>
      <c r="AR491" s="429"/>
      <c r="AS491" s="429"/>
      <c r="AT491" s="429"/>
      <c r="AU491" s="429"/>
      <c r="AV491" s="429"/>
    </row>
    <row r="492" spans="1:48" s="364" customFormat="1" ht="13.15" customHeight="1" x14ac:dyDescent="0.2">
      <c r="A492" s="429"/>
      <c r="D492" s="421"/>
      <c r="F492" s="422"/>
      <c r="G492" s="422"/>
      <c r="H492" s="422"/>
      <c r="I492" s="422"/>
      <c r="J492" s="422"/>
      <c r="K492" s="423"/>
      <c r="M492" s="429"/>
      <c r="N492" s="429"/>
      <c r="O492" s="429"/>
      <c r="P492" s="429"/>
      <c r="Q492" s="429"/>
      <c r="R492" s="429"/>
      <c r="S492" s="429"/>
      <c r="T492" s="429"/>
      <c r="U492" s="429"/>
      <c r="V492" s="429"/>
      <c r="W492" s="429"/>
      <c r="X492" s="429"/>
      <c r="Y492" s="429"/>
      <c r="Z492" s="429"/>
      <c r="AA492" s="429"/>
      <c r="AB492" s="429"/>
      <c r="AC492" s="429"/>
      <c r="AD492" s="429"/>
      <c r="AE492" s="429"/>
      <c r="AF492" s="429"/>
      <c r="AG492" s="429"/>
      <c r="AH492" s="429"/>
      <c r="AI492" s="429"/>
      <c r="AJ492" s="429"/>
      <c r="AK492" s="429"/>
      <c r="AL492" s="429"/>
      <c r="AM492" s="429"/>
      <c r="AN492" s="429"/>
      <c r="AO492" s="429"/>
      <c r="AP492" s="429"/>
      <c r="AQ492" s="429"/>
      <c r="AR492" s="429"/>
      <c r="AS492" s="429"/>
      <c r="AT492" s="429"/>
      <c r="AU492" s="429"/>
      <c r="AV492" s="429"/>
    </row>
    <row r="493" spans="1:48" s="364" customFormat="1" ht="13.15" customHeight="1" x14ac:dyDescent="0.2">
      <c r="A493" s="429"/>
      <c r="D493" s="421"/>
      <c r="F493" s="422"/>
      <c r="G493" s="422"/>
      <c r="H493" s="422"/>
      <c r="I493" s="422"/>
      <c r="J493" s="422"/>
      <c r="K493" s="423"/>
      <c r="M493" s="429"/>
      <c r="N493" s="429"/>
      <c r="O493" s="429"/>
      <c r="P493" s="429"/>
      <c r="Q493" s="429"/>
      <c r="R493" s="429"/>
      <c r="S493" s="429"/>
      <c r="T493" s="429"/>
      <c r="U493" s="429"/>
      <c r="V493" s="429"/>
      <c r="W493" s="429"/>
      <c r="X493" s="429"/>
      <c r="Y493" s="429"/>
      <c r="Z493" s="429"/>
      <c r="AA493" s="429"/>
      <c r="AB493" s="429"/>
      <c r="AC493" s="429"/>
      <c r="AD493" s="429"/>
      <c r="AE493" s="429"/>
      <c r="AF493" s="429"/>
      <c r="AG493" s="429"/>
      <c r="AH493" s="429"/>
      <c r="AI493" s="429"/>
      <c r="AJ493" s="429"/>
      <c r="AK493" s="429"/>
      <c r="AL493" s="429"/>
      <c r="AM493" s="429"/>
      <c r="AN493" s="429"/>
      <c r="AO493" s="429"/>
      <c r="AP493" s="429"/>
      <c r="AQ493" s="429"/>
      <c r="AR493" s="429"/>
      <c r="AS493" s="429"/>
      <c r="AT493" s="429"/>
      <c r="AU493" s="429"/>
      <c r="AV493" s="429"/>
    </row>
    <row r="494" spans="1:48" s="364" customFormat="1" ht="13.15" customHeight="1" x14ac:dyDescent="0.2">
      <c r="A494" s="429"/>
      <c r="D494" s="421"/>
      <c r="F494" s="422"/>
      <c r="G494" s="422"/>
      <c r="H494" s="422"/>
      <c r="I494" s="422"/>
      <c r="J494" s="422"/>
      <c r="K494" s="423"/>
      <c r="M494" s="429"/>
      <c r="N494" s="429"/>
      <c r="O494" s="429"/>
      <c r="P494" s="429"/>
      <c r="Q494" s="429"/>
      <c r="R494" s="429"/>
      <c r="S494" s="429"/>
      <c r="T494" s="429"/>
      <c r="U494" s="429"/>
      <c r="V494" s="429"/>
      <c r="W494" s="429"/>
      <c r="X494" s="429"/>
      <c r="Y494" s="429"/>
      <c r="Z494" s="429"/>
      <c r="AA494" s="429"/>
      <c r="AB494" s="429"/>
      <c r="AC494" s="429"/>
      <c r="AD494" s="429"/>
      <c r="AE494" s="429"/>
      <c r="AF494" s="429"/>
      <c r="AG494" s="429"/>
      <c r="AH494" s="429"/>
      <c r="AI494" s="429"/>
      <c r="AJ494" s="429"/>
      <c r="AK494" s="429"/>
      <c r="AL494" s="429"/>
      <c r="AM494" s="429"/>
      <c r="AN494" s="429"/>
      <c r="AO494" s="429"/>
      <c r="AP494" s="429"/>
      <c r="AQ494" s="429"/>
      <c r="AR494" s="429"/>
      <c r="AS494" s="429"/>
      <c r="AT494" s="429"/>
      <c r="AU494" s="429"/>
      <c r="AV494" s="429"/>
    </row>
    <row r="495" spans="1:48" s="364" customFormat="1" ht="13.15" customHeight="1" x14ac:dyDescent="0.2">
      <c r="A495" s="429"/>
      <c r="D495" s="421"/>
      <c r="F495" s="422"/>
      <c r="G495" s="422"/>
      <c r="H495" s="422"/>
      <c r="I495" s="422"/>
      <c r="J495" s="422"/>
      <c r="K495" s="423"/>
      <c r="M495" s="429"/>
      <c r="N495" s="429"/>
      <c r="O495" s="429"/>
      <c r="P495" s="429"/>
      <c r="Q495" s="429"/>
      <c r="R495" s="429"/>
      <c r="S495" s="429"/>
      <c r="T495" s="429"/>
      <c r="U495" s="429"/>
      <c r="V495" s="429"/>
      <c r="W495" s="429"/>
      <c r="X495" s="429"/>
      <c r="Y495" s="429"/>
      <c r="Z495" s="429"/>
      <c r="AA495" s="429"/>
      <c r="AB495" s="429"/>
      <c r="AC495" s="429"/>
      <c r="AD495" s="429"/>
      <c r="AE495" s="429"/>
      <c r="AF495" s="429"/>
      <c r="AG495" s="429"/>
      <c r="AH495" s="429"/>
      <c r="AI495" s="429"/>
      <c r="AJ495" s="429"/>
      <c r="AK495" s="429"/>
      <c r="AL495" s="429"/>
      <c r="AM495" s="429"/>
      <c r="AN495" s="429"/>
      <c r="AO495" s="429"/>
      <c r="AP495" s="429"/>
      <c r="AQ495" s="429"/>
      <c r="AR495" s="429"/>
      <c r="AS495" s="429"/>
      <c r="AT495" s="429"/>
      <c r="AU495" s="429"/>
      <c r="AV495" s="429"/>
    </row>
    <row r="496" spans="1:48" s="364" customFormat="1" ht="13.15" customHeight="1" x14ac:dyDescent="0.2">
      <c r="A496" s="429"/>
      <c r="D496" s="421"/>
      <c r="F496" s="422"/>
      <c r="G496" s="422"/>
      <c r="H496" s="422"/>
      <c r="I496" s="422"/>
      <c r="J496" s="422"/>
      <c r="K496" s="423"/>
      <c r="M496" s="429"/>
      <c r="N496" s="429"/>
      <c r="O496" s="429"/>
      <c r="P496" s="429"/>
      <c r="Q496" s="429"/>
      <c r="R496" s="429"/>
      <c r="S496" s="429"/>
      <c r="T496" s="429"/>
      <c r="U496" s="429"/>
      <c r="V496" s="429"/>
      <c r="W496" s="429"/>
      <c r="X496" s="429"/>
      <c r="Y496" s="429"/>
      <c r="Z496" s="429"/>
      <c r="AA496" s="429"/>
      <c r="AB496" s="429"/>
      <c r="AC496" s="429"/>
      <c r="AD496" s="429"/>
      <c r="AE496" s="429"/>
      <c r="AF496" s="429"/>
      <c r="AG496" s="429"/>
      <c r="AH496" s="429"/>
      <c r="AI496" s="429"/>
      <c r="AJ496" s="429"/>
      <c r="AK496" s="429"/>
      <c r="AL496" s="429"/>
      <c r="AM496" s="429"/>
      <c r="AN496" s="429"/>
      <c r="AO496" s="429"/>
      <c r="AP496" s="429"/>
      <c r="AQ496" s="429"/>
      <c r="AR496" s="429"/>
      <c r="AS496" s="429"/>
      <c r="AT496" s="429"/>
      <c r="AU496" s="429"/>
      <c r="AV496" s="429"/>
    </row>
    <row r="497" spans="1:48" s="364" customFormat="1" ht="13.15" customHeight="1" x14ac:dyDescent="0.2">
      <c r="A497" s="429"/>
      <c r="D497" s="421"/>
      <c r="F497" s="422"/>
      <c r="G497" s="422"/>
      <c r="H497" s="422"/>
      <c r="I497" s="422"/>
      <c r="J497" s="422"/>
      <c r="K497" s="423"/>
      <c r="M497" s="429"/>
      <c r="N497" s="429"/>
      <c r="O497" s="429"/>
      <c r="P497" s="429"/>
      <c r="Q497" s="429"/>
      <c r="R497" s="429"/>
      <c r="S497" s="429"/>
      <c r="T497" s="429"/>
      <c r="U497" s="429"/>
      <c r="V497" s="429"/>
      <c r="W497" s="429"/>
      <c r="X497" s="429"/>
      <c r="Y497" s="429"/>
      <c r="Z497" s="429"/>
      <c r="AA497" s="429"/>
      <c r="AB497" s="429"/>
      <c r="AC497" s="429"/>
      <c r="AD497" s="429"/>
      <c r="AE497" s="429"/>
      <c r="AF497" s="429"/>
      <c r="AG497" s="429"/>
      <c r="AH497" s="429"/>
      <c r="AI497" s="429"/>
      <c r="AJ497" s="429"/>
      <c r="AK497" s="429"/>
      <c r="AL497" s="429"/>
      <c r="AM497" s="429"/>
      <c r="AN497" s="429"/>
      <c r="AO497" s="429"/>
      <c r="AP497" s="429"/>
      <c r="AQ497" s="429"/>
      <c r="AR497" s="429"/>
      <c r="AS497" s="429"/>
      <c r="AT497" s="429"/>
      <c r="AU497" s="429"/>
      <c r="AV497" s="429"/>
    </row>
    <row r="498" spans="1:48" s="364" customFormat="1" ht="13.15" customHeight="1" x14ac:dyDescent="0.2">
      <c r="A498" s="429"/>
      <c r="D498" s="421"/>
      <c r="F498" s="422"/>
      <c r="G498" s="422"/>
      <c r="H498" s="422"/>
      <c r="I498" s="422"/>
      <c r="J498" s="422"/>
      <c r="K498" s="423"/>
      <c r="M498" s="429"/>
      <c r="N498" s="429"/>
      <c r="O498" s="429"/>
      <c r="P498" s="429"/>
      <c r="Q498" s="429"/>
      <c r="R498" s="429"/>
      <c r="S498" s="429"/>
      <c r="T498" s="429"/>
      <c r="U498" s="429"/>
      <c r="V498" s="429"/>
      <c r="W498" s="429"/>
      <c r="X498" s="429"/>
      <c r="Y498" s="429"/>
      <c r="Z498" s="429"/>
      <c r="AA498" s="429"/>
      <c r="AB498" s="429"/>
      <c r="AC498" s="429"/>
      <c r="AD498" s="429"/>
      <c r="AE498" s="429"/>
      <c r="AF498" s="429"/>
      <c r="AG498" s="429"/>
      <c r="AH498" s="429"/>
      <c r="AI498" s="429"/>
      <c r="AJ498" s="429"/>
      <c r="AK498" s="429"/>
      <c r="AL498" s="429"/>
      <c r="AM498" s="429"/>
      <c r="AN498" s="429"/>
      <c r="AO498" s="429"/>
      <c r="AP498" s="429"/>
      <c r="AQ498" s="429"/>
      <c r="AR498" s="429"/>
      <c r="AS498" s="429"/>
      <c r="AT498" s="429"/>
      <c r="AU498" s="429"/>
      <c r="AV498" s="429"/>
    </row>
    <row r="499" spans="1:48" s="364" customFormat="1" ht="13.15" customHeight="1" x14ac:dyDescent="0.2">
      <c r="A499" s="429"/>
      <c r="D499" s="421"/>
      <c r="F499" s="422"/>
      <c r="G499" s="422"/>
      <c r="H499" s="422"/>
      <c r="I499" s="422"/>
      <c r="J499" s="422"/>
      <c r="K499" s="423"/>
      <c r="M499" s="429"/>
      <c r="N499" s="429"/>
      <c r="O499" s="429"/>
      <c r="P499" s="429"/>
      <c r="Q499" s="429"/>
      <c r="R499" s="429"/>
      <c r="S499" s="429"/>
      <c r="T499" s="429"/>
      <c r="U499" s="429"/>
      <c r="V499" s="429"/>
      <c r="W499" s="429"/>
      <c r="X499" s="429"/>
      <c r="Y499" s="429"/>
      <c r="Z499" s="429"/>
      <c r="AA499" s="429"/>
      <c r="AB499" s="429"/>
      <c r="AC499" s="429"/>
      <c r="AD499" s="429"/>
      <c r="AE499" s="429"/>
      <c r="AF499" s="429"/>
      <c r="AG499" s="429"/>
      <c r="AH499" s="429"/>
      <c r="AI499" s="429"/>
      <c r="AJ499" s="429"/>
      <c r="AK499" s="429"/>
      <c r="AL499" s="429"/>
      <c r="AM499" s="429"/>
      <c r="AN499" s="429"/>
      <c r="AO499" s="429"/>
      <c r="AP499" s="429"/>
      <c r="AQ499" s="429"/>
      <c r="AR499" s="429"/>
      <c r="AS499" s="429"/>
      <c r="AT499" s="429"/>
      <c r="AU499" s="429"/>
      <c r="AV499" s="429"/>
    </row>
    <row r="500" spans="1:48" s="364" customFormat="1" ht="13.15" customHeight="1" x14ac:dyDescent="0.2">
      <c r="A500" s="429"/>
      <c r="D500" s="421"/>
      <c r="F500" s="422"/>
      <c r="G500" s="422"/>
      <c r="H500" s="422"/>
      <c r="I500" s="422"/>
      <c r="J500" s="422"/>
      <c r="K500" s="423"/>
      <c r="M500" s="429"/>
      <c r="N500" s="429"/>
      <c r="O500" s="429"/>
      <c r="P500" s="429"/>
      <c r="Q500" s="429"/>
      <c r="R500" s="429"/>
      <c r="S500" s="429"/>
      <c r="T500" s="429"/>
      <c r="U500" s="429"/>
      <c r="V500" s="429"/>
      <c r="W500" s="429"/>
      <c r="X500" s="429"/>
      <c r="Y500" s="429"/>
      <c r="Z500" s="429"/>
      <c r="AA500" s="429"/>
      <c r="AB500" s="429"/>
      <c r="AC500" s="429"/>
      <c r="AD500" s="429"/>
      <c r="AE500" s="429"/>
      <c r="AF500" s="429"/>
      <c r="AG500" s="429"/>
      <c r="AH500" s="429"/>
      <c r="AI500" s="429"/>
      <c r="AJ500" s="429"/>
      <c r="AK500" s="429"/>
      <c r="AL500" s="429"/>
      <c r="AM500" s="429"/>
      <c r="AN500" s="429"/>
      <c r="AO500" s="429"/>
      <c r="AP500" s="429"/>
      <c r="AQ500" s="429"/>
      <c r="AR500" s="429"/>
      <c r="AS500" s="429"/>
      <c r="AT500" s="429"/>
      <c r="AU500" s="429"/>
      <c r="AV500" s="429"/>
    </row>
    <row r="501" spans="1:48" s="364" customFormat="1" ht="13.15" customHeight="1" x14ac:dyDescent="0.2">
      <c r="A501" s="429"/>
      <c r="D501" s="421"/>
      <c r="F501" s="422"/>
      <c r="G501" s="422"/>
      <c r="H501" s="422"/>
      <c r="I501" s="422"/>
      <c r="J501" s="422"/>
      <c r="K501" s="423"/>
      <c r="M501" s="429"/>
      <c r="N501" s="429"/>
      <c r="O501" s="429"/>
      <c r="P501" s="429"/>
      <c r="Q501" s="429"/>
      <c r="R501" s="429"/>
      <c r="S501" s="429"/>
      <c r="T501" s="429"/>
      <c r="U501" s="429"/>
      <c r="V501" s="429"/>
      <c r="W501" s="429"/>
      <c r="X501" s="429"/>
      <c r="Y501" s="429"/>
      <c r="Z501" s="429"/>
      <c r="AA501" s="429"/>
      <c r="AB501" s="429"/>
      <c r="AC501" s="429"/>
      <c r="AD501" s="429"/>
      <c r="AE501" s="429"/>
      <c r="AF501" s="429"/>
      <c r="AG501" s="429"/>
      <c r="AH501" s="429"/>
      <c r="AI501" s="429"/>
      <c r="AJ501" s="429"/>
      <c r="AK501" s="429"/>
      <c r="AL501" s="429"/>
      <c r="AM501" s="429"/>
      <c r="AN501" s="429"/>
      <c r="AO501" s="429"/>
      <c r="AP501" s="429"/>
      <c r="AQ501" s="429"/>
      <c r="AR501" s="429"/>
      <c r="AS501" s="429"/>
      <c r="AT501" s="429"/>
      <c r="AU501" s="429"/>
      <c r="AV501" s="429"/>
    </row>
    <row r="502" spans="1:48" s="364" customFormat="1" ht="13.15" customHeight="1" x14ac:dyDescent="0.2">
      <c r="A502" s="429"/>
      <c r="D502" s="421"/>
      <c r="F502" s="422"/>
      <c r="G502" s="422"/>
      <c r="H502" s="422"/>
      <c r="I502" s="422"/>
      <c r="J502" s="422"/>
      <c r="K502" s="423"/>
      <c r="M502" s="429"/>
      <c r="N502" s="429"/>
      <c r="O502" s="429"/>
      <c r="P502" s="429"/>
      <c r="Q502" s="429"/>
      <c r="R502" s="429"/>
      <c r="S502" s="429"/>
      <c r="T502" s="429"/>
      <c r="U502" s="429"/>
      <c r="V502" s="429"/>
      <c r="W502" s="429"/>
      <c r="X502" s="429"/>
      <c r="Y502" s="429"/>
      <c r="Z502" s="429"/>
      <c r="AA502" s="429"/>
      <c r="AB502" s="429"/>
      <c r="AC502" s="429"/>
      <c r="AD502" s="429"/>
      <c r="AE502" s="429"/>
      <c r="AF502" s="429"/>
      <c r="AG502" s="429"/>
      <c r="AH502" s="429"/>
      <c r="AI502" s="429"/>
      <c r="AJ502" s="429"/>
      <c r="AK502" s="429"/>
      <c r="AL502" s="429"/>
      <c r="AM502" s="429"/>
      <c r="AN502" s="429"/>
      <c r="AO502" s="429"/>
      <c r="AP502" s="429"/>
      <c r="AQ502" s="429"/>
      <c r="AR502" s="429"/>
      <c r="AS502" s="429"/>
      <c r="AT502" s="429"/>
      <c r="AU502" s="429"/>
      <c r="AV502" s="429"/>
    </row>
    <row r="503" spans="1:48" s="364" customFormat="1" ht="13.15" customHeight="1" x14ac:dyDescent="0.2">
      <c r="A503" s="429"/>
      <c r="D503" s="421"/>
      <c r="F503" s="422"/>
      <c r="G503" s="422"/>
      <c r="H503" s="422"/>
      <c r="I503" s="422"/>
      <c r="J503" s="422"/>
      <c r="K503" s="423"/>
      <c r="M503" s="429"/>
      <c r="N503" s="429"/>
      <c r="O503" s="429"/>
      <c r="P503" s="429"/>
      <c r="Q503" s="429"/>
      <c r="R503" s="429"/>
      <c r="S503" s="429"/>
      <c r="T503" s="429"/>
      <c r="U503" s="429"/>
      <c r="V503" s="429"/>
      <c r="W503" s="429"/>
      <c r="X503" s="429"/>
      <c r="Y503" s="429"/>
      <c r="Z503" s="429"/>
      <c r="AA503" s="429"/>
      <c r="AB503" s="429"/>
      <c r="AC503" s="429"/>
      <c r="AD503" s="429"/>
      <c r="AE503" s="429"/>
      <c r="AF503" s="429"/>
      <c r="AG503" s="429"/>
      <c r="AH503" s="429"/>
      <c r="AI503" s="429"/>
      <c r="AJ503" s="429"/>
      <c r="AK503" s="429"/>
      <c r="AL503" s="429"/>
      <c r="AM503" s="429"/>
      <c r="AN503" s="429"/>
      <c r="AO503" s="429"/>
      <c r="AP503" s="429"/>
      <c r="AQ503" s="429"/>
      <c r="AR503" s="429"/>
      <c r="AS503" s="429"/>
      <c r="AT503" s="429"/>
      <c r="AU503" s="429"/>
      <c r="AV503" s="429"/>
    </row>
    <row r="504" spans="1:48" s="364" customFormat="1" ht="13.15" customHeight="1" x14ac:dyDescent="0.2">
      <c r="A504" s="429"/>
      <c r="D504" s="421"/>
      <c r="F504" s="422"/>
      <c r="G504" s="422"/>
      <c r="H504" s="422"/>
      <c r="I504" s="422"/>
      <c r="J504" s="422"/>
      <c r="K504" s="423"/>
      <c r="M504" s="429"/>
      <c r="N504" s="429"/>
      <c r="O504" s="429"/>
      <c r="P504" s="429"/>
      <c r="Q504" s="429"/>
      <c r="R504" s="429"/>
      <c r="S504" s="429"/>
      <c r="T504" s="429"/>
      <c r="U504" s="429"/>
      <c r="V504" s="429"/>
      <c r="W504" s="429"/>
      <c r="X504" s="429"/>
      <c r="Y504" s="429"/>
      <c r="Z504" s="429"/>
      <c r="AA504" s="429"/>
      <c r="AB504" s="429"/>
      <c r="AC504" s="429"/>
      <c r="AD504" s="429"/>
      <c r="AE504" s="429"/>
      <c r="AF504" s="429"/>
      <c r="AG504" s="429"/>
      <c r="AH504" s="429"/>
      <c r="AI504" s="429"/>
      <c r="AJ504" s="429"/>
      <c r="AK504" s="429"/>
      <c r="AL504" s="429"/>
      <c r="AM504" s="429"/>
      <c r="AN504" s="429"/>
      <c r="AO504" s="429"/>
      <c r="AP504" s="429"/>
      <c r="AQ504" s="429"/>
      <c r="AR504" s="429"/>
      <c r="AS504" s="429"/>
      <c r="AT504" s="429"/>
      <c r="AU504" s="429"/>
      <c r="AV504" s="429"/>
    </row>
    <row r="505" spans="1:48" s="364" customFormat="1" ht="13.15" customHeight="1" x14ac:dyDescent="0.2">
      <c r="A505" s="429"/>
      <c r="D505" s="421"/>
      <c r="F505" s="422"/>
      <c r="G505" s="422"/>
      <c r="H505" s="422"/>
      <c r="I505" s="422"/>
      <c r="J505" s="422"/>
      <c r="K505" s="423"/>
      <c r="M505" s="429"/>
      <c r="N505" s="429"/>
      <c r="O505" s="429"/>
      <c r="P505" s="429"/>
      <c r="Q505" s="429"/>
      <c r="R505" s="429"/>
      <c r="S505" s="429"/>
      <c r="T505" s="429"/>
      <c r="U505" s="429"/>
      <c r="V505" s="429"/>
      <c r="W505" s="429"/>
      <c r="X505" s="429"/>
      <c r="Y505" s="429"/>
      <c r="Z505" s="429"/>
      <c r="AA505" s="429"/>
      <c r="AB505" s="429"/>
      <c r="AC505" s="429"/>
      <c r="AD505" s="429"/>
      <c r="AE505" s="429"/>
      <c r="AF505" s="429"/>
      <c r="AG505" s="429"/>
      <c r="AH505" s="429"/>
      <c r="AI505" s="429"/>
      <c r="AJ505" s="429"/>
      <c r="AK505" s="429"/>
      <c r="AL505" s="429"/>
      <c r="AM505" s="429"/>
      <c r="AN505" s="429"/>
      <c r="AO505" s="429"/>
      <c r="AP505" s="429"/>
      <c r="AQ505" s="429"/>
      <c r="AR505" s="429"/>
      <c r="AS505" s="429"/>
      <c r="AT505" s="429"/>
      <c r="AU505" s="429"/>
      <c r="AV505" s="429"/>
    </row>
    <row r="506" spans="1:48" s="364" customFormat="1" ht="13.15" customHeight="1" x14ac:dyDescent="0.2">
      <c r="A506" s="429"/>
      <c r="D506" s="421"/>
      <c r="F506" s="422"/>
      <c r="G506" s="422"/>
      <c r="H506" s="422"/>
      <c r="I506" s="422"/>
      <c r="J506" s="422"/>
      <c r="K506" s="423"/>
      <c r="M506" s="429"/>
      <c r="N506" s="429"/>
      <c r="O506" s="429"/>
      <c r="P506" s="429"/>
      <c r="Q506" s="429"/>
      <c r="R506" s="429"/>
      <c r="S506" s="429"/>
      <c r="T506" s="429"/>
      <c r="U506" s="429"/>
      <c r="V506" s="429"/>
      <c r="W506" s="429"/>
      <c r="X506" s="429"/>
      <c r="Y506" s="429"/>
      <c r="Z506" s="429"/>
      <c r="AA506" s="429"/>
      <c r="AB506" s="429"/>
      <c r="AC506" s="429"/>
      <c r="AD506" s="429"/>
      <c r="AE506" s="429"/>
      <c r="AF506" s="429"/>
      <c r="AG506" s="429"/>
      <c r="AH506" s="429"/>
      <c r="AI506" s="429"/>
      <c r="AJ506" s="429"/>
      <c r="AK506" s="429"/>
      <c r="AL506" s="429"/>
      <c r="AM506" s="429"/>
      <c r="AN506" s="429"/>
      <c r="AO506" s="429"/>
      <c r="AP506" s="429"/>
      <c r="AQ506" s="429"/>
      <c r="AR506" s="429"/>
      <c r="AS506" s="429"/>
      <c r="AT506" s="429"/>
      <c r="AU506" s="429"/>
      <c r="AV506" s="429"/>
    </row>
    <row r="507" spans="1:48" s="364" customFormat="1" ht="13.15" customHeight="1" x14ac:dyDescent="0.2">
      <c r="A507" s="429"/>
      <c r="D507" s="421"/>
      <c r="F507" s="422"/>
      <c r="G507" s="422"/>
      <c r="H507" s="422"/>
      <c r="I507" s="422"/>
      <c r="J507" s="422"/>
      <c r="K507" s="423"/>
      <c r="M507" s="429"/>
      <c r="N507" s="429"/>
      <c r="O507" s="429"/>
      <c r="P507" s="429"/>
      <c r="Q507" s="429"/>
      <c r="R507" s="429"/>
      <c r="S507" s="429"/>
      <c r="T507" s="429"/>
      <c r="U507" s="429"/>
      <c r="V507" s="429"/>
      <c r="W507" s="429"/>
      <c r="X507" s="429"/>
      <c r="Y507" s="429"/>
      <c r="Z507" s="429"/>
      <c r="AA507" s="429"/>
      <c r="AB507" s="429"/>
      <c r="AC507" s="429"/>
      <c r="AD507" s="429"/>
      <c r="AE507" s="429"/>
      <c r="AF507" s="429"/>
      <c r="AG507" s="429"/>
      <c r="AH507" s="429"/>
      <c r="AI507" s="429"/>
      <c r="AJ507" s="429"/>
      <c r="AK507" s="429"/>
      <c r="AL507" s="429"/>
      <c r="AM507" s="429"/>
      <c r="AN507" s="429"/>
      <c r="AO507" s="429"/>
      <c r="AP507" s="429"/>
      <c r="AQ507" s="429"/>
      <c r="AR507" s="429"/>
      <c r="AS507" s="429"/>
      <c r="AT507" s="429"/>
      <c r="AU507" s="429"/>
      <c r="AV507" s="429"/>
    </row>
    <row r="508" spans="1:48" s="364" customFormat="1" ht="13.15" customHeight="1" x14ac:dyDescent="0.2">
      <c r="A508" s="429"/>
      <c r="D508" s="421"/>
      <c r="F508" s="422"/>
      <c r="G508" s="422"/>
      <c r="H508" s="422"/>
      <c r="I508" s="422"/>
      <c r="J508" s="422"/>
      <c r="K508" s="423"/>
      <c r="M508" s="429"/>
      <c r="N508" s="429"/>
      <c r="O508" s="429"/>
      <c r="P508" s="429"/>
      <c r="Q508" s="429"/>
      <c r="R508" s="429"/>
      <c r="S508" s="429"/>
      <c r="T508" s="429"/>
      <c r="U508" s="429"/>
      <c r="V508" s="429"/>
      <c r="W508" s="429"/>
      <c r="X508" s="429"/>
      <c r="Y508" s="429"/>
      <c r="Z508" s="429"/>
      <c r="AA508" s="429"/>
      <c r="AB508" s="429"/>
      <c r="AC508" s="429"/>
      <c r="AD508" s="429"/>
      <c r="AE508" s="429"/>
      <c r="AF508" s="429"/>
      <c r="AG508" s="429"/>
      <c r="AH508" s="429"/>
      <c r="AI508" s="429"/>
      <c r="AJ508" s="429"/>
      <c r="AK508" s="429"/>
      <c r="AL508" s="429"/>
      <c r="AM508" s="429"/>
      <c r="AN508" s="429"/>
      <c r="AO508" s="429"/>
      <c r="AP508" s="429"/>
      <c r="AQ508" s="429"/>
      <c r="AR508" s="429"/>
      <c r="AS508" s="429"/>
      <c r="AT508" s="429"/>
      <c r="AU508" s="429"/>
      <c r="AV508" s="429"/>
    </row>
    <row r="509" spans="1:48" s="364" customFormat="1" ht="13.15" customHeight="1" x14ac:dyDescent="0.2">
      <c r="A509" s="429"/>
      <c r="D509" s="421"/>
      <c r="F509" s="422"/>
      <c r="G509" s="422"/>
      <c r="H509" s="422"/>
      <c r="I509" s="422"/>
      <c r="J509" s="422"/>
      <c r="K509" s="423"/>
      <c r="M509" s="429"/>
      <c r="N509" s="429"/>
      <c r="O509" s="429"/>
      <c r="P509" s="429"/>
      <c r="Q509" s="429"/>
      <c r="R509" s="429"/>
      <c r="S509" s="429"/>
      <c r="T509" s="429"/>
      <c r="U509" s="429"/>
      <c r="V509" s="429"/>
      <c r="W509" s="429"/>
      <c r="X509" s="429"/>
      <c r="Y509" s="429"/>
      <c r="Z509" s="429"/>
      <c r="AA509" s="429"/>
      <c r="AB509" s="429"/>
      <c r="AC509" s="429"/>
      <c r="AD509" s="429"/>
      <c r="AE509" s="429"/>
      <c r="AF509" s="429"/>
      <c r="AG509" s="429"/>
      <c r="AH509" s="429"/>
      <c r="AI509" s="429"/>
      <c r="AJ509" s="429"/>
      <c r="AK509" s="429"/>
      <c r="AL509" s="429"/>
      <c r="AM509" s="429"/>
      <c r="AN509" s="429"/>
      <c r="AO509" s="429"/>
      <c r="AP509" s="429"/>
      <c r="AQ509" s="429"/>
      <c r="AR509" s="429"/>
      <c r="AS509" s="429"/>
      <c r="AT509" s="429"/>
      <c r="AU509" s="429"/>
      <c r="AV509" s="429"/>
    </row>
    <row r="510" spans="1:48" s="364" customFormat="1" ht="13.15" customHeight="1" x14ac:dyDescent="0.2">
      <c r="A510" s="429"/>
      <c r="D510" s="421"/>
      <c r="F510" s="422"/>
      <c r="G510" s="422"/>
      <c r="H510" s="422"/>
      <c r="I510" s="422"/>
      <c r="J510" s="422"/>
      <c r="K510" s="423"/>
      <c r="M510" s="429"/>
      <c r="N510" s="429"/>
      <c r="O510" s="429"/>
      <c r="P510" s="429"/>
      <c r="Q510" s="429"/>
      <c r="R510" s="429"/>
      <c r="S510" s="429"/>
      <c r="T510" s="429"/>
      <c r="U510" s="429"/>
      <c r="V510" s="429"/>
      <c r="W510" s="429"/>
      <c r="X510" s="429"/>
      <c r="Y510" s="429"/>
      <c r="Z510" s="429"/>
      <c r="AA510" s="429"/>
      <c r="AB510" s="429"/>
      <c r="AC510" s="429"/>
      <c r="AD510" s="429"/>
      <c r="AE510" s="429"/>
      <c r="AF510" s="429"/>
      <c r="AG510" s="429"/>
      <c r="AH510" s="429"/>
      <c r="AI510" s="429"/>
      <c r="AJ510" s="429"/>
      <c r="AK510" s="429"/>
      <c r="AL510" s="429"/>
      <c r="AM510" s="429"/>
      <c r="AN510" s="429"/>
      <c r="AO510" s="429"/>
      <c r="AP510" s="429"/>
      <c r="AQ510" s="429"/>
      <c r="AR510" s="429"/>
      <c r="AS510" s="429"/>
      <c r="AT510" s="429"/>
      <c r="AU510" s="429"/>
      <c r="AV510" s="429"/>
    </row>
    <row r="511" spans="1:48" s="364" customFormat="1" ht="13.15" customHeight="1" x14ac:dyDescent="0.2">
      <c r="A511" s="429"/>
      <c r="D511" s="421"/>
      <c r="F511" s="422"/>
      <c r="G511" s="422"/>
      <c r="H511" s="422"/>
      <c r="I511" s="422"/>
      <c r="J511" s="422"/>
      <c r="K511" s="423"/>
      <c r="M511" s="429"/>
      <c r="N511" s="429"/>
      <c r="O511" s="429"/>
      <c r="P511" s="429"/>
      <c r="Q511" s="429"/>
      <c r="R511" s="429"/>
      <c r="S511" s="429"/>
      <c r="T511" s="429"/>
      <c r="U511" s="429"/>
      <c r="V511" s="429"/>
      <c r="W511" s="429"/>
      <c r="X511" s="429"/>
      <c r="Y511" s="429"/>
      <c r="Z511" s="429"/>
      <c r="AA511" s="429"/>
      <c r="AB511" s="429"/>
      <c r="AC511" s="429"/>
      <c r="AD511" s="429"/>
      <c r="AE511" s="429"/>
      <c r="AF511" s="429"/>
      <c r="AG511" s="429"/>
      <c r="AH511" s="429"/>
      <c r="AI511" s="429"/>
      <c r="AJ511" s="429"/>
      <c r="AK511" s="429"/>
      <c r="AL511" s="429"/>
      <c r="AM511" s="429"/>
      <c r="AN511" s="429"/>
      <c r="AO511" s="429"/>
      <c r="AP511" s="429"/>
      <c r="AQ511" s="429"/>
      <c r="AR511" s="429"/>
      <c r="AS511" s="429"/>
      <c r="AT511" s="429"/>
      <c r="AU511" s="429"/>
      <c r="AV511" s="429"/>
    </row>
    <row r="512" spans="1:48" s="364" customFormat="1" ht="13.15" customHeight="1" x14ac:dyDescent="0.2">
      <c r="A512" s="429"/>
      <c r="D512" s="421"/>
      <c r="F512" s="422"/>
      <c r="G512" s="422"/>
      <c r="H512" s="422"/>
      <c r="I512" s="422"/>
      <c r="J512" s="422"/>
      <c r="K512" s="423"/>
      <c r="M512" s="429"/>
      <c r="N512" s="429"/>
      <c r="O512" s="429"/>
      <c r="P512" s="429"/>
      <c r="Q512" s="429"/>
      <c r="R512" s="429"/>
      <c r="S512" s="429"/>
      <c r="T512" s="429"/>
      <c r="U512" s="429"/>
      <c r="V512" s="429"/>
      <c r="W512" s="429"/>
      <c r="X512" s="429"/>
      <c r="Y512" s="429"/>
      <c r="Z512" s="429"/>
      <c r="AA512" s="429"/>
      <c r="AB512" s="429"/>
      <c r="AC512" s="429"/>
      <c r="AD512" s="429"/>
      <c r="AE512" s="429"/>
      <c r="AF512" s="429"/>
      <c r="AG512" s="429"/>
      <c r="AH512" s="429"/>
      <c r="AI512" s="429"/>
      <c r="AJ512" s="429"/>
      <c r="AK512" s="429"/>
      <c r="AL512" s="429"/>
      <c r="AM512" s="429"/>
      <c r="AN512" s="429"/>
      <c r="AO512" s="429"/>
      <c r="AP512" s="429"/>
      <c r="AQ512" s="429"/>
      <c r="AR512" s="429"/>
      <c r="AS512" s="429"/>
      <c r="AT512" s="429"/>
      <c r="AU512" s="429"/>
      <c r="AV512" s="429"/>
    </row>
    <row r="513" spans="1:48" s="364" customFormat="1" ht="13.15" customHeight="1" x14ac:dyDescent="0.2">
      <c r="A513" s="429"/>
      <c r="D513" s="421"/>
      <c r="F513" s="422"/>
      <c r="G513" s="422"/>
      <c r="H513" s="422"/>
      <c r="I513" s="422"/>
      <c r="J513" s="422"/>
      <c r="K513" s="423"/>
      <c r="M513" s="429"/>
      <c r="N513" s="429"/>
      <c r="O513" s="429"/>
      <c r="P513" s="429"/>
      <c r="Q513" s="429"/>
      <c r="R513" s="429"/>
      <c r="S513" s="429"/>
      <c r="T513" s="429"/>
      <c r="U513" s="429"/>
      <c r="V513" s="429"/>
      <c r="W513" s="429"/>
      <c r="X513" s="429"/>
      <c r="Y513" s="429"/>
      <c r="Z513" s="429"/>
      <c r="AA513" s="429"/>
      <c r="AB513" s="429"/>
      <c r="AC513" s="429"/>
      <c r="AD513" s="429"/>
      <c r="AE513" s="429"/>
      <c r="AF513" s="429"/>
      <c r="AG513" s="429"/>
      <c r="AH513" s="429"/>
      <c r="AI513" s="429"/>
      <c r="AJ513" s="429"/>
      <c r="AK513" s="429"/>
      <c r="AL513" s="429"/>
      <c r="AM513" s="429"/>
      <c r="AN513" s="429"/>
      <c r="AO513" s="429"/>
      <c r="AP513" s="429"/>
      <c r="AQ513" s="429"/>
      <c r="AR513" s="429"/>
      <c r="AS513" s="429"/>
      <c r="AT513" s="429"/>
      <c r="AU513" s="429"/>
      <c r="AV513" s="429"/>
    </row>
    <row r="514" spans="1:48" s="364" customFormat="1" ht="13.15" customHeight="1" x14ac:dyDescent="0.2">
      <c r="A514" s="429"/>
      <c r="D514" s="421"/>
      <c r="F514" s="422"/>
      <c r="G514" s="422"/>
      <c r="H514" s="422"/>
      <c r="I514" s="422"/>
      <c r="J514" s="422"/>
      <c r="K514" s="423"/>
      <c r="M514" s="429"/>
      <c r="N514" s="429"/>
      <c r="O514" s="429"/>
      <c r="P514" s="429"/>
      <c r="Q514" s="429"/>
      <c r="R514" s="429"/>
      <c r="S514" s="429"/>
      <c r="T514" s="429"/>
      <c r="U514" s="429"/>
      <c r="V514" s="429"/>
      <c r="W514" s="429"/>
      <c r="X514" s="429"/>
      <c r="Y514" s="429"/>
      <c r="Z514" s="429"/>
      <c r="AA514" s="429"/>
      <c r="AB514" s="429"/>
      <c r="AC514" s="429"/>
      <c r="AD514" s="429"/>
      <c r="AE514" s="429"/>
      <c r="AF514" s="429"/>
      <c r="AG514" s="429"/>
      <c r="AH514" s="429"/>
      <c r="AI514" s="429"/>
      <c r="AJ514" s="429"/>
      <c r="AK514" s="429"/>
      <c r="AL514" s="429"/>
      <c r="AM514" s="429"/>
      <c r="AN514" s="429"/>
      <c r="AO514" s="429"/>
      <c r="AP514" s="429"/>
      <c r="AQ514" s="429"/>
      <c r="AR514" s="429"/>
      <c r="AS514" s="429"/>
      <c r="AT514" s="429"/>
      <c r="AU514" s="429"/>
      <c r="AV514" s="429"/>
    </row>
    <row r="515" spans="1:48" s="364" customFormat="1" ht="13.15" customHeight="1" x14ac:dyDescent="0.2">
      <c r="A515" s="429"/>
      <c r="D515" s="421"/>
      <c r="F515" s="422"/>
      <c r="G515" s="422"/>
      <c r="H515" s="422"/>
      <c r="I515" s="422"/>
      <c r="J515" s="422"/>
      <c r="K515" s="423"/>
      <c r="M515" s="429"/>
      <c r="N515" s="429"/>
      <c r="O515" s="429"/>
      <c r="P515" s="429"/>
      <c r="Q515" s="429"/>
      <c r="R515" s="429"/>
      <c r="S515" s="429"/>
      <c r="T515" s="429"/>
      <c r="U515" s="429"/>
      <c r="V515" s="429"/>
      <c r="W515" s="429"/>
      <c r="X515" s="429"/>
      <c r="Y515" s="429"/>
      <c r="Z515" s="429"/>
      <c r="AA515" s="429"/>
      <c r="AB515" s="429"/>
      <c r="AC515" s="429"/>
      <c r="AD515" s="429"/>
      <c r="AE515" s="429"/>
      <c r="AF515" s="429"/>
      <c r="AG515" s="429"/>
      <c r="AH515" s="429"/>
      <c r="AI515" s="429"/>
      <c r="AJ515" s="429"/>
      <c r="AK515" s="429"/>
      <c r="AL515" s="429"/>
      <c r="AM515" s="429"/>
      <c r="AN515" s="429"/>
      <c r="AO515" s="429"/>
      <c r="AP515" s="429"/>
      <c r="AQ515" s="429"/>
      <c r="AR515" s="429"/>
      <c r="AS515" s="429"/>
      <c r="AT515" s="429"/>
      <c r="AU515" s="429"/>
      <c r="AV515" s="429"/>
    </row>
    <row r="516" spans="1:48" s="364" customFormat="1" ht="13.15" customHeight="1" x14ac:dyDescent="0.2">
      <c r="A516" s="429"/>
      <c r="D516" s="421"/>
      <c r="F516" s="422"/>
      <c r="G516" s="422"/>
      <c r="H516" s="422"/>
      <c r="I516" s="422"/>
      <c r="J516" s="422"/>
      <c r="K516" s="423"/>
      <c r="M516" s="429"/>
      <c r="N516" s="429"/>
      <c r="O516" s="429"/>
      <c r="P516" s="429"/>
      <c r="Q516" s="429"/>
      <c r="R516" s="429"/>
      <c r="S516" s="429"/>
      <c r="T516" s="429"/>
      <c r="U516" s="429"/>
      <c r="V516" s="429"/>
      <c r="W516" s="429"/>
      <c r="X516" s="429"/>
      <c r="Y516" s="429"/>
      <c r="Z516" s="429"/>
      <c r="AA516" s="429"/>
      <c r="AB516" s="429"/>
      <c r="AC516" s="429"/>
      <c r="AD516" s="429"/>
      <c r="AE516" s="429"/>
      <c r="AF516" s="429"/>
      <c r="AG516" s="429"/>
      <c r="AH516" s="429"/>
      <c r="AI516" s="429"/>
      <c r="AJ516" s="429"/>
      <c r="AK516" s="429"/>
      <c r="AL516" s="429"/>
      <c r="AM516" s="429"/>
      <c r="AN516" s="429"/>
      <c r="AO516" s="429"/>
      <c r="AP516" s="429"/>
      <c r="AQ516" s="429"/>
      <c r="AR516" s="429"/>
      <c r="AS516" s="429"/>
      <c r="AT516" s="429"/>
      <c r="AU516" s="429"/>
      <c r="AV516" s="429"/>
    </row>
    <row r="517" spans="1:48" s="364" customFormat="1" ht="13.15" customHeight="1" x14ac:dyDescent="0.2">
      <c r="A517" s="429"/>
      <c r="D517" s="421"/>
      <c r="F517" s="422"/>
      <c r="G517" s="422"/>
      <c r="H517" s="422"/>
      <c r="I517" s="422"/>
      <c r="J517" s="422"/>
      <c r="K517" s="423"/>
      <c r="M517" s="429"/>
      <c r="N517" s="429"/>
      <c r="O517" s="429"/>
      <c r="P517" s="429"/>
      <c r="Q517" s="429"/>
      <c r="R517" s="429"/>
      <c r="S517" s="429"/>
      <c r="T517" s="429"/>
      <c r="U517" s="429"/>
      <c r="V517" s="429"/>
      <c r="W517" s="429"/>
      <c r="X517" s="429"/>
      <c r="Y517" s="429"/>
      <c r="Z517" s="429"/>
      <c r="AA517" s="429"/>
      <c r="AB517" s="429"/>
      <c r="AC517" s="429"/>
      <c r="AD517" s="429"/>
      <c r="AE517" s="429"/>
      <c r="AF517" s="429"/>
      <c r="AG517" s="429"/>
      <c r="AH517" s="429"/>
      <c r="AI517" s="429"/>
      <c r="AJ517" s="429"/>
      <c r="AK517" s="429"/>
      <c r="AL517" s="429"/>
      <c r="AM517" s="429"/>
      <c r="AN517" s="429"/>
      <c r="AO517" s="429"/>
      <c r="AP517" s="429"/>
      <c r="AQ517" s="429"/>
      <c r="AR517" s="429"/>
      <c r="AS517" s="429"/>
      <c r="AT517" s="429"/>
      <c r="AU517" s="429"/>
      <c r="AV517" s="429"/>
    </row>
    <row r="518" spans="1:48" s="364" customFormat="1" ht="13.15" customHeight="1" x14ac:dyDescent="0.2">
      <c r="A518" s="429"/>
      <c r="D518" s="421"/>
      <c r="F518" s="422"/>
      <c r="G518" s="422"/>
      <c r="H518" s="422"/>
      <c r="I518" s="422"/>
      <c r="J518" s="422"/>
      <c r="K518" s="423"/>
      <c r="M518" s="429"/>
      <c r="N518" s="429"/>
      <c r="O518" s="429"/>
      <c r="P518" s="429"/>
      <c r="Q518" s="429"/>
      <c r="R518" s="429"/>
      <c r="S518" s="429"/>
      <c r="T518" s="429"/>
      <c r="U518" s="429"/>
      <c r="V518" s="429"/>
      <c r="W518" s="429"/>
      <c r="X518" s="429"/>
      <c r="Y518" s="429"/>
      <c r="Z518" s="429"/>
      <c r="AA518" s="429"/>
      <c r="AB518" s="429"/>
      <c r="AC518" s="429"/>
      <c r="AD518" s="429"/>
      <c r="AE518" s="429"/>
      <c r="AF518" s="429"/>
      <c r="AG518" s="429"/>
      <c r="AH518" s="429"/>
      <c r="AI518" s="429"/>
      <c r="AJ518" s="429"/>
      <c r="AK518" s="429"/>
      <c r="AL518" s="429"/>
      <c r="AM518" s="429"/>
      <c r="AN518" s="429"/>
      <c r="AO518" s="429"/>
      <c r="AP518" s="429"/>
      <c r="AQ518" s="429"/>
      <c r="AR518" s="429"/>
      <c r="AS518" s="429"/>
      <c r="AT518" s="429"/>
      <c r="AU518" s="429"/>
      <c r="AV518" s="429"/>
    </row>
    <row r="519" spans="1:48" s="364" customFormat="1" ht="13.15" customHeight="1" x14ac:dyDescent="0.2">
      <c r="A519" s="429"/>
      <c r="D519" s="421"/>
      <c r="F519" s="422"/>
      <c r="G519" s="422"/>
      <c r="H519" s="422"/>
      <c r="I519" s="422"/>
      <c r="J519" s="422"/>
      <c r="K519" s="423"/>
      <c r="M519" s="429"/>
      <c r="N519" s="429"/>
      <c r="O519" s="429"/>
      <c r="P519" s="429"/>
      <c r="Q519" s="429"/>
      <c r="R519" s="429"/>
      <c r="S519" s="429"/>
      <c r="T519" s="429"/>
      <c r="U519" s="429"/>
      <c r="V519" s="429"/>
      <c r="W519" s="429"/>
      <c r="X519" s="429"/>
      <c r="Y519" s="429"/>
      <c r="Z519" s="429"/>
      <c r="AA519" s="429"/>
      <c r="AB519" s="429"/>
      <c r="AC519" s="429"/>
      <c r="AD519" s="429"/>
      <c r="AE519" s="429"/>
      <c r="AF519" s="429"/>
      <c r="AG519" s="429"/>
      <c r="AH519" s="429"/>
      <c r="AI519" s="429"/>
      <c r="AJ519" s="429"/>
      <c r="AK519" s="429"/>
      <c r="AL519" s="429"/>
      <c r="AM519" s="429"/>
      <c r="AN519" s="429"/>
      <c r="AO519" s="429"/>
      <c r="AP519" s="429"/>
      <c r="AQ519" s="429"/>
      <c r="AR519" s="429"/>
      <c r="AS519" s="429"/>
      <c r="AT519" s="429"/>
      <c r="AU519" s="429"/>
      <c r="AV519" s="429"/>
    </row>
    <row r="520" spans="1:48" s="364" customFormat="1" ht="13.15" customHeight="1" x14ac:dyDescent="0.2">
      <c r="A520" s="429"/>
      <c r="D520" s="421"/>
      <c r="F520" s="422"/>
      <c r="G520" s="422"/>
      <c r="H520" s="422"/>
      <c r="I520" s="422"/>
      <c r="J520" s="422"/>
      <c r="K520" s="423"/>
      <c r="M520" s="429"/>
      <c r="N520" s="429"/>
      <c r="O520" s="429"/>
      <c r="P520" s="429"/>
      <c r="Q520" s="429"/>
      <c r="R520" s="429"/>
      <c r="S520" s="429"/>
      <c r="T520" s="429"/>
      <c r="U520" s="429"/>
      <c r="V520" s="429"/>
      <c r="W520" s="429"/>
      <c r="X520" s="429"/>
      <c r="Y520" s="429"/>
      <c r="Z520" s="429"/>
      <c r="AA520" s="429"/>
      <c r="AB520" s="429"/>
      <c r="AC520" s="429"/>
      <c r="AD520" s="429"/>
      <c r="AE520" s="429"/>
      <c r="AF520" s="429"/>
      <c r="AG520" s="429"/>
      <c r="AH520" s="429"/>
      <c r="AI520" s="429"/>
      <c r="AJ520" s="429"/>
      <c r="AK520" s="429"/>
      <c r="AL520" s="429"/>
      <c r="AM520" s="429"/>
      <c r="AN520" s="429"/>
      <c r="AO520" s="429"/>
      <c r="AP520" s="429"/>
      <c r="AQ520" s="429"/>
      <c r="AR520" s="429"/>
      <c r="AS520" s="429"/>
      <c r="AT520" s="429"/>
      <c r="AU520" s="429"/>
      <c r="AV520" s="429"/>
    </row>
    <row r="521" spans="1:48" s="364" customFormat="1" ht="13.15" customHeight="1" x14ac:dyDescent="0.2">
      <c r="A521" s="429"/>
      <c r="D521" s="421"/>
      <c r="F521" s="422"/>
      <c r="G521" s="422"/>
      <c r="H521" s="422"/>
      <c r="I521" s="422"/>
      <c r="J521" s="422"/>
      <c r="K521" s="423"/>
      <c r="M521" s="429"/>
      <c r="N521" s="429"/>
      <c r="O521" s="429"/>
      <c r="P521" s="429"/>
      <c r="Q521" s="429"/>
      <c r="R521" s="429"/>
      <c r="S521" s="429"/>
      <c r="T521" s="429"/>
      <c r="U521" s="429"/>
      <c r="V521" s="429"/>
      <c r="W521" s="429"/>
      <c r="X521" s="429"/>
      <c r="Y521" s="429"/>
      <c r="Z521" s="429"/>
      <c r="AA521" s="429"/>
      <c r="AB521" s="429"/>
      <c r="AC521" s="429"/>
      <c r="AD521" s="429"/>
      <c r="AE521" s="429"/>
      <c r="AF521" s="429"/>
      <c r="AG521" s="429"/>
      <c r="AH521" s="429"/>
      <c r="AI521" s="429"/>
      <c r="AJ521" s="429"/>
      <c r="AK521" s="429"/>
      <c r="AL521" s="429"/>
      <c r="AM521" s="429"/>
      <c r="AN521" s="429"/>
      <c r="AO521" s="429"/>
      <c r="AP521" s="429"/>
      <c r="AQ521" s="429"/>
      <c r="AR521" s="429"/>
      <c r="AS521" s="429"/>
      <c r="AT521" s="429"/>
      <c r="AU521" s="429"/>
      <c r="AV521" s="429"/>
    </row>
    <row r="522" spans="1:48" s="364" customFormat="1" ht="13.15" customHeight="1" x14ac:dyDescent="0.2">
      <c r="A522" s="429"/>
      <c r="D522" s="421"/>
      <c r="F522" s="422"/>
      <c r="G522" s="422"/>
      <c r="H522" s="422"/>
      <c r="I522" s="422"/>
      <c r="J522" s="422"/>
      <c r="K522" s="423"/>
      <c r="M522" s="429"/>
      <c r="N522" s="429"/>
      <c r="O522" s="429"/>
      <c r="P522" s="429"/>
      <c r="Q522" s="429"/>
      <c r="R522" s="429"/>
      <c r="S522" s="429"/>
      <c r="T522" s="429"/>
      <c r="U522" s="429"/>
      <c r="V522" s="429"/>
      <c r="W522" s="429"/>
      <c r="X522" s="429"/>
      <c r="Y522" s="429"/>
      <c r="Z522" s="429"/>
      <c r="AA522" s="429"/>
      <c r="AB522" s="429"/>
      <c r="AC522" s="429"/>
      <c r="AD522" s="429"/>
      <c r="AE522" s="429"/>
      <c r="AF522" s="429"/>
      <c r="AG522" s="429"/>
      <c r="AH522" s="429"/>
      <c r="AI522" s="429"/>
      <c r="AJ522" s="429"/>
      <c r="AK522" s="429"/>
      <c r="AL522" s="429"/>
      <c r="AM522" s="429"/>
      <c r="AN522" s="429"/>
      <c r="AO522" s="429"/>
      <c r="AP522" s="429"/>
      <c r="AQ522" s="429"/>
      <c r="AR522" s="429"/>
      <c r="AS522" s="429"/>
      <c r="AT522" s="429"/>
      <c r="AU522" s="429"/>
      <c r="AV522" s="429"/>
    </row>
    <row r="523" spans="1:48" s="364" customFormat="1" ht="13.15" customHeight="1" x14ac:dyDescent="0.2">
      <c r="A523" s="429"/>
      <c r="D523" s="421"/>
      <c r="F523" s="422"/>
      <c r="G523" s="422"/>
      <c r="H523" s="422"/>
      <c r="I523" s="422"/>
      <c r="J523" s="422"/>
      <c r="K523" s="423"/>
      <c r="M523" s="429"/>
      <c r="N523" s="429"/>
      <c r="O523" s="429"/>
      <c r="P523" s="429"/>
      <c r="Q523" s="429"/>
      <c r="R523" s="429"/>
      <c r="S523" s="429"/>
      <c r="T523" s="429"/>
      <c r="U523" s="429"/>
      <c r="V523" s="429"/>
      <c r="W523" s="429"/>
      <c r="X523" s="429"/>
      <c r="Y523" s="429"/>
      <c r="Z523" s="429"/>
      <c r="AA523" s="429"/>
      <c r="AB523" s="429"/>
      <c r="AC523" s="429"/>
      <c r="AD523" s="429"/>
      <c r="AE523" s="429"/>
      <c r="AF523" s="429"/>
      <c r="AG523" s="429"/>
      <c r="AH523" s="429"/>
      <c r="AI523" s="429"/>
      <c r="AJ523" s="429"/>
      <c r="AK523" s="429"/>
      <c r="AL523" s="429"/>
      <c r="AM523" s="429"/>
      <c r="AN523" s="429"/>
      <c r="AO523" s="429"/>
      <c r="AP523" s="429"/>
      <c r="AQ523" s="429"/>
      <c r="AR523" s="429"/>
      <c r="AS523" s="429"/>
      <c r="AT523" s="429"/>
      <c r="AU523" s="429"/>
      <c r="AV523" s="429"/>
    </row>
    <row r="524" spans="1:48" s="364" customFormat="1" ht="13.15" customHeight="1" x14ac:dyDescent="0.2">
      <c r="A524" s="429"/>
      <c r="D524" s="421"/>
      <c r="F524" s="422"/>
      <c r="G524" s="422"/>
      <c r="H524" s="422"/>
      <c r="I524" s="422"/>
      <c r="J524" s="422"/>
      <c r="K524" s="423"/>
      <c r="M524" s="429"/>
      <c r="N524" s="429"/>
      <c r="O524" s="429"/>
      <c r="P524" s="429"/>
      <c r="Q524" s="429"/>
      <c r="R524" s="429"/>
      <c r="S524" s="429"/>
      <c r="T524" s="429"/>
      <c r="U524" s="429"/>
      <c r="V524" s="429"/>
      <c r="W524" s="429"/>
      <c r="X524" s="429"/>
      <c r="Y524" s="429"/>
      <c r="Z524" s="429"/>
      <c r="AA524" s="429"/>
      <c r="AB524" s="429"/>
      <c r="AC524" s="429"/>
      <c r="AD524" s="429"/>
      <c r="AE524" s="429"/>
      <c r="AF524" s="429"/>
      <c r="AG524" s="429"/>
      <c r="AH524" s="429"/>
      <c r="AI524" s="429"/>
      <c r="AJ524" s="429"/>
      <c r="AK524" s="429"/>
      <c r="AL524" s="429"/>
      <c r="AM524" s="429"/>
      <c r="AN524" s="429"/>
      <c r="AO524" s="429"/>
      <c r="AP524" s="429"/>
      <c r="AQ524" s="429"/>
      <c r="AR524" s="429"/>
      <c r="AS524" s="429"/>
      <c r="AT524" s="429"/>
      <c r="AU524" s="429"/>
      <c r="AV524" s="429"/>
    </row>
    <row r="525" spans="1:48" s="364" customFormat="1" ht="13.15" customHeight="1" x14ac:dyDescent="0.2">
      <c r="A525" s="429"/>
      <c r="D525" s="421"/>
      <c r="F525" s="422"/>
      <c r="G525" s="422"/>
      <c r="H525" s="422"/>
      <c r="I525" s="422"/>
      <c r="J525" s="422"/>
      <c r="K525" s="423"/>
      <c r="M525" s="429"/>
      <c r="N525" s="429"/>
      <c r="O525" s="429"/>
      <c r="P525" s="429"/>
      <c r="Q525" s="429"/>
      <c r="R525" s="429"/>
      <c r="S525" s="429"/>
      <c r="T525" s="429"/>
      <c r="U525" s="429"/>
      <c r="V525" s="429"/>
      <c r="W525" s="429"/>
      <c r="X525" s="429"/>
      <c r="Y525" s="429"/>
      <c r="Z525" s="429"/>
      <c r="AA525" s="429"/>
      <c r="AB525" s="429"/>
      <c r="AC525" s="429"/>
      <c r="AD525" s="429"/>
      <c r="AE525" s="429"/>
      <c r="AF525" s="429"/>
      <c r="AG525" s="429"/>
      <c r="AH525" s="429"/>
      <c r="AI525" s="429"/>
      <c r="AJ525" s="429"/>
      <c r="AK525" s="429"/>
      <c r="AL525" s="429"/>
      <c r="AM525" s="429"/>
      <c r="AN525" s="429"/>
      <c r="AO525" s="429"/>
      <c r="AP525" s="429"/>
      <c r="AQ525" s="429"/>
      <c r="AR525" s="429"/>
      <c r="AS525" s="429"/>
      <c r="AT525" s="429"/>
      <c r="AU525" s="429"/>
      <c r="AV525" s="429"/>
    </row>
    <row r="526" spans="1:48" s="364" customFormat="1" ht="13.15" customHeight="1" x14ac:dyDescent="0.2">
      <c r="A526" s="429"/>
      <c r="D526" s="421"/>
      <c r="F526" s="422"/>
      <c r="G526" s="422"/>
      <c r="H526" s="422"/>
      <c r="I526" s="422"/>
      <c r="J526" s="422"/>
      <c r="K526" s="423"/>
      <c r="M526" s="429"/>
      <c r="N526" s="429"/>
      <c r="O526" s="429"/>
      <c r="P526" s="429"/>
      <c r="Q526" s="429"/>
      <c r="R526" s="429"/>
      <c r="S526" s="429"/>
      <c r="T526" s="429"/>
      <c r="U526" s="429"/>
      <c r="V526" s="429"/>
      <c r="W526" s="429"/>
      <c r="X526" s="429"/>
      <c r="Y526" s="429"/>
      <c r="Z526" s="429"/>
      <c r="AA526" s="429"/>
      <c r="AB526" s="429"/>
      <c r="AC526" s="429"/>
      <c r="AD526" s="429"/>
      <c r="AE526" s="429"/>
      <c r="AF526" s="429"/>
      <c r="AG526" s="429"/>
      <c r="AH526" s="429"/>
      <c r="AI526" s="429"/>
      <c r="AJ526" s="429"/>
      <c r="AK526" s="429"/>
      <c r="AL526" s="429"/>
      <c r="AM526" s="429"/>
      <c r="AN526" s="429"/>
      <c r="AO526" s="429"/>
      <c r="AP526" s="429"/>
      <c r="AQ526" s="429"/>
      <c r="AR526" s="429"/>
      <c r="AS526" s="429"/>
      <c r="AT526" s="429"/>
      <c r="AU526" s="429"/>
      <c r="AV526" s="429"/>
    </row>
    <row r="527" spans="1:48" s="364" customFormat="1" ht="13.15" customHeight="1" x14ac:dyDescent="0.2">
      <c r="A527" s="429"/>
      <c r="D527" s="421"/>
      <c r="F527" s="422"/>
      <c r="G527" s="422"/>
      <c r="H527" s="422"/>
      <c r="I527" s="422"/>
      <c r="J527" s="422"/>
      <c r="K527" s="423"/>
      <c r="M527" s="429"/>
      <c r="N527" s="429"/>
      <c r="O527" s="429"/>
      <c r="P527" s="429"/>
      <c r="Q527" s="429"/>
      <c r="R527" s="429"/>
      <c r="S527" s="429"/>
      <c r="T527" s="429"/>
      <c r="U527" s="429"/>
      <c r="V527" s="429"/>
      <c r="W527" s="429"/>
      <c r="X527" s="429"/>
      <c r="Y527" s="429"/>
      <c r="Z527" s="429"/>
      <c r="AA527" s="429"/>
      <c r="AB527" s="429"/>
      <c r="AC527" s="429"/>
      <c r="AD527" s="429"/>
      <c r="AE527" s="429"/>
      <c r="AF527" s="429"/>
      <c r="AG527" s="429"/>
      <c r="AH527" s="429"/>
      <c r="AI527" s="429"/>
      <c r="AJ527" s="429"/>
      <c r="AK527" s="429"/>
      <c r="AL527" s="429"/>
      <c r="AM527" s="429"/>
      <c r="AN527" s="429"/>
      <c r="AO527" s="429"/>
      <c r="AP527" s="429"/>
      <c r="AQ527" s="429"/>
      <c r="AR527" s="429"/>
      <c r="AS527" s="429"/>
      <c r="AT527" s="429"/>
      <c r="AU527" s="429"/>
      <c r="AV527" s="429"/>
    </row>
    <row r="528" spans="1:48" s="364" customFormat="1" ht="13.15" customHeight="1" x14ac:dyDescent="0.2">
      <c r="A528" s="429"/>
      <c r="D528" s="421"/>
      <c r="F528" s="422"/>
      <c r="G528" s="422"/>
      <c r="H528" s="422"/>
      <c r="I528" s="422"/>
      <c r="J528" s="422"/>
      <c r="K528" s="423"/>
      <c r="M528" s="429"/>
      <c r="N528" s="429"/>
      <c r="O528" s="429"/>
      <c r="P528" s="429"/>
      <c r="Q528" s="429"/>
      <c r="R528" s="429"/>
      <c r="S528" s="429"/>
      <c r="T528" s="429"/>
      <c r="U528" s="429"/>
      <c r="V528" s="429"/>
      <c r="W528" s="429"/>
      <c r="X528" s="429"/>
      <c r="Y528" s="429"/>
      <c r="Z528" s="429"/>
      <c r="AA528" s="429"/>
      <c r="AB528" s="429"/>
      <c r="AC528" s="429"/>
      <c r="AD528" s="429"/>
      <c r="AE528" s="429"/>
      <c r="AF528" s="429"/>
      <c r="AG528" s="429"/>
      <c r="AH528" s="429"/>
      <c r="AI528" s="429"/>
      <c r="AJ528" s="429"/>
      <c r="AK528" s="429"/>
      <c r="AL528" s="429"/>
      <c r="AM528" s="429"/>
      <c r="AN528" s="429"/>
      <c r="AO528" s="429"/>
      <c r="AP528" s="429"/>
      <c r="AQ528" s="429"/>
      <c r="AR528" s="429"/>
      <c r="AS528" s="429"/>
      <c r="AT528" s="429"/>
      <c r="AU528" s="429"/>
      <c r="AV528" s="429"/>
    </row>
    <row r="529" spans="1:48" s="364" customFormat="1" ht="13.15" customHeight="1" x14ac:dyDescent="0.2">
      <c r="A529" s="429"/>
      <c r="D529" s="421"/>
      <c r="F529" s="422"/>
      <c r="G529" s="422"/>
      <c r="H529" s="422"/>
      <c r="I529" s="422"/>
      <c r="J529" s="422"/>
      <c r="K529" s="423"/>
      <c r="M529" s="429"/>
      <c r="N529" s="429"/>
      <c r="O529" s="429"/>
      <c r="P529" s="429"/>
      <c r="Q529" s="429"/>
      <c r="R529" s="429"/>
      <c r="S529" s="429"/>
      <c r="T529" s="429"/>
      <c r="U529" s="429"/>
      <c r="V529" s="429"/>
      <c r="W529" s="429"/>
      <c r="X529" s="429"/>
      <c r="Y529" s="429"/>
      <c r="Z529" s="429"/>
      <c r="AA529" s="429"/>
      <c r="AB529" s="429"/>
      <c r="AC529" s="429"/>
      <c r="AD529" s="429"/>
      <c r="AE529" s="429"/>
      <c r="AF529" s="429"/>
      <c r="AG529" s="429"/>
      <c r="AH529" s="429"/>
      <c r="AI529" s="429"/>
      <c r="AJ529" s="429"/>
      <c r="AK529" s="429"/>
      <c r="AL529" s="429"/>
      <c r="AM529" s="429"/>
      <c r="AN529" s="429"/>
      <c r="AO529" s="429"/>
      <c r="AP529" s="429"/>
      <c r="AQ529" s="429"/>
      <c r="AR529" s="429"/>
      <c r="AS529" s="429"/>
      <c r="AT529" s="429"/>
      <c r="AU529" s="429"/>
      <c r="AV529" s="429"/>
    </row>
    <row r="530" spans="1:48" s="364" customFormat="1" ht="13.15" customHeight="1" x14ac:dyDescent="0.2">
      <c r="A530" s="429"/>
      <c r="D530" s="421"/>
      <c r="F530" s="422"/>
      <c r="G530" s="422"/>
      <c r="H530" s="422"/>
      <c r="I530" s="422"/>
      <c r="J530" s="422"/>
      <c r="K530" s="423"/>
      <c r="M530" s="429"/>
      <c r="N530" s="429"/>
      <c r="O530" s="429"/>
      <c r="P530" s="429"/>
      <c r="Q530" s="429"/>
      <c r="R530" s="429"/>
      <c r="S530" s="429"/>
      <c r="T530" s="429"/>
      <c r="U530" s="429"/>
      <c r="V530" s="429"/>
      <c r="W530" s="429"/>
      <c r="X530" s="429"/>
      <c r="Y530" s="429"/>
      <c r="Z530" s="429"/>
      <c r="AA530" s="429"/>
      <c r="AB530" s="429"/>
      <c r="AC530" s="429"/>
      <c r="AD530" s="429"/>
      <c r="AE530" s="429"/>
      <c r="AF530" s="429"/>
      <c r="AG530" s="429"/>
      <c r="AH530" s="429"/>
      <c r="AI530" s="429"/>
      <c r="AJ530" s="429"/>
      <c r="AK530" s="429"/>
      <c r="AL530" s="429"/>
      <c r="AM530" s="429"/>
      <c r="AN530" s="429"/>
      <c r="AO530" s="429"/>
      <c r="AP530" s="429"/>
      <c r="AQ530" s="429"/>
      <c r="AR530" s="429"/>
      <c r="AS530" s="429"/>
      <c r="AT530" s="429"/>
      <c r="AU530" s="429"/>
      <c r="AV530" s="429"/>
    </row>
    <row r="531" spans="1:48" s="364" customFormat="1" ht="13.15" customHeight="1" x14ac:dyDescent="0.2">
      <c r="A531" s="429"/>
      <c r="D531" s="421"/>
      <c r="F531" s="422"/>
      <c r="G531" s="422"/>
      <c r="H531" s="422"/>
      <c r="I531" s="422"/>
      <c r="J531" s="422"/>
      <c r="K531" s="423"/>
      <c r="M531" s="429"/>
      <c r="N531" s="429"/>
      <c r="O531" s="429"/>
      <c r="P531" s="429"/>
      <c r="Q531" s="429"/>
      <c r="R531" s="429"/>
      <c r="S531" s="429"/>
      <c r="T531" s="429"/>
      <c r="U531" s="429"/>
      <c r="V531" s="429"/>
      <c r="W531" s="429"/>
      <c r="X531" s="429"/>
      <c r="Y531" s="429"/>
      <c r="Z531" s="429"/>
      <c r="AA531" s="429"/>
      <c r="AB531" s="429"/>
      <c r="AC531" s="429"/>
      <c r="AD531" s="429"/>
      <c r="AE531" s="429"/>
      <c r="AF531" s="429"/>
      <c r="AG531" s="429"/>
      <c r="AH531" s="429"/>
      <c r="AI531" s="429"/>
      <c r="AJ531" s="429"/>
      <c r="AK531" s="429"/>
      <c r="AL531" s="429"/>
      <c r="AM531" s="429"/>
      <c r="AN531" s="429"/>
      <c r="AO531" s="429"/>
      <c r="AP531" s="429"/>
      <c r="AQ531" s="429"/>
      <c r="AR531" s="429"/>
      <c r="AS531" s="429"/>
      <c r="AT531" s="429"/>
      <c r="AU531" s="429"/>
      <c r="AV531" s="429"/>
    </row>
    <row r="532" spans="1:48" s="364" customFormat="1" ht="13.15" customHeight="1" x14ac:dyDescent="0.2">
      <c r="A532" s="429"/>
      <c r="D532" s="421"/>
      <c r="F532" s="422"/>
      <c r="G532" s="422"/>
      <c r="H532" s="422"/>
      <c r="I532" s="422"/>
      <c r="J532" s="422"/>
      <c r="K532" s="423"/>
      <c r="M532" s="429"/>
      <c r="N532" s="429"/>
      <c r="O532" s="429"/>
      <c r="P532" s="429"/>
      <c r="Q532" s="429"/>
      <c r="R532" s="429"/>
      <c r="S532" s="429"/>
      <c r="T532" s="429"/>
      <c r="U532" s="429"/>
      <c r="V532" s="429"/>
      <c r="W532" s="429"/>
      <c r="X532" s="429"/>
      <c r="Y532" s="429"/>
      <c r="Z532" s="429"/>
      <c r="AA532" s="429"/>
      <c r="AB532" s="429"/>
      <c r="AC532" s="429"/>
      <c r="AD532" s="429"/>
      <c r="AE532" s="429"/>
      <c r="AF532" s="429"/>
      <c r="AG532" s="429"/>
      <c r="AH532" s="429"/>
      <c r="AI532" s="429"/>
      <c r="AJ532" s="429"/>
      <c r="AK532" s="429"/>
      <c r="AL532" s="429"/>
      <c r="AM532" s="429"/>
      <c r="AN532" s="429"/>
      <c r="AO532" s="429"/>
      <c r="AP532" s="429"/>
      <c r="AQ532" s="429"/>
      <c r="AR532" s="429"/>
      <c r="AS532" s="429"/>
      <c r="AT532" s="429"/>
      <c r="AU532" s="429"/>
      <c r="AV532" s="429"/>
    </row>
    <row r="533" spans="1:48" s="364" customFormat="1" ht="13.15" customHeight="1" x14ac:dyDescent="0.2">
      <c r="A533" s="429"/>
      <c r="D533" s="421"/>
      <c r="F533" s="422"/>
      <c r="G533" s="422"/>
      <c r="H533" s="422"/>
      <c r="I533" s="422"/>
      <c r="J533" s="422"/>
      <c r="K533" s="423"/>
      <c r="M533" s="429"/>
      <c r="N533" s="429"/>
      <c r="O533" s="429"/>
      <c r="P533" s="429"/>
      <c r="Q533" s="429"/>
      <c r="R533" s="429"/>
      <c r="S533" s="429"/>
      <c r="T533" s="429"/>
      <c r="U533" s="429"/>
      <c r="V533" s="429"/>
      <c r="W533" s="429"/>
      <c r="X533" s="429"/>
      <c r="Y533" s="429"/>
      <c r="Z533" s="429"/>
      <c r="AA533" s="429"/>
      <c r="AB533" s="429"/>
      <c r="AC533" s="429"/>
      <c r="AD533" s="429"/>
      <c r="AE533" s="429"/>
      <c r="AF533" s="429"/>
      <c r="AG533" s="429"/>
      <c r="AH533" s="429"/>
      <c r="AI533" s="429"/>
      <c r="AJ533" s="429"/>
      <c r="AK533" s="429"/>
      <c r="AL533" s="429"/>
      <c r="AM533" s="429"/>
      <c r="AN533" s="429"/>
      <c r="AO533" s="429"/>
      <c r="AP533" s="429"/>
      <c r="AQ533" s="429"/>
      <c r="AR533" s="429"/>
      <c r="AS533" s="429"/>
      <c r="AT533" s="429"/>
      <c r="AU533" s="429"/>
      <c r="AV533" s="429"/>
    </row>
    <row r="534" spans="1:48" s="364" customFormat="1" ht="13.15" customHeight="1" x14ac:dyDescent="0.2">
      <c r="A534" s="429"/>
      <c r="D534" s="421"/>
      <c r="F534" s="422"/>
      <c r="G534" s="422"/>
      <c r="H534" s="422"/>
      <c r="I534" s="422"/>
      <c r="J534" s="422"/>
      <c r="K534" s="423"/>
      <c r="M534" s="429"/>
      <c r="N534" s="429"/>
      <c r="O534" s="429"/>
      <c r="P534" s="429"/>
      <c r="Q534" s="429"/>
      <c r="R534" s="429"/>
      <c r="S534" s="429"/>
      <c r="T534" s="429"/>
      <c r="U534" s="429"/>
      <c r="V534" s="429"/>
      <c r="W534" s="429"/>
      <c r="X534" s="429"/>
      <c r="Y534" s="429"/>
      <c r="Z534" s="429"/>
      <c r="AA534" s="429"/>
      <c r="AB534" s="429"/>
      <c r="AC534" s="429"/>
      <c r="AD534" s="429"/>
      <c r="AE534" s="429"/>
      <c r="AF534" s="429"/>
      <c r="AG534" s="429"/>
      <c r="AH534" s="429"/>
      <c r="AI534" s="429"/>
      <c r="AJ534" s="429"/>
      <c r="AK534" s="429"/>
      <c r="AL534" s="429"/>
      <c r="AM534" s="429"/>
      <c r="AN534" s="429"/>
      <c r="AO534" s="429"/>
      <c r="AP534" s="429"/>
      <c r="AQ534" s="429"/>
      <c r="AR534" s="429"/>
      <c r="AS534" s="429"/>
      <c r="AT534" s="429"/>
      <c r="AU534" s="429"/>
      <c r="AV534" s="429"/>
    </row>
    <row r="535" spans="1:48" s="364" customFormat="1" ht="13.15" customHeight="1" x14ac:dyDescent="0.2">
      <c r="A535" s="429"/>
      <c r="D535" s="421"/>
      <c r="F535" s="422"/>
      <c r="G535" s="422"/>
      <c r="H535" s="422"/>
      <c r="I535" s="422"/>
      <c r="J535" s="422"/>
      <c r="K535" s="423"/>
      <c r="M535" s="429"/>
      <c r="N535" s="429"/>
      <c r="O535" s="429"/>
      <c r="P535" s="429"/>
      <c r="Q535" s="429"/>
      <c r="R535" s="429"/>
      <c r="S535" s="429"/>
      <c r="T535" s="429"/>
      <c r="U535" s="429"/>
      <c r="V535" s="429"/>
      <c r="W535" s="429"/>
      <c r="X535" s="429"/>
      <c r="Y535" s="429"/>
      <c r="Z535" s="429"/>
      <c r="AA535" s="429"/>
      <c r="AB535" s="429"/>
      <c r="AC535" s="429"/>
      <c r="AD535" s="429"/>
      <c r="AE535" s="429"/>
      <c r="AF535" s="429"/>
      <c r="AG535" s="429"/>
      <c r="AH535" s="429"/>
      <c r="AI535" s="429"/>
      <c r="AJ535" s="429"/>
      <c r="AK535" s="429"/>
      <c r="AL535" s="429"/>
      <c r="AM535" s="429"/>
      <c r="AN535" s="429"/>
      <c r="AO535" s="429"/>
      <c r="AP535" s="429"/>
      <c r="AQ535" s="429"/>
      <c r="AR535" s="429"/>
      <c r="AS535" s="429"/>
      <c r="AT535" s="429"/>
      <c r="AU535" s="429"/>
      <c r="AV535" s="429"/>
    </row>
    <row r="536" spans="1:48" s="364" customFormat="1" ht="13.15" customHeight="1" x14ac:dyDescent="0.2">
      <c r="A536" s="429"/>
      <c r="D536" s="421"/>
      <c r="F536" s="422"/>
      <c r="G536" s="422"/>
      <c r="H536" s="422"/>
      <c r="I536" s="422"/>
      <c r="J536" s="422"/>
      <c r="K536" s="423"/>
      <c r="M536" s="429"/>
      <c r="N536" s="429"/>
      <c r="O536" s="429"/>
      <c r="P536" s="429"/>
      <c r="Q536" s="429"/>
      <c r="R536" s="429"/>
      <c r="S536" s="429"/>
      <c r="T536" s="429"/>
      <c r="U536" s="429"/>
      <c r="V536" s="429"/>
      <c r="W536" s="429"/>
      <c r="X536" s="429"/>
      <c r="Y536" s="429"/>
      <c r="Z536" s="429"/>
      <c r="AA536" s="429"/>
      <c r="AB536" s="429"/>
      <c r="AC536" s="429"/>
      <c r="AD536" s="429"/>
      <c r="AE536" s="429"/>
      <c r="AF536" s="429"/>
      <c r="AG536" s="429"/>
      <c r="AH536" s="429"/>
      <c r="AI536" s="429"/>
      <c r="AJ536" s="429"/>
      <c r="AK536" s="429"/>
      <c r="AL536" s="429"/>
      <c r="AM536" s="429"/>
      <c r="AN536" s="429"/>
      <c r="AO536" s="429"/>
      <c r="AP536" s="429"/>
      <c r="AQ536" s="429"/>
      <c r="AR536" s="429"/>
      <c r="AS536" s="429"/>
      <c r="AT536" s="429"/>
      <c r="AU536" s="429"/>
      <c r="AV536" s="429"/>
    </row>
    <row r="537" spans="1:48" s="364" customFormat="1" ht="13.15" customHeight="1" x14ac:dyDescent="0.2">
      <c r="A537" s="429"/>
      <c r="D537" s="421"/>
      <c r="F537" s="422"/>
      <c r="G537" s="422"/>
      <c r="H537" s="422"/>
      <c r="I537" s="422"/>
      <c r="J537" s="422"/>
      <c r="K537" s="423"/>
      <c r="M537" s="429"/>
      <c r="N537" s="429"/>
      <c r="O537" s="429"/>
      <c r="P537" s="429"/>
      <c r="Q537" s="429"/>
      <c r="R537" s="429"/>
      <c r="S537" s="429"/>
      <c r="T537" s="429"/>
      <c r="U537" s="429"/>
      <c r="V537" s="429"/>
      <c r="W537" s="429"/>
      <c r="X537" s="429"/>
      <c r="Y537" s="429"/>
      <c r="Z537" s="429"/>
      <c r="AA537" s="429"/>
      <c r="AB537" s="429"/>
      <c r="AC537" s="429"/>
      <c r="AD537" s="429"/>
      <c r="AE537" s="429"/>
      <c r="AF537" s="429"/>
      <c r="AG537" s="429"/>
      <c r="AH537" s="429"/>
      <c r="AI537" s="429"/>
      <c r="AJ537" s="429"/>
      <c r="AK537" s="429"/>
      <c r="AL537" s="429"/>
      <c r="AM537" s="429"/>
      <c r="AN537" s="429"/>
      <c r="AO537" s="429"/>
      <c r="AP537" s="429"/>
      <c r="AQ537" s="429"/>
      <c r="AR537" s="429"/>
      <c r="AS537" s="429"/>
      <c r="AT537" s="429"/>
      <c r="AU537" s="429"/>
      <c r="AV537" s="429"/>
    </row>
    <row r="538" spans="1:48" s="364" customFormat="1" ht="13.15" customHeight="1" x14ac:dyDescent="0.2">
      <c r="A538" s="429"/>
      <c r="D538" s="421"/>
      <c r="F538" s="422"/>
      <c r="G538" s="422"/>
      <c r="H538" s="422"/>
      <c r="I538" s="422"/>
      <c r="J538" s="422"/>
      <c r="K538" s="423"/>
      <c r="M538" s="429"/>
      <c r="N538" s="429"/>
      <c r="O538" s="429"/>
      <c r="P538" s="429"/>
      <c r="Q538" s="429"/>
      <c r="R538" s="429"/>
      <c r="S538" s="429"/>
      <c r="T538" s="429"/>
      <c r="U538" s="429"/>
      <c r="V538" s="429"/>
      <c r="W538" s="429"/>
      <c r="X538" s="429"/>
      <c r="Y538" s="429"/>
      <c r="Z538" s="429"/>
      <c r="AA538" s="429"/>
      <c r="AB538" s="429"/>
      <c r="AC538" s="429"/>
      <c r="AD538" s="429"/>
      <c r="AE538" s="429"/>
      <c r="AF538" s="429"/>
      <c r="AG538" s="429"/>
      <c r="AH538" s="429"/>
      <c r="AI538" s="429"/>
      <c r="AJ538" s="429"/>
      <c r="AK538" s="429"/>
      <c r="AL538" s="429"/>
      <c r="AM538" s="429"/>
      <c r="AN538" s="429"/>
      <c r="AO538" s="429"/>
      <c r="AP538" s="429"/>
      <c r="AQ538" s="429"/>
      <c r="AR538" s="429"/>
      <c r="AS538" s="429"/>
      <c r="AT538" s="429"/>
      <c r="AU538" s="429"/>
      <c r="AV538" s="429"/>
    </row>
    <row r="539" spans="1:48" s="364" customFormat="1" ht="13.15" customHeight="1" x14ac:dyDescent="0.2">
      <c r="A539" s="429"/>
      <c r="D539" s="421"/>
      <c r="F539" s="422"/>
      <c r="G539" s="422"/>
      <c r="H539" s="422"/>
      <c r="I539" s="422"/>
      <c r="J539" s="422"/>
      <c r="K539" s="423"/>
      <c r="M539" s="429"/>
      <c r="N539" s="429"/>
      <c r="O539" s="429"/>
      <c r="P539" s="429"/>
      <c r="Q539" s="429"/>
      <c r="R539" s="429"/>
      <c r="S539" s="429"/>
      <c r="T539" s="429"/>
      <c r="U539" s="429"/>
      <c r="V539" s="429"/>
      <c r="W539" s="429"/>
      <c r="X539" s="429"/>
      <c r="Y539" s="429"/>
      <c r="Z539" s="429"/>
      <c r="AA539" s="429"/>
      <c r="AB539" s="429"/>
      <c r="AC539" s="429"/>
      <c r="AD539" s="429"/>
      <c r="AE539" s="429"/>
      <c r="AF539" s="429"/>
      <c r="AG539" s="429"/>
      <c r="AH539" s="429"/>
      <c r="AI539" s="429"/>
      <c r="AJ539" s="429"/>
      <c r="AK539" s="429"/>
      <c r="AL539" s="429"/>
      <c r="AM539" s="429"/>
      <c r="AN539" s="429"/>
      <c r="AO539" s="429"/>
      <c r="AP539" s="429"/>
      <c r="AQ539" s="429"/>
      <c r="AR539" s="429"/>
      <c r="AS539" s="429"/>
      <c r="AT539" s="429"/>
      <c r="AU539" s="429"/>
      <c r="AV539" s="429"/>
    </row>
    <row r="540" spans="1:48" s="364" customFormat="1" ht="13.15" customHeight="1" x14ac:dyDescent="0.2">
      <c r="A540" s="429"/>
      <c r="D540" s="421"/>
      <c r="F540" s="422"/>
      <c r="G540" s="422"/>
      <c r="H540" s="422"/>
      <c r="I540" s="422"/>
      <c r="J540" s="422"/>
      <c r="K540" s="423"/>
      <c r="M540" s="429"/>
      <c r="N540" s="429"/>
      <c r="O540" s="429"/>
      <c r="P540" s="429"/>
      <c r="Q540" s="429"/>
      <c r="R540" s="429"/>
      <c r="S540" s="429"/>
      <c r="T540" s="429"/>
      <c r="U540" s="429"/>
      <c r="V540" s="429"/>
      <c r="W540" s="429"/>
      <c r="X540" s="429"/>
      <c r="Y540" s="429"/>
      <c r="Z540" s="429"/>
      <c r="AA540" s="429"/>
      <c r="AB540" s="429"/>
      <c r="AC540" s="429"/>
      <c r="AD540" s="429"/>
      <c r="AE540" s="429"/>
      <c r="AF540" s="429"/>
      <c r="AG540" s="429"/>
      <c r="AH540" s="429"/>
      <c r="AI540" s="429"/>
      <c r="AJ540" s="429"/>
      <c r="AK540" s="429"/>
      <c r="AL540" s="429"/>
      <c r="AM540" s="429"/>
      <c r="AN540" s="429"/>
      <c r="AO540" s="429"/>
      <c r="AP540" s="429"/>
      <c r="AQ540" s="429"/>
      <c r="AR540" s="429"/>
      <c r="AS540" s="429"/>
      <c r="AT540" s="429"/>
      <c r="AU540" s="429"/>
      <c r="AV540" s="429"/>
    </row>
    <row r="541" spans="1:48" s="364" customFormat="1" ht="13.15" customHeight="1" x14ac:dyDescent="0.2">
      <c r="A541" s="429"/>
      <c r="D541" s="421"/>
      <c r="F541" s="422"/>
      <c r="G541" s="422"/>
      <c r="H541" s="422"/>
      <c r="I541" s="422"/>
      <c r="J541" s="422"/>
      <c r="K541" s="423"/>
      <c r="M541" s="429"/>
      <c r="N541" s="429"/>
      <c r="O541" s="429"/>
      <c r="P541" s="429"/>
      <c r="Q541" s="429"/>
      <c r="R541" s="429"/>
      <c r="S541" s="429"/>
      <c r="T541" s="429"/>
      <c r="U541" s="429"/>
      <c r="V541" s="429"/>
      <c r="W541" s="429"/>
      <c r="X541" s="429"/>
      <c r="Y541" s="429"/>
      <c r="Z541" s="429"/>
      <c r="AA541" s="429"/>
      <c r="AB541" s="429"/>
      <c r="AC541" s="429"/>
      <c r="AD541" s="429"/>
      <c r="AE541" s="429"/>
      <c r="AF541" s="429"/>
      <c r="AG541" s="429"/>
      <c r="AH541" s="429"/>
      <c r="AI541" s="429"/>
      <c r="AJ541" s="429"/>
      <c r="AK541" s="429"/>
      <c r="AL541" s="429"/>
      <c r="AM541" s="429"/>
      <c r="AN541" s="429"/>
      <c r="AO541" s="429"/>
      <c r="AP541" s="429"/>
      <c r="AQ541" s="429"/>
      <c r="AR541" s="429"/>
      <c r="AS541" s="429"/>
      <c r="AT541" s="429"/>
      <c r="AU541" s="429"/>
      <c r="AV541" s="429"/>
    </row>
    <row r="542" spans="1:48" s="364" customFormat="1" ht="13.15" customHeight="1" x14ac:dyDescent="0.2">
      <c r="A542" s="429"/>
      <c r="D542" s="421"/>
      <c r="F542" s="422"/>
      <c r="G542" s="422"/>
      <c r="H542" s="422"/>
      <c r="I542" s="422"/>
      <c r="J542" s="422"/>
      <c r="K542" s="423"/>
      <c r="M542" s="429"/>
      <c r="N542" s="429"/>
      <c r="O542" s="429"/>
      <c r="P542" s="429"/>
      <c r="Q542" s="429"/>
      <c r="R542" s="429"/>
      <c r="S542" s="429"/>
      <c r="T542" s="429"/>
      <c r="U542" s="429"/>
      <c r="V542" s="429"/>
      <c r="W542" s="429"/>
      <c r="X542" s="429"/>
      <c r="Y542" s="429"/>
      <c r="Z542" s="429"/>
      <c r="AA542" s="429"/>
      <c r="AB542" s="429"/>
      <c r="AC542" s="429"/>
      <c r="AD542" s="429"/>
      <c r="AE542" s="429"/>
      <c r="AF542" s="429"/>
      <c r="AG542" s="429"/>
      <c r="AH542" s="429"/>
      <c r="AI542" s="429"/>
      <c r="AJ542" s="429"/>
      <c r="AK542" s="429"/>
      <c r="AL542" s="429"/>
      <c r="AM542" s="429"/>
      <c r="AN542" s="429"/>
      <c r="AO542" s="429"/>
      <c r="AP542" s="429"/>
      <c r="AQ542" s="429"/>
      <c r="AR542" s="429"/>
      <c r="AS542" s="429"/>
      <c r="AT542" s="429"/>
      <c r="AU542" s="429"/>
      <c r="AV542" s="429"/>
    </row>
    <row r="543" spans="1:48" s="364" customFormat="1" ht="13.15" customHeight="1" x14ac:dyDescent="0.2">
      <c r="A543" s="429"/>
      <c r="D543" s="421"/>
      <c r="F543" s="422"/>
      <c r="G543" s="422"/>
      <c r="H543" s="422"/>
      <c r="I543" s="422"/>
      <c r="J543" s="422"/>
      <c r="K543" s="423"/>
      <c r="M543" s="429"/>
      <c r="N543" s="429"/>
      <c r="O543" s="429"/>
      <c r="P543" s="429"/>
      <c r="Q543" s="429"/>
      <c r="R543" s="429"/>
      <c r="S543" s="429"/>
      <c r="T543" s="429"/>
      <c r="U543" s="429"/>
      <c r="V543" s="429"/>
      <c r="W543" s="429"/>
      <c r="X543" s="429"/>
      <c r="Y543" s="429"/>
      <c r="Z543" s="429"/>
      <c r="AA543" s="429"/>
      <c r="AB543" s="429"/>
      <c r="AC543" s="429"/>
      <c r="AD543" s="429"/>
      <c r="AE543" s="429"/>
      <c r="AF543" s="429"/>
      <c r="AG543" s="429"/>
      <c r="AH543" s="429"/>
      <c r="AI543" s="429"/>
      <c r="AJ543" s="429"/>
      <c r="AK543" s="429"/>
      <c r="AL543" s="429"/>
      <c r="AM543" s="429"/>
      <c r="AN543" s="429"/>
      <c r="AO543" s="429"/>
      <c r="AP543" s="429"/>
      <c r="AQ543" s="429"/>
      <c r="AR543" s="429"/>
      <c r="AS543" s="429"/>
      <c r="AT543" s="429"/>
      <c r="AU543" s="429"/>
      <c r="AV543" s="429"/>
    </row>
    <row r="544" spans="1:48" s="364" customFormat="1" ht="13.15" customHeight="1" x14ac:dyDescent="0.2">
      <c r="A544" s="429"/>
      <c r="D544" s="421"/>
      <c r="F544" s="422"/>
      <c r="G544" s="422"/>
      <c r="H544" s="422"/>
      <c r="I544" s="422"/>
      <c r="J544" s="422"/>
      <c r="K544" s="423"/>
      <c r="M544" s="429"/>
      <c r="N544" s="429"/>
      <c r="O544" s="429"/>
      <c r="P544" s="429"/>
      <c r="Q544" s="429"/>
      <c r="R544" s="429"/>
      <c r="S544" s="429"/>
      <c r="T544" s="429"/>
      <c r="U544" s="429"/>
      <c r="V544" s="429"/>
      <c r="W544" s="429"/>
      <c r="X544" s="429"/>
      <c r="Y544" s="429"/>
      <c r="Z544" s="429"/>
      <c r="AA544" s="429"/>
      <c r="AB544" s="429"/>
      <c r="AC544" s="429"/>
      <c r="AD544" s="429"/>
      <c r="AE544" s="429"/>
      <c r="AF544" s="429"/>
      <c r="AG544" s="429"/>
      <c r="AH544" s="429"/>
      <c r="AI544" s="429"/>
      <c r="AJ544" s="429"/>
      <c r="AK544" s="429"/>
      <c r="AL544" s="429"/>
      <c r="AM544" s="429"/>
      <c r="AN544" s="429"/>
      <c r="AO544" s="429"/>
      <c r="AP544" s="429"/>
      <c r="AQ544" s="429"/>
      <c r="AR544" s="429"/>
      <c r="AS544" s="429"/>
      <c r="AT544" s="429"/>
      <c r="AU544" s="429"/>
      <c r="AV544" s="429"/>
    </row>
    <row r="545" spans="1:48" s="364" customFormat="1" ht="13.15" customHeight="1" x14ac:dyDescent="0.2">
      <c r="A545" s="429"/>
      <c r="D545" s="421"/>
      <c r="F545" s="422"/>
      <c r="G545" s="422"/>
      <c r="H545" s="422"/>
      <c r="I545" s="422"/>
      <c r="J545" s="422"/>
      <c r="K545" s="423"/>
      <c r="M545" s="429"/>
      <c r="N545" s="429"/>
      <c r="O545" s="429"/>
      <c r="P545" s="429"/>
      <c r="Q545" s="429"/>
      <c r="R545" s="429"/>
      <c r="S545" s="429"/>
      <c r="T545" s="429"/>
      <c r="U545" s="429"/>
      <c r="V545" s="429"/>
      <c r="W545" s="429"/>
      <c r="X545" s="429"/>
      <c r="Y545" s="429"/>
      <c r="Z545" s="429"/>
      <c r="AA545" s="429"/>
      <c r="AB545" s="429"/>
      <c r="AC545" s="429"/>
      <c r="AD545" s="429"/>
      <c r="AE545" s="429"/>
      <c r="AF545" s="429"/>
      <c r="AG545" s="429"/>
      <c r="AH545" s="429"/>
      <c r="AI545" s="429"/>
      <c r="AJ545" s="429"/>
      <c r="AK545" s="429"/>
      <c r="AL545" s="429"/>
      <c r="AM545" s="429"/>
      <c r="AN545" s="429"/>
      <c r="AO545" s="429"/>
      <c r="AP545" s="429"/>
      <c r="AQ545" s="429"/>
      <c r="AR545" s="429"/>
      <c r="AS545" s="429"/>
      <c r="AT545" s="429"/>
      <c r="AU545" s="429"/>
      <c r="AV545" s="429"/>
    </row>
    <row r="546" spans="1:48" s="364" customFormat="1" ht="13.15" customHeight="1" x14ac:dyDescent="0.2">
      <c r="A546" s="429"/>
      <c r="D546" s="421"/>
      <c r="F546" s="422"/>
      <c r="G546" s="422"/>
      <c r="H546" s="422"/>
      <c r="I546" s="422"/>
      <c r="J546" s="422"/>
      <c r="K546" s="423"/>
      <c r="M546" s="429"/>
      <c r="N546" s="429"/>
      <c r="O546" s="429"/>
      <c r="P546" s="429"/>
      <c r="Q546" s="429"/>
      <c r="R546" s="429"/>
      <c r="S546" s="429"/>
      <c r="T546" s="429"/>
      <c r="U546" s="429"/>
      <c r="V546" s="429"/>
      <c r="W546" s="429"/>
      <c r="X546" s="429"/>
      <c r="Y546" s="429"/>
      <c r="Z546" s="429"/>
      <c r="AA546" s="429"/>
      <c r="AB546" s="429"/>
      <c r="AC546" s="429"/>
      <c r="AD546" s="429"/>
      <c r="AE546" s="429"/>
      <c r="AF546" s="429"/>
      <c r="AG546" s="429"/>
      <c r="AH546" s="429"/>
      <c r="AI546" s="429"/>
      <c r="AJ546" s="429"/>
      <c r="AK546" s="429"/>
      <c r="AL546" s="429"/>
      <c r="AM546" s="429"/>
      <c r="AN546" s="429"/>
      <c r="AO546" s="429"/>
      <c r="AP546" s="429"/>
      <c r="AQ546" s="429"/>
      <c r="AR546" s="429"/>
      <c r="AS546" s="429"/>
      <c r="AT546" s="429"/>
      <c r="AU546" s="429"/>
      <c r="AV546" s="429"/>
    </row>
    <row r="547" spans="1:48" s="364" customFormat="1" ht="13.15" customHeight="1" x14ac:dyDescent="0.2">
      <c r="A547" s="429"/>
      <c r="D547" s="421"/>
      <c r="F547" s="422"/>
      <c r="G547" s="422"/>
      <c r="H547" s="422"/>
      <c r="I547" s="422"/>
      <c r="J547" s="422"/>
      <c r="K547" s="423"/>
      <c r="M547" s="429"/>
      <c r="N547" s="429"/>
      <c r="O547" s="429"/>
      <c r="P547" s="429"/>
      <c r="Q547" s="429"/>
      <c r="R547" s="429"/>
      <c r="S547" s="429"/>
      <c r="T547" s="429"/>
      <c r="U547" s="429"/>
      <c r="V547" s="429"/>
      <c r="W547" s="429"/>
      <c r="X547" s="429"/>
      <c r="Y547" s="429"/>
      <c r="Z547" s="429"/>
      <c r="AA547" s="429"/>
      <c r="AB547" s="429"/>
      <c r="AC547" s="429"/>
      <c r="AD547" s="429"/>
      <c r="AE547" s="429"/>
      <c r="AF547" s="429"/>
      <c r="AG547" s="429"/>
      <c r="AH547" s="429"/>
      <c r="AI547" s="429"/>
      <c r="AJ547" s="429"/>
      <c r="AK547" s="429"/>
      <c r="AL547" s="429"/>
      <c r="AM547" s="429"/>
      <c r="AN547" s="429"/>
      <c r="AO547" s="429"/>
      <c r="AP547" s="429"/>
      <c r="AQ547" s="429"/>
      <c r="AR547" s="429"/>
      <c r="AS547" s="429"/>
      <c r="AT547" s="429"/>
      <c r="AU547" s="429"/>
      <c r="AV547" s="429"/>
    </row>
    <row r="548" spans="1:48" s="364" customFormat="1" ht="13.15" customHeight="1" x14ac:dyDescent="0.2">
      <c r="A548" s="429"/>
      <c r="D548" s="421"/>
      <c r="F548" s="422"/>
      <c r="G548" s="422"/>
      <c r="H548" s="422"/>
      <c r="I548" s="422"/>
      <c r="J548" s="422"/>
      <c r="K548" s="423"/>
      <c r="M548" s="429"/>
      <c r="N548" s="429"/>
      <c r="O548" s="429"/>
      <c r="P548" s="429"/>
      <c r="Q548" s="429"/>
      <c r="R548" s="429"/>
      <c r="S548" s="429"/>
      <c r="T548" s="429"/>
      <c r="U548" s="429"/>
      <c r="V548" s="429"/>
      <c r="W548" s="429"/>
      <c r="X548" s="429"/>
      <c r="Y548" s="429"/>
      <c r="Z548" s="429"/>
      <c r="AA548" s="429"/>
      <c r="AB548" s="429"/>
      <c r="AC548" s="429"/>
      <c r="AD548" s="429"/>
      <c r="AE548" s="429"/>
      <c r="AF548" s="429"/>
      <c r="AG548" s="429"/>
      <c r="AH548" s="429"/>
      <c r="AI548" s="429"/>
      <c r="AJ548" s="429"/>
      <c r="AK548" s="429"/>
      <c r="AL548" s="429"/>
      <c r="AM548" s="429"/>
      <c r="AN548" s="429"/>
      <c r="AO548" s="429"/>
      <c r="AP548" s="429"/>
      <c r="AQ548" s="429"/>
      <c r="AR548" s="429"/>
      <c r="AS548" s="429"/>
      <c r="AT548" s="429"/>
      <c r="AU548" s="429"/>
      <c r="AV548" s="429"/>
    </row>
    <row r="549" spans="1:48" s="364" customFormat="1" ht="13.15" customHeight="1" x14ac:dyDescent="0.2">
      <c r="A549" s="429"/>
      <c r="D549" s="421"/>
      <c r="F549" s="422"/>
      <c r="G549" s="422"/>
      <c r="H549" s="422"/>
      <c r="I549" s="422"/>
      <c r="J549" s="422"/>
      <c r="K549" s="423"/>
      <c r="M549" s="429"/>
      <c r="N549" s="429"/>
      <c r="O549" s="429"/>
      <c r="P549" s="429"/>
      <c r="Q549" s="429"/>
      <c r="R549" s="429"/>
      <c r="S549" s="429"/>
      <c r="T549" s="429"/>
      <c r="U549" s="429"/>
      <c r="V549" s="429"/>
      <c r="W549" s="429"/>
      <c r="X549" s="429"/>
      <c r="Y549" s="429"/>
      <c r="Z549" s="429"/>
      <c r="AA549" s="429"/>
      <c r="AB549" s="429"/>
      <c r="AC549" s="429"/>
      <c r="AD549" s="429"/>
      <c r="AE549" s="429"/>
      <c r="AF549" s="429"/>
      <c r="AG549" s="429"/>
      <c r="AH549" s="429"/>
      <c r="AI549" s="429"/>
      <c r="AJ549" s="429"/>
      <c r="AK549" s="429"/>
      <c r="AL549" s="429"/>
      <c r="AM549" s="429"/>
      <c r="AN549" s="429"/>
      <c r="AO549" s="429"/>
      <c r="AP549" s="429"/>
      <c r="AQ549" s="429"/>
      <c r="AR549" s="429"/>
      <c r="AS549" s="429"/>
      <c r="AT549" s="429"/>
      <c r="AU549" s="429"/>
      <c r="AV549" s="429"/>
    </row>
    <row r="550" spans="1:48" s="364" customFormat="1" ht="13.15" customHeight="1" x14ac:dyDescent="0.2">
      <c r="A550" s="429"/>
      <c r="D550" s="421"/>
      <c r="F550" s="422"/>
      <c r="G550" s="422"/>
      <c r="H550" s="422"/>
      <c r="I550" s="422"/>
      <c r="J550" s="422"/>
      <c r="K550" s="423"/>
      <c r="M550" s="429"/>
      <c r="N550" s="429"/>
      <c r="O550" s="429"/>
      <c r="P550" s="429"/>
      <c r="Q550" s="429"/>
      <c r="R550" s="429"/>
      <c r="S550" s="429"/>
      <c r="T550" s="429"/>
      <c r="U550" s="429"/>
      <c r="V550" s="429"/>
      <c r="W550" s="429"/>
      <c r="X550" s="429"/>
      <c r="Y550" s="429"/>
      <c r="Z550" s="429"/>
      <c r="AA550" s="429"/>
      <c r="AB550" s="429"/>
      <c r="AC550" s="429"/>
      <c r="AD550" s="429"/>
      <c r="AE550" s="429"/>
      <c r="AF550" s="429"/>
      <c r="AG550" s="429"/>
      <c r="AH550" s="429"/>
      <c r="AI550" s="429"/>
      <c r="AJ550" s="429"/>
      <c r="AK550" s="429"/>
      <c r="AL550" s="429"/>
      <c r="AM550" s="429"/>
      <c r="AN550" s="429"/>
      <c r="AO550" s="429"/>
      <c r="AP550" s="429"/>
      <c r="AQ550" s="429"/>
      <c r="AR550" s="429"/>
      <c r="AS550" s="429"/>
      <c r="AT550" s="429"/>
      <c r="AU550" s="429"/>
      <c r="AV550" s="429"/>
    </row>
    <row r="551" spans="1:48" s="364" customFormat="1" ht="13.15" customHeight="1" x14ac:dyDescent="0.2">
      <c r="A551" s="429"/>
      <c r="D551" s="421"/>
      <c r="F551" s="422"/>
      <c r="G551" s="422"/>
      <c r="H551" s="422"/>
      <c r="I551" s="422"/>
      <c r="J551" s="422"/>
      <c r="K551" s="423"/>
      <c r="M551" s="429"/>
      <c r="N551" s="429"/>
      <c r="O551" s="429"/>
      <c r="P551" s="429"/>
      <c r="Q551" s="429"/>
      <c r="R551" s="429"/>
      <c r="S551" s="429"/>
      <c r="T551" s="429"/>
      <c r="U551" s="429"/>
      <c r="V551" s="429"/>
      <c r="W551" s="429"/>
      <c r="X551" s="429"/>
      <c r="Y551" s="429"/>
      <c r="Z551" s="429"/>
      <c r="AA551" s="429"/>
      <c r="AB551" s="429"/>
      <c r="AC551" s="429"/>
      <c r="AD551" s="429"/>
      <c r="AE551" s="429"/>
      <c r="AF551" s="429"/>
      <c r="AG551" s="429"/>
      <c r="AH551" s="429"/>
      <c r="AI551" s="429"/>
      <c r="AJ551" s="429"/>
      <c r="AK551" s="429"/>
      <c r="AL551" s="429"/>
      <c r="AM551" s="429"/>
      <c r="AN551" s="429"/>
      <c r="AO551" s="429"/>
      <c r="AP551" s="429"/>
      <c r="AQ551" s="429"/>
      <c r="AR551" s="429"/>
      <c r="AS551" s="429"/>
      <c r="AT551" s="429"/>
      <c r="AU551" s="429"/>
      <c r="AV551" s="429"/>
    </row>
    <row r="552" spans="1:48" s="364" customFormat="1" ht="13.15" customHeight="1" x14ac:dyDescent="0.2">
      <c r="A552" s="429"/>
      <c r="D552" s="421"/>
      <c r="F552" s="422"/>
      <c r="G552" s="422"/>
      <c r="H552" s="422"/>
      <c r="I552" s="422"/>
      <c r="J552" s="422"/>
      <c r="K552" s="423"/>
      <c r="M552" s="429"/>
      <c r="N552" s="429"/>
      <c r="O552" s="429"/>
      <c r="P552" s="429"/>
      <c r="Q552" s="429"/>
      <c r="R552" s="429"/>
      <c r="S552" s="429"/>
      <c r="T552" s="429"/>
      <c r="U552" s="429"/>
      <c r="V552" s="429"/>
      <c r="W552" s="429"/>
      <c r="X552" s="429"/>
      <c r="Y552" s="429"/>
      <c r="Z552" s="429"/>
      <c r="AA552" s="429"/>
      <c r="AB552" s="429"/>
      <c r="AC552" s="429"/>
      <c r="AD552" s="429"/>
      <c r="AE552" s="429"/>
      <c r="AF552" s="429"/>
      <c r="AG552" s="429"/>
      <c r="AH552" s="429"/>
      <c r="AI552" s="429"/>
      <c r="AJ552" s="429"/>
      <c r="AK552" s="429"/>
      <c r="AL552" s="429"/>
      <c r="AM552" s="429"/>
      <c r="AN552" s="429"/>
      <c r="AO552" s="429"/>
      <c r="AP552" s="429"/>
      <c r="AQ552" s="429"/>
      <c r="AR552" s="429"/>
      <c r="AS552" s="429"/>
      <c r="AT552" s="429"/>
      <c r="AU552" s="429"/>
      <c r="AV552" s="429"/>
    </row>
    <row r="553" spans="1:48" s="364" customFormat="1" ht="13.15" customHeight="1" x14ac:dyDescent="0.2">
      <c r="A553" s="429"/>
      <c r="D553" s="421"/>
      <c r="F553" s="422"/>
      <c r="G553" s="422"/>
      <c r="H553" s="422"/>
      <c r="I553" s="422"/>
      <c r="J553" s="422"/>
      <c r="K553" s="423"/>
      <c r="M553" s="429"/>
      <c r="N553" s="429"/>
      <c r="O553" s="429"/>
      <c r="P553" s="429"/>
      <c r="Q553" s="429"/>
      <c r="R553" s="429"/>
      <c r="S553" s="429"/>
      <c r="T553" s="429"/>
      <c r="U553" s="429"/>
      <c r="V553" s="429"/>
      <c r="W553" s="429"/>
      <c r="X553" s="429"/>
      <c r="Y553" s="429"/>
      <c r="Z553" s="429"/>
      <c r="AA553" s="429"/>
      <c r="AB553" s="429"/>
      <c r="AC553" s="429"/>
      <c r="AD553" s="429"/>
      <c r="AE553" s="429"/>
      <c r="AF553" s="429"/>
      <c r="AG553" s="429"/>
      <c r="AH553" s="429"/>
      <c r="AI553" s="429"/>
      <c r="AJ553" s="429"/>
      <c r="AK553" s="429"/>
      <c r="AL553" s="429"/>
      <c r="AM553" s="429"/>
      <c r="AN553" s="429"/>
      <c r="AO553" s="429"/>
      <c r="AP553" s="429"/>
      <c r="AQ553" s="429"/>
      <c r="AR553" s="429"/>
      <c r="AS553" s="429"/>
      <c r="AT553" s="429"/>
      <c r="AU553" s="429"/>
      <c r="AV553" s="429"/>
    </row>
    <row r="554" spans="1:48" s="364" customFormat="1" ht="13.15" customHeight="1" x14ac:dyDescent="0.2">
      <c r="A554" s="429"/>
      <c r="D554" s="421"/>
      <c r="F554" s="422"/>
      <c r="G554" s="422"/>
      <c r="H554" s="422"/>
      <c r="I554" s="422"/>
      <c r="J554" s="422"/>
      <c r="K554" s="423"/>
      <c r="M554" s="429"/>
      <c r="N554" s="429"/>
      <c r="O554" s="429"/>
      <c r="P554" s="429"/>
      <c r="Q554" s="429"/>
      <c r="R554" s="429"/>
      <c r="S554" s="429"/>
      <c r="T554" s="429"/>
      <c r="U554" s="429"/>
      <c r="V554" s="429"/>
      <c r="W554" s="429"/>
      <c r="X554" s="429"/>
      <c r="Y554" s="429"/>
      <c r="Z554" s="429"/>
      <c r="AA554" s="429"/>
      <c r="AB554" s="429"/>
      <c r="AC554" s="429"/>
      <c r="AD554" s="429"/>
      <c r="AE554" s="429"/>
      <c r="AF554" s="429"/>
      <c r="AG554" s="429"/>
      <c r="AH554" s="429"/>
      <c r="AI554" s="429"/>
      <c r="AJ554" s="429"/>
      <c r="AK554" s="429"/>
      <c r="AL554" s="429"/>
      <c r="AM554" s="429"/>
      <c r="AN554" s="429"/>
      <c r="AO554" s="429"/>
      <c r="AP554" s="429"/>
      <c r="AQ554" s="429"/>
      <c r="AR554" s="429"/>
      <c r="AS554" s="429"/>
      <c r="AT554" s="429"/>
      <c r="AU554" s="429"/>
      <c r="AV554" s="429"/>
    </row>
    <row r="555" spans="1:48" s="364" customFormat="1" ht="13.15" customHeight="1" x14ac:dyDescent="0.2">
      <c r="A555" s="429"/>
      <c r="D555" s="421"/>
      <c r="F555" s="422"/>
      <c r="G555" s="422"/>
      <c r="H555" s="422"/>
      <c r="I555" s="422"/>
      <c r="J555" s="422"/>
      <c r="K555" s="423"/>
      <c r="M555" s="429"/>
      <c r="N555" s="429"/>
      <c r="O555" s="429"/>
      <c r="P555" s="429"/>
      <c r="Q555" s="429"/>
      <c r="R555" s="429"/>
      <c r="S555" s="429"/>
      <c r="T555" s="429"/>
      <c r="U555" s="429"/>
      <c r="V555" s="429"/>
      <c r="W555" s="429"/>
      <c r="X555" s="429"/>
      <c r="Y555" s="429"/>
      <c r="Z555" s="429"/>
      <c r="AA555" s="429"/>
      <c r="AB555" s="429"/>
      <c r="AC555" s="429"/>
      <c r="AD555" s="429"/>
      <c r="AE555" s="429"/>
      <c r="AF555" s="429"/>
      <c r="AG555" s="429"/>
      <c r="AH555" s="429"/>
      <c r="AI555" s="429"/>
      <c r="AJ555" s="429"/>
      <c r="AK555" s="429"/>
      <c r="AL555" s="429"/>
      <c r="AM555" s="429"/>
      <c r="AN555" s="429"/>
      <c r="AO555" s="429"/>
      <c r="AP555" s="429"/>
      <c r="AQ555" s="429"/>
      <c r="AR555" s="429"/>
      <c r="AS555" s="429"/>
      <c r="AT555" s="429"/>
      <c r="AU555" s="429"/>
      <c r="AV555" s="429"/>
    </row>
    <row r="556" spans="1:48" s="364" customFormat="1" ht="13.15" customHeight="1" x14ac:dyDescent="0.2">
      <c r="A556" s="429"/>
      <c r="D556" s="421"/>
      <c r="F556" s="422"/>
      <c r="G556" s="422"/>
      <c r="H556" s="422"/>
      <c r="I556" s="422"/>
      <c r="J556" s="422"/>
      <c r="K556" s="423"/>
      <c r="M556" s="429"/>
      <c r="N556" s="429"/>
      <c r="O556" s="429"/>
      <c r="P556" s="429"/>
      <c r="Q556" s="429"/>
      <c r="R556" s="429"/>
      <c r="S556" s="429"/>
      <c r="T556" s="429"/>
      <c r="U556" s="429"/>
      <c r="V556" s="429"/>
      <c r="W556" s="429"/>
      <c r="X556" s="429"/>
      <c r="Y556" s="429"/>
      <c r="Z556" s="429"/>
      <c r="AA556" s="429"/>
      <c r="AB556" s="429"/>
      <c r="AC556" s="429"/>
      <c r="AD556" s="429"/>
      <c r="AE556" s="429"/>
      <c r="AF556" s="429"/>
      <c r="AG556" s="429"/>
      <c r="AH556" s="429"/>
      <c r="AI556" s="429"/>
      <c r="AJ556" s="429"/>
      <c r="AK556" s="429"/>
      <c r="AL556" s="429"/>
      <c r="AM556" s="429"/>
      <c r="AN556" s="429"/>
      <c r="AO556" s="429"/>
      <c r="AP556" s="429"/>
      <c r="AQ556" s="429"/>
      <c r="AR556" s="429"/>
      <c r="AS556" s="429"/>
      <c r="AT556" s="429"/>
      <c r="AU556" s="429"/>
      <c r="AV556" s="429"/>
    </row>
    <row r="557" spans="1:48" s="364" customFormat="1" ht="13.15" customHeight="1" x14ac:dyDescent="0.2">
      <c r="A557" s="429"/>
      <c r="D557" s="421"/>
      <c r="F557" s="422"/>
      <c r="G557" s="422"/>
      <c r="H557" s="422"/>
      <c r="I557" s="422"/>
      <c r="J557" s="422"/>
      <c r="K557" s="423"/>
      <c r="M557" s="429"/>
      <c r="N557" s="429"/>
      <c r="O557" s="429"/>
      <c r="P557" s="429"/>
      <c r="Q557" s="429"/>
      <c r="R557" s="429"/>
      <c r="S557" s="429"/>
      <c r="T557" s="429"/>
      <c r="U557" s="429"/>
      <c r="V557" s="429"/>
      <c r="W557" s="429"/>
      <c r="X557" s="429"/>
      <c r="Y557" s="429"/>
      <c r="Z557" s="429"/>
      <c r="AA557" s="429"/>
      <c r="AB557" s="429"/>
      <c r="AC557" s="429"/>
      <c r="AD557" s="429"/>
      <c r="AE557" s="429"/>
      <c r="AF557" s="429"/>
      <c r="AG557" s="429"/>
      <c r="AH557" s="429"/>
      <c r="AI557" s="429"/>
      <c r="AJ557" s="429"/>
      <c r="AK557" s="429"/>
      <c r="AL557" s="429"/>
      <c r="AM557" s="429"/>
      <c r="AN557" s="429"/>
      <c r="AO557" s="429"/>
      <c r="AP557" s="429"/>
      <c r="AQ557" s="429"/>
      <c r="AR557" s="429"/>
      <c r="AS557" s="429"/>
      <c r="AT557" s="429"/>
      <c r="AU557" s="429"/>
      <c r="AV557" s="429"/>
    </row>
    <row r="558" spans="1:48" s="364" customFormat="1" ht="13.15" customHeight="1" x14ac:dyDescent="0.2">
      <c r="A558" s="429"/>
      <c r="D558" s="421"/>
      <c r="F558" s="422"/>
      <c r="G558" s="422"/>
      <c r="H558" s="422"/>
      <c r="I558" s="422"/>
      <c r="J558" s="422"/>
      <c r="K558" s="423"/>
      <c r="M558" s="429"/>
      <c r="N558" s="429"/>
      <c r="O558" s="429"/>
      <c r="P558" s="429"/>
      <c r="Q558" s="429"/>
      <c r="R558" s="429"/>
      <c r="S558" s="429"/>
      <c r="T558" s="429"/>
      <c r="U558" s="429"/>
      <c r="V558" s="429"/>
      <c r="W558" s="429"/>
      <c r="X558" s="429"/>
      <c r="Y558" s="429"/>
      <c r="Z558" s="429"/>
      <c r="AA558" s="429"/>
      <c r="AB558" s="429"/>
      <c r="AC558" s="429"/>
      <c r="AD558" s="429"/>
      <c r="AE558" s="429"/>
      <c r="AF558" s="429"/>
      <c r="AG558" s="429"/>
      <c r="AH558" s="429"/>
      <c r="AI558" s="429"/>
      <c r="AJ558" s="429"/>
      <c r="AK558" s="429"/>
      <c r="AL558" s="429"/>
      <c r="AM558" s="429"/>
      <c r="AN558" s="429"/>
      <c r="AO558" s="429"/>
      <c r="AP558" s="429"/>
      <c r="AQ558" s="429"/>
      <c r="AR558" s="429"/>
      <c r="AS558" s="429"/>
      <c r="AT558" s="429"/>
      <c r="AU558" s="429"/>
      <c r="AV558" s="429"/>
    </row>
    <row r="559" spans="1:48" s="364" customFormat="1" ht="13.15" customHeight="1" x14ac:dyDescent="0.2">
      <c r="A559" s="429"/>
      <c r="D559" s="421"/>
      <c r="F559" s="422"/>
      <c r="G559" s="422"/>
      <c r="H559" s="422"/>
      <c r="I559" s="422"/>
      <c r="J559" s="422"/>
      <c r="K559" s="423"/>
      <c r="M559" s="429"/>
      <c r="N559" s="429"/>
      <c r="O559" s="429"/>
      <c r="P559" s="429"/>
      <c r="Q559" s="429"/>
      <c r="R559" s="429"/>
      <c r="S559" s="429"/>
      <c r="T559" s="429"/>
      <c r="U559" s="429"/>
      <c r="V559" s="429"/>
      <c r="W559" s="429"/>
      <c r="X559" s="429"/>
      <c r="Y559" s="429"/>
      <c r="Z559" s="429"/>
      <c r="AA559" s="429"/>
      <c r="AB559" s="429"/>
      <c r="AC559" s="429"/>
      <c r="AD559" s="429"/>
      <c r="AE559" s="429"/>
      <c r="AF559" s="429"/>
      <c r="AG559" s="429"/>
      <c r="AH559" s="429"/>
      <c r="AI559" s="429"/>
      <c r="AJ559" s="429"/>
      <c r="AK559" s="429"/>
      <c r="AL559" s="429"/>
      <c r="AM559" s="429"/>
      <c r="AN559" s="429"/>
      <c r="AO559" s="429"/>
      <c r="AP559" s="429"/>
      <c r="AQ559" s="429"/>
      <c r="AR559" s="429"/>
      <c r="AS559" s="429"/>
      <c r="AT559" s="429"/>
      <c r="AU559" s="429"/>
      <c r="AV559" s="429"/>
    </row>
    <row r="560" spans="1:48" s="364" customFormat="1" ht="13.15" customHeight="1" x14ac:dyDescent="0.2">
      <c r="A560" s="429"/>
      <c r="D560" s="421"/>
      <c r="F560" s="422"/>
      <c r="G560" s="422"/>
      <c r="H560" s="422"/>
      <c r="I560" s="422"/>
      <c r="J560" s="422"/>
      <c r="K560" s="423"/>
      <c r="M560" s="429"/>
      <c r="N560" s="429"/>
      <c r="O560" s="429"/>
      <c r="P560" s="429"/>
      <c r="Q560" s="429"/>
      <c r="R560" s="429"/>
      <c r="S560" s="429"/>
      <c r="T560" s="429"/>
      <c r="U560" s="429"/>
      <c r="V560" s="429"/>
      <c r="W560" s="429"/>
      <c r="X560" s="429"/>
      <c r="Y560" s="429"/>
      <c r="Z560" s="429"/>
      <c r="AA560" s="429"/>
      <c r="AB560" s="429"/>
      <c r="AC560" s="429"/>
      <c r="AD560" s="429"/>
      <c r="AE560" s="429"/>
      <c r="AF560" s="429"/>
      <c r="AG560" s="429"/>
      <c r="AH560" s="429"/>
      <c r="AI560" s="429"/>
      <c r="AJ560" s="429"/>
      <c r="AK560" s="429"/>
      <c r="AL560" s="429"/>
      <c r="AM560" s="429"/>
      <c r="AN560" s="429"/>
      <c r="AO560" s="429"/>
      <c r="AP560" s="429"/>
      <c r="AQ560" s="429"/>
      <c r="AR560" s="429"/>
      <c r="AS560" s="429"/>
      <c r="AT560" s="429"/>
      <c r="AU560" s="429"/>
      <c r="AV560" s="429"/>
    </row>
    <row r="561" spans="1:48" s="364" customFormat="1" ht="13.15" customHeight="1" x14ac:dyDescent="0.2">
      <c r="A561" s="429"/>
      <c r="D561" s="421"/>
      <c r="F561" s="422"/>
      <c r="G561" s="422"/>
      <c r="H561" s="422"/>
      <c r="I561" s="422"/>
      <c r="J561" s="422"/>
      <c r="K561" s="423"/>
      <c r="M561" s="429"/>
      <c r="N561" s="429"/>
      <c r="O561" s="429"/>
      <c r="P561" s="429"/>
      <c r="Q561" s="429"/>
      <c r="R561" s="429"/>
      <c r="S561" s="429"/>
      <c r="T561" s="429"/>
      <c r="U561" s="429"/>
      <c r="V561" s="429"/>
      <c r="W561" s="429"/>
      <c r="X561" s="429"/>
      <c r="Y561" s="429"/>
      <c r="Z561" s="429"/>
      <c r="AA561" s="429"/>
      <c r="AB561" s="429"/>
      <c r="AC561" s="429"/>
      <c r="AD561" s="429"/>
      <c r="AE561" s="429"/>
      <c r="AF561" s="429"/>
      <c r="AG561" s="429"/>
      <c r="AH561" s="429"/>
      <c r="AI561" s="429"/>
      <c r="AJ561" s="429"/>
      <c r="AK561" s="429"/>
      <c r="AL561" s="429"/>
      <c r="AM561" s="429"/>
      <c r="AN561" s="429"/>
      <c r="AO561" s="429"/>
      <c r="AP561" s="429"/>
      <c r="AQ561" s="429"/>
      <c r="AR561" s="429"/>
      <c r="AS561" s="429"/>
      <c r="AT561" s="429"/>
      <c r="AU561" s="429"/>
      <c r="AV561" s="429"/>
    </row>
    <row r="562" spans="1:48" s="364" customFormat="1" ht="13.15" customHeight="1" x14ac:dyDescent="0.2">
      <c r="A562" s="429"/>
      <c r="D562" s="421"/>
      <c r="F562" s="422"/>
      <c r="G562" s="422"/>
      <c r="H562" s="422"/>
      <c r="I562" s="422"/>
      <c r="J562" s="422"/>
      <c r="K562" s="423"/>
      <c r="M562" s="429"/>
      <c r="N562" s="429"/>
      <c r="O562" s="429"/>
      <c r="P562" s="429"/>
      <c r="Q562" s="429"/>
      <c r="R562" s="429"/>
      <c r="S562" s="429"/>
      <c r="T562" s="429"/>
      <c r="U562" s="429"/>
      <c r="V562" s="429"/>
      <c r="W562" s="429"/>
      <c r="X562" s="429"/>
      <c r="Y562" s="429"/>
      <c r="Z562" s="429"/>
      <c r="AA562" s="429"/>
      <c r="AB562" s="429"/>
      <c r="AC562" s="429"/>
      <c r="AD562" s="429"/>
      <c r="AE562" s="429"/>
      <c r="AF562" s="429"/>
      <c r="AG562" s="429"/>
      <c r="AH562" s="429"/>
      <c r="AI562" s="429"/>
      <c r="AJ562" s="429"/>
      <c r="AK562" s="429"/>
      <c r="AL562" s="429"/>
      <c r="AM562" s="429"/>
      <c r="AN562" s="429"/>
      <c r="AO562" s="429"/>
      <c r="AP562" s="429"/>
      <c r="AQ562" s="429"/>
      <c r="AR562" s="429"/>
      <c r="AS562" s="429"/>
      <c r="AT562" s="429"/>
      <c r="AU562" s="429"/>
      <c r="AV562" s="429"/>
    </row>
    <row r="563" spans="1:48" s="364" customFormat="1" ht="13.15" customHeight="1" x14ac:dyDescent="0.2">
      <c r="A563" s="429"/>
      <c r="D563" s="421"/>
      <c r="F563" s="422"/>
      <c r="G563" s="422"/>
      <c r="H563" s="422"/>
      <c r="I563" s="422"/>
      <c r="J563" s="422"/>
      <c r="K563" s="423"/>
      <c r="M563" s="429"/>
      <c r="N563" s="429"/>
      <c r="O563" s="429"/>
      <c r="P563" s="429"/>
      <c r="Q563" s="429"/>
      <c r="R563" s="429"/>
      <c r="S563" s="429"/>
      <c r="T563" s="429"/>
      <c r="U563" s="429"/>
      <c r="V563" s="429"/>
      <c r="W563" s="429"/>
      <c r="X563" s="429"/>
      <c r="Y563" s="429"/>
      <c r="Z563" s="429"/>
      <c r="AA563" s="429"/>
      <c r="AB563" s="429"/>
      <c r="AC563" s="429"/>
      <c r="AD563" s="429"/>
      <c r="AE563" s="429"/>
      <c r="AF563" s="429"/>
      <c r="AG563" s="429"/>
      <c r="AH563" s="429"/>
      <c r="AI563" s="429"/>
      <c r="AJ563" s="429"/>
      <c r="AK563" s="429"/>
      <c r="AL563" s="429"/>
      <c r="AM563" s="429"/>
      <c r="AN563" s="429"/>
      <c r="AO563" s="429"/>
      <c r="AP563" s="429"/>
      <c r="AQ563" s="429"/>
      <c r="AR563" s="429"/>
      <c r="AS563" s="429"/>
      <c r="AT563" s="429"/>
      <c r="AU563" s="429"/>
      <c r="AV563" s="429"/>
    </row>
    <row r="564" spans="1:48" s="364" customFormat="1" ht="13.15" customHeight="1" x14ac:dyDescent="0.2">
      <c r="A564" s="429"/>
      <c r="D564" s="421"/>
      <c r="F564" s="422"/>
      <c r="G564" s="422"/>
      <c r="H564" s="422"/>
      <c r="I564" s="422"/>
      <c r="J564" s="422"/>
      <c r="K564" s="423"/>
      <c r="M564" s="429"/>
      <c r="N564" s="429"/>
      <c r="O564" s="429"/>
      <c r="P564" s="429"/>
      <c r="Q564" s="429"/>
      <c r="R564" s="429"/>
      <c r="S564" s="429"/>
      <c r="T564" s="429"/>
      <c r="U564" s="429"/>
      <c r="V564" s="429"/>
      <c r="W564" s="429"/>
      <c r="X564" s="429"/>
      <c r="Y564" s="429"/>
      <c r="Z564" s="429"/>
      <c r="AA564" s="429"/>
      <c r="AB564" s="429"/>
      <c r="AC564" s="429"/>
      <c r="AD564" s="429"/>
      <c r="AE564" s="429"/>
      <c r="AF564" s="429"/>
      <c r="AG564" s="429"/>
      <c r="AH564" s="429"/>
      <c r="AI564" s="429"/>
      <c r="AJ564" s="429"/>
      <c r="AK564" s="429"/>
      <c r="AL564" s="429"/>
      <c r="AM564" s="429"/>
      <c r="AN564" s="429"/>
      <c r="AO564" s="429"/>
      <c r="AP564" s="429"/>
      <c r="AQ564" s="429"/>
      <c r="AR564" s="429"/>
      <c r="AS564" s="429"/>
      <c r="AT564" s="429"/>
      <c r="AU564" s="429"/>
      <c r="AV564" s="429"/>
    </row>
    <row r="565" spans="1:48" s="364" customFormat="1" ht="13.15" customHeight="1" x14ac:dyDescent="0.2">
      <c r="A565" s="429"/>
      <c r="D565" s="421"/>
      <c r="F565" s="422"/>
      <c r="G565" s="422"/>
      <c r="H565" s="422"/>
      <c r="I565" s="422"/>
      <c r="J565" s="422"/>
      <c r="K565" s="423"/>
      <c r="M565" s="429"/>
      <c r="N565" s="429"/>
      <c r="O565" s="429"/>
      <c r="P565" s="429"/>
      <c r="Q565" s="429"/>
      <c r="R565" s="429"/>
      <c r="S565" s="429"/>
      <c r="T565" s="429"/>
      <c r="U565" s="429"/>
      <c r="V565" s="429"/>
      <c r="W565" s="429"/>
      <c r="X565" s="429"/>
      <c r="Y565" s="429"/>
      <c r="Z565" s="429"/>
      <c r="AA565" s="429"/>
      <c r="AB565" s="429"/>
      <c r="AC565" s="429"/>
      <c r="AD565" s="429"/>
      <c r="AE565" s="429"/>
      <c r="AF565" s="429"/>
      <c r="AG565" s="429"/>
      <c r="AH565" s="429"/>
      <c r="AI565" s="429"/>
      <c r="AJ565" s="429"/>
      <c r="AK565" s="429"/>
      <c r="AL565" s="429"/>
      <c r="AM565" s="429"/>
      <c r="AN565" s="429"/>
      <c r="AO565" s="429"/>
      <c r="AP565" s="429"/>
      <c r="AQ565" s="429"/>
      <c r="AR565" s="429"/>
      <c r="AS565" s="429"/>
      <c r="AT565" s="429"/>
      <c r="AU565" s="429"/>
      <c r="AV565" s="429"/>
    </row>
    <row r="566" spans="1:48" s="364" customFormat="1" ht="13.15" customHeight="1" x14ac:dyDescent="0.2">
      <c r="A566" s="429"/>
      <c r="D566" s="421"/>
      <c r="F566" s="422"/>
      <c r="G566" s="422"/>
      <c r="H566" s="422"/>
      <c r="I566" s="422"/>
      <c r="J566" s="422"/>
      <c r="K566" s="423"/>
      <c r="M566" s="429"/>
      <c r="N566" s="429"/>
      <c r="O566" s="429"/>
      <c r="P566" s="429"/>
      <c r="Q566" s="429"/>
      <c r="R566" s="429"/>
      <c r="S566" s="429"/>
      <c r="T566" s="429"/>
      <c r="U566" s="429"/>
      <c r="V566" s="429"/>
      <c r="W566" s="429"/>
      <c r="X566" s="429"/>
      <c r="Y566" s="429"/>
      <c r="Z566" s="429"/>
      <c r="AA566" s="429"/>
      <c r="AB566" s="429"/>
      <c r="AC566" s="429"/>
      <c r="AD566" s="429"/>
      <c r="AE566" s="429"/>
      <c r="AF566" s="429"/>
      <c r="AG566" s="429"/>
      <c r="AH566" s="429"/>
      <c r="AI566" s="429"/>
      <c r="AJ566" s="429"/>
      <c r="AK566" s="429"/>
      <c r="AL566" s="429"/>
      <c r="AM566" s="429"/>
      <c r="AN566" s="429"/>
      <c r="AO566" s="429"/>
      <c r="AP566" s="429"/>
      <c r="AQ566" s="429"/>
      <c r="AR566" s="429"/>
      <c r="AS566" s="429"/>
      <c r="AT566" s="429"/>
      <c r="AU566" s="429"/>
      <c r="AV566" s="429"/>
    </row>
    <row r="567" spans="1:48" s="364" customFormat="1" ht="13.15" customHeight="1" x14ac:dyDescent="0.2">
      <c r="A567" s="429"/>
      <c r="D567" s="421"/>
      <c r="F567" s="422"/>
      <c r="G567" s="422"/>
      <c r="H567" s="422"/>
      <c r="I567" s="422"/>
      <c r="J567" s="422"/>
      <c r="K567" s="423"/>
      <c r="M567" s="429"/>
      <c r="N567" s="429"/>
      <c r="O567" s="429"/>
      <c r="P567" s="429"/>
      <c r="Q567" s="429"/>
      <c r="R567" s="429"/>
      <c r="S567" s="429"/>
      <c r="T567" s="429"/>
      <c r="U567" s="429"/>
      <c r="V567" s="429"/>
      <c r="W567" s="429"/>
      <c r="X567" s="429"/>
      <c r="Y567" s="429"/>
      <c r="Z567" s="429"/>
      <c r="AA567" s="429"/>
      <c r="AB567" s="429"/>
      <c r="AC567" s="429"/>
      <c r="AD567" s="429"/>
      <c r="AE567" s="429"/>
      <c r="AF567" s="429"/>
      <c r="AG567" s="429"/>
      <c r="AH567" s="429"/>
      <c r="AI567" s="429"/>
      <c r="AJ567" s="429"/>
      <c r="AK567" s="429"/>
      <c r="AL567" s="429"/>
      <c r="AM567" s="429"/>
      <c r="AN567" s="429"/>
      <c r="AO567" s="429"/>
      <c r="AP567" s="429"/>
      <c r="AQ567" s="429"/>
      <c r="AR567" s="429"/>
      <c r="AS567" s="429"/>
      <c r="AT567" s="429"/>
      <c r="AU567" s="429"/>
      <c r="AV567" s="429"/>
    </row>
    <row r="568" spans="1:48" s="364" customFormat="1" ht="13.15" customHeight="1" x14ac:dyDescent="0.2">
      <c r="A568" s="429"/>
      <c r="D568" s="421"/>
      <c r="F568" s="422"/>
      <c r="G568" s="422"/>
      <c r="H568" s="422"/>
      <c r="I568" s="422"/>
      <c r="J568" s="422"/>
      <c r="K568" s="423"/>
      <c r="M568" s="429"/>
      <c r="N568" s="429"/>
      <c r="O568" s="429"/>
      <c r="P568" s="429"/>
      <c r="Q568" s="429"/>
      <c r="R568" s="429"/>
      <c r="S568" s="429"/>
      <c r="T568" s="429"/>
      <c r="U568" s="429"/>
      <c r="V568" s="429"/>
      <c r="W568" s="429"/>
      <c r="X568" s="429"/>
      <c r="Y568" s="429"/>
      <c r="Z568" s="429"/>
      <c r="AA568" s="429"/>
      <c r="AB568" s="429"/>
      <c r="AC568" s="429"/>
      <c r="AD568" s="429"/>
      <c r="AE568" s="429"/>
      <c r="AF568" s="429"/>
      <c r="AG568" s="429"/>
      <c r="AH568" s="429"/>
      <c r="AI568" s="429"/>
      <c r="AJ568" s="429"/>
      <c r="AK568" s="429"/>
      <c r="AL568" s="429"/>
      <c r="AM568" s="429"/>
      <c r="AN568" s="429"/>
      <c r="AO568" s="429"/>
      <c r="AP568" s="429"/>
      <c r="AQ568" s="429"/>
      <c r="AR568" s="429"/>
      <c r="AS568" s="429"/>
      <c r="AT568" s="429"/>
      <c r="AU568" s="429"/>
      <c r="AV568" s="429"/>
    </row>
    <row r="569" spans="1:48" s="364" customFormat="1" ht="13.15" customHeight="1" x14ac:dyDescent="0.2">
      <c r="A569" s="429"/>
      <c r="D569" s="421"/>
      <c r="F569" s="422"/>
      <c r="G569" s="422"/>
      <c r="H569" s="422"/>
      <c r="I569" s="422"/>
      <c r="J569" s="422"/>
      <c r="K569" s="423"/>
      <c r="M569" s="429"/>
      <c r="N569" s="429"/>
      <c r="O569" s="429"/>
      <c r="P569" s="429"/>
      <c r="Q569" s="429"/>
      <c r="R569" s="429"/>
      <c r="S569" s="429"/>
      <c r="T569" s="429"/>
      <c r="U569" s="429"/>
      <c r="V569" s="429"/>
      <c r="W569" s="429"/>
      <c r="X569" s="429"/>
      <c r="Y569" s="429"/>
      <c r="Z569" s="429"/>
      <c r="AA569" s="429"/>
      <c r="AB569" s="429"/>
      <c r="AC569" s="429"/>
      <c r="AD569" s="429"/>
      <c r="AE569" s="429"/>
      <c r="AF569" s="429"/>
      <c r="AG569" s="429"/>
      <c r="AH569" s="429"/>
      <c r="AI569" s="429"/>
      <c r="AJ569" s="429"/>
      <c r="AK569" s="429"/>
      <c r="AL569" s="429"/>
      <c r="AM569" s="429"/>
      <c r="AN569" s="429"/>
      <c r="AO569" s="429"/>
      <c r="AP569" s="429"/>
      <c r="AQ569" s="429"/>
      <c r="AR569" s="429"/>
      <c r="AS569" s="429"/>
      <c r="AT569" s="429"/>
      <c r="AU569" s="429"/>
      <c r="AV569" s="429"/>
    </row>
    <row r="570" spans="1:48" s="364" customFormat="1" ht="13.15" customHeight="1" x14ac:dyDescent="0.2">
      <c r="A570" s="429"/>
      <c r="D570" s="421"/>
      <c r="F570" s="422"/>
      <c r="G570" s="422"/>
      <c r="H570" s="422"/>
      <c r="I570" s="422"/>
      <c r="J570" s="422"/>
      <c r="K570" s="423"/>
      <c r="M570" s="429"/>
      <c r="N570" s="429"/>
      <c r="O570" s="429"/>
      <c r="P570" s="429"/>
      <c r="Q570" s="429"/>
      <c r="R570" s="429"/>
      <c r="S570" s="429"/>
      <c r="T570" s="429"/>
      <c r="U570" s="429"/>
      <c r="V570" s="429"/>
      <c r="W570" s="429"/>
      <c r="X570" s="429"/>
      <c r="Y570" s="429"/>
      <c r="Z570" s="429"/>
      <c r="AA570" s="429"/>
      <c r="AB570" s="429"/>
      <c r="AC570" s="429"/>
      <c r="AD570" s="429"/>
      <c r="AE570" s="429"/>
      <c r="AF570" s="429"/>
      <c r="AG570" s="429"/>
      <c r="AH570" s="429"/>
      <c r="AI570" s="429"/>
      <c r="AJ570" s="429"/>
      <c r="AK570" s="429"/>
      <c r="AL570" s="429"/>
      <c r="AM570" s="429"/>
      <c r="AN570" s="429"/>
      <c r="AO570" s="429"/>
      <c r="AP570" s="429"/>
      <c r="AQ570" s="429"/>
      <c r="AR570" s="429"/>
      <c r="AS570" s="429"/>
      <c r="AT570" s="429"/>
      <c r="AU570" s="429"/>
      <c r="AV570" s="429"/>
    </row>
    <row r="571" spans="1:48" s="364" customFormat="1" ht="13.15" customHeight="1" x14ac:dyDescent="0.2">
      <c r="A571" s="429"/>
      <c r="D571" s="421"/>
      <c r="F571" s="422"/>
      <c r="G571" s="422"/>
      <c r="H571" s="422"/>
      <c r="I571" s="422"/>
      <c r="J571" s="422"/>
      <c r="K571" s="423"/>
      <c r="M571" s="429"/>
      <c r="N571" s="429"/>
      <c r="O571" s="429"/>
      <c r="P571" s="429"/>
      <c r="Q571" s="429"/>
      <c r="R571" s="429"/>
      <c r="S571" s="429"/>
      <c r="T571" s="429"/>
      <c r="U571" s="429"/>
      <c r="V571" s="429"/>
      <c r="W571" s="429"/>
      <c r="X571" s="429"/>
      <c r="Y571" s="429"/>
      <c r="Z571" s="429"/>
      <c r="AA571" s="429"/>
      <c r="AB571" s="429"/>
      <c r="AC571" s="429"/>
      <c r="AD571" s="429"/>
      <c r="AE571" s="429"/>
      <c r="AF571" s="429"/>
      <c r="AG571" s="429"/>
      <c r="AH571" s="429"/>
      <c r="AI571" s="429"/>
      <c r="AJ571" s="429"/>
      <c r="AK571" s="429"/>
      <c r="AL571" s="429"/>
      <c r="AM571" s="429"/>
      <c r="AN571" s="429"/>
      <c r="AO571" s="429"/>
      <c r="AP571" s="429"/>
      <c r="AQ571" s="429"/>
      <c r="AR571" s="429"/>
      <c r="AS571" s="429"/>
      <c r="AT571" s="429"/>
      <c r="AU571" s="429"/>
      <c r="AV571" s="429"/>
    </row>
    <row r="572" spans="1:48" s="364" customFormat="1" ht="13.15" customHeight="1" x14ac:dyDescent="0.2">
      <c r="A572" s="429"/>
      <c r="D572" s="421"/>
      <c r="F572" s="422"/>
      <c r="G572" s="422"/>
      <c r="H572" s="422"/>
      <c r="I572" s="422"/>
      <c r="J572" s="422"/>
      <c r="K572" s="423"/>
      <c r="M572" s="429"/>
      <c r="N572" s="429"/>
      <c r="O572" s="429"/>
      <c r="P572" s="429"/>
      <c r="Q572" s="429"/>
      <c r="R572" s="429"/>
      <c r="S572" s="429"/>
      <c r="T572" s="429"/>
      <c r="U572" s="429"/>
      <c r="V572" s="429"/>
      <c r="W572" s="429"/>
      <c r="X572" s="429"/>
      <c r="Y572" s="429"/>
      <c r="Z572" s="429"/>
      <c r="AA572" s="429"/>
      <c r="AB572" s="429"/>
      <c r="AC572" s="429"/>
      <c r="AD572" s="429"/>
      <c r="AE572" s="429"/>
      <c r="AF572" s="429"/>
      <c r="AG572" s="429"/>
      <c r="AH572" s="429"/>
      <c r="AI572" s="429"/>
      <c r="AJ572" s="429"/>
      <c r="AK572" s="429"/>
      <c r="AL572" s="429"/>
      <c r="AM572" s="429"/>
      <c r="AN572" s="429"/>
      <c r="AO572" s="429"/>
      <c r="AP572" s="429"/>
      <c r="AQ572" s="429"/>
      <c r="AR572" s="429"/>
      <c r="AS572" s="429"/>
      <c r="AT572" s="429"/>
      <c r="AU572" s="429"/>
      <c r="AV572" s="429"/>
    </row>
    <row r="573" spans="1:48" s="364" customFormat="1" ht="13.15" customHeight="1" x14ac:dyDescent="0.2">
      <c r="A573" s="429"/>
      <c r="D573" s="421"/>
      <c r="F573" s="422"/>
      <c r="G573" s="422"/>
      <c r="H573" s="422"/>
      <c r="I573" s="422"/>
      <c r="J573" s="422"/>
      <c r="K573" s="423"/>
      <c r="M573" s="429"/>
      <c r="N573" s="429"/>
      <c r="O573" s="429"/>
      <c r="P573" s="429"/>
      <c r="Q573" s="429"/>
      <c r="R573" s="429"/>
      <c r="S573" s="429"/>
      <c r="T573" s="429"/>
      <c r="U573" s="429"/>
      <c r="V573" s="429"/>
      <c r="W573" s="429"/>
      <c r="X573" s="429"/>
      <c r="Y573" s="429"/>
      <c r="Z573" s="429"/>
      <c r="AA573" s="429"/>
      <c r="AB573" s="429"/>
      <c r="AC573" s="429"/>
      <c r="AD573" s="429"/>
      <c r="AE573" s="429"/>
      <c r="AF573" s="429"/>
      <c r="AG573" s="429"/>
      <c r="AH573" s="429"/>
      <c r="AI573" s="429"/>
      <c r="AJ573" s="429"/>
      <c r="AK573" s="429"/>
      <c r="AL573" s="429"/>
      <c r="AM573" s="429"/>
      <c r="AN573" s="429"/>
      <c r="AO573" s="429"/>
      <c r="AP573" s="429"/>
      <c r="AQ573" s="429"/>
      <c r="AR573" s="429"/>
      <c r="AS573" s="429"/>
      <c r="AT573" s="429"/>
      <c r="AU573" s="429"/>
      <c r="AV573" s="429"/>
    </row>
    <row r="574" spans="1:48" s="364" customFormat="1" ht="13.15" customHeight="1" x14ac:dyDescent="0.2">
      <c r="A574" s="429"/>
      <c r="D574" s="421"/>
      <c r="F574" s="422"/>
      <c r="G574" s="422"/>
      <c r="H574" s="422"/>
      <c r="I574" s="422"/>
      <c r="J574" s="422"/>
      <c r="K574" s="423"/>
      <c r="M574" s="429"/>
      <c r="N574" s="429"/>
      <c r="O574" s="429"/>
      <c r="P574" s="429"/>
      <c r="Q574" s="429"/>
      <c r="R574" s="429"/>
      <c r="S574" s="429"/>
      <c r="T574" s="429"/>
      <c r="U574" s="429"/>
      <c r="V574" s="429"/>
      <c r="W574" s="429"/>
      <c r="X574" s="429"/>
      <c r="Y574" s="429"/>
      <c r="Z574" s="429"/>
      <c r="AA574" s="429"/>
      <c r="AB574" s="429"/>
      <c r="AC574" s="429"/>
      <c r="AD574" s="429"/>
      <c r="AE574" s="429"/>
      <c r="AF574" s="429"/>
      <c r="AG574" s="429"/>
      <c r="AH574" s="429"/>
      <c r="AI574" s="429"/>
      <c r="AJ574" s="429"/>
      <c r="AK574" s="429"/>
      <c r="AL574" s="429"/>
      <c r="AM574" s="429"/>
      <c r="AN574" s="429"/>
      <c r="AO574" s="429"/>
      <c r="AP574" s="429"/>
      <c r="AQ574" s="429"/>
      <c r="AR574" s="429"/>
      <c r="AS574" s="429"/>
      <c r="AT574" s="429"/>
      <c r="AU574" s="429"/>
      <c r="AV574" s="429"/>
    </row>
    <row r="575" spans="1:48" s="364" customFormat="1" ht="13.15" customHeight="1" x14ac:dyDescent="0.2">
      <c r="A575" s="429"/>
      <c r="D575" s="421"/>
      <c r="F575" s="422"/>
      <c r="G575" s="422"/>
      <c r="H575" s="422"/>
      <c r="I575" s="422"/>
      <c r="J575" s="422"/>
      <c r="K575" s="423"/>
      <c r="M575" s="429"/>
      <c r="N575" s="429"/>
      <c r="O575" s="429"/>
      <c r="P575" s="429"/>
      <c r="Q575" s="429"/>
      <c r="R575" s="429"/>
      <c r="S575" s="429"/>
      <c r="T575" s="429"/>
      <c r="U575" s="429"/>
      <c r="V575" s="429"/>
      <c r="W575" s="429"/>
      <c r="X575" s="429"/>
      <c r="Y575" s="429"/>
      <c r="Z575" s="429"/>
      <c r="AA575" s="429"/>
      <c r="AB575" s="429"/>
      <c r="AC575" s="429"/>
      <c r="AD575" s="429"/>
      <c r="AE575" s="429"/>
      <c r="AF575" s="429"/>
      <c r="AG575" s="429"/>
      <c r="AH575" s="429"/>
      <c r="AI575" s="429"/>
      <c r="AJ575" s="429"/>
      <c r="AK575" s="429"/>
      <c r="AL575" s="429"/>
      <c r="AM575" s="429"/>
      <c r="AN575" s="429"/>
      <c r="AO575" s="429"/>
      <c r="AP575" s="429"/>
      <c r="AQ575" s="429"/>
      <c r="AR575" s="429"/>
      <c r="AS575" s="429"/>
      <c r="AT575" s="429"/>
      <c r="AU575" s="429"/>
      <c r="AV575" s="429"/>
    </row>
    <row r="576" spans="1:48" s="364" customFormat="1" ht="13.15" customHeight="1" x14ac:dyDescent="0.2">
      <c r="A576" s="429"/>
      <c r="D576" s="421"/>
      <c r="F576" s="422"/>
      <c r="G576" s="422"/>
      <c r="H576" s="422"/>
      <c r="I576" s="422"/>
      <c r="J576" s="422"/>
      <c r="K576" s="423"/>
      <c r="M576" s="429"/>
      <c r="N576" s="429"/>
      <c r="O576" s="429"/>
      <c r="P576" s="429"/>
      <c r="Q576" s="429"/>
      <c r="R576" s="429"/>
      <c r="S576" s="429"/>
      <c r="T576" s="429"/>
      <c r="U576" s="429"/>
      <c r="V576" s="429"/>
      <c r="W576" s="429"/>
      <c r="X576" s="429"/>
      <c r="Y576" s="429"/>
      <c r="Z576" s="429"/>
      <c r="AA576" s="429"/>
      <c r="AB576" s="429"/>
      <c r="AC576" s="429"/>
      <c r="AD576" s="429"/>
      <c r="AE576" s="429"/>
      <c r="AF576" s="429"/>
      <c r="AG576" s="429"/>
      <c r="AH576" s="429"/>
      <c r="AI576" s="429"/>
      <c r="AJ576" s="429"/>
      <c r="AK576" s="429"/>
      <c r="AL576" s="429"/>
      <c r="AM576" s="429"/>
      <c r="AN576" s="429"/>
      <c r="AO576" s="429"/>
      <c r="AP576" s="429"/>
      <c r="AQ576" s="429"/>
      <c r="AR576" s="429"/>
      <c r="AS576" s="429"/>
      <c r="AT576" s="429"/>
      <c r="AU576" s="429"/>
      <c r="AV576" s="429"/>
    </row>
    <row r="577" spans="1:48" s="364" customFormat="1" ht="13.15" customHeight="1" x14ac:dyDescent="0.2">
      <c r="A577" s="429"/>
      <c r="D577" s="421"/>
      <c r="F577" s="422"/>
      <c r="G577" s="422"/>
      <c r="H577" s="422"/>
      <c r="I577" s="422"/>
      <c r="J577" s="422"/>
      <c r="K577" s="423"/>
      <c r="M577" s="429"/>
      <c r="N577" s="429"/>
      <c r="O577" s="429"/>
      <c r="P577" s="429"/>
      <c r="Q577" s="429"/>
      <c r="R577" s="429"/>
      <c r="S577" s="429"/>
      <c r="T577" s="429"/>
      <c r="U577" s="429"/>
      <c r="V577" s="429"/>
      <c r="W577" s="429"/>
      <c r="X577" s="429"/>
      <c r="Y577" s="429"/>
      <c r="Z577" s="429"/>
      <c r="AA577" s="429"/>
      <c r="AB577" s="429"/>
      <c r="AC577" s="429"/>
      <c r="AD577" s="429"/>
      <c r="AE577" s="429"/>
      <c r="AF577" s="429"/>
      <c r="AG577" s="429"/>
      <c r="AH577" s="429"/>
      <c r="AI577" s="429"/>
      <c r="AJ577" s="429"/>
      <c r="AK577" s="429"/>
      <c r="AL577" s="429"/>
      <c r="AM577" s="429"/>
      <c r="AN577" s="429"/>
      <c r="AO577" s="429"/>
      <c r="AP577" s="429"/>
      <c r="AQ577" s="429"/>
      <c r="AR577" s="429"/>
      <c r="AS577" s="429"/>
      <c r="AT577" s="429"/>
      <c r="AU577" s="429"/>
      <c r="AV577" s="429"/>
    </row>
    <row r="578" spans="1:48" s="364" customFormat="1" ht="13.15" customHeight="1" x14ac:dyDescent="0.2">
      <c r="A578" s="429"/>
      <c r="D578" s="421"/>
      <c r="F578" s="422"/>
      <c r="G578" s="422"/>
      <c r="H578" s="422"/>
      <c r="I578" s="422"/>
      <c r="J578" s="422"/>
      <c r="K578" s="423"/>
      <c r="M578" s="429"/>
      <c r="N578" s="429"/>
      <c r="O578" s="429"/>
      <c r="P578" s="429"/>
      <c r="Q578" s="429"/>
      <c r="R578" s="429"/>
      <c r="S578" s="429"/>
      <c r="T578" s="429"/>
      <c r="U578" s="429"/>
      <c r="V578" s="429"/>
      <c r="W578" s="429"/>
      <c r="X578" s="429"/>
      <c r="Y578" s="429"/>
      <c r="Z578" s="429"/>
      <c r="AA578" s="429"/>
      <c r="AB578" s="429"/>
      <c r="AC578" s="429"/>
      <c r="AD578" s="429"/>
      <c r="AE578" s="429"/>
      <c r="AF578" s="429"/>
      <c r="AG578" s="429"/>
      <c r="AH578" s="429"/>
      <c r="AI578" s="429"/>
      <c r="AJ578" s="429"/>
      <c r="AK578" s="429"/>
      <c r="AL578" s="429"/>
      <c r="AM578" s="429"/>
      <c r="AN578" s="429"/>
      <c r="AO578" s="429"/>
      <c r="AP578" s="429"/>
      <c r="AQ578" s="429"/>
      <c r="AR578" s="429"/>
      <c r="AS578" s="429"/>
      <c r="AT578" s="429"/>
      <c r="AU578" s="429"/>
      <c r="AV578" s="429"/>
    </row>
    <row r="579" spans="1:48" s="364" customFormat="1" ht="13.15" customHeight="1" x14ac:dyDescent="0.2">
      <c r="A579" s="429"/>
      <c r="D579" s="421"/>
      <c r="F579" s="422"/>
      <c r="G579" s="422"/>
      <c r="H579" s="422"/>
      <c r="I579" s="422"/>
      <c r="J579" s="422"/>
      <c r="K579" s="423"/>
      <c r="M579" s="429"/>
      <c r="N579" s="429"/>
      <c r="O579" s="429"/>
      <c r="P579" s="429"/>
      <c r="Q579" s="429"/>
      <c r="R579" s="429"/>
      <c r="S579" s="429"/>
      <c r="T579" s="429"/>
      <c r="U579" s="429"/>
      <c r="V579" s="429"/>
      <c r="W579" s="429"/>
      <c r="X579" s="429"/>
      <c r="Y579" s="429"/>
      <c r="Z579" s="429"/>
      <c r="AA579" s="429"/>
      <c r="AB579" s="429"/>
      <c r="AC579" s="429"/>
      <c r="AD579" s="429"/>
      <c r="AE579" s="429"/>
      <c r="AF579" s="429"/>
      <c r="AG579" s="429"/>
      <c r="AH579" s="429"/>
      <c r="AI579" s="429"/>
      <c r="AJ579" s="429"/>
      <c r="AK579" s="429"/>
      <c r="AL579" s="429"/>
      <c r="AM579" s="429"/>
      <c r="AN579" s="429"/>
      <c r="AO579" s="429"/>
      <c r="AP579" s="429"/>
      <c r="AQ579" s="429"/>
      <c r="AR579" s="429"/>
      <c r="AS579" s="429"/>
      <c r="AT579" s="429"/>
      <c r="AU579" s="429"/>
      <c r="AV579" s="429"/>
    </row>
    <row r="580" spans="1:48" s="364" customFormat="1" ht="13.15" customHeight="1" x14ac:dyDescent="0.2">
      <c r="A580" s="429"/>
      <c r="D580" s="421"/>
      <c r="F580" s="422"/>
      <c r="G580" s="422"/>
      <c r="H580" s="422"/>
      <c r="I580" s="422"/>
      <c r="J580" s="422"/>
      <c r="K580" s="423"/>
      <c r="M580" s="429"/>
      <c r="N580" s="429"/>
      <c r="O580" s="429"/>
      <c r="P580" s="429"/>
      <c r="Q580" s="429"/>
      <c r="R580" s="429"/>
      <c r="S580" s="429"/>
      <c r="T580" s="429"/>
      <c r="U580" s="429"/>
      <c r="V580" s="429"/>
      <c r="W580" s="429"/>
      <c r="X580" s="429"/>
      <c r="Y580" s="429"/>
      <c r="Z580" s="429"/>
      <c r="AA580" s="429"/>
      <c r="AB580" s="429"/>
      <c r="AC580" s="429"/>
      <c r="AD580" s="429"/>
      <c r="AE580" s="429"/>
      <c r="AF580" s="429"/>
      <c r="AG580" s="429"/>
      <c r="AH580" s="429"/>
      <c r="AI580" s="429"/>
      <c r="AJ580" s="429"/>
      <c r="AK580" s="429"/>
      <c r="AL580" s="429"/>
      <c r="AM580" s="429"/>
      <c r="AN580" s="429"/>
      <c r="AO580" s="429"/>
      <c r="AP580" s="429"/>
      <c r="AQ580" s="429"/>
      <c r="AR580" s="429"/>
      <c r="AS580" s="429"/>
      <c r="AT580" s="429"/>
      <c r="AU580" s="429"/>
      <c r="AV580" s="429"/>
    </row>
    <row r="581" spans="1:48" s="364" customFormat="1" ht="13.15" customHeight="1" x14ac:dyDescent="0.2">
      <c r="A581" s="429"/>
      <c r="D581" s="421"/>
      <c r="F581" s="422"/>
      <c r="G581" s="422"/>
      <c r="H581" s="422"/>
      <c r="I581" s="422"/>
      <c r="J581" s="422"/>
      <c r="K581" s="423"/>
      <c r="M581" s="429"/>
      <c r="N581" s="429"/>
      <c r="O581" s="429"/>
      <c r="P581" s="429"/>
      <c r="Q581" s="429"/>
      <c r="R581" s="429"/>
      <c r="S581" s="429"/>
      <c r="T581" s="429"/>
      <c r="U581" s="429"/>
      <c r="V581" s="429"/>
      <c r="W581" s="429"/>
      <c r="X581" s="429"/>
      <c r="Y581" s="429"/>
      <c r="Z581" s="429"/>
      <c r="AA581" s="429"/>
      <c r="AB581" s="429"/>
      <c r="AC581" s="429"/>
      <c r="AD581" s="429"/>
      <c r="AE581" s="429"/>
      <c r="AF581" s="429"/>
      <c r="AG581" s="429"/>
      <c r="AH581" s="429"/>
      <c r="AI581" s="429"/>
      <c r="AJ581" s="429"/>
      <c r="AK581" s="429"/>
      <c r="AL581" s="429"/>
      <c r="AM581" s="429"/>
      <c r="AN581" s="429"/>
      <c r="AO581" s="429"/>
      <c r="AP581" s="429"/>
      <c r="AQ581" s="429"/>
      <c r="AR581" s="429"/>
      <c r="AS581" s="429"/>
      <c r="AT581" s="429"/>
      <c r="AU581" s="429"/>
      <c r="AV581" s="429"/>
    </row>
    <row r="582" spans="1:48" s="364" customFormat="1" ht="13.15" customHeight="1" x14ac:dyDescent="0.2">
      <c r="A582" s="429"/>
      <c r="D582" s="421"/>
      <c r="F582" s="422"/>
      <c r="G582" s="422"/>
      <c r="H582" s="422"/>
      <c r="I582" s="422"/>
      <c r="J582" s="422"/>
      <c r="K582" s="423"/>
      <c r="M582" s="429"/>
      <c r="N582" s="429"/>
      <c r="O582" s="429"/>
      <c r="P582" s="429"/>
      <c r="Q582" s="429"/>
      <c r="R582" s="429"/>
      <c r="S582" s="429"/>
      <c r="T582" s="429"/>
      <c r="U582" s="429"/>
      <c r="V582" s="429"/>
      <c r="W582" s="429"/>
      <c r="X582" s="429"/>
      <c r="Y582" s="429"/>
      <c r="Z582" s="429"/>
      <c r="AA582" s="429"/>
      <c r="AB582" s="429"/>
      <c r="AC582" s="429"/>
      <c r="AD582" s="429"/>
      <c r="AE582" s="429"/>
      <c r="AF582" s="429"/>
      <c r="AG582" s="429"/>
      <c r="AH582" s="429"/>
      <c r="AI582" s="429"/>
      <c r="AJ582" s="429"/>
      <c r="AK582" s="429"/>
      <c r="AL582" s="429"/>
      <c r="AM582" s="429"/>
      <c r="AN582" s="429"/>
      <c r="AO582" s="429"/>
      <c r="AP582" s="429"/>
      <c r="AQ582" s="429"/>
      <c r="AR582" s="429"/>
      <c r="AS582" s="429"/>
      <c r="AT582" s="429"/>
      <c r="AU582" s="429"/>
      <c r="AV582" s="429"/>
    </row>
    <row r="583" spans="1:48" s="364" customFormat="1" ht="13.15" customHeight="1" x14ac:dyDescent="0.2">
      <c r="A583" s="429"/>
      <c r="D583" s="421"/>
      <c r="F583" s="422"/>
      <c r="G583" s="422"/>
      <c r="H583" s="422"/>
      <c r="I583" s="422"/>
      <c r="J583" s="422"/>
      <c r="K583" s="423"/>
      <c r="M583" s="429"/>
      <c r="N583" s="429"/>
      <c r="O583" s="429"/>
      <c r="P583" s="429"/>
      <c r="Q583" s="429"/>
      <c r="R583" s="429"/>
      <c r="S583" s="429"/>
      <c r="T583" s="429"/>
      <c r="U583" s="429"/>
      <c r="V583" s="429"/>
      <c r="W583" s="429"/>
      <c r="X583" s="429"/>
      <c r="Y583" s="429"/>
      <c r="Z583" s="429"/>
      <c r="AA583" s="429"/>
      <c r="AB583" s="429"/>
      <c r="AC583" s="429"/>
      <c r="AD583" s="429"/>
      <c r="AE583" s="429"/>
      <c r="AF583" s="429"/>
      <c r="AG583" s="429"/>
      <c r="AH583" s="429"/>
      <c r="AI583" s="429"/>
      <c r="AJ583" s="429"/>
      <c r="AK583" s="429"/>
      <c r="AL583" s="429"/>
      <c r="AM583" s="429"/>
      <c r="AN583" s="429"/>
      <c r="AO583" s="429"/>
      <c r="AP583" s="429"/>
      <c r="AQ583" s="429"/>
      <c r="AR583" s="429"/>
      <c r="AS583" s="429"/>
      <c r="AT583" s="429"/>
      <c r="AU583" s="429"/>
      <c r="AV583" s="429"/>
    </row>
    <row r="584" spans="1:48" s="364" customFormat="1" ht="13.15" customHeight="1" x14ac:dyDescent="0.2">
      <c r="A584" s="429"/>
      <c r="D584" s="421"/>
      <c r="F584" s="422"/>
      <c r="G584" s="422"/>
      <c r="H584" s="422"/>
      <c r="I584" s="422"/>
      <c r="J584" s="422"/>
      <c r="K584" s="423"/>
      <c r="M584" s="429"/>
      <c r="N584" s="429"/>
      <c r="O584" s="429"/>
      <c r="P584" s="429"/>
      <c r="Q584" s="429"/>
      <c r="R584" s="429"/>
      <c r="S584" s="429"/>
      <c r="T584" s="429"/>
      <c r="U584" s="429"/>
      <c r="V584" s="429"/>
      <c r="W584" s="429"/>
      <c r="X584" s="429"/>
      <c r="Y584" s="429"/>
      <c r="Z584" s="429"/>
      <c r="AA584" s="429"/>
      <c r="AB584" s="429"/>
      <c r="AC584" s="429"/>
      <c r="AD584" s="429"/>
      <c r="AE584" s="429"/>
      <c r="AF584" s="429"/>
      <c r="AG584" s="429"/>
      <c r="AH584" s="429"/>
      <c r="AI584" s="429"/>
      <c r="AJ584" s="429"/>
      <c r="AK584" s="429"/>
      <c r="AL584" s="429"/>
      <c r="AM584" s="429"/>
      <c r="AN584" s="429"/>
      <c r="AO584" s="429"/>
      <c r="AP584" s="429"/>
      <c r="AQ584" s="429"/>
      <c r="AR584" s="429"/>
      <c r="AS584" s="429"/>
      <c r="AT584" s="429"/>
      <c r="AU584" s="429"/>
      <c r="AV584" s="429"/>
    </row>
    <row r="585" spans="1:48" s="364" customFormat="1" ht="13.15" customHeight="1" x14ac:dyDescent="0.2">
      <c r="A585" s="429"/>
      <c r="D585" s="421"/>
      <c r="F585" s="422"/>
      <c r="G585" s="422"/>
      <c r="H585" s="422"/>
      <c r="I585" s="422"/>
      <c r="J585" s="422"/>
      <c r="K585" s="423"/>
      <c r="M585" s="429"/>
      <c r="N585" s="429"/>
      <c r="O585" s="429"/>
      <c r="P585" s="429"/>
      <c r="Q585" s="429"/>
      <c r="R585" s="429"/>
      <c r="S585" s="429"/>
      <c r="T585" s="429"/>
      <c r="U585" s="429"/>
      <c r="V585" s="429"/>
      <c r="W585" s="429"/>
      <c r="X585" s="429"/>
      <c r="Y585" s="429"/>
      <c r="Z585" s="429"/>
      <c r="AA585" s="429"/>
      <c r="AB585" s="429"/>
      <c r="AC585" s="429"/>
      <c r="AD585" s="429"/>
      <c r="AE585" s="429"/>
      <c r="AF585" s="429"/>
      <c r="AG585" s="429"/>
      <c r="AH585" s="429"/>
      <c r="AI585" s="429"/>
      <c r="AJ585" s="429"/>
      <c r="AK585" s="429"/>
      <c r="AL585" s="429"/>
      <c r="AM585" s="429"/>
      <c r="AN585" s="429"/>
      <c r="AO585" s="429"/>
      <c r="AP585" s="429"/>
      <c r="AQ585" s="429"/>
      <c r="AR585" s="429"/>
      <c r="AS585" s="429"/>
      <c r="AT585" s="429"/>
      <c r="AU585" s="429"/>
      <c r="AV585" s="429"/>
    </row>
    <row r="586" spans="1:48" s="364" customFormat="1" ht="13.15" customHeight="1" x14ac:dyDescent="0.2">
      <c r="A586" s="429"/>
      <c r="D586" s="421"/>
      <c r="F586" s="422"/>
      <c r="G586" s="422"/>
      <c r="H586" s="422"/>
      <c r="I586" s="422"/>
      <c r="J586" s="422"/>
      <c r="K586" s="423"/>
      <c r="M586" s="429"/>
      <c r="N586" s="429"/>
      <c r="O586" s="429"/>
      <c r="P586" s="429"/>
      <c r="Q586" s="429"/>
      <c r="R586" s="429"/>
      <c r="S586" s="429"/>
      <c r="T586" s="429"/>
      <c r="U586" s="429"/>
      <c r="V586" s="429"/>
      <c r="W586" s="429"/>
      <c r="X586" s="429"/>
      <c r="Y586" s="429"/>
      <c r="Z586" s="429"/>
      <c r="AA586" s="429"/>
      <c r="AB586" s="429"/>
      <c r="AC586" s="429"/>
      <c r="AD586" s="429"/>
      <c r="AE586" s="429"/>
      <c r="AF586" s="429"/>
      <c r="AG586" s="429"/>
      <c r="AH586" s="429"/>
      <c r="AI586" s="429"/>
      <c r="AJ586" s="429"/>
      <c r="AK586" s="429"/>
      <c r="AL586" s="429"/>
      <c r="AM586" s="429"/>
      <c r="AN586" s="429"/>
      <c r="AO586" s="429"/>
      <c r="AP586" s="429"/>
      <c r="AQ586" s="429"/>
      <c r="AR586" s="429"/>
      <c r="AS586" s="429"/>
      <c r="AT586" s="429"/>
      <c r="AU586" s="429"/>
      <c r="AV586" s="429"/>
    </row>
    <row r="587" spans="1:48" s="364" customFormat="1" ht="13.15" customHeight="1" x14ac:dyDescent="0.2">
      <c r="A587" s="429"/>
      <c r="D587" s="421"/>
      <c r="F587" s="422"/>
      <c r="G587" s="422"/>
      <c r="H587" s="422"/>
      <c r="I587" s="422"/>
      <c r="J587" s="422"/>
      <c r="K587" s="423"/>
      <c r="M587" s="429"/>
      <c r="N587" s="429"/>
      <c r="O587" s="429"/>
      <c r="P587" s="429"/>
      <c r="Q587" s="429"/>
      <c r="R587" s="429"/>
      <c r="S587" s="429"/>
      <c r="T587" s="429"/>
      <c r="U587" s="429"/>
      <c r="V587" s="429"/>
      <c r="W587" s="429"/>
      <c r="X587" s="429"/>
      <c r="Y587" s="429"/>
      <c r="Z587" s="429"/>
      <c r="AA587" s="429"/>
      <c r="AB587" s="429"/>
      <c r="AC587" s="429"/>
      <c r="AD587" s="429"/>
      <c r="AE587" s="429"/>
      <c r="AF587" s="429"/>
      <c r="AG587" s="429"/>
      <c r="AH587" s="429"/>
      <c r="AI587" s="429"/>
      <c r="AJ587" s="429"/>
      <c r="AK587" s="429"/>
      <c r="AL587" s="429"/>
      <c r="AM587" s="429"/>
      <c r="AN587" s="429"/>
      <c r="AO587" s="429"/>
      <c r="AP587" s="429"/>
      <c r="AQ587" s="429"/>
      <c r="AR587" s="429"/>
      <c r="AS587" s="429"/>
      <c r="AT587" s="429"/>
      <c r="AU587" s="429"/>
      <c r="AV587" s="429"/>
    </row>
    <row r="588" spans="1:48" s="364" customFormat="1" ht="13.15" customHeight="1" x14ac:dyDescent="0.2">
      <c r="A588" s="429"/>
      <c r="D588" s="421"/>
      <c r="F588" s="422"/>
      <c r="G588" s="422"/>
      <c r="H588" s="422"/>
      <c r="I588" s="422"/>
      <c r="J588" s="422"/>
      <c r="K588" s="423"/>
      <c r="M588" s="429"/>
      <c r="N588" s="429"/>
      <c r="O588" s="429"/>
      <c r="P588" s="429"/>
      <c r="Q588" s="429"/>
      <c r="R588" s="429"/>
      <c r="S588" s="429"/>
      <c r="T588" s="429"/>
      <c r="U588" s="429"/>
      <c r="V588" s="429"/>
      <c r="W588" s="429"/>
      <c r="X588" s="429"/>
      <c r="Y588" s="429"/>
      <c r="Z588" s="429"/>
      <c r="AA588" s="429"/>
      <c r="AB588" s="429"/>
      <c r="AC588" s="429"/>
      <c r="AD588" s="429"/>
      <c r="AE588" s="429"/>
      <c r="AF588" s="429"/>
      <c r="AG588" s="429"/>
      <c r="AH588" s="429"/>
      <c r="AI588" s="429"/>
      <c r="AJ588" s="429"/>
      <c r="AK588" s="429"/>
      <c r="AL588" s="429"/>
      <c r="AM588" s="429"/>
      <c r="AN588" s="429"/>
      <c r="AO588" s="429"/>
      <c r="AP588" s="429"/>
      <c r="AQ588" s="429"/>
      <c r="AR588" s="429"/>
      <c r="AS588" s="429"/>
      <c r="AT588" s="429"/>
      <c r="AU588" s="429"/>
      <c r="AV588" s="429"/>
    </row>
    <row r="589" spans="1:48" s="364" customFormat="1" ht="13.15" customHeight="1" x14ac:dyDescent="0.2">
      <c r="A589" s="429"/>
      <c r="D589" s="421"/>
      <c r="F589" s="422"/>
      <c r="G589" s="422"/>
      <c r="H589" s="422"/>
      <c r="I589" s="422"/>
      <c r="J589" s="422"/>
      <c r="K589" s="423"/>
      <c r="M589" s="429"/>
      <c r="N589" s="429"/>
      <c r="O589" s="429"/>
      <c r="P589" s="429"/>
      <c r="Q589" s="429"/>
      <c r="R589" s="429"/>
      <c r="S589" s="429"/>
      <c r="T589" s="429"/>
      <c r="U589" s="429"/>
      <c r="V589" s="429"/>
      <c r="W589" s="429"/>
      <c r="X589" s="429"/>
      <c r="Y589" s="429"/>
      <c r="Z589" s="429"/>
      <c r="AA589" s="429"/>
      <c r="AB589" s="429"/>
      <c r="AC589" s="429"/>
      <c r="AD589" s="429"/>
      <c r="AE589" s="429"/>
      <c r="AF589" s="429"/>
      <c r="AG589" s="429"/>
      <c r="AH589" s="429"/>
      <c r="AI589" s="429"/>
      <c r="AJ589" s="429"/>
      <c r="AK589" s="429"/>
      <c r="AL589" s="429"/>
      <c r="AM589" s="429"/>
      <c r="AN589" s="429"/>
      <c r="AO589" s="429"/>
      <c r="AP589" s="429"/>
      <c r="AQ589" s="429"/>
      <c r="AR589" s="429"/>
      <c r="AS589" s="429"/>
      <c r="AT589" s="429"/>
      <c r="AU589" s="429"/>
      <c r="AV589" s="429"/>
    </row>
    <row r="590" spans="1:48" s="364" customFormat="1" ht="13.15" customHeight="1" x14ac:dyDescent="0.2">
      <c r="A590" s="429"/>
      <c r="D590" s="421"/>
      <c r="F590" s="422"/>
      <c r="G590" s="422"/>
      <c r="H590" s="422"/>
      <c r="I590" s="422"/>
      <c r="J590" s="422"/>
      <c r="K590" s="423"/>
      <c r="M590" s="429"/>
      <c r="N590" s="429"/>
      <c r="O590" s="429"/>
      <c r="P590" s="429"/>
      <c r="Q590" s="429"/>
      <c r="R590" s="429"/>
      <c r="S590" s="429"/>
      <c r="T590" s="429"/>
      <c r="U590" s="429"/>
      <c r="V590" s="429"/>
      <c r="W590" s="429"/>
      <c r="X590" s="429"/>
      <c r="Y590" s="429"/>
      <c r="Z590" s="429"/>
      <c r="AA590" s="429"/>
      <c r="AB590" s="429"/>
      <c r="AC590" s="429"/>
      <c r="AD590" s="429"/>
      <c r="AE590" s="429"/>
      <c r="AF590" s="429"/>
      <c r="AG590" s="429"/>
      <c r="AH590" s="429"/>
      <c r="AI590" s="429"/>
      <c r="AJ590" s="429"/>
      <c r="AK590" s="429"/>
      <c r="AL590" s="429"/>
      <c r="AM590" s="429"/>
      <c r="AN590" s="429"/>
      <c r="AO590" s="429"/>
      <c r="AP590" s="429"/>
      <c r="AQ590" s="429"/>
      <c r="AR590" s="429"/>
      <c r="AS590" s="429"/>
      <c r="AT590" s="429"/>
      <c r="AU590" s="429"/>
      <c r="AV590" s="429"/>
    </row>
    <row r="591" spans="1:48" s="364" customFormat="1" ht="13.15" customHeight="1" x14ac:dyDescent="0.2">
      <c r="A591" s="429"/>
      <c r="D591" s="421"/>
      <c r="F591" s="422"/>
      <c r="G591" s="422"/>
      <c r="H591" s="422"/>
      <c r="I591" s="422"/>
      <c r="J591" s="422"/>
      <c r="K591" s="423"/>
      <c r="M591" s="429"/>
      <c r="N591" s="429"/>
      <c r="O591" s="429"/>
      <c r="P591" s="429"/>
      <c r="Q591" s="429"/>
      <c r="R591" s="429"/>
      <c r="S591" s="429"/>
      <c r="T591" s="429"/>
      <c r="U591" s="429"/>
      <c r="V591" s="429"/>
      <c r="W591" s="429"/>
      <c r="X591" s="429"/>
      <c r="Y591" s="429"/>
      <c r="Z591" s="429"/>
      <c r="AA591" s="429"/>
      <c r="AB591" s="429"/>
      <c r="AC591" s="429"/>
      <c r="AD591" s="429"/>
      <c r="AE591" s="429"/>
      <c r="AF591" s="429"/>
      <c r="AG591" s="429"/>
      <c r="AH591" s="429"/>
      <c r="AI591" s="429"/>
      <c r="AJ591" s="429"/>
      <c r="AK591" s="429"/>
      <c r="AL591" s="429"/>
      <c r="AM591" s="429"/>
      <c r="AN591" s="429"/>
      <c r="AO591" s="429"/>
      <c r="AP591" s="429"/>
      <c r="AQ591" s="429"/>
      <c r="AR591" s="429"/>
      <c r="AS591" s="429"/>
      <c r="AT591" s="429"/>
      <c r="AU591" s="429"/>
      <c r="AV591" s="429"/>
    </row>
    <row r="592" spans="1:48" s="364" customFormat="1" ht="13.15" customHeight="1" x14ac:dyDescent="0.2">
      <c r="A592" s="429"/>
      <c r="D592" s="421"/>
      <c r="F592" s="422"/>
      <c r="G592" s="422"/>
      <c r="H592" s="422"/>
      <c r="I592" s="422"/>
      <c r="J592" s="422"/>
      <c r="K592" s="423"/>
      <c r="M592" s="429"/>
      <c r="N592" s="429"/>
      <c r="O592" s="429"/>
      <c r="P592" s="429"/>
      <c r="Q592" s="429"/>
      <c r="R592" s="429"/>
      <c r="S592" s="429"/>
      <c r="T592" s="429"/>
      <c r="U592" s="429"/>
      <c r="V592" s="429"/>
      <c r="W592" s="429"/>
      <c r="X592" s="429"/>
      <c r="Y592" s="429"/>
      <c r="Z592" s="429"/>
      <c r="AA592" s="429"/>
      <c r="AB592" s="429"/>
      <c r="AC592" s="429"/>
      <c r="AD592" s="429"/>
      <c r="AE592" s="429"/>
      <c r="AF592" s="429"/>
      <c r="AG592" s="429"/>
      <c r="AH592" s="429"/>
      <c r="AI592" s="429"/>
      <c r="AJ592" s="429"/>
      <c r="AK592" s="429"/>
      <c r="AL592" s="429"/>
      <c r="AM592" s="429"/>
      <c r="AN592" s="429"/>
      <c r="AO592" s="429"/>
      <c r="AP592" s="429"/>
      <c r="AQ592" s="429"/>
      <c r="AR592" s="429"/>
      <c r="AS592" s="429"/>
      <c r="AT592" s="429"/>
      <c r="AU592" s="429"/>
      <c r="AV592" s="429"/>
    </row>
    <row r="593" spans="1:48" s="364" customFormat="1" ht="13.15" customHeight="1" x14ac:dyDescent="0.2">
      <c r="A593" s="429"/>
      <c r="D593" s="421"/>
      <c r="F593" s="422"/>
      <c r="G593" s="422"/>
      <c r="H593" s="422"/>
      <c r="I593" s="422"/>
      <c r="J593" s="422"/>
      <c r="K593" s="423"/>
      <c r="M593" s="429"/>
      <c r="N593" s="429"/>
      <c r="O593" s="429"/>
      <c r="P593" s="429"/>
      <c r="Q593" s="429"/>
      <c r="R593" s="429"/>
      <c r="S593" s="429"/>
      <c r="T593" s="429"/>
      <c r="U593" s="429"/>
      <c r="V593" s="429"/>
      <c r="W593" s="429"/>
      <c r="X593" s="429"/>
      <c r="Y593" s="429"/>
      <c r="Z593" s="429"/>
      <c r="AA593" s="429"/>
      <c r="AB593" s="429"/>
      <c r="AC593" s="429"/>
      <c r="AD593" s="429"/>
      <c r="AE593" s="429"/>
      <c r="AF593" s="429"/>
      <c r="AG593" s="429"/>
      <c r="AH593" s="429"/>
      <c r="AI593" s="429"/>
      <c r="AJ593" s="429"/>
      <c r="AK593" s="429"/>
      <c r="AL593" s="429"/>
      <c r="AM593" s="429"/>
      <c r="AN593" s="429"/>
      <c r="AO593" s="429"/>
      <c r="AP593" s="429"/>
      <c r="AQ593" s="429"/>
      <c r="AR593" s="429"/>
      <c r="AS593" s="429"/>
      <c r="AT593" s="429"/>
      <c r="AU593" s="429"/>
      <c r="AV593" s="429"/>
    </row>
    <row r="594" spans="1:48" s="364" customFormat="1" ht="13.15" customHeight="1" x14ac:dyDescent="0.2">
      <c r="A594" s="429"/>
      <c r="D594" s="421"/>
      <c r="F594" s="422"/>
      <c r="G594" s="422"/>
      <c r="H594" s="422"/>
      <c r="I594" s="422"/>
      <c r="J594" s="422"/>
      <c r="K594" s="423"/>
      <c r="M594" s="429"/>
      <c r="N594" s="429"/>
      <c r="O594" s="429"/>
      <c r="P594" s="429"/>
      <c r="Q594" s="429"/>
      <c r="R594" s="429"/>
      <c r="S594" s="429"/>
      <c r="T594" s="429"/>
      <c r="U594" s="429"/>
      <c r="V594" s="429"/>
      <c r="W594" s="429"/>
      <c r="X594" s="429"/>
      <c r="Y594" s="429"/>
      <c r="Z594" s="429"/>
      <c r="AA594" s="429"/>
      <c r="AB594" s="429"/>
      <c r="AC594" s="429"/>
      <c r="AD594" s="429"/>
      <c r="AE594" s="429"/>
      <c r="AF594" s="429"/>
      <c r="AG594" s="429"/>
      <c r="AH594" s="429"/>
      <c r="AI594" s="429"/>
      <c r="AJ594" s="429"/>
      <c r="AK594" s="429"/>
      <c r="AL594" s="429"/>
      <c r="AM594" s="429"/>
      <c r="AN594" s="429"/>
      <c r="AO594" s="429"/>
      <c r="AP594" s="429"/>
      <c r="AQ594" s="429"/>
      <c r="AR594" s="429"/>
      <c r="AS594" s="429"/>
      <c r="AT594" s="429"/>
      <c r="AU594" s="429"/>
      <c r="AV594" s="429"/>
    </row>
    <row r="595" spans="1:48" s="364" customFormat="1" ht="13.15" customHeight="1" x14ac:dyDescent="0.2">
      <c r="A595" s="429"/>
      <c r="D595" s="421"/>
      <c r="F595" s="422"/>
      <c r="G595" s="422"/>
      <c r="H595" s="422"/>
      <c r="I595" s="422"/>
      <c r="J595" s="422"/>
      <c r="K595" s="423"/>
      <c r="M595" s="429"/>
      <c r="N595" s="429"/>
      <c r="O595" s="429"/>
      <c r="P595" s="429"/>
      <c r="Q595" s="429"/>
      <c r="R595" s="429"/>
      <c r="S595" s="429"/>
      <c r="T595" s="429"/>
      <c r="U595" s="429"/>
      <c r="V595" s="429"/>
      <c r="W595" s="429"/>
      <c r="X595" s="429"/>
      <c r="Y595" s="429"/>
      <c r="Z595" s="429"/>
      <c r="AA595" s="429"/>
      <c r="AB595" s="429"/>
      <c r="AC595" s="429"/>
      <c r="AD595" s="429"/>
      <c r="AE595" s="429"/>
      <c r="AF595" s="429"/>
      <c r="AG595" s="429"/>
      <c r="AH595" s="429"/>
      <c r="AI595" s="429"/>
      <c r="AJ595" s="429"/>
      <c r="AK595" s="429"/>
      <c r="AL595" s="429"/>
      <c r="AM595" s="429"/>
      <c r="AN595" s="429"/>
      <c r="AO595" s="429"/>
      <c r="AP595" s="429"/>
      <c r="AQ595" s="429"/>
      <c r="AR595" s="429"/>
      <c r="AS595" s="429"/>
      <c r="AT595" s="429"/>
      <c r="AU595" s="429"/>
      <c r="AV595" s="429"/>
    </row>
    <row r="596" spans="1:48" s="364" customFormat="1" ht="13.15" customHeight="1" x14ac:dyDescent="0.2">
      <c r="A596" s="429"/>
      <c r="D596" s="421"/>
      <c r="F596" s="422"/>
      <c r="G596" s="422"/>
      <c r="H596" s="422"/>
      <c r="I596" s="422"/>
      <c r="J596" s="422"/>
      <c r="K596" s="423"/>
      <c r="M596" s="429"/>
      <c r="N596" s="429"/>
      <c r="O596" s="429"/>
      <c r="P596" s="429"/>
      <c r="Q596" s="429"/>
      <c r="R596" s="429"/>
      <c r="S596" s="429"/>
      <c r="T596" s="429"/>
      <c r="U596" s="429"/>
      <c r="V596" s="429"/>
      <c r="W596" s="429"/>
      <c r="X596" s="429"/>
      <c r="Y596" s="429"/>
      <c r="Z596" s="429"/>
      <c r="AA596" s="429"/>
      <c r="AB596" s="429"/>
      <c r="AC596" s="429"/>
      <c r="AD596" s="429"/>
      <c r="AE596" s="429"/>
      <c r="AF596" s="429"/>
      <c r="AG596" s="429"/>
      <c r="AH596" s="429"/>
      <c r="AI596" s="429"/>
      <c r="AJ596" s="429"/>
      <c r="AK596" s="429"/>
      <c r="AL596" s="429"/>
      <c r="AM596" s="429"/>
      <c r="AN596" s="429"/>
      <c r="AO596" s="429"/>
      <c r="AP596" s="429"/>
      <c r="AQ596" s="429"/>
      <c r="AR596" s="429"/>
      <c r="AS596" s="429"/>
      <c r="AT596" s="429"/>
      <c r="AU596" s="429"/>
      <c r="AV596" s="429"/>
    </row>
    <row r="597" spans="1:48" s="364" customFormat="1" ht="13.15" customHeight="1" x14ac:dyDescent="0.2">
      <c r="A597" s="429"/>
      <c r="D597" s="421"/>
      <c r="F597" s="422"/>
      <c r="G597" s="422"/>
      <c r="H597" s="422"/>
      <c r="I597" s="422"/>
      <c r="J597" s="422"/>
      <c r="K597" s="423"/>
      <c r="M597" s="429"/>
      <c r="N597" s="429"/>
      <c r="O597" s="429"/>
      <c r="P597" s="429"/>
      <c r="Q597" s="429"/>
      <c r="R597" s="429"/>
      <c r="S597" s="429"/>
      <c r="T597" s="429"/>
      <c r="U597" s="429"/>
      <c r="V597" s="429"/>
      <c r="W597" s="429"/>
      <c r="X597" s="429"/>
      <c r="Y597" s="429"/>
      <c r="Z597" s="429"/>
      <c r="AA597" s="429"/>
      <c r="AB597" s="429"/>
      <c r="AC597" s="429"/>
      <c r="AD597" s="429"/>
      <c r="AE597" s="429"/>
      <c r="AF597" s="429"/>
      <c r="AG597" s="429"/>
      <c r="AH597" s="429"/>
      <c r="AI597" s="429"/>
      <c r="AJ597" s="429"/>
      <c r="AK597" s="429"/>
      <c r="AL597" s="429"/>
      <c r="AM597" s="429"/>
      <c r="AN597" s="429"/>
      <c r="AO597" s="429"/>
      <c r="AP597" s="429"/>
      <c r="AQ597" s="429"/>
      <c r="AR597" s="429"/>
      <c r="AS597" s="429"/>
      <c r="AT597" s="429"/>
      <c r="AU597" s="429"/>
      <c r="AV597" s="429"/>
    </row>
    <row r="598" spans="1:48" s="364" customFormat="1" ht="13.15" customHeight="1" x14ac:dyDescent="0.2">
      <c r="A598" s="429"/>
      <c r="D598" s="421"/>
      <c r="F598" s="422"/>
      <c r="G598" s="422"/>
      <c r="H598" s="422"/>
      <c r="I598" s="422"/>
      <c r="J598" s="422"/>
      <c r="K598" s="423"/>
      <c r="M598" s="429"/>
      <c r="N598" s="429"/>
      <c r="O598" s="429"/>
      <c r="P598" s="429"/>
      <c r="Q598" s="429"/>
      <c r="R598" s="429"/>
      <c r="S598" s="429"/>
      <c r="T598" s="429"/>
      <c r="U598" s="429"/>
      <c r="V598" s="429"/>
      <c r="W598" s="429"/>
      <c r="X598" s="429"/>
      <c r="Y598" s="429"/>
      <c r="Z598" s="429"/>
      <c r="AA598" s="429"/>
      <c r="AB598" s="429"/>
      <c r="AC598" s="429"/>
      <c r="AD598" s="429"/>
      <c r="AE598" s="429"/>
      <c r="AF598" s="429"/>
      <c r="AG598" s="429"/>
      <c r="AH598" s="429"/>
      <c r="AI598" s="429"/>
      <c r="AJ598" s="429"/>
      <c r="AK598" s="429"/>
      <c r="AL598" s="429"/>
      <c r="AM598" s="429"/>
      <c r="AN598" s="429"/>
      <c r="AO598" s="429"/>
      <c r="AP598" s="429"/>
      <c r="AQ598" s="429"/>
      <c r="AR598" s="429"/>
      <c r="AS598" s="429"/>
      <c r="AT598" s="429"/>
      <c r="AU598" s="429"/>
      <c r="AV598" s="429"/>
    </row>
    <row r="599" spans="1:48" s="364" customFormat="1" ht="13.15" customHeight="1" x14ac:dyDescent="0.2">
      <c r="A599" s="429"/>
      <c r="D599" s="421"/>
      <c r="F599" s="422"/>
      <c r="G599" s="422"/>
      <c r="H599" s="422"/>
      <c r="I599" s="422"/>
      <c r="J599" s="422"/>
      <c r="K599" s="423"/>
      <c r="M599" s="429"/>
      <c r="N599" s="429"/>
      <c r="O599" s="429"/>
      <c r="P599" s="429"/>
      <c r="Q599" s="429"/>
      <c r="R599" s="429"/>
      <c r="S599" s="429"/>
      <c r="T599" s="429"/>
      <c r="U599" s="429"/>
      <c r="V599" s="429"/>
      <c r="W599" s="429"/>
      <c r="X599" s="429"/>
      <c r="Y599" s="429"/>
      <c r="Z599" s="429"/>
      <c r="AA599" s="429"/>
      <c r="AB599" s="429"/>
      <c r="AC599" s="429"/>
      <c r="AD599" s="429"/>
      <c r="AE599" s="429"/>
      <c r="AF599" s="429"/>
      <c r="AG599" s="429"/>
      <c r="AH599" s="429"/>
      <c r="AI599" s="429"/>
      <c r="AJ599" s="429"/>
      <c r="AK599" s="429"/>
      <c r="AL599" s="429"/>
      <c r="AM599" s="429"/>
      <c r="AN599" s="429"/>
      <c r="AO599" s="429"/>
      <c r="AP599" s="429"/>
      <c r="AQ599" s="429"/>
      <c r="AR599" s="429"/>
      <c r="AS599" s="429"/>
      <c r="AT599" s="429"/>
      <c r="AU599" s="429"/>
      <c r="AV599" s="429"/>
    </row>
    <row r="600" spans="1:48" s="364" customFormat="1" ht="13.15" customHeight="1" x14ac:dyDescent="0.2">
      <c r="A600" s="429"/>
      <c r="D600" s="421"/>
      <c r="F600" s="422"/>
      <c r="G600" s="422"/>
      <c r="H600" s="422"/>
      <c r="I600" s="422"/>
      <c r="J600" s="422"/>
      <c r="K600" s="423"/>
      <c r="M600" s="429"/>
      <c r="N600" s="429"/>
      <c r="O600" s="429"/>
      <c r="P600" s="429"/>
      <c r="Q600" s="429"/>
      <c r="R600" s="429"/>
      <c r="S600" s="429"/>
      <c r="T600" s="429"/>
      <c r="U600" s="429"/>
      <c r="V600" s="429"/>
      <c r="W600" s="429"/>
      <c r="X600" s="429"/>
      <c r="Y600" s="429"/>
      <c r="Z600" s="429"/>
      <c r="AA600" s="429"/>
      <c r="AB600" s="429"/>
      <c r="AC600" s="429"/>
      <c r="AD600" s="429"/>
      <c r="AE600" s="429"/>
      <c r="AF600" s="429"/>
      <c r="AG600" s="429"/>
      <c r="AH600" s="429"/>
      <c r="AI600" s="429"/>
      <c r="AJ600" s="429"/>
      <c r="AK600" s="429"/>
      <c r="AL600" s="429"/>
      <c r="AM600" s="429"/>
      <c r="AN600" s="429"/>
      <c r="AO600" s="429"/>
      <c r="AP600" s="429"/>
      <c r="AQ600" s="429"/>
      <c r="AR600" s="429"/>
      <c r="AS600" s="429"/>
      <c r="AT600" s="429"/>
      <c r="AU600" s="429"/>
      <c r="AV600" s="429"/>
    </row>
    <row r="601" spans="1:48" s="364" customFormat="1" ht="13.15" customHeight="1" x14ac:dyDescent="0.2">
      <c r="A601" s="429"/>
      <c r="D601" s="421"/>
      <c r="F601" s="422"/>
      <c r="G601" s="422"/>
      <c r="H601" s="422"/>
      <c r="I601" s="422"/>
      <c r="J601" s="422"/>
      <c r="K601" s="423"/>
      <c r="M601" s="429"/>
      <c r="N601" s="429"/>
      <c r="O601" s="429"/>
      <c r="P601" s="429"/>
      <c r="Q601" s="429"/>
      <c r="R601" s="429"/>
      <c r="S601" s="429"/>
      <c r="T601" s="429"/>
      <c r="U601" s="429"/>
      <c r="V601" s="429"/>
      <c r="W601" s="429"/>
      <c r="X601" s="429"/>
      <c r="Y601" s="429"/>
      <c r="Z601" s="429"/>
      <c r="AA601" s="429"/>
      <c r="AB601" s="429"/>
      <c r="AC601" s="429"/>
      <c r="AD601" s="429"/>
      <c r="AE601" s="429"/>
      <c r="AF601" s="429"/>
      <c r="AG601" s="429"/>
      <c r="AH601" s="429"/>
      <c r="AI601" s="429"/>
      <c r="AJ601" s="429"/>
      <c r="AK601" s="429"/>
      <c r="AL601" s="429"/>
      <c r="AM601" s="429"/>
      <c r="AN601" s="429"/>
      <c r="AO601" s="429"/>
      <c r="AP601" s="429"/>
      <c r="AQ601" s="429"/>
      <c r="AR601" s="429"/>
      <c r="AS601" s="429"/>
      <c r="AT601" s="429"/>
      <c r="AU601" s="429"/>
      <c r="AV601" s="429"/>
    </row>
    <row r="602" spans="1:48" s="364" customFormat="1" ht="13.15" customHeight="1" x14ac:dyDescent="0.2">
      <c r="A602" s="429"/>
      <c r="D602" s="421"/>
      <c r="F602" s="422"/>
      <c r="G602" s="422"/>
      <c r="H602" s="422"/>
      <c r="I602" s="422"/>
      <c r="J602" s="422"/>
      <c r="K602" s="423"/>
      <c r="M602" s="429"/>
      <c r="N602" s="429"/>
      <c r="O602" s="429"/>
      <c r="P602" s="429"/>
      <c r="Q602" s="429"/>
      <c r="R602" s="429"/>
      <c r="S602" s="429"/>
      <c r="T602" s="429"/>
      <c r="U602" s="429"/>
      <c r="V602" s="429"/>
      <c r="W602" s="429"/>
      <c r="X602" s="429"/>
      <c r="Y602" s="429"/>
      <c r="Z602" s="429"/>
      <c r="AA602" s="429"/>
      <c r="AB602" s="429"/>
      <c r="AC602" s="429"/>
      <c r="AD602" s="429"/>
      <c r="AE602" s="429"/>
      <c r="AF602" s="429"/>
      <c r="AG602" s="429"/>
      <c r="AH602" s="429"/>
      <c r="AI602" s="429"/>
      <c r="AJ602" s="429"/>
      <c r="AK602" s="429"/>
      <c r="AL602" s="429"/>
      <c r="AM602" s="429"/>
      <c r="AN602" s="429"/>
      <c r="AO602" s="429"/>
      <c r="AP602" s="429"/>
      <c r="AQ602" s="429"/>
      <c r="AR602" s="429"/>
      <c r="AS602" s="429"/>
      <c r="AT602" s="429"/>
      <c r="AU602" s="429"/>
      <c r="AV602" s="429"/>
    </row>
    <row r="603" spans="1:48" s="364" customFormat="1" ht="13.15" customHeight="1" x14ac:dyDescent="0.2">
      <c r="A603" s="429"/>
      <c r="D603" s="421"/>
      <c r="F603" s="422"/>
      <c r="G603" s="422"/>
      <c r="H603" s="422"/>
      <c r="I603" s="422"/>
      <c r="J603" s="422"/>
      <c r="K603" s="423"/>
      <c r="M603" s="429"/>
      <c r="N603" s="429"/>
      <c r="O603" s="429"/>
      <c r="P603" s="429"/>
      <c r="Q603" s="429"/>
      <c r="R603" s="429"/>
      <c r="S603" s="429"/>
      <c r="T603" s="429"/>
      <c r="U603" s="429"/>
      <c r="V603" s="429"/>
      <c r="W603" s="429"/>
      <c r="X603" s="429"/>
      <c r="Y603" s="429"/>
      <c r="Z603" s="429"/>
      <c r="AA603" s="429"/>
      <c r="AB603" s="429"/>
      <c r="AC603" s="429"/>
      <c r="AD603" s="429"/>
      <c r="AE603" s="429"/>
      <c r="AF603" s="429"/>
      <c r="AG603" s="429"/>
      <c r="AH603" s="429"/>
      <c r="AI603" s="429"/>
      <c r="AJ603" s="429"/>
      <c r="AK603" s="429"/>
      <c r="AL603" s="429"/>
      <c r="AM603" s="429"/>
      <c r="AN603" s="429"/>
      <c r="AO603" s="429"/>
      <c r="AP603" s="429"/>
      <c r="AQ603" s="429"/>
      <c r="AR603" s="429"/>
      <c r="AS603" s="429"/>
      <c r="AT603" s="429"/>
      <c r="AU603" s="429"/>
      <c r="AV603" s="429"/>
    </row>
    <row r="604" spans="1:48" s="364" customFormat="1" ht="13.15" customHeight="1" x14ac:dyDescent="0.2">
      <c r="A604" s="429"/>
      <c r="D604" s="421"/>
      <c r="F604" s="422"/>
      <c r="G604" s="422"/>
      <c r="H604" s="422"/>
      <c r="I604" s="422"/>
      <c r="J604" s="422"/>
      <c r="K604" s="423"/>
      <c r="M604" s="429"/>
      <c r="N604" s="429"/>
      <c r="O604" s="429"/>
      <c r="P604" s="429"/>
      <c r="Q604" s="429"/>
      <c r="R604" s="429"/>
      <c r="S604" s="429"/>
      <c r="T604" s="429"/>
      <c r="U604" s="429"/>
      <c r="V604" s="429"/>
      <c r="W604" s="429"/>
      <c r="X604" s="429"/>
      <c r="Y604" s="429"/>
      <c r="Z604" s="429"/>
      <c r="AA604" s="429"/>
      <c r="AB604" s="429"/>
      <c r="AC604" s="429"/>
      <c r="AD604" s="429"/>
      <c r="AE604" s="429"/>
      <c r="AF604" s="429"/>
      <c r="AG604" s="429"/>
      <c r="AH604" s="429"/>
      <c r="AI604" s="429"/>
      <c r="AJ604" s="429"/>
      <c r="AK604" s="429"/>
      <c r="AL604" s="429"/>
      <c r="AM604" s="429"/>
      <c r="AN604" s="429"/>
      <c r="AO604" s="429"/>
      <c r="AP604" s="429"/>
      <c r="AQ604" s="429"/>
      <c r="AR604" s="429"/>
      <c r="AS604" s="429"/>
      <c r="AT604" s="429"/>
      <c r="AU604" s="429"/>
      <c r="AV604" s="429"/>
    </row>
    <row r="605" spans="1:48" s="364" customFormat="1" ht="13.15" customHeight="1" x14ac:dyDescent="0.2">
      <c r="A605" s="429"/>
      <c r="D605" s="421"/>
      <c r="F605" s="422"/>
      <c r="G605" s="422"/>
      <c r="H605" s="422"/>
      <c r="I605" s="422"/>
      <c r="J605" s="422"/>
      <c r="K605" s="423"/>
      <c r="M605" s="429"/>
      <c r="N605" s="429"/>
      <c r="O605" s="429"/>
      <c r="P605" s="429"/>
      <c r="Q605" s="429"/>
      <c r="R605" s="429"/>
      <c r="S605" s="429"/>
      <c r="T605" s="429"/>
      <c r="U605" s="429"/>
      <c r="V605" s="429"/>
      <c r="W605" s="429"/>
      <c r="X605" s="429"/>
      <c r="Y605" s="429"/>
      <c r="Z605" s="429"/>
      <c r="AA605" s="429"/>
      <c r="AB605" s="429"/>
      <c r="AC605" s="429"/>
      <c r="AD605" s="429"/>
      <c r="AE605" s="429"/>
      <c r="AF605" s="429"/>
      <c r="AG605" s="429"/>
      <c r="AH605" s="429"/>
      <c r="AI605" s="429"/>
      <c r="AJ605" s="429"/>
      <c r="AK605" s="429"/>
      <c r="AL605" s="429"/>
      <c r="AM605" s="429"/>
      <c r="AN605" s="429"/>
      <c r="AO605" s="429"/>
      <c r="AP605" s="429"/>
      <c r="AQ605" s="429"/>
      <c r="AR605" s="429"/>
      <c r="AS605" s="429"/>
      <c r="AT605" s="429"/>
      <c r="AU605" s="429"/>
      <c r="AV605" s="429"/>
    </row>
    <row r="606" spans="1:48" s="364" customFormat="1" ht="13.15" customHeight="1" x14ac:dyDescent="0.2">
      <c r="A606" s="429"/>
      <c r="D606" s="421"/>
      <c r="F606" s="422"/>
      <c r="G606" s="422"/>
      <c r="H606" s="422"/>
      <c r="I606" s="422"/>
      <c r="J606" s="422"/>
      <c r="K606" s="423"/>
      <c r="M606" s="429"/>
      <c r="N606" s="429"/>
      <c r="O606" s="429"/>
      <c r="P606" s="429"/>
      <c r="Q606" s="429"/>
      <c r="R606" s="429"/>
      <c r="S606" s="429"/>
      <c r="T606" s="429"/>
      <c r="U606" s="429"/>
      <c r="V606" s="429"/>
      <c r="W606" s="429"/>
      <c r="X606" s="429"/>
      <c r="Y606" s="429"/>
      <c r="Z606" s="429"/>
      <c r="AA606" s="429"/>
      <c r="AB606" s="429"/>
      <c r="AC606" s="429"/>
      <c r="AD606" s="429"/>
      <c r="AE606" s="429"/>
      <c r="AF606" s="429"/>
      <c r="AG606" s="429"/>
      <c r="AH606" s="429"/>
      <c r="AI606" s="429"/>
      <c r="AJ606" s="429"/>
      <c r="AK606" s="429"/>
      <c r="AL606" s="429"/>
      <c r="AM606" s="429"/>
      <c r="AN606" s="429"/>
      <c r="AO606" s="429"/>
      <c r="AP606" s="429"/>
      <c r="AQ606" s="429"/>
      <c r="AR606" s="429"/>
      <c r="AS606" s="429"/>
      <c r="AT606" s="429"/>
      <c r="AU606" s="429"/>
      <c r="AV606" s="429"/>
    </row>
    <row r="607" spans="1:48" s="364" customFormat="1" ht="13.15" customHeight="1" x14ac:dyDescent="0.2">
      <c r="A607" s="429"/>
      <c r="D607" s="421"/>
      <c r="F607" s="422"/>
      <c r="G607" s="422"/>
      <c r="H607" s="422"/>
      <c r="I607" s="422"/>
      <c r="J607" s="422"/>
      <c r="K607" s="423"/>
      <c r="M607" s="429"/>
      <c r="N607" s="429"/>
      <c r="O607" s="429"/>
      <c r="P607" s="429"/>
      <c r="Q607" s="429"/>
      <c r="R607" s="429"/>
      <c r="S607" s="429"/>
      <c r="T607" s="429"/>
      <c r="U607" s="429"/>
      <c r="V607" s="429"/>
      <c r="W607" s="429"/>
      <c r="X607" s="429"/>
      <c r="Y607" s="429"/>
      <c r="Z607" s="429"/>
      <c r="AA607" s="429"/>
      <c r="AB607" s="429"/>
      <c r="AC607" s="429"/>
      <c r="AD607" s="429"/>
      <c r="AE607" s="429"/>
      <c r="AF607" s="429"/>
      <c r="AG607" s="429"/>
      <c r="AH607" s="429"/>
      <c r="AI607" s="429"/>
      <c r="AJ607" s="429"/>
      <c r="AK607" s="429"/>
      <c r="AL607" s="429"/>
      <c r="AM607" s="429"/>
      <c r="AN607" s="429"/>
      <c r="AO607" s="429"/>
      <c r="AP607" s="429"/>
      <c r="AQ607" s="429"/>
      <c r="AR607" s="429"/>
      <c r="AS607" s="429"/>
      <c r="AT607" s="429"/>
      <c r="AU607" s="429"/>
      <c r="AV607" s="429"/>
    </row>
    <row r="608" spans="1:48" s="364" customFormat="1" ht="13.15" customHeight="1" x14ac:dyDescent="0.2">
      <c r="A608" s="429"/>
      <c r="D608" s="421"/>
      <c r="F608" s="422"/>
      <c r="G608" s="422"/>
      <c r="H608" s="422"/>
      <c r="I608" s="422"/>
      <c r="J608" s="422"/>
      <c r="K608" s="423"/>
      <c r="M608" s="429"/>
      <c r="N608" s="429"/>
      <c r="O608" s="429"/>
      <c r="P608" s="429"/>
      <c r="Q608" s="429"/>
      <c r="R608" s="429"/>
      <c r="S608" s="429"/>
      <c r="T608" s="429"/>
      <c r="U608" s="429"/>
      <c r="V608" s="429"/>
      <c r="W608" s="429"/>
      <c r="X608" s="429"/>
      <c r="Y608" s="429"/>
      <c r="Z608" s="429"/>
      <c r="AA608" s="429"/>
      <c r="AB608" s="429"/>
      <c r="AC608" s="429"/>
      <c r="AD608" s="429"/>
      <c r="AE608" s="429"/>
      <c r="AF608" s="429"/>
      <c r="AG608" s="429"/>
      <c r="AH608" s="429"/>
      <c r="AI608" s="429"/>
      <c r="AJ608" s="429"/>
      <c r="AK608" s="429"/>
      <c r="AL608" s="429"/>
      <c r="AM608" s="429"/>
      <c r="AN608" s="429"/>
      <c r="AO608" s="429"/>
      <c r="AP608" s="429"/>
      <c r="AQ608" s="429"/>
      <c r="AR608" s="429"/>
      <c r="AS608" s="429"/>
      <c r="AT608" s="429"/>
      <c r="AU608" s="429"/>
      <c r="AV608" s="429"/>
    </row>
    <row r="609" spans="1:48" s="364" customFormat="1" ht="13.15" customHeight="1" x14ac:dyDescent="0.2">
      <c r="A609" s="429"/>
      <c r="D609" s="421"/>
      <c r="F609" s="422"/>
      <c r="G609" s="422"/>
      <c r="H609" s="422"/>
      <c r="I609" s="422"/>
      <c r="J609" s="422"/>
      <c r="K609" s="423"/>
      <c r="M609" s="429"/>
      <c r="N609" s="429"/>
      <c r="O609" s="429"/>
      <c r="P609" s="429"/>
      <c r="Q609" s="429"/>
      <c r="R609" s="429"/>
      <c r="S609" s="429"/>
      <c r="T609" s="429"/>
      <c r="U609" s="429"/>
      <c r="V609" s="429"/>
      <c r="W609" s="429"/>
      <c r="X609" s="429"/>
      <c r="Y609" s="429"/>
      <c r="Z609" s="429"/>
      <c r="AA609" s="429"/>
      <c r="AB609" s="429"/>
      <c r="AC609" s="429"/>
      <c r="AD609" s="429"/>
      <c r="AE609" s="429"/>
      <c r="AF609" s="429"/>
      <c r="AG609" s="429"/>
      <c r="AH609" s="429"/>
      <c r="AI609" s="429"/>
      <c r="AJ609" s="429"/>
      <c r="AK609" s="429"/>
      <c r="AL609" s="429"/>
      <c r="AM609" s="429"/>
      <c r="AN609" s="429"/>
      <c r="AO609" s="429"/>
      <c r="AP609" s="429"/>
      <c r="AQ609" s="429"/>
      <c r="AR609" s="429"/>
      <c r="AS609" s="429"/>
      <c r="AT609" s="429"/>
      <c r="AU609" s="429"/>
      <c r="AV609" s="429"/>
    </row>
    <row r="610" spans="1:48" s="364" customFormat="1" ht="13.15" customHeight="1" x14ac:dyDescent="0.2">
      <c r="A610" s="429"/>
      <c r="D610" s="421"/>
      <c r="F610" s="422"/>
      <c r="G610" s="422"/>
      <c r="H610" s="422"/>
      <c r="I610" s="422"/>
      <c r="J610" s="422"/>
      <c r="K610" s="423"/>
      <c r="M610" s="429"/>
      <c r="N610" s="429"/>
      <c r="O610" s="429"/>
      <c r="P610" s="429"/>
      <c r="Q610" s="429"/>
      <c r="R610" s="429"/>
      <c r="S610" s="429"/>
      <c r="T610" s="429"/>
      <c r="U610" s="429"/>
      <c r="V610" s="429"/>
      <c r="W610" s="429"/>
      <c r="X610" s="429"/>
      <c r="Y610" s="429"/>
      <c r="Z610" s="429"/>
      <c r="AA610" s="429"/>
      <c r="AB610" s="429"/>
      <c r="AC610" s="429"/>
      <c r="AD610" s="429"/>
      <c r="AE610" s="429"/>
      <c r="AF610" s="429"/>
      <c r="AG610" s="429"/>
      <c r="AH610" s="429"/>
      <c r="AI610" s="429"/>
      <c r="AJ610" s="429"/>
      <c r="AK610" s="429"/>
      <c r="AL610" s="429"/>
      <c r="AM610" s="429"/>
      <c r="AN610" s="429"/>
      <c r="AO610" s="429"/>
      <c r="AP610" s="429"/>
      <c r="AQ610" s="429"/>
      <c r="AR610" s="429"/>
      <c r="AS610" s="429"/>
      <c r="AT610" s="429"/>
      <c r="AU610" s="429"/>
      <c r="AV610" s="429"/>
    </row>
    <row r="611" spans="1:48" s="364" customFormat="1" ht="13.15" customHeight="1" x14ac:dyDescent="0.2">
      <c r="A611" s="429"/>
      <c r="D611" s="421"/>
      <c r="F611" s="422"/>
      <c r="G611" s="422"/>
      <c r="H611" s="422"/>
      <c r="I611" s="422"/>
      <c r="J611" s="422"/>
      <c r="K611" s="423"/>
      <c r="M611" s="429"/>
      <c r="N611" s="429"/>
      <c r="O611" s="429"/>
      <c r="P611" s="429"/>
      <c r="Q611" s="429"/>
      <c r="R611" s="429"/>
      <c r="S611" s="429"/>
      <c r="T611" s="429"/>
      <c r="U611" s="429"/>
      <c r="V611" s="429"/>
      <c r="W611" s="429"/>
      <c r="X611" s="429"/>
      <c r="Y611" s="429"/>
      <c r="Z611" s="429"/>
      <c r="AA611" s="429"/>
      <c r="AB611" s="429"/>
      <c r="AC611" s="429"/>
      <c r="AD611" s="429"/>
      <c r="AE611" s="429"/>
      <c r="AF611" s="429"/>
      <c r="AG611" s="429"/>
      <c r="AH611" s="429"/>
      <c r="AI611" s="429"/>
      <c r="AJ611" s="429"/>
      <c r="AK611" s="429"/>
      <c r="AL611" s="429"/>
      <c r="AM611" s="429"/>
      <c r="AN611" s="429"/>
      <c r="AO611" s="429"/>
      <c r="AP611" s="429"/>
      <c r="AQ611" s="429"/>
      <c r="AR611" s="429"/>
      <c r="AS611" s="429"/>
      <c r="AT611" s="429"/>
      <c r="AU611" s="429"/>
      <c r="AV611" s="429"/>
    </row>
    <row r="612" spans="1:48" s="364" customFormat="1" ht="13.15" customHeight="1" x14ac:dyDescent="0.2">
      <c r="A612" s="429"/>
      <c r="D612" s="421"/>
      <c r="F612" s="422"/>
      <c r="G612" s="422"/>
      <c r="H612" s="422"/>
      <c r="I612" s="422"/>
      <c r="J612" s="422"/>
      <c r="K612" s="423"/>
      <c r="M612" s="429"/>
      <c r="N612" s="429"/>
      <c r="O612" s="429"/>
      <c r="P612" s="429"/>
      <c r="Q612" s="429"/>
      <c r="R612" s="429"/>
      <c r="S612" s="429"/>
      <c r="T612" s="429"/>
      <c r="U612" s="429"/>
      <c r="V612" s="429"/>
      <c r="W612" s="429"/>
      <c r="X612" s="429"/>
      <c r="Y612" s="429"/>
      <c r="Z612" s="429"/>
      <c r="AA612" s="429"/>
      <c r="AB612" s="429"/>
      <c r="AC612" s="429"/>
      <c r="AD612" s="429"/>
      <c r="AE612" s="429"/>
      <c r="AF612" s="429"/>
      <c r="AG612" s="429"/>
      <c r="AH612" s="429"/>
      <c r="AI612" s="429"/>
      <c r="AJ612" s="429"/>
      <c r="AK612" s="429"/>
      <c r="AL612" s="429"/>
      <c r="AM612" s="429"/>
      <c r="AN612" s="429"/>
      <c r="AO612" s="429"/>
      <c r="AP612" s="429"/>
      <c r="AQ612" s="429"/>
      <c r="AR612" s="429"/>
      <c r="AS612" s="429"/>
      <c r="AT612" s="429"/>
      <c r="AU612" s="429"/>
      <c r="AV612" s="429"/>
    </row>
    <row r="613" spans="1:48" s="364" customFormat="1" ht="13.15" customHeight="1" x14ac:dyDescent="0.2">
      <c r="A613" s="429"/>
      <c r="D613" s="421"/>
      <c r="F613" s="422"/>
      <c r="G613" s="422"/>
      <c r="H613" s="422"/>
      <c r="I613" s="422"/>
      <c r="J613" s="422"/>
      <c r="K613" s="423"/>
      <c r="M613" s="429"/>
      <c r="N613" s="429"/>
      <c r="O613" s="429"/>
      <c r="P613" s="429"/>
      <c r="Q613" s="429"/>
      <c r="R613" s="429"/>
      <c r="S613" s="429"/>
      <c r="T613" s="429"/>
      <c r="U613" s="429"/>
      <c r="V613" s="429"/>
      <c r="W613" s="429"/>
      <c r="X613" s="429"/>
      <c r="Y613" s="429"/>
      <c r="Z613" s="429"/>
      <c r="AA613" s="429"/>
      <c r="AB613" s="429"/>
      <c r="AC613" s="429"/>
      <c r="AD613" s="429"/>
      <c r="AE613" s="429"/>
      <c r="AF613" s="429"/>
      <c r="AG613" s="429"/>
      <c r="AH613" s="429"/>
      <c r="AI613" s="429"/>
      <c r="AJ613" s="429"/>
      <c r="AK613" s="429"/>
      <c r="AL613" s="429"/>
      <c r="AM613" s="429"/>
      <c r="AN613" s="429"/>
      <c r="AO613" s="429"/>
      <c r="AP613" s="429"/>
      <c r="AQ613" s="429"/>
      <c r="AR613" s="429"/>
      <c r="AS613" s="429"/>
      <c r="AT613" s="429"/>
      <c r="AU613" s="429"/>
      <c r="AV613" s="429"/>
    </row>
    <row r="614" spans="1:48" s="364" customFormat="1" ht="13.15" customHeight="1" x14ac:dyDescent="0.2">
      <c r="A614" s="429"/>
      <c r="D614" s="421"/>
      <c r="F614" s="422"/>
      <c r="G614" s="422"/>
      <c r="H614" s="422"/>
      <c r="I614" s="422"/>
      <c r="J614" s="422"/>
      <c r="K614" s="423"/>
      <c r="M614" s="429"/>
      <c r="N614" s="429"/>
      <c r="O614" s="429"/>
      <c r="P614" s="429"/>
      <c r="Q614" s="429"/>
      <c r="R614" s="429"/>
      <c r="S614" s="429"/>
      <c r="T614" s="429"/>
      <c r="U614" s="429"/>
      <c r="V614" s="429"/>
      <c r="W614" s="429"/>
      <c r="X614" s="429"/>
      <c r="Y614" s="429"/>
      <c r="Z614" s="429"/>
      <c r="AA614" s="429"/>
      <c r="AB614" s="429"/>
      <c r="AC614" s="429"/>
      <c r="AD614" s="429"/>
      <c r="AE614" s="429"/>
      <c r="AF614" s="429"/>
      <c r="AG614" s="429"/>
      <c r="AH614" s="429"/>
      <c r="AI614" s="429"/>
      <c r="AJ614" s="429"/>
      <c r="AK614" s="429"/>
      <c r="AL614" s="429"/>
      <c r="AM614" s="429"/>
      <c r="AN614" s="429"/>
      <c r="AO614" s="429"/>
      <c r="AP614" s="429"/>
      <c r="AQ614" s="429"/>
      <c r="AR614" s="429"/>
      <c r="AS614" s="429"/>
      <c r="AT614" s="429"/>
      <c r="AU614" s="429"/>
      <c r="AV614" s="429"/>
    </row>
    <row r="615" spans="1:48" s="364" customFormat="1" ht="13.15" customHeight="1" x14ac:dyDescent="0.2">
      <c r="A615" s="429"/>
      <c r="D615" s="421"/>
      <c r="F615" s="422"/>
      <c r="G615" s="422"/>
      <c r="H615" s="422"/>
      <c r="I615" s="422"/>
      <c r="J615" s="422"/>
      <c r="K615" s="423"/>
      <c r="M615" s="429"/>
      <c r="N615" s="429"/>
      <c r="O615" s="429"/>
      <c r="P615" s="429"/>
      <c r="Q615" s="429"/>
      <c r="R615" s="429"/>
      <c r="S615" s="429"/>
      <c r="T615" s="429"/>
      <c r="U615" s="429"/>
      <c r="V615" s="429"/>
      <c r="W615" s="429"/>
      <c r="X615" s="429"/>
      <c r="Y615" s="429"/>
      <c r="Z615" s="429"/>
      <c r="AA615" s="429"/>
      <c r="AB615" s="429"/>
      <c r="AC615" s="429"/>
      <c r="AD615" s="429"/>
      <c r="AE615" s="429"/>
      <c r="AF615" s="429"/>
      <c r="AG615" s="429"/>
      <c r="AH615" s="429"/>
      <c r="AI615" s="429"/>
      <c r="AJ615" s="429"/>
      <c r="AK615" s="429"/>
      <c r="AL615" s="429"/>
      <c r="AM615" s="429"/>
      <c r="AN615" s="429"/>
      <c r="AO615" s="429"/>
      <c r="AP615" s="429"/>
      <c r="AQ615" s="429"/>
      <c r="AR615" s="429"/>
      <c r="AS615" s="429"/>
      <c r="AT615" s="429"/>
      <c r="AU615" s="429"/>
      <c r="AV615" s="429"/>
    </row>
    <row r="616" spans="1:48" s="364" customFormat="1" ht="13.15" customHeight="1" x14ac:dyDescent="0.2">
      <c r="A616" s="429"/>
      <c r="D616" s="421"/>
      <c r="F616" s="422"/>
      <c r="G616" s="422"/>
      <c r="H616" s="422"/>
      <c r="I616" s="422"/>
      <c r="J616" s="422"/>
      <c r="K616" s="423"/>
      <c r="M616" s="429"/>
      <c r="N616" s="429"/>
      <c r="O616" s="429"/>
      <c r="P616" s="429"/>
      <c r="Q616" s="429"/>
      <c r="R616" s="429"/>
      <c r="S616" s="429"/>
      <c r="T616" s="429"/>
      <c r="U616" s="429"/>
      <c r="V616" s="429"/>
      <c r="W616" s="429"/>
      <c r="X616" s="429"/>
      <c r="Y616" s="429"/>
      <c r="Z616" s="429"/>
      <c r="AA616" s="429"/>
      <c r="AB616" s="429"/>
      <c r="AC616" s="429"/>
      <c r="AD616" s="429"/>
      <c r="AE616" s="429"/>
      <c r="AF616" s="429"/>
      <c r="AG616" s="429"/>
      <c r="AH616" s="429"/>
      <c r="AI616" s="429"/>
      <c r="AJ616" s="429"/>
      <c r="AK616" s="429"/>
      <c r="AL616" s="429"/>
      <c r="AM616" s="429"/>
      <c r="AN616" s="429"/>
      <c r="AO616" s="429"/>
      <c r="AP616" s="429"/>
      <c r="AQ616" s="429"/>
      <c r="AR616" s="429"/>
      <c r="AS616" s="429"/>
      <c r="AT616" s="429"/>
      <c r="AU616" s="429"/>
      <c r="AV616" s="429"/>
    </row>
    <row r="617" spans="1:48" s="364" customFormat="1" ht="13.15" customHeight="1" x14ac:dyDescent="0.2">
      <c r="A617" s="429"/>
      <c r="D617" s="421"/>
      <c r="F617" s="422"/>
      <c r="G617" s="422"/>
      <c r="H617" s="422"/>
      <c r="I617" s="422"/>
      <c r="J617" s="422"/>
      <c r="K617" s="423"/>
      <c r="M617" s="429"/>
      <c r="N617" s="429"/>
      <c r="O617" s="429"/>
      <c r="P617" s="429"/>
      <c r="Q617" s="429"/>
      <c r="R617" s="429"/>
      <c r="S617" s="429"/>
      <c r="T617" s="429"/>
      <c r="U617" s="429"/>
      <c r="V617" s="429"/>
      <c r="W617" s="429"/>
      <c r="X617" s="429"/>
      <c r="Y617" s="429"/>
      <c r="Z617" s="429"/>
      <c r="AA617" s="429"/>
      <c r="AB617" s="429"/>
      <c r="AC617" s="429"/>
      <c r="AD617" s="429"/>
      <c r="AE617" s="429"/>
      <c r="AF617" s="429"/>
      <c r="AG617" s="429"/>
      <c r="AH617" s="429"/>
      <c r="AI617" s="429"/>
      <c r="AJ617" s="429"/>
      <c r="AK617" s="429"/>
      <c r="AL617" s="429"/>
      <c r="AM617" s="429"/>
      <c r="AN617" s="429"/>
      <c r="AO617" s="429"/>
      <c r="AP617" s="429"/>
      <c r="AQ617" s="429"/>
      <c r="AR617" s="429"/>
      <c r="AS617" s="429"/>
      <c r="AT617" s="429"/>
      <c r="AU617" s="429"/>
      <c r="AV617" s="429"/>
    </row>
    <row r="618" spans="1:48" s="364" customFormat="1" ht="13.15" customHeight="1" x14ac:dyDescent="0.2">
      <c r="A618" s="429"/>
      <c r="D618" s="421"/>
      <c r="F618" s="422"/>
      <c r="G618" s="422"/>
      <c r="H618" s="422"/>
      <c r="I618" s="422"/>
      <c r="J618" s="422"/>
      <c r="K618" s="423"/>
      <c r="M618" s="429"/>
      <c r="N618" s="429"/>
      <c r="O618" s="429"/>
      <c r="P618" s="429"/>
      <c r="Q618" s="429"/>
      <c r="R618" s="429"/>
      <c r="S618" s="429"/>
      <c r="T618" s="429"/>
      <c r="U618" s="429"/>
      <c r="V618" s="429"/>
      <c r="W618" s="429"/>
      <c r="X618" s="429"/>
      <c r="Y618" s="429"/>
      <c r="Z618" s="429"/>
      <c r="AA618" s="429"/>
      <c r="AB618" s="429"/>
      <c r="AC618" s="429"/>
      <c r="AD618" s="429"/>
      <c r="AE618" s="429"/>
      <c r="AF618" s="429"/>
      <c r="AG618" s="429"/>
      <c r="AH618" s="429"/>
      <c r="AI618" s="429"/>
      <c r="AJ618" s="429"/>
      <c r="AK618" s="429"/>
      <c r="AL618" s="429"/>
      <c r="AM618" s="429"/>
      <c r="AN618" s="429"/>
      <c r="AO618" s="429"/>
      <c r="AP618" s="429"/>
      <c r="AQ618" s="429"/>
      <c r="AR618" s="429"/>
      <c r="AS618" s="429"/>
      <c r="AT618" s="429"/>
      <c r="AU618" s="429"/>
      <c r="AV618" s="429"/>
    </row>
    <row r="619" spans="1:48" s="364" customFormat="1" ht="13.15" customHeight="1" x14ac:dyDescent="0.2">
      <c r="A619" s="429"/>
      <c r="D619" s="421"/>
      <c r="F619" s="422"/>
      <c r="G619" s="422"/>
      <c r="H619" s="422"/>
      <c r="I619" s="422"/>
      <c r="J619" s="422"/>
      <c r="K619" s="423"/>
      <c r="M619" s="429"/>
      <c r="N619" s="429"/>
      <c r="O619" s="429"/>
      <c r="P619" s="429"/>
      <c r="Q619" s="429"/>
      <c r="R619" s="429"/>
      <c r="S619" s="429"/>
      <c r="T619" s="429"/>
      <c r="U619" s="429"/>
      <c r="V619" s="429"/>
      <c r="W619" s="429"/>
      <c r="X619" s="429"/>
      <c r="Y619" s="429"/>
      <c r="Z619" s="429"/>
      <c r="AA619" s="429"/>
      <c r="AB619" s="429"/>
      <c r="AC619" s="429"/>
      <c r="AD619" s="429"/>
      <c r="AE619" s="429"/>
      <c r="AF619" s="429"/>
      <c r="AG619" s="429"/>
      <c r="AH619" s="429"/>
      <c r="AI619" s="429"/>
      <c r="AJ619" s="429"/>
      <c r="AK619" s="429"/>
      <c r="AL619" s="429"/>
      <c r="AM619" s="429"/>
      <c r="AN619" s="429"/>
      <c r="AO619" s="429"/>
      <c r="AP619" s="429"/>
      <c r="AQ619" s="429"/>
      <c r="AR619" s="429"/>
      <c r="AS619" s="429"/>
      <c r="AT619" s="429"/>
      <c r="AU619" s="429"/>
      <c r="AV619" s="429"/>
    </row>
    <row r="620" spans="1:48" s="364" customFormat="1" ht="13.15" customHeight="1" x14ac:dyDescent="0.2">
      <c r="A620" s="429"/>
      <c r="D620" s="421"/>
      <c r="F620" s="422"/>
      <c r="G620" s="422"/>
      <c r="H620" s="422"/>
      <c r="I620" s="422"/>
      <c r="J620" s="422"/>
      <c r="K620" s="423"/>
      <c r="M620" s="429"/>
      <c r="N620" s="429"/>
      <c r="O620" s="429"/>
      <c r="P620" s="429"/>
      <c r="Q620" s="429"/>
      <c r="R620" s="429"/>
      <c r="S620" s="429"/>
      <c r="T620" s="429"/>
      <c r="U620" s="429"/>
      <c r="V620" s="429"/>
      <c r="W620" s="429"/>
      <c r="X620" s="429"/>
      <c r="Y620" s="429"/>
      <c r="Z620" s="429"/>
      <c r="AA620" s="429"/>
      <c r="AB620" s="429"/>
      <c r="AC620" s="429"/>
      <c r="AD620" s="429"/>
      <c r="AE620" s="429"/>
      <c r="AF620" s="429"/>
      <c r="AG620" s="429"/>
      <c r="AH620" s="429"/>
      <c r="AI620" s="429"/>
      <c r="AJ620" s="429"/>
      <c r="AK620" s="429"/>
      <c r="AL620" s="429"/>
      <c r="AM620" s="429"/>
      <c r="AN620" s="429"/>
      <c r="AO620" s="429"/>
      <c r="AP620" s="429"/>
      <c r="AQ620" s="429"/>
      <c r="AR620" s="429"/>
      <c r="AS620" s="429"/>
      <c r="AT620" s="429"/>
      <c r="AU620" s="429"/>
      <c r="AV620" s="429"/>
    </row>
    <row r="621" spans="1:48" s="364" customFormat="1" ht="13.15" customHeight="1" x14ac:dyDescent="0.2">
      <c r="A621" s="429"/>
      <c r="D621" s="421"/>
      <c r="F621" s="422"/>
      <c r="G621" s="422"/>
      <c r="H621" s="422"/>
      <c r="I621" s="422"/>
      <c r="J621" s="422"/>
      <c r="K621" s="423"/>
      <c r="M621" s="429"/>
      <c r="N621" s="429"/>
      <c r="O621" s="429"/>
      <c r="P621" s="429"/>
      <c r="Q621" s="429"/>
      <c r="R621" s="429"/>
      <c r="S621" s="429"/>
      <c r="T621" s="429"/>
      <c r="U621" s="429"/>
      <c r="V621" s="429"/>
      <c r="W621" s="429"/>
      <c r="X621" s="429"/>
      <c r="Y621" s="429"/>
      <c r="Z621" s="429"/>
      <c r="AA621" s="429"/>
      <c r="AB621" s="429"/>
      <c r="AC621" s="429"/>
      <c r="AD621" s="429"/>
      <c r="AE621" s="429"/>
      <c r="AF621" s="429"/>
      <c r="AG621" s="429"/>
      <c r="AH621" s="429"/>
      <c r="AI621" s="429"/>
      <c r="AJ621" s="429"/>
      <c r="AK621" s="429"/>
      <c r="AL621" s="429"/>
      <c r="AM621" s="429"/>
      <c r="AN621" s="429"/>
      <c r="AO621" s="429"/>
      <c r="AP621" s="429"/>
      <c r="AQ621" s="429"/>
      <c r="AR621" s="429"/>
      <c r="AS621" s="429"/>
      <c r="AT621" s="429"/>
      <c r="AU621" s="429"/>
      <c r="AV621" s="429"/>
    </row>
    <row r="622" spans="1:48" s="364" customFormat="1" ht="13.15" customHeight="1" x14ac:dyDescent="0.2">
      <c r="A622" s="429"/>
      <c r="D622" s="421"/>
      <c r="F622" s="422"/>
      <c r="G622" s="422"/>
      <c r="H622" s="422"/>
      <c r="I622" s="422"/>
      <c r="J622" s="422"/>
      <c r="K622" s="423"/>
      <c r="M622" s="429"/>
      <c r="N622" s="429"/>
      <c r="O622" s="429"/>
      <c r="P622" s="429"/>
      <c r="Q622" s="429"/>
      <c r="R622" s="429"/>
      <c r="S622" s="429"/>
      <c r="T622" s="429"/>
      <c r="U622" s="429"/>
      <c r="V622" s="429"/>
      <c r="W622" s="429"/>
      <c r="X622" s="429"/>
      <c r="Y622" s="429"/>
      <c r="Z622" s="429"/>
      <c r="AA622" s="429"/>
      <c r="AB622" s="429"/>
      <c r="AC622" s="429"/>
      <c r="AD622" s="429"/>
      <c r="AE622" s="429"/>
      <c r="AF622" s="429"/>
      <c r="AG622" s="429"/>
      <c r="AH622" s="429"/>
      <c r="AI622" s="429"/>
      <c r="AJ622" s="429"/>
      <c r="AK622" s="429"/>
      <c r="AL622" s="429"/>
      <c r="AM622" s="429"/>
      <c r="AN622" s="429"/>
      <c r="AO622" s="429"/>
      <c r="AP622" s="429"/>
      <c r="AQ622" s="429"/>
      <c r="AR622" s="429"/>
      <c r="AS622" s="429"/>
      <c r="AT622" s="429"/>
      <c r="AU622" s="429"/>
      <c r="AV622" s="429"/>
    </row>
    <row r="623" spans="1:48" s="364" customFormat="1" ht="13.15" customHeight="1" x14ac:dyDescent="0.2">
      <c r="A623" s="429"/>
      <c r="D623" s="421"/>
      <c r="F623" s="422"/>
      <c r="G623" s="422"/>
      <c r="H623" s="422"/>
      <c r="I623" s="422"/>
      <c r="J623" s="422"/>
      <c r="K623" s="423"/>
      <c r="M623" s="429"/>
      <c r="N623" s="429"/>
      <c r="O623" s="429"/>
      <c r="P623" s="429"/>
      <c r="Q623" s="429"/>
      <c r="R623" s="429"/>
      <c r="S623" s="429"/>
      <c r="T623" s="429"/>
      <c r="U623" s="429"/>
      <c r="V623" s="429"/>
      <c r="W623" s="429"/>
      <c r="X623" s="429"/>
      <c r="Y623" s="429"/>
      <c r="Z623" s="429"/>
      <c r="AA623" s="429"/>
      <c r="AB623" s="429"/>
      <c r="AC623" s="429"/>
      <c r="AD623" s="429"/>
      <c r="AE623" s="429"/>
      <c r="AF623" s="429"/>
      <c r="AG623" s="429"/>
      <c r="AH623" s="429"/>
      <c r="AI623" s="429"/>
      <c r="AJ623" s="429"/>
      <c r="AK623" s="429"/>
      <c r="AL623" s="429"/>
      <c r="AM623" s="429"/>
      <c r="AN623" s="429"/>
      <c r="AO623" s="429"/>
      <c r="AP623" s="429"/>
      <c r="AQ623" s="429"/>
      <c r="AR623" s="429"/>
      <c r="AS623" s="429"/>
      <c r="AT623" s="429"/>
      <c r="AU623" s="429"/>
      <c r="AV623" s="429"/>
    </row>
    <row r="624" spans="1:48" s="364" customFormat="1" ht="13.15" customHeight="1" x14ac:dyDescent="0.2">
      <c r="A624" s="429"/>
      <c r="D624" s="421"/>
      <c r="F624" s="422"/>
      <c r="G624" s="422"/>
      <c r="H624" s="422"/>
      <c r="I624" s="422"/>
      <c r="J624" s="422"/>
      <c r="K624" s="423"/>
      <c r="M624" s="429"/>
      <c r="N624" s="429"/>
      <c r="O624" s="429"/>
      <c r="P624" s="429"/>
      <c r="Q624" s="429"/>
      <c r="R624" s="429"/>
      <c r="S624" s="429"/>
      <c r="T624" s="429"/>
      <c r="U624" s="429"/>
      <c r="V624" s="429"/>
      <c r="W624" s="429"/>
      <c r="X624" s="429"/>
      <c r="Y624" s="429"/>
      <c r="Z624" s="429"/>
      <c r="AA624" s="429"/>
      <c r="AB624" s="429"/>
      <c r="AC624" s="429"/>
      <c r="AD624" s="429"/>
      <c r="AE624" s="429"/>
      <c r="AF624" s="429"/>
      <c r="AG624" s="429"/>
      <c r="AH624" s="429"/>
      <c r="AI624" s="429"/>
      <c r="AJ624" s="429"/>
      <c r="AK624" s="429"/>
      <c r="AL624" s="429"/>
      <c r="AM624" s="429"/>
      <c r="AN624" s="429"/>
      <c r="AO624" s="429"/>
      <c r="AP624" s="429"/>
      <c r="AQ624" s="429"/>
      <c r="AR624" s="429"/>
      <c r="AS624" s="429"/>
      <c r="AT624" s="429"/>
      <c r="AU624" s="429"/>
      <c r="AV624" s="429"/>
    </row>
    <row r="625" spans="1:48" s="364" customFormat="1" ht="13.15" customHeight="1" x14ac:dyDescent="0.2">
      <c r="A625" s="429"/>
      <c r="D625" s="421"/>
      <c r="F625" s="422"/>
      <c r="G625" s="422"/>
      <c r="H625" s="422"/>
      <c r="I625" s="422"/>
      <c r="J625" s="422"/>
      <c r="K625" s="423"/>
      <c r="M625" s="429"/>
      <c r="N625" s="429"/>
      <c r="O625" s="429"/>
      <c r="P625" s="429"/>
      <c r="Q625" s="429"/>
      <c r="R625" s="429"/>
      <c r="S625" s="429"/>
      <c r="T625" s="429"/>
      <c r="U625" s="429"/>
      <c r="V625" s="429"/>
      <c r="W625" s="429"/>
      <c r="X625" s="429"/>
      <c r="Y625" s="429"/>
      <c r="Z625" s="429"/>
      <c r="AA625" s="429"/>
      <c r="AB625" s="429"/>
      <c r="AC625" s="429"/>
      <c r="AD625" s="429"/>
      <c r="AE625" s="429"/>
      <c r="AF625" s="429"/>
      <c r="AG625" s="429"/>
      <c r="AH625" s="429"/>
      <c r="AI625" s="429"/>
      <c r="AJ625" s="429"/>
      <c r="AK625" s="429"/>
      <c r="AL625" s="429"/>
      <c r="AM625" s="429"/>
      <c r="AN625" s="429"/>
      <c r="AO625" s="429"/>
      <c r="AP625" s="429"/>
      <c r="AQ625" s="429"/>
      <c r="AR625" s="429"/>
      <c r="AS625" s="429"/>
      <c r="AT625" s="429"/>
      <c r="AU625" s="429"/>
      <c r="AV625" s="429"/>
    </row>
    <row r="626" spans="1:48" s="364" customFormat="1" ht="13.15" customHeight="1" x14ac:dyDescent="0.2">
      <c r="A626" s="429"/>
      <c r="D626" s="421"/>
      <c r="F626" s="422"/>
      <c r="G626" s="422"/>
      <c r="H626" s="422"/>
      <c r="I626" s="422"/>
      <c r="J626" s="422"/>
      <c r="K626" s="423"/>
      <c r="M626" s="429"/>
      <c r="N626" s="429"/>
      <c r="O626" s="429"/>
      <c r="P626" s="429"/>
      <c r="Q626" s="429"/>
      <c r="R626" s="429"/>
      <c r="S626" s="429"/>
      <c r="T626" s="429"/>
      <c r="U626" s="429"/>
      <c r="V626" s="429"/>
      <c r="W626" s="429"/>
      <c r="X626" s="429"/>
      <c r="Y626" s="429"/>
      <c r="Z626" s="429"/>
      <c r="AA626" s="429"/>
      <c r="AB626" s="429"/>
      <c r="AC626" s="429"/>
      <c r="AD626" s="429"/>
      <c r="AE626" s="429"/>
      <c r="AF626" s="429"/>
      <c r="AG626" s="429"/>
      <c r="AH626" s="429"/>
      <c r="AI626" s="429"/>
      <c r="AJ626" s="429"/>
      <c r="AK626" s="429"/>
      <c r="AL626" s="429"/>
      <c r="AM626" s="429"/>
      <c r="AN626" s="429"/>
      <c r="AO626" s="429"/>
      <c r="AP626" s="429"/>
      <c r="AQ626" s="429"/>
      <c r="AR626" s="429"/>
      <c r="AS626" s="429"/>
      <c r="AT626" s="429"/>
      <c r="AU626" s="429"/>
      <c r="AV626" s="429"/>
    </row>
    <row r="627" spans="1:48" s="364" customFormat="1" ht="13.15" customHeight="1" x14ac:dyDescent="0.2">
      <c r="A627" s="429"/>
      <c r="D627" s="421"/>
      <c r="F627" s="422"/>
      <c r="G627" s="422"/>
      <c r="H627" s="422"/>
      <c r="I627" s="422"/>
      <c r="J627" s="422"/>
      <c r="K627" s="423"/>
      <c r="M627" s="429"/>
      <c r="N627" s="429"/>
      <c r="O627" s="429"/>
      <c r="P627" s="429"/>
      <c r="Q627" s="429"/>
      <c r="R627" s="429"/>
      <c r="S627" s="429"/>
      <c r="T627" s="429"/>
      <c r="U627" s="429"/>
      <c r="V627" s="429"/>
      <c r="W627" s="429"/>
      <c r="X627" s="429"/>
      <c r="Y627" s="429"/>
      <c r="Z627" s="429"/>
      <c r="AA627" s="429"/>
      <c r="AB627" s="429"/>
      <c r="AC627" s="429"/>
      <c r="AD627" s="429"/>
      <c r="AE627" s="429"/>
      <c r="AF627" s="429"/>
      <c r="AG627" s="429"/>
      <c r="AH627" s="429"/>
      <c r="AI627" s="429"/>
      <c r="AJ627" s="429"/>
      <c r="AK627" s="429"/>
      <c r="AL627" s="429"/>
      <c r="AM627" s="429"/>
      <c r="AN627" s="429"/>
      <c r="AO627" s="429"/>
      <c r="AP627" s="429"/>
      <c r="AQ627" s="429"/>
      <c r="AR627" s="429"/>
      <c r="AS627" s="429"/>
      <c r="AT627" s="429"/>
      <c r="AU627" s="429"/>
      <c r="AV627" s="429"/>
    </row>
    <row r="628" spans="1:48" s="364" customFormat="1" ht="13.15" customHeight="1" x14ac:dyDescent="0.2">
      <c r="A628" s="429"/>
      <c r="D628" s="421"/>
      <c r="F628" s="422"/>
      <c r="G628" s="422"/>
      <c r="H628" s="422"/>
      <c r="I628" s="422"/>
      <c r="J628" s="422"/>
      <c r="K628" s="423"/>
      <c r="M628" s="429"/>
      <c r="N628" s="429"/>
      <c r="O628" s="429"/>
      <c r="P628" s="429"/>
      <c r="Q628" s="429"/>
      <c r="R628" s="429"/>
      <c r="S628" s="429"/>
      <c r="T628" s="429"/>
      <c r="U628" s="429"/>
      <c r="V628" s="429"/>
      <c r="W628" s="429"/>
      <c r="X628" s="429"/>
      <c r="Y628" s="429"/>
      <c r="Z628" s="429"/>
      <c r="AA628" s="429"/>
      <c r="AB628" s="429"/>
      <c r="AC628" s="429"/>
      <c r="AD628" s="429"/>
      <c r="AE628" s="429"/>
      <c r="AF628" s="429"/>
      <c r="AG628" s="429"/>
      <c r="AH628" s="429"/>
      <c r="AI628" s="429"/>
      <c r="AJ628" s="429"/>
      <c r="AK628" s="429"/>
      <c r="AL628" s="429"/>
      <c r="AM628" s="429"/>
      <c r="AN628" s="429"/>
      <c r="AO628" s="429"/>
      <c r="AP628" s="429"/>
      <c r="AQ628" s="429"/>
      <c r="AR628" s="429"/>
      <c r="AS628" s="429"/>
      <c r="AT628" s="429"/>
      <c r="AU628" s="429"/>
      <c r="AV628" s="429"/>
    </row>
    <row r="629" spans="1:48" s="364" customFormat="1" ht="13.15" customHeight="1" x14ac:dyDescent="0.2">
      <c r="A629" s="429"/>
      <c r="D629" s="421"/>
      <c r="F629" s="422"/>
      <c r="G629" s="422"/>
      <c r="H629" s="422"/>
      <c r="I629" s="422"/>
      <c r="J629" s="422"/>
      <c r="K629" s="423"/>
      <c r="M629" s="429"/>
      <c r="N629" s="429"/>
      <c r="O629" s="429"/>
      <c r="P629" s="429"/>
      <c r="Q629" s="429"/>
      <c r="R629" s="429"/>
      <c r="S629" s="429"/>
      <c r="T629" s="429"/>
      <c r="U629" s="429"/>
      <c r="V629" s="429"/>
      <c r="W629" s="429"/>
      <c r="X629" s="429"/>
      <c r="Y629" s="429"/>
      <c r="Z629" s="429"/>
      <c r="AA629" s="429"/>
      <c r="AB629" s="429"/>
      <c r="AC629" s="429"/>
      <c r="AD629" s="429"/>
      <c r="AE629" s="429"/>
      <c r="AF629" s="429"/>
      <c r="AG629" s="429"/>
      <c r="AH629" s="429"/>
      <c r="AI629" s="429"/>
      <c r="AJ629" s="429"/>
      <c r="AK629" s="429"/>
      <c r="AL629" s="429"/>
      <c r="AM629" s="429"/>
      <c r="AN629" s="429"/>
      <c r="AO629" s="429"/>
      <c r="AP629" s="429"/>
      <c r="AQ629" s="429"/>
      <c r="AR629" s="429"/>
      <c r="AS629" s="429"/>
      <c r="AT629" s="429"/>
      <c r="AU629" s="429"/>
      <c r="AV629" s="429"/>
    </row>
    <row r="630" spans="1:48" s="364" customFormat="1" ht="13.15" customHeight="1" x14ac:dyDescent="0.2">
      <c r="A630" s="429"/>
      <c r="D630" s="421"/>
      <c r="F630" s="422"/>
      <c r="G630" s="422"/>
      <c r="H630" s="422"/>
      <c r="I630" s="422"/>
      <c r="J630" s="422"/>
      <c r="K630" s="423"/>
      <c r="M630" s="429"/>
      <c r="N630" s="429"/>
      <c r="O630" s="429"/>
      <c r="P630" s="429"/>
      <c r="Q630" s="429"/>
      <c r="R630" s="429"/>
      <c r="S630" s="429"/>
      <c r="T630" s="429"/>
      <c r="U630" s="429"/>
      <c r="V630" s="429"/>
      <c r="W630" s="429"/>
      <c r="X630" s="429"/>
      <c r="Y630" s="429"/>
      <c r="Z630" s="429"/>
      <c r="AA630" s="429"/>
      <c r="AB630" s="429"/>
      <c r="AC630" s="429"/>
      <c r="AD630" s="429"/>
      <c r="AE630" s="429"/>
      <c r="AF630" s="429"/>
      <c r="AG630" s="429"/>
      <c r="AH630" s="429"/>
      <c r="AI630" s="429"/>
      <c r="AJ630" s="429"/>
      <c r="AK630" s="429"/>
      <c r="AL630" s="429"/>
      <c r="AM630" s="429"/>
      <c r="AN630" s="429"/>
      <c r="AO630" s="429"/>
      <c r="AP630" s="429"/>
      <c r="AQ630" s="429"/>
      <c r="AR630" s="429"/>
      <c r="AS630" s="429"/>
      <c r="AT630" s="429"/>
      <c r="AU630" s="429"/>
      <c r="AV630" s="429"/>
    </row>
    <row r="631" spans="1:48" s="364" customFormat="1" ht="13.15" customHeight="1" x14ac:dyDescent="0.2">
      <c r="A631" s="429"/>
      <c r="D631" s="421"/>
      <c r="F631" s="422"/>
      <c r="G631" s="422"/>
      <c r="H631" s="422"/>
      <c r="I631" s="422"/>
      <c r="J631" s="422"/>
      <c r="K631" s="423"/>
      <c r="M631" s="429"/>
      <c r="N631" s="429"/>
      <c r="O631" s="429"/>
      <c r="P631" s="429"/>
      <c r="Q631" s="429"/>
      <c r="R631" s="429"/>
      <c r="S631" s="429"/>
      <c r="T631" s="429"/>
      <c r="U631" s="429"/>
      <c r="V631" s="429"/>
      <c r="W631" s="429"/>
      <c r="X631" s="429"/>
      <c r="Y631" s="429"/>
      <c r="Z631" s="429"/>
      <c r="AA631" s="429"/>
      <c r="AB631" s="429"/>
      <c r="AC631" s="429"/>
      <c r="AD631" s="429"/>
      <c r="AE631" s="429"/>
      <c r="AF631" s="429"/>
      <c r="AG631" s="429"/>
      <c r="AH631" s="429"/>
      <c r="AI631" s="429"/>
      <c r="AJ631" s="429"/>
      <c r="AK631" s="429"/>
      <c r="AL631" s="429"/>
      <c r="AM631" s="429"/>
      <c r="AN631" s="429"/>
      <c r="AO631" s="429"/>
      <c r="AP631" s="429"/>
      <c r="AQ631" s="429"/>
      <c r="AR631" s="429"/>
      <c r="AS631" s="429"/>
      <c r="AT631" s="429"/>
      <c r="AU631" s="429"/>
      <c r="AV631" s="429"/>
    </row>
    <row r="632" spans="1:48" s="364" customFormat="1" ht="13.15" customHeight="1" x14ac:dyDescent="0.2">
      <c r="A632" s="429"/>
      <c r="D632" s="421"/>
      <c r="F632" s="422"/>
      <c r="G632" s="422"/>
      <c r="H632" s="422"/>
      <c r="I632" s="422"/>
      <c r="J632" s="422"/>
      <c r="K632" s="423"/>
      <c r="M632" s="429"/>
      <c r="N632" s="429"/>
      <c r="O632" s="429"/>
      <c r="P632" s="429"/>
      <c r="Q632" s="429"/>
      <c r="R632" s="429"/>
      <c r="S632" s="429"/>
      <c r="T632" s="429"/>
      <c r="U632" s="429"/>
      <c r="V632" s="429"/>
      <c r="W632" s="429"/>
      <c r="X632" s="429"/>
      <c r="Y632" s="429"/>
      <c r="Z632" s="429"/>
      <c r="AA632" s="429"/>
      <c r="AB632" s="429"/>
      <c r="AC632" s="429"/>
      <c r="AD632" s="429"/>
      <c r="AE632" s="429"/>
      <c r="AF632" s="429"/>
      <c r="AG632" s="429"/>
      <c r="AH632" s="429"/>
      <c r="AI632" s="429"/>
      <c r="AJ632" s="429"/>
      <c r="AK632" s="429"/>
      <c r="AL632" s="429"/>
      <c r="AM632" s="429"/>
      <c r="AN632" s="429"/>
      <c r="AO632" s="429"/>
      <c r="AP632" s="429"/>
      <c r="AQ632" s="429"/>
      <c r="AR632" s="429"/>
      <c r="AS632" s="429"/>
      <c r="AT632" s="429"/>
      <c r="AU632" s="429"/>
      <c r="AV632" s="429"/>
    </row>
    <row r="633" spans="1:48" s="364" customFormat="1" ht="13.15" customHeight="1" x14ac:dyDescent="0.2">
      <c r="A633" s="429"/>
      <c r="D633" s="421"/>
      <c r="F633" s="422"/>
      <c r="G633" s="422"/>
      <c r="H633" s="422"/>
      <c r="I633" s="422"/>
      <c r="J633" s="422"/>
      <c r="K633" s="423"/>
      <c r="M633" s="429"/>
      <c r="N633" s="429"/>
      <c r="O633" s="429"/>
      <c r="P633" s="429"/>
      <c r="Q633" s="429"/>
      <c r="R633" s="429"/>
      <c r="S633" s="429"/>
      <c r="T633" s="429"/>
      <c r="U633" s="429"/>
      <c r="V633" s="429"/>
      <c r="W633" s="429"/>
      <c r="X633" s="429"/>
      <c r="Y633" s="429"/>
      <c r="Z633" s="429"/>
      <c r="AA633" s="429"/>
      <c r="AB633" s="429"/>
      <c r="AC633" s="429"/>
      <c r="AD633" s="429"/>
      <c r="AE633" s="429"/>
      <c r="AF633" s="429"/>
      <c r="AG633" s="429"/>
      <c r="AH633" s="429"/>
      <c r="AI633" s="429"/>
      <c r="AJ633" s="429"/>
      <c r="AK633" s="429"/>
      <c r="AL633" s="429"/>
      <c r="AM633" s="429"/>
      <c r="AN633" s="429"/>
      <c r="AO633" s="429"/>
      <c r="AP633" s="429"/>
      <c r="AQ633" s="429"/>
      <c r="AR633" s="429"/>
      <c r="AS633" s="429"/>
      <c r="AT633" s="429"/>
      <c r="AU633" s="429"/>
      <c r="AV633" s="429"/>
    </row>
    <row r="634" spans="1:48" s="364" customFormat="1" ht="13.15" customHeight="1" x14ac:dyDescent="0.2">
      <c r="A634" s="429"/>
      <c r="D634" s="421"/>
      <c r="F634" s="422"/>
      <c r="G634" s="422"/>
      <c r="H634" s="422"/>
      <c r="I634" s="422"/>
      <c r="J634" s="422"/>
      <c r="K634" s="423"/>
      <c r="M634" s="429"/>
      <c r="N634" s="429"/>
      <c r="O634" s="429"/>
      <c r="P634" s="429"/>
      <c r="Q634" s="429"/>
      <c r="R634" s="429"/>
      <c r="S634" s="429"/>
      <c r="T634" s="429"/>
      <c r="U634" s="429"/>
      <c r="V634" s="429"/>
      <c r="W634" s="429"/>
      <c r="X634" s="429"/>
      <c r="Y634" s="429"/>
      <c r="Z634" s="429"/>
      <c r="AA634" s="429"/>
      <c r="AB634" s="429"/>
      <c r="AC634" s="429"/>
      <c r="AD634" s="429"/>
      <c r="AE634" s="429"/>
      <c r="AF634" s="429"/>
      <c r="AG634" s="429"/>
      <c r="AH634" s="429"/>
      <c r="AI634" s="429"/>
      <c r="AJ634" s="429"/>
      <c r="AK634" s="429"/>
      <c r="AL634" s="429"/>
      <c r="AM634" s="429"/>
      <c r="AN634" s="429"/>
      <c r="AO634" s="429"/>
      <c r="AP634" s="429"/>
      <c r="AQ634" s="429"/>
      <c r="AR634" s="429"/>
      <c r="AS634" s="429"/>
      <c r="AT634" s="429"/>
      <c r="AU634" s="429"/>
      <c r="AV634" s="429"/>
    </row>
    <row r="635" spans="1:48" s="364" customFormat="1" ht="13.15" customHeight="1" x14ac:dyDescent="0.2">
      <c r="A635" s="429"/>
      <c r="D635" s="421"/>
      <c r="F635" s="422"/>
      <c r="G635" s="422"/>
      <c r="H635" s="422"/>
      <c r="I635" s="422"/>
      <c r="J635" s="422"/>
      <c r="K635" s="423"/>
      <c r="M635" s="429"/>
      <c r="N635" s="429"/>
      <c r="O635" s="429"/>
      <c r="P635" s="429"/>
      <c r="Q635" s="429"/>
      <c r="R635" s="429"/>
      <c r="S635" s="429"/>
      <c r="T635" s="429"/>
      <c r="U635" s="429"/>
      <c r="V635" s="429"/>
      <c r="W635" s="429"/>
      <c r="X635" s="429"/>
      <c r="Y635" s="429"/>
      <c r="Z635" s="429"/>
      <c r="AA635" s="429"/>
      <c r="AB635" s="429"/>
      <c r="AC635" s="429"/>
      <c r="AD635" s="429"/>
      <c r="AE635" s="429"/>
      <c r="AF635" s="429"/>
      <c r="AG635" s="429"/>
      <c r="AH635" s="429"/>
      <c r="AI635" s="429"/>
      <c r="AJ635" s="429"/>
      <c r="AK635" s="429"/>
      <c r="AL635" s="429"/>
      <c r="AM635" s="429"/>
      <c r="AN635" s="429"/>
      <c r="AO635" s="429"/>
      <c r="AP635" s="429"/>
      <c r="AQ635" s="429"/>
      <c r="AR635" s="429"/>
      <c r="AS635" s="429"/>
      <c r="AT635" s="429"/>
      <c r="AU635" s="429"/>
      <c r="AV635" s="429"/>
    </row>
    <row r="636" spans="1:48" s="364" customFormat="1" ht="13.15" customHeight="1" x14ac:dyDescent="0.2">
      <c r="A636" s="429"/>
      <c r="D636" s="421"/>
      <c r="F636" s="422"/>
      <c r="G636" s="422"/>
      <c r="H636" s="422"/>
      <c r="I636" s="422"/>
      <c r="J636" s="422"/>
      <c r="K636" s="423"/>
      <c r="M636" s="429"/>
      <c r="N636" s="429"/>
      <c r="O636" s="429"/>
      <c r="P636" s="429"/>
      <c r="Q636" s="429"/>
      <c r="R636" s="429"/>
      <c r="S636" s="429"/>
      <c r="T636" s="429"/>
      <c r="U636" s="429"/>
      <c r="V636" s="429"/>
      <c r="W636" s="429"/>
      <c r="X636" s="429"/>
      <c r="Y636" s="429"/>
      <c r="Z636" s="429"/>
      <c r="AA636" s="429"/>
      <c r="AB636" s="429"/>
      <c r="AC636" s="429"/>
      <c r="AD636" s="429"/>
      <c r="AE636" s="429"/>
      <c r="AF636" s="429"/>
      <c r="AG636" s="429"/>
      <c r="AH636" s="429"/>
      <c r="AI636" s="429"/>
      <c r="AJ636" s="429"/>
      <c r="AK636" s="429"/>
      <c r="AL636" s="429"/>
      <c r="AM636" s="429"/>
      <c r="AN636" s="429"/>
      <c r="AO636" s="429"/>
      <c r="AP636" s="429"/>
      <c r="AQ636" s="429"/>
      <c r="AR636" s="429"/>
      <c r="AS636" s="429"/>
      <c r="AT636" s="429"/>
      <c r="AU636" s="429"/>
      <c r="AV636" s="429"/>
    </row>
    <row r="637" spans="1:48" s="364" customFormat="1" ht="13.15" customHeight="1" x14ac:dyDescent="0.2">
      <c r="A637" s="429"/>
      <c r="D637" s="421"/>
      <c r="F637" s="422"/>
      <c r="G637" s="422"/>
      <c r="H637" s="422"/>
      <c r="I637" s="422"/>
      <c r="J637" s="422"/>
      <c r="K637" s="423"/>
      <c r="M637" s="429"/>
      <c r="N637" s="429"/>
      <c r="O637" s="429"/>
      <c r="P637" s="429"/>
      <c r="Q637" s="429"/>
      <c r="R637" s="429"/>
      <c r="S637" s="429"/>
      <c r="T637" s="429"/>
      <c r="U637" s="429"/>
      <c r="V637" s="429"/>
      <c r="W637" s="429"/>
      <c r="X637" s="429"/>
      <c r="Y637" s="429"/>
      <c r="Z637" s="429"/>
      <c r="AA637" s="429"/>
      <c r="AB637" s="429"/>
      <c r="AC637" s="429"/>
      <c r="AD637" s="429"/>
      <c r="AE637" s="429"/>
      <c r="AF637" s="429"/>
      <c r="AG637" s="429"/>
      <c r="AH637" s="429"/>
      <c r="AI637" s="429"/>
      <c r="AJ637" s="429"/>
      <c r="AK637" s="429"/>
      <c r="AL637" s="429"/>
      <c r="AM637" s="429"/>
      <c r="AN637" s="429"/>
      <c r="AO637" s="429"/>
      <c r="AP637" s="429"/>
      <c r="AQ637" s="429"/>
      <c r="AR637" s="429"/>
      <c r="AS637" s="429"/>
      <c r="AT637" s="429"/>
      <c r="AU637" s="429"/>
      <c r="AV637" s="429"/>
    </row>
    <row r="638" spans="1:48" s="364" customFormat="1" ht="13.15" customHeight="1" x14ac:dyDescent="0.2">
      <c r="A638" s="429"/>
      <c r="D638" s="421"/>
      <c r="F638" s="422"/>
      <c r="G638" s="422"/>
      <c r="H638" s="422"/>
      <c r="I638" s="422"/>
      <c r="J638" s="422"/>
      <c r="K638" s="423"/>
      <c r="M638" s="429"/>
      <c r="N638" s="429"/>
      <c r="O638" s="429"/>
      <c r="P638" s="429"/>
      <c r="Q638" s="429"/>
      <c r="R638" s="429"/>
      <c r="S638" s="429"/>
      <c r="T638" s="429"/>
      <c r="U638" s="429"/>
      <c r="V638" s="429"/>
      <c r="W638" s="429"/>
      <c r="X638" s="429"/>
      <c r="Y638" s="429"/>
      <c r="Z638" s="429"/>
      <c r="AA638" s="429"/>
      <c r="AB638" s="429"/>
      <c r="AC638" s="429"/>
      <c r="AD638" s="429"/>
      <c r="AE638" s="429"/>
      <c r="AF638" s="429"/>
      <c r="AG638" s="429"/>
      <c r="AH638" s="429"/>
      <c r="AI638" s="429"/>
      <c r="AJ638" s="429"/>
      <c r="AK638" s="429"/>
      <c r="AL638" s="429"/>
      <c r="AM638" s="429"/>
      <c r="AN638" s="429"/>
      <c r="AO638" s="429"/>
      <c r="AP638" s="429"/>
      <c r="AQ638" s="429"/>
      <c r="AR638" s="429"/>
      <c r="AS638" s="429"/>
      <c r="AT638" s="429"/>
      <c r="AU638" s="429"/>
      <c r="AV638" s="429"/>
    </row>
    <row r="639" spans="1:48" s="364" customFormat="1" ht="13.15" customHeight="1" x14ac:dyDescent="0.2">
      <c r="A639" s="429"/>
      <c r="D639" s="421"/>
      <c r="F639" s="422"/>
      <c r="G639" s="422"/>
      <c r="H639" s="422"/>
      <c r="I639" s="422"/>
      <c r="J639" s="422"/>
      <c r="K639" s="423"/>
      <c r="M639" s="429"/>
      <c r="N639" s="429"/>
      <c r="O639" s="429"/>
      <c r="P639" s="429"/>
      <c r="Q639" s="429"/>
      <c r="R639" s="429"/>
      <c r="S639" s="429"/>
      <c r="T639" s="429"/>
      <c r="U639" s="429"/>
      <c r="V639" s="429"/>
      <c r="W639" s="429"/>
      <c r="X639" s="429"/>
      <c r="Y639" s="429"/>
      <c r="Z639" s="429"/>
      <c r="AA639" s="429"/>
      <c r="AB639" s="429"/>
      <c r="AC639" s="429"/>
      <c r="AD639" s="429"/>
      <c r="AE639" s="429"/>
      <c r="AF639" s="429"/>
      <c r="AG639" s="429"/>
      <c r="AH639" s="429"/>
      <c r="AI639" s="429"/>
      <c r="AJ639" s="429"/>
      <c r="AK639" s="429"/>
      <c r="AL639" s="429"/>
      <c r="AM639" s="429"/>
      <c r="AN639" s="429"/>
      <c r="AO639" s="429"/>
      <c r="AP639" s="429"/>
      <c r="AQ639" s="429"/>
      <c r="AR639" s="429"/>
      <c r="AS639" s="429"/>
      <c r="AT639" s="429"/>
      <c r="AU639" s="429"/>
      <c r="AV639" s="429"/>
    </row>
    <row r="640" spans="1:48" s="364" customFormat="1" ht="13.15" customHeight="1" x14ac:dyDescent="0.2">
      <c r="A640" s="429"/>
      <c r="D640" s="421"/>
      <c r="F640" s="422"/>
      <c r="G640" s="422"/>
      <c r="H640" s="422"/>
      <c r="I640" s="422"/>
      <c r="J640" s="422"/>
      <c r="K640" s="423"/>
      <c r="M640" s="429"/>
      <c r="N640" s="429"/>
      <c r="O640" s="429"/>
      <c r="P640" s="429"/>
      <c r="Q640" s="429"/>
      <c r="R640" s="429"/>
      <c r="S640" s="429"/>
      <c r="T640" s="429"/>
      <c r="U640" s="429"/>
      <c r="V640" s="429"/>
      <c r="W640" s="429"/>
      <c r="X640" s="429"/>
      <c r="Y640" s="429"/>
      <c r="Z640" s="429"/>
      <c r="AA640" s="429"/>
      <c r="AB640" s="429"/>
      <c r="AC640" s="429"/>
      <c r="AD640" s="429"/>
      <c r="AE640" s="429"/>
      <c r="AF640" s="429"/>
      <c r="AG640" s="429"/>
      <c r="AH640" s="429"/>
      <c r="AI640" s="429"/>
      <c r="AJ640" s="429"/>
      <c r="AK640" s="429"/>
      <c r="AL640" s="429"/>
      <c r="AM640" s="429"/>
      <c r="AN640" s="429"/>
      <c r="AO640" s="429"/>
      <c r="AP640" s="429"/>
      <c r="AQ640" s="429"/>
      <c r="AR640" s="429"/>
      <c r="AS640" s="429"/>
      <c r="AT640" s="429"/>
      <c r="AU640" s="429"/>
      <c r="AV640" s="429"/>
    </row>
    <row r="641" spans="1:48" s="364" customFormat="1" ht="13.15" customHeight="1" x14ac:dyDescent="0.2">
      <c r="A641" s="429"/>
      <c r="D641" s="421"/>
      <c r="F641" s="422"/>
      <c r="G641" s="422"/>
      <c r="H641" s="422"/>
      <c r="I641" s="422"/>
      <c r="J641" s="422"/>
      <c r="K641" s="423"/>
      <c r="M641" s="429"/>
      <c r="N641" s="429"/>
      <c r="O641" s="429"/>
      <c r="P641" s="429"/>
      <c r="Q641" s="429"/>
      <c r="R641" s="429"/>
      <c r="S641" s="429"/>
      <c r="T641" s="429"/>
      <c r="U641" s="429"/>
      <c r="V641" s="429"/>
      <c r="W641" s="429"/>
      <c r="X641" s="429"/>
      <c r="Y641" s="429"/>
      <c r="Z641" s="429"/>
      <c r="AA641" s="429"/>
      <c r="AB641" s="429"/>
      <c r="AC641" s="429"/>
      <c r="AD641" s="429"/>
      <c r="AE641" s="429"/>
      <c r="AF641" s="429"/>
      <c r="AG641" s="429"/>
      <c r="AH641" s="429"/>
      <c r="AI641" s="429"/>
      <c r="AJ641" s="429"/>
      <c r="AK641" s="429"/>
      <c r="AL641" s="429"/>
      <c r="AM641" s="429"/>
      <c r="AN641" s="429"/>
      <c r="AO641" s="429"/>
      <c r="AP641" s="429"/>
      <c r="AQ641" s="429"/>
      <c r="AR641" s="429"/>
      <c r="AS641" s="429"/>
      <c r="AT641" s="429"/>
      <c r="AU641" s="429"/>
      <c r="AV641" s="429"/>
    </row>
    <row r="642" spans="1:48" s="364" customFormat="1" ht="13.15" customHeight="1" x14ac:dyDescent="0.2">
      <c r="A642" s="429"/>
      <c r="D642" s="421"/>
      <c r="F642" s="422"/>
      <c r="G642" s="422"/>
      <c r="H642" s="422"/>
      <c r="I642" s="422"/>
      <c r="J642" s="422"/>
      <c r="K642" s="423"/>
      <c r="M642" s="429"/>
      <c r="N642" s="429"/>
      <c r="O642" s="429"/>
      <c r="P642" s="429"/>
      <c r="Q642" s="429"/>
      <c r="R642" s="429"/>
      <c r="S642" s="429"/>
      <c r="T642" s="429"/>
      <c r="U642" s="429"/>
      <c r="V642" s="429"/>
      <c r="W642" s="429"/>
      <c r="X642" s="429"/>
      <c r="Y642" s="429"/>
      <c r="Z642" s="429"/>
      <c r="AA642" s="429"/>
      <c r="AB642" s="429"/>
      <c r="AC642" s="429"/>
      <c r="AD642" s="429"/>
      <c r="AE642" s="429"/>
      <c r="AF642" s="429"/>
      <c r="AG642" s="429"/>
      <c r="AH642" s="429"/>
      <c r="AI642" s="429"/>
      <c r="AJ642" s="429"/>
      <c r="AK642" s="429"/>
      <c r="AL642" s="429"/>
      <c r="AM642" s="429"/>
      <c r="AN642" s="429"/>
      <c r="AO642" s="429"/>
      <c r="AP642" s="429"/>
      <c r="AQ642" s="429"/>
      <c r="AR642" s="429"/>
      <c r="AS642" s="429"/>
      <c r="AT642" s="429"/>
      <c r="AU642" s="429"/>
      <c r="AV642" s="429"/>
    </row>
    <row r="643" spans="1:48" s="364" customFormat="1" ht="13.15" customHeight="1" x14ac:dyDescent="0.2">
      <c r="A643" s="429"/>
      <c r="D643" s="421"/>
      <c r="F643" s="422"/>
      <c r="G643" s="422"/>
      <c r="H643" s="422"/>
      <c r="I643" s="422"/>
      <c r="J643" s="422"/>
      <c r="K643" s="423"/>
      <c r="M643" s="429"/>
      <c r="N643" s="429"/>
      <c r="O643" s="429"/>
      <c r="P643" s="429"/>
      <c r="Q643" s="429"/>
      <c r="R643" s="429"/>
      <c r="S643" s="429"/>
      <c r="T643" s="429"/>
      <c r="U643" s="429"/>
      <c r="V643" s="429"/>
      <c r="W643" s="429"/>
      <c r="X643" s="429"/>
      <c r="Y643" s="429"/>
      <c r="Z643" s="429"/>
      <c r="AA643" s="429"/>
      <c r="AB643" s="429"/>
      <c r="AC643" s="429"/>
      <c r="AD643" s="429"/>
      <c r="AE643" s="429"/>
      <c r="AF643" s="429"/>
      <c r="AG643" s="429"/>
      <c r="AH643" s="429"/>
      <c r="AI643" s="429"/>
      <c r="AJ643" s="429"/>
      <c r="AK643" s="429"/>
      <c r="AL643" s="429"/>
      <c r="AM643" s="429"/>
      <c r="AN643" s="429"/>
      <c r="AO643" s="429"/>
      <c r="AP643" s="429"/>
      <c r="AQ643" s="429"/>
      <c r="AR643" s="429"/>
      <c r="AS643" s="429"/>
      <c r="AT643" s="429"/>
      <c r="AU643" s="429"/>
      <c r="AV643" s="429"/>
    </row>
    <row r="644" spans="1:48" s="364" customFormat="1" ht="13.15" customHeight="1" x14ac:dyDescent="0.2">
      <c r="A644" s="429"/>
      <c r="D644" s="421"/>
      <c r="F644" s="422"/>
      <c r="G644" s="422"/>
      <c r="H644" s="422"/>
      <c r="I644" s="422"/>
      <c r="J644" s="422"/>
      <c r="K644" s="423"/>
      <c r="M644" s="429"/>
      <c r="N644" s="429"/>
      <c r="O644" s="429"/>
      <c r="P644" s="429"/>
      <c r="Q644" s="429"/>
      <c r="R644" s="429"/>
      <c r="S644" s="429"/>
      <c r="T644" s="429"/>
      <c r="U644" s="429"/>
      <c r="V644" s="429"/>
      <c r="W644" s="429"/>
      <c r="X644" s="429"/>
      <c r="Y644" s="429"/>
      <c r="Z644" s="429"/>
      <c r="AA644" s="429"/>
      <c r="AB644" s="429"/>
      <c r="AC644" s="429"/>
      <c r="AD644" s="429"/>
      <c r="AE644" s="429"/>
      <c r="AF644" s="429"/>
      <c r="AG644" s="429"/>
      <c r="AH644" s="429"/>
      <c r="AI644" s="429"/>
      <c r="AJ644" s="429"/>
      <c r="AK644" s="429"/>
      <c r="AL644" s="429"/>
      <c r="AM644" s="429"/>
      <c r="AN644" s="429"/>
      <c r="AO644" s="429"/>
      <c r="AP644" s="429"/>
      <c r="AQ644" s="429"/>
      <c r="AR644" s="429"/>
      <c r="AS644" s="429"/>
      <c r="AT644" s="429"/>
      <c r="AU644" s="429"/>
      <c r="AV644" s="429"/>
    </row>
    <row r="645" spans="1:48" s="364" customFormat="1" ht="13.15" customHeight="1" x14ac:dyDescent="0.2">
      <c r="A645" s="429"/>
      <c r="D645" s="421"/>
      <c r="F645" s="422"/>
      <c r="G645" s="422"/>
      <c r="H645" s="422"/>
      <c r="I645" s="422"/>
      <c r="J645" s="422"/>
      <c r="K645" s="423"/>
      <c r="M645" s="429"/>
      <c r="N645" s="429"/>
      <c r="O645" s="429"/>
      <c r="P645" s="429"/>
      <c r="Q645" s="429"/>
      <c r="R645" s="429"/>
      <c r="S645" s="429"/>
      <c r="T645" s="429"/>
      <c r="U645" s="429"/>
      <c r="V645" s="429"/>
      <c r="W645" s="429"/>
      <c r="X645" s="429"/>
      <c r="Y645" s="429"/>
      <c r="Z645" s="429"/>
      <c r="AA645" s="429"/>
      <c r="AB645" s="429"/>
      <c r="AC645" s="429"/>
      <c r="AD645" s="429"/>
      <c r="AE645" s="429"/>
      <c r="AF645" s="429"/>
      <c r="AG645" s="429"/>
      <c r="AH645" s="429"/>
      <c r="AI645" s="429"/>
      <c r="AJ645" s="429"/>
      <c r="AK645" s="429"/>
      <c r="AL645" s="429"/>
      <c r="AM645" s="429"/>
      <c r="AN645" s="429"/>
      <c r="AO645" s="429"/>
      <c r="AP645" s="429"/>
      <c r="AQ645" s="429"/>
      <c r="AR645" s="429"/>
      <c r="AS645" s="429"/>
      <c r="AT645" s="429"/>
      <c r="AU645" s="429"/>
      <c r="AV645" s="429"/>
    </row>
    <row r="646" spans="1:48" s="364" customFormat="1" ht="13.15" customHeight="1" x14ac:dyDescent="0.2">
      <c r="A646" s="429"/>
      <c r="D646" s="421"/>
      <c r="F646" s="422"/>
      <c r="G646" s="422"/>
      <c r="H646" s="422"/>
      <c r="I646" s="422"/>
      <c r="J646" s="422"/>
      <c r="K646" s="423"/>
      <c r="M646" s="429"/>
      <c r="N646" s="429"/>
      <c r="O646" s="429"/>
      <c r="P646" s="429"/>
      <c r="Q646" s="429"/>
      <c r="R646" s="429"/>
      <c r="S646" s="429"/>
      <c r="T646" s="429"/>
      <c r="U646" s="429"/>
      <c r="V646" s="429"/>
      <c r="W646" s="429"/>
      <c r="X646" s="429"/>
      <c r="Y646" s="429"/>
      <c r="Z646" s="429"/>
      <c r="AA646" s="429"/>
      <c r="AB646" s="429"/>
      <c r="AC646" s="429"/>
      <c r="AD646" s="429"/>
      <c r="AE646" s="429"/>
      <c r="AF646" s="429"/>
      <c r="AG646" s="429"/>
      <c r="AH646" s="429"/>
      <c r="AI646" s="429"/>
      <c r="AJ646" s="429"/>
      <c r="AK646" s="429"/>
      <c r="AL646" s="429"/>
      <c r="AM646" s="429"/>
      <c r="AN646" s="429"/>
      <c r="AO646" s="429"/>
      <c r="AP646" s="429"/>
      <c r="AQ646" s="429"/>
      <c r="AR646" s="429"/>
      <c r="AS646" s="429"/>
      <c r="AT646" s="429"/>
      <c r="AU646" s="429"/>
      <c r="AV646" s="429"/>
    </row>
    <row r="647" spans="1:48" s="364" customFormat="1" ht="13.15" customHeight="1" x14ac:dyDescent="0.2">
      <c r="A647" s="429"/>
      <c r="D647" s="421"/>
      <c r="F647" s="422"/>
      <c r="G647" s="422"/>
      <c r="H647" s="422"/>
      <c r="I647" s="422"/>
      <c r="J647" s="422"/>
      <c r="K647" s="423"/>
      <c r="M647" s="429"/>
      <c r="N647" s="429"/>
      <c r="O647" s="429"/>
      <c r="P647" s="429"/>
      <c r="Q647" s="429"/>
      <c r="R647" s="429"/>
      <c r="S647" s="429"/>
      <c r="T647" s="429"/>
      <c r="U647" s="429"/>
      <c r="V647" s="429"/>
      <c r="W647" s="429"/>
      <c r="X647" s="429"/>
      <c r="Y647" s="429"/>
      <c r="Z647" s="429"/>
      <c r="AA647" s="429"/>
      <c r="AB647" s="429"/>
      <c r="AC647" s="429"/>
      <c r="AD647" s="429"/>
      <c r="AE647" s="429"/>
      <c r="AF647" s="429"/>
      <c r="AG647" s="429"/>
      <c r="AH647" s="429"/>
      <c r="AI647" s="429"/>
      <c r="AJ647" s="429"/>
      <c r="AK647" s="429"/>
      <c r="AL647" s="429"/>
      <c r="AM647" s="429"/>
      <c r="AN647" s="429"/>
      <c r="AO647" s="429"/>
      <c r="AP647" s="429"/>
      <c r="AQ647" s="429"/>
      <c r="AR647" s="429"/>
      <c r="AS647" s="429"/>
      <c r="AT647" s="429"/>
      <c r="AU647" s="429"/>
      <c r="AV647" s="429"/>
    </row>
    <row r="648" spans="1:48" s="364" customFormat="1" ht="13.15" customHeight="1" x14ac:dyDescent="0.2">
      <c r="A648" s="429"/>
      <c r="D648" s="421"/>
      <c r="F648" s="422"/>
      <c r="G648" s="422"/>
      <c r="H648" s="422"/>
      <c r="I648" s="422"/>
      <c r="J648" s="422"/>
      <c r="K648" s="423"/>
      <c r="M648" s="429"/>
      <c r="N648" s="429"/>
      <c r="O648" s="429"/>
      <c r="P648" s="429"/>
      <c r="Q648" s="429"/>
      <c r="R648" s="429"/>
      <c r="S648" s="429"/>
      <c r="T648" s="429"/>
      <c r="U648" s="429"/>
      <c r="V648" s="429"/>
      <c r="W648" s="429"/>
      <c r="X648" s="429"/>
      <c r="Y648" s="429"/>
      <c r="Z648" s="429"/>
      <c r="AA648" s="429"/>
      <c r="AB648" s="429"/>
      <c r="AC648" s="429"/>
      <c r="AD648" s="429"/>
      <c r="AE648" s="429"/>
      <c r="AF648" s="429"/>
      <c r="AG648" s="429"/>
      <c r="AH648" s="429"/>
      <c r="AI648" s="429"/>
      <c r="AJ648" s="429"/>
      <c r="AK648" s="429"/>
      <c r="AL648" s="429"/>
      <c r="AM648" s="429"/>
      <c r="AN648" s="429"/>
      <c r="AO648" s="429"/>
      <c r="AP648" s="429"/>
      <c r="AQ648" s="429"/>
      <c r="AR648" s="429"/>
      <c r="AS648" s="429"/>
      <c r="AT648" s="429"/>
      <c r="AU648" s="429"/>
      <c r="AV648" s="429"/>
    </row>
    <row r="649" spans="1:48" s="364" customFormat="1" ht="13.15" customHeight="1" x14ac:dyDescent="0.2">
      <c r="A649" s="429"/>
      <c r="D649" s="421"/>
      <c r="F649" s="422"/>
      <c r="G649" s="422"/>
      <c r="H649" s="422"/>
      <c r="I649" s="422"/>
      <c r="J649" s="422"/>
      <c r="K649" s="423"/>
      <c r="M649" s="429"/>
      <c r="N649" s="429"/>
      <c r="O649" s="429"/>
      <c r="P649" s="429"/>
      <c r="Q649" s="429"/>
      <c r="R649" s="429"/>
      <c r="S649" s="429"/>
      <c r="T649" s="429"/>
      <c r="U649" s="429"/>
      <c r="V649" s="429"/>
      <c r="W649" s="429"/>
      <c r="X649" s="429"/>
      <c r="Y649" s="429"/>
      <c r="Z649" s="429"/>
      <c r="AA649" s="429"/>
      <c r="AB649" s="429"/>
      <c r="AC649" s="429"/>
      <c r="AD649" s="429"/>
      <c r="AE649" s="429"/>
      <c r="AF649" s="429"/>
      <c r="AG649" s="429"/>
      <c r="AH649" s="429"/>
      <c r="AI649" s="429"/>
      <c r="AJ649" s="429"/>
      <c r="AK649" s="429"/>
      <c r="AL649" s="429"/>
      <c r="AM649" s="429"/>
      <c r="AN649" s="429"/>
      <c r="AO649" s="429"/>
      <c r="AP649" s="429"/>
      <c r="AQ649" s="429"/>
      <c r="AR649" s="429"/>
      <c r="AS649" s="429"/>
      <c r="AT649" s="429"/>
      <c r="AU649" s="429"/>
      <c r="AV649" s="429"/>
    </row>
    <row r="650" spans="1:48" s="364" customFormat="1" ht="13.15" customHeight="1" x14ac:dyDescent="0.2">
      <c r="A650" s="429"/>
      <c r="D650" s="421"/>
      <c r="F650" s="422"/>
      <c r="G650" s="422"/>
      <c r="H650" s="422"/>
      <c r="I650" s="422"/>
      <c r="J650" s="422"/>
      <c r="K650" s="423"/>
      <c r="M650" s="429"/>
      <c r="N650" s="429"/>
      <c r="O650" s="429"/>
      <c r="P650" s="429"/>
      <c r="Q650" s="429"/>
      <c r="R650" s="429"/>
      <c r="S650" s="429"/>
      <c r="T650" s="429"/>
      <c r="U650" s="429"/>
      <c r="V650" s="429"/>
      <c r="W650" s="429"/>
      <c r="X650" s="429"/>
      <c r="Y650" s="429"/>
      <c r="Z650" s="429"/>
      <c r="AA650" s="429"/>
      <c r="AB650" s="429"/>
      <c r="AC650" s="429"/>
      <c r="AD650" s="429"/>
      <c r="AE650" s="429"/>
      <c r="AF650" s="429"/>
      <c r="AG650" s="429"/>
      <c r="AH650" s="429"/>
      <c r="AI650" s="429"/>
      <c r="AJ650" s="429"/>
      <c r="AK650" s="429"/>
      <c r="AL650" s="429"/>
      <c r="AM650" s="429"/>
      <c r="AN650" s="429"/>
      <c r="AO650" s="429"/>
      <c r="AP650" s="429"/>
      <c r="AQ650" s="429"/>
      <c r="AR650" s="429"/>
      <c r="AS650" s="429"/>
      <c r="AT650" s="429"/>
      <c r="AU650" s="429"/>
      <c r="AV650" s="429"/>
    </row>
    <row r="651" spans="1:48" s="364" customFormat="1" ht="13.15" customHeight="1" x14ac:dyDescent="0.2">
      <c r="A651" s="429"/>
      <c r="D651" s="421"/>
      <c r="F651" s="422"/>
      <c r="G651" s="422"/>
      <c r="H651" s="422"/>
      <c r="I651" s="422"/>
      <c r="J651" s="422"/>
      <c r="K651" s="423"/>
      <c r="M651" s="429"/>
      <c r="N651" s="429"/>
      <c r="O651" s="429"/>
      <c r="P651" s="429"/>
      <c r="Q651" s="429"/>
      <c r="R651" s="429"/>
      <c r="S651" s="429"/>
      <c r="T651" s="429"/>
      <c r="U651" s="429"/>
      <c r="V651" s="429"/>
      <c r="W651" s="429"/>
      <c r="X651" s="429"/>
      <c r="Y651" s="429"/>
      <c r="Z651" s="429"/>
      <c r="AA651" s="429"/>
      <c r="AB651" s="429"/>
      <c r="AC651" s="429"/>
      <c r="AD651" s="429"/>
      <c r="AE651" s="429"/>
      <c r="AF651" s="429"/>
      <c r="AG651" s="429"/>
      <c r="AH651" s="429"/>
      <c r="AI651" s="429"/>
      <c r="AJ651" s="429"/>
      <c r="AK651" s="429"/>
      <c r="AL651" s="429"/>
      <c r="AM651" s="429"/>
      <c r="AN651" s="429"/>
      <c r="AO651" s="429"/>
      <c r="AP651" s="429"/>
      <c r="AQ651" s="429"/>
      <c r="AR651" s="429"/>
      <c r="AS651" s="429"/>
      <c r="AT651" s="429"/>
      <c r="AU651" s="429"/>
      <c r="AV651" s="429"/>
    </row>
    <row r="652" spans="1:48" s="364" customFormat="1" ht="13.15" customHeight="1" x14ac:dyDescent="0.2">
      <c r="A652" s="429"/>
      <c r="D652" s="421"/>
      <c r="F652" s="422"/>
      <c r="G652" s="422"/>
      <c r="H652" s="422"/>
      <c r="I652" s="422"/>
      <c r="J652" s="422"/>
      <c r="K652" s="423"/>
      <c r="M652" s="429"/>
      <c r="N652" s="429"/>
      <c r="O652" s="429"/>
      <c r="P652" s="429"/>
      <c r="Q652" s="429"/>
      <c r="R652" s="429"/>
      <c r="S652" s="429"/>
      <c r="T652" s="429"/>
      <c r="U652" s="429"/>
      <c r="V652" s="429"/>
      <c r="W652" s="429"/>
      <c r="X652" s="429"/>
      <c r="Y652" s="429"/>
      <c r="Z652" s="429"/>
      <c r="AA652" s="429"/>
      <c r="AB652" s="429"/>
      <c r="AC652" s="429"/>
      <c r="AD652" s="429"/>
      <c r="AE652" s="429"/>
      <c r="AF652" s="429"/>
      <c r="AG652" s="429"/>
      <c r="AH652" s="429"/>
      <c r="AI652" s="429"/>
      <c r="AJ652" s="429"/>
      <c r="AK652" s="429"/>
      <c r="AL652" s="429"/>
      <c r="AM652" s="429"/>
      <c r="AN652" s="429"/>
      <c r="AO652" s="429"/>
      <c r="AP652" s="429"/>
      <c r="AQ652" s="429"/>
      <c r="AR652" s="429"/>
      <c r="AS652" s="429"/>
      <c r="AT652" s="429"/>
      <c r="AU652" s="429"/>
      <c r="AV652" s="429"/>
    </row>
    <row r="653" spans="1:48" s="364" customFormat="1" ht="13.15" customHeight="1" x14ac:dyDescent="0.2">
      <c r="A653" s="429"/>
      <c r="D653" s="421"/>
      <c r="F653" s="422"/>
      <c r="G653" s="422"/>
      <c r="H653" s="422"/>
      <c r="I653" s="422"/>
      <c r="J653" s="422"/>
      <c r="K653" s="423"/>
      <c r="M653" s="429"/>
      <c r="N653" s="429"/>
      <c r="O653" s="429"/>
      <c r="P653" s="429"/>
      <c r="Q653" s="429"/>
      <c r="R653" s="429"/>
      <c r="S653" s="429"/>
      <c r="T653" s="429"/>
      <c r="U653" s="429"/>
      <c r="V653" s="429"/>
      <c r="W653" s="429"/>
      <c r="X653" s="429"/>
      <c r="Y653" s="429"/>
      <c r="Z653" s="429"/>
      <c r="AA653" s="429"/>
      <c r="AB653" s="429"/>
      <c r="AC653" s="429"/>
      <c r="AD653" s="429"/>
      <c r="AE653" s="429"/>
      <c r="AF653" s="429"/>
      <c r="AG653" s="429"/>
      <c r="AH653" s="429"/>
      <c r="AI653" s="429"/>
      <c r="AJ653" s="429"/>
      <c r="AK653" s="429"/>
      <c r="AL653" s="429"/>
      <c r="AM653" s="429"/>
      <c r="AN653" s="429"/>
      <c r="AO653" s="429"/>
      <c r="AP653" s="429"/>
      <c r="AQ653" s="429"/>
      <c r="AR653" s="429"/>
      <c r="AS653" s="429"/>
      <c r="AT653" s="429"/>
      <c r="AU653" s="429"/>
      <c r="AV653" s="429"/>
    </row>
    <row r="654" spans="1:48" s="364" customFormat="1" ht="13.15" customHeight="1" x14ac:dyDescent="0.2">
      <c r="A654" s="429"/>
      <c r="D654" s="421"/>
      <c r="F654" s="422"/>
      <c r="G654" s="422"/>
      <c r="H654" s="422"/>
      <c r="I654" s="422"/>
      <c r="J654" s="422"/>
      <c r="K654" s="423"/>
      <c r="M654" s="429"/>
      <c r="N654" s="429"/>
      <c r="O654" s="429"/>
      <c r="P654" s="429"/>
      <c r="Q654" s="429"/>
      <c r="R654" s="429"/>
      <c r="S654" s="429"/>
      <c r="T654" s="429"/>
      <c r="U654" s="429"/>
      <c r="V654" s="429"/>
      <c r="W654" s="429"/>
      <c r="X654" s="429"/>
      <c r="Y654" s="429"/>
      <c r="Z654" s="429"/>
      <c r="AA654" s="429"/>
      <c r="AB654" s="429"/>
      <c r="AC654" s="429"/>
      <c r="AD654" s="429"/>
      <c r="AE654" s="429"/>
      <c r="AF654" s="429"/>
      <c r="AG654" s="429"/>
      <c r="AH654" s="429"/>
      <c r="AI654" s="429"/>
      <c r="AJ654" s="429"/>
      <c r="AK654" s="429"/>
      <c r="AL654" s="429"/>
      <c r="AM654" s="429"/>
      <c r="AN654" s="429"/>
      <c r="AO654" s="429"/>
      <c r="AP654" s="429"/>
      <c r="AQ654" s="429"/>
      <c r="AR654" s="429"/>
      <c r="AS654" s="429"/>
      <c r="AT654" s="429"/>
      <c r="AU654" s="429"/>
      <c r="AV654" s="429"/>
    </row>
    <row r="655" spans="1:48" s="364" customFormat="1" ht="13.15" customHeight="1" x14ac:dyDescent="0.2">
      <c r="A655" s="429"/>
      <c r="D655" s="421"/>
      <c r="F655" s="422"/>
      <c r="G655" s="422"/>
      <c r="H655" s="422"/>
      <c r="I655" s="422"/>
      <c r="J655" s="422"/>
      <c r="K655" s="423"/>
      <c r="M655" s="429"/>
      <c r="N655" s="429"/>
      <c r="O655" s="429"/>
      <c r="P655" s="429"/>
      <c r="Q655" s="429"/>
      <c r="R655" s="429"/>
      <c r="S655" s="429"/>
      <c r="T655" s="429"/>
      <c r="U655" s="429"/>
      <c r="V655" s="429"/>
      <c r="W655" s="429"/>
      <c r="X655" s="429"/>
      <c r="Y655" s="429"/>
      <c r="Z655" s="429"/>
      <c r="AA655" s="429"/>
      <c r="AB655" s="429"/>
      <c r="AC655" s="429"/>
      <c r="AD655" s="429"/>
      <c r="AE655" s="429"/>
      <c r="AF655" s="429"/>
      <c r="AG655" s="429"/>
      <c r="AH655" s="429"/>
      <c r="AI655" s="429"/>
      <c r="AJ655" s="429"/>
      <c r="AK655" s="429"/>
      <c r="AL655" s="429"/>
      <c r="AM655" s="429"/>
      <c r="AN655" s="429"/>
      <c r="AO655" s="429"/>
      <c r="AP655" s="429"/>
      <c r="AQ655" s="429"/>
      <c r="AR655" s="429"/>
      <c r="AS655" s="429"/>
      <c r="AT655" s="429"/>
      <c r="AU655" s="429"/>
      <c r="AV655" s="429"/>
    </row>
    <row r="656" spans="1:48" s="364" customFormat="1" ht="13.15" customHeight="1" x14ac:dyDescent="0.2">
      <c r="A656" s="429"/>
      <c r="D656" s="421"/>
      <c r="F656" s="422"/>
      <c r="G656" s="422"/>
      <c r="H656" s="422"/>
      <c r="I656" s="422"/>
      <c r="J656" s="422"/>
      <c r="K656" s="423"/>
      <c r="M656" s="429"/>
      <c r="N656" s="429"/>
      <c r="O656" s="429"/>
      <c r="P656" s="429"/>
      <c r="Q656" s="429"/>
      <c r="R656" s="429"/>
      <c r="S656" s="429"/>
      <c r="T656" s="429"/>
      <c r="U656" s="429"/>
      <c r="V656" s="429"/>
      <c r="W656" s="429"/>
      <c r="X656" s="429"/>
      <c r="Y656" s="429"/>
      <c r="Z656" s="429"/>
      <c r="AA656" s="429"/>
      <c r="AB656" s="429"/>
      <c r="AC656" s="429"/>
      <c r="AD656" s="429"/>
      <c r="AE656" s="429"/>
      <c r="AF656" s="429"/>
      <c r="AG656" s="429"/>
      <c r="AH656" s="429"/>
      <c r="AI656" s="429"/>
      <c r="AJ656" s="429"/>
      <c r="AK656" s="429"/>
      <c r="AL656" s="429"/>
      <c r="AM656" s="429"/>
      <c r="AN656" s="429"/>
      <c r="AO656" s="429"/>
      <c r="AP656" s="429"/>
      <c r="AQ656" s="429"/>
      <c r="AR656" s="429"/>
      <c r="AS656" s="429"/>
      <c r="AT656" s="429"/>
      <c r="AU656" s="429"/>
      <c r="AV656" s="429"/>
    </row>
    <row r="657" spans="1:48" s="364" customFormat="1" ht="13.15" customHeight="1" x14ac:dyDescent="0.2">
      <c r="A657" s="429"/>
      <c r="D657" s="421"/>
      <c r="F657" s="422"/>
      <c r="G657" s="422"/>
      <c r="H657" s="422"/>
      <c r="I657" s="422"/>
      <c r="J657" s="422"/>
      <c r="K657" s="423"/>
      <c r="M657" s="429"/>
      <c r="N657" s="429"/>
      <c r="O657" s="429"/>
      <c r="P657" s="429"/>
      <c r="Q657" s="429"/>
      <c r="R657" s="429"/>
      <c r="S657" s="429"/>
      <c r="T657" s="429"/>
      <c r="U657" s="429"/>
      <c r="V657" s="429"/>
      <c r="W657" s="429"/>
      <c r="X657" s="429"/>
      <c r="Y657" s="429"/>
      <c r="Z657" s="429"/>
      <c r="AA657" s="429"/>
      <c r="AB657" s="429"/>
      <c r="AC657" s="429"/>
      <c r="AD657" s="429"/>
      <c r="AE657" s="429"/>
      <c r="AF657" s="429"/>
      <c r="AG657" s="429"/>
      <c r="AH657" s="429"/>
      <c r="AI657" s="429"/>
      <c r="AJ657" s="429"/>
      <c r="AK657" s="429"/>
      <c r="AL657" s="429"/>
      <c r="AM657" s="429"/>
      <c r="AN657" s="429"/>
      <c r="AO657" s="429"/>
      <c r="AP657" s="429"/>
      <c r="AQ657" s="429"/>
      <c r="AR657" s="429"/>
      <c r="AS657" s="429"/>
      <c r="AT657" s="429"/>
      <c r="AU657" s="429"/>
      <c r="AV657" s="429"/>
    </row>
    <row r="658" spans="1:48" s="364" customFormat="1" ht="13.15" customHeight="1" x14ac:dyDescent="0.2">
      <c r="A658" s="429"/>
      <c r="D658" s="421"/>
      <c r="F658" s="422"/>
      <c r="G658" s="422"/>
      <c r="H658" s="422"/>
      <c r="I658" s="422"/>
      <c r="J658" s="422"/>
      <c r="K658" s="423"/>
      <c r="M658" s="429"/>
      <c r="N658" s="429"/>
      <c r="O658" s="429"/>
      <c r="P658" s="429"/>
      <c r="Q658" s="429"/>
      <c r="R658" s="429"/>
      <c r="S658" s="429"/>
      <c r="T658" s="429"/>
      <c r="U658" s="429"/>
      <c r="V658" s="429"/>
      <c r="W658" s="429"/>
      <c r="X658" s="429"/>
      <c r="Y658" s="429"/>
      <c r="Z658" s="429"/>
      <c r="AA658" s="429"/>
      <c r="AB658" s="429"/>
      <c r="AC658" s="429"/>
      <c r="AD658" s="429"/>
      <c r="AE658" s="429"/>
      <c r="AF658" s="429"/>
      <c r="AG658" s="429"/>
      <c r="AH658" s="429"/>
      <c r="AI658" s="429"/>
      <c r="AJ658" s="429"/>
      <c r="AK658" s="429"/>
      <c r="AL658" s="429"/>
      <c r="AM658" s="429"/>
      <c r="AN658" s="429"/>
      <c r="AO658" s="429"/>
      <c r="AP658" s="429"/>
      <c r="AQ658" s="429"/>
      <c r="AR658" s="429"/>
      <c r="AS658" s="429"/>
      <c r="AT658" s="429"/>
      <c r="AU658" s="429"/>
      <c r="AV658" s="429"/>
    </row>
    <row r="659" spans="1:48" s="364" customFormat="1" ht="13.15" customHeight="1" x14ac:dyDescent="0.2">
      <c r="A659" s="429"/>
      <c r="D659" s="421"/>
      <c r="F659" s="422"/>
      <c r="G659" s="422"/>
      <c r="H659" s="422"/>
      <c r="I659" s="422"/>
      <c r="J659" s="422"/>
      <c r="K659" s="423"/>
      <c r="M659" s="429"/>
      <c r="N659" s="429"/>
      <c r="O659" s="429"/>
      <c r="P659" s="429"/>
      <c r="Q659" s="429"/>
      <c r="R659" s="429"/>
      <c r="S659" s="429"/>
      <c r="T659" s="429"/>
      <c r="U659" s="429"/>
      <c r="V659" s="429"/>
      <c r="W659" s="429"/>
      <c r="X659" s="429"/>
      <c r="Y659" s="429"/>
      <c r="Z659" s="429"/>
      <c r="AA659" s="429"/>
      <c r="AB659" s="429"/>
      <c r="AC659" s="429"/>
      <c r="AD659" s="429"/>
      <c r="AE659" s="429"/>
      <c r="AF659" s="429"/>
      <c r="AG659" s="429"/>
      <c r="AH659" s="429"/>
      <c r="AI659" s="429"/>
      <c r="AJ659" s="429"/>
      <c r="AK659" s="429"/>
      <c r="AL659" s="429"/>
      <c r="AM659" s="429"/>
      <c r="AN659" s="429"/>
      <c r="AO659" s="429"/>
      <c r="AP659" s="429"/>
      <c r="AQ659" s="429"/>
      <c r="AR659" s="429"/>
      <c r="AS659" s="429"/>
      <c r="AT659" s="429"/>
      <c r="AU659" s="429"/>
      <c r="AV659" s="429"/>
    </row>
    <row r="660" spans="1:48" s="364" customFormat="1" ht="13.15" customHeight="1" x14ac:dyDescent="0.2">
      <c r="A660" s="429"/>
      <c r="D660" s="421"/>
      <c r="F660" s="422"/>
      <c r="G660" s="422"/>
      <c r="H660" s="422"/>
      <c r="I660" s="422"/>
      <c r="J660" s="422"/>
      <c r="K660" s="423"/>
      <c r="M660" s="429"/>
      <c r="N660" s="429"/>
      <c r="O660" s="429"/>
      <c r="P660" s="429"/>
      <c r="Q660" s="429"/>
      <c r="R660" s="429"/>
      <c r="S660" s="429"/>
      <c r="T660" s="429"/>
      <c r="U660" s="429"/>
      <c r="V660" s="429"/>
      <c r="W660" s="429"/>
      <c r="X660" s="429"/>
      <c r="Y660" s="429"/>
      <c r="Z660" s="429"/>
      <c r="AA660" s="429"/>
      <c r="AB660" s="429"/>
      <c r="AC660" s="429"/>
      <c r="AD660" s="429"/>
      <c r="AE660" s="429"/>
      <c r="AF660" s="429"/>
      <c r="AG660" s="429"/>
      <c r="AH660" s="429"/>
      <c r="AI660" s="429"/>
      <c r="AJ660" s="429"/>
      <c r="AK660" s="429"/>
      <c r="AL660" s="429"/>
      <c r="AM660" s="429"/>
      <c r="AN660" s="429"/>
      <c r="AO660" s="429"/>
      <c r="AP660" s="429"/>
      <c r="AQ660" s="429"/>
      <c r="AR660" s="429"/>
      <c r="AS660" s="429"/>
      <c r="AT660" s="429"/>
      <c r="AU660" s="429"/>
      <c r="AV660" s="429"/>
    </row>
    <row r="661" spans="1:48" s="364" customFormat="1" ht="13.15" customHeight="1" x14ac:dyDescent="0.2">
      <c r="A661" s="429"/>
      <c r="D661" s="421"/>
      <c r="F661" s="422"/>
      <c r="G661" s="422"/>
      <c r="H661" s="422"/>
      <c r="I661" s="422"/>
      <c r="J661" s="422"/>
      <c r="K661" s="423"/>
      <c r="M661" s="429"/>
      <c r="N661" s="429"/>
      <c r="O661" s="429"/>
      <c r="P661" s="429"/>
      <c r="Q661" s="429"/>
      <c r="R661" s="429"/>
      <c r="S661" s="429"/>
      <c r="T661" s="429"/>
      <c r="U661" s="429"/>
      <c r="V661" s="429"/>
      <c r="W661" s="429"/>
      <c r="X661" s="429"/>
      <c r="Y661" s="429"/>
      <c r="Z661" s="429"/>
      <c r="AA661" s="429"/>
      <c r="AB661" s="429"/>
      <c r="AC661" s="429"/>
      <c r="AD661" s="429"/>
      <c r="AE661" s="429"/>
      <c r="AF661" s="429"/>
      <c r="AG661" s="429"/>
      <c r="AH661" s="429"/>
      <c r="AI661" s="429"/>
      <c r="AJ661" s="429"/>
      <c r="AK661" s="429"/>
      <c r="AL661" s="429"/>
      <c r="AM661" s="429"/>
      <c r="AN661" s="429"/>
      <c r="AO661" s="429"/>
      <c r="AP661" s="429"/>
      <c r="AQ661" s="429"/>
      <c r="AR661" s="429"/>
      <c r="AS661" s="429"/>
      <c r="AT661" s="429"/>
      <c r="AU661" s="429"/>
      <c r="AV661" s="429"/>
    </row>
    <row r="662" spans="1:48" s="364" customFormat="1" ht="13.15" customHeight="1" x14ac:dyDescent="0.2">
      <c r="A662" s="429"/>
      <c r="D662" s="421"/>
      <c r="F662" s="422"/>
      <c r="G662" s="422"/>
      <c r="H662" s="422"/>
      <c r="I662" s="422"/>
      <c r="J662" s="422"/>
      <c r="K662" s="423"/>
      <c r="M662" s="429"/>
      <c r="N662" s="429"/>
      <c r="O662" s="429"/>
      <c r="P662" s="429"/>
      <c r="Q662" s="429"/>
      <c r="R662" s="429"/>
      <c r="S662" s="429"/>
      <c r="T662" s="429"/>
      <c r="U662" s="429"/>
      <c r="V662" s="429"/>
      <c r="W662" s="429"/>
      <c r="X662" s="429"/>
      <c r="Y662" s="429"/>
      <c r="Z662" s="429"/>
      <c r="AA662" s="429"/>
      <c r="AB662" s="429"/>
      <c r="AC662" s="429"/>
      <c r="AD662" s="429"/>
      <c r="AE662" s="429"/>
      <c r="AF662" s="429"/>
      <c r="AG662" s="429"/>
      <c r="AH662" s="429"/>
      <c r="AI662" s="429"/>
      <c r="AJ662" s="429"/>
      <c r="AK662" s="429"/>
      <c r="AL662" s="429"/>
      <c r="AM662" s="429"/>
      <c r="AN662" s="429"/>
      <c r="AO662" s="429"/>
      <c r="AP662" s="429"/>
      <c r="AQ662" s="429"/>
      <c r="AR662" s="429"/>
      <c r="AS662" s="429"/>
      <c r="AT662" s="429"/>
      <c r="AU662" s="429"/>
      <c r="AV662" s="429"/>
    </row>
    <row r="663" spans="1:48" s="364" customFormat="1" ht="13.15" customHeight="1" x14ac:dyDescent="0.2">
      <c r="A663" s="429"/>
      <c r="D663" s="421"/>
      <c r="F663" s="422"/>
      <c r="G663" s="422"/>
      <c r="H663" s="422"/>
      <c r="I663" s="422"/>
      <c r="J663" s="422"/>
      <c r="K663" s="423"/>
      <c r="M663" s="429"/>
      <c r="N663" s="429"/>
      <c r="O663" s="429"/>
      <c r="P663" s="429"/>
      <c r="Q663" s="429"/>
      <c r="R663" s="429"/>
      <c r="S663" s="429"/>
      <c r="T663" s="429"/>
      <c r="U663" s="429"/>
      <c r="V663" s="429"/>
      <c r="W663" s="429"/>
      <c r="X663" s="429"/>
      <c r="Y663" s="429"/>
      <c r="Z663" s="429"/>
      <c r="AA663" s="429"/>
      <c r="AB663" s="429"/>
      <c r="AC663" s="429"/>
      <c r="AD663" s="429"/>
      <c r="AE663" s="429"/>
      <c r="AF663" s="429"/>
      <c r="AG663" s="429"/>
      <c r="AH663" s="429"/>
      <c r="AI663" s="429"/>
      <c r="AJ663" s="429"/>
      <c r="AK663" s="429"/>
      <c r="AL663" s="429"/>
      <c r="AM663" s="429"/>
      <c r="AN663" s="429"/>
      <c r="AO663" s="429"/>
      <c r="AP663" s="429"/>
      <c r="AQ663" s="429"/>
      <c r="AR663" s="429"/>
      <c r="AS663" s="429"/>
      <c r="AT663" s="429"/>
      <c r="AU663" s="429"/>
      <c r="AV663" s="429"/>
    </row>
    <row r="664" spans="1:48" s="364" customFormat="1" ht="13.15" customHeight="1" x14ac:dyDescent="0.2">
      <c r="A664" s="429"/>
      <c r="D664" s="421"/>
      <c r="F664" s="422"/>
      <c r="G664" s="422"/>
      <c r="H664" s="422"/>
      <c r="I664" s="422"/>
      <c r="J664" s="422"/>
      <c r="K664" s="423"/>
      <c r="M664" s="429"/>
      <c r="N664" s="429"/>
      <c r="O664" s="429"/>
      <c r="P664" s="429"/>
      <c r="Q664" s="429"/>
      <c r="R664" s="429"/>
      <c r="S664" s="429"/>
      <c r="T664" s="429"/>
      <c r="U664" s="429"/>
      <c r="V664" s="429"/>
      <c r="W664" s="429"/>
      <c r="X664" s="429"/>
      <c r="Y664" s="429"/>
      <c r="Z664" s="429"/>
      <c r="AA664" s="429"/>
      <c r="AB664" s="429"/>
      <c r="AC664" s="429"/>
      <c r="AD664" s="429"/>
      <c r="AE664" s="429"/>
      <c r="AF664" s="429"/>
      <c r="AG664" s="429"/>
      <c r="AH664" s="429"/>
      <c r="AI664" s="429"/>
      <c r="AJ664" s="429"/>
      <c r="AK664" s="429"/>
      <c r="AL664" s="429"/>
      <c r="AM664" s="429"/>
      <c r="AN664" s="429"/>
      <c r="AO664" s="429"/>
      <c r="AP664" s="429"/>
      <c r="AQ664" s="429"/>
      <c r="AR664" s="429"/>
      <c r="AS664" s="429"/>
      <c r="AT664" s="429"/>
      <c r="AU664" s="429"/>
      <c r="AV664" s="429"/>
    </row>
    <row r="665" spans="1:48" s="364" customFormat="1" ht="13.15" customHeight="1" x14ac:dyDescent="0.2">
      <c r="A665" s="429"/>
      <c r="D665" s="421"/>
      <c r="F665" s="422"/>
      <c r="G665" s="422"/>
      <c r="H665" s="422"/>
      <c r="I665" s="422"/>
      <c r="J665" s="422"/>
      <c r="K665" s="423"/>
      <c r="M665" s="429"/>
      <c r="N665" s="429"/>
      <c r="O665" s="429"/>
      <c r="P665" s="429"/>
      <c r="Q665" s="429"/>
      <c r="R665" s="429"/>
      <c r="S665" s="429"/>
      <c r="T665" s="429"/>
      <c r="U665" s="429"/>
      <c r="V665" s="429"/>
      <c r="W665" s="429"/>
      <c r="X665" s="429"/>
      <c r="Y665" s="429"/>
      <c r="Z665" s="429"/>
      <c r="AA665" s="429"/>
      <c r="AB665" s="429"/>
      <c r="AC665" s="429"/>
      <c r="AD665" s="429"/>
      <c r="AE665" s="429"/>
      <c r="AF665" s="429"/>
      <c r="AG665" s="429"/>
      <c r="AH665" s="429"/>
      <c r="AI665" s="429"/>
      <c r="AJ665" s="429"/>
      <c r="AK665" s="429"/>
      <c r="AL665" s="429"/>
      <c r="AM665" s="429"/>
      <c r="AN665" s="429"/>
      <c r="AO665" s="429"/>
      <c r="AP665" s="429"/>
      <c r="AQ665" s="429"/>
      <c r="AR665" s="429"/>
      <c r="AS665" s="429"/>
      <c r="AT665" s="429"/>
      <c r="AU665" s="429"/>
      <c r="AV665" s="429"/>
    </row>
    <row r="666" spans="1:48" s="364" customFormat="1" ht="13.15" customHeight="1" x14ac:dyDescent="0.2">
      <c r="A666" s="429"/>
      <c r="D666" s="421"/>
      <c r="F666" s="422"/>
      <c r="G666" s="422"/>
      <c r="H666" s="422"/>
      <c r="I666" s="422"/>
      <c r="J666" s="422"/>
      <c r="K666" s="423"/>
      <c r="M666" s="429"/>
      <c r="N666" s="429"/>
      <c r="O666" s="429"/>
      <c r="P666" s="429"/>
      <c r="Q666" s="429"/>
      <c r="R666" s="429"/>
      <c r="S666" s="429"/>
      <c r="T666" s="429"/>
      <c r="U666" s="429"/>
      <c r="V666" s="429"/>
      <c r="W666" s="429"/>
      <c r="X666" s="429"/>
      <c r="Y666" s="429"/>
      <c r="Z666" s="429"/>
      <c r="AA666" s="429"/>
      <c r="AB666" s="429"/>
      <c r="AC666" s="429"/>
      <c r="AD666" s="429"/>
      <c r="AE666" s="429"/>
      <c r="AF666" s="429"/>
      <c r="AG666" s="429"/>
      <c r="AH666" s="429"/>
      <c r="AI666" s="429"/>
      <c r="AJ666" s="429"/>
      <c r="AK666" s="429"/>
      <c r="AL666" s="429"/>
      <c r="AM666" s="429"/>
      <c r="AN666" s="429"/>
      <c r="AO666" s="429"/>
      <c r="AP666" s="429"/>
      <c r="AQ666" s="429"/>
      <c r="AR666" s="429"/>
      <c r="AS666" s="429"/>
      <c r="AT666" s="429"/>
      <c r="AU666" s="429"/>
      <c r="AV666" s="429"/>
    </row>
    <row r="667" spans="1:48" s="364" customFormat="1" ht="13.15" customHeight="1" x14ac:dyDescent="0.2">
      <c r="A667" s="429"/>
      <c r="D667" s="421"/>
      <c r="F667" s="422"/>
      <c r="G667" s="422"/>
      <c r="H667" s="422"/>
      <c r="I667" s="422"/>
      <c r="J667" s="422"/>
      <c r="K667" s="423"/>
      <c r="M667" s="429"/>
      <c r="N667" s="429"/>
      <c r="O667" s="429"/>
      <c r="P667" s="429"/>
      <c r="Q667" s="429"/>
      <c r="R667" s="429"/>
      <c r="S667" s="429"/>
      <c r="T667" s="429"/>
      <c r="U667" s="429"/>
      <c r="V667" s="429"/>
      <c r="W667" s="429"/>
      <c r="X667" s="429"/>
      <c r="Y667" s="429"/>
      <c r="Z667" s="429"/>
      <c r="AA667" s="429"/>
      <c r="AB667" s="429"/>
      <c r="AC667" s="429"/>
      <c r="AD667" s="429"/>
      <c r="AE667" s="429"/>
      <c r="AF667" s="429"/>
      <c r="AG667" s="429"/>
      <c r="AH667" s="429"/>
      <c r="AI667" s="429"/>
      <c r="AJ667" s="429"/>
      <c r="AK667" s="429"/>
      <c r="AL667" s="429"/>
      <c r="AM667" s="429"/>
      <c r="AN667" s="429"/>
      <c r="AO667" s="429"/>
      <c r="AP667" s="429"/>
      <c r="AQ667" s="429"/>
      <c r="AR667" s="429"/>
      <c r="AS667" s="429"/>
      <c r="AT667" s="429"/>
      <c r="AU667" s="429"/>
      <c r="AV667" s="429"/>
    </row>
    <row r="668" spans="1:48" s="364" customFormat="1" ht="13.15" customHeight="1" x14ac:dyDescent="0.2">
      <c r="A668" s="429"/>
      <c r="D668" s="421"/>
      <c r="F668" s="422"/>
      <c r="G668" s="422"/>
      <c r="H668" s="422"/>
      <c r="I668" s="422"/>
      <c r="J668" s="422"/>
      <c r="K668" s="423"/>
      <c r="M668" s="429"/>
      <c r="N668" s="429"/>
      <c r="O668" s="429"/>
      <c r="P668" s="429"/>
      <c r="Q668" s="429"/>
      <c r="R668" s="429"/>
      <c r="S668" s="429"/>
      <c r="T668" s="429"/>
      <c r="U668" s="429"/>
      <c r="V668" s="429"/>
      <c r="W668" s="429"/>
      <c r="X668" s="429"/>
      <c r="Y668" s="429"/>
      <c r="Z668" s="429"/>
      <c r="AA668" s="429"/>
      <c r="AB668" s="429"/>
      <c r="AC668" s="429"/>
      <c r="AD668" s="429"/>
      <c r="AE668" s="429"/>
      <c r="AF668" s="429"/>
      <c r="AG668" s="429"/>
      <c r="AH668" s="429"/>
      <c r="AI668" s="429"/>
      <c r="AJ668" s="429"/>
      <c r="AK668" s="429"/>
      <c r="AL668" s="429"/>
      <c r="AM668" s="429"/>
      <c r="AN668" s="429"/>
      <c r="AO668" s="429"/>
      <c r="AP668" s="429"/>
      <c r="AQ668" s="429"/>
      <c r="AR668" s="429"/>
      <c r="AS668" s="429"/>
      <c r="AT668" s="429"/>
      <c r="AU668" s="429"/>
      <c r="AV668" s="429"/>
    </row>
    <row r="669" spans="1:48" s="364" customFormat="1" ht="13.15" customHeight="1" x14ac:dyDescent="0.2">
      <c r="A669" s="429"/>
      <c r="D669" s="421"/>
      <c r="F669" s="422"/>
      <c r="G669" s="422"/>
      <c r="H669" s="422"/>
      <c r="I669" s="422"/>
      <c r="J669" s="422"/>
      <c r="K669" s="423"/>
      <c r="M669" s="429"/>
      <c r="N669" s="429"/>
      <c r="O669" s="429"/>
      <c r="P669" s="429"/>
      <c r="Q669" s="429"/>
      <c r="R669" s="429"/>
      <c r="S669" s="429"/>
      <c r="T669" s="429"/>
      <c r="U669" s="429"/>
      <c r="V669" s="429"/>
      <c r="W669" s="429"/>
      <c r="X669" s="429"/>
      <c r="Y669" s="429"/>
      <c r="Z669" s="429"/>
      <c r="AA669" s="429"/>
      <c r="AB669" s="429"/>
      <c r="AC669" s="429"/>
      <c r="AD669" s="429"/>
      <c r="AE669" s="429"/>
      <c r="AF669" s="429"/>
      <c r="AG669" s="429"/>
      <c r="AH669" s="429"/>
      <c r="AI669" s="429"/>
      <c r="AJ669" s="429"/>
      <c r="AK669" s="429"/>
      <c r="AL669" s="429"/>
      <c r="AM669" s="429"/>
      <c r="AN669" s="429"/>
      <c r="AO669" s="429"/>
      <c r="AP669" s="429"/>
      <c r="AQ669" s="429"/>
      <c r="AR669" s="429"/>
      <c r="AS669" s="429"/>
      <c r="AT669" s="429"/>
      <c r="AU669" s="429"/>
      <c r="AV669" s="429"/>
    </row>
    <row r="670" spans="1:48" s="364" customFormat="1" ht="13.15" customHeight="1" x14ac:dyDescent="0.2">
      <c r="A670" s="429"/>
      <c r="D670" s="421"/>
      <c r="F670" s="422"/>
      <c r="G670" s="422"/>
      <c r="H670" s="422"/>
      <c r="I670" s="422"/>
      <c r="J670" s="422"/>
      <c r="K670" s="423"/>
      <c r="M670" s="429"/>
      <c r="N670" s="429"/>
      <c r="O670" s="429"/>
      <c r="P670" s="429"/>
      <c r="Q670" s="429"/>
      <c r="R670" s="429"/>
      <c r="S670" s="429"/>
      <c r="T670" s="429"/>
      <c r="U670" s="429"/>
      <c r="V670" s="429"/>
      <c r="W670" s="429"/>
      <c r="X670" s="429"/>
      <c r="Y670" s="429"/>
      <c r="Z670" s="429"/>
      <c r="AA670" s="429"/>
      <c r="AB670" s="429"/>
      <c r="AC670" s="429"/>
      <c r="AD670" s="429"/>
      <c r="AE670" s="429"/>
      <c r="AF670" s="429"/>
      <c r="AG670" s="429"/>
      <c r="AH670" s="429"/>
      <c r="AI670" s="429"/>
      <c r="AJ670" s="429"/>
      <c r="AK670" s="429"/>
      <c r="AL670" s="429"/>
      <c r="AM670" s="429"/>
      <c r="AN670" s="429"/>
      <c r="AO670" s="429"/>
      <c r="AP670" s="429"/>
      <c r="AQ670" s="429"/>
      <c r="AR670" s="429"/>
      <c r="AS670" s="429"/>
      <c r="AT670" s="429"/>
      <c r="AU670" s="429"/>
      <c r="AV670" s="429"/>
    </row>
    <row r="671" spans="1:48" s="364" customFormat="1" ht="13.15" customHeight="1" x14ac:dyDescent="0.2">
      <c r="A671" s="429"/>
      <c r="D671" s="421"/>
      <c r="F671" s="422"/>
      <c r="G671" s="422"/>
      <c r="H671" s="422"/>
      <c r="I671" s="422"/>
      <c r="J671" s="422"/>
      <c r="K671" s="423"/>
      <c r="M671" s="429"/>
      <c r="N671" s="429"/>
      <c r="O671" s="429"/>
      <c r="P671" s="429"/>
      <c r="Q671" s="429"/>
      <c r="R671" s="429"/>
      <c r="S671" s="429"/>
      <c r="T671" s="429"/>
      <c r="U671" s="429"/>
      <c r="V671" s="429"/>
      <c r="W671" s="429"/>
      <c r="X671" s="429"/>
      <c r="Y671" s="429"/>
      <c r="Z671" s="429"/>
      <c r="AA671" s="429"/>
      <c r="AB671" s="429"/>
      <c r="AC671" s="429"/>
      <c r="AD671" s="429"/>
      <c r="AE671" s="429"/>
      <c r="AF671" s="429"/>
      <c r="AG671" s="429"/>
      <c r="AH671" s="429"/>
      <c r="AI671" s="429"/>
      <c r="AJ671" s="429"/>
      <c r="AK671" s="429"/>
      <c r="AL671" s="429"/>
      <c r="AM671" s="429"/>
      <c r="AN671" s="429"/>
      <c r="AO671" s="429"/>
      <c r="AP671" s="429"/>
      <c r="AQ671" s="429"/>
      <c r="AR671" s="429"/>
      <c r="AS671" s="429"/>
      <c r="AT671" s="429"/>
      <c r="AU671" s="429"/>
      <c r="AV671" s="429"/>
    </row>
    <row r="672" spans="1:48" s="364" customFormat="1" ht="13.15" customHeight="1" x14ac:dyDescent="0.2">
      <c r="A672" s="429"/>
      <c r="D672" s="421"/>
      <c r="F672" s="422"/>
      <c r="G672" s="422"/>
      <c r="H672" s="422"/>
      <c r="I672" s="422"/>
      <c r="J672" s="422"/>
      <c r="K672" s="423"/>
      <c r="M672" s="429"/>
      <c r="N672" s="429"/>
      <c r="O672" s="429"/>
      <c r="P672" s="429"/>
      <c r="Q672" s="429"/>
      <c r="R672" s="429"/>
      <c r="S672" s="429"/>
      <c r="T672" s="429"/>
      <c r="U672" s="429"/>
      <c r="V672" s="429"/>
      <c r="W672" s="429"/>
      <c r="X672" s="429"/>
      <c r="Y672" s="429"/>
      <c r="Z672" s="429"/>
      <c r="AA672" s="429"/>
      <c r="AB672" s="429"/>
      <c r="AC672" s="429"/>
      <c r="AD672" s="429"/>
      <c r="AE672" s="429"/>
      <c r="AF672" s="429"/>
      <c r="AG672" s="429"/>
      <c r="AH672" s="429"/>
      <c r="AI672" s="429"/>
      <c r="AJ672" s="429"/>
      <c r="AK672" s="429"/>
      <c r="AL672" s="429"/>
      <c r="AM672" s="429"/>
      <c r="AN672" s="429"/>
      <c r="AO672" s="429"/>
      <c r="AP672" s="429"/>
      <c r="AQ672" s="429"/>
      <c r="AR672" s="429"/>
      <c r="AS672" s="429"/>
      <c r="AT672" s="429"/>
      <c r="AU672" s="429"/>
      <c r="AV672" s="429"/>
    </row>
    <row r="673" spans="1:48" s="364" customFormat="1" ht="13.15" customHeight="1" x14ac:dyDescent="0.2">
      <c r="A673" s="429"/>
      <c r="D673" s="421"/>
      <c r="F673" s="422"/>
      <c r="G673" s="422"/>
      <c r="H673" s="422"/>
      <c r="I673" s="422"/>
      <c r="J673" s="422"/>
      <c r="K673" s="423"/>
      <c r="M673" s="429"/>
      <c r="N673" s="429"/>
      <c r="O673" s="429"/>
      <c r="P673" s="429"/>
      <c r="Q673" s="429"/>
      <c r="R673" s="429"/>
      <c r="S673" s="429"/>
      <c r="T673" s="429"/>
      <c r="U673" s="429"/>
      <c r="V673" s="429"/>
      <c r="W673" s="429"/>
      <c r="X673" s="429"/>
      <c r="Y673" s="429"/>
      <c r="Z673" s="429"/>
      <c r="AA673" s="429"/>
      <c r="AB673" s="429"/>
      <c r="AC673" s="429"/>
      <c r="AD673" s="429"/>
      <c r="AE673" s="429"/>
      <c r="AF673" s="429"/>
      <c r="AG673" s="429"/>
      <c r="AH673" s="429"/>
      <c r="AI673" s="429"/>
      <c r="AJ673" s="429"/>
      <c r="AK673" s="429"/>
      <c r="AL673" s="429"/>
      <c r="AM673" s="429"/>
      <c r="AN673" s="429"/>
      <c r="AO673" s="429"/>
      <c r="AP673" s="429"/>
      <c r="AQ673" s="429"/>
      <c r="AR673" s="429"/>
      <c r="AS673" s="429"/>
      <c r="AT673" s="429"/>
      <c r="AU673" s="429"/>
      <c r="AV673" s="429"/>
    </row>
    <row r="674" spans="1:48" s="364" customFormat="1" ht="13.15" customHeight="1" x14ac:dyDescent="0.2">
      <c r="A674" s="429"/>
      <c r="D674" s="421"/>
      <c r="F674" s="422"/>
      <c r="G674" s="422"/>
      <c r="H674" s="422"/>
      <c r="I674" s="422"/>
      <c r="J674" s="422"/>
      <c r="K674" s="423"/>
      <c r="M674" s="429"/>
      <c r="N674" s="429"/>
      <c r="O674" s="429"/>
      <c r="P674" s="429"/>
      <c r="Q674" s="429"/>
      <c r="R674" s="429"/>
      <c r="S674" s="429"/>
      <c r="T674" s="429"/>
      <c r="U674" s="429"/>
      <c r="V674" s="429"/>
      <c r="W674" s="429"/>
      <c r="X674" s="429"/>
      <c r="Y674" s="429"/>
      <c r="Z674" s="429"/>
      <c r="AA674" s="429"/>
      <c r="AB674" s="429"/>
      <c r="AC674" s="429"/>
      <c r="AD674" s="429"/>
      <c r="AE674" s="429"/>
      <c r="AF674" s="429"/>
      <c r="AG674" s="429"/>
      <c r="AH674" s="429"/>
      <c r="AI674" s="429"/>
      <c r="AJ674" s="429"/>
      <c r="AK674" s="429"/>
      <c r="AL674" s="429"/>
      <c r="AM674" s="429"/>
      <c r="AN674" s="429"/>
      <c r="AO674" s="429"/>
      <c r="AP674" s="429"/>
      <c r="AQ674" s="429"/>
      <c r="AR674" s="429"/>
      <c r="AS674" s="429"/>
      <c r="AT674" s="429"/>
      <c r="AU674" s="429"/>
      <c r="AV674" s="429"/>
    </row>
    <row r="675" spans="1:48" s="364" customFormat="1" ht="13.15" customHeight="1" x14ac:dyDescent="0.2">
      <c r="A675" s="429"/>
      <c r="D675" s="421"/>
      <c r="F675" s="422"/>
      <c r="G675" s="422"/>
      <c r="H675" s="422"/>
      <c r="I675" s="422"/>
      <c r="J675" s="422"/>
      <c r="K675" s="423"/>
      <c r="M675" s="429"/>
      <c r="N675" s="429"/>
      <c r="O675" s="429"/>
      <c r="P675" s="429"/>
      <c r="Q675" s="429"/>
      <c r="R675" s="429"/>
      <c r="S675" s="429"/>
      <c r="T675" s="429"/>
      <c r="U675" s="429"/>
      <c r="V675" s="429"/>
      <c r="W675" s="429"/>
      <c r="X675" s="429"/>
      <c r="Y675" s="429"/>
      <c r="Z675" s="429"/>
      <c r="AA675" s="429"/>
      <c r="AB675" s="429"/>
      <c r="AC675" s="429"/>
      <c r="AD675" s="429"/>
      <c r="AE675" s="429"/>
      <c r="AF675" s="429"/>
      <c r="AG675" s="429"/>
      <c r="AH675" s="429"/>
      <c r="AI675" s="429"/>
      <c r="AJ675" s="429"/>
      <c r="AK675" s="429"/>
      <c r="AL675" s="429"/>
      <c r="AM675" s="429"/>
      <c r="AN675" s="429"/>
      <c r="AO675" s="429"/>
      <c r="AP675" s="429"/>
      <c r="AQ675" s="429"/>
      <c r="AR675" s="429"/>
      <c r="AS675" s="429"/>
      <c r="AT675" s="429"/>
      <c r="AU675" s="429"/>
      <c r="AV675" s="429"/>
    </row>
    <row r="676" spans="1:48" s="364" customFormat="1" ht="13.15" customHeight="1" x14ac:dyDescent="0.2">
      <c r="A676" s="429"/>
      <c r="D676" s="421"/>
      <c r="F676" s="422"/>
      <c r="G676" s="422"/>
      <c r="H676" s="422"/>
      <c r="I676" s="422"/>
      <c r="J676" s="422"/>
      <c r="K676" s="423"/>
      <c r="M676" s="429"/>
      <c r="N676" s="429"/>
      <c r="O676" s="429"/>
      <c r="P676" s="429"/>
      <c r="Q676" s="429"/>
      <c r="R676" s="429"/>
      <c r="S676" s="429"/>
      <c r="T676" s="429"/>
      <c r="U676" s="429"/>
      <c r="V676" s="429"/>
      <c r="W676" s="429"/>
      <c r="X676" s="429"/>
      <c r="Y676" s="429"/>
      <c r="Z676" s="429"/>
      <c r="AA676" s="429"/>
      <c r="AB676" s="429"/>
      <c r="AC676" s="429"/>
      <c r="AD676" s="429"/>
      <c r="AE676" s="429"/>
      <c r="AF676" s="429"/>
      <c r="AG676" s="429"/>
      <c r="AH676" s="429"/>
      <c r="AI676" s="429"/>
      <c r="AJ676" s="429"/>
      <c r="AK676" s="429"/>
      <c r="AL676" s="429"/>
      <c r="AM676" s="429"/>
      <c r="AN676" s="429"/>
      <c r="AO676" s="429"/>
      <c r="AP676" s="429"/>
      <c r="AQ676" s="429"/>
      <c r="AR676" s="429"/>
      <c r="AS676" s="429"/>
      <c r="AT676" s="429"/>
      <c r="AU676" s="429"/>
      <c r="AV676" s="429"/>
    </row>
    <row r="677" spans="1:48" s="364" customFormat="1" ht="13.15" customHeight="1" x14ac:dyDescent="0.2">
      <c r="A677" s="429"/>
      <c r="D677" s="421"/>
      <c r="F677" s="422"/>
      <c r="G677" s="422"/>
      <c r="H677" s="422"/>
      <c r="I677" s="422"/>
      <c r="J677" s="422"/>
      <c r="K677" s="423"/>
      <c r="M677" s="429"/>
      <c r="N677" s="429"/>
      <c r="O677" s="429"/>
      <c r="P677" s="429"/>
      <c r="Q677" s="429"/>
      <c r="R677" s="429"/>
      <c r="S677" s="429"/>
      <c r="T677" s="429"/>
      <c r="U677" s="429"/>
      <c r="V677" s="429"/>
      <c r="W677" s="429"/>
      <c r="X677" s="429"/>
      <c r="Y677" s="429"/>
      <c r="Z677" s="429"/>
      <c r="AA677" s="429"/>
      <c r="AB677" s="429"/>
      <c r="AC677" s="429"/>
      <c r="AD677" s="429"/>
      <c r="AE677" s="429"/>
      <c r="AF677" s="429"/>
      <c r="AG677" s="429"/>
      <c r="AH677" s="429"/>
      <c r="AI677" s="429"/>
      <c r="AJ677" s="429"/>
      <c r="AK677" s="429"/>
      <c r="AL677" s="429"/>
      <c r="AM677" s="429"/>
      <c r="AN677" s="429"/>
      <c r="AO677" s="429"/>
      <c r="AP677" s="429"/>
      <c r="AQ677" s="429"/>
      <c r="AR677" s="429"/>
      <c r="AS677" s="429"/>
      <c r="AT677" s="429"/>
      <c r="AU677" s="429"/>
      <c r="AV677" s="429"/>
    </row>
    <row r="678" spans="1:48" s="364" customFormat="1" ht="13.15" customHeight="1" x14ac:dyDescent="0.2">
      <c r="A678" s="429"/>
      <c r="D678" s="421"/>
      <c r="F678" s="422"/>
      <c r="G678" s="422"/>
      <c r="H678" s="422"/>
      <c r="I678" s="422"/>
      <c r="J678" s="422"/>
      <c r="K678" s="423"/>
      <c r="M678" s="429"/>
      <c r="N678" s="429"/>
      <c r="O678" s="429"/>
      <c r="P678" s="429"/>
      <c r="Q678" s="429"/>
      <c r="R678" s="429"/>
      <c r="S678" s="429"/>
      <c r="T678" s="429"/>
      <c r="U678" s="429"/>
      <c r="V678" s="429"/>
      <c r="W678" s="429"/>
      <c r="X678" s="429"/>
      <c r="Y678" s="429"/>
      <c r="Z678" s="429"/>
      <c r="AA678" s="429"/>
      <c r="AB678" s="429"/>
      <c r="AC678" s="429"/>
      <c r="AD678" s="429"/>
      <c r="AE678" s="429"/>
      <c r="AF678" s="429"/>
      <c r="AG678" s="429"/>
      <c r="AH678" s="429"/>
      <c r="AI678" s="429"/>
      <c r="AJ678" s="429"/>
      <c r="AK678" s="429"/>
      <c r="AL678" s="429"/>
      <c r="AM678" s="429"/>
      <c r="AN678" s="429"/>
      <c r="AO678" s="429"/>
      <c r="AP678" s="429"/>
      <c r="AQ678" s="429"/>
      <c r="AR678" s="429"/>
      <c r="AS678" s="429"/>
      <c r="AT678" s="429"/>
      <c r="AU678" s="429"/>
      <c r="AV678" s="429"/>
    </row>
    <row r="679" spans="1:48" s="364" customFormat="1" ht="13.15" customHeight="1" x14ac:dyDescent="0.2">
      <c r="A679" s="429"/>
      <c r="D679" s="421"/>
      <c r="F679" s="422"/>
      <c r="G679" s="422"/>
      <c r="H679" s="422"/>
      <c r="I679" s="422"/>
      <c r="J679" s="422"/>
      <c r="K679" s="423"/>
      <c r="M679" s="429"/>
      <c r="N679" s="429"/>
      <c r="O679" s="429"/>
      <c r="P679" s="429"/>
      <c r="Q679" s="429"/>
      <c r="R679" s="429"/>
      <c r="S679" s="429"/>
      <c r="T679" s="429"/>
      <c r="U679" s="429"/>
      <c r="V679" s="429"/>
      <c r="W679" s="429"/>
      <c r="X679" s="429"/>
      <c r="Y679" s="429"/>
      <c r="Z679" s="429"/>
      <c r="AA679" s="429"/>
      <c r="AB679" s="429"/>
      <c r="AC679" s="429"/>
      <c r="AD679" s="429"/>
      <c r="AE679" s="429"/>
      <c r="AF679" s="429"/>
      <c r="AG679" s="429"/>
      <c r="AH679" s="429"/>
      <c r="AI679" s="429"/>
      <c r="AJ679" s="429"/>
      <c r="AK679" s="429"/>
      <c r="AL679" s="429"/>
      <c r="AM679" s="429"/>
      <c r="AN679" s="429"/>
      <c r="AO679" s="429"/>
      <c r="AP679" s="429"/>
      <c r="AQ679" s="429"/>
      <c r="AR679" s="429"/>
      <c r="AS679" s="429"/>
      <c r="AT679" s="429"/>
      <c r="AU679" s="429"/>
      <c r="AV679" s="429"/>
    </row>
    <row r="680" spans="1:48" s="364" customFormat="1" ht="13.15" customHeight="1" x14ac:dyDescent="0.2">
      <c r="A680" s="429"/>
      <c r="D680" s="421"/>
      <c r="F680" s="422"/>
      <c r="G680" s="422"/>
      <c r="H680" s="422"/>
      <c r="I680" s="422"/>
      <c r="J680" s="422"/>
      <c r="K680" s="423"/>
      <c r="M680" s="429"/>
      <c r="N680" s="429"/>
      <c r="O680" s="429"/>
      <c r="P680" s="429"/>
      <c r="Q680" s="429"/>
      <c r="R680" s="429"/>
      <c r="S680" s="429"/>
      <c r="T680" s="429"/>
      <c r="U680" s="429"/>
      <c r="V680" s="429"/>
      <c r="W680" s="429"/>
      <c r="X680" s="429"/>
      <c r="Y680" s="429"/>
      <c r="Z680" s="429"/>
      <c r="AA680" s="429"/>
      <c r="AB680" s="429"/>
      <c r="AC680" s="429"/>
      <c r="AD680" s="429"/>
      <c r="AE680" s="429"/>
      <c r="AF680" s="429"/>
      <c r="AG680" s="429"/>
      <c r="AH680" s="429"/>
      <c r="AI680" s="429"/>
      <c r="AJ680" s="429"/>
      <c r="AK680" s="429"/>
      <c r="AL680" s="429"/>
      <c r="AM680" s="429"/>
      <c r="AN680" s="429"/>
      <c r="AO680" s="429"/>
      <c r="AP680" s="429"/>
      <c r="AQ680" s="429"/>
      <c r="AR680" s="429"/>
      <c r="AS680" s="429"/>
      <c r="AT680" s="429"/>
      <c r="AU680" s="429"/>
      <c r="AV680" s="429"/>
    </row>
    <row r="681" spans="1:48" s="364" customFormat="1" ht="13.15" customHeight="1" x14ac:dyDescent="0.2">
      <c r="A681" s="429"/>
      <c r="D681" s="421"/>
      <c r="F681" s="422"/>
      <c r="G681" s="422"/>
      <c r="H681" s="422"/>
      <c r="I681" s="422"/>
      <c r="J681" s="422"/>
      <c r="K681" s="423"/>
      <c r="M681" s="429"/>
      <c r="N681" s="429"/>
      <c r="O681" s="429"/>
      <c r="P681" s="429"/>
      <c r="Q681" s="429"/>
      <c r="R681" s="429"/>
      <c r="S681" s="429"/>
      <c r="T681" s="429"/>
      <c r="U681" s="429"/>
      <c r="V681" s="429"/>
      <c r="W681" s="429"/>
      <c r="X681" s="429"/>
      <c r="Y681" s="429"/>
      <c r="Z681" s="429"/>
      <c r="AA681" s="429"/>
      <c r="AB681" s="429"/>
      <c r="AC681" s="429"/>
      <c r="AD681" s="429"/>
      <c r="AE681" s="429"/>
      <c r="AF681" s="429"/>
      <c r="AG681" s="429"/>
      <c r="AH681" s="429"/>
      <c r="AI681" s="429"/>
      <c r="AJ681" s="429"/>
      <c r="AK681" s="429"/>
      <c r="AL681" s="429"/>
      <c r="AM681" s="429"/>
      <c r="AN681" s="429"/>
      <c r="AO681" s="429"/>
      <c r="AP681" s="429"/>
      <c r="AQ681" s="429"/>
      <c r="AR681" s="429"/>
      <c r="AS681" s="429"/>
      <c r="AT681" s="429"/>
      <c r="AU681" s="429"/>
      <c r="AV681" s="429"/>
    </row>
    <row r="682" spans="1:48" s="364" customFormat="1" ht="13.15" customHeight="1" x14ac:dyDescent="0.2">
      <c r="A682" s="429"/>
      <c r="D682" s="421"/>
      <c r="F682" s="422"/>
      <c r="G682" s="422"/>
      <c r="H682" s="422"/>
      <c r="I682" s="422"/>
      <c r="J682" s="422"/>
      <c r="K682" s="423"/>
      <c r="M682" s="429"/>
      <c r="N682" s="429"/>
      <c r="O682" s="429"/>
      <c r="P682" s="429"/>
      <c r="Q682" s="429"/>
      <c r="R682" s="429"/>
      <c r="S682" s="429"/>
      <c r="T682" s="429"/>
      <c r="U682" s="429"/>
      <c r="V682" s="429"/>
      <c r="W682" s="429"/>
      <c r="X682" s="429"/>
      <c r="Y682" s="429"/>
      <c r="Z682" s="429"/>
      <c r="AA682" s="429"/>
      <c r="AB682" s="429"/>
      <c r="AC682" s="429"/>
      <c r="AD682" s="429"/>
      <c r="AE682" s="429"/>
      <c r="AF682" s="429"/>
      <c r="AG682" s="429"/>
      <c r="AH682" s="429"/>
      <c r="AI682" s="429"/>
      <c r="AJ682" s="429"/>
      <c r="AK682" s="429"/>
      <c r="AL682" s="429"/>
      <c r="AM682" s="429"/>
      <c r="AN682" s="429"/>
      <c r="AO682" s="429"/>
      <c r="AP682" s="429"/>
      <c r="AQ682" s="429"/>
      <c r="AR682" s="429"/>
      <c r="AS682" s="429"/>
      <c r="AT682" s="429"/>
      <c r="AU682" s="429"/>
      <c r="AV682" s="429"/>
    </row>
    <row r="683" spans="1:48" s="364" customFormat="1" ht="13.15" customHeight="1" x14ac:dyDescent="0.2">
      <c r="A683" s="429"/>
      <c r="D683" s="421"/>
      <c r="F683" s="422"/>
      <c r="G683" s="422"/>
      <c r="H683" s="422"/>
      <c r="I683" s="422"/>
      <c r="J683" s="422"/>
      <c r="K683" s="423"/>
      <c r="M683" s="429"/>
      <c r="N683" s="429"/>
      <c r="O683" s="429"/>
      <c r="P683" s="429"/>
      <c r="Q683" s="429"/>
      <c r="R683" s="429"/>
      <c r="S683" s="429"/>
      <c r="T683" s="429"/>
      <c r="U683" s="429"/>
      <c r="V683" s="429"/>
      <c r="W683" s="429"/>
      <c r="X683" s="429"/>
      <c r="Y683" s="429"/>
      <c r="Z683" s="429"/>
      <c r="AA683" s="429"/>
      <c r="AB683" s="429"/>
      <c r="AC683" s="429"/>
      <c r="AD683" s="429"/>
      <c r="AE683" s="429"/>
      <c r="AF683" s="429"/>
      <c r="AG683" s="429"/>
      <c r="AH683" s="429"/>
      <c r="AI683" s="429"/>
      <c r="AJ683" s="429"/>
      <c r="AK683" s="429"/>
      <c r="AL683" s="429"/>
      <c r="AM683" s="429"/>
      <c r="AN683" s="429"/>
      <c r="AO683" s="429"/>
      <c r="AP683" s="429"/>
      <c r="AQ683" s="429"/>
      <c r="AR683" s="429"/>
      <c r="AS683" s="429"/>
      <c r="AT683" s="429"/>
      <c r="AU683" s="429"/>
      <c r="AV683" s="429"/>
    </row>
    <row r="684" spans="1:48" s="364" customFormat="1" ht="13.15" customHeight="1" x14ac:dyDescent="0.2">
      <c r="A684" s="429"/>
      <c r="D684" s="421"/>
      <c r="F684" s="422"/>
      <c r="G684" s="422"/>
      <c r="H684" s="422"/>
      <c r="I684" s="422"/>
      <c r="J684" s="422"/>
      <c r="K684" s="423"/>
      <c r="M684" s="429"/>
      <c r="N684" s="429"/>
      <c r="O684" s="429"/>
      <c r="P684" s="429"/>
      <c r="Q684" s="429"/>
      <c r="R684" s="429"/>
      <c r="S684" s="429"/>
      <c r="T684" s="429"/>
      <c r="U684" s="429"/>
      <c r="V684" s="429"/>
      <c r="W684" s="429"/>
      <c r="X684" s="429"/>
      <c r="Y684" s="429"/>
      <c r="Z684" s="429"/>
      <c r="AA684" s="429"/>
      <c r="AB684" s="429"/>
      <c r="AC684" s="429"/>
      <c r="AD684" s="429"/>
      <c r="AE684" s="429"/>
      <c r="AF684" s="429"/>
      <c r="AG684" s="429"/>
      <c r="AH684" s="429"/>
      <c r="AI684" s="429"/>
      <c r="AJ684" s="429"/>
      <c r="AK684" s="429"/>
      <c r="AL684" s="429"/>
      <c r="AM684" s="429"/>
      <c r="AN684" s="429"/>
      <c r="AO684" s="429"/>
      <c r="AP684" s="429"/>
      <c r="AQ684" s="429"/>
      <c r="AR684" s="429"/>
      <c r="AS684" s="429"/>
      <c r="AT684" s="429"/>
      <c r="AU684" s="429"/>
      <c r="AV684" s="429"/>
    </row>
    <row r="685" spans="1:48" s="364" customFormat="1" ht="13.15" customHeight="1" x14ac:dyDescent="0.2">
      <c r="A685" s="429"/>
      <c r="D685" s="421"/>
      <c r="F685" s="422"/>
      <c r="G685" s="422"/>
      <c r="H685" s="422"/>
      <c r="I685" s="422"/>
      <c r="J685" s="422"/>
      <c r="K685" s="423"/>
      <c r="M685" s="429"/>
      <c r="N685" s="429"/>
      <c r="O685" s="429"/>
      <c r="P685" s="429"/>
      <c r="Q685" s="429"/>
      <c r="R685" s="429"/>
      <c r="S685" s="429"/>
      <c r="T685" s="429"/>
      <c r="U685" s="429"/>
      <c r="V685" s="429"/>
      <c r="W685" s="429"/>
      <c r="X685" s="429"/>
      <c r="Y685" s="429"/>
      <c r="Z685" s="429"/>
      <c r="AA685" s="429"/>
      <c r="AB685" s="429"/>
      <c r="AC685" s="429"/>
      <c r="AD685" s="429"/>
      <c r="AE685" s="429"/>
      <c r="AF685" s="429"/>
      <c r="AG685" s="429"/>
      <c r="AH685" s="429"/>
      <c r="AI685" s="429"/>
      <c r="AJ685" s="429"/>
      <c r="AK685" s="429"/>
      <c r="AL685" s="429"/>
      <c r="AM685" s="429"/>
      <c r="AN685" s="429"/>
      <c r="AO685" s="429"/>
      <c r="AP685" s="429"/>
      <c r="AQ685" s="429"/>
      <c r="AR685" s="429"/>
      <c r="AS685" s="429"/>
      <c r="AT685" s="429"/>
      <c r="AU685" s="429"/>
      <c r="AV685" s="429"/>
    </row>
    <row r="686" spans="1:48" s="364" customFormat="1" ht="13.15" customHeight="1" x14ac:dyDescent="0.2">
      <c r="A686" s="429"/>
      <c r="D686" s="421"/>
      <c r="F686" s="422"/>
      <c r="G686" s="422"/>
      <c r="H686" s="422"/>
      <c r="I686" s="422"/>
      <c r="J686" s="422"/>
      <c r="K686" s="423"/>
      <c r="M686" s="429"/>
      <c r="N686" s="429"/>
      <c r="O686" s="429"/>
      <c r="P686" s="429"/>
      <c r="Q686" s="429"/>
      <c r="R686" s="429"/>
      <c r="S686" s="429"/>
      <c r="T686" s="429"/>
      <c r="U686" s="429"/>
      <c r="V686" s="429"/>
      <c r="W686" s="429"/>
      <c r="X686" s="429"/>
      <c r="Y686" s="429"/>
      <c r="Z686" s="429"/>
      <c r="AA686" s="429"/>
      <c r="AB686" s="429"/>
      <c r="AC686" s="429"/>
      <c r="AD686" s="429"/>
      <c r="AE686" s="429"/>
      <c r="AF686" s="429"/>
      <c r="AG686" s="429"/>
      <c r="AH686" s="429"/>
      <c r="AI686" s="429"/>
      <c r="AJ686" s="429"/>
      <c r="AK686" s="429"/>
      <c r="AL686" s="429"/>
      <c r="AM686" s="429"/>
      <c r="AN686" s="429"/>
      <c r="AO686" s="429"/>
      <c r="AP686" s="429"/>
      <c r="AQ686" s="429"/>
      <c r="AR686" s="429"/>
      <c r="AS686" s="429"/>
      <c r="AT686" s="429"/>
      <c r="AU686" s="429"/>
      <c r="AV686" s="429"/>
    </row>
    <row r="687" spans="1:48" s="364" customFormat="1" ht="13.15" customHeight="1" x14ac:dyDescent="0.2">
      <c r="A687" s="429"/>
      <c r="D687" s="421"/>
      <c r="F687" s="422"/>
      <c r="G687" s="422"/>
      <c r="H687" s="422"/>
      <c r="I687" s="422"/>
      <c r="J687" s="422"/>
      <c r="K687" s="423"/>
      <c r="M687" s="429"/>
      <c r="N687" s="429"/>
      <c r="O687" s="429"/>
      <c r="P687" s="429"/>
      <c r="Q687" s="429"/>
      <c r="R687" s="429"/>
      <c r="S687" s="429"/>
      <c r="T687" s="429"/>
      <c r="U687" s="429"/>
      <c r="V687" s="429"/>
      <c r="W687" s="429"/>
      <c r="X687" s="429"/>
      <c r="Y687" s="429"/>
      <c r="Z687" s="429"/>
      <c r="AA687" s="429"/>
      <c r="AB687" s="429"/>
      <c r="AC687" s="429"/>
      <c r="AD687" s="429"/>
      <c r="AE687" s="429"/>
      <c r="AF687" s="429"/>
      <c r="AG687" s="429"/>
      <c r="AH687" s="429"/>
      <c r="AI687" s="429"/>
      <c r="AJ687" s="429"/>
      <c r="AK687" s="429"/>
      <c r="AL687" s="429"/>
      <c r="AM687" s="429"/>
      <c r="AN687" s="429"/>
      <c r="AO687" s="429"/>
      <c r="AP687" s="429"/>
      <c r="AQ687" s="429"/>
      <c r="AR687" s="429"/>
      <c r="AS687" s="429"/>
      <c r="AT687" s="429"/>
      <c r="AU687" s="429"/>
      <c r="AV687" s="429"/>
    </row>
    <row r="688" spans="1:48" s="364" customFormat="1" ht="13.15" customHeight="1" x14ac:dyDescent="0.2">
      <c r="A688" s="429"/>
      <c r="D688" s="421"/>
      <c r="F688" s="422"/>
      <c r="G688" s="422"/>
      <c r="H688" s="422"/>
      <c r="I688" s="422"/>
      <c r="J688" s="422"/>
      <c r="K688" s="423"/>
      <c r="M688" s="429"/>
      <c r="N688" s="429"/>
      <c r="O688" s="429"/>
      <c r="P688" s="429"/>
      <c r="Q688" s="429"/>
      <c r="R688" s="429"/>
      <c r="S688" s="429"/>
      <c r="T688" s="429"/>
      <c r="U688" s="429"/>
      <c r="V688" s="429"/>
      <c r="W688" s="429"/>
      <c r="X688" s="429"/>
      <c r="Y688" s="429"/>
      <c r="Z688" s="429"/>
      <c r="AA688" s="429"/>
      <c r="AB688" s="429"/>
      <c r="AC688" s="429"/>
      <c r="AD688" s="429"/>
      <c r="AE688" s="429"/>
      <c r="AF688" s="429"/>
      <c r="AG688" s="429"/>
      <c r="AH688" s="429"/>
      <c r="AI688" s="429"/>
      <c r="AJ688" s="429"/>
      <c r="AK688" s="429"/>
      <c r="AL688" s="429"/>
      <c r="AM688" s="429"/>
      <c r="AN688" s="429"/>
      <c r="AO688" s="429"/>
      <c r="AP688" s="429"/>
      <c r="AQ688" s="429"/>
      <c r="AR688" s="429"/>
      <c r="AS688" s="429"/>
      <c r="AT688" s="429"/>
      <c r="AU688" s="429"/>
      <c r="AV688" s="429"/>
    </row>
    <row r="689" spans="1:48" s="364" customFormat="1" ht="13.15" customHeight="1" x14ac:dyDescent="0.2">
      <c r="A689" s="429"/>
      <c r="D689" s="421"/>
      <c r="F689" s="422"/>
      <c r="G689" s="422"/>
      <c r="H689" s="422"/>
      <c r="I689" s="422"/>
      <c r="J689" s="422"/>
      <c r="K689" s="423"/>
      <c r="M689" s="429"/>
      <c r="N689" s="429"/>
      <c r="O689" s="429"/>
      <c r="P689" s="429"/>
      <c r="Q689" s="429"/>
      <c r="R689" s="429"/>
      <c r="S689" s="429"/>
      <c r="T689" s="429"/>
      <c r="U689" s="429"/>
      <c r="V689" s="429"/>
      <c r="W689" s="429"/>
      <c r="X689" s="429"/>
      <c r="Y689" s="429"/>
      <c r="Z689" s="429"/>
      <c r="AA689" s="429"/>
      <c r="AB689" s="429"/>
      <c r="AC689" s="429"/>
      <c r="AD689" s="429"/>
      <c r="AE689" s="429"/>
      <c r="AF689" s="429"/>
      <c r="AG689" s="429"/>
      <c r="AH689" s="429"/>
      <c r="AI689" s="429"/>
      <c r="AJ689" s="429"/>
      <c r="AK689" s="429"/>
      <c r="AL689" s="429"/>
      <c r="AM689" s="429"/>
      <c r="AN689" s="429"/>
      <c r="AO689" s="429"/>
      <c r="AP689" s="429"/>
      <c r="AQ689" s="429"/>
      <c r="AR689" s="429"/>
      <c r="AS689" s="429"/>
      <c r="AT689" s="429"/>
      <c r="AU689" s="429"/>
      <c r="AV689" s="429"/>
    </row>
    <row r="690" spans="1:48" s="364" customFormat="1" ht="13.15" customHeight="1" x14ac:dyDescent="0.2">
      <c r="A690" s="429"/>
      <c r="D690" s="421"/>
      <c r="F690" s="422"/>
      <c r="G690" s="422"/>
      <c r="H690" s="422"/>
      <c r="I690" s="422"/>
      <c r="J690" s="422"/>
      <c r="K690" s="423"/>
      <c r="M690" s="429"/>
      <c r="N690" s="429"/>
      <c r="O690" s="429"/>
      <c r="P690" s="429"/>
      <c r="Q690" s="429"/>
      <c r="R690" s="429"/>
      <c r="S690" s="429"/>
      <c r="T690" s="429"/>
      <c r="U690" s="429"/>
      <c r="V690" s="429"/>
      <c r="W690" s="429"/>
      <c r="X690" s="429"/>
      <c r="Y690" s="429"/>
      <c r="Z690" s="429"/>
      <c r="AA690" s="429"/>
      <c r="AB690" s="429"/>
      <c r="AC690" s="429"/>
      <c r="AD690" s="429"/>
      <c r="AE690" s="429"/>
      <c r="AF690" s="429"/>
      <c r="AG690" s="429"/>
      <c r="AH690" s="429"/>
      <c r="AI690" s="429"/>
      <c r="AJ690" s="429"/>
      <c r="AK690" s="429"/>
      <c r="AL690" s="429"/>
      <c r="AM690" s="429"/>
      <c r="AN690" s="429"/>
      <c r="AO690" s="429"/>
      <c r="AP690" s="429"/>
      <c r="AQ690" s="429"/>
      <c r="AR690" s="429"/>
      <c r="AS690" s="429"/>
      <c r="AT690" s="429"/>
      <c r="AU690" s="429"/>
      <c r="AV690" s="429"/>
    </row>
    <row r="691" spans="1:48" s="364" customFormat="1" ht="13.15" customHeight="1" x14ac:dyDescent="0.2">
      <c r="A691" s="429"/>
      <c r="D691" s="421"/>
      <c r="F691" s="422"/>
      <c r="G691" s="422"/>
      <c r="H691" s="422"/>
      <c r="I691" s="422"/>
      <c r="J691" s="422"/>
      <c r="K691" s="423"/>
      <c r="M691" s="429"/>
      <c r="N691" s="429"/>
      <c r="O691" s="429"/>
      <c r="P691" s="429"/>
      <c r="Q691" s="429"/>
      <c r="R691" s="429"/>
      <c r="S691" s="429"/>
      <c r="T691" s="429"/>
      <c r="U691" s="429"/>
      <c r="V691" s="429"/>
      <c r="W691" s="429"/>
      <c r="X691" s="429"/>
      <c r="Y691" s="429"/>
      <c r="Z691" s="429"/>
      <c r="AA691" s="429"/>
      <c r="AB691" s="429"/>
      <c r="AC691" s="429"/>
      <c r="AD691" s="429"/>
      <c r="AE691" s="429"/>
      <c r="AF691" s="429"/>
      <c r="AG691" s="429"/>
      <c r="AH691" s="429"/>
      <c r="AI691" s="429"/>
      <c r="AJ691" s="429"/>
      <c r="AK691" s="429"/>
      <c r="AL691" s="429"/>
      <c r="AM691" s="429"/>
      <c r="AN691" s="429"/>
      <c r="AO691" s="429"/>
      <c r="AP691" s="429"/>
      <c r="AQ691" s="429"/>
      <c r="AR691" s="429"/>
      <c r="AS691" s="429"/>
      <c r="AT691" s="429"/>
      <c r="AU691" s="429"/>
      <c r="AV691" s="429"/>
    </row>
    <row r="692" spans="1:48" s="364" customFormat="1" ht="13.15" customHeight="1" x14ac:dyDescent="0.2">
      <c r="A692" s="429"/>
      <c r="D692" s="421"/>
      <c r="F692" s="422"/>
      <c r="G692" s="422"/>
      <c r="H692" s="422"/>
      <c r="I692" s="422"/>
      <c r="J692" s="422"/>
      <c r="K692" s="423"/>
      <c r="M692" s="429"/>
      <c r="N692" s="429"/>
      <c r="O692" s="429"/>
      <c r="P692" s="429"/>
      <c r="Q692" s="429"/>
      <c r="R692" s="429"/>
      <c r="S692" s="429"/>
      <c r="T692" s="429"/>
      <c r="U692" s="429"/>
      <c r="V692" s="429"/>
      <c r="W692" s="429"/>
      <c r="X692" s="429"/>
      <c r="Y692" s="429"/>
      <c r="Z692" s="429"/>
      <c r="AA692" s="429"/>
      <c r="AB692" s="429"/>
      <c r="AC692" s="429"/>
      <c r="AD692" s="429"/>
      <c r="AE692" s="429"/>
      <c r="AF692" s="429"/>
      <c r="AG692" s="429"/>
      <c r="AH692" s="429"/>
      <c r="AI692" s="429"/>
      <c r="AJ692" s="429"/>
      <c r="AK692" s="429"/>
      <c r="AL692" s="429"/>
      <c r="AM692" s="429"/>
      <c r="AN692" s="429"/>
      <c r="AO692" s="429"/>
      <c r="AP692" s="429"/>
      <c r="AQ692" s="429"/>
      <c r="AR692" s="429"/>
      <c r="AS692" s="429"/>
      <c r="AT692" s="429"/>
      <c r="AU692" s="429"/>
      <c r="AV692" s="429"/>
    </row>
    <row r="693" spans="1:48" s="364" customFormat="1" ht="13.15" customHeight="1" x14ac:dyDescent="0.2">
      <c r="A693" s="429"/>
      <c r="D693" s="421"/>
      <c r="F693" s="422"/>
      <c r="G693" s="422"/>
      <c r="H693" s="422"/>
      <c r="I693" s="422"/>
      <c r="J693" s="422"/>
      <c r="K693" s="423"/>
      <c r="M693" s="429"/>
      <c r="N693" s="429"/>
      <c r="O693" s="429"/>
      <c r="P693" s="429"/>
      <c r="Q693" s="429"/>
      <c r="R693" s="429"/>
      <c r="S693" s="429"/>
      <c r="T693" s="429"/>
      <c r="U693" s="429"/>
      <c r="V693" s="429"/>
      <c r="W693" s="429"/>
      <c r="X693" s="429"/>
      <c r="Y693" s="429"/>
      <c r="Z693" s="429"/>
      <c r="AA693" s="429"/>
      <c r="AB693" s="429"/>
      <c r="AC693" s="429"/>
      <c r="AD693" s="429"/>
      <c r="AE693" s="429"/>
      <c r="AF693" s="429"/>
      <c r="AG693" s="429"/>
      <c r="AH693" s="429"/>
      <c r="AI693" s="429"/>
      <c r="AJ693" s="429"/>
      <c r="AK693" s="429"/>
      <c r="AL693" s="429"/>
      <c r="AM693" s="429"/>
      <c r="AN693" s="429"/>
      <c r="AO693" s="429"/>
      <c r="AP693" s="429"/>
      <c r="AQ693" s="429"/>
      <c r="AR693" s="429"/>
      <c r="AS693" s="429"/>
      <c r="AT693" s="429"/>
      <c r="AU693" s="429"/>
      <c r="AV693" s="429"/>
    </row>
    <row r="694" spans="1:48" s="364" customFormat="1" ht="13.15" customHeight="1" x14ac:dyDescent="0.2">
      <c r="A694" s="429"/>
      <c r="D694" s="421"/>
      <c r="F694" s="422"/>
      <c r="G694" s="422"/>
      <c r="H694" s="422"/>
      <c r="I694" s="422"/>
      <c r="J694" s="422"/>
      <c r="K694" s="423"/>
      <c r="M694" s="429"/>
      <c r="N694" s="429"/>
      <c r="O694" s="429"/>
      <c r="P694" s="429"/>
      <c r="Q694" s="429"/>
      <c r="R694" s="429"/>
      <c r="S694" s="429"/>
      <c r="T694" s="429"/>
      <c r="U694" s="429"/>
      <c r="V694" s="429"/>
      <c r="W694" s="429"/>
      <c r="X694" s="429"/>
      <c r="Y694" s="429"/>
      <c r="Z694" s="429"/>
      <c r="AA694" s="429"/>
      <c r="AB694" s="429"/>
      <c r="AC694" s="429"/>
      <c r="AD694" s="429"/>
      <c r="AE694" s="429"/>
      <c r="AF694" s="429"/>
      <c r="AG694" s="429"/>
      <c r="AH694" s="429"/>
      <c r="AI694" s="429"/>
      <c r="AJ694" s="429"/>
      <c r="AK694" s="429"/>
      <c r="AL694" s="429"/>
      <c r="AM694" s="429"/>
      <c r="AN694" s="429"/>
      <c r="AO694" s="429"/>
      <c r="AP694" s="429"/>
      <c r="AQ694" s="429"/>
      <c r="AR694" s="429"/>
      <c r="AS694" s="429"/>
      <c r="AT694" s="429"/>
      <c r="AU694" s="429"/>
      <c r="AV694" s="429"/>
    </row>
    <row r="695" spans="1:48" s="364" customFormat="1" ht="13.15" customHeight="1" x14ac:dyDescent="0.2">
      <c r="A695" s="429"/>
      <c r="D695" s="421"/>
      <c r="F695" s="422"/>
      <c r="G695" s="422"/>
      <c r="H695" s="422"/>
      <c r="I695" s="422"/>
      <c r="J695" s="422"/>
      <c r="K695" s="423"/>
      <c r="M695" s="429"/>
      <c r="N695" s="429"/>
      <c r="O695" s="429"/>
      <c r="P695" s="429"/>
      <c r="Q695" s="429"/>
      <c r="R695" s="429"/>
      <c r="S695" s="429"/>
      <c r="T695" s="429"/>
      <c r="U695" s="429"/>
      <c r="V695" s="429"/>
      <c r="W695" s="429"/>
      <c r="X695" s="429"/>
      <c r="Y695" s="429"/>
      <c r="Z695" s="429"/>
      <c r="AA695" s="429"/>
      <c r="AB695" s="429"/>
      <c r="AC695" s="429"/>
      <c r="AD695" s="429"/>
      <c r="AE695" s="429"/>
      <c r="AF695" s="429"/>
      <c r="AG695" s="429"/>
      <c r="AH695" s="429"/>
      <c r="AI695" s="429"/>
      <c r="AJ695" s="429"/>
      <c r="AK695" s="429"/>
      <c r="AL695" s="429"/>
      <c r="AM695" s="429"/>
      <c r="AN695" s="429"/>
      <c r="AO695" s="429"/>
      <c r="AP695" s="429"/>
      <c r="AQ695" s="429"/>
      <c r="AR695" s="429"/>
      <c r="AS695" s="429"/>
      <c r="AT695" s="429"/>
      <c r="AU695" s="429"/>
      <c r="AV695" s="429"/>
    </row>
    <row r="696" spans="1:48" s="364" customFormat="1" ht="13.15" customHeight="1" x14ac:dyDescent="0.2">
      <c r="A696" s="429"/>
      <c r="D696" s="421"/>
      <c r="F696" s="422"/>
      <c r="G696" s="422"/>
      <c r="H696" s="422"/>
      <c r="I696" s="422"/>
      <c r="J696" s="422"/>
      <c r="K696" s="423"/>
      <c r="M696" s="429"/>
      <c r="N696" s="429"/>
      <c r="O696" s="429"/>
      <c r="P696" s="429"/>
      <c r="Q696" s="429"/>
      <c r="R696" s="429"/>
      <c r="S696" s="429"/>
      <c r="T696" s="429"/>
      <c r="U696" s="429"/>
      <c r="V696" s="429"/>
      <c r="W696" s="429"/>
      <c r="X696" s="429"/>
      <c r="Y696" s="429"/>
      <c r="Z696" s="429"/>
      <c r="AA696" s="429"/>
      <c r="AB696" s="429"/>
      <c r="AC696" s="429"/>
      <c r="AD696" s="429"/>
      <c r="AE696" s="429"/>
      <c r="AF696" s="429"/>
      <c r="AG696" s="429"/>
      <c r="AH696" s="429"/>
      <c r="AI696" s="429"/>
      <c r="AJ696" s="429"/>
      <c r="AK696" s="429"/>
      <c r="AL696" s="429"/>
      <c r="AM696" s="429"/>
      <c r="AN696" s="429"/>
      <c r="AO696" s="429"/>
      <c r="AP696" s="429"/>
      <c r="AQ696" s="429"/>
      <c r="AR696" s="429"/>
      <c r="AS696" s="429"/>
      <c r="AT696" s="429"/>
      <c r="AU696" s="429"/>
      <c r="AV696" s="429"/>
    </row>
    <row r="697" spans="1:48" s="364" customFormat="1" ht="13.15" customHeight="1" x14ac:dyDescent="0.2">
      <c r="A697" s="429"/>
      <c r="D697" s="421"/>
      <c r="F697" s="422"/>
      <c r="G697" s="422"/>
      <c r="H697" s="422"/>
      <c r="I697" s="422"/>
      <c r="J697" s="422"/>
      <c r="K697" s="423"/>
      <c r="M697" s="429"/>
      <c r="N697" s="429"/>
      <c r="O697" s="429"/>
      <c r="P697" s="429"/>
      <c r="Q697" s="429"/>
      <c r="R697" s="429"/>
      <c r="S697" s="429"/>
      <c r="T697" s="429"/>
      <c r="U697" s="429"/>
      <c r="V697" s="429"/>
      <c r="W697" s="429"/>
      <c r="X697" s="429"/>
      <c r="Y697" s="429"/>
      <c r="Z697" s="429"/>
      <c r="AA697" s="429"/>
      <c r="AB697" s="429"/>
      <c r="AC697" s="429"/>
      <c r="AD697" s="429"/>
      <c r="AE697" s="429"/>
      <c r="AF697" s="429"/>
      <c r="AG697" s="429"/>
      <c r="AH697" s="429"/>
      <c r="AI697" s="429"/>
      <c r="AJ697" s="429"/>
      <c r="AK697" s="429"/>
      <c r="AL697" s="429"/>
      <c r="AM697" s="429"/>
      <c r="AN697" s="429"/>
      <c r="AO697" s="429"/>
      <c r="AP697" s="429"/>
      <c r="AQ697" s="429"/>
      <c r="AR697" s="429"/>
      <c r="AS697" s="429"/>
      <c r="AT697" s="429"/>
      <c r="AU697" s="429"/>
      <c r="AV697" s="429"/>
    </row>
    <row r="698" spans="1:48" s="364" customFormat="1" ht="13.15" customHeight="1" x14ac:dyDescent="0.2">
      <c r="A698" s="429"/>
      <c r="D698" s="421"/>
      <c r="F698" s="422"/>
      <c r="G698" s="422"/>
      <c r="H698" s="422"/>
      <c r="I698" s="422"/>
      <c r="J698" s="422"/>
      <c r="K698" s="423"/>
      <c r="M698" s="429"/>
      <c r="N698" s="429"/>
      <c r="O698" s="429"/>
      <c r="P698" s="429"/>
      <c r="Q698" s="429"/>
      <c r="R698" s="429"/>
      <c r="S698" s="429"/>
      <c r="T698" s="429"/>
      <c r="U698" s="429"/>
      <c r="V698" s="429"/>
      <c r="W698" s="429"/>
      <c r="X698" s="429"/>
      <c r="Y698" s="429"/>
      <c r="Z698" s="429"/>
      <c r="AA698" s="429"/>
      <c r="AB698" s="429"/>
      <c r="AC698" s="429"/>
      <c r="AD698" s="429"/>
      <c r="AE698" s="429"/>
      <c r="AF698" s="429"/>
      <c r="AG698" s="429"/>
      <c r="AH698" s="429"/>
      <c r="AI698" s="429"/>
      <c r="AJ698" s="429"/>
      <c r="AK698" s="429"/>
      <c r="AL698" s="429"/>
      <c r="AM698" s="429"/>
      <c r="AN698" s="429"/>
      <c r="AO698" s="429"/>
      <c r="AP698" s="429"/>
      <c r="AQ698" s="429"/>
      <c r="AR698" s="429"/>
      <c r="AS698" s="429"/>
      <c r="AT698" s="429"/>
      <c r="AU698" s="429"/>
      <c r="AV698" s="429"/>
    </row>
    <row r="699" spans="1:48" s="364" customFormat="1" ht="13.15" customHeight="1" x14ac:dyDescent="0.2">
      <c r="A699" s="429"/>
      <c r="D699" s="421"/>
      <c r="F699" s="422"/>
      <c r="G699" s="422"/>
      <c r="H699" s="422"/>
      <c r="I699" s="422"/>
      <c r="J699" s="422"/>
      <c r="K699" s="423"/>
      <c r="M699" s="429"/>
      <c r="N699" s="429"/>
      <c r="O699" s="429"/>
      <c r="P699" s="429"/>
      <c r="Q699" s="429"/>
      <c r="R699" s="429"/>
      <c r="S699" s="429"/>
      <c r="T699" s="429"/>
      <c r="U699" s="429"/>
      <c r="V699" s="429"/>
      <c r="W699" s="429"/>
      <c r="X699" s="429"/>
      <c r="Y699" s="429"/>
      <c r="Z699" s="429"/>
      <c r="AA699" s="429"/>
      <c r="AB699" s="429"/>
      <c r="AC699" s="429"/>
      <c r="AD699" s="429"/>
      <c r="AE699" s="429"/>
      <c r="AF699" s="429"/>
      <c r="AG699" s="429"/>
      <c r="AH699" s="429"/>
      <c r="AI699" s="429"/>
      <c r="AJ699" s="429"/>
      <c r="AK699" s="429"/>
      <c r="AL699" s="429"/>
      <c r="AM699" s="429"/>
      <c r="AN699" s="429"/>
      <c r="AO699" s="429"/>
      <c r="AP699" s="429"/>
      <c r="AQ699" s="429"/>
      <c r="AR699" s="429"/>
      <c r="AS699" s="429"/>
      <c r="AT699" s="429"/>
      <c r="AU699" s="429"/>
      <c r="AV699" s="429"/>
    </row>
    <row r="700" spans="1:48" s="364" customFormat="1" ht="13.15" customHeight="1" x14ac:dyDescent="0.2">
      <c r="A700" s="429"/>
      <c r="D700" s="421"/>
      <c r="F700" s="422"/>
      <c r="G700" s="422"/>
      <c r="H700" s="422"/>
      <c r="I700" s="422"/>
      <c r="J700" s="422"/>
      <c r="K700" s="423"/>
      <c r="M700" s="429"/>
      <c r="N700" s="429"/>
      <c r="O700" s="429"/>
      <c r="P700" s="429"/>
      <c r="Q700" s="429"/>
      <c r="R700" s="429"/>
      <c r="S700" s="429"/>
      <c r="T700" s="429"/>
      <c r="U700" s="429"/>
      <c r="V700" s="429"/>
      <c r="W700" s="429"/>
      <c r="X700" s="429"/>
      <c r="Y700" s="429"/>
      <c r="Z700" s="429"/>
      <c r="AA700" s="429"/>
      <c r="AB700" s="429"/>
      <c r="AC700" s="429"/>
      <c r="AD700" s="429"/>
      <c r="AE700" s="429"/>
      <c r="AF700" s="429"/>
      <c r="AG700" s="429"/>
      <c r="AH700" s="429"/>
      <c r="AI700" s="429"/>
      <c r="AJ700" s="429"/>
      <c r="AK700" s="429"/>
      <c r="AL700" s="429"/>
      <c r="AM700" s="429"/>
      <c r="AN700" s="429"/>
      <c r="AO700" s="429"/>
      <c r="AP700" s="429"/>
      <c r="AQ700" s="429"/>
      <c r="AR700" s="429"/>
      <c r="AS700" s="429"/>
      <c r="AT700" s="429"/>
      <c r="AU700" s="429"/>
      <c r="AV700" s="429"/>
    </row>
    <row r="701" spans="1:48" s="364" customFormat="1" ht="13.15" customHeight="1" x14ac:dyDescent="0.2">
      <c r="A701" s="429"/>
      <c r="D701" s="421"/>
      <c r="F701" s="422"/>
      <c r="G701" s="422"/>
      <c r="H701" s="422"/>
      <c r="I701" s="422"/>
      <c r="J701" s="422"/>
      <c r="K701" s="423"/>
      <c r="M701" s="429"/>
      <c r="N701" s="429"/>
      <c r="O701" s="429"/>
      <c r="P701" s="429"/>
      <c r="Q701" s="429"/>
      <c r="R701" s="429"/>
      <c r="S701" s="429"/>
      <c r="T701" s="429"/>
      <c r="U701" s="429"/>
      <c r="V701" s="429"/>
      <c r="W701" s="429"/>
      <c r="X701" s="429"/>
      <c r="Y701" s="429"/>
      <c r="Z701" s="429"/>
      <c r="AA701" s="429"/>
      <c r="AB701" s="429"/>
      <c r="AC701" s="429"/>
      <c r="AD701" s="429"/>
      <c r="AE701" s="429"/>
      <c r="AF701" s="429"/>
      <c r="AG701" s="429"/>
      <c r="AH701" s="429"/>
      <c r="AI701" s="429"/>
      <c r="AJ701" s="429"/>
      <c r="AK701" s="429"/>
      <c r="AL701" s="429"/>
      <c r="AM701" s="429"/>
      <c r="AN701" s="429"/>
      <c r="AO701" s="429"/>
      <c r="AP701" s="429"/>
      <c r="AQ701" s="429"/>
      <c r="AR701" s="429"/>
      <c r="AS701" s="429"/>
      <c r="AT701" s="429"/>
      <c r="AU701" s="429"/>
      <c r="AV701" s="429"/>
    </row>
    <row r="702" spans="1:48" s="364" customFormat="1" ht="13.15" customHeight="1" x14ac:dyDescent="0.2">
      <c r="A702" s="429"/>
      <c r="D702" s="421"/>
      <c r="F702" s="422"/>
      <c r="G702" s="422"/>
      <c r="H702" s="422"/>
      <c r="I702" s="422"/>
      <c r="J702" s="422"/>
      <c r="K702" s="423"/>
      <c r="M702" s="429"/>
      <c r="N702" s="429"/>
      <c r="O702" s="429"/>
      <c r="P702" s="429"/>
      <c r="Q702" s="429"/>
      <c r="R702" s="429"/>
      <c r="S702" s="429"/>
      <c r="T702" s="429"/>
      <c r="U702" s="429"/>
      <c r="V702" s="429"/>
      <c r="W702" s="429"/>
      <c r="X702" s="429"/>
      <c r="Y702" s="429"/>
      <c r="Z702" s="429"/>
      <c r="AA702" s="429"/>
      <c r="AB702" s="429"/>
      <c r="AC702" s="429"/>
      <c r="AD702" s="429"/>
      <c r="AE702" s="429"/>
      <c r="AF702" s="429"/>
      <c r="AG702" s="429"/>
      <c r="AH702" s="429"/>
      <c r="AI702" s="429"/>
      <c r="AJ702" s="429"/>
      <c r="AK702" s="429"/>
      <c r="AL702" s="429"/>
      <c r="AM702" s="429"/>
      <c r="AN702" s="429"/>
      <c r="AO702" s="429"/>
      <c r="AP702" s="429"/>
      <c r="AQ702" s="429"/>
      <c r="AR702" s="429"/>
      <c r="AS702" s="429"/>
      <c r="AT702" s="429"/>
      <c r="AU702" s="429"/>
      <c r="AV702" s="429"/>
    </row>
    <row r="703" spans="1:48" s="364" customFormat="1" ht="13.15" customHeight="1" x14ac:dyDescent="0.2">
      <c r="A703" s="429"/>
      <c r="D703" s="421"/>
      <c r="F703" s="422"/>
      <c r="G703" s="422"/>
      <c r="H703" s="422"/>
      <c r="I703" s="422"/>
      <c r="J703" s="422"/>
      <c r="K703" s="423"/>
      <c r="M703" s="429"/>
      <c r="N703" s="429"/>
      <c r="O703" s="429"/>
      <c r="P703" s="429"/>
      <c r="Q703" s="429"/>
      <c r="R703" s="429"/>
      <c r="S703" s="429"/>
      <c r="T703" s="429"/>
      <c r="U703" s="429"/>
      <c r="V703" s="429"/>
      <c r="W703" s="429"/>
      <c r="X703" s="429"/>
      <c r="Y703" s="429"/>
      <c r="Z703" s="429"/>
      <c r="AA703" s="429"/>
      <c r="AB703" s="429"/>
      <c r="AC703" s="429"/>
      <c r="AD703" s="429"/>
      <c r="AE703" s="429"/>
      <c r="AF703" s="429"/>
      <c r="AG703" s="429"/>
      <c r="AH703" s="429"/>
      <c r="AI703" s="429"/>
      <c r="AJ703" s="429"/>
      <c r="AK703" s="429"/>
      <c r="AL703" s="429"/>
      <c r="AM703" s="429"/>
      <c r="AN703" s="429"/>
      <c r="AO703" s="429"/>
      <c r="AP703" s="429"/>
      <c r="AQ703" s="429"/>
      <c r="AR703" s="429"/>
      <c r="AS703" s="429"/>
      <c r="AT703" s="429"/>
      <c r="AU703" s="429"/>
      <c r="AV703" s="429"/>
    </row>
    <row r="704" spans="1:48" s="364" customFormat="1" ht="13.15" customHeight="1" x14ac:dyDescent="0.2">
      <c r="A704" s="429"/>
      <c r="D704" s="421"/>
      <c r="F704" s="422"/>
      <c r="G704" s="422"/>
      <c r="H704" s="422"/>
      <c r="I704" s="422"/>
      <c r="J704" s="422"/>
      <c r="K704" s="423"/>
      <c r="M704" s="429"/>
      <c r="N704" s="429"/>
      <c r="O704" s="429"/>
      <c r="P704" s="429"/>
      <c r="Q704" s="429"/>
      <c r="R704" s="429"/>
      <c r="S704" s="429"/>
      <c r="T704" s="429"/>
      <c r="U704" s="429"/>
      <c r="V704" s="429"/>
      <c r="W704" s="429"/>
      <c r="X704" s="429"/>
      <c r="Y704" s="429"/>
      <c r="Z704" s="429"/>
      <c r="AA704" s="429"/>
      <c r="AB704" s="429"/>
      <c r="AC704" s="429"/>
      <c r="AD704" s="429"/>
      <c r="AE704" s="429"/>
      <c r="AF704" s="429"/>
      <c r="AG704" s="429"/>
      <c r="AH704" s="429"/>
      <c r="AI704" s="429"/>
      <c r="AJ704" s="429"/>
      <c r="AK704" s="429"/>
      <c r="AL704" s="429"/>
      <c r="AM704" s="429"/>
      <c r="AN704" s="429"/>
      <c r="AO704" s="429"/>
      <c r="AP704" s="429"/>
      <c r="AQ704" s="429"/>
      <c r="AR704" s="429"/>
      <c r="AS704" s="429"/>
      <c r="AT704" s="429"/>
      <c r="AU704" s="429"/>
      <c r="AV704" s="429"/>
    </row>
    <row r="705" spans="1:48" s="364" customFormat="1" ht="13.15" customHeight="1" x14ac:dyDescent="0.2">
      <c r="A705" s="429"/>
      <c r="D705" s="421"/>
      <c r="F705" s="422"/>
      <c r="G705" s="422"/>
      <c r="H705" s="422"/>
      <c r="I705" s="422"/>
      <c r="J705" s="422"/>
      <c r="K705" s="423"/>
      <c r="M705" s="429"/>
      <c r="N705" s="429"/>
      <c r="O705" s="429"/>
      <c r="P705" s="429"/>
      <c r="Q705" s="429"/>
      <c r="R705" s="429"/>
      <c r="S705" s="429"/>
      <c r="T705" s="429"/>
      <c r="U705" s="429"/>
      <c r="V705" s="429"/>
      <c r="W705" s="429"/>
      <c r="X705" s="429"/>
      <c r="Y705" s="429"/>
      <c r="Z705" s="429"/>
      <c r="AA705" s="429"/>
      <c r="AB705" s="429"/>
      <c r="AC705" s="429"/>
      <c r="AD705" s="429"/>
      <c r="AE705" s="429"/>
      <c r="AF705" s="429"/>
      <c r="AG705" s="429"/>
      <c r="AH705" s="429"/>
      <c r="AI705" s="429"/>
      <c r="AJ705" s="429"/>
      <c r="AK705" s="429"/>
      <c r="AL705" s="429"/>
      <c r="AM705" s="429"/>
      <c r="AN705" s="429"/>
      <c r="AO705" s="429"/>
      <c r="AP705" s="429"/>
      <c r="AQ705" s="429"/>
      <c r="AR705" s="429"/>
      <c r="AS705" s="429"/>
      <c r="AT705" s="429"/>
      <c r="AU705" s="429"/>
      <c r="AV705" s="429"/>
    </row>
    <row r="706" spans="1:48" s="364" customFormat="1" ht="13.15" customHeight="1" x14ac:dyDescent="0.2">
      <c r="A706" s="429"/>
      <c r="D706" s="421"/>
      <c r="F706" s="422"/>
      <c r="G706" s="422"/>
      <c r="H706" s="422"/>
      <c r="I706" s="422"/>
      <c r="J706" s="422"/>
      <c r="K706" s="423"/>
      <c r="M706" s="429"/>
      <c r="N706" s="429"/>
      <c r="O706" s="429"/>
      <c r="P706" s="429"/>
      <c r="Q706" s="429"/>
      <c r="R706" s="429"/>
      <c r="S706" s="429"/>
      <c r="T706" s="429"/>
      <c r="U706" s="429"/>
      <c r="V706" s="429"/>
      <c r="W706" s="429"/>
      <c r="X706" s="429"/>
      <c r="Y706" s="429"/>
      <c r="Z706" s="429"/>
      <c r="AA706" s="429"/>
      <c r="AB706" s="429"/>
      <c r="AC706" s="429"/>
      <c r="AD706" s="429"/>
      <c r="AE706" s="429"/>
      <c r="AF706" s="429"/>
      <c r="AG706" s="429"/>
      <c r="AH706" s="429"/>
      <c r="AI706" s="429"/>
      <c r="AJ706" s="429"/>
      <c r="AK706" s="429"/>
      <c r="AL706" s="429"/>
      <c r="AM706" s="429"/>
      <c r="AN706" s="429"/>
      <c r="AO706" s="429"/>
      <c r="AP706" s="429"/>
      <c r="AQ706" s="429"/>
      <c r="AR706" s="429"/>
      <c r="AS706" s="429"/>
      <c r="AT706" s="429"/>
      <c r="AU706" s="429"/>
      <c r="AV706" s="429"/>
    </row>
    <row r="707" spans="1:48" s="364" customFormat="1" ht="13.15" customHeight="1" x14ac:dyDescent="0.2">
      <c r="A707" s="429"/>
      <c r="D707" s="421"/>
      <c r="F707" s="422"/>
      <c r="G707" s="422"/>
      <c r="H707" s="422"/>
      <c r="I707" s="422"/>
      <c r="J707" s="422"/>
      <c r="K707" s="423"/>
      <c r="M707" s="429"/>
      <c r="N707" s="429"/>
      <c r="O707" s="429"/>
      <c r="P707" s="429"/>
      <c r="Q707" s="429"/>
      <c r="R707" s="429"/>
      <c r="S707" s="429"/>
      <c r="T707" s="429"/>
      <c r="U707" s="429"/>
      <c r="V707" s="429"/>
      <c r="W707" s="429"/>
      <c r="X707" s="429"/>
      <c r="Y707" s="429"/>
      <c r="Z707" s="429"/>
      <c r="AA707" s="429"/>
      <c r="AB707" s="429"/>
      <c r="AC707" s="429"/>
      <c r="AD707" s="429"/>
      <c r="AE707" s="429"/>
      <c r="AF707" s="429"/>
      <c r="AG707" s="429"/>
      <c r="AH707" s="429"/>
      <c r="AI707" s="429"/>
      <c r="AJ707" s="429"/>
      <c r="AK707" s="429"/>
      <c r="AL707" s="429"/>
      <c r="AM707" s="429"/>
      <c r="AN707" s="429"/>
      <c r="AO707" s="429"/>
      <c r="AP707" s="429"/>
      <c r="AQ707" s="429"/>
      <c r="AR707" s="429"/>
      <c r="AS707" s="429"/>
      <c r="AT707" s="429"/>
      <c r="AU707" s="429"/>
      <c r="AV707" s="429"/>
    </row>
    <row r="708" spans="1:48" s="364" customFormat="1" ht="13.15" customHeight="1" x14ac:dyDescent="0.2">
      <c r="A708" s="429"/>
      <c r="D708" s="421"/>
      <c r="F708" s="422"/>
      <c r="G708" s="422"/>
      <c r="H708" s="422"/>
      <c r="I708" s="422"/>
      <c r="J708" s="422"/>
      <c r="K708" s="423"/>
      <c r="M708" s="429"/>
      <c r="N708" s="429"/>
      <c r="O708" s="429"/>
      <c r="P708" s="429"/>
      <c r="Q708" s="429"/>
      <c r="R708" s="429"/>
      <c r="S708" s="429"/>
      <c r="T708" s="429"/>
      <c r="U708" s="429"/>
      <c r="V708" s="429"/>
      <c r="W708" s="429"/>
      <c r="X708" s="429"/>
      <c r="Y708" s="429"/>
      <c r="Z708" s="429"/>
      <c r="AA708" s="429"/>
      <c r="AB708" s="429"/>
      <c r="AC708" s="429"/>
      <c r="AD708" s="429"/>
      <c r="AE708" s="429"/>
      <c r="AF708" s="429"/>
      <c r="AG708" s="429"/>
      <c r="AH708" s="429"/>
      <c r="AI708" s="429"/>
      <c r="AJ708" s="429"/>
      <c r="AK708" s="429"/>
      <c r="AL708" s="429"/>
      <c r="AM708" s="429"/>
      <c r="AN708" s="429"/>
      <c r="AO708" s="429"/>
      <c r="AP708" s="429"/>
      <c r="AQ708" s="429"/>
      <c r="AR708" s="429"/>
      <c r="AS708" s="429"/>
      <c r="AT708" s="429"/>
      <c r="AU708" s="429"/>
      <c r="AV708" s="429"/>
    </row>
    <row r="709" spans="1:48" s="364" customFormat="1" ht="13.15" customHeight="1" x14ac:dyDescent="0.2">
      <c r="A709" s="429"/>
      <c r="D709" s="421"/>
      <c r="F709" s="422"/>
      <c r="G709" s="422"/>
      <c r="H709" s="422"/>
      <c r="I709" s="422"/>
      <c r="J709" s="422"/>
      <c r="K709" s="423"/>
      <c r="M709" s="429"/>
      <c r="N709" s="429"/>
      <c r="O709" s="429"/>
      <c r="P709" s="429"/>
      <c r="Q709" s="429"/>
      <c r="R709" s="429"/>
      <c r="S709" s="429"/>
      <c r="T709" s="429"/>
      <c r="U709" s="429"/>
      <c r="V709" s="429"/>
      <c r="W709" s="429"/>
      <c r="X709" s="429"/>
      <c r="Y709" s="429"/>
      <c r="Z709" s="429"/>
      <c r="AA709" s="429"/>
      <c r="AB709" s="429"/>
      <c r="AC709" s="429"/>
      <c r="AD709" s="429"/>
      <c r="AE709" s="429"/>
      <c r="AF709" s="429"/>
      <c r="AG709" s="429"/>
      <c r="AH709" s="429"/>
      <c r="AI709" s="429"/>
      <c r="AJ709" s="429"/>
      <c r="AK709" s="429"/>
      <c r="AL709" s="429"/>
      <c r="AM709" s="429"/>
      <c r="AN709" s="429"/>
      <c r="AO709" s="429"/>
      <c r="AP709" s="429"/>
      <c r="AQ709" s="429"/>
      <c r="AR709" s="429"/>
      <c r="AS709" s="429"/>
      <c r="AT709" s="429"/>
      <c r="AU709" s="429"/>
      <c r="AV709" s="429"/>
    </row>
    <row r="710" spans="1:48" s="364" customFormat="1" ht="13.15" customHeight="1" x14ac:dyDescent="0.2">
      <c r="A710" s="429"/>
      <c r="D710" s="421"/>
      <c r="F710" s="422"/>
      <c r="G710" s="422"/>
      <c r="H710" s="422"/>
      <c r="I710" s="422"/>
      <c r="J710" s="422"/>
      <c r="K710" s="423"/>
      <c r="M710" s="429"/>
      <c r="N710" s="429"/>
      <c r="O710" s="429"/>
      <c r="P710" s="429"/>
      <c r="Q710" s="429"/>
      <c r="R710" s="429"/>
      <c r="S710" s="429"/>
      <c r="T710" s="429"/>
      <c r="U710" s="429"/>
      <c r="V710" s="429"/>
      <c r="W710" s="429"/>
      <c r="X710" s="429"/>
      <c r="Y710" s="429"/>
      <c r="Z710" s="429"/>
      <c r="AA710" s="429"/>
      <c r="AB710" s="429"/>
      <c r="AC710" s="429"/>
      <c r="AD710" s="429"/>
      <c r="AE710" s="429"/>
      <c r="AF710" s="429"/>
      <c r="AG710" s="429"/>
      <c r="AH710" s="429"/>
      <c r="AI710" s="429"/>
      <c r="AJ710" s="429"/>
      <c r="AK710" s="429"/>
      <c r="AL710" s="429"/>
      <c r="AM710" s="429"/>
      <c r="AN710" s="429"/>
      <c r="AO710" s="429"/>
      <c r="AP710" s="429"/>
      <c r="AQ710" s="429"/>
      <c r="AR710" s="429"/>
      <c r="AS710" s="429"/>
      <c r="AT710" s="429"/>
      <c r="AU710" s="429"/>
      <c r="AV710" s="429"/>
    </row>
    <row r="711" spans="1:48" s="364" customFormat="1" ht="13.15" customHeight="1" x14ac:dyDescent="0.2">
      <c r="A711" s="429"/>
      <c r="D711" s="421"/>
      <c r="F711" s="422"/>
      <c r="G711" s="422"/>
      <c r="H711" s="422"/>
      <c r="I711" s="422"/>
      <c r="J711" s="422"/>
      <c r="K711" s="423"/>
      <c r="M711" s="429"/>
      <c r="N711" s="429"/>
      <c r="O711" s="429"/>
      <c r="P711" s="429"/>
      <c r="Q711" s="429"/>
      <c r="R711" s="429"/>
      <c r="S711" s="429"/>
      <c r="T711" s="429"/>
      <c r="U711" s="429"/>
      <c r="V711" s="429"/>
      <c r="W711" s="429"/>
      <c r="X711" s="429"/>
      <c r="Y711" s="429"/>
      <c r="Z711" s="429"/>
      <c r="AA711" s="429"/>
      <c r="AB711" s="429"/>
      <c r="AC711" s="429"/>
      <c r="AD711" s="429"/>
      <c r="AE711" s="429"/>
      <c r="AF711" s="429"/>
      <c r="AG711" s="429"/>
      <c r="AH711" s="429"/>
      <c r="AI711" s="429"/>
      <c r="AJ711" s="429"/>
      <c r="AK711" s="429"/>
      <c r="AL711" s="429"/>
      <c r="AM711" s="429"/>
      <c r="AN711" s="429"/>
      <c r="AO711" s="429"/>
      <c r="AP711" s="429"/>
      <c r="AQ711" s="429"/>
      <c r="AR711" s="429"/>
      <c r="AS711" s="429"/>
      <c r="AT711" s="429"/>
      <c r="AU711" s="429"/>
      <c r="AV711" s="429"/>
    </row>
    <row r="712" spans="1:48" s="364" customFormat="1" ht="13.15" customHeight="1" x14ac:dyDescent="0.2">
      <c r="A712" s="429"/>
      <c r="D712" s="421"/>
      <c r="F712" s="422"/>
      <c r="G712" s="422"/>
      <c r="H712" s="422"/>
      <c r="I712" s="422"/>
      <c r="J712" s="422"/>
      <c r="K712" s="423"/>
      <c r="M712" s="429"/>
      <c r="N712" s="429"/>
      <c r="O712" s="429"/>
      <c r="P712" s="429"/>
      <c r="Q712" s="429"/>
      <c r="R712" s="429"/>
      <c r="S712" s="429"/>
      <c r="T712" s="429"/>
      <c r="U712" s="429"/>
      <c r="V712" s="429"/>
      <c r="W712" s="429"/>
      <c r="X712" s="429"/>
      <c r="Y712" s="429"/>
      <c r="Z712" s="429"/>
      <c r="AA712" s="429"/>
      <c r="AB712" s="429"/>
      <c r="AC712" s="429"/>
      <c r="AD712" s="429"/>
      <c r="AE712" s="429"/>
      <c r="AF712" s="429"/>
      <c r="AG712" s="429"/>
      <c r="AH712" s="429"/>
      <c r="AI712" s="429"/>
      <c r="AJ712" s="429"/>
      <c r="AK712" s="429"/>
      <c r="AL712" s="429"/>
      <c r="AM712" s="429"/>
      <c r="AN712" s="429"/>
      <c r="AO712" s="429"/>
      <c r="AP712" s="429"/>
      <c r="AQ712" s="429"/>
      <c r="AR712" s="429"/>
      <c r="AS712" s="429"/>
      <c r="AT712" s="429"/>
      <c r="AU712" s="429"/>
      <c r="AV712" s="429"/>
    </row>
    <row r="713" spans="1:48" s="364" customFormat="1" ht="13.15" customHeight="1" x14ac:dyDescent="0.2">
      <c r="A713" s="429"/>
      <c r="D713" s="421"/>
      <c r="F713" s="422"/>
      <c r="G713" s="422"/>
      <c r="H713" s="422"/>
      <c r="I713" s="422"/>
      <c r="J713" s="422"/>
      <c r="K713" s="423"/>
      <c r="M713" s="429"/>
      <c r="N713" s="429"/>
      <c r="O713" s="429"/>
      <c r="P713" s="429"/>
      <c r="Q713" s="429"/>
      <c r="R713" s="429"/>
      <c r="S713" s="429"/>
      <c r="T713" s="429"/>
      <c r="U713" s="429"/>
      <c r="V713" s="429"/>
      <c r="W713" s="429"/>
      <c r="X713" s="429"/>
      <c r="Y713" s="429"/>
      <c r="Z713" s="429"/>
      <c r="AA713" s="429"/>
      <c r="AB713" s="429"/>
      <c r="AC713" s="429"/>
      <c r="AD713" s="429"/>
      <c r="AE713" s="429"/>
      <c r="AF713" s="429"/>
      <c r="AG713" s="429"/>
      <c r="AH713" s="429"/>
      <c r="AI713" s="429"/>
      <c r="AJ713" s="429"/>
      <c r="AK713" s="429"/>
      <c r="AL713" s="429"/>
      <c r="AM713" s="429"/>
      <c r="AN713" s="429"/>
      <c r="AO713" s="429"/>
      <c r="AP713" s="429"/>
      <c r="AQ713" s="429"/>
      <c r="AR713" s="429"/>
      <c r="AS713" s="429"/>
      <c r="AT713" s="429"/>
      <c r="AU713" s="429"/>
      <c r="AV713" s="429"/>
    </row>
    <row r="714" spans="1:48" s="364" customFormat="1" ht="13.15" customHeight="1" x14ac:dyDescent="0.2">
      <c r="A714" s="429"/>
      <c r="D714" s="421"/>
      <c r="F714" s="422"/>
      <c r="G714" s="422"/>
      <c r="H714" s="422"/>
      <c r="I714" s="422"/>
      <c r="J714" s="422"/>
      <c r="K714" s="423"/>
      <c r="M714" s="429"/>
      <c r="N714" s="429"/>
      <c r="O714" s="429"/>
      <c r="P714" s="429"/>
      <c r="Q714" s="429"/>
      <c r="R714" s="429"/>
      <c r="S714" s="429"/>
      <c r="T714" s="429"/>
      <c r="U714" s="429"/>
      <c r="V714" s="429"/>
      <c r="W714" s="429"/>
      <c r="X714" s="429"/>
      <c r="Y714" s="429"/>
      <c r="Z714" s="429"/>
      <c r="AA714" s="429"/>
      <c r="AB714" s="429"/>
      <c r="AC714" s="429"/>
      <c r="AD714" s="429"/>
      <c r="AE714" s="429"/>
      <c r="AF714" s="429"/>
      <c r="AG714" s="429"/>
      <c r="AH714" s="429"/>
      <c r="AI714" s="429"/>
      <c r="AJ714" s="429"/>
      <c r="AK714" s="429"/>
      <c r="AL714" s="429"/>
      <c r="AM714" s="429"/>
      <c r="AN714" s="429"/>
      <c r="AO714" s="429"/>
      <c r="AP714" s="429"/>
      <c r="AQ714" s="429"/>
      <c r="AR714" s="429"/>
      <c r="AS714" s="429"/>
      <c r="AT714" s="429"/>
      <c r="AU714" s="429"/>
      <c r="AV714" s="429"/>
    </row>
    <row r="715" spans="1:48" s="364" customFormat="1" ht="13.15" customHeight="1" x14ac:dyDescent="0.2">
      <c r="A715" s="429"/>
      <c r="D715" s="421"/>
      <c r="F715" s="422"/>
      <c r="G715" s="422"/>
      <c r="H715" s="422"/>
      <c r="I715" s="422"/>
      <c r="J715" s="422"/>
      <c r="K715" s="423"/>
      <c r="M715" s="429"/>
      <c r="N715" s="429"/>
      <c r="O715" s="429"/>
      <c r="P715" s="429"/>
      <c r="Q715" s="429"/>
      <c r="R715" s="429"/>
      <c r="S715" s="429"/>
      <c r="T715" s="429"/>
      <c r="U715" s="429"/>
      <c r="V715" s="429"/>
      <c r="W715" s="429"/>
      <c r="X715" s="429"/>
      <c r="Y715" s="429"/>
      <c r="Z715" s="429"/>
      <c r="AA715" s="429"/>
      <c r="AB715" s="429"/>
      <c r="AC715" s="429"/>
      <c r="AD715" s="429"/>
      <c r="AE715" s="429"/>
      <c r="AF715" s="429"/>
      <c r="AG715" s="429"/>
      <c r="AH715" s="429"/>
      <c r="AI715" s="429"/>
      <c r="AJ715" s="429"/>
      <c r="AK715" s="429"/>
      <c r="AL715" s="429"/>
      <c r="AM715" s="429"/>
      <c r="AN715" s="429"/>
      <c r="AO715" s="429"/>
      <c r="AP715" s="429"/>
      <c r="AQ715" s="429"/>
      <c r="AR715" s="429"/>
      <c r="AS715" s="429"/>
      <c r="AT715" s="429"/>
      <c r="AU715" s="429"/>
      <c r="AV715" s="429"/>
    </row>
    <row r="716" spans="1:48" s="364" customFormat="1" ht="13.15" customHeight="1" x14ac:dyDescent="0.2">
      <c r="A716" s="429"/>
      <c r="D716" s="421"/>
      <c r="F716" s="422"/>
      <c r="G716" s="422"/>
      <c r="H716" s="422"/>
      <c r="I716" s="422"/>
      <c r="J716" s="422"/>
      <c r="K716" s="423"/>
      <c r="M716" s="429"/>
      <c r="N716" s="429"/>
      <c r="O716" s="429"/>
      <c r="P716" s="429"/>
      <c r="Q716" s="429"/>
      <c r="R716" s="429"/>
      <c r="S716" s="429"/>
      <c r="T716" s="429"/>
      <c r="U716" s="429"/>
      <c r="V716" s="429"/>
      <c r="W716" s="429"/>
      <c r="X716" s="429"/>
      <c r="Y716" s="429"/>
      <c r="Z716" s="429"/>
      <c r="AA716" s="429"/>
      <c r="AB716" s="429"/>
      <c r="AC716" s="429"/>
      <c r="AD716" s="429"/>
      <c r="AE716" s="429"/>
      <c r="AF716" s="429"/>
      <c r="AG716" s="429"/>
      <c r="AH716" s="429"/>
      <c r="AI716" s="429"/>
      <c r="AJ716" s="429"/>
      <c r="AK716" s="429"/>
      <c r="AL716" s="429"/>
      <c r="AM716" s="429"/>
      <c r="AN716" s="429"/>
      <c r="AO716" s="429"/>
      <c r="AP716" s="429"/>
      <c r="AQ716" s="429"/>
      <c r="AR716" s="429"/>
      <c r="AS716" s="429"/>
      <c r="AT716" s="429"/>
      <c r="AU716" s="429"/>
      <c r="AV716" s="429"/>
    </row>
    <row r="717" spans="1:48" s="364" customFormat="1" ht="13.15" customHeight="1" x14ac:dyDescent="0.2">
      <c r="A717" s="429"/>
      <c r="D717" s="421"/>
      <c r="F717" s="422"/>
      <c r="G717" s="422"/>
      <c r="H717" s="422"/>
      <c r="I717" s="422"/>
      <c r="J717" s="422"/>
      <c r="K717" s="423"/>
      <c r="M717" s="429"/>
      <c r="N717" s="429"/>
      <c r="O717" s="429"/>
      <c r="P717" s="429"/>
      <c r="Q717" s="429"/>
      <c r="R717" s="429"/>
      <c r="S717" s="429"/>
      <c r="T717" s="429"/>
      <c r="U717" s="429"/>
      <c r="V717" s="429"/>
      <c r="W717" s="429"/>
      <c r="X717" s="429"/>
      <c r="Y717" s="429"/>
      <c r="Z717" s="429"/>
      <c r="AA717" s="429"/>
      <c r="AB717" s="429"/>
      <c r="AC717" s="429"/>
      <c r="AD717" s="429"/>
      <c r="AE717" s="429"/>
      <c r="AF717" s="429"/>
      <c r="AG717" s="429"/>
      <c r="AH717" s="429"/>
      <c r="AI717" s="429"/>
      <c r="AJ717" s="429"/>
      <c r="AK717" s="429"/>
      <c r="AL717" s="429"/>
      <c r="AM717" s="429"/>
      <c r="AN717" s="429"/>
      <c r="AO717" s="429"/>
      <c r="AP717" s="429"/>
      <c r="AQ717" s="429"/>
      <c r="AR717" s="429"/>
      <c r="AS717" s="429"/>
      <c r="AT717" s="429"/>
      <c r="AU717" s="429"/>
      <c r="AV717" s="429"/>
    </row>
    <row r="718" spans="1:48" s="364" customFormat="1" ht="13.15" customHeight="1" x14ac:dyDescent="0.2">
      <c r="A718" s="429"/>
      <c r="D718" s="421"/>
      <c r="F718" s="422"/>
      <c r="G718" s="422"/>
      <c r="H718" s="422"/>
      <c r="I718" s="422"/>
      <c r="J718" s="422"/>
      <c r="K718" s="423"/>
      <c r="M718" s="429"/>
      <c r="N718" s="429"/>
      <c r="O718" s="429"/>
      <c r="P718" s="429"/>
      <c r="Q718" s="429"/>
      <c r="R718" s="429"/>
      <c r="S718" s="429"/>
      <c r="T718" s="429"/>
      <c r="U718" s="429"/>
      <c r="V718" s="429"/>
      <c r="W718" s="429"/>
      <c r="X718" s="429"/>
      <c r="Y718" s="429"/>
      <c r="Z718" s="429"/>
      <c r="AA718" s="429"/>
      <c r="AB718" s="429"/>
      <c r="AC718" s="429"/>
      <c r="AD718" s="429"/>
      <c r="AE718" s="429"/>
      <c r="AF718" s="429"/>
      <c r="AG718" s="429"/>
      <c r="AH718" s="429"/>
      <c r="AI718" s="429"/>
      <c r="AJ718" s="429"/>
      <c r="AK718" s="429"/>
      <c r="AL718" s="429"/>
      <c r="AM718" s="429"/>
      <c r="AN718" s="429"/>
      <c r="AO718" s="429"/>
      <c r="AP718" s="429"/>
      <c r="AQ718" s="429"/>
      <c r="AR718" s="429"/>
      <c r="AS718" s="429"/>
      <c r="AT718" s="429"/>
      <c r="AU718" s="429"/>
      <c r="AV718" s="429"/>
    </row>
    <row r="719" spans="1:48" s="364" customFormat="1" ht="13.15" customHeight="1" x14ac:dyDescent="0.2">
      <c r="A719" s="429"/>
      <c r="D719" s="421"/>
      <c r="F719" s="422"/>
      <c r="G719" s="422"/>
      <c r="H719" s="422"/>
      <c r="I719" s="422"/>
      <c r="J719" s="422"/>
      <c r="K719" s="423"/>
      <c r="M719" s="429"/>
      <c r="N719" s="429"/>
      <c r="O719" s="429"/>
      <c r="P719" s="429"/>
      <c r="Q719" s="429"/>
      <c r="R719" s="429"/>
      <c r="S719" s="429"/>
      <c r="T719" s="429"/>
      <c r="U719" s="429"/>
      <c r="V719" s="429"/>
      <c r="W719" s="429"/>
      <c r="X719" s="429"/>
      <c r="Y719" s="429"/>
      <c r="Z719" s="429"/>
      <c r="AA719" s="429"/>
      <c r="AB719" s="429"/>
      <c r="AC719" s="429"/>
      <c r="AD719" s="429"/>
      <c r="AE719" s="429"/>
      <c r="AF719" s="429"/>
      <c r="AG719" s="429"/>
      <c r="AH719" s="429"/>
      <c r="AI719" s="429"/>
      <c r="AJ719" s="429"/>
      <c r="AK719" s="429"/>
      <c r="AL719" s="429"/>
      <c r="AM719" s="429"/>
      <c r="AN719" s="429"/>
      <c r="AO719" s="429"/>
      <c r="AP719" s="429"/>
      <c r="AQ719" s="429"/>
      <c r="AR719" s="429"/>
      <c r="AS719" s="429"/>
      <c r="AT719" s="429"/>
      <c r="AU719" s="429"/>
      <c r="AV719" s="429"/>
    </row>
    <row r="720" spans="1:48" s="364" customFormat="1" ht="13.15" customHeight="1" x14ac:dyDescent="0.2">
      <c r="A720" s="429"/>
      <c r="D720" s="421"/>
      <c r="F720" s="422"/>
      <c r="G720" s="422"/>
      <c r="H720" s="422"/>
      <c r="I720" s="422"/>
      <c r="J720" s="422"/>
      <c r="K720" s="423"/>
      <c r="M720" s="429"/>
      <c r="N720" s="429"/>
      <c r="O720" s="429"/>
      <c r="P720" s="429"/>
      <c r="Q720" s="429"/>
      <c r="R720" s="429"/>
      <c r="S720" s="429"/>
      <c r="T720" s="429"/>
      <c r="U720" s="429"/>
      <c r="V720" s="429"/>
      <c r="W720" s="429"/>
      <c r="X720" s="429"/>
      <c r="Y720" s="429"/>
      <c r="Z720" s="429"/>
      <c r="AA720" s="429"/>
      <c r="AB720" s="429"/>
      <c r="AC720" s="429"/>
      <c r="AD720" s="429"/>
      <c r="AE720" s="429"/>
      <c r="AF720" s="429"/>
      <c r="AG720" s="429"/>
      <c r="AH720" s="429"/>
      <c r="AI720" s="429"/>
      <c r="AJ720" s="429"/>
      <c r="AK720" s="429"/>
      <c r="AL720" s="429"/>
      <c r="AM720" s="429"/>
      <c r="AN720" s="429"/>
      <c r="AO720" s="429"/>
      <c r="AP720" s="429"/>
      <c r="AQ720" s="429"/>
      <c r="AR720" s="429"/>
      <c r="AS720" s="429"/>
      <c r="AT720" s="429"/>
      <c r="AU720" s="429"/>
      <c r="AV720" s="429"/>
    </row>
    <row r="721" spans="1:48" s="364" customFormat="1" ht="13.15" customHeight="1" x14ac:dyDescent="0.2">
      <c r="A721" s="429"/>
      <c r="D721" s="421"/>
      <c r="F721" s="422"/>
      <c r="G721" s="422"/>
      <c r="H721" s="422"/>
      <c r="I721" s="422"/>
      <c r="J721" s="422"/>
      <c r="K721" s="423"/>
      <c r="M721" s="429"/>
      <c r="N721" s="429"/>
      <c r="O721" s="429"/>
      <c r="P721" s="429"/>
      <c r="Q721" s="429"/>
      <c r="R721" s="429"/>
      <c r="S721" s="429"/>
      <c r="T721" s="429"/>
      <c r="U721" s="429"/>
      <c r="V721" s="429"/>
      <c r="W721" s="429"/>
      <c r="X721" s="429"/>
      <c r="Y721" s="429"/>
      <c r="Z721" s="429"/>
      <c r="AA721" s="429"/>
      <c r="AB721" s="429"/>
      <c r="AC721" s="429"/>
      <c r="AD721" s="429"/>
      <c r="AE721" s="429"/>
      <c r="AF721" s="429"/>
      <c r="AG721" s="429"/>
      <c r="AH721" s="429"/>
      <c r="AI721" s="429"/>
      <c r="AJ721" s="429"/>
      <c r="AK721" s="429"/>
      <c r="AL721" s="429"/>
      <c r="AM721" s="429"/>
      <c r="AN721" s="429"/>
      <c r="AO721" s="429"/>
      <c r="AP721" s="429"/>
      <c r="AQ721" s="429"/>
      <c r="AR721" s="429"/>
      <c r="AS721" s="429"/>
      <c r="AT721" s="429"/>
      <c r="AU721" s="429"/>
      <c r="AV721" s="429"/>
    </row>
    <row r="722" spans="1:48" s="364" customFormat="1" ht="13.15" customHeight="1" x14ac:dyDescent="0.2">
      <c r="A722" s="429"/>
      <c r="D722" s="421"/>
      <c r="F722" s="422"/>
      <c r="G722" s="422"/>
      <c r="H722" s="422"/>
      <c r="I722" s="422"/>
      <c r="J722" s="422"/>
      <c r="K722" s="423"/>
      <c r="M722" s="429"/>
      <c r="N722" s="429"/>
      <c r="O722" s="429"/>
      <c r="P722" s="429"/>
      <c r="Q722" s="429"/>
      <c r="R722" s="429"/>
      <c r="S722" s="429"/>
      <c r="T722" s="429"/>
      <c r="U722" s="429"/>
      <c r="V722" s="429"/>
      <c r="W722" s="429"/>
      <c r="X722" s="429"/>
      <c r="Y722" s="429"/>
      <c r="Z722" s="429"/>
      <c r="AA722" s="429"/>
      <c r="AB722" s="429"/>
      <c r="AC722" s="429"/>
      <c r="AD722" s="429"/>
      <c r="AE722" s="429"/>
      <c r="AF722" s="429"/>
      <c r="AG722" s="429"/>
      <c r="AH722" s="429"/>
      <c r="AI722" s="429"/>
      <c r="AJ722" s="429"/>
      <c r="AK722" s="429"/>
      <c r="AL722" s="429"/>
      <c r="AM722" s="429"/>
      <c r="AN722" s="429"/>
      <c r="AO722" s="429"/>
      <c r="AP722" s="429"/>
      <c r="AQ722" s="429"/>
      <c r="AR722" s="429"/>
      <c r="AS722" s="429"/>
      <c r="AT722" s="429"/>
      <c r="AU722" s="429"/>
      <c r="AV722" s="429"/>
    </row>
    <row r="723" spans="1:48" s="364" customFormat="1" ht="13.15" customHeight="1" x14ac:dyDescent="0.2">
      <c r="A723" s="429"/>
      <c r="D723" s="421"/>
      <c r="F723" s="422"/>
      <c r="G723" s="422"/>
      <c r="H723" s="422"/>
      <c r="I723" s="422"/>
      <c r="J723" s="422"/>
      <c r="K723" s="423"/>
      <c r="M723" s="429"/>
      <c r="N723" s="429"/>
      <c r="O723" s="429"/>
      <c r="P723" s="429"/>
      <c r="Q723" s="429"/>
      <c r="R723" s="429"/>
      <c r="S723" s="429"/>
      <c r="T723" s="429"/>
      <c r="U723" s="429"/>
      <c r="V723" s="429"/>
      <c r="W723" s="429"/>
      <c r="X723" s="429"/>
      <c r="Y723" s="429"/>
      <c r="Z723" s="429"/>
      <c r="AA723" s="429"/>
      <c r="AB723" s="429"/>
      <c r="AC723" s="429"/>
      <c r="AD723" s="429"/>
      <c r="AE723" s="429"/>
      <c r="AF723" s="429"/>
      <c r="AG723" s="429"/>
      <c r="AH723" s="429"/>
      <c r="AI723" s="429"/>
      <c r="AJ723" s="429"/>
      <c r="AK723" s="429"/>
      <c r="AL723" s="429"/>
      <c r="AM723" s="429"/>
      <c r="AN723" s="429"/>
      <c r="AO723" s="429"/>
      <c r="AP723" s="429"/>
      <c r="AQ723" s="429"/>
      <c r="AR723" s="429"/>
      <c r="AS723" s="429"/>
      <c r="AT723" s="429"/>
      <c r="AU723" s="429"/>
      <c r="AV723" s="429"/>
    </row>
    <row r="724" spans="1:48" s="364" customFormat="1" ht="13.15" customHeight="1" x14ac:dyDescent="0.2">
      <c r="A724" s="429"/>
      <c r="D724" s="421"/>
      <c r="F724" s="422"/>
      <c r="G724" s="422"/>
      <c r="H724" s="422"/>
      <c r="I724" s="422"/>
      <c r="J724" s="422"/>
      <c r="K724" s="423"/>
      <c r="M724" s="429"/>
      <c r="N724" s="429"/>
      <c r="O724" s="429"/>
      <c r="P724" s="429"/>
      <c r="Q724" s="429"/>
      <c r="R724" s="429"/>
      <c r="S724" s="429"/>
      <c r="T724" s="429"/>
      <c r="U724" s="429"/>
      <c r="V724" s="429"/>
      <c r="W724" s="429"/>
      <c r="X724" s="429"/>
      <c r="Y724" s="429"/>
      <c r="Z724" s="429"/>
      <c r="AA724" s="429"/>
      <c r="AB724" s="429"/>
      <c r="AC724" s="429"/>
      <c r="AD724" s="429"/>
      <c r="AE724" s="429"/>
      <c r="AF724" s="429"/>
      <c r="AG724" s="429"/>
      <c r="AH724" s="429"/>
      <c r="AI724" s="429"/>
      <c r="AJ724" s="429"/>
      <c r="AK724" s="429"/>
      <c r="AL724" s="429"/>
      <c r="AM724" s="429"/>
      <c r="AN724" s="429"/>
      <c r="AO724" s="429"/>
      <c r="AP724" s="429"/>
      <c r="AQ724" s="429"/>
      <c r="AR724" s="429"/>
      <c r="AS724" s="429"/>
      <c r="AT724" s="429"/>
      <c r="AU724" s="429"/>
      <c r="AV724" s="429"/>
    </row>
    <row r="725" spans="1:48" s="364" customFormat="1" ht="13.15" customHeight="1" x14ac:dyDescent="0.2">
      <c r="A725" s="429"/>
      <c r="D725" s="421"/>
      <c r="F725" s="422"/>
      <c r="G725" s="422"/>
      <c r="H725" s="422"/>
      <c r="I725" s="422"/>
      <c r="J725" s="422"/>
      <c r="K725" s="423"/>
      <c r="M725" s="429"/>
      <c r="N725" s="429"/>
      <c r="O725" s="429"/>
      <c r="P725" s="429"/>
      <c r="Q725" s="429"/>
      <c r="R725" s="429"/>
      <c r="S725" s="429"/>
      <c r="T725" s="429"/>
      <c r="U725" s="429"/>
      <c r="V725" s="429"/>
      <c r="W725" s="429"/>
      <c r="X725" s="429"/>
      <c r="Y725" s="429"/>
      <c r="Z725" s="429"/>
      <c r="AA725" s="429"/>
      <c r="AB725" s="429"/>
      <c r="AC725" s="429"/>
      <c r="AD725" s="429"/>
      <c r="AE725" s="429"/>
      <c r="AF725" s="429"/>
      <c r="AG725" s="429"/>
      <c r="AH725" s="429"/>
      <c r="AI725" s="429"/>
      <c r="AJ725" s="429"/>
      <c r="AK725" s="429"/>
      <c r="AL725" s="429"/>
      <c r="AM725" s="429"/>
      <c r="AN725" s="429"/>
      <c r="AO725" s="429"/>
      <c r="AP725" s="429"/>
      <c r="AQ725" s="429"/>
      <c r="AR725" s="429"/>
      <c r="AS725" s="429"/>
      <c r="AT725" s="429"/>
      <c r="AU725" s="429"/>
      <c r="AV725" s="429"/>
    </row>
    <row r="726" spans="1:48" s="364" customFormat="1" ht="13.15" customHeight="1" x14ac:dyDescent="0.2">
      <c r="A726" s="429"/>
      <c r="D726" s="421"/>
      <c r="F726" s="422"/>
      <c r="G726" s="422"/>
      <c r="H726" s="422"/>
      <c r="I726" s="422"/>
      <c r="J726" s="422"/>
      <c r="K726" s="423"/>
      <c r="M726" s="429"/>
      <c r="N726" s="429"/>
      <c r="O726" s="429"/>
      <c r="P726" s="429"/>
      <c r="Q726" s="429"/>
      <c r="R726" s="429"/>
      <c r="S726" s="429"/>
      <c r="T726" s="429"/>
      <c r="U726" s="429"/>
      <c r="V726" s="429"/>
      <c r="W726" s="429"/>
      <c r="X726" s="429"/>
      <c r="Y726" s="429"/>
      <c r="Z726" s="429"/>
      <c r="AA726" s="429"/>
      <c r="AB726" s="429"/>
      <c r="AC726" s="429"/>
      <c r="AD726" s="429"/>
      <c r="AE726" s="429"/>
      <c r="AF726" s="429"/>
      <c r="AG726" s="429"/>
      <c r="AH726" s="429"/>
      <c r="AI726" s="429"/>
      <c r="AJ726" s="429"/>
      <c r="AK726" s="429"/>
      <c r="AL726" s="429"/>
      <c r="AM726" s="429"/>
      <c r="AN726" s="429"/>
      <c r="AO726" s="429"/>
      <c r="AP726" s="429"/>
      <c r="AQ726" s="429"/>
      <c r="AR726" s="429"/>
      <c r="AS726" s="429"/>
      <c r="AT726" s="429"/>
      <c r="AU726" s="429"/>
      <c r="AV726" s="429"/>
    </row>
    <row r="727" spans="1:48" s="364" customFormat="1" ht="13.15" customHeight="1" x14ac:dyDescent="0.2">
      <c r="A727" s="429"/>
      <c r="D727" s="421"/>
      <c r="F727" s="422"/>
      <c r="G727" s="422"/>
      <c r="H727" s="422"/>
      <c r="I727" s="422"/>
      <c r="J727" s="422"/>
      <c r="K727" s="423"/>
      <c r="M727" s="429"/>
      <c r="N727" s="429"/>
      <c r="O727" s="429"/>
      <c r="P727" s="429"/>
      <c r="Q727" s="429"/>
      <c r="R727" s="429"/>
      <c r="S727" s="429"/>
      <c r="T727" s="429"/>
      <c r="U727" s="429"/>
      <c r="V727" s="429"/>
      <c r="W727" s="429"/>
      <c r="X727" s="429"/>
      <c r="Y727" s="429"/>
      <c r="Z727" s="429"/>
      <c r="AA727" s="429"/>
      <c r="AB727" s="429"/>
      <c r="AC727" s="429"/>
      <c r="AD727" s="429"/>
      <c r="AE727" s="429"/>
      <c r="AF727" s="429"/>
      <c r="AG727" s="429"/>
      <c r="AH727" s="429"/>
      <c r="AI727" s="429"/>
      <c r="AJ727" s="429"/>
      <c r="AK727" s="429"/>
      <c r="AL727" s="429"/>
      <c r="AM727" s="429"/>
      <c r="AN727" s="429"/>
      <c r="AO727" s="429"/>
      <c r="AP727" s="429"/>
      <c r="AQ727" s="429"/>
      <c r="AR727" s="429"/>
      <c r="AS727" s="429"/>
      <c r="AT727" s="429"/>
      <c r="AU727" s="429"/>
      <c r="AV727" s="429"/>
    </row>
    <row r="728" spans="1:48" s="364" customFormat="1" ht="13.15" customHeight="1" x14ac:dyDescent="0.2">
      <c r="A728" s="429"/>
      <c r="D728" s="421"/>
      <c r="F728" s="422"/>
      <c r="G728" s="422"/>
      <c r="H728" s="422"/>
      <c r="I728" s="422"/>
      <c r="J728" s="422"/>
      <c r="K728" s="423"/>
      <c r="M728" s="429"/>
      <c r="N728" s="429"/>
      <c r="O728" s="429"/>
      <c r="P728" s="429"/>
      <c r="Q728" s="429"/>
      <c r="R728" s="429"/>
      <c r="S728" s="429"/>
      <c r="T728" s="429"/>
      <c r="U728" s="429"/>
      <c r="V728" s="429"/>
      <c r="W728" s="429"/>
      <c r="X728" s="429"/>
      <c r="Y728" s="429"/>
      <c r="Z728" s="429"/>
      <c r="AA728" s="429"/>
      <c r="AB728" s="429"/>
      <c r="AC728" s="429"/>
      <c r="AD728" s="429"/>
      <c r="AE728" s="429"/>
      <c r="AF728" s="429"/>
      <c r="AG728" s="429"/>
      <c r="AH728" s="429"/>
      <c r="AI728" s="429"/>
      <c r="AJ728" s="429"/>
      <c r="AK728" s="429"/>
      <c r="AL728" s="429"/>
      <c r="AM728" s="429"/>
      <c r="AN728" s="429"/>
      <c r="AO728" s="429"/>
      <c r="AP728" s="429"/>
      <c r="AQ728" s="429"/>
      <c r="AR728" s="429"/>
      <c r="AS728" s="429"/>
      <c r="AT728" s="429"/>
      <c r="AU728" s="429"/>
      <c r="AV728" s="429"/>
    </row>
    <row r="729" spans="1:48" s="364" customFormat="1" ht="13.15" customHeight="1" x14ac:dyDescent="0.2">
      <c r="A729" s="429"/>
      <c r="D729" s="421"/>
      <c r="F729" s="422"/>
      <c r="G729" s="422"/>
      <c r="H729" s="422"/>
      <c r="I729" s="422"/>
      <c r="J729" s="422"/>
      <c r="K729" s="423"/>
      <c r="M729" s="429"/>
      <c r="N729" s="429"/>
      <c r="O729" s="429"/>
      <c r="P729" s="429"/>
      <c r="Q729" s="429"/>
      <c r="R729" s="429"/>
      <c r="S729" s="429"/>
      <c r="T729" s="429"/>
      <c r="U729" s="429"/>
      <c r="V729" s="429"/>
      <c r="W729" s="429"/>
      <c r="X729" s="429"/>
      <c r="Y729" s="429"/>
      <c r="Z729" s="429"/>
      <c r="AA729" s="429"/>
      <c r="AB729" s="429"/>
      <c r="AC729" s="429"/>
      <c r="AD729" s="429"/>
      <c r="AE729" s="429"/>
      <c r="AF729" s="429"/>
      <c r="AG729" s="429"/>
      <c r="AH729" s="429"/>
      <c r="AI729" s="429"/>
      <c r="AJ729" s="429"/>
      <c r="AK729" s="429"/>
      <c r="AL729" s="429"/>
      <c r="AM729" s="429"/>
      <c r="AN729" s="429"/>
      <c r="AO729" s="429"/>
      <c r="AP729" s="429"/>
      <c r="AQ729" s="429"/>
      <c r="AR729" s="429"/>
      <c r="AS729" s="429"/>
      <c r="AT729" s="429"/>
      <c r="AU729" s="429"/>
      <c r="AV729" s="429"/>
    </row>
    <row r="730" spans="1:48" s="364" customFormat="1" ht="13.15" customHeight="1" x14ac:dyDescent="0.2">
      <c r="A730" s="429"/>
      <c r="D730" s="421"/>
      <c r="F730" s="422"/>
      <c r="G730" s="422"/>
      <c r="H730" s="422"/>
      <c r="I730" s="422"/>
      <c r="J730" s="422"/>
      <c r="K730" s="423"/>
      <c r="M730" s="429"/>
      <c r="N730" s="429"/>
      <c r="O730" s="429"/>
      <c r="P730" s="429"/>
      <c r="Q730" s="429"/>
      <c r="R730" s="429"/>
      <c r="S730" s="429"/>
      <c r="T730" s="429"/>
      <c r="U730" s="429"/>
      <c r="V730" s="429"/>
      <c r="W730" s="429"/>
      <c r="X730" s="429"/>
      <c r="Y730" s="429"/>
      <c r="Z730" s="429"/>
      <c r="AA730" s="429"/>
      <c r="AB730" s="429"/>
      <c r="AC730" s="429"/>
      <c r="AD730" s="429"/>
      <c r="AE730" s="429"/>
      <c r="AF730" s="429"/>
      <c r="AG730" s="429"/>
      <c r="AH730" s="429"/>
      <c r="AI730" s="429"/>
      <c r="AJ730" s="429"/>
      <c r="AK730" s="429"/>
      <c r="AL730" s="429"/>
      <c r="AM730" s="429"/>
      <c r="AN730" s="429"/>
      <c r="AO730" s="429"/>
      <c r="AP730" s="429"/>
      <c r="AQ730" s="429"/>
      <c r="AR730" s="429"/>
      <c r="AS730" s="429"/>
      <c r="AT730" s="429"/>
      <c r="AU730" s="429"/>
      <c r="AV730" s="429"/>
    </row>
    <row r="731" spans="1:48" s="364" customFormat="1" ht="13.15" customHeight="1" x14ac:dyDescent="0.2">
      <c r="A731" s="429"/>
      <c r="D731" s="421"/>
      <c r="F731" s="422"/>
      <c r="G731" s="422"/>
      <c r="H731" s="422"/>
      <c r="I731" s="422"/>
      <c r="J731" s="422"/>
      <c r="K731" s="423"/>
      <c r="M731" s="429"/>
      <c r="N731" s="429"/>
      <c r="O731" s="429"/>
      <c r="P731" s="429"/>
      <c r="Q731" s="429"/>
      <c r="R731" s="429"/>
      <c r="S731" s="429"/>
      <c r="T731" s="429"/>
      <c r="U731" s="429"/>
      <c r="V731" s="429"/>
      <c r="W731" s="429"/>
      <c r="X731" s="429"/>
      <c r="Y731" s="429"/>
      <c r="Z731" s="429"/>
      <c r="AA731" s="429"/>
      <c r="AB731" s="429"/>
      <c r="AC731" s="429"/>
      <c r="AD731" s="429"/>
      <c r="AE731" s="429"/>
      <c r="AF731" s="429"/>
      <c r="AG731" s="429"/>
      <c r="AH731" s="429"/>
      <c r="AI731" s="429"/>
      <c r="AJ731" s="429"/>
      <c r="AK731" s="429"/>
      <c r="AL731" s="429"/>
      <c r="AM731" s="429"/>
      <c r="AN731" s="429"/>
      <c r="AO731" s="429"/>
      <c r="AP731" s="429"/>
      <c r="AQ731" s="429"/>
      <c r="AR731" s="429"/>
      <c r="AS731" s="429"/>
      <c r="AT731" s="429"/>
      <c r="AU731" s="429"/>
      <c r="AV731" s="429"/>
    </row>
    <row r="732" spans="1:48" s="364" customFormat="1" ht="13.15" customHeight="1" x14ac:dyDescent="0.2">
      <c r="A732" s="429"/>
      <c r="D732" s="421"/>
      <c r="F732" s="422"/>
      <c r="G732" s="422"/>
      <c r="H732" s="422"/>
      <c r="I732" s="422"/>
      <c r="J732" s="422"/>
      <c r="K732" s="423"/>
      <c r="M732" s="429"/>
      <c r="N732" s="429"/>
      <c r="O732" s="429"/>
      <c r="P732" s="429"/>
      <c r="Q732" s="429"/>
      <c r="R732" s="429"/>
      <c r="S732" s="429"/>
      <c r="T732" s="429"/>
      <c r="U732" s="429"/>
      <c r="V732" s="429"/>
      <c r="W732" s="429"/>
      <c r="X732" s="429"/>
      <c r="Y732" s="429"/>
      <c r="Z732" s="429"/>
      <c r="AA732" s="429"/>
      <c r="AB732" s="429"/>
      <c r="AC732" s="429"/>
      <c r="AD732" s="429"/>
      <c r="AE732" s="429"/>
      <c r="AF732" s="429"/>
      <c r="AG732" s="429"/>
      <c r="AH732" s="429"/>
      <c r="AI732" s="429"/>
      <c r="AJ732" s="429"/>
      <c r="AK732" s="429"/>
      <c r="AL732" s="429"/>
      <c r="AM732" s="429"/>
      <c r="AN732" s="429"/>
      <c r="AO732" s="429"/>
      <c r="AP732" s="429"/>
      <c r="AQ732" s="429"/>
      <c r="AR732" s="429"/>
      <c r="AS732" s="429"/>
      <c r="AT732" s="429"/>
      <c r="AU732" s="429"/>
      <c r="AV732" s="429"/>
    </row>
    <row r="733" spans="1:48" s="364" customFormat="1" ht="13.15" customHeight="1" x14ac:dyDescent="0.2">
      <c r="A733" s="429"/>
      <c r="D733" s="421"/>
      <c r="F733" s="422"/>
      <c r="G733" s="422"/>
      <c r="H733" s="422"/>
      <c r="I733" s="422"/>
      <c r="J733" s="422"/>
      <c r="K733" s="423"/>
      <c r="M733" s="429"/>
      <c r="N733" s="429"/>
      <c r="O733" s="429"/>
      <c r="P733" s="429"/>
      <c r="Q733" s="429"/>
      <c r="R733" s="429"/>
      <c r="S733" s="429"/>
      <c r="T733" s="429"/>
      <c r="U733" s="429"/>
      <c r="V733" s="429"/>
      <c r="W733" s="429"/>
      <c r="X733" s="429"/>
      <c r="Y733" s="429"/>
      <c r="Z733" s="429"/>
      <c r="AA733" s="429"/>
      <c r="AB733" s="429"/>
      <c r="AC733" s="429"/>
      <c r="AD733" s="429"/>
      <c r="AE733" s="429"/>
      <c r="AF733" s="429"/>
      <c r="AG733" s="429"/>
      <c r="AH733" s="429"/>
      <c r="AI733" s="429"/>
      <c r="AJ733" s="429"/>
      <c r="AK733" s="429"/>
      <c r="AL733" s="429"/>
      <c r="AM733" s="429"/>
      <c r="AN733" s="429"/>
      <c r="AO733" s="429"/>
      <c r="AP733" s="429"/>
      <c r="AQ733" s="429"/>
      <c r="AR733" s="429"/>
      <c r="AS733" s="429"/>
      <c r="AT733" s="429"/>
      <c r="AU733" s="429"/>
      <c r="AV733" s="429"/>
    </row>
    <row r="734" spans="1:48" s="364" customFormat="1" ht="13.15" customHeight="1" x14ac:dyDescent="0.2">
      <c r="A734" s="429"/>
      <c r="D734" s="421"/>
      <c r="F734" s="422"/>
      <c r="G734" s="422"/>
      <c r="H734" s="422"/>
      <c r="I734" s="422"/>
      <c r="J734" s="422"/>
      <c r="K734" s="423"/>
      <c r="M734" s="429"/>
      <c r="N734" s="429"/>
      <c r="O734" s="429"/>
      <c r="P734" s="429"/>
      <c r="Q734" s="429"/>
      <c r="R734" s="429"/>
      <c r="S734" s="429"/>
      <c r="T734" s="429"/>
      <c r="U734" s="429"/>
      <c r="V734" s="429"/>
      <c r="W734" s="429"/>
      <c r="X734" s="429"/>
      <c r="Y734" s="429"/>
      <c r="Z734" s="429"/>
      <c r="AA734" s="429"/>
      <c r="AB734" s="429"/>
      <c r="AC734" s="429"/>
      <c r="AD734" s="429"/>
      <c r="AE734" s="429"/>
      <c r="AF734" s="429"/>
      <c r="AG734" s="429"/>
      <c r="AH734" s="429"/>
      <c r="AI734" s="429"/>
      <c r="AJ734" s="429"/>
      <c r="AK734" s="429"/>
      <c r="AL734" s="429"/>
      <c r="AM734" s="429"/>
      <c r="AN734" s="429"/>
      <c r="AO734" s="429"/>
      <c r="AP734" s="429"/>
      <c r="AQ734" s="429"/>
      <c r="AR734" s="429"/>
      <c r="AS734" s="429"/>
      <c r="AT734" s="429"/>
      <c r="AU734" s="429"/>
      <c r="AV734" s="429"/>
    </row>
    <row r="735" spans="1:48" s="364" customFormat="1" ht="13.15" customHeight="1" x14ac:dyDescent="0.2">
      <c r="A735" s="429"/>
      <c r="D735" s="421"/>
      <c r="F735" s="422"/>
      <c r="G735" s="422"/>
      <c r="H735" s="422"/>
      <c r="I735" s="422"/>
      <c r="J735" s="422"/>
      <c r="K735" s="423"/>
      <c r="M735" s="429"/>
      <c r="N735" s="429"/>
      <c r="O735" s="429"/>
      <c r="P735" s="429"/>
      <c r="Q735" s="429"/>
      <c r="R735" s="429"/>
      <c r="S735" s="429"/>
      <c r="T735" s="429"/>
      <c r="U735" s="429"/>
      <c r="V735" s="429"/>
      <c r="W735" s="429"/>
      <c r="X735" s="429"/>
      <c r="Y735" s="429"/>
      <c r="Z735" s="429"/>
      <c r="AA735" s="429"/>
      <c r="AB735" s="429"/>
      <c r="AC735" s="429"/>
      <c r="AD735" s="429"/>
      <c r="AE735" s="429"/>
      <c r="AF735" s="429"/>
      <c r="AG735" s="429"/>
      <c r="AH735" s="429"/>
      <c r="AI735" s="429"/>
      <c r="AJ735" s="429"/>
      <c r="AK735" s="429"/>
      <c r="AL735" s="429"/>
      <c r="AM735" s="429"/>
      <c r="AN735" s="429"/>
      <c r="AO735" s="429"/>
      <c r="AP735" s="429"/>
      <c r="AQ735" s="429"/>
      <c r="AR735" s="429"/>
      <c r="AS735" s="429"/>
      <c r="AT735" s="429"/>
      <c r="AU735" s="429"/>
      <c r="AV735" s="429"/>
    </row>
    <row r="736" spans="1:48" s="364" customFormat="1" ht="13.15" customHeight="1" x14ac:dyDescent="0.2">
      <c r="A736" s="429"/>
      <c r="D736" s="421"/>
      <c r="F736" s="422"/>
      <c r="G736" s="422"/>
      <c r="H736" s="422"/>
      <c r="I736" s="422"/>
      <c r="J736" s="422"/>
      <c r="K736" s="423"/>
      <c r="M736" s="429"/>
      <c r="N736" s="429"/>
      <c r="O736" s="429"/>
      <c r="P736" s="429"/>
      <c r="Q736" s="429"/>
      <c r="R736" s="429"/>
      <c r="S736" s="429"/>
      <c r="T736" s="429"/>
      <c r="U736" s="429"/>
      <c r="V736" s="429"/>
      <c r="W736" s="429"/>
      <c r="X736" s="429"/>
      <c r="Y736" s="429"/>
      <c r="Z736" s="429"/>
      <c r="AA736" s="429"/>
      <c r="AB736" s="429"/>
      <c r="AC736" s="429"/>
      <c r="AD736" s="429"/>
      <c r="AE736" s="429"/>
      <c r="AF736" s="429"/>
      <c r="AG736" s="429"/>
      <c r="AH736" s="429"/>
      <c r="AI736" s="429"/>
      <c r="AJ736" s="429"/>
      <c r="AK736" s="429"/>
      <c r="AL736" s="429"/>
      <c r="AM736" s="429"/>
      <c r="AN736" s="429"/>
      <c r="AO736" s="429"/>
      <c r="AP736" s="429"/>
      <c r="AQ736" s="429"/>
      <c r="AR736" s="429"/>
      <c r="AS736" s="429"/>
      <c r="AT736" s="429"/>
      <c r="AU736" s="429"/>
      <c r="AV736" s="429"/>
    </row>
    <row r="737" spans="1:48" s="364" customFormat="1" ht="13.15" customHeight="1" x14ac:dyDescent="0.2">
      <c r="A737" s="429"/>
      <c r="D737" s="421"/>
      <c r="F737" s="422"/>
      <c r="G737" s="422"/>
      <c r="H737" s="422"/>
      <c r="I737" s="422"/>
      <c r="J737" s="422"/>
      <c r="K737" s="423"/>
      <c r="M737" s="429"/>
      <c r="N737" s="429"/>
      <c r="O737" s="429"/>
      <c r="P737" s="429"/>
      <c r="Q737" s="429"/>
      <c r="R737" s="429"/>
      <c r="S737" s="429"/>
      <c r="T737" s="429"/>
      <c r="U737" s="429"/>
      <c r="V737" s="429"/>
      <c r="W737" s="429"/>
      <c r="X737" s="429"/>
      <c r="Y737" s="429"/>
      <c r="Z737" s="429"/>
      <c r="AA737" s="429"/>
      <c r="AB737" s="429"/>
      <c r="AC737" s="429"/>
      <c r="AD737" s="429"/>
      <c r="AE737" s="429"/>
      <c r="AF737" s="429"/>
      <c r="AG737" s="429"/>
      <c r="AH737" s="429"/>
      <c r="AI737" s="429"/>
      <c r="AJ737" s="429"/>
      <c r="AK737" s="429"/>
      <c r="AL737" s="429"/>
      <c r="AM737" s="429"/>
      <c r="AN737" s="429"/>
      <c r="AO737" s="429"/>
      <c r="AP737" s="429"/>
      <c r="AQ737" s="429"/>
      <c r="AR737" s="429"/>
      <c r="AS737" s="429"/>
      <c r="AT737" s="429"/>
      <c r="AU737" s="429"/>
      <c r="AV737" s="429"/>
    </row>
    <row r="738" spans="1:48" s="364" customFormat="1" ht="13.15" customHeight="1" x14ac:dyDescent="0.2">
      <c r="A738" s="429"/>
      <c r="D738" s="421"/>
      <c r="F738" s="422"/>
      <c r="G738" s="422"/>
      <c r="H738" s="422"/>
      <c r="I738" s="422"/>
      <c r="J738" s="422"/>
      <c r="K738" s="423"/>
      <c r="M738" s="429"/>
      <c r="N738" s="429"/>
      <c r="O738" s="429"/>
      <c r="P738" s="429"/>
      <c r="Q738" s="429"/>
      <c r="R738" s="429"/>
      <c r="S738" s="429"/>
      <c r="T738" s="429"/>
      <c r="U738" s="429"/>
      <c r="V738" s="429"/>
      <c r="W738" s="429"/>
      <c r="X738" s="429"/>
      <c r="Y738" s="429"/>
      <c r="Z738" s="429"/>
      <c r="AA738" s="429"/>
      <c r="AB738" s="429"/>
      <c r="AC738" s="429"/>
      <c r="AD738" s="429"/>
      <c r="AE738" s="429"/>
      <c r="AF738" s="429"/>
      <c r="AG738" s="429"/>
      <c r="AH738" s="429"/>
      <c r="AI738" s="429"/>
      <c r="AJ738" s="429"/>
      <c r="AK738" s="429"/>
      <c r="AL738" s="429"/>
      <c r="AM738" s="429"/>
      <c r="AN738" s="429"/>
      <c r="AO738" s="429"/>
      <c r="AP738" s="429"/>
      <c r="AQ738" s="429"/>
      <c r="AR738" s="429"/>
      <c r="AS738" s="429"/>
      <c r="AT738" s="429"/>
      <c r="AU738" s="429"/>
      <c r="AV738" s="429"/>
    </row>
    <row r="739" spans="1:48" s="364" customFormat="1" ht="13.15" customHeight="1" x14ac:dyDescent="0.2">
      <c r="A739" s="429"/>
      <c r="D739" s="421"/>
      <c r="F739" s="422"/>
      <c r="G739" s="422"/>
      <c r="H739" s="422"/>
      <c r="I739" s="422"/>
      <c r="J739" s="422"/>
      <c r="K739" s="423"/>
      <c r="M739" s="429"/>
      <c r="N739" s="429"/>
      <c r="O739" s="429"/>
      <c r="P739" s="429"/>
      <c r="Q739" s="429"/>
      <c r="R739" s="429"/>
      <c r="S739" s="429"/>
      <c r="T739" s="429"/>
      <c r="U739" s="429"/>
      <c r="V739" s="429"/>
      <c r="W739" s="429"/>
      <c r="X739" s="429"/>
      <c r="Y739" s="429"/>
      <c r="Z739" s="429"/>
      <c r="AA739" s="429"/>
      <c r="AB739" s="429"/>
      <c r="AC739" s="429"/>
      <c r="AD739" s="429"/>
      <c r="AE739" s="429"/>
      <c r="AF739" s="429"/>
      <c r="AG739" s="429"/>
      <c r="AH739" s="429"/>
      <c r="AI739" s="429"/>
      <c r="AJ739" s="429"/>
      <c r="AK739" s="429"/>
      <c r="AL739" s="429"/>
      <c r="AM739" s="429"/>
      <c r="AN739" s="429"/>
      <c r="AO739" s="429"/>
      <c r="AP739" s="429"/>
      <c r="AQ739" s="429"/>
      <c r="AR739" s="429"/>
      <c r="AS739" s="429"/>
      <c r="AT739" s="429"/>
      <c r="AU739" s="429"/>
      <c r="AV739" s="429"/>
    </row>
    <row r="740" spans="1:48" s="364" customFormat="1" ht="13.15" customHeight="1" x14ac:dyDescent="0.2">
      <c r="A740" s="429"/>
      <c r="D740" s="421"/>
      <c r="F740" s="422"/>
      <c r="G740" s="422"/>
      <c r="H740" s="422"/>
      <c r="I740" s="422"/>
      <c r="J740" s="422"/>
      <c r="K740" s="423"/>
      <c r="M740" s="429"/>
      <c r="N740" s="429"/>
      <c r="O740" s="429"/>
      <c r="P740" s="429"/>
      <c r="Q740" s="429"/>
      <c r="R740" s="429"/>
      <c r="S740" s="429"/>
      <c r="T740" s="429"/>
      <c r="U740" s="429"/>
      <c r="V740" s="429"/>
      <c r="W740" s="429"/>
      <c r="X740" s="429"/>
      <c r="Y740" s="429"/>
      <c r="Z740" s="429"/>
      <c r="AA740" s="429"/>
      <c r="AB740" s="429"/>
      <c r="AC740" s="429"/>
      <c r="AD740" s="429"/>
      <c r="AE740" s="429"/>
      <c r="AF740" s="429"/>
      <c r="AG740" s="429"/>
      <c r="AH740" s="429"/>
      <c r="AI740" s="429"/>
      <c r="AJ740" s="429"/>
      <c r="AK740" s="429"/>
      <c r="AL740" s="429"/>
      <c r="AM740" s="429"/>
      <c r="AN740" s="429"/>
      <c r="AO740" s="429"/>
      <c r="AP740" s="429"/>
      <c r="AQ740" s="429"/>
      <c r="AR740" s="429"/>
      <c r="AS740" s="429"/>
      <c r="AT740" s="429"/>
      <c r="AU740" s="429"/>
      <c r="AV740" s="429"/>
    </row>
    <row r="741" spans="1:48" s="364" customFormat="1" ht="13.15" customHeight="1" x14ac:dyDescent="0.2">
      <c r="A741" s="429"/>
      <c r="D741" s="421"/>
      <c r="F741" s="422"/>
      <c r="G741" s="422"/>
      <c r="H741" s="422"/>
      <c r="I741" s="422"/>
      <c r="J741" s="422"/>
      <c r="K741" s="423"/>
      <c r="M741" s="429"/>
      <c r="N741" s="429"/>
      <c r="O741" s="429"/>
      <c r="P741" s="429"/>
      <c r="Q741" s="429"/>
      <c r="R741" s="429"/>
      <c r="S741" s="429"/>
      <c r="T741" s="429"/>
      <c r="U741" s="429"/>
      <c r="V741" s="429"/>
      <c r="W741" s="429"/>
      <c r="X741" s="429"/>
      <c r="Y741" s="429"/>
      <c r="Z741" s="429"/>
      <c r="AA741" s="429"/>
      <c r="AB741" s="429"/>
      <c r="AC741" s="429"/>
      <c r="AD741" s="429"/>
      <c r="AE741" s="429"/>
      <c r="AF741" s="429"/>
      <c r="AG741" s="429"/>
      <c r="AH741" s="429"/>
      <c r="AI741" s="429"/>
      <c r="AJ741" s="429"/>
      <c r="AK741" s="429"/>
      <c r="AL741" s="429"/>
      <c r="AM741" s="429"/>
      <c r="AN741" s="429"/>
      <c r="AO741" s="429"/>
      <c r="AP741" s="429"/>
      <c r="AQ741" s="429"/>
      <c r="AR741" s="429"/>
      <c r="AS741" s="429"/>
      <c r="AT741" s="429"/>
      <c r="AU741" s="429"/>
      <c r="AV741" s="429"/>
    </row>
    <row r="742" spans="1:48" s="364" customFormat="1" ht="13.15" customHeight="1" x14ac:dyDescent="0.2">
      <c r="A742" s="429"/>
      <c r="D742" s="421"/>
      <c r="F742" s="422"/>
      <c r="G742" s="422"/>
      <c r="H742" s="422"/>
      <c r="I742" s="422"/>
      <c r="J742" s="422"/>
      <c r="K742" s="423"/>
      <c r="M742" s="429"/>
      <c r="N742" s="429"/>
      <c r="O742" s="429"/>
      <c r="P742" s="429"/>
      <c r="Q742" s="429"/>
      <c r="R742" s="429"/>
      <c r="S742" s="429"/>
      <c r="T742" s="429"/>
      <c r="U742" s="429"/>
      <c r="V742" s="429"/>
      <c r="W742" s="429"/>
      <c r="X742" s="429"/>
      <c r="Y742" s="429"/>
      <c r="Z742" s="429"/>
      <c r="AA742" s="429"/>
      <c r="AB742" s="429"/>
      <c r="AC742" s="429"/>
      <c r="AD742" s="429"/>
      <c r="AE742" s="429"/>
      <c r="AF742" s="429"/>
      <c r="AG742" s="429"/>
      <c r="AH742" s="429"/>
      <c r="AI742" s="429"/>
      <c r="AJ742" s="429"/>
      <c r="AK742" s="429"/>
      <c r="AL742" s="429"/>
      <c r="AM742" s="429"/>
      <c r="AN742" s="429"/>
      <c r="AO742" s="429"/>
      <c r="AP742" s="429"/>
      <c r="AQ742" s="429"/>
      <c r="AR742" s="429"/>
      <c r="AS742" s="429"/>
      <c r="AT742" s="429"/>
      <c r="AU742" s="429"/>
      <c r="AV742" s="429"/>
    </row>
    <row r="743" spans="1:48" s="364" customFormat="1" ht="13.15" customHeight="1" x14ac:dyDescent="0.2">
      <c r="A743" s="429"/>
      <c r="D743" s="421"/>
      <c r="F743" s="422"/>
      <c r="G743" s="422"/>
      <c r="H743" s="422"/>
      <c r="I743" s="422"/>
      <c r="J743" s="422"/>
      <c r="K743" s="423"/>
      <c r="M743" s="429"/>
      <c r="N743" s="429"/>
      <c r="O743" s="429"/>
      <c r="P743" s="429"/>
      <c r="Q743" s="429"/>
      <c r="R743" s="429"/>
      <c r="S743" s="429"/>
      <c r="T743" s="429"/>
      <c r="U743" s="429"/>
      <c r="V743" s="429"/>
      <c r="W743" s="429"/>
      <c r="X743" s="429"/>
      <c r="Y743" s="429"/>
      <c r="Z743" s="429"/>
      <c r="AA743" s="429"/>
      <c r="AB743" s="429"/>
      <c r="AC743" s="429"/>
      <c r="AD743" s="429"/>
      <c r="AE743" s="429"/>
      <c r="AF743" s="429"/>
      <c r="AG743" s="429"/>
      <c r="AH743" s="429"/>
      <c r="AI743" s="429"/>
      <c r="AJ743" s="429"/>
      <c r="AK743" s="429"/>
      <c r="AL743" s="429"/>
      <c r="AM743" s="429"/>
      <c r="AN743" s="429"/>
      <c r="AO743" s="429"/>
      <c r="AP743" s="429"/>
      <c r="AQ743" s="429"/>
      <c r="AR743" s="429"/>
      <c r="AS743" s="429"/>
      <c r="AT743" s="429"/>
      <c r="AU743" s="429"/>
      <c r="AV743" s="429"/>
    </row>
    <row r="744" spans="1:48" s="364" customFormat="1" ht="13.15" customHeight="1" x14ac:dyDescent="0.2">
      <c r="A744" s="429"/>
      <c r="D744" s="421"/>
      <c r="F744" s="422"/>
      <c r="G744" s="422"/>
      <c r="H744" s="422"/>
      <c r="I744" s="422"/>
      <c r="J744" s="422"/>
      <c r="K744" s="423"/>
      <c r="M744" s="429"/>
      <c r="N744" s="429"/>
      <c r="O744" s="429"/>
      <c r="P744" s="429"/>
      <c r="Q744" s="429"/>
      <c r="R744" s="429"/>
      <c r="S744" s="429"/>
      <c r="T744" s="429"/>
      <c r="U744" s="429"/>
      <c r="V744" s="429"/>
      <c r="W744" s="429"/>
      <c r="X744" s="429"/>
      <c r="Y744" s="429"/>
      <c r="Z744" s="429"/>
      <c r="AA744" s="429"/>
      <c r="AB744" s="429"/>
      <c r="AC744" s="429"/>
      <c r="AD744" s="429"/>
      <c r="AE744" s="429"/>
      <c r="AF744" s="429"/>
      <c r="AG744" s="429"/>
      <c r="AH744" s="429"/>
      <c r="AI744" s="429"/>
      <c r="AJ744" s="429"/>
      <c r="AK744" s="429"/>
      <c r="AL744" s="429"/>
      <c r="AM744" s="429"/>
      <c r="AN744" s="429"/>
      <c r="AO744" s="429"/>
      <c r="AP744" s="429"/>
      <c r="AQ744" s="429"/>
      <c r="AR744" s="429"/>
      <c r="AS744" s="429"/>
      <c r="AT744" s="429"/>
      <c r="AU744" s="429"/>
      <c r="AV744" s="429"/>
    </row>
    <row r="745" spans="1:48" s="364" customFormat="1" ht="13.15" customHeight="1" x14ac:dyDescent="0.2">
      <c r="A745" s="429"/>
      <c r="D745" s="421"/>
      <c r="F745" s="422"/>
      <c r="G745" s="422"/>
      <c r="H745" s="422"/>
      <c r="I745" s="422"/>
      <c r="J745" s="422"/>
      <c r="K745" s="423"/>
      <c r="M745" s="429"/>
      <c r="N745" s="429"/>
      <c r="O745" s="429"/>
      <c r="P745" s="429"/>
      <c r="Q745" s="429"/>
      <c r="R745" s="429"/>
      <c r="S745" s="429"/>
      <c r="T745" s="429"/>
      <c r="U745" s="429"/>
      <c r="V745" s="429"/>
      <c r="W745" s="429"/>
      <c r="X745" s="429"/>
      <c r="Y745" s="429"/>
      <c r="Z745" s="429"/>
      <c r="AA745" s="429"/>
      <c r="AB745" s="429"/>
      <c r="AC745" s="429"/>
      <c r="AD745" s="429"/>
      <c r="AE745" s="429"/>
      <c r="AF745" s="429"/>
      <c r="AG745" s="429"/>
      <c r="AH745" s="429"/>
      <c r="AI745" s="429"/>
      <c r="AJ745" s="429"/>
      <c r="AK745" s="429"/>
      <c r="AL745" s="429"/>
      <c r="AM745" s="429"/>
      <c r="AN745" s="429"/>
      <c r="AO745" s="429"/>
      <c r="AP745" s="429"/>
      <c r="AQ745" s="429"/>
      <c r="AR745" s="429"/>
      <c r="AS745" s="429"/>
      <c r="AT745" s="429"/>
      <c r="AU745" s="429"/>
      <c r="AV745" s="429"/>
    </row>
    <row r="746" spans="1:48" s="364" customFormat="1" ht="13.15" customHeight="1" x14ac:dyDescent="0.2">
      <c r="A746" s="429"/>
      <c r="D746" s="421"/>
      <c r="F746" s="422"/>
      <c r="G746" s="422"/>
      <c r="H746" s="422"/>
      <c r="I746" s="422"/>
      <c r="J746" s="422"/>
      <c r="K746" s="423"/>
      <c r="M746" s="429"/>
      <c r="N746" s="429"/>
      <c r="O746" s="429"/>
      <c r="P746" s="429"/>
      <c r="Q746" s="429"/>
      <c r="R746" s="429"/>
      <c r="S746" s="429"/>
      <c r="T746" s="429"/>
      <c r="U746" s="429"/>
      <c r="V746" s="429"/>
      <c r="W746" s="429"/>
      <c r="X746" s="429"/>
      <c r="Y746" s="429"/>
      <c r="Z746" s="429"/>
      <c r="AA746" s="429"/>
      <c r="AB746" s="429"/>
      <c r="AC746" s="429"/>
      <c r="AD746" s="429"/>
      <c r="AE746" s="429"/>
      <c r="AF746" s="429"/>
      <c r="AG746" s="429"/>
      <c r="AH746" s="429"/>
      <c r="AI746" s="429"/>
      <c r="AJ746" s="429"/>
      <c r="AK746" s="429"/>
      <c r="AL746" s="429"/>
      <c r="AM746" s="429"/>
      <c r="AN746" s="429"/>
      <c r="AO746" s="429"/>
      <c r="AP746" s="429"/>
      <c r="AQ746" s="429"/>
      <c r="AR746" s="429"/>
      <c r="AS746" s="429"/>
      <c r="AT746" s="429"/>
      <c r="AU746" s="429"/>
      <c r="AV746" s="429"/>
    </row>
    <row r="747" spans="1:48" s="364" customFormat="1" ht="13.15" customHeight="1" x14ac:dyDescent="0.2">
      <c r="A747" s="429"/>
      <c r="D747" s="421"/>
      <c r="F747" s="422"/>
      <c r="G747" s="422"/>
      <c r="H747" s="422"/>
      <c r="I747" s="422"/>
      <c r="J747" s="422"/>
      <c r="K747" s="423"/>
      <c r="M747" s="429"/>
      <c r="N747" s="429"/>
      <c r="O747" s="429"/>
      <c r="P747" s="429"/>
      <c r="Q747" s="429"/>
      <c r="R747" s="429"/>
      <c r="S747" s="429"/>
      <c r="T747" s="429"/>
      <c r="U747" s="429"/>
      <c r="V747" s="429"/>
      <c r="W747" s="429"/>
      <c r="X747" s="429"/>
      <c r="Y747" s="429"/>
      <c r="Z747" s="429"/>
      <c r="AA747" s="429"/>
      <c r="AB747" s="429"/>
      <c r="AC747" s="429"/>
      <c r="AD747" s="429"/>
      <c r="AE747" s="429"/>
      <c r="AF747" s="429"/>
      <c r="AG747" s="429"/>
      <c r="AH747" s="429"/>
      <c r="AI747" s="429"/>
      <c r="AJ747" s="429"/>
      <c r="AK747" s="429"/>
      <c r="AL747" s="429"/>
      <c r="AM747" s="429"/>
      <c r="AN747" s="429"/>
      <c r="AO747" s="429"/>
      <c r="AP747" s="429"/>
      <c r="AQ747" s="429"/>
      <c r="AR747" s="429"/>
      <c r="AS747" s="429"/>
      <c r="AT747" s="429"/>
      <c r="AU747" s="429"/>
      <c r="AV747" s="429"/>
    </row>
    <row r="748" spans="1:48" s="364" customFormat="1" ht="13.15" customHeight="1" x14ac:dyDescent="0.2">
      <c r="A748" s="429"/>
      <c r="D748" s="421"/>
      <c r="F748" s="422"/>
      <c r="G748" s="422"/>
      <c r="H748" s="422"/>
      <c r="I748" s="422"/>
      <c r="J748" s="422"/>
      <c r="K748" s="423"/>
      <c r="M748" s="429"/>
      <c r="N748" s="429"/>
      <c r="O748" s="429"/>
      <c r="P748" s="429"/>
      <c r="Q748" s="429"/>
      <c r="R748" s="429"/>
      <c r="S748" s="429"/>
      <c r="T748" s="429"/>
      <c r="U748" s="429"/>
      <c r="V748" s="429"/>
      <c r="W748" s="429"/>
      <c r="X748" s="429"/>
      <c r="Y748" s="429"/>
      <c r="Z748" s="429"/>
      <c r="AA748" s="429"/>
      <c r="AB748" s="429"/>
      <c r="AC748" s="429"/>
      <c r="AD748" s="429"/>
      <c r="AE748" s="429"/>
      <c r="AF748" s="429"/>
      <c r="AG748" s="429"/>
      <c r="AH748" s="429"/>
      <c r="AI748" s="429"/>
      <c r="AJ748" s="429"/>
      <c r="AK748" s="429"/>
      <c r="AL748" s="429"/>
      <c r="AM748" s="429"/>
      <c r="AN748" s="429"/>
      <c r="AO748" s="429"/>
      <c r="AP748" s="429"/>
      <c r="AQ748" s="429"/>
      <c r="AR748" s="429"/>
      <c r="AS748" s="429"/>
      <c r="AT748" s="429"/>
      <c r="AU748" s="429"/>
      <c r="AV748" s="429"/>
    </row>
    <row r="749" spans="1:48" s="364" customFormat="1" ht="13.15" customHeight="1" x14ac:dyDescent="0.2">
      <c r="A749" s="429"/>
      <c r="D749" s="421"/>
      <c r="F749" s="422"/>
      <c r="G749" s="422"/>
      <c r="H749" s="422"/>
      <c r="I749" s="422"/>
      <c r="J749" s="422"/>
      <c r="K749" s="423"/>
      <c r="M749" s="429"/>
      <c r="N749" s="429"/>
      <c r="O749" s="429"/>
      <c r="P749" s="429"/>
      <c r="Q749" s="429"/>
      <c r="R749" s="429"/>
      <c r="S749" s="429"/>
      <c r="T749" s="429"/>
      <c r="U749" s="429"/>
      <c r="V749" s="429"/>
      <c r="W749" s="429"/>
      <c r="X749" s="429"/>
      <c r="Y749" s="429"/>
      <c r="Z749" s="429"/>
      <c r="AA749" s="429"/>
      <c r="AB749" s="429"/>
      <c r="AC749" s="429"/>
      <c r="AD749" s="429"/>
      <c r="AE749" s="429"/>
      <c r="AF749" s="429"/>
      <c r="AG749" s="429"/>
      <c r="AH749" s="429"/>
      <c r="AI749" s="429"/>
      <c r="AJ749" s="429"/>
      <c r="AK749" s="429"/>
      <c r="AL749" s="429"/>
      <c r="AM749" s="429"/>
      <c r="AN749" s="429"/>
      <c r="AO749" s="429"/>
      <c r="AP749" s="429"/>
      <c r="AQ749" s="429"/>
      <c r="AR749" s="429"/>
      <c r="AS749" s="429"/>
      <c r="AT749" s="429"/>
      <c r="AU749" s="429"/>
      <c r="AV749" s="429"/>
    </row>
    <row r="750" spans="1:48" s="364" customFormat="1" ht="13.15" customHeight="1" x14ac:dyDescent="0.2">
      <c r="A750" s="429"/>
      <c r="D750" s="421"/>
      <c r="F750" s="422"/>
      <c r="G750" s="422"/>
      <c r="H750" s="422"/>
      <c r="I750" s="422"/>
      <c r="J750" s="422"/>
      <c r="K750" s="423"/>
      <c r="M750" s="429"/>
      <c r="N750" s="429"/>
      <c r="O750" s="429"/>
      <c r="P750" s="429"/>
      <c r="Q750" s="429"/>
      <c r="R750" s="429"/>
      <c r="S750" s="429"/>
      <c r="T750" s="429"/>
      <c r="U750" s="429"/>
      <c r="V750" s="429"/>
      <c r="W750" s="429"/>
      <c r="X750" s="429"/>
      <c r="Y750" s="429"/>
      <c r="Z750" s="429"/>
      <c r="AA750" s="429"/>
      <c r="AB750" s="429"/>
      <c r="AC750" s="429"/>
      <c r="AD750" s="429"/>
      <c r="AE750" s="429"/>
      <c r="AF750" s="429"/>
      <c r="AG750" s="429"/>
      <c r="AH750" s="429"/>
      <c r="AI750" s="429"/>
      <c r="AJ750" s="429"/>
      <c r="AK750" s="429"/>
      <c r="AL750" s="429"/>
      <c r="AM750" s="429"/>
      <c r="AN750" s="429"/>
      <c r="AO750" s="429"/>
      <c r="AP750" s="429"/>
      <c r="AQ750" s="429"/>
      <c r="AR750" s="429"/>
      <c r="AS750" s="429"/>
      <c r="AT750" s="429"/>
      <c r="AU750" s="429"/>
      <c r="AV750" s="429"/>
    </row>
    <row r="751" spans="1:48" s="364" customFormat="1" ht="13.15" customHeight="1" x14ac:dyDescent="0.2">
      <c r="A751" s="429"/>
      <c r="D751" s="421"/>
      <c r="F751" s="422"/>
      <c r="G751" s="422"/>
      <c r="H751" s="422"/>
      <c r="I751" s="422"/>
      <c r="J751" s="422"/>
      <c r="K751" s="423"/>
      <c r="M751" s="429"/>
      <c r="N751" s="429"/>
      <c r="O751" s="429"/>
      <c r="P751" s="429"/>
      <c r="Q751" s="429"/>
      <c r="R751" s="429"/>
      <c r="S751" s="429"/>
      <c r="T751" s="429"/>
      <c r="U751" s="429"/>
      <c r="V751" s="429"/>
      <c r="W751" s="429"/>
      <c r="X751" s="429"/>
      <c r="Y751" s="429"/>
      <c r="Z751" s="429"/>
      <c r="AA751" s="429"/>
      <c r="AB751" s="429"/>
      <c r="AC751" s="429"/>
      <c r="AD751" s="429"/>
      <c r="AE751" s="429"/>
      <c r="AF751" s="429"/>
      <c r="AG751" s="429"/>
      <c r="AH751" s="429"/>
      <c r="AI751" s="429"/>
      <c r="AJ751" s="429"/>
      <c r="AK751" s="429"/>
      <c r="AL751" s="429"/>
      <c r="AM751" s="429"/>
      <c r="AN751" s="429"/>
      <c r="AO751" s="429"/>
      <c r="AP751" s="429"/>
      <c r="AQ751" s="429"/>
      <c r="AR751" s="429"/>
      <c r="AS751" s="429"/>
      <c r="AT751" s="429"/>
      <c r="AU751" s="429"/>
      <c r="AV751" s="429"/>
    </row>
    <row r="752" spans="1:48" s="364" customFormat="1" ht="13.15" customHeight="1" x14ac:dyDescent="0.2">
      <c r="A752" s="429"/>
      <c r="D752" s="421"/>
      <c r="F752" s="422"/>
      <c r="G752" s="422"/>
      <c r="H752" s="422"/>
      <c r="I752" s="422"/>
      <c r="J752" s="422"/>
      <c r="K752" s="423"/>
      <c r="M752" s="429"/>
      <c r="N752" s="429"/>
      <c r="O752" s="429"/>
      <c r="P752" s="429"/>
      <c r="Q752" s="429"/>
      <c r="R752" s="429"/>
      <c r="S752" s="429"/>
      <c r="T752" s="429"/>
      <c r="U752" s="429"/>
      <c r="V752" s="429"/>
      <c r="W752" s="429"/>
      <c r="X752" s="429"/>
      <c r="Y752" s="429"/>
      <c r="Z752" s="429"/>
      <c r="AA752" s="429"/>
      <c r="AB752" s="429"/>
      <c r="AC752" s="429"/>
      <c r="AD752" s="429"/>
      <c r="AE752" s="429"/>
      <c r="AF752" s="429"/>
      <c r="AG752" s="429"/>
      <c r="AH752" s="429"/>
      <c r="AI752" s="429"/>
      <c r="AJ752" s="429"/>
      <c r="AK752" s="429"/>
      <c r="AL752" s="429"/>
      <c r="AM752" s="429"/>
      <c r="AN752" s="429"/>
      <c r="AO752" s="429"/>
      <c r="AP752" s="429"/>
      <c r="AQ752" s="429"/>
      <c r="AR752" s="429"/>
      <c r="AS752" s="429"/>
      <c r="AT752" s="429"/>
      <c r="AU752" s="429"/>
      <c r="AV752" s="429"/>
    </row>
    <row r="753" spans="1:48" s="364" customFormat="1" ht="13.15" customHeight="1" x14ac:dyDescent="0.2">
      <c r="A753" s="429"/>
      <c r="D753" s="421"/>
      <c r="F753" s="422"/>
      <c r="G753" s="422"/>
      <c r="H753" s="422"/>
      <c r="I753" s="422"/>
      <c r="J753" s="422"/>
      <c r="K753" s="423"/>
      <c r="M753" s="429"/>
      <c r="N753" s="429"/>
      <c r="O753" s="429"/>
      <c r="P753" s="429"/>
      <c r="Q753" s="429"/>
      <c r="R753" s="429"/>
      <c r="S753" s="429"/>
      <c r="T753" s="429"/>
      <c r="U753" s="429"/>
      <c r="V753" s="429"/>
      <c r="W753" s="429"/>
      <c r="X753" s="429"/>
      <c r="Y753" s="429"/>
      <c r="Z753" s="429"/>
      <c r="AA753" s="429"/>
      <c r="AB753" s="429"/>
      <c r="AC753" s="429"/>
      <c r="AD753" s="429"/>
      <c r="AE753" s="429"/>
      <c r="AF753" s="429"/>
      <c r="AG753" s="429"/>
      <c r="AH753" s="429"/>
      <c r="AI753" s="429"/>
      <c r="AJ753" s="429"/>
      <c r="AK753" s="429"/>
      <c r="AL753" s="429"/>
      <c r="AM753" s="429"/>
      <c r="AN753" s="429"/>
      <c r="AO753" s="429"/>
      <c r="AP753" s="429"/>
      <c r="AQ753" s="429"/>
      <c r="AR753" s="429"/>
      <c r="AS753" s="429"/>
      <c r="AT753" s="429"/>
      <c r="AU753" s="429"/>
      <c r="AV753" s="429"/>
    </row>
    <row r="754" spans="1:48" s="364" customFormat="1" ht="13.15" customHeight="1" x14ac:dyDescent="0.2">
      <c r="A754" s="429"/>
      <c r="D754" s="421"/>
      <c r="F754" s="422"/>
      <c r="G754" s="422"/>
      <c r="H754" s="422"/>
      <c r="I754" s="422"/>
      <c r="J754" s="422"/>
      <c r="K754" s="423"/>
      <c r="M754" s="429"/>
      <c r="N754" s="429"/>
      <c r="O754" s="429"/>
      <c r="P754" s="429"/>
      <c r="Q754" s="429"/>
      <c r="R754" s="429"/>
      <c r="S754" s="429"/>
      <c r="T754" s="429"/>
      <c r="U754" s="429"/>
      <c r="V754" s="429"/>
      <c r="W754" s="429"/>
      <c r="X754" s="429"/>
      <c r="Y754" s="429"/>
      <c r="Z754" s="429"/>
      <c r="AA754" s="429"/>
      <c r="AB754" s="429"/>
      <c r="AC754" s="429"/>
      <c r="AD754" s="429"/>
      <c r="AE754" s="429"/>
      <c r="AF754" s="429"/>
      <c r="AG754" s="429"/>
      <c r="AH754" s="429"/>
      <c r="AI754" s="429"/>
      <c r="AJ754" s="429"/>
      <c r="AK754" s="429"/>
      <c r="AL754" s="429"/>
      <c r="AM754" s="429"/>
      <c r="AN754" s="429"/>
      <c r="AO754" s="429"/>
      <c r="AP754" s="429"/>
      <c r="AQ754" s="429"/>
      <c r="AR754" s="429"/>
      <c r="AS754" s="429"/>
      <c r="AT754" s="429"/>
      <c r="AU754" s="429"/>
      <c r="AV754" s="429"/>
    </row>
    <row r="755" spans="1:48" s="364" customFormat="1" ht="13.15" customHeight="1" x14ac:dyDescent="0.2">
      <c r="A755" s="429"/>
      <c r="D755" s="421"/>
      <c r="F755" s="422"/>
      <c r="G755" s="422"/>
      <c r="H755" s="422"/>
      <c r="I755" s="422"/>
      <c r="J755" s="422"/>
      <c r="K755" s="423"/>
      <c r="M755" s="429"/>
      <c r="N755" s="429"/>
      <c r="O755" s="429"/>
      <c r="P755" s="429"/>
      <c r="Q755" s="429"/>
      <c r="R755" s="429"/>
      <c r="S755" s="429"/>
      <c r="T755" s="429"/>
      <c r="U755" s="429"/>
      <c r="V755" s="429"/>
      <c r="W755" s="429"/>
      <c r="X755" s="429"/>
      <c r="Y755" s="429"/>
      <c r="Z755" s="429"/>
      <c r="AA755" s="429"/>
      <c r="AB755" s="429"/>
      <c r="AC755" s="429"/>
      <c r="AD755" s="429"/>
      <c r="AE755" s="429"/>
      <c r="AF755" s="429"/>
      <c r="AG755" s="429"/>
      <c r="AH755" s="429"/>
      <c r="AI755" s="429"/>
      <c r="AJ755" s="429"/>
      <c r="AK755" s="429"/>
      <c r="AL755" s="429"/>
      <c r="AM755" s="429"/>
      <c r="AN755" s="429"/>
      <c r="AO755" s="429"/>
      <c r="AP755" s="429"/>
      <c r="AQ755" s="429"/>
      <c r="AR755" s="429"/>
      <c r="AS755" s="429"/>
      <c r="AT755" s="429"/>
      <c r="AU755" s="429"/>
      <c r="AV755" s="429"/>
    </row>
    <row r="756" spans="1:48" s="364" customFormat="1" ht="13.15" customHeight="1" x14ac:dyDescent="0.2">
      <c r="A756" s="429"/>
      <c r="D756" s="421"/>
      <c r="F756" s="422"/>
      <c r="G756" s="422"/>
      <c r="H756" s="422"/>
      <c r="I756" s="422"/>
      <c r="J756" s="422"/>
      <c r="K756" s="423"/>
      <c r="M756" s="429"/>
      <c r="N756" s="429"/>
      <c r="O756" s="429"/>
      <c r="P756" s="429"/>
      <c r="Q756" s="429"/>
      <c r="R756" s="429"/>
      <c r="S756" s="429"/>
      <c r="T756" s="429"/>
      <c r="U756" s="429"/>
      <c r="V756" s="429"/>
      <c r="W756" s="429"/>
      <c r="X756" s="429"/>
      <c r="Y756" s="429"/>
      <c r="Z756" s="429"/>
      <c r="AA756" s="429"/>
      <c r="AB756" s="429"/>
      <c r="AC756" s="429"/>
      <c r="AD756" s="429"/>
      <c r="AE756" s="429"/>
      <c r="AF756" s="429"/>
      <c r="AG756" s="429"/>
      <c r="AH756" s="429"/>
      <c r="AI756" s="429"/>
      <c r="AJ756" s="429"/>
      <c r="AK756" s="429"/>
      <c r="AL756" s="429"/>
      <c r="AM756" s="429"/>
      <c r="AN756" s="429"/>
      <c r="AO756" s="429"/>
      <c r="AP756" s="429"/>
      <c r="AQ756" s="429"/>
      <c r="AR756" s="429"/>
      <c r="AS756" s="429"/>
      <c r="AT756" s="429"/>
      <c r="AU756" s="429"/>
      <c r="AV756" s="429"/>
    </row>
    <row r="757" spans="1:48" s="364" customFormat="1" ht="13.15" customHeight="1" x14ac:dyDescent="0.2">
      <c r="A757" s="429"/>
      <c r="D757" s="421"/>
      <c r="F757" s="422"/>
      <c r="G757" s="422"/>
      <c r="H757" s="422"/>
      <c r="I757" s="422"/>
      <c r="J757" s="422"/>
      <c r="K757" s="423"/>
      <c r="M757" s="429"/>
      <c r="N757" s="429"/>
      <c r="O757" s="429"/>
      <c r="P757" s="429"/>
      <c r="Q757" s="429"/>
      <c r="R757" s="429"/>
      <c r="S757" s="429"/>
      <c r="T757" s="429"/>
      <c r="U757" s="429"/>
      <c r="V757" s="429"/>
      <c r="W757" s="429"/>
      <c r="X757" s="429"/>
      <c r="Y757" s="429"/>
      <c r="Z757" s="429"/>
      <c r="AA757" s="429"/>
      <c r="AB757" s="429"/>
      <c r="AC757" s="429"/>
      <c r="AD757" s="429"/>
      <c r="AE757" s="429"/>
      <c r="AF757" s="429"/>
      <c r="AG757" s="429"/>
      <c r="AH757" s="429"/>
      <c r="AI757" s="429"/>
      <c r="AJ757" s="429"/>
      <c r="AK757" s="429"/>
      <c r="AL757" s="429"/>
      <c r="AM757" s="429"/>
      <c r="AN757" s="429"/>
      <c r="AO757" s="429"/>
      <c r="AP757" s="429"/>
      <c r="AQ757" s="429"/>
      <c r="AR757" s="429"/>
      <c r="AS757" s="429"/>
      <c r="AT757" s="429"/>
      <c r="AU757" s="429"/>
      <c r="AV757" s="429"/>
    </row>
    <row r="758" spans="1:48" s="364" customFormat="1" ht="13.15" customHeight="1" x14ac:dyDescent="0.2">
      <c r="A758" s="429"/>
      <c r="D758" s="421"/>
      <c r="F758" s="422"/>
      <c r="G758" s="422"/>
      <c r="H758" s="422"/>
      <c r="I758" s="422"/>
      <c r="J758" s="422"/>
      <c r="K758" s="423"/>
      <c r="M758" s="429"/>
      <c r="N758" s="429"/>
      <c r="O758" s="429"/>
      <c r="P758" s="429"/>
      <c r="Q758" s="429"/>
      <c r="R758" s="429"/>
      <c r="S758" s="429"/>
      <c r="T758" s="429"/>
      <c r="U758" s="429"/>
      <c r="V758" s="429"/>
      <c r="W758" s="429"/>
      <c r="X758" s="429"/>
      <c r="Y758" s="429"/>
      <c r="Z758" s="429"/>
      <c r="AA758" s="429"/>
      <c r="AB758" s="429"/>
      <c r="AC758" s="429"/>
      <c r="AD758" s="429"/>
      <c r="AE758" s="429"/>
      <c r="AF758" s="429"/>
      <c r="AG758" s="429"/>
      <c r="AH758" s="429"/>
      <c r="AI758" s="429"/>
      <c r="AJ758" s="429"/>
      <c r="AK758" s="429"/>
      <c r="AL758" s="429"/>
      <c r="AM758" s="429"/>
      <c r="AN758" s="429"/>
      <c r="AO758" s="429"/>
      <c r="AP758" s="429"/>
      <c r="AQ758" s="429"/>
      <c r="AR758" s="429"/>
      <c r="AS758" s="429"/>
      <c r="AT758" s="429"/>
      <c r="AU758" s="429"/>
      <c r="AV758" s="429"/>
    </row>
    <row r="759" spans="1:48" s="364" customFormat="1" ht="13.15" customHeight="1" x14ac:dyDescent="0.2">
      <c r="A759" s="429"/>
      <c r="D759" s="421"/>
      <c r="F759" s="422"/>
      <c r="G759" s="422"/>
      <c r="H759" s="422"/>
      <c r="I759" s="422"/>
      <c r="J759" s="422"/>
      <c r="K759" s="423"/>
      <c r="M759" s="429"/>
      <c r="N759" s="429"/>
      <c r="O759" s="429"/>
      <c r="P759" s="429"/>
      <c r="Q759" s="429"/>
      <c r="R759" s="429"/>
      <c r="S759" s="429"/>
      <c r="T759" s="429"/>
      <c r="U759" s="429"/>
      <c r="V759" s="429"/>
      <c r="W759" s="429"/>
      <c r="X759" s="429"/>
      <c r="Y759" s="429"/>
      <c r="Z759" s="429"/>
      <c r="AA759" s="429"/>
      <c r="AB759" s="429"/>
      <c r="AC759" s="429"/>
      <c r="AD759" s="429"/>
      <c r="AE759" s="429"/>
      <c r="AF759" s="429"/>
      <c r="AG759" s="429"/>
      <c r="AH759" s="429"/>
      <c r="AI759" s="429"/>
      <c r="AJ759" s="429"/>
      <c r="AK759" s="429"/>
      <c r="AL759" s="429"/>
      <c r="AM759" s="429"/>
      <c r="AN759" s="429"/>
      <c r="AO759" s="429"/>
      <c r="AP759" s="429"/>
      <c r="AQ759" s="429"/>
      <c r="AR759" s="429"/>
      <c r="AS759" s="429"/>
      <c r="AT759" s="429"/>
      <c r="AU759" s="429"/>
      <c r="AV759" s="429"/>
    </row>
    <row r="760" spans="1:48" s="364" customFormat="1" ht="13.15" customHeight="1" x14ac:dyDescent="0.2">
      <c r="A760" s="429"/>
      <c r="D760" s="421"/>
      <c r="F760" s="422"/>
      <c r="G760" s="422"/>
      <c r="H760" s="422"/>
      <c r="I760" s="422"/>
      <c r="J760" s="422"/>
      <c r="K760" s="423"/>
      <c r="M760" s="429"/>
      <c r="N760" s="429"/>
      <c r="O760" s="429"/>
      <c r="P760" s="429"/>
      <c r="Q760" s="429"/>
      <c r="R760" s="429"/>
      <c r="S760" s="429"/>
      <c r="T760" s="429"/>
      <c r="U760" s="429"/>
      <c r="V760" s="429"/>
      <c r="W760" s="429"/>
      <c r="X760" s="429"/>
      <c r="Y760" s="429"/>
      <c r="Z760" s="429"/>
      <c r="AA760" s="429"/>
      <c r="AB760" s="429"/>
      <c r="AC760" s="429"/>
      <c r="AD760" s="429"/>
      <c r="AE760" s="429"/>
      <c r="AF760" s="429"/>
      <c r="AG760" s="429"/>
      <c r="AH760" s="429"/>
      <c r="AI760" s="429"/>
      <c r="AJ760" s="429"/>
      <c r="AK760" s="429"/>
      <c r="AL760" s="429"/>
      <c r="AM760" s="429"/>
      <c r="AN760" s="429"/>
      <c r="AO760" s="429"/>
      <c r="AP760" s="429"/>
      <c r="AQ760" s="429"/>
      <c r="AR760" s="429"/>
      <c r="AS760" s="429"/>
      <c r="AT760" s="429"/>
      <c r="AU760" s="429"/>
      <c r="AV760" s="429"/>
    </row>
    <row r="761" spans="1:48" s="364" customFormat="1" ht="13.15" customHeight="1" x14ac:dyDescent="0.2">
      <c r="A761" s="429"/>
      <c r="D761" s="421"/>
      <c r="F761" s="422"/>
      <c r="G761" s="422"/>
      <c r="H761" s="422"/>
      <c r="I761" s="422"/>
      <c r="J761" s="422"/>
      <c r="K761" s="423"/>
      <c r="M761" s="429"/>
      <c r="N761" s="429"/>
      <c r="O761" s="429"/>
      <c r="P761" s="429"/>
      <c r="Q761" s="429"/>
      <c r="R761" s="429"/>
      <c r="S761" s="429"/>
      <c r="T761" s="429"/>
      <c r="U761" s="429"/>
      <c r="V761" s="429"/>
      <c r="W761" s="429"/>
      <c r="X761" s="429"/>
      <c r="Y761" s="429"/>
      <c r="Z761" s="429"/>
      <c r="AA761" s="429"/>
      <c r="AB761" s="429"/>
      <c r="AC761" s="429"/>
      <c r="AD761" s="429"/>
      <c r="AE761" s="429"/>
      <c r="AF761" s="429"/>
      <c r="AG761" s="429"/>
      <c r="AH761" s="429"/>
      <c r="AI761" s="429"/>
      <c r="AJ761" s="429"/>
      <c r="AK761" s="429"/>
      <c r="AL761" s="429"/>
      <c r="AM761" s="429"/>
      <c r="AN761" s="429"/>
      <c r="AO761" s="429"/>
      <c r="AP761" s="429"/>
      <c r="AQ761" s="429"/>
      <c r="AR761" s="429"/>
      <c r="AS761" s="429"/>
      <c r="AT761" s="429"/>
      <c r="AU761" s="429"/>
      <c r="AV761" s="429"/>
    </row>
    <row r="762" spans="1:48" s="364" customFormat="1" ht="13.15" customHeight="1" x14ac:dyDescent="0.2">
      <c r="A762" s="429"/>
      <c r="D762" s="421"/>
      <c r="F762" s="422"/>
      <c r="G762" s="422"/>
      <c r="H762" s="422"/>
      <c r="I762" s="422"/>
      <c r="J762" s="422"/>
      <c r="K762" s="423"/>
      <c r="M762" s="429"/>
      <c r="N762" s="429"/>
      <c r="O762" s="429"/>
      <c r="P762" s="429"/>
      <c r="Q762" s="429"/>
      <c r="R762" s="429"/>
      <c r="S762" s="429"/>
      <c r="T762" s="429"/>
      <c r="U762" s="429"/>
      <c r="V762" s="429"/>
      <c r="W762" s="429"/>
      <c r="X762" s="429"/>
      <c r="Y762" s="429"/>
      <c r="Z762" s="429"/>
      <c r="AA762" s="429"/>
      <c r="AB762" s="429"/>
      <c r="AC762" s="429"/>
      <c r="AD762" s="429"/>
      <c r="AE762" s="429"/>
      <c r="AF762" s="429"/>
      <c r="AG762" s="429"/>
      <c r="AH762" s="429"/>
      <c r="AI762" s="429"/>
      <c r="AJ762" s="429"/>
      <c r="AK762" s="429"/>
      <c r="AL762" s="429"/>
      <c r="AM762" s="429"/>
      <c r="AN762" s="429"/>
      <c r="AO762" s="429"/>
      <c r="AP762" s="429"/>
      <c r="AQ762" s="429"/>
      <c r="AR762" s="429"/>
      <c r="AS762" s="429"/>
      <c r="AT762" s="429"/>
      <c r="AU762" s="429"/>
      <c r="AV762" s="429"/>
    </row>
    <row r="763" spans="1:48" s="364" customFormat="1" ht="13.15" customHeight="1" x14ac:dyDescent="0.2">
      <c r="A763" s="429"/>
      <c r="D763" s="421"/>
      <c r="F763" s="422"/>
      <c r="G763" s="422"/>
      <c r="H763" s="422"/>
      <c r="I763" s="422"/>
      <c r="J763" s="422"/>
      <c r="K763" s="423"/>
      <c r="M763" s="429"/>
      <c r="N763" s="429"/>
      <c r="O763" s="429"/>
      <c r="P763" s="429"/>
      <c r="Q763" s="429"/>
      <c r="R763" s="429"/>
      <c r="S763" s="429"/>
      <c r="T763" s="429"/>
      <c r="U763" s="429"/>
      <c r="V763" s="429"/>
      <c r="W763" s="429"/>
      <c r="X763" s="429"/>
      <c r="Y763" s="429"/>
      <c r="Z763" s="429"/>
      <c r="AA763" s="429"/>
      <c r="AB763" s="429"/>
      <c r="AC763" s="429"/>
      <c r="AD763" s="429"/>
      <c r="AE763" s="429"/>
      <c r="AF763" s="429"/>
      <c r="AG763" s="429"/>
      <c r="AH763" s="429"/>
      <c r="AI763" s="429"/>
      <c r="AJ763" s="429"/>
      <c r="AK763" s="429"/>
      <c r="AL763" s="429"/>
      <c r="AM763" s="429"/>
      <c r="AN763" s="429"/>
      <c r="AO763" s="429"/>
      <c r="AP763" s="429"/>
      <c r="AQ763" s="429"/>
      <c r="AR763" s="429"/>
      <c r="AS763" s="429"/>
      <c r="AT763" s="429"/>
      <c r="AU763" s="429"/>
      <c r="AV763" s="429"/>
    </row>
    <row r="764" spans="1:48" s="364" customFormat="1" ht="13.15" customHeight="1" x14ac:dyDescent="0.2">
      <c r="A764" s="429"/>
      <c r="D764" s="421"/>
      <c r="F764" s="422"/>
      <c r="G764" s="422"/>
      <c r="H764" s="422"/>
      <c r="I764" s="422"/>
      <c r="J764" s="422"/>
      <c r="K764" s="423"/>
      <c r="M764" s="429"/>
      <c r="N764" s="429"/>
      <c r="O764" s="429"/>
      <c r="P764" s="429"/>
      <c r="Q764" s="429"/>
      <c r="R764" s="429"/>
      <c r="S764" s="429"/>
      <c r="T764" s="429"/>
      <c r="U764" s="429"/>
      <c r="V764" s="429"/>
      <c r="W764" s="429"/>
      <c r="X764" s="429"/>
      <c r="Y764" s="429"/>
      <c r="Z764" s="429"/>
      <c r="AA764" s="429"/>
      <c r="AB764" s="429"/>
      <c r="AC764" s="429"/>
      <c r="AD764" s="429"/>
      <c r="AE764" s="429"/>
      <c r="AF764" s="429"/>
      <c r="AG764" s="429"/>
      <c r="AH764" s="429"/>
      <c r="AI764" s="429"/>
      <c r="AJ764" s="429"/>
      <c r="AK764" s="429"/>
      <c r="AL764" s="429"/>
      <c r="AM764" s="429"/>
      <c r="AN764" s="429"/>
      <c r="AO764" s="429"/>
      <c r="AP764" s="429"/>
      <c r="AQ764" s="429"/>
      <c r="AR764" s="429"/>
      <c r="AS764" s="429"/>
      <c r="AT764" s="429"/>
      <c r="AU764" s="429"/>
      <c r="AV764" s="429"/>
    </row>
    <row r="765" spans="1:48" s="364" customFormat="1" ht="13.15" customHeight="1" x14ac:dyDescent="0.2">
      <c r="A765" s="429"/>
      <c r="D765" s="421"/>
      <c r="F765" s="422"/>
      <c r="G765" s="422"/>
      <c r="H765" s="422"/>
      <c r="I765" s="422"/>
      <c r="J765" s="422"/>
      <c r="K765" s="423"/>
      <c r="M765" s="429"/>
      <c r="N765" s="429"/>
      <c r="O765" s="429"/>
      <c r="P765" s="429"/>
      <c r="Q765" s="429"/>
      <c r="R765" s="429"/>
      <c r="S765" s="429"/>
      <c r="T765" s="429"/>
      <c r="U765" s="429"/>
      <c r="V765" s="429"/>
      <c r="W765" s="429"/>
      <c r="X765" s="429"/>
      <c r="Y765" s="429"/>
      <c r="Z765" s="429"/>
      <c r="AA765" s="429"/>
      <c r="AB765" s="429"/>
      <c r="AC765" s="429"/>
      <c r="AD765" s="429"/>
      <c r="AE765" s="429"/>
      <c r="AF765" s="429"/>
      <c r="AG765" s="429"/>
      <c r="AH765" s="429"/>
      <c r="AI765" s="429"/>
      <c r="AJ765" s="429"/>
      <c r="AK765" s="429"/>
      <c r="AL765" s="429"/>
      <c r="AM765" s="429"/>
      <c r="AN765" s="429"/>
      <c r="AO765" s="429"/>
      <c r="AP765" s="429"/>
      <c r="AQ765" s="429"/>
      <c r="AR765" s="429"/>
      <c r="AS765" s="429"/>
      <c r="AT765" s="429"/>
      <c r="AU765" s="429"/>
      <c r="AV765" s="429"/>
    </row>
    <row r="766" spans="1:48" s="364" customFormat="1" ht="13.15" customHeight="1" x14ac:dyDescent="0.2">
      <c r="A766" s="429"/>
      <c r="D766" s="421"/>
      <c r="F766" s="422"/>
      <c r="G766" s="422"/>
      <c r="H766" s="422"/>
      <c r="I766" s="422"/>
      <c r="J766" s="422"/>
      <c r="K766" s="423"/>
      <c r="M766" s="429"/>
      <c r="N766" s="429"/>
      <c r="O766" s="429"/>
      <c r="P766" s="429"/>
      <c r="Q766" s="429"/>
      <c r="R766" s="429"/>
      <c r="S766" s="429"/>
      <c r="T766" s="429"/>
      <c r="U766" s="429"/>
      <c r="V766" s="429"/>
      <c r="W766" s="429"/>
      <c r="X766" s="429"/>
      <c r="Y766" s="429"/>
      <c r="Z766" s="429"/>
      <c r="AA766" s="429"/>
      <c r="AB766" s="429"/>
      <c r="AC766" s="429"/>
      <c r="AD766" s="429"/>
      <c r="AE766" s="429"/>
      <c r="AF766" s="429"/>
      <c r="AG766" s="429"/>
      <c r="AH766" s="429"/>
      <c r="AI766" s="429"/>
      <c r="AJ766" s="429"/>
      <c r="AK766" s="429"/>
      <c r="AL766" s="429"/>
      <c r="AM766" s="429"/>
      <c r="AN766" s="429"/>
      <c r="AO766" s="429"/>
      <c r="AP766" s="429"/>
      <c r="AQ766" s="429"/>
      <c r="AR766" s="429"/>
      <c r="AS766" s="429"/>
      <c r="AT766" s="429"/>
      <c r="AU766" s="429"/>
      <c r="AV766" s="429"/>
    </row>
    <row r="767" spans="1:48" s="364" customFormat="1" ht="13.15" customHeight="1" x14ac:dyDescent="0.2">
      <c r="A767" s="429"/>
      <c r="D767" s="421"/>
      <c r="F767" s="422"/>
      <c r="G767" s="422"/>
      <c r="H767" s="422"/>
      <c r="I767" s="422"/>
      <c r="J767" s="422"/>
      <c r="K767" s="423"/>
      <c r="M767" s="429"/>
      <c r="N767" s="429"/>
      <c r="O767" s="429"/>
      <c r="P767" s="429"/>
      <c r="Q767" s="429"/>
      <c r="R767" s="429"/>
      <c r="S767" s="429"/>
      <c r="T767" s="429"/>
      <c r="U767" s="429"/>
      <c r="V767" s="429"/>
      <c r="W767" s="429"/>
      <c r="X767" s="429"/>
      <c r="Y767" s="429"/>
      <c r="Z767" s="429"/>
      <c r="AA767" s="429"/>
      <c r="AB767" s="429"/>
      <c r="AC767" s="429"/>
      <c r="AD767" s="429"/>
      <c r="AE767" s="429"/>
      <c r="AF767" s="429"/>
      <c r="AG767" s="429"/>
      <c r="AH767" s="429"/>
      <c r="AI767" s="429"/>
      <c r="AJ767" s="429"/>
      <c r="AK767" s="429"/>
      <c r="AL767" s="429"/>
      <c r="AM767" s="429"/>
      <c r="AN767" s="429"/>
      <c r="AO767" s="429"/>
      <c r="AP767" s="429"/>
      <c r="AQ767" s="429"/>
      <c r="AR767" s="429"/>
      <c r="AS767" s="429"/>
      <c r="AT767" s="429"/>
      <c r="AU767" s="429"/>
      <c r="AV767" s="429"/>
    </row>
    <row r="768" spans="1:48" s="364" customFormat="1" ht="13.15" customHeight="1" x14ac:dyDescent="0.2">
      <c r="A768" s="429"/>
      <c r="D768" s="421"/>
      <c r="F768" s="422"/>
      <c r="G768" s="422"/>
      <c r="H768" s="422"/>
      <c r="I768" s="422"/>
      <c r="J768" s="422"/>
      <c r="K768" s="423"/>
      <c r="M768" s="429"/>
      <c r="N768" s="429"/>
      <c r="O768" s="429"/>
      <c r="P768" s="429"/>
      <c r="Q768" s="429"/>
      <c r="R768" s="429"/>
      <c r="S768" s="429"/>
      <c r="T768" s="429"/>
      <c r="U768" s="429"/>
      <c r="V768" s="429"/>
      <c r="W768" s="429"/>
      <c r="X768" s="429"/>
      <c r="Y768" s="429"/>
      <c r="Z768" s="429"/>
      <c r="AA768" s="429"/>
      <c r="AB768" s="429"/>
      <c r="AC768" s="429"/>
      <c r="AD768" s="429"/>
      <c r="AE768" s="429"/>
      <c r="AF768" s="429"/>
      <c r="AG768" s="429"/>
      <c r="AH768" s="429"/>
      <c r="AI768" s="429"/>
      <c r="AJ768" s="429"/>
      <c r="AK768" s="429"/>
      <c r="AL768" s="429"/>
      <c r="AM768" s="429"/>
      <c r="AN768" s="429"/>
      <c r="AO768" s="429"/>
      <c r="AP768" s="429"/>
      <c r="AQ768" s="429"/>
      <c r="AR768" s="429"/>
      <c r="AS768" s="429"/>
      <c r="AT768" s="429"/>
      <c r="AU768" s="429"/>
      <c r="AV768" s="429"/>
    </row>
    <row r="769" spans="1:48" s="364" customFormat="1" ht="13.15" customHeight="1" x14ac:dyDescent="0.2">
      <c r="A769" s="429"/>
      <c r="D769" s="421"/>
      <c r="F769" s="422"/>
      <c r="G769" s="422"/>
      <c r="H769" s="422"/>
      <c r="I769" s="422"/>
      <c r="J769" s="422"/>
      <c r="K769" s="423"/>
      <c r="M769" s="429"/>
      <c r="N769" s="429"/>
      <c r="O769" s="429"/>
      <c r="P769" s="429"/>
      <c r="Q769" s="429"/>
      <c r="R769" s="429"/>
      <c r="S769" s="429"/>
      <c r="T769" s="429"/>
      <c r="U769" s="429"/>
      <c r="V769" s="429"/>
      <c r="W769" s="429"/>
      <c r="X769" s="429"/>
      <c r="Y769" s="429"/>
      <c r="Z769" s="429"/>
      <c r="AA769" s="429"/>
      <c r="AB769" s="429"/>
      <c r="AC769" s="429"/>
      <c r="AD769" s="429"/>
      <c r="AE769" s="429"/>
      <c r="AF769" s="429"/>
      <c r="AG769" s="429"/>
      <c r="AH769" s="429"/>
      <c r="AI769" s="429"/>
      <c r="AJ769" s="429"/>
      <c r="AK769" s="429"/>
      <c r="AL769" s="429"/>
      <c r="AM769" s="429"/>
      <c r="AN769" s="429"/>
      <c r="AO769" s="429"/>
      <c r="AP769" s="429"/>
      <c r="AQ769" s="429"/>
      <c r="AR769" s="429"/>
      <c r="AS769" s="429"/>
      <c r="AT769" s="429"/>
      <c r="AU769" s="429"/>
      <c r="AV769" s="429"/>
    </row>
    <row r="770" spans="1:48" s="364" customFormat="1" ht="13.15" customHeight="1" x14ac:dyDescent="0.2">
      <c r="A770" s="429"/>
      <c r="D770" s="421"/>
      <c r="F770" s="422"/>
      <c r="G770" s="422"/>
      <c r="H770" s="422"/>
      <c r="I770" s="422"/>
      <c r="J770" s="422"/>
      <c r="K770" s="423"/>
      <c r="M770" s="429"/>
      <c r="N770" s="429"/>
      <c r="O770" s="429"/>
      <c r="P770" s="429"/>
      <c r="Q770" s="429"/>
      <c r="R770" s="429"/>
      <c r="S770" s="429"/>
      <c r="T770" s="429"/>
      <c r="U770" s="429"/>
      <c r="V770" s="429"/>
      <c r="W770" s="429"/>
      <c r="X770" s="429"/>
      <c r="Y770" s="429"/>
      <c r="Z770" s="429"/>
      <c r="AA770" s="429"/>
      <c r="AB770" s="429"/>
      <c r="AC770" s="429"/>
      <c r="AD770" s="429"/>
      <c r="AE770" s="429"/>
      <c r="AF770" s="429"/>
      <c r="AG770" s="429"/>
      <c r="AH770" s="429"/>
      <c r="AI770" s="429"/>
      <c r="AJ770" s="429"/>
      <c r="AK770" s="429"/>
      <c r="AL770" s="429"/>
      <c r="AM770" s="429"/>
      <c r="AN770" s="429"/>
      <c r="AO770" s="429"/>
      <c r="AP770" s="429"/>
      <c r="AQ770" s="429"/>
      <c r="AR770" s="429"/>
      <c r="AS770" s="429"/>
      <c r="AT770" s="429"/>
      <c r="AU770" s="429"/>
      <c r="AV770" s="429"/>
    </row>
    <row r="771" spans="1:48" s="364" customFormat="1" ht="13.15" customHeight="1" x14ac:dyDescent="0.2">
      <c r="A771" s="429"/>
      <c r="D771" s="421"/>
      <c r="F771" s="422"/>
      <c r="G771" s="422"/>
      <c r="H771" s="422"/>
      <c r="I771" s="422"/>
      <c r="J771" s="422"/>
      <c r="K771" s="423"/>
      <c r="M771" s="429"/>
      <c r="N771" s="429"/>
      <c r="O771" s="429"/>
      <c r="P771" s="429"/>
      <c r="Q771" s="429"/>
      <c r="R771" s="429"/>
      <c r="S771" s="429"/>
      <c r="T771" s="429"/>
      <c r="U771" s="429"/>
      <c r="V771" s="429"/>
      <c r="W771" s="429"/>
      <c r="X771" s="429"/>
      <c r="Y771" s="429"/>
      <c r="Z771" s="429"/>
      <c r="AA771" s="429"/>
      <c r="AB771" s="429"/>
      <c r="AC771" s="429"/>
      <c r="AD771" s="429"/>
      <c r="AE771" s="429"/>
      <c r="AF771" s="429"/>
      <c r="AG771" s="429"/>
      <c r="AH771" s="429"/>
      <c r="AI771" s="429"/>
      <c r="AJ771" s="429"/>
      <c r="AK771" s="429"/>
      <c r="AL771" s="429"/>
      <c r="AM771" s="429"/>
      <c r="AN771" s="429"/>
      <c r="AO771" s="429"/>
      <c r="AP771" s="429"/>
      <c r="AQ771" s="429"/>
      <c r="AR771" s="429"/>
      <c r="AS771" s="429"/>
      <c r="AT771" s="429"/>
      <c r="AU771" s="429"/>
      <c r="AV771" s="429"/>
    </row>
    <row r="772" spans="1:48" s="364" customFormat="1" ht="13.15" customHeight="1" x14ac:dyDescent="0.2">
      <c r="A772" s="429"/>
      <c r="D772" s="421"/>
      <c r="F772" s="422"/>
      <c r="G772" s="422"/>
      <c r="H772" s="422"/>
      <c r="I772" s="422"/>
      <c r="J772" s="422"/>
      <c r="K772" s="423"/>
      <c r="M772" s="429"/>
      <c r="N772" s="429"/>
      <c r="O772" s="429"/>
      <c r="P772" s="429"/>
      <c r="Q772" s="429"/>
      <c r="R772" s="429"/>
      <c r="S772" s="429"/>
      <c r="T772" s="429"/>
      <c r="U772" s="429"/>
      <c r="V772" s="429"/>
      <c r="W772" s="429"/>
      <c r="X772" s="429"/>
      <c r="Y772" s="429"/>
      <c r="Z772" s="429"/>
      <c r="AA772" s="429"/>
      <c r="AB772" s="429"/>
      <c r="AC772" s="429"/>
      <c r="AD772" s="429"/>
      <c r="AE772" s="429"/>
      <c r="AF772" s="429"/>
      <c r="AG772" s="429"/>
      <c r="AH772" s="429"/>
      <c r="AI772" s="429"/>
      <c r="AJ772" s="429"/>
      <c r="AK772" s="429"/>
      <c r="AL772" s="429"/>
      <c r="AM772" s="429"/>
      <c r="AN772" s="429"/>
      <c r="AO772" s="429"/>
      <c r="AP772" s="429"/>
      <c r="AQ772" s="429"/>
      <c r="AR772" s="429"/>
      <c r="AS772" s="429"/>
      <c r="AT772" s="429"/>
      <c r="AU772" s="429"/>
      <c r="AV772" s="429"/>
    </row>
    <row r="773" spans="1:48" s="364" customFormat="1" ht="13.15" customHeight="1" x14ac:dyDescent="0.2">
      <c r="A773" s="429"/>
      <c r="D773" s="421"/>
      <c r="F773" s="422"/>
      <c r="G773" s="422"/>
      <c r="H773" s="422"/>
      <c r="I773" s="422"/>
      <c r="J773" s="422"/>
      <c r="K773" s="423"/>
      <c r="M773" s="429"/>
      <c r="N773" s="429"/>
      <c r="O773" s="429"/>
      <c r="P773" s="429"/>
      <c r="Q773" s="429"/>
      <c r="R773" s="429"/>
      <c r="S773" s="429"/>
      <c r="T773" s="429"/>
      <c r="U773" s="429"/>
      <c r="V773" s="429"/>
      <c r="W773" s="429"/>
      <c r="X773" s="429"/>
      <c r="Y773" s="429"/>
      <c r="Z773" s="429"/>
      <c r="AA773" s="429"/>
      <c r="AB773" s="429"/>
      <c r="AC773" s="429"/>
      <c r="AD773" s="429"/>
      <c r="AE773" s="429"/>
      <c r="AF773" s="429"/>
      <c r="AG773" s="429"/>
      <c r="AH773" s="429"/>
      <c r="AI773" s="429"/>
      <c r="AJ773" s="429"/>
      <c r="AK773" s="429"/>
      <c r="AL773" s="429"/>
      <c r="AM773" s="429"/>
      <c r="AN773" s="429"/>
      <c r="AO773" s="429"/>
      <c r="AP773" s="429"/>
      <c r="AQ773" s="429"/>
      <c r="AR773" s="429"/>
      <c r="AS773" s="429"/>
      <c r="AT773" s="429"/>
      <c r="AU773" s="429"/>
      <c r="AV773" s="429"/>
    </row>
    <row r="774" spans="1:48" s="364" customFormat="1" ht="13.15" customHeight="1" x14ac:dyDescent="0.2">
      <c r="A774" s="429"/>
      <c r="D774" s="421"/>
      <c r="F774" s="422"/>
      <c r="G774" s="422"/>
      <c r="H774" s="422"/>
      <c r="I774" s="422"/>
      <c r="J774" s="422"/>
      <c r="K774" s="423"/>
      <c r="M774" s="429"/>
      <c r="N774" s="429"/>
      <c r="O774" s="429"/>
      <c r="P774" s="429"/>
      <c r="Q774" s="429"/>
      <c r="R774" s="429"/>
      <c r="S774" s="429"/>
      <c r="T774" s="429"/>
      <c r="U774" s="429"/>
      <c r="V774" s="429"/>
      <c r="W774" s="429"/>
      <c r="X774" s="429"/>
      <c r="Y774" s="429"/>
      <c r="Z774" s="429"/>
      <c r="AA774" s="429"/>
      <c r="AB774" s="429"/>
      <c r="AC774" s="429"/>
      <c r="AD774" s="429"/>
      <c r="AE774" s="429"/>
      <c r="AF774" s="429"/>
      <c r="AG774" s="429"/>
      <c r="AH774" s="429"/>
      <c r="AI774" s="429"/>
      <c r="AJ774" s="429"/>
      <c r="AK774" s="429"/>
      <c r="AL774" s="429"/>
      <c r="AM774" s="429"/>
      <c r="AN774" s="429"/>
      <c r="AO774" s="429"/>
      <c r="AP774" s="429"/>
      <c r="AQ774" s="429"/>
      <c r="AR774" s="429"/>
      <c r="AS774" s="429"/>
      <c r="AT774" s="429"/>
      <c r="AU774" s="429"/>
      <c r="AV774" s="429"/>
    </row>
    <row r="775" spans="1:48" s="364" customFormat="1" ht="13.15" customHeight="1" x14ac:dyDescent="0.2">
      <c r="A775" s="429"/>
      <c r="D775" s="421"/>
      <c r="F775" s="422"/>
      <c r="G775" s="422"/>
      <c r="H775" s="422"/>
      <c r="I775" s="422"/>
      <c r="J775" s="422"/>
      <c r="K775" s="423"/>
      <c r="M775" s="429"/>
      <c r="N775" s="429"/>
      <c r="O775" s="429"/>
      <c r="P775" s="429"/>
      <c r="Q775" s="429"/>
      <c r="R775" s="429"/>
      <c r="S775" s="429"/>
      <c r="T775" s="429"/>
      <c r="U775" s="429"/>
      <c r="V775" s="429"/>
      <c r="W775" s="429"/>
      <c r="X775" s="429"/>
      <c r="Y775" s="429"/>
      <c r="Z775" s="429"/>
      <c r="AA775" s="429"/>
      <c r="AB775" s="429"/>
      <c r="AC775" s="429"/>
      <c r="AD775" s="429"/>
      <c r="AE775" s="429"/>
      <c r="AF775" s="429"/>
      <c r="AG775" s="429"/>
      <c r="AH775" s="429"/>
      <c r="AI775" s="429"/>
      <c r="AJ775" s="429"/>
      <c r="AK775" s="429"/>
      <c r="AL775" s="429"/>
      <c r="AM775" s="429"/>
      <c r="AN775" s="429"/>
      <c r="AO775" s="429"/>
      <c r="AP775" s="429"/>
      <c r="AQ775" s="429"/>
      <c r="AR775" s="429"/>
      <c r="AS775" s="429"/>
      <c r="AT775" s="429"/>
      <c r="AU775" s="429"/>
      <c r="AV775" s="429"/>
    </row>
    <row r="776" spans="1:48" s="364" customFormat="1" ht="13.15" customHeight="1" x14ac:dyDescent="0.2">
      <c r="A776" s="429"/>
      <c r="D776" s="421"/>
      <c r="F776" s="422"/>
      <c r="G776" s="422"/>
      <c r="H776" s="422"/>
      <c r="I776" s="422"/>
      <c r="J776" s="422"/>
      <c r="K776" s="423"/>
      <c r="M776" s="429"/>
      <c r="N776" s="429"/>
      <c r="O776" s="429"/>
      <c r="P776" s="429"/>
      <c r="Q776" s="429"/>
      <c r="R776" s="429"/>
      <c r="S776" s="429"/>
      <c r="T776" s="429"/>
      <c r="U776" s="429"/>
      <c r="V776" s="429"/>
      <c r="W776" s="429"/>
      <c r="X776" s="429"/>
      <c r="Y776" s="429"/>
      <c r="Z776" s="429"/>
      <c r="AA776" s="429"/>
      <c r="AB776" s="429"/>
      <c r="AC776" s="429"/>
      <c r="AD776" s="429"/>
      <c r="AE776" s="429"/>
      <c r="AF776" s="429"/>
      <c r="AG776" s="429"/>
      <c r="AH776" s="429"/>
      <c r="AI776" s="429"/>
      <c r="AJ776" s="429"/>
      <c r="AK776" s="429"/>
      <c r="AL776" s="429"/>
      <c r="AM776" s="429"/>
      <c r="AN776" s="429"/>
      <c r="AO776" s="429"/>
      <c r="AP776" s="429"/>
      <c r="AQ776" s="429"/>
      <c r="AR776" s="429"/>
      <c r="AS776" s="429"/>
      <c r="AT776" s="429"/>
      <c r="AU776" s="429"/>
      <c r="AV776" s="429"/>
    </row>
    <row r="777" spans="1:48" s="364" customFormat="1" ht="13.15" customHeight="1" x14ac:dyDescent="0.2">
      <c r="A777" s="429"/>
      <c r="D777" s="421"/>
      <c r="F777" s="422"/>
      <c r="G777" s="422"/>
      <c r="H777" s="422"/>
      <c r="I777" s="422"/>
      <c r="J777" s="422"/>
      <c r="K777" s="423"/>
      <c r="M777" s="429"/>
      <c r="N777" s="429"/>
      <c r="O777" s="429"/>
      <c r="P777" s="429"/>
      <c r="Q777" s="429"/>
      <c r="R777" s="429"/>
      <c r="S777" s="429"/>
      <c r="T777" s="429"/>
      <c r="U777" s="429"/>
      <c r="V777" s="429"/>
      <c r="W777" s="429"/>
      <c r="X777" s="429"/>
      <c r="Y777" s="429"/>
      <c r="Z777" s="429"/>
      <c r="AA777" s="429"/>
      <c r="AB777" s="429"/>
      <c r="AC777" s="429"/>
      <c r="AD777" s="429"/>
      <c r="AE777" s="429"/>
      <c r="AF777" s="429"/>
      <c r="AG777" s="429"/>
      <c r="AH777" s="429"/>
      <c r="AI777" s="429"/>
      <c r="AJ777" s="429"/>
      <c r="AK777" s="429"/>
      <c r="AL777" s="429"/>
      <c r="AM777" s="429"/>
      <c r="AN777" s="429"/>
      <c r="AO777" s="429"/>
      <c r="AP777" s="429"/>
      <c r="AQ777" s="429"/>
      <c r="AR777" s="429"/>
      <c r="AS777" s="429"/>
      <c r="AT777" s="429"/>
      <c r="AU777" s="429"/>
      <c r="AV777" s="429"/>
    </row>
    <row r="778" spans="1:48" s="364" customFormat="1" ht="13.15" customHeight="1" x14ac:dyDescent="0.2">
      <c r="A778" s="429"/>
      <c r="D778" s="421"/>
      <c r="F778" s="422"/>
      <c r="G778" s="422"/>
      <c r="H778" s="422"/>
      <c r="I778" s="422"/>
      <c r="J778" s="422"/>
      <c r="K778" s="423"/>
      <c r="M778" s="429"/>
      <c r="N778" s="429"/>
      <c r="O778" s="429"/>
      <c r="P778" s="429"/>
      <c r="Q778" s="429"/>
      <c r="R778" s="429"/>
      <c r="S778" s="429"/>
      <c r="T778" s="429"/>
      <c r="U778" s="429"/>
      <c r="V778" s="429"/>
      <c r="W778" s="429"/>
      <c r="X778" s="429"/>
      <c r="Y778" s="429"/>
      <c r="Z778" s="429"/>
      <c r="AA778" s="429"/>
      <c r="AB778" s="429"/>
      <c r="AC778" s="429"/>
      <c r="AD778" s="429"/>
      <c r="AE778" s="429"/>
      <c r="AF778" s="429"/>
      <c r="AG778" s="429"/>
      <c r="AH778" s="429"/>
      <c r="AI778" s="429"/>
      <c r="AJ778" s="429"/>
      <c r="AK778" s="429"/>
      <c r="AL778" s="429"/>
      <c r="AM778" s="429"/>
      <c r="AN778" s="429"/>
      <c r="AO778" s="429"/>
      <c r="AP778" s="429"/>
      <c r="AQ778" s="429"/>
      <c r="AR778" s="429"/>
      <c r="AS778" s="429"/>
      <c r="AT778" s="429"/>
      <c r="AU778" s="429"/>
      <c r="AV778" s="429"/>
    </row>
    <row r="779" spans="1:48" s="364" customFormat="1" ht="13.15" customHeight="1" x14ac:dyDescent="0.2">
      <c r="A779" s="429"/>
      <c r="D779" s="421"/>
      <c r="F779" s="422"/>
      <c r="G779" s="422"/>
      <c r="H779" s="422"/>
      <c r="I779" s="422"/>
      <c r="J779" s="422"/>
      <c r="K779" s="423"/>
      <c r="M779" s="429"/>
      <c r="N779" s="429"/>
      <c r="O779" s="429"/>
      <c r="P779" s="429"/>
      <c r="Q779" s="429"/>
      <c r="R779" s="429"/>
      <c r="S779" s="429"/>
      <c r="T779" s="429"/>
      <c r="U779" s="429"/>
      <c r="V779" s="429"/>
      <c r="W779" s="429"/>
      <c r="X779" s="429"/>
      <c r="Y779" s="429"/>
      <c r="Z779" s="429"/>
      <c r="AA779" s="429"/>
      <c r="AB779" s="429"/>
      <c r="AC779" s="429"/>
      <c r="AD779" s="429"/>
      <c r="AE779" s="429"/>
      <c r="AF779" s="429"/>
      <c r="AG779" s="429"/>
      <c r="AH779" s="429"/>
      <c r="AI779" s="429"/>
      <c r="AJ779" s="429"/>
      <c r="AK779" s="429"/>
      <c r="AL779" s="429"/>
      <c r="AM779" s="429"/>
      <c r="AN779" s="429"/>
      <c r="AO779" s="429"/>
      <c r="AP779" s="429"/>
      <c r="AQ779" s="429"/>
      <c r="AR779" s="429"/>
      <c r="AS779" s="429"/>
      <c r="AT779" s="429"/>
      <c r="AU779" s="429"/>
      <c r="AV779" s="429"/>
    </row>
    <row r="780" spans="1:48" s="364" customFormat="1" ht="13.15" customHeight="1" x14ac:dyDescent="0.2">
      <c r="A780" s="429"/>
      <c r="D780" s="421"/>
      <c r="F780" s="422"/>
      <c r="G780" s="422"/>
      <c r="H780" s="422"/>
      <c r="I780" s="422"/>
      <c r="J780" s="422"/>
      <c r="K780" s="423"/>
      <c r="M780" s="429"/>
      <c r="N780" s="429"/>
      <c r="O780" s="429"/>
      <c r="P780" s="429"/>
      <c r="Q780" s="429"/>
      <c r="R780" s="429"/>
      <c r="S780" s="429"/>
      <c r="T780" s="429"/>
      <c r="U780" s="429"/>
      <c r="V780" s="429"/>
      <c r="W780" s="429"/>
      <c r="X780" s="429"/>
      <c r="Y780" s="429"/>
      <c r="Z780" s="429"/>
      <c r="AA780" s="429"/>
      <c r="AB780" s="429"/>
      <c r="AC780" s="429"/>
      <c r="AD780" s="429"/>
      <c r="AE780" s="429"/>
      <c r="AF780" s="429"/>
      <c r="AG780" s="429"/>
      <c r="AH780" s="429"/>
      <c r="AI780" s="429"/>
      <c r="AJ780" s="429"/>
      <c r="AK780" s="429"/>
      <c r="AL780" s="429"/>
      <c r="AM780" s="429"/>
      <c r="AN780" s="429"/>
      <c r="AO780" s="429"/>
      <c r="AP780" s="429"/>
      <c r="AQ780" s="429"/>
      <c r="AR780" s="429"/>
      <c r="AS780" s="429"/>
      <c r="AT780" s="429"/>
      <c r="AU780" s="429"/>
      <c r="AV780" s="429"/>
    </row>
    <row r="781" spans="1:48" s="364" customFormat="1" ht="13.15" customHeight="1" x14ac:dyDescent="0.2">
      <c r="A781" s="429"/>
      <c r="D781" s="421"/>
      <c r="F781" s="422"/>
      <c r="G781" s="422"/>
      <c r="H781" s="422"/>
      <c r="I781" s="422"/>
      <c r="J781" s="422"/>
      <c r="K781" s="423"/>
      <c r="M781" s="429"/>
      <c r="N781" s="429"/>
      <c r="O781" s="429"/>
      <c r="P781" s="429"/>
      <c r="Q781" s="429"/>
      <c r="R781" s="429"/>
      <c r="S781" s="429"/>
      <c r="T781" s="429"/>
      <c r="U781" s="429"/>
      <c r="V781" s="429"/>
      <c r="W781" s="429"/>
      <c r="X781" s="429"/>
      <c r="Y781" s="429"/>
      <c r="Z781" s="429"/>
      <c r="AA781" s="429"/>
      <c r="AB781" s="429"/>
      <c r="AC781" s="429"/>
      <c r="AD781" s="429"/>
      <c r="AE781" s="429"/>
      <c r="AF781" s="429"/>
      <c r="AG781" s="429"/>
      <c r="AH781" s="429"/>
      <c r="AI781" s="429"/>
      <c r="AJ781" s="429"/>
      <c r="AK781" s="429"/>
      <c r="AL781" s="429"/>
      <c r="AM781" s="429"/>
      <c r="AN781" s="429"/>
      <c r="AO781" s="429"/>
      <c r="AP781" s="429"/>
      <c r="AQ781" s="429"/>
      <c r="AR781" s="429"/>
      <c r="AS781" s="429"/>
      <c r="AT781" s="429"/>
      <c r="AU781" s="429"/>
      <c r="AV781" s="429"/>
    </row>
    <row r="782" spans="1:48" s="364" customFormat="1" ht="13.15" customHeight="1" x14ac:dyDescent="0.2">
      <c r="A782" s="429"/>
      <c r="D782" s="421"/>
      <c r="F782" s="422"/>
      <c r="G782" s="422"/>
      <c r="H782" s="422"/>
      <c r="I782" s="422"/>
      <c r="J782" s="422"/>
      <c r="K782" s="423"/>
      <c r="M782" s="429"/>
      <c r="N782" s="429"/>
      <c r="O782" s="429"/>
      <c r="P782" s="429"/>
      <c r="Q782" s="429"/>
      <c r="R782" s="429"/>
      <c r="S782" s="429"/>
      <c r="T782" s="429"/>
      <c r="U782" s="429"/>
      <c r="V782" s="429"/>
      <c r="W782" s="429"/>
      <c r="X782" s="429"/>
      <c r="Y782" s="429"/>
      <c r="Z782" s="429"/>
      <c r="AA782" s="429"/>
      <c r="AB782" s="429"/>
      <c r="AC782" s="429"/>
      <c r="AD782" s="429"/>
      <c r="AE782" s="429"/>
      <c r="AF782" s="429"/>
      <c r="AG782" s="429"/>
      <c r="AH782" s="429"/>
      <c r="AI782" s="429"/>
      <c r="AJ782" s="429"/>
      <c r="AK782" s="429"/>
      <c r="AL782" s="429"/>
      <c r="AM782" s="429"/>
      <c r="AN782" s="429"/>
      <c r="AO782" s="429"/>
      <c r="AP782" s="429"/>
      <c r="AQ782" s="429"/>
      <c r="AR782" s="429"/>
      <c r="AS782" s="429"/>
      <c r="AT782" s="429"/>
      <c r="AU782" s="429"/>
      <c r="AV782" s="429"/>
    </row>
    <row r="783" spans="1:48" s="364" customFormat="1" ht="13.15" customHeight="1" x14ac:dyDescent="0.2">
      <c r="A783" s="429"/>
      <c r="D783" s="421"/>
      <c r="F783" s="422"/>
      <c r="G783" s="422"/>
      <c r="H783" s="422"/>
      <c r="I783" s="422"/>
      <c r="J783" s="422"/>
      <c r="K783" s="423"/>
      <c r="M783" s="429"/>
      <c r="N783" s="429"/>
      <c r="O783" s="429"/>
      <c r="P783" s="429"/>
      <c r="Q783" s="429"/>
      <c r="R783" s="429"/>
      <c r="S783" s="429"/>
      <c r="T783" s="429"/>
      <c r="U783" s="429"/>
      <c r="V783" s="429"/>
      <c r="W783" s="429"/>
      <c r="X783" s="429"/>
      <c r="Y783" s="429"/>
      <c r="Z783" s="429"/>
      <c r="AA783" s="429"/>
      <c r="AB783" s="429"/>
      <c r="AC783" s="429"/>
      <c r="AD783" s="429"/>
      <c r="AE783" s="429"/>
      <c r="AF783" s="429"/>
      <c r="AG783" s="429"/>
      <c r="AH783" s="429"/>
      <c r="AI783" s="429"/>
      <c r="AJ783" s="429"/>
      <c r="AK783" s="429"/>
      <c r="AL783" s="429"/>
      <c r="AM783" s="429"/>
      <c r="AN783" s="429"/>
      <c r="AO783" s="429"/>
      <c r="AP783" s="429"/>
      <c r="AQ783" s="429"/>
      <c r="AR783" s="429"/>
      <c r="AS783" s="429"/>
      <c r="AT783" s="429"/>
      <c r="AU783" s="429"/>
      <c r="AV783" s="429"/>
    </row>
    <row r="784" spans="1:48" s="364" customFormat="1" ht="13.15" customHeight="1" x14ac:dyDescent="0.2">
      <c r="A784" s="429"/>
      <c r="D784" s="421"/>
      <c r="F784" s="422"/>
      <c r="G784" s="422"/>
      <c r="H784" s="422"/>
      <c r="I784" s="422"/>
      <c r="J784" s="422"/>
      <c r="K784" s="423"/>
      <c r="M784" s="429"/>
      <c r="N784" s="429"/>
      <c r="O784" s="429"/>
      <c r="P784" s="429"/>
      <c r="Q784" s="429"/>
      <c r="R784" s="429"/>
      <c r="S784" s="429"/>
      <c r="T784" s="429"/>
      <c r="U784" s="429"/>
      <c r="V784" s="429"/>
      <c r="W784" s="429"/>
      <c r="X784" s="429"/>
      <c r="Y784" s="429"/>
      <c r="Z784" s="429"/>
      <c r="AA784" s="429"/>
      <c r="AB784" s="429"/>
      <c r="AC784" s="429"/>
      <c r="AD784" s="429"/>
      <c r="AE784" s="429"/>
      <c r="AF784" s="429"/>
      <c r="AG784" s="429"/>
      <c r="AH784" s="429"/>
      <c r="AI784" s="429"/>
      <c r="AJ784" s="429"/>
      <c r="AK784" s="429"/>
      <c r="AL784" s="429"/>
      <c r="AM784" s="429"/>
      <c r="AN784" s="429"/>
      <c r="AO784" s="429"/>
      <c r="AP784" s="429"/>
      <c r="AQ784" s="429"/>
      <c r="AR784" s="429"/>
      <c r="AS784" s="429"/>
      <c r="AT784" s="429"/>
      <c r="AU784" s="429"/>
      <c r="AV784" s="429"/>
    </row>
    <row r="785" spans="1:48" s="364" customFormat="1" ht="13.15" customHeight="1" x14ac:dyDescent="0.2">
      <c r="A785" s="429"/>
      <c r="D785" s="421"/>
      <c r="F785" s="422"/>
      <c r="G785" s="422"/>
      <c r="H785" s="422"/>
      <c r="I785" s="422"/>
      <c r="J785" s="422"/>
      <c r="K785" s="423"/>
      <c r="M785" s="429"/>
      <c r="N785" s="429"/>
      <c r="O785" s="429"/>
      <c r="P785" s="429"/>
      <c r="Q785" s="429"/>
      <c r="R785" s="429"/>
      <c r="S785" s="429"/>
      <c r="T785" s="429"/>
      <c r="U785" s="429"/>
      <c r="V785" s="429"/>
      <c r="W785" s="429"/>
      <c r="X785" s="429"/>
      <c r="Y785" s="429"/>
      <c r="Z785" s="429"/>
      <c r="AA785" s="429"/>
      <c r="AB785" s="429"/>
      <c r="AC785" s="429"/>
      <c r="AD785" s="429"/>
      <c r="AE785" s="429"/>
      <c r="AF785" s="429"/>
      <c r="AG785" s="429"/>
      <c r="AH785" s="429"/>
      <c r="AI785" s="429"/>
      <c r="AJ785" s="429"/>
      <c r="AK785" s="429"/>
      <c r="AL785" s="429"/>
      <c r="AM785" s="429"/>
      <c r="AN785" s="429"/>
      <c r="AO785" s="429"/>
      <c r="AP785" s="429"/>
      <c r="AQ785" s="429"/>
      <c r="AR785" s="429"/>
      <c r="AS785" s="429"/>
      <c r="AT785" s="429"/>
      <c r="AU785" s="429"/>
      <c r="AV785" s="429"/>
    </row>
    <row r="786" spans="1:48" s="364" customFormat="1" ht="13.15" customHeight="1" x14ac:dyDescent="0.2">
      <c r="A786" s="429"/>
      <c r="D786" s="421"/>
      <c r="F786" s="422"/>
      <c r="G786" s="422"/>
      <c r="H786" s="422"/>
      <c r="I786" s="422"/>
      <c r="J786" s="422"/>
      <c r="K786" s="423"/>
      <c r="M786" s="429"/>
      <c r="N786" s="429"/>
      <c r="O786" s="429"/>
      <c r="P786" s="429"/>
      <c r="Q786" s="429"/>
      <c r="R786" s="429"/>
      <c r="S786" s="429"/>
      <c r="T786" s="429"/>
      <c r="U786" s="429"/>
      <c r="V786" s="429"/>
      <c r="W786" s="429"/>
      <c r="X786" s="429"/>
      <c r="Y786" s="429"/>
      <c r="Z786" s="429"/>
      <c r="AA786" s="429"/>
      <c r="AB786" s="429"/>
      <c r="AC786" s="429"/>
      <c r="AD786" s="429"/>
      <c r="AE786" s="429"/>
      <c r="AF786" s="429"/>
      <c r="AG786" s="429"/>
      <c r="AH786" s="429"/>
      <c r="AI786" s="429"/>
      <c r="AJ786" s="429"/>
      <c r="AK786" s="429"/>
      <c r="AL786" s="429"/>
      <c r="AM786" s="429"/>
      <c r="AN786" s="429"/>
      <c r="AO786" s="429"/>
      <c r="AP786" s="429"/>
      <c r="AQ786" s="429"/>
      <c r="AR786" s="429"/>
      <c r="AS786" s="429"/>
      <c r="AT786" s="429"/>
      <c r="AU786" s="429"/>
      <c r="AV786" s="429"/>
    </row>
    <row r="787" spans="1:48" s="364" customFormat="1" ht="13.15" customHeight="1" x14ac:dyDescent="0.2">
      <c r="A787" s="429"/>
      <c r="D787" s="421"/>
      <c r="F787" s="422"/>
      <c r="G787" s="422"/>
      <c r="H787" s="422"/>
      <c r="I787" s="422"/>
      <c r="J787" s="422"/>
      <c r="K787" s="423"/>
      <c r="M787" s="429"/>
      <c r="N787" s="429"/>
      <c r="O787" s="429"/>
      <c r="P787" s="429"/>
      <c r="Q787" s="429"/>
      <c r="R787" s="429"/>
      <c r="S787" s="429"/>
      <c r="T787" s="429"/>
      <c r="U787" s="429"/>
      <c r="V787" s="429"/>
      <c r="W787" s="429"/>
      <c r="X787" s="429"/>
      <c r="Y787" s="429"/>
      <c r="Z787" s="429"/>
      <c r="AA787" s="429"/>
      <c r="AB787" s="429"/>
      <c r="AC787" s="429"/>
      <c r="AD787" s="429"/>
      <c r="AE787" s="429"/>
      <c r="AF787" s="429"/>
      <c r="AG787" s="429"/>
      <c r="AH787" s="429"/>
      <c r="AI787" s="429"/>
      <c r="AJ787" s="429"/>
      <c r="AK787" s="429"/>
      <c r="AL787" s="429"/>
      <c r="AM787" s="429"/>
      <c r="AN787" s="429"/>
      <c r="AO787" s="429"/>
      <c r="AP787" s="429"/>
      <c r="AQ787" s="429"/>
      <c r="AR787" s="429"/>
      <c r="AS787" s="429"/>
      <c r="AT787" s="429"/>
      <c r="AU787" s="429"/>
      <c r="AV787" s="429"/>
    </row>
    <row r="788" spans="1:48" s="364" customFormat="1" ht="13.15" customHeight="1" x14ac:dyDescent="0.2">
      <c r="A788" s="429"/>
      <c r="D788" s="421"/>
      <c r="F788" s="422"/>
      <c r="G788" s="422"/>
      <c r="H788" s="422"/>
      <c r="I788" s="422"/>
      <c r="J788" s="422"/>
      <c r="K788" s="423"/>
      <c r="M788" s="429"/>
      <c r="N788" s="429"/>
      <c r="O788" s="429"/>
      <c r="P788" s="429"/>
      <c r="Q788" s="429"/>
      <c r="R788" s="429"/>
      <c r="S788" s="429"/>
      <c r="T788" s="429"/>
      <c r="U788" s="429"/>
      <c r="V788" s="429"/>
      <c r="W788" s="429"/>
      <c r="X788" s="429"/>
      <c r="Y788" s="429"/>
      <c r="Z788" s="429"/>
      <c r="AA788" s="429"/>
      <c r="AB788" s="429"/>
      <c r="AC788" s="429"/>
      <c r="AD788" s="429"/>
      <c r="AE788" s="429"/>
      <c r="AF788" s="429"/>
      <c r="AG788" s="429"/>
      <c r="AH788" s="429"/>
      <c r="AI788" s="429"/>
      <c r="AJ788" s="429"/>
      <c r="AK788" s="429"/>
      <c r="AL788" s="429"/>
      <c r="AM788" s="429"/>
      <c r="AN788" s="429"/>
      <c r="AO788" s="429"/>
      <c r="AP788" s="429"/>
      <c r="AQ788" s="429"/>
      <c r="AR788" s="429"/>
      <c r="AS788" s="429"/>
      <c r="AT788" s="429"/>
      <c r="AU788" s="429"/>
      <c r="AV788" s="429"/>
    </row>
    <row r="789" spans="1:48" s="364" customFormat="1" ht="13.15" customHeight="1" x14ac:dyDescent="0.2">
      <c r="A789" s="429"/>
      <c r="D789" s="421"/>
      <c r="F789" s="422"/>
      <c r="G789" s="422"/>
      <c r="H789" s="422"/>
      <c r="I789" s="422"/>
      <c r="J789" s="422"/>
      <c r="K789" s="423"/>
      <c r="M789" s="429"/>
      <c r="N789" s="429"/>
      <c r="O789" s="429"/>
      <c r="P789" s="429"/>
      <c r="Q789" s="429"/>
      <c r="R789" s="429"/>
      <c r="S789" s="429"/>
      <c r="T789" s="429"/>
      <c r="U789" s="429"/>
      <c r="V789" s="429"/>
      <c r="W789" s="429"/>
      <c r="X789" s="429"/>
      <c r="Y789" s="429"/>
      <c r="Z789" s="429"/>
      <c r="AA789" s="429"/>
      <c r="AB789" s="429"/>
      <c r="AC789" s="429"/>
      <c r="AD789" s="429"/>
      <c r="AE789" s="429"/>
      <c r="AF789" s="429"/>
      <c r="AG789" s="429"/>
      <c r="AH789" s="429"/>
      <c r="AI789" s="429"/>
      <c r="AJ789" s="429"/>
      <c r="AK789" s="429"/>
      <c r="AL789" s="429"/>
      <c r="AM789" s="429"/>
      <c r="AN789" s="429"/>
      <c r="AO789" s="429"/>
      <c r="AP789" s="429"/>
      <c r="AQ789" s="429"/>
      <c r="AR789" s="429"/>
      <c r="AS789" s="429"/>
      <c r="AT789" s="429"/>
      <c r="AU789" s="429"/>
      <c r="AV789" s="429"/>
    </row>
    <row r="790" spans="1:48" s="364" customFormat="1" ht="13.15" customHeight="1" x14ac:dyDescent="0.2">
      <c r="A790" s="429"/>
      <c r="D790" s="421"/>
      <c r="F790" s="422"/>
      <c r="G790" s="422"/>
      <c r="H790" s="422"/>
      <c r="I790" s="422"/>
      <c r="J790" s="422"/>
      <c r="K790" s="423"/>
      <c r="M790" s="429"/>
      <c r="N790" s="429"/>
      <c r="O790" s="429"/>
      <c r="P790" s="429"/>
      <c r="Q790" s="429"/>
      <c r="R790" s="429"/>
      <c r="S790" s="429"/>
      <c r="T790" s="429"/>
      <c r="U790" s="429"/>
      <c r="V790" s="429"/>
      <c r="W790" s="429"/>
      <c r="X790" s="429"/>
      <c r="Y790" s="429"/>
      <c r="Z790" s="429"/>
      <c r="AA790" s="429"/>
      <c r="AB790" s="429"/>
      <c r="AC790" s="429"/>
      <c r="AD790" s="429"/>
      <c r="AE790" s="429"/>
      <c r="AF790" s="429"/>
      <c r="AG790" s="429"/>
      <c r="AH790" s="429"/>
      <c r="AI790" s="429"/>
      <c r="AJ790" s="429"/>
      <c r="AK790" s="429"/>
      <c r="AL790" s="429"/>
      <c r="AM790" s="429"/>
      <c r="AN790" s="429"/>
      <c r="AO790" s="429"/>
      <c r="AP790" s="429"/>
      <c r="AQ790" s="429"/>
      <c r="AR790" s="429"/>
      <c r="AS790" s="429"/>
      <c r="AT790" s="429"/>
      <c r="AU790" s="429"/>
      <c r="AV790" s="429"/>
    </row>
    <row r="791" spans="1:48" s="364" customFormat="1" ht="13.15" customHeight="1" x14ac:dyDescent="0.2">
      <c r="A791" s="429"/>
      <c r="D791" s="421"/>
      <c r="F791" s="422"/>
      <c r="G791" s="422"/>
      <c r="H791" s="422"/>
      <c r="I791" s="422"/>
      <c r="J791" s="422"/>
      <c r="K791" s="423"/>
      <c r="M791" s="429"/>
      <c r="N791" s="429"/>
      <c r="O791" s="429"/>
      <c r="P791" s="429"/>
      <c r="Q791" s="429"/>
      <c r="R791" s="429"/>
      <c r="S791" s="429"/>
      <c r="T791" s="429"/>
      <c r="U791" s="429"/>
      <c r="V791" s="429"/>
      <c r="W791" s="429"/>
      <c r="X791" s="429"/>
      <c r="Y791" s="429"/>
      <c r="Z791" s="429"/>
      <c r="AA791" s="429"/>
      <c r="AB791" s="429"/>
      <c r="AC791" s="429"/>
      <c r="AD791" s="429"/>
      <c r="AE791" s="429"/>
      <c r="AF791" s="429"/>
      <c r="AG791" s="429"/>
      <c r="AH791" s="429"/>
      <c r="AI791" s="429"/>
      <c r="AJ791" s="429"/>
      <c r="AK791" s="429"/>
      <c r="AL791" s="429"/>
      <c r="AM791" s="429"/>
      <c r="AN791" s="429"/>
      <c r="AO791" s="429"/>
      <c r="AP791" s="429"/>
      <c r="AQ791" s="429"/>
      <c r="AR791" s="429"/>
      <c r="AS791" s="429"/>
      <c r="AT791" s="429"/>
      <c r="AU791" s="429"/>
      <c r="AV791" s="429"/>
    </row>
    <row r="792" spans="1:48" s="364" customFormat="1" ht="13.15" customHeight="1" x14ac:dyDescent="0.2">
      <c r="A792" s="429"/>
      <c r="D792" s="421"/>
      <c r="F792" s="422"/>
      <c r="G792" s="422"/>
      <c r="H792" s="422"/>
      <c r="I792" s="422"/>
      <c r="J792" s="422"/>
      <c r="K792" s="423"/>
      <c r="M792" s="429"/>
      <c r="N792" s="429"/>
      <c r="O792" s="429"/>
      <c r="P792" s="429"/>
      <c r="Q792" s="429"/>
      <c r="R792" s="429"/>
      <c r="S792" s="429"/>
      <c r="T792" s="429"/>
      <c r="U792" s="429"/>
      <c r="V792" s="429"/>
      <c r="W792" s="429"/>
      <c r="X792" s="429"/>
      <c r="Y792" s="429"/>
      <c r="Z792" s="429"/>
      <c r="AA792" s="429"/>
      <c r="AB792" s="429"/>
      <c r="AC792" s="429"/>
      <c r="AD792" s="429"/>
      <c r="AE792" s="429"/>
      <c r="AF792" s="429"/>
      <c r="AG792" s="429"/>
      <c r="AH792" s="429"/>
      <c r="AI792" s="429"/>
      <c r="AJ792" s="429"/>
      <c r="AK792" s="429"/>
      <c r="AL792" s="429"/>
      <c r="AM792" s="429"/>
      <c r="AN792" s="429"/>
      <c r="AO792" s="429"/>
      <c r="AP792" s="429"/>
      <c r="AQ792" s="429"/>
      <c r="AR792" s="429"/>
      <c r="AS792" s="429"/>
      <c r="AT792" s="429"/>
      <c r="AU792" s="429"/>
      <c r="AV792" s="429"/>
    </row>
    <row r="793" spans="1:48" s="364" customFormat="1" ht="13.15" customHeight="1" x14ac:dyDescent="0.2">
      <c r="A793" s="429"/>
      <c r="D793" s="421"/>
      <c r="F793" s="422"/>
      <c r="G793" s="422"/>
      <c r="H793" s="422"/>
      <c r="I793" s="422"/>
      <c r="J793" s="422"/>
      <c r="K793" s="423"/>
      <c r="M793" s="429"/>
      <c r="N793" s="429"/>
      <c r="O793" s="429"/>
      <c r="P793" s="429"/>
      <c r="Q793" s="429"/>
      <c r="R793" s="429"/>
      <c r="S793" s="429"/>
      <c r="T793" s="429"/>
      <c r="U793" s="429"/>
      <c r="V793" s="429"/>
      <c r="W793" s="429"/>
      <c r="X793" s="429"/>
      <c r="Y793" s="429"/>
      <c r="Z793" s="429"/>
      <c r="AA793" s="429"/>
      <c r="AB793" s="429"/>
      <c r="AC793" s="429"/>
      <c r="AD793" s="429"/>
      <c r="AE793" s="429"/>
      <c r="AF793" s="429"/>
      <c r="AG793" s="429"/>
      <c r="AH793" s="429"/>
      <c r="AI793" s="429"/>
      <c r="AJ793" s="429"/>
      <c r="AK793" s="429"/>
      <c r="AL793" s="429"/>
      <c r="AM793" s="429"/>
      <c r="AN793" s="429"/>
      <c r="AO793" s="429"/>
      <c r="AP793" s="429"/>
      <c r="AQ793" s="429"/>
      <c r="AR793" s="429"/>
      <c r="AS793" s="429"/>
      <c r="AT793" s="429"/>
      <c r="AU793" s="429"/>
      <c r="AV793" s="429"/>
    </row>
    <row r="794" spans="1:48" s="364" customFormat="1" ht="13.15" customHeight="1" x14ac:dyDescent="0.2">
      <c r="A794" s="429"/>
      <c r="D794" s="421"/>
      <c r="F794" s="422"/>
      <c r="G794" s="422"/>
      <c r="H794" s="422"/>
      <c r="I794" s="422"/>
      <c r="J794" s="422"/>
      <c r="K794" s="423"/>
      <c r="M794" s="429"/>
      <c r="N794" s="429"/>
      <c r="O794" s="429"/>
      <c r="P794" s="429"/>
      <c r="Q794" s="429"/>
      <c r="R794" s="429"/>
      <c r="S794" s="429"/>
      <c r="T794" s="429"/>
      <c r="U794" s="429"/>
      <c r="V794" s="429"/>
      <c r="W794" s="429"/>
      <c r="X794" s="429"/>
      <c r="Y794" s="429"/>
      <c r="Z794" s="429"/>
      <c r="AA794" s="429"/>
      <c r="AB794" s="429"/>
      <c r="AC794" s="429"/>
      <c r="AD794" s="429"/>
      <c r="AE794" s="429"/>
      <c r="AF794" s="429"/>
      <c r="AG794" s="429"/>
      <c r="AH794" s="429"/>
      <c r="AI794" s="429"/>
      <c r="AJ794" s="429"/>
      <c r="AK794" s="429"/>
      <c r="AL794" s="429"/>
      <c r="AM794" s="429"/>
      <c r="AN794" s="429"/>
      <c r="AO794" s="429"/>
      <c r="AP794" s="429"/>
      <c r="AQ794" s="429"/>
      <c r="AR794" s="429"/>
      <c r="AS794" s="429"/>
      <c r="AT794" s="429"/>
      <c r="AU794" s="429"/>
      <c r="AV794" s="429"/>
    </row>
    <row r="795" spans="1:48" s="364" customFormat="1" ht="13.15" customHeight="1" x14ac:dyDescent="0.2">
      <c r="A795" s="429"/>
      <c r="D795" s="421"/>
      <c r="F795" s="422"/>
      <c r="G795" s="422"/>
      <c r="H795" s="422"/>
      <c r="I795" s="422"/>
      <c r="J795" s="422"/>
      <c r="K795" s="423"/>
      <c r="M795" s="429"/>
      <c r="N795" s="429"/>
      <c r="O795" s="429"/>
      <c r="P795" s="429"/>
      <c r="Q795" s="429"/>
      <c r="R795" s="429"/>
      <c r="S795" s="429"/>
      <c r="T795" s="429"/>
      <c r="U795" s="429"/>
      <c r="V795" s="429"/>
      <c r="W795" s="429"/>
      <c r="X795" s="429"/>
      <c r="Y795" s="429"/>
      <c r="Z795" s="429"/>
      <c r="AA795" s="429"/>
      <c r="AB795" s="429"/>
      <c r="AC795" s="429"/>
      <c r="AD795" s="429"/>
      <c r="AE795" s="429"/>
      <c r="AF795" s="429"/>
      <c r="AG795" s="429"/>
      <c r="AH795" s="429"/>
      <c r="AI795" s="429"/>
      <c r="AJ795" s="429"/>
      <c r="AK795" s="429"/>
      <c r="AL795" s="429"/>
      <c r="AM795" s="429"/>
      <c r="AN795" s="429"/>
      <c r="AO795" s="429"/>
      <c r="AP795" s="429"/>
      <c r="AQ795" s="429"/>
      <c r="AR795" s="429"/>
      <c r="AS795" s="429"/>
      <c r="AT795" s="429"/>
      <c r="AU795" s="429"/>
      <c r="AV795" s="429"/>
    </row>
    <row r="796" spans="1:48" s="364" customFormat="1" ht="13.15" customHeight="1" x14ac:dyDescent="0.2">
      <c r="A796" s="429"/>
      <c r="D796" s="421"/>
      <c r="F796" s="422"/>
      <c r="G796" s="422"/>
      <c r="H796" s="422"/>
      <c r="I796" s="422"/>
      <c r="J796" s="422"/>
      <c r="K796" s="423"/>
      <c r="M796" s="429"/>
      <c r="N796" s="429"/>
      <c r="O796" s="429"/>
      <c r="P796" s="429"/>
      <c r="Q796" s="429"/>
      <c r="R796" s="429"/>
      <c r="S796" s="429"/>
      <c r="T796" s="429"/>
      <c r="U796" s="429"/>
      <c r="V796" s="429"/>
      <c r="W796" s="429"/>
      <c r="X796" s="429"/>
      <c r="Y796" s="429"/>
      <c r="Z796" s="429"/>
      <c r="AA796" s="429"/>
      <c r="AB796" s="429"/>
      <c r="AC796" s="429"/>
      <c r="AD796" s="429"/>
      <c r="AE796" s="429"/>
      <c r="AF796" s="429"/>
      <c r="AG796" s="429"/>
      <c r="AH796" s="429"/>
      <c r="AI796" s="429"/>
      <c r="AJ796" s="429"/>
      <c r="AK796" s="429"/>
      <c r="AL796" s="429"/>
      <c r="AM796" s="429"/>
      <c r="AN796" s="429"/>
      <c r="AO796" s="429"/>
      <c r="AP796" s="429"/>
      <c r="AQ796" s="429"/>
      <c r="AR796" s="429"/>
      <c r="AS796" s="429"/>
      <c r="AT796" s="429"/>
      <c r="AU796" s="429"/>
      <c r="AV796" s="429"/>
    </row>
    <row r="797" spans="1:48" s="364" customFormat="1" ht="13.15" customHeight="1" x14ac:dyDescent="0.2">
      <c r="A797" s="429"/>
      <c r="D797" s="421"/>
      <c r="F797" s="422"/>
      <c r="G797" s="422"/>
      <c r="H797" s="422"/>
      <c r="I797" s="422"/>
      <c r="J797" s="422"/>
      <c r="K797" s="423"/>
      <c r="M797" s="429"/>
      <c r="N797" s="429"/>
      <c r="O797" s="429"/>
      <c r="P797" s="429"/>
      <c r="Q797" s="429"/>
      <c r="R797" s="429"/>
      <c r="S797" s="429"/>
      <c r="T797" s="429"/>
      <c r="U797" s="429"/>
      <c r="V797" s="429"/>
      <c r="W797" s="429"/>
      <c r="X797" s="429"/>
      <c r="Y797" s="429"/>
      <c r="Z797" s="429"/>
      <c r="AA797" s="429"/>
      <c r="AB797" s="429"/>
      <c r="AC797" s="429"/>
      <c r="AD797" s="429"/>
      <c r="AE797" s="429"/>
      <c r="AF797" s="429"/>
      <c r="AG797" s="429"/>
      <c r="AH797" s="429"/>
      <c r="AI797" s="429"/>
      <c r="AJ797" s="429"/>
      <c r="AK797" s="429"/>
      <c r="AL797" s="429"/>
      <c r="AM797" s="429"/>
      <c r="AN797" s="429"/>
      <c r="AO797" s="429"/>
      <c r="AP797" s="429"/>
      <c r="AQ797" s="429"/>
      <c r="AR797" s="429"/>
      <c r="AS797" s="429"/>
      <c r="AT797" s="429"/>
      <c r="AU797" s="429"/>
      <c r="AV797" s="429"/>
    </row>
    <row r="798" spans="1:48" s="364" customFormat="1" ht="13.15" customHeight="1" x14ac:dyDescent="0.2">
      <c r="A798" s="429"/>
      <c r="D798" s="421"/>
      <c r="F798" s="422"/>
      <c r="G798" s="422"/>
      <c r="H798" s="422"/>
      <c r="I798" s="422"/>
      <c r="J798" s="422"/>
      <c r="K798" s="423"/>
      <c r="M798" s="429"/>
      <c r="N798" s="429"/>
      <c r="O798" s="429"/>
      <c r="P798" s="429"/>
      <c r="Q798" s="429"/>
      <c r="R798" s="429"/>
      <c r="S798" s="429"/>
      <c r="T798" s="429"/>
      <c r="U798" s="429"/>
      <c r="V798" s="429"/>
      <c r="W798" s="429"/>
      <c r="X798" s="429"/>
      <c r="Y798" s="429"/>
      <c r="Z798" s="429"/>
      <c r="AA798" s="429"/>
      <c r="AB798" s="429"/>
      <c r="AC798" s="429"/>
      <c r="AD798" s="429"/>
      <c r="AE798" s="429"/>
      <c r="AF798" s="429"/>
      <c r="AG798" s="429"/>
      <c r="AH798" s="429"/>
      <c r="AI798" s="429"/>
      <c r="AJ798" s="429"/>
      <c r="AK798" s="429"/>
      <c r="AL798" s="429"/>
      <c r="AM798" s="429"/>
      <c r="AN798" s="429"/>
      <c r="AO798" s="429"/>
      <c r="AP798" s="429"/>
      <c r="AQ798" s="429"/>
      <c r="AR798" s="429"/>
      <c r="AS798" s="429"/>
      <c r="AT798" s="429"/>
      <c r="AU798" s="429"/>
      <c r="AV798" s="429"/>
    </row>
    <row r="799" spans="1:48" s="364" customFormat="1" ht="13.15" customHeight="1" x14ac:dyDescent="0.2">
      <c r="A799" s="429"/>
      <c r="D799" s="421"/>
      <c r="F799" s="422"/>
      <c r="G799" s="422"/>
      <c r="H799" s="422"/>
      <c r="I799" s="422"/>
      <c r="J799" s="422"/>
      <c r="K799" s="423"/>
      <c r="M799" s="429"/>
      <c r="N799" s="429"/>
      <c r="O799" s="429"/>
      <c r="P799" s="429"/>
      <c r="Q799" s="429"/>
      <c r="R799" s="429"/>
      <c r="S799" s="429"/>
      <c r="T799" s="429"/>
      <c r="U799" s="429"/>
      <c r="V799" s="429"/>
      <c r="W799" s="429"/>
      <c r="X799" s="429"/>
      <c r="Y799" s="429"/>
      <c r="Z799" s="429"/>
      <c r="AA799" s="429"/>
      <c r="AB799" s="429"/>
      <c r="AC799" s="429"/>
      <c r="AD799" s="429"/>
      <c r="AE799" s="429"/>
      <c r="AF799" s="429"/>
      <c r="AG799" s="429"/>
      <c r="AH799" s="429"/>
      <c r="AI799" s="429"/>
      <c r="AJ799" s="429"/>
      <c r="AK799" s="429"/>
      <c r="AL799" s="429"/>
      <c r="AM799" s="429"/>
      <c r="AN799" s="429"/>
      <c r="AO799" s="429"/>
      <c r="AP799" s="429"/>
      <c r="AQ799" s="429"/>
      <c r="AR799" s="429"/>
      <c r="AS799" s="429"/>
      <c r="AT799" s="429"/>
      <c r="AU799" s="429"/>
      <c r="AV799" s="429"/>
    </row>
    <row r="800" spans="1:48" s="364" customFormat="1" ht="13.15" customHeight="1" x14ac:dyDescent="0.2">
      <c r="A800" s="429"/>
      <c r="D800" s="421"/>
      <c r="F800" s="422"/>
      <c r="G800" s="422"/>
      <c r="H800" s="422"/>
      <c r="I800" s="422"/>
      <c r="J800" s="422"/>
      <c r="K800" s="423"/>
      <c r="M800" s="429"/>
      <c r="N800" s="429"/>
      <c r="O800" s="429"/>
      <c r="P800" s="429"/>
      <c r="Q800" s="429"/>
      <c r="R800" s="429"/>
      <c r="S800" s="429"/>
      <c r="T800" s="429"/>
      <c r="U800" s="429"/>
      <c r="V800" s="429"/>
      <c r="W800" s="429"/>
      <c r="X800" s="429"/>
      <c r="Y800" s="429"/>
      <c r="Z800" s="429"/>
      <c r="AA800" s="429"/>
      <c r="AB800" s="429"/>
      <c r="AC800" s="429"/>
      <c r="AD800" s="429"/>
      <c r="AE800" s="429"/>
      <c r="AF800" s="429"/>
      <c r="AG800" s="429"/>
      <c r="AH800" s="429"/>
      <c r="AI800" s="429"/>
      <c r="AJ800" s="429"/>
      <c r="AK800" s="429"/>
      <c r="AL800" s="429"/>
      <c r="AM800" s="429"/>
      <c r="AN800" s="429"/>
      <c r="AO800" s="429"/>
      <c r="AP800" s="429"/>
      <c r="AQ800" s="429"/>
      <c r="AR800" s="429"/>
      <c r="AS800" s="429"/>
      <c r="AT800" s="429"/>
      <c r="AU800" s="429"/>
      <c r="AV800" s="429"/>
    </row>
    <row r="801" spans="1:48" s="364" customFormat="1" ht="13.15" customHeight="1" x14ac:dyDescent="0.2">
      <c r="A801" s="429"/>
      <c r="D801" s="421"/>
      <c r="F801" s="422"/>
      <c r="G801" s="422"/>
      <c r="H801" s="422"/>
      <c r="I801" s="422"/>
      <c r="J801" s="422"/>
      <c r="K801" s="423"/>
      <c r="M801" s="429"/>
      <c r="N801" s="429"/>
      <c r="O801" s="429"/>
      <c r="P801" s="429"/>
      <c r="Q801" s="429"/>
      <c r="R801" s="429"/>
      <c r="S801" s="429"/>
      <c r="T801" s="429"/>
      <c r="U801" s="429"/>
      <c r="V801" s="429"/>
      <c r="W801" s="429"/>
      <c r="X801" s="429"/>
      <c r="Y801" s="429"/>
      <c r="Z801" s="429"/>
      <c r="AA801" s="429"/>
      <c r="AB801" s="429"/>
      <c r="AC801" s="429"/>
      <c r="AD801" s="429"/>
      <c r="AE801" s="429"/>
      <c r="AF801" s="429"/>
      <c r="AG801" s="429"/>
      <c r="AH801" s="429"/>
      <c r="AI801" s="429"/>
      <c r="AJ801" s="429"/>
      <c r="AK801" s="429"/>
      <c r="AL801" s="429"/>
      <c r="AM801" s="429"/>
      <c r="AN801" s="429"/>
      <c r="AO801" s="429"/>
      <c r="AP801" s="429"/>
      <c r="AQ801" s="429"/>
      <c r="AR801" s="429"/>
      <c r="AS801" s="429"/>
      <c r="AT801" s="429"/>
      <c r="AU801" s="429"/>
      <c r="AV801" s="429"/>
    </row>
    <row r="802" spans="1:48" s="364" customFormat="1" ht="13.15" customHeight="1" x14ac:dyDescent="0.2">
      <c r="A802" s="429"/>
      <c r="D802" s="421"/>
      <c r="F802" s="422"/>
      <c r="G802" s="422"/>
      <c r="H802" s="422"/>
      <c r="I802" s="422"/>
      <c r="J802" s="422"/>
      <c r="K802" s="423"/>
      <c r="M802" s="429"/>
      <c r="N802" s="429"/>
      <c r="O802" s="429"/>
      <c r="P802" s="429"/>
      <c r="Q802" s="429"/>
      <c r="R802" s="429"/>
      <c r="S802" s="429"/>
      <c r="T802" s="429"/>
      <c r="U802" s="429"/>
      <c r="V802" s="429"/>
      <c r="W802" s="429"/>
      <c r="X802" s="429"/>
      <c r="Y802" s="429"/>
      <c r="Z802" s="429"/>
      <c r="AA802" s="429"/>
      <c r="AB802" s="429"/>
      <c r="AC802" s="429"/>
      <c r="AD802" s="429"/>
      <c r="AE802" s="429"/>
      <c r="AF802" s="429"/>
      <c r="AG802" s="429"/>
      <c r="AH802" s="429"/>
      <c r="AI802" s="429"/>
      <c r="AJ802" s="429"/>
      <c r="AK802" s="429"/>
      <c r="AL802" s="429"/>
      <c r="AM802" s="429"/>
      <c r="AN802" s="429"/>
      <c r="AO802" s="429"/>
      <c r="AP802" s="429"/>
      <c r="AQ802" s="429"/>
      <c r="AR802" s="429"/>
      <c r="AS802" s="429"/>
      <c r="AT802" s="429"/>
      <c r="AU802" s="429"/>
      <c r="AV802" s="429"/>
    </row>
    <row r="803" spans="1:48" s="364" customFormat="1" ht="13.15" customHeight="1" x14ac:dyDescent="0.2">
      <c r="A803" s="429"/>
      <c r="D803" s="421"/>
      <c r="F803" s="422"/>
      <c r="G803" s="422"/>
      <c r="H803" s="422"/>
      <c r="I803" s="422"/>
      <c r="J803" s="422"/>
      <c r="K803" s="423"/>
      <c r="M803" s="429"/>
      <c r="N803" s="429"/>
      <c r="O803" s="429"/>
      <c r="P803" s="429"/>
      <c r="Q803" s="429"/>
      <c r="R803" s="429"/>
      <c r="S803" s="429"/>
      <c r="T803" s="429"/>
      <c r="U803" s="429"/>
      <c r="V803" s="429"/>
      <c r="W803" s="429"/>
      <c r="X803" s="429"/>
      <c r="Y803" s="429"/>
      <c r="Z803" s="429"/>
      <c r="AA803" s="429"/>
      <c r="AB803" s="429"/>
      <c r="AC803" s="429"/>
      <c r="AD803" s="429"/>
      <c r="AE803" s="429"/>
      <c r="AF803" s="429"/>
      <c r="AG803" s="429"/>
      <c r="AH803" s="429"/>
      <c r="AI803" s="429"/>
      <c r="AJ803" s="429"/>
      <c r="AK803" s="429"/>
      <c r="AL803" s="429"/>
      <c r="AM803" s="429"/>
      <c r="AN803" s="429"/>
      <c r="AO803" s="429"/>
      <c r="AP803" s="429"/>
      <c r="AQ803" s="429"/>
      <c r="AR803" s="429"/>
      <c r="AS803" s="429"/>
      <c r="AT803" s="429"/>
      <c r="AU803" s="429"/>
      <c r="AV803" s="429"/>
    </row>
    <row r="804" spans="1:48" s="364" customFormat="1" ht="13.15" customHeight="1" x14ac:dyDescent="0.2">
      <c r="A804" s="429"/>
      <c r="D804" s="421"/>
      <c r="F804" s="422"/>
      <c r="G804" s="422"/>
      <c r="H804" s="422"/>
      <c r="I804" s="422"/>
      <c r="J804" s="422"/>
      <c r="K804" s="423"/>
      <c r="M804" s="429"/>
      <c r="N804" s="429"/>
      <c r="O804" s="429"/>
      <c r="P804" s="429"/>
      <c r="Q804" s="429"/>
      <c r="R804" s="429"/>
      <c r="S804" s="429"/>
      <c r="T804" s="429"/>
      <c r="U804" s="429"/>
      <c r="V804" s="429"/>
      <c r="W804" s="429"/>
      <c r="X804" s="429"/>
      <c r="Y804" s="429"/>
      <c r="Z804" s="429"/>
      <c r="AA804" s="429"/>
      <c r="AB804" s="429"/>
      <c r="AC804" s="429"/>
      <c r="AD804" s="429"/>
      <c r="AE804" s="429"/>
      <c r="AF804" s="429"/>
      <c r="AG804" s="429"/>
      <c r="AH804" s="429"/>
      <c r="AI804" s="429"/>
      <c r="AJ804" s="429"/>
      <c r="AK804" s="429"/>
      <c r="AL804" s="429"/>
      <c r="AM804" s="429"/>
      <c r="AN804" s="429"/>
      <c r="AO804" s="429"/>
      <c r="AP804" s="429"/>
      <c r="AQ804" s="429"/>
      <c r="AR804" s="429"/>
      <c r="AS804" s="429"/>
      <c r="AT804" s="429"/>
      <c r="AU804" s="429"/>
      <c r="AV804" s="429"/>
    </row>
    <row r="805" spans="1:48" s="364" customFormat="1" ht="13.15" customHeight="1" x14ac:dyDescent="0.2">
      <c r="A805" s="429"/>
      <c r="D805" s="421"/>
      <c r="F805" s="422"/>
      <c r="G805" s="422"/>
      <c r="H805" s="422"/>
      <c r="I805" s="422"/>
      <c r="J805" s="422"/>
      <c r="K805" s="423"/>
      <c r="M805" s="429"/>
      <c r="N805" s="429"/>
      <c r="O805" s="429"/>
      <c r="P805" s="429"/>
      <c r="Q805" s="429"/>
      <c r="R805" s="429"/>
      <c r="S805" s="429"/>
      <c r="T805" s="429"/>
      <c r="U805" s="429"/>
      <c r="V805" s="429"/>
      <c r="W805" s="429"/>
      <c r="X805" s="429"/>
      <c r="Y805" s="429"/>
      <c r="Z805" s="429"/>
      <c r="AA805" s="429"/>
      <c r="AB805" s="429"/>
      <c r="AC805" s="429"/>
      <c r="AD805" s="429"/>
      <c r="AE805" s="429"/>
      <c r="AF805" s="429"/>
      <c r="AG805" s="429"/>
      <c r="AH805" s="429"/>
      <c r="AI805" s="429"/>
      <c r="AJ805" s="429"/>
      <c r="AK805" s="429"/>
      <c r="AL805" s="429"/>
      <c r="AM805" s="429"/>
      <c r="AN805" s="429"/>
      <c r="AO805" s="429"/>
      <c r="AP805" s="429"/>
      <c r="AQ805" s="429"/>
      <c r="AR805" s="429"/>
      <c r="AS805" s="429"/>
      <c r="AT805" s="429"/>
      <c r="AU805" s="429"/>
      <c r="AV805" s="429"/>
    </row>
    <row r="806" spans="1:48" s="364" customFormat="1" ht="13.15" customHeight="1" x14ac:dyDescent="0.2">
      <c r="A806" s="429"/>
      <c r="D806" s="421"/>
      <c r="F806" s="422"/>
      <c r="G806" s="422"/>
      <c r="H806" s="422"/>
      <c r="I806" s="422"/>
      <c r="J806" s="422"/>
      <c r="K806" s="423"/>
      <c r="M806" s="429"/>
      <c r="N806" s="429"/>
      <c r="O806" s="429"/>
      <c r="P806" s="429"/>
      <c r="Q806" s="429"/>
      <c r="R806" s="429"/>
      <c r="S806" s="429"/>
      <c r="T806" s="429"/>
      <c r="U806" s="429"/>
      <c r="V806" s="429"/>
      <c r="W806" s="429"/>
      <c r="X806" s="429"/>
      <c r="Y806" s="429"/>
      <c r="Z806" s="429"/>
      <c r="AA806" s="429"/>
      <c r="AB806" s="429"/>
      <c r="AC806" s="429"/>
      <c r="AD806" s="429"/>
      <c r="AE806" s="429"/>
      <c r="AF806" s="429"/>
      <c r="AG806" s="429"/>
      <c r="AH806" s="429"/>
      <c r="AI806" s="429"/>
      <c r="AJ806" s="429"/>
      <c r="AK806" s="429"/>
      <c r="AL806" s="429"/>
      <c r="AM806" s="429"/>
      <c r="AN806" s="429"/>
      <c r="AO806" s="429"/>
      <c r="AP806" s="429"/>
      <c r="AQ806" s="429"/>
      <c r="AR806" s="429"/>
      <c r="AS806" s="429"/>
      <c r="AT806" s="429"/>
      <c r="AU806" s="429"/>
      <c r="AV806" s="429"/>
    </row>
    <row r="807" spans="1:48" s="364" customFormat="1" ht="13.15" customHeight="1" x14ac:dyDescent="0.2">
      <c r="A807" s="429"/>
      <c r="D807" s="421"/>
      <c r="F807" s="422"/>
      <c r="G807" s="422"/>
      <c r="H807" s="422"/>
      <c r="I807" s="422"/>
      <c r="J807" s="422"/>
      <c r="K807" s="423"/>
      <c r="M807" s="429"/>
      <c r="N807" s="429"/>
      <c r="O807" s="429"/>
      <c r="P807" s="429"/>
      <c r="Q807" s="429"/>
      <c r="R807" s="429"/>
      <c r="S807" s="429"/>
      <c r="T807" s="429"/>
      <c r="U807" s="429"/>
      <c r="V807" s="429"/>
      <c r="W807" s="429"/>
      <c r="X807" s="429"/>
      <c r="Y807" s="429"/>
      <c r="Z807" s="429"/>
      <c r="AA807" s="429"/>
      <c r="AB807" s="429"/>
      <c r="AC807" s="429"/>
      <c r="AD807" s="429"/>
      <c r="AE807" s="429"/>
      <c r="AF807" s="429"/>
      <c r="AG807" s="429"/>
      <c r="AH807" s="429"/>
      <c r="AI807" s="429"/>
      <c r="AJ807" s="429"/>
      <c r="AK807" s="429"/>
      <c r="AL807" s="429"/>
      <c r="AM807" s="429"/>
      <c r="AN807" s="429"/>
      <c r="AO807" s="429"/>
      <c r="AP807" s="429"/>
      <c r="AQ807" s="429"/>
      <c r="AR807" s="429"/>
      <c r="AS807" s="429"/>
      <c r="AT807" s="429"/>
      <c r="AU807" s="429"/>
      <c r="AV807" s="429"/>
    </row>
    <row r="808" spans="1:48" s="364" customFormat="1" ht="13.15" customHeight="1" x14ac:dyDescent="0.2">
      <c r="A808" s="429"/>
      <c r="D808" s="421"/>
      <c r="F808" s="422"/>
      <c r="G808" s="422"/>
      <c r="H808" s="422"/>
      <c r="I808" s="422"/>
      <c r="J808" s="422"/>
      <c r="K808" s="423"/>
      <c r="M808" s="429"/>
      <c r="N808" s="429"/>
      <c r="O808" s="429"/>
      <c r="P808" s="429"/>
      <c r="Q808" s="429"/>
      <c r="R808" s="429"/>
      <c r="S808" s="429"/>
      <c r="T808" s="429"/>
      <c r="U808" s="429"/>
      <c r="V808" s="429"/>
      <c r="W808" s="429"/>
      <c r="X808" s="429"/>
      <c r="Y808" s="429"/>
      <c r="Z808" s="429"/>
      <c r="AA808" s="429"/>
      <c r="AB808" s="429"/>
      <c r="AC808" s="429"/>
      <c r="AD808" s="429"/>
      <c r="AE808" s="429"/>
      <c r="AF808" s="429"/>
      <c r="AG808" s="429"/>
      <c r="AH808" s="429"/>
      <c r="AI808" s="429"/>
      <c r="AJ808" s="429"/>
      <c r="AK808" s="429"/>
      <c r="AL808" s="429"/>
      <c r="AM808" s="429"/>
      <c r="AN808" s="429"/>
      <c r="AO808" s="429"/>
      <c r="AP808" s="429"/>
      <c r="AQ808" s="429"/>
      <c r="AR808" s="429"/>
      <c r="AS808" s="429"/>
      <c r="AT808" s="429"/>
      <c r="AU808" s="429"/>
      <c r="AV808" s="429"/>
    </row>
    <row r="809" spans="1:48" s="364" customFormat="1" ht="13.15" customHeight="1" x14ac:dyDescent="0.2">
      <c r="A809" s="429"/>
      <c r="D809" s="421"/>
      <c r="F809" s="422"/>
      <c r="G809" s="422"/>
      <c r="H809" s="422"/>
      <c r="I809" s="422"/>
      <c r="J809" s="422"/>
      <c r="K809" s="423"/>
      <c r="M809" s="429"/>
      <c r="N809" s="429"/>
      <c r="O809" s="429"/>
      <c r="P809" s="429"/>
      <c r="Q809" s="429"/>
      <c r="R809" s="429"/>
      <c r="S809" s="429"/>
      <c r="T809" s="429"/>
      <c r="U809" s="429"/>
      <c r="V809" s="429"/>
      <c r="W809" s="429"/>
      <c r="X809" s="429"/>
      <c r="Y809" s="429"/>
      <c r="Z809" s="429"/>
      <c r="AA809" s="429"/>
      <c r="AB809" s="429"/>
      <c r="AC809" s="429"/>
      <c r="AD809" s="429"/>
      <c r="AE809" s="429"/>
      <c r="AF809" s="429"/>
      <c r="AG809" s="429"/>
      <c r="AH809" s="429"/>
      <c r="AI809" s="429"/>
      <c r="AJ809" s="429"/>
      <c r="AK809" s="429"/>
      <c r="AL809" s="429"/>
      <c r="AM809" s="429"/>
      <c r="AN809" s="429"/>
      <c r="AO809" s="429"/>
      <c r="AP809" s="429"/>
      <c r="AQ809" s="429"/>
      <c r="AR809" s="429"/>
      <c r="AS809" s="429"/>
      <c r="AT809" s="429"/>
      <c r="AU809" s="429"/>
      <c r="AV809" s="429"/>
    </row>
    <row r="810" spans="1:48" s="364" customFormat="1" ht="13.15" customHeight="1" x14ac:dyDescent="0.2">
      <c r="A810" s="429"/>
      <c r="D810" s="421"/>
      <c r="F810" s="422"/>
      <c r="G810" s="422"/>
      <c r="H810" s="422"/>
      <c r="I810" s="422"/>
      <c r="J810" s="422"/>
      <c r="K810" s="423"/>
      <c r="M810" s="429"/>
      <c r="N810" s="429"/>
      <c r="O810" s="429"/>
      <c r="P810" s="429"/>
      <c r="Q810" s="429"/>
      <c r="R810" s="429"/>
      <c r="S810" s="429"/>
      <c r="T810" s="429"/>
      <c r="U810" s="429"/>
      <c r="V810" s="429"/>
      <c r="W810" s="429"/>
      <c r="X810" s="429"/>
      <c r="Y810" s="429"/>
      <c r="Z810" s="429"/>
      <c r="AA810" s="429"/>
      <c r="AB810" s="429"/>
      <c r="AC810" s="429"/>
      <c r="AD810" s="429"/>
      <c r="AE810" s="429"/>
      <c r="AF810" s="429"/>
      <c r="AG810" s="429"/>
      <c r="AH810" s="429"/>
      <c r="AI810" s="429"/>
      <c r="AJ810" s="429"/>
      <c r="AK810" s="429"/>
      <c r="AL810" s="429"/>
      <c r="AM810" s="429"/>
      <c r="AN810" s="429"/>
      <c r="AO810" s="429"/>
      <c r="AP810" s="429"/>
      <c r="AQ810" s="429"/>
      <c r="AR810" s="429"/>
      <c r="AS810" s="429"/>
      <c r="AT810" s="429"/>
      <c r="AU810" s="429"/>
      <c r="AV810" s="429"/>
    </row>
    <row r="811" spans="1:48" s="364" customFormat="1" ht="13.15" customHeight="1" x14ac:dyDescent="0.2">
      <c r="A811" s="429"/>
      <c r="D811" s="421"/>
      <c r="F811" s="422"/>
      <c r="G811" s="422"/>
      <c r="H811" s="422"/>
      <c r="I811" s="422"/>
      <c r="J811" s="422"/>
      <c r="K811" s="423"/>
      <c r="M811" s="429"/>
      <c r="N811" s="429"/>
      <c r="O811" s="429"/>
      <c r="P811" s="429"/>
      <c r="Q811" s="429"/>
      <c r="R811" s="429"/>
      <c r="S811" s="429"/>
      <c r="T811" s="429"/>
      <c r="U811" s="429"/>
      <c r="V811" s="429"/>
      <c r="W811" s="429"/>
      <c r="X811" s="429"/>
      <c r="Y811" s="429"/>
      <c r="Z811" s="429"/>
      <c r="AA811" s="429"/>
      <c r="AB811" s="429"/>
      <c r="AC811" s="429"/>
      <c r="AD811" s="429"/>
      <c r="AE811" s="429"/>
      <c r="AF811" s="429"/>
      <c r="AG811" s="429"/>
      <c r="AH811" s="429"/>
      <c r="AI811" s="429"/>
      <c r="AJ811" s="429"/>
      <c r="AK811" s="429"/>
      <c r="AL811" s="429"/>
      <c r="AM811" s="429"/>
      <c r="AN811" s="429"/>
      <c r="AO811" s="429"/>
      <c r="AP811" s="429"/>
      <c r="AQ811" s="429"/>
      <c r="AR811" s="429"/>
      <c r="AS811" s="429"/>
      <c r="AT811" s="429"/>
      <c r="AU811" s="429"/>
      <c r="AV811" s="429"/>
    </row>
    <row r="812" spans="1:48" s="364" customFormat="1" ht="13.15" customHeight="1" x14ac:dyDescent="0.2">
      <c r="A812" s="429"/>
      <c r="D812" s="421"/>
      <c r="F812" s="422"/>
      <c r="G812" s="422"/>
      <c r="H812" s="422"/>
      <c r="I812" s="422"/>
      <c r="J812" s="422"/>
      <c r="K812" s="423"/>
      <c r="M812" s="429"/>
      <c r="N812" s="429"/>
      <c r="O812" s="429"/>
      <c r="P812" s="429"/>
      <c r="Q812" s="429"/>
      <c r="R812" s="429"/>
      <c r="S812" s="429"/>
      <c r="T812" s="429"/>
      <c r="U812" s="429"/>
      <c r="V812" s="429"/>
      <c r="W812" s="429"/>
      <c r="X812" s="429"/>
      <c r="Y812" s="429"/>
      <c r="Z812" s="429"/>
      <c r="AA812" s="429"/>
      <c r="AB812" s="429"/>
      <c r="AC812" s="429"/>
      <c r="AD812" s="429"/>
      <c r="AE812" s="429"/>
      <c r="AF812" s="429"/>
      <c r="AG812" s="429"/>
      <c r="AH812" s="429"/>
      <c r="AI812" s="429"/>
      <c r="AJ812" s="429"/>
      <c r="AK812" s="429"/>
      <c r="AL812" s="429"/>
      <c r="AM812" s="429"/>
      <c r="AN812" s="429"/>
      <c r="AO812" s="429"/>
      <c r="AP812" s="429"/>
      <c r="AQ812" s="429"/>
      <c r="AR812" s="429"/>
      <c r="AS812" s="429"/>
      <c r="AT812" s="429"/>
      <c r="AU812" s="429"/>
      <c r="AV812" s="429"/>
    </row>
    <row r="813" spans="1:48" s="364" customFormat="1" ht="13.15" customHeight="1" x14ac:dyDescent="0.2">
      <c r="A813" s="429"/>
      <c r="D813" s="421"/>
      <c r="F813" s="422"/>
      <c r="G813" s="422"/>
      <c r="H813" s="422"/>
      <c r="I813" s="422"/>
      <c r="J813" s="422"/>
      <c r="K813" s="423"/>
      <c r="M813" s="429"/>
      <c r="N813" s="429"/>
      <c r="O813" s="429"/>
      <c r="P813" s="429"/>
      <c r="Q813" s="429"/>
      <c r="R813" s="429"/>
      <c r="S813" s="429"/>
      <c r="T813" s="429"/>
      <c r="U813" s="429"/>
      <c r="V813" s="429"/>
      <c r="W813" s="429"/>
      <c r="X813" s="429"/>
      <c r="Y813" s="429"/>
      <c r="Z813" s="429"/>
      <c r="AA813" s="429"/>
      <c r="AB813" s="429"/>
      <c r="AC813" s="429"/>
      <c r="AD813" s="429"/>
      <c r="AE813" s="429"/>
      <c r="AF813" s="429"/>
      <c r="AG813" s="429"/>
      <c r="AH813" s="429"/>
      <c r="AI813" s="429"/>
      <c r="AJ813" s="429"/>
      <c r="AK813" s="429"/>
      <c r="AL813" s="429"/>
      <c r="AM813" s="429"/>
      <c r="AN813" s="429"/>
      <c r="AO813" s="429"/>
      <c r="AP813" s="429"/>
      <c r="AQ813" s="429"/>
      <c r="AR813" s="429"/>
      <c r="AS813" s="429"/>
      <c r="AT813" s="429"/>
      <c r="AU813" s="429"/>
      <c r="AV813" s="429"/>
    </row>
    <row r="814" spans="1:48" s="364" customFormat="1" ht="13.15" customHeight="1" x14ac:dyDescent="0.2">
      <c r="A814" s="429"/>
      <c r="D814" s="421"/>
      <c r="F814" s="422"/>
      <c r="G814" s="422"/>
      <c r="H814" s="422"/>
      <c r="I814" s="422"/>
      <c r="J814" s="422"/>
      <c r="K814" s="423"/>
      <c r="M814" s="429"/>
      <c r="N814" s="429"/>
      <c r="O814" s="429"/>
      <c r="P814" s="429"/>
      <c r="Q814" s="429"/>
      <c r="R814" s="429"/>
      <c r="S814" s="429"/>
      <c r="T814" s="429"/>
      <c r="U814" s="429"/>
      <c r="V814" s="429"/>
      <c r="W814" s="429"/>
      <c r="X814" s="429"/>
      <c r="Y814" s="429"/>
      <c r="Z814" s="429"/>
      <c r="AA814" s="429"/>
      <c r="AB814" s="429"/>
      <c r="AC814" s="429"/>
      <c r="AD814" s="429"/>
      <c r="AE814" s="429"/>
      <c r="AF814" s="429"/>
      <c r="AG814" s="429"/>
      <c r="AH814" s="429"/>
      <c r="AI814" s="429"/>
      <c r="AJ814" s="429"/>
      <c r="AK814" s="429"/>
      <c r="AL814" s="429"/>
      <c r="AM814" s="429"/>
      <c r="AN814" s="429"/>
      <c r="AO814" s="429"/>
      <c r="AP814" s="429"/>
      <c r="AQ814" s="429"/>
      <c r="AR814" s="429"/>
      <c r="AS814" s="429"/>
      <c r="AT814" s="429"/>
      <c r="AU814" s="429"/>
      <c r="AV814" s="429"/>
    </row>
    <row r="815" spans="1:48" s="364" customFormat="1" ht="13.15" customHeight="1" x14ac:dyDescent="0.2">
      <c r="A815" s="429"/>
      <c r="D815" s="421"/>
      <c r="F815" s="422"/>
      <c r="G815" s="422"/>
      <c r="H815" s="422"/>
      <c r="I815" s="422"/>
      <c r="J815" s="422"/>
      <c r="K815" s="423"/>
      <c r="M815" s="429"/>
      <c r="N815" s="429"/>
      <c r="O815" s="429"/>
      <c r="P815" s="429"/>
      <c r="Q815" s="429"/>
      <c r="R815" s="429"/>
      <c r="S815" s="429"/>
      <c r="T815" s="429"/>
      <c r="U815" s="429"/>
      <c r="V815" s="429"/>
      <c r="W815" s="429"/>
      <c r="X815" s="429"/>
      <c r="Y815" s="429"/>
      <c r="Z815" s="429"/>
      <c r="AA815" s="429"/>
      <c r="AB815" s="429"/>
      <c r="AC815" s="429"/>
      <c r="AD815" s="429"/>
      <c r="AE815" s="429"/>
      <c r="AF815" s="429"/>
      <c r="AG815" s="429"/>
      <c r="AH815" s="429"/>
      <c r="AI815" s="429"/>
      <c r="AJ815" s="429"/>
      <c r="AK815" s="429"/>
      <c r="AL815" s="429"/>
      <c r="AM815" s="429"/>
      <c r="AN815" s="429"/>
      <c r="AO815" s="429"/>
      <c r="AP815" s="429"/>
      <c r="AQ815" s="429"/>
      <c r="AR815" s="429"/>
      <c r="AS815" s="429"/>
      <c r="AT815" s="429"/>
      <c r="AU815" s="429"/>
      <c r="AV815" s="429"/>
    </row>
    <row r="816" spans="1:48" s="364" customFormat="1" ht="13.15" customHeight="1" x14ac:dyDescent="0.2">
      <c r="A816" s="429"/>
      <c r="D816" s="421"/>
      <c r="F816" s="422"/>
      <c r="G816" s="422"/>
      <c r="H816" s="422"/>
      <c r="I816" s="422"/>
      <c r="J816" s="422"/>
      <c r="K816" s="423"/>
      <c r="M816" s="429"/>
      <c r="N816" s="429"/>
      <c r="O816" s="429"/>
      <c r="P816" s="429"/>
      <c r="Q816" s="429"/>
      <c r="R816" s="429"/>
      <c r="S816" s="429"/>
      <c r="T816" s="429"/>
      <c r="U816" s="429"/>
      <c r="V816" s="429"/>
      <c r="W816" s="429"/>
      <c r="X816" s="429"/>
      <c r="Y816" s="429"/>
      <c r="Z816" s="429"/>
      <c r="AA816" s="429"/>
      <c r="AB816" s="429"/>
      <c r="AC816" s="429"/>
      <c r="AD816" s="429"/>
      <c r="AE816" s="429"/>
      <c r="AF816" s="429"/>
      <c r="AG816" s="429"/>
      <c r="AH816" s="429"/>
      <c r="AI816" s="429"/>
      <c r="AJ816" s="429"/>
      <c r="AK816" s="429"/>
      <c r="AL816" s="429"/>
      <c r="AM816" s="429"/>
      <c r="AN816" s="429"/>
      <c r="AO816" s="429"/>
      <c r="AP816" s="429"/>
      <c r="AQ816" s="429"/>
      <c r="AR816" s="429"/>
      <c r="AS816" s="429"/>
      <c r="AT816" s="429"/>
      <c r="AU816" s="429"/>
      <c r="AV816" s="429"/>
    </row>
    <row r="817" spans="1:48" s="364" customFormat="1" ht="13.15" customHeight="1" x14ac:dyDescent="0.2">
      <c r="A817" s="429"/>
      <c r="D817" s="421"/>
      <c r="F817" s="422"/>
      <c r="G817" s="422"/>
      <c r="H817" s="422"/>
      <c r="I817" s="422"/>
      <c r="J817" s="422"/>
      <c r="K817" s="423"/>
      <c r="M817" s="429"/>
      <c r="N817" s="429"/>
      <c r="O817" s="429"/>
      <c r="P817" s="429"/>
      <c r="Q817" s="429"/>
      <c r="R817" s="429"/>
      <c r="S817" s="429"/>
      <c r="T817" s="429"/>
      <c r="U817" s="429"/>
      <c r="V817" s="429"/>
      <c r="W817" s="429"/>
      <c r="X817" s="429"/>
      <c r="Y817" s="429"/>
      <c r="Z817" s="429"/>
      <c r="AA817" s="429"/>
      <c r="AB817" s="429"/>
      <c r="AC817" s="429"/>
      <c r="AD817" s="429"/>
      <c r="AE817" s="429"/>
      <c r="AF817" s="429"/>
      <c r="AG817" s="429"/>
      <c r="AH817" s="429"/>
      <c r="AI817" s="429"/>
      <c r="AJ817" s="429"/>
      <c r="AK817" s="429"/>
      <c r="AL817" s="429"/>
      <c r="AM817" s="429"/>
      <c r="AN817" s="429"/>
      <c r="AO817" s="429"/>
      <c r="AP817" s="429"/>
      <c r="AQ817" s="429"/>
      <c r="AR817" s="429"/>
      <c r="AS817" s="429"/>
      <c r="AT817" s="429"/>
      <c r="AU817" s="429"/>
      <c r="AV817" s="429"/>
    </row>
    <row r="818" spans="1:48" s="364" customFormat="1" ht="13.15" customHeight="1" x14ac:dyDescent="0.2">
      <c r="A818" s="429"/>
      <c r="D818" s="421"/>
      <c r="F818" s="422"/>
      <c r="G818" s="422"/>
      <c r="H818" s="422"/>
      <c r="I818" s="422"/>
      <c r="J818" s="422"/>
      <c r="K818" s="423"/>
      <c r="M818" s="429"/>
      <c r="N818" s="429"/>
      <c r="O818" s="429"/>
      <c r="P818" s="429"/>
      <c r="Q818" s="429"/>
      <c r="R818" s="429"/>
      <c r="S818" s="429"/>
      <c r="T818" s="429"/>
      <c r="U818" s="429"/>
      <c r="V818" s="429"/>
      <c r="W818" s="429"/>
      <c r="X818" s="429"/>
      <c r="Y818" s="429"/>
      <c r="Z818" s="429"/>
      <c r="AA818" s="429"/>
      <c r="AB818" s="429"/>
      <c r="AC818" s="429"/>
      <c r="AD818" s="429"/>
      <c r="AE818" s="429"/>
      <c r="AF818" s="429"/>
      <c r="AG818" s="429"/>
      <c r="AH818" s="429"/>
      <c r="AI818" s="429"/>
      <c r="AJ818" s="429"/>
      <c r="AK818" s="429"/>
      <c r="AL818" s="429"/>
      <c r="AM818" s="429"/>
      <c r="AN818" s="429"/>
      <c r="AO818" s="429"/>
      <c r="AP818" s="429"/>
      <c r="AQ818" s="429"/>
      <c r="AR818" s="429"/>
      <c r="AS818" s="429"/>
      <c r="AT818" s="429"/>
      <c r="AU818" s="429"/>
      <c r="AV818" s="429"/>
    </row>
    <row r="819" spans="1:48" s="364" customFormat="1" ht="13.15" customHeight="1" x14ac:dyDescent="0.2">
      <c r="A819" s="429"/>
      <c r="D819" s="421"/>
      <c r="F819" s="422"/>
      <c r="G819" s="422"/>
      <c r="H819" s="422"/>
      <c r="I819" s="422"/>
      <c r="J819" s="422"/>
      <c r="K819" s="423"/>
      <c r="M819" s="429"/>
      <c r="N819" s="429"/>
      <c r="O819" s="429"/>
      <c r="P819" s="429"/>
      <c r="Q819" s="429"/>
      <c r="R819" s="429"/>
      <c r="S819" s="429"/>
      <c r="T819" s="429"/>
      <c r="U819" s="429"/>
      <c r="V819" s="429"/>
      <c r="W819" s="429"/>
      <c r="X819" s="429"/>
      <c r="Y819" s="429"/>
      <c r="Z819" s="429"/>
      <c r="AA819" s="429"/>
      <c r="AB819" s="429"/>
      <c r="AC819" s="429"/>
      <c r="AD819" s="429"/>
      <c r="AE819" s="429"/>
      <c r="AF819" s="429"/>
      <c r="AG819" s="429"/>
      <c r="AH819" s="429"/>
      <c r="AI819" s="429"/>
      <c r="AJ819" s="429"/>
      <c r="AK819" s="429"/>
      <c r="AL819" s="429"/>
      <c r="AM819" s="429"/>
      <c r="AN819" s="429"/>
      <c r="AO819" s="429"/>
      <c r="AP819" s="429"/>
      <c r="AQ819" s="429"/>
      <c r="AR819" s="429"/>
      <c r="AS819" s="429"/>
      <c r="AT819" s="429"/>
      <c r="AU819" s="429"/>
      <c r="AV819" s="429"/>
    </row>
    <row r="820" spans="1:48" s="364" customFormat="1" ht="13.15" customHeight="1" x14ac:dyDescent="0.2">
      <c r="A820" s="429"/>
      <c r="D820" s="421"/>
      <c r="F820" s="422"/>
      <c r="G820" s="422"/>
      <c r="H820" s="422"/>
      <c r="I820" s="422"/>
      <c r="J820" s="422"/>
      <c r="K820" s="423"/>
      <c r="M820" s="429"/>
      <c r="N820" s="429"/>
      <c r="O820" s="429"/>
      <c r="P820" s="429"/>
      <c r="Q820" s="429"/>
      <c r="R820" s="429"/>
      <c r="S820" s="429"/>
      <c r="T820" s="429"/>
      <c r="U820" s="429"/>
      <c r="V820" s="429"/>
      <c r="W820" s="429"/>
      <c r="X820" s="429"/>
      <c r="Y820" s="429"/>
      <c r="Z820" s="429"/>
      <c r="AA820" s="429"/>
      <c r="AB820" s="429"/>
      <c r="AC820" s="429"/>
      <c r="AD820" s="429"/>
      <c r="AE820" s="429"/>
      <c r="AF820" s="429"/>
      <c r="AG820" s="429"/>
      <c r="AH820" s="429"/>
      <c r="AI820" s="429"/>
      <c r="AJ820" s="429"/>
      <c r="AK820" s="429"/>
      <c r="AL820" s="429"/>
      <c r="AM820" s="429"/>
      <c r="AN820" s="429"/>
      <c r="AO820" s="429"/>
      <c r="AP820" s="429"/>
      <c r="AQ820" s="429"/>
      <c r="AR820" s="429"/>
      <c r="AS820" s="429"/>
      <c r="AT820" s="429"/>
      <c r="AU820" s="429"/>
      <c r="AV820" s="429"/>
    </row>
    <row r="821" spans="1:48" s="364" customFormat="1" ht="13.15" customHeight="1" x14ac:dyDescent="0.2">
      <c r="A821" s="429"/>
      <c r="D821" s="421"/>
      <c r="F821" s="422"/>
      <c r="G821" s="422"/>
      <c r="H821" s="422"/>
      <c r="I821" s="422"/>
      <c r="J821" s="422"/>
      <c r="K821" s="423"/>
      <c r="M821" s="429"/>
      <c r="N821" s="429"/>
      <c r="O821" s="429"/>
      <c r="P821" s="429"/>
      <c r="Q821" s="429"/>
      <c r="R821" s="429"/>
      <c r="S821" s="429"/>
      <c r="T821" s="429"/>
      <c r="U821" s="429"/>
      <c r="V821" s="429"/>
      <c r="W821" s="429"/>
      <c r="X821" s="429"/>
      <c r="Y821" s="429"/>
      <c r="Z821" s="429"/>
      <c r="AA821" s="429"/>
      <c r="AB821" s="429"/>
      <c r="AC821" s="429"/>
      <c r="AD821" s="429"/>
      <c r="AE821" s="429"/>
      <c r="AF821" s="429"/>
      <c r="AG821" s="429"/>
      <c r="AH821" s="429"/>
      <c r="AI821" s="429"/>
      <c r="AJ821" s="429"/>
      <c r="AK821" s="429"/>
      <c r="AL821" s="429"/>
      <c r="AM821" s="429"/>
      <c r="AN821" s="429"/>
      <c r="AO821" s="429"/>
      <c r="AP821" s="429"/>
      <c r="AQ821" s="429"/>
      <c r="AR821" s="429"/>
      <c r="AS821" s="429"/>
      <c r="AT821" s="429"/>
      <c r="AU821" s="429"/>
      <c r="AV821" s="429"/>
    </row>
    <row r="822" spans="1:48" s="364" customFormat="1" ht="13.15" customHeight="1" x14ac:dyDescent="0.2">
      <c r="A822" s="429"/>
      <c r="D822" s="421"/>
      <c r="F822" s="422"/>
      <c r="G822" s="422"/>
      <c r="H822" s="422"/>
      <c r="I822" s="422"/>
      <c r="J822" s="422"/>
      <c r="K822" s="423"/>
      <c r="M822" s="429"/>
      <c r="N822" s="429"/>
      <c r="O822" s="429"/>
      <c r="P822" s="429"/>
      <c r="Q822" s="429"/>
      <c r="R822" s="429"/>
      <c r="S822" s="429"/>
      <c r="T822" s="429"/>
      <c r="U822" s="429"/>
      <c r="V822" s="429"/>
      <c r="W822" s="429"/>
      <c r="X822" s="429"/>
      <c r="Y822" s="429"/>
      <c r="Z822" s="429"/>
      <c r="AA822" s="429"/>
      <c r="AB822" s="429"/>
      <c r="AC822" s="429"/>
      <c r="AD822" s="429"/>
      <c r="AE822" s="429"/>
      <c r="AF822" s="429"/>
      <c r="AG822" s="429"/>
      <c r="AH822" s="429"/>
      <c r="AI822" s="429"/>
      <c r="AJ822" s="429"/>
      <c r="AK822" s="429"/>
      <c r="AL822" s="429"/>
      <c r="AM822" s="429"/>
      <c r="AN822" s="429"/>
      <c r="AO822" s="429"/>
      <c r="AP822" s="429"/>
      <c r="AQ822" s="429"/>
      <c r="AR822" s="429"/>
      <c r="AS822" s="429"/>
      <c r="AT822" s="429"/>
      <c r="AU822" s="429"/>
      <c r="AV822" s="429"/>
    </row>
    <row r="823" spans="1:48" s="364" customFormat="1" ht="13.15" customHeight="1" x14ac:dyDescent="0.2">
      <c r="A823" s="429"/>
      <c r="D823" s="421"/>
      <c r="F823" s="422"/>
      <c r="G823" s="422"/>
      <c r="H823" s="422"/>
      <c r="I823" s="422"/>
      <c r="J823" s="422"/>
      <c r="K823" s="423"/>
      <c r="M823" s="429"/>
      <c r="N823" s="429"/>
      <c r="O823" s="429"/>
      <c r="P823" s="429"/>
      <c r="Q823" s="429"/>
      <c r="R823" s="429"/>
      <c r="S823" s="429"/>
      <c r="T823" s="429"/>
      <c r="U823" s="429"/>
      <c r="V823" s="429"/>
      <c r="W823" s="429"/>
      <c r="X823" s="429"/>
      <c r="Y823" s="429"/>
      <c r="Z823" s="429"/>
      <c r="AA823" s="429"/>
      <c r="AB823" s="429"/>
      <c r="AC823" s="429"/>
      <c r="AD823" s="429"/>
      <c r="AE823" s="429"/>
      <c r="AF823" s="429"/>
      <c r="AG823" s="429"/>
      <c r="AH823" s="429"/>
      <c r="AI823" s="429"/>
      <c r="AJ823" s="429"/>
      <c r="AK823" s="429"/>
      <c r="AL823" s="429"/>
      <c r="AM823" s="429"/>
      <c r="AN823" s="429"/>
      <c r="AO823" s="429"/>
      <c r="AP823" s="429"/>
      <c r="AQ823" s="429"/>
      <c r="AR823" s="429"/>
      <c r="AS823" s="429"/>
      <c r="AT823" s="429"/>
      <c r="AU823" s="429"/>
      <c r="AV823" s="429"/>
    </row>
    <row r="824" spans="1:48" s="364" customFormat="1" ht="13.15" customHeight="1" x14ac:dyDescent="0.2">
      <c r="A824" s="429"/>
      <c r="D824" s="421"/>
      <c r="F824" s="422"/>
      <c r="G824" s="422"/>
      <c r="H824" s="422"/>
      <c r="I824" s="422"/>
      <c r="J824" s="422"/>
      <c r="K824" s="423"/>
      <c r="M824" s="429"/>
      <c r="N824" s="429"/>
      <c r="O824" s="429"/>
      <c r="P824" s="429"/>
      <c r="Q824" s="429"/>
      <c r="R824" s="429"/>
      <c r="S824" s="429"/>
      <c r="T824" s="429"/>
      <c r="U824" s="429"/>
      <c r="V824" s="429"/>
      <c r="W824" s="429"/>
      <c r="X824" s="429"/>
      <c r="Y824" s="429"/>
      <c r="Z824" s="429"/>
      <c r="AA824" s="429"/>
      <c r="AB824" s="429"/>
      <c r="AC824" s="429"/>
      <c r="AD824" s="429"/>
      <c r="AE824" s="429"/>
      <c r="AF824" s="429"/>
      <c r="AG824" s="429"/>
      <c r="AH824" s="429"/>
      <c r="AI824" s="429"/>
      <c r="AJ824" s="429"/>
      <c r="AK824" s="429"/>
      <c r="AL824" s="429"/>
      <c r="AM824" s="429"/>
      <c r="AN824" s="429"/>
      <c r="AO824" s="429"/>
      <c r="AP824" s="429"/>
      <c r="AQ824" s="429"/>
      <c r="AR824" s="429"/>
      <c r="AS824" s="429"/>
      <c r="AT824" s="429"/>
      <c r="AU824" s="429"/>
      <c r="AV824" s="429"/>
    </row>
    <row r="825" spans="1:48" s="364" customFormat="1" ht="13.15" customHeight="1" x14ac:dyDescent="0.2">
      <c r="A825" s="429"/>
      <c r="D825" s="421"/>
      <c r="F825" s="422"/>
      <c r="G825" s="422"/>
      <c r="H825" s="422"/>
      <c r="I825" s="422"/>
      <c r="J825" s="422"/>
      <c r="K825" s="423"/>
      <c r="M825" s="429"/>
      <c r="N825" s="429"/>
      <c r="O825" s="429"/>
      <c r="P825" s="429"/>
      <c r="Q825" s="429"/>
      <c r="R825" s="429"/>
      <c r="S825" s="429"/>
      <c r="T825" s="429"/>
      <c r="U825" s="429"/>
      <c r="V825" s="429"/>
      <c r="W825" s="429"/>
      <c r="X825" s="429"/>
      <c r="Y825" s="429"/>
      <c r="Z825" s="429"/>
      <c r="AA825" s="429"/>
      <c r="AB825" s="429"/>
      <c r="AC825" s="429"/>
      <c r="AD825" s="429"/>
      <c r="AE825" s="429"/>
      <c r="AF825" s="429"/>
      <c r="AG825" s="429"/>
      <c r="AH825" s="429"/>
      <c r="AI825" s="429"/>
      <c r="AJ825" s="429"/>
      <c r="AK825" s="429"/>
      <c r="AL825" s="429"/>
      <c r="AM825" s="429"/>
      <c r="AN825" s="429"/>
      <c r="AO825" s="429"/>
      <c r="AP825" s="429"/>
      <c r="AQ825" s="429"/>
      <c r="AR825" s="429"/>
      <c r="AS825" s="429"/>
      <c r="AT825" s="429"/>
      <c r="AU825" s="429"/>
      <c r="AV825" s="429"/>
    </row>
    <row r="826" spans="1:48" s="364" customFormat="1" ht="13.15" customHeight="1" x14ac:dyDescent="0.2">
      <c r="A826" s="429"/>
      <c r="D826" s="421"/>
      <c r="F826" s="422"/>
      <c r="G826" s="422"/>
      <c r="H826" s="422"/>
      <c r="I826" s="422"/>
      <c r="J826" s="422"/>
      <c r="K826" s="423"/>
      <c r="M826" s="429"/>
      <c r="N826" s="429"/>
      <c r="O826" s="429"/>
      <c r="P826" s="429"/>
      <c r="Q826" s="429"/>
      <c r="R826" s="429"/>
      <c r="S826" s="429"/>
      <c r="T826" s="429"/>
      <c r="U826" s="429"/>
      <c r="V826" s="429"/>
      <c r="W826" s="429"/>
      <c r="X826" s="429"/>
      <c r="Y826" s="429"/>
      <c r="Z826" s="429"/>
      <c r="AA826" s="429"/>
      <c r="AB826" s="429"/>
      <c r="AC826" s="429"/>
      <c r="AD826" s="429"/>
      <c r="AE826" s="429"/>
      <c r="AF826" s="429"/>
      <c r="AG826" s="429"/>
      <c r="AH826" s="429"/>
      <c r="AI826" s="429"/>
      <c r="AJ826" s="429"/>
      <c r="AK826" s="429"/>
      <c r="AL826" s="429"/>
      <c r="AM826" s="429"/>
      <c r="AN826" s="429"/>
      <c r="AO826" s="429"/>
      <c r="AP826" s="429"/>
      <c r="AQ826" s="429"/>
      <c r="AR826" s="429"/>
      <c r="AS826" s="429"/>
      <c r="AT826" s="429"/>
      <c r="AU826" s="429"/>
      <c r="AV826" s="429"/>
    </row>
    <row r="827" spans="1:48" s="364" customFormat="1" ht="13.15" customHeight="1" x14ac:dyDescent="0.2">
      <c r="A827" s="429"/>
      <c r="D827" s="421"/>
      <c r="F827" s="422"/>
      <c r="G827" s="422"/>
      <c r="H827" s="422"/>
      <c r="I827" s="422"/>
      <c r="J827" s="422"/>
      <c r="K827" s="423"/>
      <c r="M827" s="429"/>
      <c r="N827" s="429"/>
      <c r="O827" s="429"/>
      <c r="P827" s="429"/>
      <c r="Q827" s="429"/>
      <c r="R827" s="429"/>
      <c r="S827" s="429"/>
      <c r="T827" s="429"/>
      <c r="U827" s="429"/>
      <c r="V827" s="429"/>
      <c r="W827" s="429"/>
      <c r="X827" s="429"/>
      <c r="Y827" s="429"/>
      <c r="Z827" s="429"/>
      <c r="AA827" s="429"/>
      <c r="AB827" s="429"/>
      <c r="AC827" s="429"/>
      <c r="AD827" s="429"/>
      <c r="AE827" s="429"/>
      <c r="AF827" s="429"/>
      <c r="AG827" s="429"/>
      <c r="AH827" s="429"/>
      <c r="AI827" s="429"/>
      <c r="AJ827" s="429"/>
      <c r="AK827" s="429"/>
      <c r="AL827" s="429"/>
      <c r="AM827" s="429"/>
      <c r="AN827" s="429"/>
      <c r="AO827" s="429"/>
      <c r="AP827" s="429"/>
      <c r="AQ827" s="429"/>
      <c r="AR827" s="429"/>
      <c r="AS827" s="429"/>
      <c r="AT827" s="429"/>
      <c r="AU827" s="429"/>
      <c r="AV827" s="429"/>
    </row>
    <row r="828" spans="1:48" s="364" customFormat="1" ht="13.15" customHeight="1" x14ac:dyDescent="0.2">
      <c r="A828" s="429"/>
      <c r="D828" s="421"/>
      <c r="F828" s="422"/>
      <c r="G828" s="422"/>
      <c r="H828" s="422"/>
      <c r="I828" s="422"/>
      <c r="J828" s="422"/>
      <c r="K828" s="423"/>
      <c r="M828" s="429"/>
      <c r="N828" s="429"/>
      <c r="O828" s="429"/>
      <c r="P828" s="429"/>
      <c r="Q828" s="429"/>
      <c r="R828" s="429"/>
      <c r="S828" s="429"/>
      <c r="T828" s="429"/>
      <c r="U828" s="429"/>
      <c r="V828" s="429"/>
      <c r="W828" s="429"/>
      <c r="X828" s="429"/>
      <c r="Y828" s="429"/>
      <c r="Z828" s="429"/>
      <c r="AA828" s="429"/>
      <c r="AB828" s="429"/>
      <c r="AC828" s="429"/>
      <c r="AD828" s="429"/>
      <c r="AE828" s="429"/>
      <c r="AF828" s="429"/>
      <c r="AG828" s="429"/>
      <c r="AH828" s="429"/>
      <c r="AI828" s="429"/>
      <c r="AJ828" s="429"/>
      <c r="AK828" s="429"/>
      <c r="AL828" s="429"/>
      <c r="AM828" s="429"/>
      <c r="AN828" s="429"/>
      <c r="AO828" s="429"/>
      <c r="AP828" s="429"/>
      <c r="AQ828" s="429"/>
      <c r="AR828" s="429"/>
      <c r="AS828" s="429"/>
      <c r="AT828" s="429"/>
      <c r="AU828" s="429"/>
      <c r="AV828" s="429"/>
    </row>
    <row r="829" spans="1:48" s="364" customFormat="1" ht="13.15" customHeight="1" x14ac:dyDescent="0.2">
      <c r="A829" s="429"/>
      <c r="D829" s="421"/>
      <c r="F829" s="422"/>
      <c r="G829" s="422"/>
      <c r="H829" s="422"/>
      <c r="I829" s="422"/>
      <c r="J829" s="422"/>
      <c r="K829" s="423"/>
      <c r="M829" s="429"/>
      <c r="N829" s="429"/>
      <c r="O829" s="429"/>
      <c r="P829" s="429"/>
      <c r="Q829" s="429"/>
      <c r="R829" s="429"/>
      <c r="S829" s="429"/>
      <c r="T829" s="429"/>
      <c r="U829" s="429"/>
      <c r="V829" s="429"/>
      <c r="W829" s="429"/>
      <c r="X829" s="429"/>
      <c r="Y829" s="429"/>
      <c r="Z829" s="429"/>
      <c r="AA829" s="429"/>
      <c r="AB829" s="429"/>
      <c r="AC829" s="429"/>
      <c r="AD829" s="429"/>
      <c r="AE829" s="429"/>
      <c r="AF829" s="429"/>
      <c r="AG829" s="429"/>
      <c r="AH829" s="429"/>
      <c r="AI829" s="429"/>
      <c r="AJ829" s="429"/>
      <c r="AK829" s="429"/>
      <c r="AL829" s="429"/>
      <c r="AM829" s="429"/>
      <c r="AN829" s="429"/>
      <c r="AO829" s="429"/>
      <c r="AP829" s="429"/>
      <c r="AQ829" s="429"/>
      <c r="AR829" s="429"/>
      <c r="AS829" s="429"/>
      <c r="AT829" s="429"/>
      <c r="AU829" s="429"/>
      <c r="AV829" s="429"/>
    </row>
    <row r="830" spans="1:48" s="364" customFormat="1" ht="13.15" customHeight="1" x14ac:dyDescent="0.2">
      <c r="A830" s="429"/>
      <c r="D830" s="421"/>
      <c r="F830" s="422"/>
      <c r="G830" s="422"/>
      <c r="H830" s="422"/>
      <c r="I830" s="422"/>
      <c r="J830" s="422"/>
      <c r="K830" s="423"/>
      <c r="M830" s="429"/>
      <c r="N830" s="429"/>
      <c r="O830" s="429"/>
      <c r="P830" s="429"/>
      <c r="Q830" s="429"/>
      <c r="R830" s="429"/>
      <c r="S830" s="429"/>
      <c r="T830" s="429"/>
      <c r="U830" s="429"/>
      <c r="V830" s="429"/>
      <c r="W830" s="429"/>
      <c r="X830" s="429"/>
      <c r="Y830" s="429"/>
      <c r="Z830" s="429"/>
      <c r="AA830" s="429"/>
      <c r="AB830" s="429"/>
      <c r="AC830" s="429"/>
      <c r="AD830" s="429"/>
      <c r="AE830" s="429"/>
      <c r="AF830" s="429"/>
      <c r="AG830" s="429"/>
      <c r="AH830" s="429"/>
      <c r="AI830" s="429"/>
      <c r="AJ830" s="429"/>
      <c r="AK830" s="429"/>
      <c r="AL830" s="429"/>
      <c r="AM830" s="429"/>
      <c r="AN830" s="429"/>
      <c r="AO830" s="429"/>
      <c r="AP830" s="429"/>
      <c r="AQ830" s="429"/>
      <c r="AR830" s="429"/>
      <c r="AS830" s="429"/>
      <c r="AT830" s="429"/>
      <c r="AU830" s="429"/>
      <c r="AV830" s="429"/>
    </row>
    <row r="831" spans="1:48" s="364" customFormat="1" ht="13.15" customHeight="1" x14ac:dyDescent="0.2">
      <c r="A831" s="429"/>
      <c r="D831" s="421"/>
      <c r="F831" s="422"/>
      <c r="G831" s="422"/>
      <c r="H831" s="422"/>
      <c r="I831" s="422"/>
      <c r="J831" s="422"/>
      <c r="K831" s="423"/>
      <c r="M831" s="429"/>
      <c r="N831" s="429"/>
      <c r="O831" s="429"/>
      <c r="P831" s="429"/>
      <c r="Q831" s="429"/>
      <c r="R831" s="429"/>
      <c r="S831" s="429"/>
      <c r="T831" s="429"/>
      <c r="U831" s="429"/>
      <c r="V831" s="429"/>
      <c r="W831" s="429"/>
      <c r="X831" s="429"/>
      <c r="Y831" s="429"/>
      <c r="Z831" s="429"/>
      <c r="AA831" s="429"/>
      <c r="AB831" s="429"/>
      <c r="AC831" s="429"/>
      <c r="AD831" s="429"/>
      <c r="AE831" s="429"/>
      <c r="AF831" s="429"/>
      <c r="AG831" s="429"/>
      <c r="AH831" s="429"/>
      <c r="AI831" s="429"/>
      <c r="AJ831" s="429"/>
      <c r="AK831" s="429"/>
      <c r="AL831" s="429"/>
      <c r="AM831" s="429"/>
      <c r="AN831" s="429"/>
      <c r="AO831" s="429"/>
      <c r="AP831" s="429"/>
      <c r="AQ831" s="429"/>
      <c r="AR831" s="429"/>
      <c r="AS831" s="429"/>
      <c r="AT831" s="429"/>
      <c r="AU831" s="429"/>
      <c r="AV831" s="429"/>
    </row>
    <row r="832" spans="1:48" s="364" customFormat="1" ht="13.15" customHeight="1" x14ac:dyDescent="0.2">
      <c r="A832" s="429"/>
      <c r="D832" s="421"/>
      <c r="F832" s="422"/>
      <c r="G832" s="422"/>
      <c r="H832" s="422"/>
      <c r="I832" s="422"/>
      <c r="J832" s="422"/>
      <c r="K832" s="423"/>
      <c r="M832" s="429"/>
      <c r="N832" s="429"/>
      <c r="O832" s="429"/>
      <c r="P832" s="429"/>
      <c r="Q832" s="429"/>
      <c r="R832" s="429"/>
      <c r="S832" s="429"/>
      <c r="T832" s="429"/>
      <c r="U832" s="429"/>
      <c r="V832" s="429"/>
      <c r="W832" s="429"/>
      <c r="X832" s="429"/>
      <c r="Y832" s="429"/>
      <c r="Z832" s="429"/>
      <c r="AA832" s="429"/>
      <c r="AB832" s="429"/>
      <c r="AC832" s="429"/>
      <c r="AD832" s="429"/>
      <c r="AE832" s="429"/>
      <c r="AF832" s="429"/>
      <c r="AG832" s="429"/>
      <c r="AH832" s="429"/>
      <c r="AI832" s="429"/>
      <c r="AJ832" s="429"/>
      <c r="AK832" s="429"/>
      <c r="AL832" s="429"/>
      <c r="AM832" s="429"/>
      <c r="AN832" s="429"/>
      <c r="AO832" s="429"/>
      <c r="AP832" s="429"/>
      <c r="AQ832" s="429"/>
      <c r="AR832" s="429"/>
      <c r="AS832" s="429"/>
      <c r="AT832" s="429"/>
      <c r="AU832" s="429"/>
      <c r="AV832" s="429"/>
    </row>
    <row r="833" spans="1:48" s="364" customFormat="1" ht="13.15" customHeight="1" x14ac:dyDescent="0.2">
      <c r="A833" s="429"/>
      <c r="D833" s="421"/>
      <c r="F833" s="422"/>
      <c r="G833" s="422"/>
      <c r="H833" s="422"/>
      <c r="I833" s="422"/>
      <c r="J833" s="422"/>
      <c r="K833" s="423"/>
      <c r="M833" s="429"/>
      <c r="N833" s="429"/>
      <c r="O833" s="429"/>
      <c r="P833" s="429"/>
      <c r="Q833" s="429"/>
      <c r="R833" s="429"/>
      <c r="S833" s="429"/>
      <c r="T833" s="429"/>
      <c r="U833" s="429"/>
      <c r="V833" s="429"/>
      <c r="W833" s="429"/>
      <c r="X833" s="429"/>
      <c r="Y833" s="429"/>
      <c r="Z833" s="429"/>
      <c r="AA833" s="429"/>
      <c r="AB833" s="429"/>
      <c r="AC833" s="429"/>
      <c r="AD833" s="429"/>
      <c r="AE833" s="429"/>
      <c r="AF833" s="429"/>
      <c r="AG833" s="429"/>
      <c r="AH833" s="429"/>
      <c r="AI833" s="429"/>
      <c r="AJ833" s="429"/>
      <c r="AK833" s="429"/>
      <c r="AL833" s="429"/>
      <c r="AM833" s="429"/>
      <c r="AN833" s="429"/>
      <c r="AO833" s="429"/>
      <c r="AP833" s="429"/>
      <c r="AQ833" s="429"/>
      <c r="AR833" s="429"/>
      <c r="AS833" s="429"/>
      <c r="AT833" s="429"/>
      <c r="AU833" s="429"/>
      <c r="AV833" s="429"/>
    </row>
    <row r="834" spans="1:48" s="364" customFormat="1" ht="13.15" customHeight="1" x14ac:dyDescent="0.2">
      <c r="A834" s="429"/>
      <c r="D834" s="421"/>
      <c r="F834" s="422"/>
      <c r="G834" s="422"/>
      <c r="H834" s="422"/>
      <c r="I834" s="422"/>
      <c r="J834" s="422"/>
      <c r="K834" s="423"/>
      <c r="M834" s="429"/>
      <c r="N834" s="429"/>
      <c r="O834" s="429"/>
      <c r="P834" s="429"/>
      <c r="Q834" s="429"/>
      <c r="R834" s="429"/>
      <c r="S834" s="429"/>
      <c r="T834" s="429"/>
      <c r="U834" s="429"/>
      <c r="V834" s="429"/>
      <c r="W834" s="429"/>
      <c r="X834" s="429"/>
      <c r="Y834" s="429"/>
      <c r="Z834" s="429"/>
      <c r="AA834" s="429"/>
      <c r="AB834" s="429"/>
      <c r="AC834" s="429"/>
      <c r="AD834" s="429"/>
      <c r="AE834" s="429"/>
      <c r="AF834" s="429"/>
      <c r="AG834" s="429"/>
      <c r="AH834" s="429"/>
      <c r="AI834" s="429"/>
      <c r="AJ834" s="429"/>
      <c r="AK834" s="429"/>
      <c r="AL834" s="429"/>
      <c r="AM834" s="429"/>
      <c r="AN834" s="429"/>
      <c r="AO834" s="429"/>
      <c r="AP834" s="429"/>
      <c r="AQ834" s="429"/>
      <c r="AR834" s="429"/>
      <c r="AS834" s="429"/>
      <c r="AT834" s="429"/>
      <c r="AU834" s="429"/>
      <c r="AV834" s="429"/>
    </row>
    <row r="835" spans="1:48" s="364" customFormat="1" ht="13.15" customHeight="1" x14ac:dyDescent="0.2">
      <c r="A835" s="429"/>
      <c r="D835" s="421"/>
      <c r="F835" s="422"/>
      <c r="G835" s="422"/>
      <c r="H835" s="422"/>
      <c r="I835" s="422"/>
      <c r="J835" s="422"/>
      <c r="K835" s="423"/>
      <c r="M835" s="429"/>
      <c r="N835" s="429"/>
      <c r="O835" s="429"/>
      <c r="P835" s="429"/>
      <c r="Q835" s="429"/>
      <c r="R835" s="429"/>
      <c r="S835" s="429"/>
      <c r="T835" s="429"/>
      <c r="U835" s="429"/>
      <c r="V835" s="429"/>
      <c r="W835" s="429"/>
      <c r="X835" s="429"/>
      <c r="Y835" s="429"/>
      <c r="Z835" s="429"/>
      <c r="AA835" s="429"/>
      <c r="AB835" s="429"/>
      <c r="AC835" s="429"/>
      <c r="AD835" s="429"/>
      <c r="AE835" s="429"/>
      <c r="AF835" s="429"/>
      <c r="AG835" s="429"/>
      <c r="AH835" s="429"/>
      <c r="AI835" s="429"/>
      <c r="AJ835" s="429"/>
      <c r="AK835" s="429"/>
      <c r="AL835" s="429"/>
      <c r="AM835" s="429"/>
      <c r="AN835" s="429"/>
      <c r="AO835" s="429"/>
      <c r="AP835" s="429"/>
      <c r="AQ835" s="429"/>
      <c r="AR835" s="429"/>
      <c r="AS835" s="429"/>
      <c r="AT835" s="429"/>
      <c r="AU835" s="429"/>
      <c r="AV835" s="429"/>
    </row>
    <row r="836" spans="1:48" s="364" customFormat="1" ht="13.15" customHeight="1" x14ac:dyDescent="0.2">
      <c r="A836" s="429"/>
      <c r="D836" s="421"/>
      <c r="F836" s="422"/>
      <c r="G836" s="422"/>
      <c r="H836" s="422"/>
      <c r="I836" s="422"/>
      <c r="J836" s="422"/>
      <c r="K836" s="423"/>
      <c r="M836" s="429"/>
      <c r="N836" s="429"/>
      <c r="O836" s="429"/>
      <c r="P836" s="429"/>
      <c r="Q836" s="429"/>
      <c r="R836" s="429"/>
      <c r="S836" s="429"/>
      <c r="T836" s="429"/>
      <c r="U836" s="429"/>
      <c r="V836" s="429"/>
      <c r="W836" s="429"/>
      <c r="X836" s="429"/>
      <c r="Y836" s="429"/>
      <c r="Z836" s="429"/>
      <c r="AA836" s="429"/>
      <c r="AB836" s="429"/>
      <c r="AC836" s="429"/>
      <c r="AD836" s="429"/>
      <c r="AE836" s="429"/>
      <c r="AF836" s="429"/>
      <c r="AG836" s="429"/>
      <c r="AH836" s="429"/>
      <c r="AI836" s="429"/>
      <c r="AJ836" s="429"/>
      <c r="AK836" s="429"/>
      <c r="AL836" s="429"/>
      <c r="AM836" s="429"/>
      <c r="AN836" s="429"/>
      <c r="AO836" s="429"/>
      <c r="AP836" s="429"/>
      <c r="AQ836" s="429"/>
      <c r="AR836" s="429"/>
      <c r="AS836" s="429"/>
      <c r="AT836" s="429"/>
      <c r="AU836" s="429"/>
      <c r="AV836" s="429"/>
    </row>
    <row r="837" spans="1:48" s="364" customFormat="1" ht="13.15" customHeight="1" x14ac:dyDescent="0.2">
      <c r="A837" s="429"/>
      <c r="D837" s="421"/>
      <c r="F837" s="422"/>
      <c r="G837" s="422"/>
      <c r="H837" s="422"/>
      <c r="I837" s="422"/>
      <c r="J837" s="422"/>
      <c r="K837" s="423"/>
      <c r="M837" s="429"/>
      <c r="N837" s="429"/>
      <c r="O837" s="429"/>
      <c r="P837" s="429"/>
      <c r="Q837" s="429"/>
      <c r="R837" s="429"/>
      <c r="S837" s="429"/>
      <c r="T837" s="429"/>
      <c r="U837" s="429"/>
      <c r="V837" s="429"/>
      <c r="W837" s="429"/>
      <c r="X837" s="429"/>
      <c r="Y837" s="429"/>
      <c r="Z837" s="429"/>
      <c r="AA837" s="429"/>
      <c r="AB837" s="429"/>
      <c r="AC837" s="429"/>
      <c r="AD837" s="429"/>
      <c r="AE837" s="429"/>
      <c r="AF837" s="429"/>
      <c r="AG837" s="429"/>
      <c r="AH837" s="429"/>
      <c r="AI837" s="429"/>
      <c r="AJ837" s="429"/>
      <c r="AK837" s="429"/>
      <c r="AL837" s="429"/>
      <c r="AM837" s="429"/>
      <c r="AN837" s="429"/>
      <c r="AO837" s="429"/>
      <c r="AP837" s="429"/>
      <c r="AQ837" s="429"/>
      <c r="AR837" s="429"/>
      <c r="AS837" s="429"/>
      <c r="AT837" s="429"/>
      <c r="AU837" s="429"/>
      <c r="AV837" s="429"/>
    </row>
    <row r="838" spans="1:48" s="364" customFormat="1" ht="13.15" customHeight="1" x14ac:dyDescent="0.2">
      <c r="A838" s="429"/>
      <c r="D838" s="421"/>
      <c r="F838" s="422"/>
      <c r="G838" s="422"/>
      <c r="H838" s="422"/>
      <c r="I838" s="422"/>
      <c r="J838" s="422"/>
      <c r="K838" s="423"/>
      <c r="M838" s="429"/>
      <c r="N838" s="429"/>
      <c r="O838" s="429"/>
      <c r="P838" s="429"/>
      <c r="Q838" s="429"/>
      <c r="R838" s="429"/>
      <c r="S838" s="429"/>
      <c r="T838" s="429"/>
      <c r="U838" s="429"/>
      <c r="V838" s="429"/>
      <c r="W838" s="429"/>
      <c r="X838" s="429"/>
      <c r="Y838" s="429"/>
      <c r="Z838" s="429"/>
      <c r="AA838" s="429"/>
      <c r="AB838" s="429"/>
      <c r="AC838" s="429"/>
      <c r="AD838" s="429"/>
      <c r="AE838" s="429"/>
      <c r="AF838" s="429"/>
      <c r="AG838" s="429"/>
      <c r="AH838" s="429"/>
      <c r="AI838" s="429"/>
      <c r="AJ838" s="429"/>
      <c r="AK838" s="429"/>
      <c r="AL838" s="429"/>
      <c r="AM838" s="429"/>
      <c r="AN838" s="429"/>
      <c r="AO838" s="429"/>
      <c r="AP838" s="429"/>
      <c r="AQ838" s="429"/>
      <c r="AR838" s="429"/>
      <c r="AS838" s="429"/>
      <c r="AT838" s="429"/>
      <c r="AU838" s="429"/>
      <c r="AV838" s="429"/>
    </row>
    <row r="839" spans="1:48" s="364" customFormat="1" ht="13.15" customHeight="1" x14ac:dyDescent="0.2">
      <c r="A839" s="429"/>
      <c r="D839" s="421"/>
      <c r="F839" s="422"/>
      <c r="G839" s="422"/>
      <c r="H839" s="422"/>
      <c r="I839" s="422"/>
      <c r="J839" s="422"/>
      <c r="K839" s="423"/>
      <c r="M839" s="429"/>
      <c r="N839" s="429"/>
      <c r="O839" s="429"/>
      <c r="P839" s="429"/>
      <c r="Q839" s="429"/>
      <c r="R839" s="429"/>
      <c r="S839" s="429"/>
      <c r="T839" s="429"/>
      <c r="U839" s="429"/>
      <c r="V839" s="429"/>
      <c r="W839" s="429"/>
      <c r="X839" s="429"/>
      <c r="Y839" s="429"/>
      <c r="Z839" s="429"/>
      <c r="AA839" s="429"/>
      <c r="AB839" s="429"/>
      <c r="AC839" s="429"/>
      <c r="AD839" s="429"/>
      <c r="AE839" s="429"/>
      <c r="AF839" s="429"/>
      <c r="AG839" s="429"/>
      <c r="AH839" s="429"/>
      <c r="AI839" s="429"/>
      <c r="AJ839" s="429"/>
      <c r="AK839" s="429"/>
      <c r="AL839" s="429"/>
      <c r="AM839" s="429"/>
      <c r="AN839" s="429"/>
      <c r="AO839" s="429"/>
      <c r="AP839" s="429"/>
      <c r="AQ839" s="429"/>
      <c r="AR839" s="429"/>
      <c r="AS839" s="429"/>
      <c r="AT839" s="429"/>
      <c r="AU839" s="429"/>
      <c r="AV839" s="429"/>
    </row>
    <row r="840" spans="1:48" s="364" customFormat="1" ht="13.15" customHeight="1" x14ac:dyDescent="0.2">
      <c r="A840" s="429"/>
      <c r="D840" s="421"/>
      <c r="F840" s="422"/>
      <c r="G840" s="422"/>
      <c r="H840" s="422"/>
      <c r="I840" s="422"/>
      <c r="J840" s="422"/>
      <c r="K840" s="423"/>
      <c r="M840" s="429"/>
      <c r="N840" s="429"/>
      <c r="O840" s="429"/>
      <c r="P840" s="429"/>
      <c r="Q840" s="429"/>
      <c r="R840" s="429"/>
      <c r="S840" s="429"/>
      <c r="T840" s="429"/>
      <c r="U840" s="429"/>
      <c r="V840" s="429"/>
      <c r="W840" s="429"/>
      <c r="X840" s="429"/>
      <c r="Y840" s="429"/>
      <c r="Z840" s="429"/>
      <c r="AA840" s="429"/>
      <c r="AB840" s="429"/>
      <c r="AC840" s="429"/>
      <c r="AD840" s="429"/>
      <c r="AE840" s="429"/>
      <c r="AF840" s="429"/>
      <c r="AG840" s="429"/>
      <c r="AH840" s="429"/>
      <c r="AI840" s="429"/>
      <c r="AJ840" s="429"/>
      <c r="AK840" s="429"/>
      <c r="AL840" s="429"/>
      <c r="AM840" s="429"/>
      <c r="AN840" s="429"/>
      <c r="AO840" s="429"/>
      <c r="AP840" s="429"/>
      <c r="AQ840" s="429"/>
      <c r="AR840" s="429"/>
      <c r="AS840" s="429"/>
      <c r="AT840" s="429"/>
      <c r="AU840" s="429"/>
      <c r="AV840" s="429"/>
    </row>
    <row r="841" spans="1:48" s="364" customFormat="1" ht="13.15" customHeight="1" x14ac:dyDescent="0.2">
      <c r="A841" s="429"/>
      <c r="D841" s="421"/>
      <c r="F841" s="422"/>
      <c r="G841" s="422"/>
      <c r="H841" s="422"/>
      <c r="I841" s="422"/>
      <c r="J841" s="422"/>
      <c r="K841" s="423"/>
      <c r="M841" s="429"/>
      <c r="N841" s="429"/>
      <c r="O841" s="429"/>
      <c r="P841" s="429"/>
      <c r="Q841" s="429"/>
      <c r="R841" s="429"/>
      <c r="S841" s="429"/>
      <c r="T841" s="429"/>
      <c r="U841" s="429"/>
      <c r="V841" s="429"/>
      <c r="W841" s="429"/>
      <c r="X841" s="429"/>
      <c r="Y841" s="429"/>
      <c r="Z841" s="429"/>
      <c r="AA841" s="429"/>
      <c r="AB841" s="429"/>
      <c r="AC841" s="429"/>
      <c r="AD841" s="429"/>
      <c r="AE841" s="429"/>
      <c r="AF841" s="429"/>
      <c r="AG841" s="429"/>
      <c r="AH841" s="429"/>
      <c r="AI841" s="429"/>
      <c r="AJ841" s="429"/>
      <c r="AK841" s="429"/>
      <c r="AL841" s="429"/>
      <c r="AM841" s="429"/>
      <c r="AN841" s="429"/>
      <c r="AO841" s="429"/>
      <c r="AP841" s="429"/>
      <c r="AQ841" s="429"/>
      <c r="AR841" s="429"/>
      <c r="AS841" s="429"/>
      <c r="AT841" s="429"/>
      <c r="AU841" s="429"/>
      <c r="AV841" s="429"/>
    </row>
    <row r="842" spans="1:48" s="364" customFormat="1" ht="13.15" customHeight="1" x14ac:dyDescent="0.2">
      <c r="A842" s="429"/>
      <c r="D842" s="421"/>
      <c r="F842" s="422"/>
      <c r="G842" s="422"/>
      <c r="H842" s="422"/>
      <c r="I842" s="422"/>
      <c r="J842" s="422"/>
      <c r="K842" s="423"/>
      <c r="M842" s="429"/>
      <c r="N842" s="429"/>
      <c r="O842" s="429"/>
      <c r="P842" s="429"/>
      <c r="Q842" s="429"/>
      <c r="R842" s="429"/>
      <c r="S842" s="429"/>
      <c r="T842" s="429"/>
      <c r="U842" s="429"/>
      <c r="V842" s="429"/>
      <c r="W842" s="429"/>
      <c r="X842" s="429"/>
      <c r="Y842" s="429"/>
      <c r="Z842" s="429"/>
      <c r="AA842" s="429"/>
      <c r="AB842" s="429"/>
      <c r="AC842" s="429"/>
      <c r="AD842" s="429"/>
      <c r="AE842" s="429"/>
      <c r="AF842" s="429"/>
      <c r="AG842" s="429"/>
      <c r="AH842" s="429"/>
      <c r="AI842" s="429"/>
      <c r="AJ842" s="429"/>
      <c r="AK842" s="429"/>
      <c r="AL842" s="429"/>
      <c r="AM842" s="429"/>
      <c r="AN842" s="429"/>
      <c r="AO842" s="429"/>
      <c r="AP842" s="429"/>
      <c r="AQ842" s="429"/>
      <c r="AR842" s="429"/>
      <c r="AS842" s="429"/>
      <c r="AT842" s="429"/>
      <c r="AU842" s="429"/>
      <c r="AV842" s="429"/>
    </row>
    <row r="843" spans="1:48" s="364" customFormat="1" ht="13.15" customHeight="1" x14ac:dyDescent="0.2">
      <c r="A843" s="429"/>
      <c r="D843" s="421"/>
      <c r="F843" s="422"/>
      <c r="G843" s="422"/>
      <c r="H843" s="422"/>
      <c r="I843" s="422"/>
      <c r="J843" s="422"/>
      <c r="K843" s="423"/>
      <c r="M843" s="429"/>
      <c r="N843" s="429"/>
      <c r="O843" s="429"/>
      <c r="P843" s="429"/>
      <c r="Q843" s="429"/>
      <c r="R843" s="429"/>
      <c r="S843" s="429"/>
      <c r="T843" s="429"/>
      <c r="U843" s="429"/>
      <c r="V843" s="429"/>
      <c r="W843" s="429"/>
      <c r="X843" s="429"/>
      <c r="Y843" s="429"/>
      <c r="Z843" s="429"/>
      <c r="AA843" s="429"/>
      <c r="AB843" s="429"/>
      <c r="AC843" s="429"/>
      <c r="AD843" s="429"/>
      <c r="AE843" s="429"/>
      <c r="AF843" s="429"/>
      <c r="AG843" s="429"/>
      <c r="AH843" s="429"/>
      <c r="AI843" s="429"/>
      <c r="AJ843" s="429"/>
      <c r="AK843" s="429"/>
      <c r="AL843" s="429"/>
      <c r="AM843" s="429"/>
      <c r="AN843" s="429"/>
      <c r="AO843" s="429"/>
      <c r="AP843" s="429"/>
      <c r="AQ843" s="429"/>
      <c r="AR843" s="429"/>
      <c r="AS843" s="429"/>
      <c r="AT843" s="429"/>
      <c r="AU843" s="429"/>
      <c r="AV843" s="429"/>
    </row>
    <row r="844" spans="1:48" s="364" customFormat="1" ht="13.15" customHeight="1" x14ac:dyDescent="0.2">
      <c r="A844" s="429"/>
      <c r="D844" s="421"/>
      <c r="F844" s="422"/>
      <c r="G844" s="422"/>
      <c r="H844" s="422"/>
      <c r="I844" s="422"/>
      <c r="J844" s="422"/>
      <c r="K844" s="423"/>
      <c r="M844" s="429"/>
      <c r="N844" s="429"/>
      <c r="O844" s="429"/>
      <c r="P844" s="429"/>
      <c r="Q844" s="429"/>
      <c r="R844" s="429"/>
      <c r="S844" s="429"/>
      <c r="T844" s="429"/>
      <c r="U844" s="429"/>
      <c r="V844" s="429"/>
      <c r="W844" s="429"/>
      <c r="X844" s="429"/>
      <c r="Y844" s="429"/>
      <c r="Z844" s="429"/>
      <c r="AA844" s="429"/>
      <c r="AB844" s="429"/>
      <c r="AC844" s="429"/>
      <c r="AD844" s="429"/>
      <c r="AE844" s="429"/>
      <c r="AF844" s="429"/>
      <c r="AG844" s="429"/>
      <c r="AH844" s="429"/>
      <c r="AI844" s="429"/>
      <c r="AJ844" s="429"/>
      <c r="AK844" s="429"/>
      <c r="AL844" s="429"/>
      <c r="AM844" s="429"/>
      <c r="AN844" s="429"/>
      <c r="AO844" s="429"/>
      <c r="AP844" s="429"/>
      <c r="AQ844" s="429"/>
      <c r="AR844" s="429"/>
      <c r="AS844" s="429"/>
      <c r="AT844" s="429"/>
      <c r="AU844" s="429"/>
      <c r="AV844" s="429"/>
    </row>
    <row r="845" spans="1:48" s="364" customFormat="1" ht="13.15" customHeight="1" x14ac:dyDescent="0.2">
      <c r="A845" s="429"/>
      <c r="D845" s="421"/>
      <c r="F845" s="422"/>
      <c r="G845" s="422"/>
      <c r="H845" s="422"/>
      <c r="I845" s="422"/>
      <c r="J845" s="422"/>
      <c r="K845" s="423"/>
      <c r="M845" s="429"/>
      <c r="N845" s="429"/>
      <c r="O845" s="429"/>
      <c r="P845" s="429"/>
      <c r="Q845" s="429"/>
      <c r="R845" s="429"/>
      <c r="S845" s="429"/>
      <c r="T845" s="429"/>
      <c r="U845" s="429"/>
      <c r="V845" s="429"/>
      <c r="W845" s="429"/>
      <c r="X845" s="429"/>
      <c r="Y845" s="429"/>
      <c r="Z845" s="429"/>
      <c r="AA845" s="429"/>
      <c r="AB845" s="429"/>
      <c r="AC845" s="429"/>
      <c r="AD845" s="429"/>
      <c r="AE845" s="429"/>
      <c r="AF845" s="429"/>
      <c r="AG845" s="429"/>
      <c r="AH845" s="429"/>
      <c r="AI845" s="429"/>
      <c r="AJ845" s="429"/>
      <c r="AK845" s="429"/>
      <c r="AL845" s="429"/>
      <c r="AM845" s="429"/>
      <c r="AN845" s="429"/>
      <c r="AO845" s="429"/>
      <c r="AP845" s="429"/>
      <c r="AQ845" s="429"/>
      <c r="AR845" s="429"/>
      <c r="AS845" s="429"/>
      <c r="AT845" s="429"/>
      <c r="AU845" s="429"/>
      <c r="AV845" s="429"/>
    </row>
    <row r="846" spans="1:48" s="364" customFormat="1" ht="13.15" customHeight="1" x14ac:dyDescent="0.2">
      <c r="A846" s="429"/>
      <c r="D846" s="421"/>
      <c r="F846" s="422"/>
      <c r="G846" s="422"/>
      <c r="H846" s="422"/>
      <c r="I846" s="422"/>
      <c r="J846" s="422"/>
      <c r="K846" s="423"/>
      <c r="M846" s="429"/>
      <c r="N846" s="429"/>
      <c r="O846" s="429"/>
      <c r="P846" s="429"/>
      <c r="Q846" s="429"/>
      <c r="R846" s="429"/>
      <c r="S846" s="429"/>
      <c r="T846" s="429"/>
      <c r="U846" s="429"/>
      <c r="V846" s="429"/>
      <c r="W846" s="429"/>
      <c r="X846" s="429"/>
      <c r="Y846" s="429"/>
      <c r="Z846" s="429"/>
      <c r="AA846" s="429"/>
      <c r="AB846" s="429"/>
      <c r="AC846" s="429"/>
      <c r="AD846" s="429"/>
      <c r="AE846" s="429"/>
      <c r="AF846" s="429"/>
      <c r="AG846" s="429"/>
      <c r="AH846" s="429"/>
      <c r="AI846" s="429"/>
      <c r="AJ846" s="429"/>
      <c r="AK846" s="429"/>
      <c r="AL846" s="429"/>
      <c r="AM846" s="429"/>
      <c r="AN846" s="429"/>
      <c r="AO846" s="429"/>
      <c r="AP846" s="429"/>
      <c r="AQ846" s="429"/>
      <c r="AR846" s="429"/>
      <c r="AS846" s="429"/>
      <c r="AT846" s="429"/>
      <c r="AU846" s="429"/>
      <c r="AV846" s="429"/>
    </row>
    <row r="847" spans="1:48" s="364" customFormat="1" ht="13.15" customHeight="1" x14ac:dyDescent="0.2">
      <c r="A847" s="429"/>
      <c r="D847" s="421"/>
      <c r="F847" s="422"/>
      <c r="G847" s="422"/>
      <c r="H847" s="422"/>
      <c r="I847" s="422"/>
      <c r="J847" s="422"/>
      <c r="K847" s="423"/>
      <c r="M847" s="429"/>
      <c r="N847" s="429"/>
      <c r="O847" s="429"/>
      <c r="P847" s="429"/>
      <c r="Q847" s="429"/>
      <c r="R847" s="429"/>
      <c r="S847" s="429"/>
      <c r="T847" s="429"/>
      <c r="U847" s="429"/>
      <c r="V847" s="429"/>
      <c r="W847" s="429"/>
      <c r="X847" s="429"/>
      <c r="Y847" s="429"/>
      <c r="Z847" s="429"/>
      <c r="AA847" s="429"/>
      <c r="AB847" s="429"/>
      <c r="AC847" s="429"/>
      <c r="AD847" s="429"/>
      <c r="AE847" s="429"/>
      <c r="AF847" s="429"/>
      <c r="AG847" s="429"/>
      <c r="AH847" s="429"/>
      <c r="AI847" s="429"/>
      <c r="AJ847" s="429"/>
      <c r="AK847" s="429"/>
      <c r="AL847" s="429"/>
      <c r="AM847" s="429"/>
      <c r="AN847" s="429"/>
      <c r="AO847" s="429"/>
      <c r="AP847" s="429"/>
      <c r="AQ847" s="429"/>
      <c r="AR847" s="429"/>
      <c r="AS847" s="429"/>
      <c r="AT847" s="429"/>
      <c r="AU847" s="429"/>
      <c r="AV847" s="429"/>
    </row>
    <row r="848" spans="1:48" s="364" customFormat="1" ht="13.15" customHeight="1" x14ac:dyDescent="0.2">
      <c r="A848" s="429"/>
      <c r="D848" s="421"/>
      <c r="F848" s="422"/>
      <c r="G848" s="422"/>
      <c r="H848" s="422"/>
      <c r="I848" s="422"/>
      <c r="J848" s="422"/>
      <c r="K848" s="423"/>
      <c r="M848" s="429"/>
      <c r="N848" s="429"/>
      <c r="O848" s="429"/>
      <c r="P848" s="429"/>
      <c r="Q848" s="429"/>
      <c r="R848" s="429"/>
      <c r="S848" s="429"/>
      <c r="T848" s="429"/>
      <c r="U848" s="429"/>
      <c r="V848" s="429"/>
      <c r="W848" s="429"/>
      <c r="X848" s="429"/>
      <c r="Y848" s="429"/>
      <c r="Z848" s="429"/>
      <c r="AA848" s="429"/>
      <c r="AB848" s="429"/>
      <c r="AC848" s="429"/>
      <c r="AD848" s="429"/>
      <c r="AE848" s="429"/>
      <c r="AF848" s="429"/>
      <c r="AG848" s="429"/>
      <c r="AH848" s="429"/>
      <c r="AI848" s="429"/>
      <c r="AJ848" s="429"/>
      <c r="AK848" s="429"/>
      <c r="AL848" s="429"/>
      <c r="AM848" s="429"/>
      <c r="AN848" s="429"/>
      <c r="AO848" s="429"/>
      <c r="AP848" s="429"/>
      <c r="AQ848" s="429"/>
      <c r="AR848" s="429"/>
      <c r="AS848" s="429"/>
      <c r="AT848" s="429"/>
      <c r="AU848" s="429"/>
      <c r="AV848" s="429"/>
    </row>
    <row r="849" spans="1:48" s="364" customFormat="1" ht="13.15" customHeight="1" x14ac:dyDescent="0.2">
      <c r="A849" s="429"/>
      <c r="D849" s="421"/>
      <c r="F849" s="422"/>
      <c r="G849" s="422"/>
      <c r="H849" s="422"/>
      <c r="I849" s="422"/>
      <c r="J849" s="422"/>
      <c r="K849" s="423"/>
      <c r="M849" s="429"/>
      <c r="N849" s="429"/>
      <c r="O849" s="429"/>
      <c r="P849" s="429"/>
      <c r="Q849" s="429"/>
      <c r="R849" s="429"/>
      <c r="S849" s="429"/>
      <c r="T849" s="429"/>
      <c r="U849" s="429"/>
      <c r="V849" s="429"/>
      <c r="W849" s="429"/>
      <c r="X849" s="429"/>
      <c r="Y849" s="429"/>
      <c r="Z849" s="429"/>
      <c r="AA849" s="429"/>
      <c r="AB849" s="429"/>
      <c r="AC849" s="429"/>
      <c r="AD849" s="429"/>
      <c r="AE849" s="429"/>
      <c r="AF849" s="429"/>
      <c r="AG849" s="429"/>
      <c r="AH849" s="429"/>
      <c r="AI849" s="429"/>
      <c r="AJ849" s="429"/>
      <c r="AK849" s="429"/>
      <c r="AL849" s="429"/>
      <c r="AM849" s="429"/>
      <c r="AN849" s="429"/>
      <c r="AO849" s="429"/>
      <c r="AP849" s="429"/>
      <c r="AQ849" s="429"/>
      <c r="AR849" s="429"/>
      <c r="AS849" s="429"/>
      <c r="AT849" s="429"/>
      <c r="AU849" s="429"/>
      <c r="AV849" s="429"/>
    </row>
    <row r="850" spans="1:48" s="364" customFormat="1" ht="13.15" customHeight="1" x14ac:dyDescent="0.2">
      <c r="A850" s="429"/>
      <c r="D850" s="421"/>
      <c r="F850" s="422"/>
      <c r="G850" s="422"/>
      <c r="H850" s="422"/>
      <c r="I850" s="422"/>
      <c r="J850" s="422"/>
      <c r="K850" s="423"/>
      <c r="M850" s="429"/>
      <c r="N850" s="429"/>
      <c r="O850" s="429"/>
      <c r="P850" s="429"/>
      <c r="Q850" s="429"/>
      <c r="R850" s="429"/>
      <c r="S850" s="429"/>
      <c r="T850" s="429"/>
      <c r="U850" s="429"/>
      <c r="V850" s="429"/>
      <c r="W850" s="429"/>
      <c r="X850" s="429"/>
      <c r="Y850" s="429"/>
      <c r="Z850" s="429"/>
      <c r="AA850" s="429"/>
      <c r="AB850" s="429"/>
      <c r="AC850" s="429"/>
      <c r="AD850" s="429"/>
      <c r="AE850" s="429"/>
      <c r="AF850" s="429"/>
      <c r="AG850" s="429"/>
      <c r="AH850" s="429"/>
      <c r="AI850" s="429"/>
      <c r="AJ850" s="429"/>
      <c r="AK850" s="429"/>
      <c r="AL850" s="429"/>
      <c r="AM850" s="429"/>
      <c r="AN850" s="429"/>
      <c r="AO850" s="429"/>
      <c r="AP850" s="429"/>
      <c r="AQ850" s="429"/>
      <c r="AR850" s="429"/>
      <c r="AS850" s="429"/>
      <c r="AT850" s="429"/>
      <c r="AU850" s="429"/>
      <c r="AV850" s="429"/>
    </row>
    <row r="851" spans="1:48" s="364" customFormat="1" ht="13.15" customHeight="1" x14ac:dyDescent="0.2">
      <c r="A851" s="429"/>
      <c r="D851" s="421"/>
      <c r="F851" s="422"/>
      <c r="G851" s="422"/>
      <c r="H851" s="422"/>
      <c r="I851" s="422"/>
      <c r="J851" s="422"/>
      <c r="K851" s="423"/>
      <c r="M851" s="429"/>
      <c r="N851" s="429"/>
      <c r="O851" s="429"/>
      <c r="P851" s="429"/>
      <c r="Q851" s="429"/>
      <c r="R851" s="429"/>
      <c r="S851" s="429"/>
      <c r="T851" s="429"/>
      <c r="U851" s="429"/>
      <c r="V851" s="429"/>
      <c r="W851" s="429"/>
      <c r="X851" s="429"/>
      <c r="Y851" s="429"/>
      <c r="Z851" s="429"/>
      <c r="AA851" s="429"/>
      <c r="AB851" s="429"/>
      <c r="AC851" s="429"/>
      <c r="AD851" s="429"/>
      <c r="AE851" s="429"/>
      <c r="AF851" s="429"/>
      <c r="AG851" s="429"/>
      <c r="AH851" s="429"/>
      <c r="AI851" s="429"/>
      <c r="AJ851" s="429"/>
      <c r="AK851" s="429"/>
      <c r="AL851" s="429"/>
      <c r="AM851" s="429"/>
      <c r="AN851" s="429"/>
      <c r="AO851" s="429"/>
      <c r="AP851" s="429"/>
      <c r="AQ851" s="429"/>
      <c r="AR851" s="429"/>
      <c r="AS851" s="429"/>
      <c r="AT851" s="429"/>
      <c r="AU851" s="429"/>
      <c r="AV851" s="429"/>
    </row>
    <row r="852" spans="1:48" s="364" customFormat="1" ht="13.15" customHeight="1" x14ac:dyDescent="0.2">
      <c r="A852" s="429"/>
      <c r="D852" s="421"/>
      <c r="F852" s="422"/>
      <c r="G852" s="422"/>
      <c r="H852" s="422"/>
      <c r="I852" s="422"/>
      <c r="J852" s="422"/>
      <c r="K852" s="423"/>
      <c r="M852" s="429"/>
      <c r="N852" s="429"/>
      <c r="O852" s="429"/>
      <c r="P852" s="429"/>
      <c r="Q852" s="429"/>
      <c r="R852" s="429"/>
      <c r="S852" s="429"/>
      <c r="T852" s="429"/>
      <c r="U852" s="429"/>
      <c r="V852" s="429"/>
      <c r="W852" s="429"/>
      <c r="X852" s="429"/>
      <c r="Y852" s="429"/>
      <c r="Z852" s="429"/>
      <c r="AA852" s="429"/>
      <c r="AB852" s="429"/>
      <c r="AC852" s="429"/>
      <c r="AD852" s="429"/>
      <c r="AE852" s="429"/>
      <c r="AF852" s="429"/>
      <c r="AG852" s="429"/>
      <c r="AH852" s="429"/>
      <c r="AI852" s="429"/>
      <c r="AJ852" s="429"/>
      <c r="AK852" s="429"/>
      <c r="AL852" s="429"/>
      <c r="AM852" s="429"/>
      <c r="AN852" s="429"/>
      <c r="AO852" s="429"/>
      <c r="AP852" s="429"/>
      <c r="AQ852" s="429"/>
      <c r="AR852" s="429"/>
      <c r="AS852" s="429"/>
      <c r="AT852" s="429"/>
      <c r="AU852" s="429"/>
      <c r="AV852" s="429"/>
    </row>
    <row r="853" spans="1:48" s="364" customFormat="1" ht="13.15" customHeight="1" x14ac:dyDescent="0.2">
      <c r="A853" s="429"/>
      <c r="D853" s="421"/>
      <c r="F853" s="422"/>
      <c r="G853" s="422"/>
      <c r="H853" s="422"/>
      <c r="I853" s="422"/>
      <c r="J853" s="422"/>
      <c r="K853" s="423"/>
      <c r="M853" s="429"/>
      <c r="N853" s="429"/>
      <c r="O853" s="429"/>
      <c r="P853" s="429"/>
      <c r="Q853" s="429"/>
      <c r="R853" s="429"/>
      <c r="S853" s="429"/>
      <c r="T853" s="429"/>
      <c r="U853" s="429"/>
      <c r="V853" s="429"/>
      <c r="W853" s="429"/>
      <c r="X853" s="429"/>
      <c r="Y853" s="429"/>
      <c r="Z853" s="429"/>
      <c r="AA853" s="429"/>
      <c r="AB853" s="429"/>
      <c r="AC853" s="429"/>
      <c r="AD853" s="429"/>
      <c r="AE853" s="429"/>
      <c r="AF853" s="429"/>
      <c r="AG853" s="429"/>
      <c r="AH853" s="429"/>
      <c r="AI853" s="429"/>
      <c r="AJ853" s="429"/>
      <c r="AK853" s="429"/>
      <c r="AL853" s="429"/>
      <c r="AM853" s="429"/>
      <c r="AN853" s="429"/>
      <c r="AO853" s="429"/>
      <c r="AP853" s="429"/>
      <c r="AQ853" s="429"/>
      <c r="AR853" s="429"/>
      <c r="AS853" s="429"/>
      <c r="AT853" s="429"/>
      <c r="AU853" s="429"/>
      <c r="AV853" s="429"/>
    </row>
    <row r="854" spans="1:48" s="364" customFormat="1" ht="13.15" customHeight="1" x14ac:dyDescent="0.2">
      <c r="A854" s="429"/>
      <c r="D854" s="421"/>
      <c r="F854" s="422"/>
      <c r="G854" s="422"/>
      <c r="H854" s="422"/>
      <c r="I854" s="422"/>
      <c r="J854" s="422"/>
      <c r="K854" s="423"/>
      <c r="M854" s="429"/>
      <c r="N854" s="429"/>
      <c r="O854" s="429"/>
      <c r="P854" s="429"/>
      <c r="Q854" s="429"/>
      <c r="R854" s="429"/>
      <c r="S854" s="429"/>
      <c r="T854" s="429"/>
      <c r="U854" s="429"/>
      <c r="V854" s="429"/>
      <c r="W854" s="429"/>
      <c r="X854" s="429"/>
      <c r="Y854" s="429"/>
      <c r="Z854" s="429"/>
      <c r="AA854" s="429"/>
      <c r="AB854" s="429"/>
      <c r="AC854" s="429"/>
      <c r="AD854" s="429"/>
      <c r="AE854" s="429"/>
      <c r="AF854" s="429"/>
      <c r="AG854" s="429"/>
      <c r="AH854" s="429"/>
      <c r="AI854" s="429"/>
      <c r="AJ854" s="429"/>
      <c r="AK854" s="429"/>
      <c r="AL854" s="429"/>
      <c r="AM854" s="429"/>
      <c r="AN854" s="429"/>
      <c r="AO854" s="429"/>
      <c r="AP854" s="429"/>
      <c r="AQ854" s="429"/>
      <c r="AR854" s="429"/>
      <c r="AS854" s="429"/>
      <c r="AT854" s="429"/>
      <c r="AU854" s="429"/>
      <c r="AV854" s="429"/>
    </row>
    <row r="855" spans="1:48" s="364" customFormat="1" ht="13.15" customHeight="1" x14ac:dyDescent="0.2">
      <c r="A855" s="429"/>
      <c r="D855" s="421"/>
      <c r="F855" s="422"/>
      <c r="G855" s="422"/>
      <c r="H855" s="422"/>
      <c r="I855" s="422"/>
      <c r="J855" s="422"/>
      <c r="K855" s="423"/>
      <c r="M855" s="429"/>
      <c r="N855" s="429"/>
      <c r="O855" s="429"/>
      <c r="P855" s="429"/>
      <c r="Q855" s="429"/>
      <c r="R855" s="429"/>
      <c r="S855" s="429"/>
      <c r="T855" s="429"/>
      <c r="U855" s="429"/>
      <c r="V855" s="429"/>
      <c r="W855" s="429"/>
      <c r="X855" s="429"/>
      <c r="Y855" s="429"/>
      <c r="Z855" s="429"/>
      <c r="AA855" s="429"/>
      <c r="AB855" s="429"/>
      <c r="AC855" s="429"/>
      <c r="AD855" s="429"/>
      <c r="AE855" s="429"/>
      <c r="AF855" s="429"/>
      <c r="AG855" s="429"/>
      <c r="AH855" s="429"/>
      <c r="AI855" s="429"/>
      <c r="AJ855" s="429"/>
      <c r="AK855" s="429"/>
      <c r="AL855" s="429"/>
      <c r="AM855" s="429"/>
      <c r="AN855" s="429"/>
      <c r="AO855" s="429"/>
      <c r="AP855" s="429"/>
      <c r="AQ855" s="429"/>
      <c r="AR855" s="429"/>
      <c r="AS855" s="429"/>
      <c r="AT855" s="429"/>
      <c r="AU855" s="429"/>
      <c r="AV855" s="429"/>
    </row>
    <row r="856" spans="1:48" s="364" customFormat="1" ht="13.15" customHeight="1" x14ac:dyDescent="0.2">
      <c r="A856" s="429"/>
      <c r="D856" s="421"/>
      <c r="F856" s="422"/>
      <c r="G856" s="422"/>
      <c r="H856" s="422"/>
      <c r="I856" s="422"/>
      <c r="J856" s="422"/>
      <c r="K856" s="423"/>
      <c r="M856" s="429"/>
      <c r="N856" s="429"/>
      <c r="O856" s="429"/>
      <c r="P856" s="429"/>
      <c r="Q856" s="429"/>
      <c r="R856" s="429"/>
      <c r="S856" s="429"/>
      <c r="T856" s="429"/>
      <c r="U856" s="429"/>
      <c r="V856" s="429"/>
      <c r="W856" s="429"/>
      <c r="X856" s="429"/>
      <c r="Y856" s="429"/>
      <c r="Z856" s="429"/>
      <c r="AA856" s="429"/>
      <c r="AB856" s="429"/>
      <c r="AC856" s="429"/>
      <c r="AD856" s="429"/>
      <c r="AE856" s="429"/>
      <c r="AF856" s="429"/>
      <c r="AG856" s="429"/>
      <c r="AH856" s="429"/>
      <c r="AI856" s="429"/>
      <c r="AJ856" s="429"/>
      <c r="AK856" s="429"/>
      <c r="AL856" s="429"/>
      <c r="AM856" s="429"/>
      <c r="AN856" s="429"/>
      <c r="AO856" s="429"/>
      <c r="AP856" s="429"/>
      <c r="AQ856" s="429"/>
      <c r="AR856" s="429"/>
      <c r="AS856" s="429"/>
      <c r="AT856" s="429"/>
      <c r="AU856" s="429"/>
      <c r="AV856" s="429"/>
    </row>
    <row r="857" spans="1:48" s="364" customFormat="1" ht="13.15" customHeight="1" x14ac:dyDescent="0.2">
      <c r="A857" s="429"/>
      <c r="D857" s="421"/>
      <c r="F857" s="422"/>
      <c r="G857" s="422"/>
      <c r="H857" s="422"/>
      <c r="I857" s="422"/>
      <c r="J857" s="422"/>
      <c r="K857" s="423"/>
      <c r="M857" s="429"/>
      <c r="N857" s="429"/>
      <c r="O857" s="429"/>
      <c r="P857" s="429"/>
      <c r="Q857" s="429"/>
      <c r="R857" s="429"/>
      <c r="S857" s="429"/>
      <c r="T857" s="429"/>
      <c r="U857" s="429"/>
      <c r="V857" s="429"/>
      <c r="W857" s="429"/>
      <c r="X857" s="429"/>
      <c r="Y857" s="429"/>
      <c r="Z857" s="429"/>
      <c r="AA857" s="429"/>
      <c r="AB857" s="429"/>
      <c r="AC857" s="429"/>
      <c r="AD857" s="429"/>
      <c r="AE857" s="429"/>
      <c r="AF857" s="429"/>
      <c r="AG857" s="429"/>
      <c r="AH857" s="429"/>
      <c r="AI857" s="429"/>
      <c r="AJ857" s="429"/>
      <c r="AK857" s="429"/>
      <c r="AL857" s="429"/>
      <c r="AM857" s="429"/>
      <c r="AN857" s="429"/>
      <c r="AO857" s="429"/>
      <c r="AP857" s="429"/>
      <c r="AQ857" s="429"/>
      <c r="AR857" s="429"/>
      <c r="AS857" s="429"/>
      <c r="AT857" s="429"/>
      <c r="AU857" s="429"/>
      <c r="AV857" s="429"/>
    </row>
    <row r="858" spans="1:48" s="364" customFormat="1" ht="13.15" customHeight="1" x14ac:dyDescent="0.2">
      <c r="A858" s="429"/>
      <c r="D858" s="421"/>
      <c r="F858" s="422"/>
      <c r="G858" s="422"/>
      <c r="H858" s="422"/>
      <c r="I858" s="422"/>
      <c r="J858" s="422"/>
      <c r="K858" s="423"/>
      <c r="M858" s="429"/>
      <c r="N858" s="429"/>
      <c r="O858" s="429"/>
      <c r="P858" s="429"/>
      <c r="Q858" s="429"/>
      <c r="R858" s="429"/>
      <c r="S858" s="429"/>
      <c r="T858" s="429"/>
      <c r="U858" s="429"/>
      <c r="V858" s="429"/>
      <c r="W858" s="429"/>
      <c r="X858" s="429"/>
      <c r="Y858" s="429"/>
      <c r="Z858" s="429"/>
      <c r="AA858" s="429"/>
      <c r="AB858" s="429"/>
      <c r="AC858" s="429"/>
      <c r="AD858" s="429"/>
      <c r="AE858" s="429"/>
      <c r="AF858" s="429"/>
      <c r="AG858" s="429"/>
      <c r="AH858" s="429"/>
      <c r="AI858" s="429"/>
      <c r="AJ858" s="429"/>
      <c r="AK858" s="429"/>
      <c r="AL858" s="429"/>
      <c r="AM858" s="429"/>
      <c r="AN858" s="429"/>
      <c r="AO858" s="429"/>
      <c r="AP858" s="429"/>
      <c r="AQ858" s="429"/>
      <c r="AR858" s="429"/>
      <c r="AS858" s="429"/>
      <c r="AT858" s="429"/>
      <c r="AU858" s="429"/>
      <c r="AV858" s="429"/>
    </row>
    <row r="859" spans="1:48" s="364" customFormat="1" ht="13.15" customHeight="1" x14ac:dyDescent="0.2">
      <c r="A859" s="429"/>
      <c r="D859" s="421"/>
      <c r="F859" s="422"/>
      <c r="G859" s="422"/>
      <c r="H859" s="422"/>
      <c r="I859" s="422"/>
      <c r="J859" s="422"/>
      <c r="K859" s="423"/>
      <c r="M859" s="429"/>
      <c r="N859" s="429"/>
      <c r="O859" s="429"/>
      <c r="P859" s="429"/>
      <c r="Q859" s="429"/>
      <c r="R859" s="429"/>
      <c r="S859" s="429"/>
      <c r="T859" s="429"/>
      <c r="U859" s="429"/>
      <c r="V859" s="429"/>
      <c r="W859" s="429"/>
      <c r="X859" s="429"/>
      <c r="Y859" s="429"/>
      <c r="Z859" s="429"/>
      <c r="AA859" s="429"/>
      <c r="AB859" s="429"/>
      <c r="AC859" s="429"/>
      <c r="AD859" s="429"/>
      <c r="AE859" s="429"/>
      <c r="AF859" s="429"/>
      <c r="AG859" s="429"/>
      <c r="AH859" s="429"/>
      <c r="AI859" s="429"/>
      <c r="AJ859" s="429"/>
      <c r="AK859" s="429"/>
      <c r="AL859" s="429"/>
      <c r="AM859" s="429"/>
      <c r="AN859" s="429"/>
      <c r="AO859" s="429"/>
      <c r="AP859" s="429"/>
      <c r="AQ859" s="429"/>
      <c r="AR859" s="429"/>
      <c r="AS859" s="429"/>
      <c r="AT859" s="429"/>
      <c r="AU859" s="429"/>
      <c r="AV859" s="429"/>
    </row>
    <row r="860" spans="1:48" s="364" customFormat="1" ht="13.15" customHeight="1" x14ac:dyDescent="0.2">
      <c r="A860" s="429"/>
      <c r="D860" s="421"/>
      <c r="F860" s="422"/>
      <c r="G860" s="422"/>
      <c r="H860" s="422"/>
      <c r="I860" s="422"/>
      <c r="J860" s="422"/>
      <c r="K860" s="423"/>
      <c r="M860" s="429"/>
      <c r="N860" s="429"/>
      <c r="O860" s="429"/>
      <c r="P860" s="429"/>
      <c r="Q860" s="429"/>
      <c r="R860" s="429"/>
      <c r="S860" s="429"/>
      <c r="T860" s="429"/>
      <c r="U860" s="429"/>
      <c r="V860" s="429"/>
      <c r="W860" s="429"/>
      <c r="X860" s="429"/>
      <c r="Y860" s="429"/>
      <c r="Z860" s="429"/>
      <c r="AA860" s="429"/>
      <c r="AB860" s="429"/>
      <c r="AC860" s="429"/>
      <c r="AD860" s="429"/>
      <c r="AE860" s="429"/>
      <c r="AF860" s="429"/>
      <c r="AG860" s="429"/>
      <c r="AH860" s="429"/>
      <c r="AI860" s="429"/>
      <c r="AJ860" s="429"/>
      <c r="AK860" s="429"/>
      <c r="AL860" s="429"/>
      <c r="AM860" s="429"/>
      <c r="AN860" s="429"/>
      <c r="AO860" s="429"/>
      <c r="AP860" s="429"/>
      <c r="AQ860" s="429"/>
      <c r="AR860" s="429"/>
      <c r="AS860" s="429"/>
      <c r="AT860" s="429"/>
      <c r="AU860" s="429"/>
      <c r="AV860" s="429"/>
    </row>
    <row r="861" spans="1:48" s="364" customFormat="1" ht="13.15" customHeight="1" x14ac:dyDescent="0.2">
      <c r="A861" s="429"/>
      <c r="D861" s="421"/>
      <c r="F861" s="422"/>
      <c r="G861" s="422"/>
      <c r="H861" s="422"/>
      <c r="I861" s="422"/>
      <c r="J861" s="422"/>
      <c r="K861" s="423"/>
      <c r="M861" s="429"/>
      <c r="N861" s="429"/>
      <c r="O861" s="429"/>
      <c r="P861" s="429"/>
      <c r="Q861" s="429"/>
      <c r="R861" s="429"/>
      <c r="S861" s="429"/>
      <c r="T861" s="429"/>
      <c r="U861" s="429"/>
      <c r="V861" s="429"/>
      <c r="W861" s="429"/>
      <c r="X861" s="429"/>
      <c r="Y861" s="429"/>
      <c r="Z861" s="429"/>
      <c r="AA861" s="429"/>
      <c r="AB861" s="429"/>
      <c r="AC861" s="429"/>
      <c r="AD861" s="429"/>
      <c r="AE861" s="429"/>
      <c r="AF861" s="429"/>
      <c r="AG861" s="429"/>
      <c r="AH861" s="429"/>
      <c r="AI861" s="429"/>
      <c r="AJ861" s="429"/>
      <c r="AK861" s="429"/>
      <c r="AL861" s="429"/>
      <c r="AM861" s="429"/>
      <c r="AN861" s="429"/>
      <c r="AO861" s="429"/>
      <c r="AP861" s="429"/>
      <c r="AQ861" s="429"/>
      <c r="AR861" s="429"/>
      <c r="AS861" s="429"/>
      <c r="AT861" s="429"/>
      <c r="AU861" s="429"/>
      <c r="AV861" s="429"/>
    </row>
    <row r="862" spans="1:48" s="364" customFormat="1" ht="13.15" customHeight="1" x14ac:dyDescent="0.2">
      <c r="A862" s="429"/>
      <c r="D862" s="421"/>
      <c r="F862" s="422"/>
      <c r="G862" s="422"/>
      <c r="H862" s="422"/>
      <c r="I862" s="422"/>
      <c r="J862" s="422"/>
      <c r="K862" s="423"/>
      <c r="M862" s="429"/>
      <c r="N862" s="429"/>
      <c r="O862" s="429"/>
      <c r="P862" s="429"/>
      <c r="Q862" s="429"/>
      <c r="R862" s="429"/>
      <c r="S862" s="429"/>
      <c r="T862" s="429"/>
      <c r="U862" s="429"/>
      <c r="V862" s="429"/>
      <c r="W862" s="429"/>
      <c r="X862" s="429"/>
      <c r="Y862" s="429"/>
      <c r="Z862" s="429"/>
      <c r="AA862" s="429"/>
      <c r="AB862" s="429"/>
      <c r="AC862" s="429"/>
      <c r="AD862" s="429"/>
      <c r="AE862" s="429"/>
      <c r="AF862" s="429"/>
      <c r="AG862" s="429"/>
      <c r="AH862" s="429"/>
      <c r="AI862" s="429"/>
      <c r="AJ862" s="429"/>
      <c r="AK862" s="429"/>
      <c r="AL862" s="429"/>
      <c r="AM862" s="429"/>
      <c r="AN862" s="429"/>
      <c r="AO862" s="429"/>
      <c r="AP862" s="429"/>
      <c r="AQ862" s="429"/>
      <c r="AR862" s="429"/>
      <c r="AS862" s="429"/>
      <c r="AT862" s="429"/>
      <c r="AU862" s="429"/>
      <c r="AV862" s="429"/>
    </row>
    <row r="863" spans="1:48" s="364" customFormat="1" ht="13.15" customHeight="1" x14ac:dyDescent="0.2">
      <c r="A863" s="429"/>
      <c r="D863" s="421"/>
      <c r="F863" s="422"/>
      <c r="G863" s="422"/>
      <c r="H863" s="422"/>
      <c r="I863" s="422"/>
      <c r="J863" s="422"/>
      <c r="K863" s="423"/>
      <c r="M863" s="429"/>
      <c r="N863" s="429"/>
      <c r="O863" s="429"/>
      <c r="P863" s="429"/>
      <c r="Q863" s="429"/>
      <c r="R863" s="429"/>
      <c r="S863" s="429"/>
      <c r="T863" s="429"/>
      <c r="U863" s="429"/>
      <c r="V863" s="429"/>
      <c r="W863" s="429"/>
      <c r="X863" s="429"/>
      <c r="Y863" s="429"/>
      <c r="Z863" s="429"/>
      <c r="AA863" s="429"/>
      <c r="AB863" s="429"/>
      <c r="AC863" s="429"/>
      <c r="AD863" s="429"/>
      <c r="AE863" s="429"/>
      <c r="AF863" s="429"/>
      <c r="AG863" s="429"/>
      <c r="AH863" s="429"/>
      <c r="AI863" s="429"/>
      <c r="AJ863" s="429"/>
      <c r="AK863" s="429"/>
      <c r="AL863" s="429"/>
      <c r="AM863" s="429"/>
      <c r="AN863" s="429"/>
      <c r="AO863" s="429"/>
      <c r="AP863" s="429"/>
      <c r="AQ863" s="429"/>
      <c r="AR863" s="429"/>
      <c r="AS863" s="429"/>
      <c r="AT863" s="429"/>
      <c r="AU863" s="429"/>
      <c r="AV863" s="429"/>
    </row>
    <row r="864" spans="1:48" s="364" customFormat="1" ht="13.15" customHeight="1" x14ac:dyDescent="0.2">
      <c r="A864" s="429"/>
      <c r="D864" s="421"/>
      <c r="F864" s="422"/>
      <c r="G864" s="422"/>
      <c r="H864" s="422"/>
      <c r="I864" s="422"/>
      <c r="J864" s="422"/>
      <c r="K864" s="423"/>
      <c r="M864" s="429"/>
      <c r="N864" s="429"/>
      <c r="O864" s="429"/>
      <c r="P864" s="429"/>
      <c r="Q864" s="429"/>
      <c r="R864" s="429"/>
      <c r="S864" s="429"/>
      <c r="T864" s="429"/>
      <c r="U864" s="429"/>
      <c r="V864" s="429"/>
      <c r="W864" s="429"/>
      <c r="X864" s="429"/>
      <c r="Y864" s="429"/>
      <c r="Z864" s="429"/>
      <c r="AA864" s="429"/>
      <c r="AB864" s="429"/>
      <c r="AC864" s="429"/>
      <c r="AD864" s="429"/>
      <c r="AE864" s="429"/>
      <c r="AF864" s="429"/>
      <c r="AG864" s="429"/>
      <c r="AH864" s="429"/>
      <c r="AI864" s="429"/>
      <c r="AJ864" s="429"/>
      <c r="AK864" s="429"/>
      <c r="AL864" s="429"/>
      <c r="AM864" s="429"/>
      <c r="AN864" s="429"/>
      <c r="AO864" s="429"/>
      <c r="AP864" s="429"/>
      <c r="AQ864" s="429"/>
      <c r="AR864" s="429"/>
      <c r="AS864" s="429"/>
      <c r="AT864" s="429"/>
      <c r="AU864" s="429"/>
      <c r="AV864" s="429"/>
    </row>
    <row r="865" spans="1:48" s="364" customFormat="1" ht="13.15" customHeight="1" x14ac:dyDescent="0.2">
      <c r="A865" s="429"/>
      <c r="D865" s="421"/>
      <c r="F865" s="422"/>
      <c r="G865" s="422"/>
      <c r="H865" s="422"/>
      <c r="I865" s="422"/>
      <c r="J865" s="422"/>
      <c r="K865" s="423"/>
      <c r="M865" s="429"/>
      <c r="N865" s="429"/>
      <c r="O865" s="429"/>
      <c r="P865" s="429"/>
      <c r="Q865" s="429"/>
      <c r="R865" s="429"/>
      <c r="S865" s="429"/>
      <c r="T865" s="429"/>
      <c r="U865" s="429"/>
      <c r="V865" s="429"/>
      <c r="W865" s="429"/>
      <c r="X865" s="429"/>
      <c r="Y865" s="429"/>
      <c r="Z865" s="429"/>
      <c r="AA865" s="429"/>
      <c r="AB865" s="429"/>
      <c r="AC865" s="429"/>
      <c r="AD865" s="429"/>
      <c r="AE865" s="429"/>
      <c r="AF865" s="429"/>
      <c r="AG865" s="429"/>
      <c r="AH865" s="429"/>
      <c r="AI865" s="429"/>
      <c r="AJ865" s="429"/>
      <c r="AK865" s="429"/>
      <c r="AL865" s="429"/>
      <c r="AM865" s="429"/>
      <c r="AN865" s="429"/>
      <c r="AO865" s="429"/>
      <c r="AP865" s="429"/>
      <c r="AQ865" s="429"/>
      <c r="AR865" s="429"/>
      <c r="AS865" s="429"/>
      <c r="AT865" s="429"/>
      <c r="AU865" s="429"/>
      <c r="AV865" s="429"/>
    </row>
    <row r="866" spans="1:48" s="364" customFormat="1" ht="13.15" customHeight="1" x14ac:dyDescent="0.2">
      <c r="A866" s="429"/>
      <c r="D866" s="421"/>
      <c r="F866" s="422"/>
      <c r="G866" s="422"/>
      <c r="H866" s="422"/>
      <c r="I866" s="422"/>
      <c r="J866" s="422"/>
      <c r="K866" s="423"/>
      <c r="M866" s="429"/>
      <c r="N866" s="429"/>
      <c r="O866" s="429"/>
      <c r="P866" s="429"/>
      <c r="Q866" s="429"/>
      <c r="R866" s="429"/>
      <c r="S866" s="429"/>
      <c r="T866" s="429"/>
      <c r="U866" s="429"/>
      <c r="V866" s="429"/>
      <c r="W866" s="429"/>
      <c r="X866" s="429"/>
      <c r="Y866" s="429"/>
      <c r="Z866" s="429"/>
      <c r="AA866" s="429"/>
      <c r="AB866" s="429"/>
      <c r="AC866" s="429"/>
      <c r="AD866" s="429"/>
      <c r="AE866" s="429"/>
      <c r="AF866" s="429"/>
      <c r="AG866" s="429"/>
      <c r="AH866" s="429"/>
      <c r="AI866" s="429"/>
      <c r="AJ866" s="429"/>
      <c r="AK866" s="429"/>
      <c r="AL866" s="429"/>
      <c r="AM866" s="429"/>
      <c r="AN866" s="429"/>
      <c r="AO866" s="429"/>
      <c r="AP866" s="429"/>
      <c r="AQ866" s="429"/>
      <c r="AR866" s="429"/>
      <c r="AS866" s="429"/>
      <c r="AT866" s="429"/>
      <c r="AU866" s="429"/>
      <c r="AV866" s="429"/>
    </row>
    <row r="867" spans="1:48" s="364" customFormat="1" ht="13.15" customHeight="1" x14ac:dyDescent="0.2">
      <c r="A867" s="429"/>
      <c r="D867" s="421"/>
      <c r="F867" s="422"/>
      <c r="G867" s="422"/>
      <c r="H867" s="422"/>
      <c r="I867" s="422"/>
      <c r="J867" s="422"/>
      <c r="K867" s="423"/>
      <c r="M867" s="429"/>
      <c r="N867" s="429"/>
      <c r="O867" s="429"/>
      <c r="P867" s="429"/>
      <c r="Q867" s="429"/>
      <c r="R867" s="429"/>
      <c r="S867" s="429"/>
      <c r="T867" s="429"/>
      <c r="U867" s="429"/>
      <c r="V867" s="429"/>
      <c r="W867" s="429"/>
      <c r="X867" s="429"/>
      <c r="Y867" s="429"/>
      <c r="Z867" s="429"/>
      <c r="AA867" s="429"/>
      <c r="AB867" s="429"/>
      <c r="AC867" s="429"/>
      <c r="AD867" s="429"/>
      <c r="AE867" s="429"/>
      <c r="AF867" s="429"/>
      <c r="AG867" s="429"/>
      <c r="AH867" s="429"/>
      <c r="AI867" s="429"/>
      <c r="AJ867" s="429"/>
      <c r="AK867" s="429"/>
      <c r="AL867" s="429"/>
      <c r="AM867" s="429"/>
      <c r="AN867" s="429"/>
      <c r="AO867" s="429"/>
      <c r="AP867" s="429"/>
      <c r="AQ867" s="429"/>
      <c r="AR867" s="429"/>
      <c r="AS867" s="429"/>
      <c r="AT867" s="429"/>
      <c r="AU867" s="429"/>
      <c r="AV867" s="429"/>
    </row>
    <row r="868" spans="1:48" s="364" customFormat="1" ht="13.15" customHeight="1" x14ac:dyDescent="0.2">
      <c r="A868" s="429"/>
      <c r="D868" s="421"/>
      <c r="F868" s="422"/>
      <c r="G868" s="422"/>
      <c r="H868" s="422"/>
      <c r="I868" s="422"/>
      <c r="J868" s="422"/>
      <c r="K868" s="423"/>
      <c r="M868" s="429"/>
      <c r="N868" s="429"/>
      <c r="O868" s="429"/>
      <c r="P868" s="429"/>
      <c r="Q868" s="429"/>
      <c r="R868" s="429"/>
      <c r="S868" s="429"/>
      <c r="T868" s="429"/>
      <c r="U868" s="429"/>
      <c r="V868" s="429"/>
      <c r="W868" s="429"/>
      <c r="X868" s="429"/>
      <c r="Y868" s="429"/>
      <c r="Z868" s="429"/>
      <c r="AA868" s="429"/>
      <c r="AB868" s="429"/>
      <c r="AC868" s="429"/>
      <c r="AD868" s="429"/>
      <c r="AE868" s="429"/>
      <c r="AF868" s="429"/>
      <c r="AG868" s="429"/>
      <c r="AH868" s="429"/>
      <c r="AI868" s="429"/>
      <c r="AJ868" s="429"/>
      <c r="AK868" s="429"/>
      <c r="AL868" s="429"/>
      <c r="AM868" s="429"/>
      <c r="AN868" s="429"/>
      <c r="AO868" s="429"/>
      <c r="AP868" s="429"/>
      <c r="AQ868" s="429"/>
      <c r="AR868" s="429"/>
      <c r="AS868" s="429"/>
      <c r="AT868" s="429"/>
      <c r="AU868" s="429"/>
      <c r="AV868" s="429"/>
    </row>
    <row r="869" spans="1:48" s="364" customFormat="1" ht="13.15" customHeight="1" x14ac:dyDescent="0.2">
      <c r="A869" s="429"/>
      <c r="D869" s="421"/>
      <c r="F869" s="422"/>
      <c r="G869" s="422"/>
      <c r="H869" s="422"/>
      <c r="I869" s="422"/>
      <c r="J869" s="422"/>
      <c r="K869" s="423"/>
      <c r="M869" s="429"/>
      <c r="N869" s="429"/>
      <c r="O869" s="429"/>
      <c r="P869" s="429"/>
      <c r="Q869" s="429"/>
      <c r="R869" s="429"/>
      <c r="S869" s="429"/>
      <c r="T869" s="429"/>
      <c r="U869" s="429"/>
      <c r="V869" s="429"/>
      <c r="W869" s="429"/>
      <c r="X869" s="429"/>
      <c r="Y869" s="429"/>
      <c r="Z869" s="429"/>
      <c r="AA869" s="429"/>
      <c r="AB869" s="429"/>
      <c r="AC869" s="429"/>
      <c r="AD869" s="429"/>
      <c r="AE869" s="429"/>
      <c r="AF869" s="429"/>
      <c r="AG869" s="429"/>
      <c r="AH869" s="429"/>
      <c r="AI869" s="429"/>
      <c r="AJ869" s="429"/>
      <c r="AK869" s="429"/>
      <c r="AL869" s="429"/>
      <c r="AM869" s="429"/>
      <c r="AN869" s="429"/>
      <c r="AO869" s="429"/>
      <c r="AP869" s="429"/>
      <c r="AQ869" s="429"/>
      <c r="AR869" s="429"/>
      <c r="AS869" s="429"/>
      <c r="AT869" s="429"/>
      <c r="AU869" s="429"/>
      <c r="AV869" s="429"/>
    </row>
    <row r="870" spans="1:48" s="364" customFormat="1" ht="13.15" customHeight="1" x14ac:dyDescent="0.2">
      <c r="A870" s="429"/>
      <c r="D870" s="421"/>
      <c r="F870" s="422"/>
      <c r="G870" s="422"/>
      <c r="H870" s="422"/>
      <c r="I870" s="422"/>
      <c r="J870" s="422"/>
      <c r="K870" s="423"/>
      <c r="M870" s="429"/>
      <c r="N870" s="429"/>
      <c r="O870" s="429"/>
      <c r="P870" s="429"/>
      <c r="Q870" s="429"/>
      <c r="R870" s="429"/>
      <c r="S870" s="429"/>
      <c r="T870" s="429"/>
      <c r="U870" s="429"/>
      <c r="V870" s="429"/>
      <c r="W870" s="429"/>
      <c r="X870" s="429"/>
      <c r="Y870" s="429"/>
      <c r="Z870" s="429"/>
      <c r="AA870" s="429"/>
      <c r="AB870" s="429"/>
      <c r="AC870" s="429"/>
      <c r="AD870" s="429"/>
      <c r="AE870" s="429"/>
      <c r="AF870" s="429"/>
      <c r="AG870" s="429"/>
      <c r="AH870" s="429"/>
      <c r="AI870" s="429"/>
      <c r="AJ870" s="429"/>
      <c r="AK870" s="429"/>
      <c r="AL870" s="429"/>
      <c r="AM870" s="429"/>
      <c r="AN870" s="429"/>
      <c r="AO870" s="429"/>
      <c r="AP870" s="429"/>
      <c r="AQ870" s="429"/>
      <c r="AR870" s="429"/>
      <c r="AS870" s="429"/>
      <c r="AT870" s="429"/>
      <c r="AU870" s="429"/>
      <c r="AV870" s="429"/>
    </row>
    <row r="871" spans="1:48" s="364" customFormat="1" ht="13.15" customHeight="1" x14ac:dyDescent="0.2">
      <c r="A871" s="429"/>
      <c r="D871" s="421"/>
      <c r="F871" s="422"/>
      <c r="G871" s="422"/>
      <c r="H871" s="422"/>
      <c r="I871" s="422"/>
      <c r="J871" s="422"/>
      <c r="K871" s="423"/>
      <c r="M871" s="429"/>
      <c r="N871" s="429"/>
      <c r="O871" s="429"/>
      <c r="P871" s="429"/>
      <c r="Q871" s="429"/>
      <c r="R871" s="429"/>
      <c r="S871" s="429"/>
      <c r="T871" s="429"/>
      <c r="U871" s="429"/>
      <c r="V871" s="429"/>
      <c r="W871" s="429"/>
      <c r="X871" s="429"/>
      <c r="Y871" s="429"/>
      <c r="Z871" s="429"/>
      <c r="AA871" s="429"/>
      <c r="AB871" s="429"/>
      <c r="AC871" s="429"/>
      <c r="AD871" s="429"/>
      <c r="AE871" s="429"/>
      <c r="AF871" s="429"/>
      <c r="AG871" s="429"/>
      <c r="AH871" s="429"/>
      <c r="AI871" s="429"/>
      <c r="AJ871" s="429"/>
      <c r="AK871" s="429"/>
      <c r="AL871" s="429"/>
      <c r="AM871" s="429"/>
      <c r="AN871" s="429"/>
      <c r="AO871" s="429"/>
      <c r="AP871" s="429"/>
      <c r="AQ871" s="429"/>
      <c r="AR871" s="429"/>
      <c r="AS871" s="429"/>
      <c r="AT871" s="429"/>
      <c r="AU871" s="429"/>
      <c r="AV871" s="429"/>
    </row>
    <row r="872" spans="1:48" s="364" customFormat="1" ht="13.15" customHeight="1" x14ac:dyDescent="0.2">
      <c r="A872" s="429"/>
      <c r="D872" s="421"/>
      <c r="F872" s="422"/>
      <c r="G872" s="422"/>
      <c r="H872" s="422"/>
      <c r="I872" s="422"/>
      <c r="J872" s="422"/>
      <c r="K872" s="423"/>
      <c r="M872" s="429"/>
      <c r="N872" s="429"/>
      <c r="O872" s="429"/>
      <c r="P872" s="429"/>
      <c r="Q872" s="429"/>
      <c r="R872" s="429"/>
      <c r="S872" s="429"/>
      <c r="T872" s="429"/>
      <c r="U872" s="429"/>
      <c r="V872" s="429"/>
      <c r="W872" s="429"/>
      <c r="X872" s="429"/>
      <c r="Y872" s="429"/>
      <c r="Z872" s="429"/>
      <c r="AA872" s="429"/>
      <c r="AB872" s="429"/>
      <c r="AC872" s="429"/>
      <c r="AD872" s="429"/>
      <c r="AE872" s="429"/>
      <c r="AF872" s="429"/>
      <c r="AG872" s="429"/>
      <c r="AH872" s="429"/>
      <c r="AI872" s="429"/>
      <c r="AJ872" s="429"/>
      <c r="AK872" s="429"/>
      <c r="AL872" s="429"/>
      <c r="AM872" s="429"/>
      <c r="AN872" s="429"/>
      <c r="AO872" s="429"/>
      <c r="AP872" s="429"/>
      <c r="AQ872" s="429"/>
      <c r="AR872" s="429"/>
      <c r="AS872" s="429"/>
      <c r="AT872" s="429"/>
      <c r="AU872" s="429"/>
      <c r="AV872" s="429"/>
    </row>
    <row r="873" spans="1:48" s="364" customFormat="1" ht="13.15" customHeight="1" x14ac:dyDescent="0.2">
      <c r="A873" s="429"/>
      <c r="D873" s="421"/>
      <c r="F873" s="422"/>
      <c r="G873" s="422"/>
      <c r="H873" s="422"/>
      <c r="I873" s="422"/>
      <c r="J873" s="422"/>
      <c r="K873" s="423"/>
      <c r="M873" s="429"/>
      <c r="N873" s="429"/>
      <c r="O873" s="429"/>
      <c r="P873" s="429"/>
      <c r="Q873" s="429"/>
      <c r="R873" s="429"/>
      <c r="S873" s="429"/>
      <c r="T873" s="429"/>
      <c r="U873" s="429"/>
      <c r="V873" s="429"/>
      <c r="W873" s="429"/>
      <c r="X873" s="429"/>
      <c r="Y873" s="429"/>
      <c r="Z873" s="429"/>
      <c r="AA873" s="429"/>
      <c r="AB873" s="429"/>
      <c r="AC873" s="429"/>
      <c r="AD873" s="429"/>
      <c r="AE873" s="429"/>
      <c r="AF873" s="429"/>
      <c r="AG873" s="429"/>
      <c r="AH873" s="429"/>
      <c r="AI873" s="429"/>
      <c r="AJ873" s="429"/>
      <c r="AK873" s="429"/>
      <c r="AL873" s="429"/>
      <c r="AM873" s="429"/>
      <c r="AN873" s="429"/>
      <c r="AO873" s="429"/>
      <c r="AP873" s="429"/>
      <c r="AQ873" s="429"/>
      <c r="AR873" s="429"/>
      <c r="AS873" s="429"/>
      <c r="AT873" s="429"/>
      <c r="AU873" s="429"/>
      <c r="AV873" s="429"/>
    </row>
    <row r="874" spans="1:48" s="364" customFormat="1" ht="13.15" customHeight="1" x14ac:dyDescent="0.2">
      <c r="A874" s="429"/>
      <c r="D874" s="421"/>
      <c r="F874" s="422"/>
      <c r="G874" s="422"/>
      <c r="H874" s="422"/>
      <c r="I874" s="422"/>
      <c r="J874" s="422"/>
      <c r="K874" s="423"/>
      <c r="M874" s="429"/>
      <c r="N874" s="429"/>
      <c r="O874" s="429"/>
      <c r="P874" s="429"/>
      <c r="Q874" s="429"/>
      <c r="R874" s="429"/>
      <c r="S874" s="429"/>
      <c r="T874" s="429"/>
      <c r="U874" s="429"/>
      <c r="V874" s="429"/>
      <c r="W874" s="429"/>
      <c r="X874" s="429"/>
      <c r="Y874" s="429"/>
      <c r="Z874" s="429"/>
      <c r="AA874" s="429"/>
      <c r="AB874" s="429"/>
      <c r="AC874" s="429"/>
      <c r="AD874" s="429"/>
      <c r="AE874" s="429"/>
      <c r="AF874" s="429"/>
      <c r="AG874" s="429"/>
      <c r="AH874" s="429"/>
      <c r="AI874" s="429"/>
      <c r="AJ874" s="429"/>
      <c r="AK874" s="429"/>
      <c r="AL874" s="429"/>
      <c r="AM874" s="429"/>
      <c r="AN874" s="429"/>
      <c r="AO874" s="429"/>
      <c r="AP874" s="429"/>
      <c r="AQ874" s="429"/>
      <c r="AR874" s="429"/>
      <c r="AS874" s="429"/>
      <c r="AT874" s="429"/>
      <c r="AU874" s="429"/>
      <c r="AV874" s="429"/>
    </row>
    <row r="875" spans="1:48" s="364" customFormat="1" ht="13.15" customHeight="1" x14ac:dyDescent="0.2">
      <c r="A875" s="429"/>
      <c r="D875" s="421"/>
      <c r="F875" s="422"/>
      <c r="G875" s="422"/>
      <c r="H875" s="422"/>
      <c r="I875" s="422"/>
      <c r="J875" s="422"/>
      <c r="K875" s="423"/>
      <c r="M875" s="429"/>
      <c r="N875" s="429"/>
      <c r="O875" s="429"/>
      <c r="P875" s="429"/>
      <c r="Q875" s="429"/>
      <c r="R875" s="429"/>
      <c r="S875" s="429"/>
      <c r="T875" s="429"/>
      <c r="U875" s="429"/>
      <c r="V875" s="429"/>
      <c r="W875" s="429"/>
      <c r="X875" s="429"/>
      <c r="Y875" s="429"/>
      <c r="Z875" s="429"/>
      <c r="AA875" s="429"/>
      <c r="AB875" s="429"/>
      <c r="AC875" s="429"/>
      <c r="AD875" s="429"/>
      <c r="AE875" s="429"/>
      <c r="AF875" s="429"/>
      <c r="AG875" s="429"/>
      <c r="AH875" s="429"/>
      <c r="AI875" s="429"/>
      <c r="AJ875" s="429"/>
      <c r="AK875" s="429"/>
      <c r="AL875" s="429"/>
      <c r="AM875" s="429"/>
      <c r="AN875" s="429"/>
      <c r="AO875" s="429"/>
      <c r="AP875" s="429"/>
      <c r="AQ875" s="429"/>
      <c r="AR875" s="429"/>
      <c r="AS875" s="429"/>
      <c r="AT875" s="429"/>
      <c r="AU875" s="429"/>
      <c r="AV875" s="429"/>
    </row>
    <row r="876" spans="1:48" s="364" customFormat="1" ht="13.15" customHeight="1" x14ac:dyDescent="0.2">
      <c r="A876" s="429"/>
      <c r="D876" s="421"/>
      <c r="F876" s="422"/>
      <c r="G876" s="422"/>
      <c r="H876" s="422"/>
      <c r="I876" s="422"/>
      <c r="J876" s="422"/>
      <c r="K876" s="423"/>
      <c r="M876" s="429"/>
      <c r="N876" s="429"/>
      <c r="O876" s="429"/>
      <c r="P876" s="429"/>
      <c r="Q876" s="429"/>
      <c r="R876" s="429"/>
      <c r="S876" s="429"/>
      <c r="T876" s="429"/>
      <c r="U876" s="429"/>
      <c r="V876" s="429"/>
      <c r="W876" s="429"/>
      <c r="X876" s="429"/>
      <c r="Y876" s="429"/>
      <c r="Z876" s="429"/>
      <c r="AA876" s="429"/>
      <c r="AB876" s="429"/>
      <c r="AC876" s="429"/>
      <c r="AD876" s="429"/>
      <c r="AE876" s="429"/>
      <c r="AF876" s="429"/>
      <c r="AG876" s="429"/>
      <c r="AH876" s="429"/>
      <c r="AI876" s="429"/>
      <c r="AJ876" s="429"/>
      <c r="AK876" s="429"/>
      <c r="AL876" s="429"/>
      <c r="AM876" s="429"/>
      <c r="AN876" s="429"/>
      <c r="AO876" s="429"/>
      <c r="AP876" s="429"/>
      <c r="AQ876" s="429"/>
      <c r="AR876" s="429"/>
      <c r="AS876" s="429"/>
      <c r="AT876" s="429"/>
      <c r="AU876" s="429"/>
      <c r="AV876" s="429"/>
    </row>
    <row r="877" spans="1:48" s="364" customFormat="1" ht="13.15" customHeight="1" x14ac:dyDescent="0.2">
      <c r="A877" s="429"/>
      <c r="D877" s="421"/>
      <c r="F877" s="422"/>
      <c r="G877" s="422"/>
      <c r="H877" s="422"/>
      <c r="I877" s="422"/>
      <c r="J877" s="422"/>
      <c r="K877" s="423"/>
      <c r="M877" s="429"/>
      <c r="N877" s="429"/>
      <c r="O877" s="429"/>
      <c r="P877" s="429"/>
      <c r="Q877" s="429"/>
      <c r="R877" s="429"/>
      <c r="S877" s="429"/>
      <c r="T877" s="429"/>
      <c r="U877" s="429"/>
      <c r="V877" s="429"/>
      <c r="W877" s="429"/>
      <c r="X877" s="429"/>
      <c r="Y877" s="429"/>
      <c r="Z877" s="429"/>
      <c r="AA877" s="429"/>
      <c r="AB877" s="429"/>
      <c r="AC877" s="429"/>
      <c r="AD877" s="429"/>
      <c r="AE877" s="429"/>
      <c r="AF877" s="429"/>
      <c r="AG877" s="429"/>
      <c r="AH877" s="429"/>
      <c r="AI877" s="429"/>
      <c r="AJ877" s="429"/>
      <c r="AK877" s="429"/>
      <c r="AL877" s="429"/>
      <c r="AM877" s="429"/>
      <c r="AN877" s="429"/>
      <c r="AO877" s="429"/>
      <c r="AP877" s="429"/>
      <c r="AQ877" s="429"/>
      <c r="AR877" s="429"/>
      <c r="AS877" s="429"/>
      <c r="AT877" s="429"/>
      <c r="AU877" s="429"/>
      <c r="AV877" s="429"/>
    </row>
    <row r="878" spans="1:48" s="364" customFormat="1" ht="13.15" customHeight="1" x14ac:dyDescent="0.2">
      <c r="A878" s="429"/>
      <c r="D878" s="421"/>
      <c r="F878" s="422"/>
      <c r="G878" s="422"/>
      <c r="H878" s="422"/>
      <c r="I878" s="422"/>
      <c r="J878" s="422"/>
      <c r="K878" s="423"/>
      <c r="M878" s="429"/>
      <c r="N878" s="429"/>
      <c r="O878" s="429"/>
      <c r="P878" s="429"/>
      <c r="Q878" s="429"/>
      <c r="R878" s="429"/>
      <c r="S878" s="429"/>
      <c r="T878" s="429"/>
      <c r="U878" s="429"/>
      <c r="V878" s="429"/>
      <c r="W878" s="429"/>
      <c r="X878" s="429"/>
      <c r="Y878" s="429"/>
      <c r="Z878" s="429"/>
      <c r="AA878" s="429"/>
      <c r="AB878" s="429"/>
      <c r="AC878" s="429"/>
      <c r="AD878" s="429"/>
      <c r="AE878" s="429"/>
      <c r="AF878" s="429"/>
      <c r="AG878" s="429"/>
      <c r="AH878" s="429"/>
      <c r="AI878" s="429"/>
      <c r="AJ878" s="429"/>
      <c r="AK878" s="429"/>
      <c r="AL878" s="429"/>
      <c r="AM878" s="429"/>
      <c r="AN878" s="429"/>
      <c r="AO878" s="429"/>
      <c r="AP878" s="429"/>
      <c r="AQ878" s="429"/>
      <c r="AR878" s="429"/>
      <c r="AS878" s="429"/>
      <c r="AT878" s="429"/>
      <c r="AU878" s="429"/>
      <c r="AV878" s="429"/>
    </row>
    <row r="879" spans="1:48" s="364" customFormat="1" ht="13.15" customHeight="1" x14ac:dyDescent="0.2">
      <c r="A879" s="429"/>
      <c r="D879" s="421"/>
      <c r="F879" s="422"/>
      <c r="G879" s="422"/>
      <c r="H879" s="422"/>
      <c r="I879" s="422"/>
      <c r="J879" s="422"/>
      <c r="K879" s="423"/>
      <c r="M879" s="429"/>
      <c r="N879" s="429"/>
      <c r="O879" s="429"/>
      <c r="P879" s="429"/>
      <c r="Q879" s="429"/>
      <c r="R879" s="429"/>
      <c r="S879" s="429"/>
      <c r="T879" s="429"/>
      <c r="U879" s="429"/>
      <c r="V879" s="429"/>
      <c r="W879" s="429"/>
      <c r="X879" s="429"/>
      <c r="Y879" s="429"/>
      <c r="Z879" s="429"/>
      <c r="AA879" s="429"/>
      <c r="AB879" s="429"/>
      <c r="AC879" s="429"/>
      <c r="AD879" s="429"/>
      <c r="AE879" s="429"/>
      <c r="AF879" s="429"/>
      <c r="AG879" s="429"/>
      <c r="AH879" s="429"/>
      <c r="AI879" s="429"/>
      <c r="AJ879" s="429"/>
      <c r="AK879" s="429"/>
      <c r="AL879" s="429"/>
      <c r="AM879" s="429"/>
      <c r="AN879" s="429"/>
      <c r="AO879" s="429"/>
      <c r="AP879" s="429"/>
      <c r="AQ879" s="429"/>
      <c r="AR879" s="429"/>
      <c r="AS879" s="429"/>
      <c r="AT879" s="429"/>
      <c r="AU879" s="429"/>
      <c r="AV879" s="429"/>
    </row>
    <row r="880" spans="1:48" s="364" customFormat="1" ht="13.15" customHeight="1" x14ac:dyDescent="0.2">
      <c r="A880" s="429"/>
      <c r="D880" s="421"/>
      <c r="F880" s="422"/>
      <c r="G880" s="422"/>
      <c r="H880" s="422"/>
      <c r="I880" s="422"/>
      <c r="J880" s="422"/>
      <c r="K880" s="423"/>
      <c r="M880" s="429"/>
      <c r="N880" s="429"/>
      <c r="O880" s="429"/>
      <c r="P880" s="429"/>
      <c r="Q880" s="429"/>
      <c r="R880" s="429"/>
      <c r="S880" s="429"/>
      <c r="T880" s="429"/>
      <c r="U880" s="429"/>
      <c r="V880" s="429"/>
      <c r="W880" s="429"/>
      <c r="X880" s="429"/>
      <c r="Y880" s="429"/>
      <c r="Z880" s="429"/>
      <c r="AA880" s="429"/>
      <c r="AB880" s="429"/>
      <c r="AC880" s="429"/>
      <c r="AD880" s="429"/>
      <c r="AE880" s="429"/>
      <c r="AF880" s="429"/>
      <c r="AG880" s="429"/>
      <c r="AH880" s="429"/>
      <c r="AI880" s="429"/>
      <c r="AJ880" s="429"/>
      <c r="AK880" s="429"/>
      <c r="AL880" s="429"/>
      <c r="AM880" s="429"/>
      <c r="AN880" s="429"/>
      <c r="AO880" s="429"/>
      <c r="AP880" s="429"/>
      <c r="AQ880" s="429"/>
      <c r="AR880" s="429"/>
      <c r="AS880" s="429"/>
      <c r="AT880" s="429"/>
      <c r="AU880" s="429"/>
      <c r="AV880" s="429"/>
    </row>
    <row r="881" spans="1:48" s="364" customFormat="1" ht="13.15" customHeight="1" x14ac:dyDescent="0.2">
      <c r="A881" s="429"/>
      <c r="D881" s="421"/>
      <c r="F881" s="422"/>
      <c r="G881" s="422"/>
      <c r="H881" s="422"/>
      <c r="I881" s="422"/>
      <c r="J881" s="422"/>
      <c r="K881" s="423"/>
      <c r="M881" s="429"/>
      <c r="N881" s="429"/>
      <c r="O881" s="429"/>
      <c r="P881" s="429"/>
      <c r="Q881" s="429"/>
      <c r="R881" s="429"/>
      <c r="S881" s="429"/>
      <c r="T881" s="429"/>
      <c r="U881" s="429"/>
      <c r="V881" s="429"/>
      <c r="W881" s="429"/>
      <c r="X881" s="429"/>
      <c r="Y881" s="429"/>
      <c r="Z881" s="429"/>
      <c r="AA881" s="429"/>
      <c r="AB881" s="429"/>
      <c r="AC881" s="429"/>
      <c r="AD881" s="429"/>
      <c r="AE881" s="429"/>
      <c r="AF881" s="429"/>
      <c r="AG881" s="429"/>
      <c r="AH881" s="429"/>
      <c r="AI881" s="429"/>
      <c r="AJ881" s="429"/>
      <c r="AK881" s="429"/>
      <c r="AL881" s="429"/>
      <c r="AM881" s="429"/>
      <c r="AN881" s="429"/>
      <c r="AO881" s="429"/>
      <c r="AP881" s="429"/>
      <c r="AQ881" s="429"/>
      <c r="AR881" s="429"/>
      <c r="AS881" s="429"/>
      <c r="AT881" s="429"/>
      <c r="AU881" s="429"/>
      <c r="AV881" s="429"/>
    </row>
    <row r="882" spans="1:48" s="364" customFormat="1" ht="13.15" customHeight="1" x14ac:dyDescent="0.2">
      <c r="A882" s="429"/>
      <c r="D882" s="421"/>
      <c r="F882" s="422"/>
      <c r="G882" s="422"/>
      <c r="H882" s="422"/>
      <c r="I882" s="422"/>
      <c r="J882" s="422"/>
      <c r="K882" s="423"/>
      <c r="M882" s="429"/>
      <c r="N882" s="429"/>
      <c r="O882" s="429"/>
      <c r="P882" s="429"/>
      <c r="Q882" s="429"/>
      <c r="R882" s="429"/>
      <c r="S882" s="429"/>
      <c r="T882" s="429"/>
      <c r="U882" s="429"/>
      <c r="V882" s="429"/>
      <c r="W882" s="429"/>
      <c r="X882" s="429"/>
      <c r="Y882" s="429"/>
      <c r="Z882" s="429"/>
      <c r="AA882" s="429"/>
      <c r="AB882" s="429"/>
      <c r="AC882" s="429"/>
      <c r="AD882" s="429"/>
      <c r="AE882" s="429"/>
      <c r="AF882" s="429"/>
      <c r="AG882" s="429"/>
      <c r="AH882" s="429"/>
      <c r="AI882" s="429"/>
      <c r="AJ882" s="429"/>
      <c r="AK882" s="429"/>
      <c r="AL882" s="429"/>
      <c r="AM882" s="429"/>
      <c r="AN882" s="429"/>
      <c r="AO882" s="429"/>
      <c r="AP882" s="429"/>
      <c r="AQ882" s="429"/>
      <c r="AR882" s="429"/>
      <c r="AS882" s="429"/>
      <c r="AT882" s="429"/>
      <c r="AU882" s="429"/>
      <c r="AV882" s="429"/>
    </row>
    <row r="883" spans="1:48" s="364" customFormat="1" ht="13.15" customHeight="1" x14ac:dyDescent="0.2">
      <c r="A883" s="429"/>
      <c r="D883" s="421"/>
      <c r="F883" s="422"/>
      <c r="G883" s="422"/>
      <c r="H883" s="422"/>
      <c r="I883" s="422"/>
      <c r="J883" s="422"/>
      <c r="K883" s="423"/>
      <c r="M883" s="429"/>
      <c r="N883" s="429"/>
      <c r="O883" s="429"/>
      <c r="P883" s="429"/>
      <c r="Q883" s="429"/>
      <c r="R883" s="429"/>
      <c r="S883" s="429"/>
      <c r="T883" s="429"/>
      <c r="U883" s="429"/>
      <c r="V883" s="429"/>
      <c r="W883" s="429"/>
      <c r="X883" s="429"/>
      <c r="Y883" s="429"/>
      <c r="Z883" s="429"/>
      <c r="AA883" s="429"/>
      <c r="AB883" s="429"/>
      <c r="AC883" s="429"/>
      <c r="AD883" s="429"/>
      <c r="AE883" s="429"/>
      <c r="AF883" s="429"/>
      <c r="AG883" s="429"/>
      <c r="AH883" s="429"/>
      <c r="AI883" s="429"/>
      <c r="AJ883" s="429"/>
      <c r="AK883" s="429"/>
      <c r="AL883" s="429"/>
      <c r="AM883" s="429"/>
      <c r="AN883" s="429"/>
      <c r="AO883" s="429"/>
      <c r="AP883" s="429"/>
      <c r="AQ883" s="429"/>
      <c r="AR883" s="429"/>
      <c r="AS883" s="429"/>
      <c r="AT883" s="429"/>
      <c r="AU883" s="429"/>
      <c r="AV883" s="429"/>
    </row>
    <row r="884" spans="1:48" s="364" customFormat="1" ht="13.15" customHeight="1" x14ac:dyDescent="0.2">
      <c r="A884" s="429"/>
      <c r="D884" s="421"/>
      <c r="F884" s="422"/>
      <c r="G884" s="422"/>
      <c r="H884" s="422"/>
      <c r="I884" s="422"/>
      <c r="J884" s="422"/>
      <c r="K884" s="423"/>
      <c r="M884" s="429"/>
      <c r="N884" s="429"/>
      <c r="O884" s="429"/>
      <c r="P884" s="429"/>
      <c r="Q884" s="429"/>
      <c r="R884" s="429"/>
      <c r="S884" s="429"/>
      <c r="T884" s="429"/>
      <c r="U884" s="429"/>
      <c r="V884" s="429"/>
      <c r="W884" s="429"/>
      <c r="X884" s="429"/>
      <c r="Y884" s="429"/>
      <c r="Z884" s="429"/>
      <c r="AA884" s="429"/>
      <c r="AB884" s="429"/>
      <c r="AC884" s="429"/>
      <c r="AD884" s="429"/>
      <c r="AE884" s="429"/>
      <c r="AF884" s="429"/>
      <c r="AG884" s="429"/>
      <c r="AH884" s="429"/>
      <c r="AI884" s="429"/>
      <c r="AJ884" s="429"/>
      <c r="AK884" s="429"/>
      <c r="AL884" s="429"/>
      <c r="AM884" s="429"/>
      <c r="AN884" s="429"/>
      <c r="AO884" s="429"/>
      <c r="AP884" s="429"/>
      <c r="AQ884" s="429"/>
      <c r="AR884" s="429"/>
      <c r="AS884" s="429"/>
      <c r="AT884" s="429"/>
      <c r="AU884" s="429"/>
      <c r="AV884" s="429"/>
    </row>
    <row r="885" spans="1:48" s="364" customFormat="1" ht="13.15" customHeight="1" x14ac:dyDescent="0.2">
      <c r="A885" s="429"/>
      <c r="D885" s="421"/>
      <c r="F885" s="422"/>
      <c r="G885" s="422"/>
      <c r="H885" s="422"/>
      <c r="I885" s="422"/>
      <c r="J885" s="422"/>
      <c r="K885" s="423"/>
      <c r="M885" s="429"/>
      <c r="N885" s="429"/>
      <c r="O885" s="429"/>
      <c r="P885" s="429"/>
      <c r="Q885" s="429"/>
      <c r="R885" s="429"/>
      <c r="S885" s="429"/>
      <c r="T885" s="429"/>
      <c r="U885" s="429"/>
      <c r="V885" s="429"/>
      <c r="W885" s="429"/>
      <c r="X885" s="429"/>
      <c r="Y885" s="429"/>
      <c r="Z885" s="429"/>
      <c r="AA885" s="429"/>
      <c r="AB885" s="429"/>
      <c r="AC885" s="429"/>
      <c r="AD885" s="429"/>
      <c r="AE885" s="429"/>
      <c r="AF885" s="429"/>
      <c r="AG885" s="429"/>
      <c r="AH885" s="429"/>
      <c r="AI885" s="429"/>
      <c r="AJ885" s="429"/>
      <c r="AK885" s="429"/>
      <c r="AL885" s="429"/>
      <c r="AM885" s="429"/>
      <c r="AN885" s="429"/>
      <c r="AO885" s="429"/>
      <c r="AP885" s="429"/>
      <c r="AQ885" s="429"/>
      <c r="AR885" s="429"/>
      <c r="AS885" s="429"/>
      <c r="AT885" s="429"/>
      <c r="AU885" s="429"/>
      <c r="AV885" s="429"/>
    </row>
    <row r="886" spans="1:48" s="364" customFormat="1" ht="13.15" customHeight="1" x14ac:dyDescent="0.2">
      <c r="A886" s="429"/>
      <c r="D886" s="421"/>
      <c r="F886" s="422"/>
      <c r="G886" s="422"/>
      <c r="H886" s="422"/>
      <c r="I886" s="422"/>
      <c r="J886" s="422"/>
      <c r="K886" s="423"/>
      <c r="M886" s="429"/>
      <c r="N886" s="429"/>
      <c r="O886" s="429"/>
      <c r="P886" s="429"/>
      <c r="Q886" s="429"/>
      <c r="R886" s="429"/>
      <c r="S886" s="429"/>
      <c r="T886" s="429"/>
      <c r="U886" s="429"/>
      <c r="V886" s="429"/>
      <c r="W886" s="429"/>
      <c r="X886" s="429"/>
      <c r="Y886" s="429"/>
      <c r="Z886" s="429"/>
      <c r="AA886" s="429"/>
      <c r="AB886" s="429"/>
      <c r="AC886" s="429"/>
      <c r="AD886" s="429"/>
      <c r="AE886" s="429"/>
      <c r="AF886" s="429"/>
      <c r="AG886" s="429"/>
      <c r="AH886" s="429"/>
      <c r="AI886" s="429"/>
      <c r="AJ886" s="429"/>
      <c r="AK886" s="429"/>
      <c r="AL886" s="429"/>
      <c r="AM886" s="429"/>
      <c r="AN886" s="429"/>
      <c r="AO886" s="429"/>
      <c r="AP886" s="429"/>
      <c r="AQ886" s="429"/>
      <c r="AR886" s="429"/>
      <c r="AS886" s="429"/>
      <c r="AT886" s="429"/>
      <c r="AU886" s="429"/>
      <c r="AV886" s="429"/>
    </row>
    <row r="887" spans="1:48" s="364" customFormat="1" ht="13.15" customHeight="1" x14ac:dyDescent="0.2">
      <c r="A887" s="429"/>
      <c r="D887" s="421"/>
      <c r="F887" s="422"/>
      <c r="G887" s="422"/>
      <c r="H887" s="422"/>
      <c r="I887" s="422"/>
      <c r="J887" s="422"/>
      <c r="K887" s="423"/>
      <c r="M887" s="429"/>
      <c r="N887" s="429"/>
      <c r="O887" s="429"/>
      <c r="P887" s="429"/>
      <c r="Q887" s="429"/>
      <c r="R887" s="429"/>
      <c r="S887" s="429"/>
      <c r="T887" s="429"/>
      <c r="U887" s="429"/>
      <c r="V887" s="429"/>
      <c r="W887" s="429"/>
      <c r="X887" s="429"/>
      <c r="Y887" s="429"/>
      <c r="Z887" s="429"/>
      <c r="AA887" s="429"/>
      <c r="AB887" s="429"/>
      <c r="AC887" s="429"/>
      <c r="AD887" s="429"/>
      <c r="AE887" s="429"/>
      <c r="AF887" s="429"/>
      <c r="AG887" s="429"/>
      <c r="AH887" s="429"/>
      <c r="AI887" s="429"/>
      <c r="AJ887" s="429"/>
      <c r="AK887" s="429"/>
      <c r="AL887" s="429"/>
      <c r="AM887" s="429"/>
      <c r="AN887" s="429"/>
      <c r="AO887" s="429"/>
      <c r="AP887" s="429"/>
      <c r="AQ887" s="429"/>
      <c r="AR887" s="429"/>
      <c r="AS887" s="429"/>
      <c r="AT887" s="429"/>
      <c r="AU887" s="429"/>
      <c r="AV887" s="429"/>
    </row>
    <row r="888" spans="1:48" s="364" customFormat="1" ht="13.15" customHeight="1" x14ac:dyDescent="0.2">
      <c r="A888" s="429"/>
      <c r="D888" s="421"/>
      <c r="F888" s="422"/>
      <c r="G888" s="422"/>
      <c r="H888" s="422"/>
      <c r="I888" s="422"/>
      <c r="J888" s="422"/>
      <c r="K888" s="423"/>
      <c r="M888" s="429"/>
      <c r="N888" s="429"/>
      <c r="O888" s="429"/>
      <c r="P888" s="429"/>
      <c r="Q888" s="429"/>
      <c r="R888" s="429"/>
      <c r="S888" s="429"/>
      <c r="T888" s="429"/>
      <c r="U888" s="429"/>
      <c r="V888" s="429"/>
      <c r="W888" s="429"/>
      <c r="X888" s="429"/>
      <c r="Y888" s="429"/>
      <c r="Z888" s="429"/>
      <c r="AA888" s="429"/>
      <c r="AB888" s="429"/>
      <c r="AC888" s="429"/>
      <c r="AD888" s="429"/>
      <c r="AE888" s="429"/>
      <c r="AF888" s="429"/>
      <c r="AG888" s="429"/>
      <c r="AH888" s="429"/>
      <c r="AI888" s="429"/>
      <c r="AJ888" s="429"/>
      <c r="AK888" s="429"/>
      <c r="AL888" s="429"/>
      <c r="AM888" s="429"/>
      <c r="AN888" s="429"/>
      <c r="AO888" s="429"/>
      <c r="AP888" s="429"/>
      <c r="AQ888" s="429"/>
      <c r="AR888" s="429"/>
      <c r="AS888" s="429"/>
      <c r="AT888" s="429"/>
      <c r="AU888" s="429"/>
      <c r="AV888" s="429"/>
    </row>
    <row r="889" spans="1:48" s="364" customFormat="1" ht="13.15" customHeight="1" x14ac:dyDescent="0.2">
      <c r="A889" s="429"/>
      <c r="D889" s="421"/>
      <c r="F889" s="422"/>
      <c r="G889" s="422"/>
      <c r="H889" s="422"/>
      <c r="I889" s="422"/>
      <c r="J889" s="422"/>
      <c r="K889" s="423"/>
      <c r="M889" s="429"/>
      <c r="N889" s="429"/>
      <c r="O889" s="429"/>
      <c r="P889" s="429"/>
      <c r="Q889" s="429"/>
      <c r="R889" s="429"/>
      <c r="S889" s="429"/>
      <c r="T889" s="429"/>
      <c r="U889" s="429"/>
      <c r="V889" s="429"/>
      <c r="W889" s="429"/>
      <c r="X889" s="429"/>
      <c r="Y889" s="429"/>
      <c r="Z889" s="429"/>
      <c r="AA889" s="429"/>
      <c r="AB889" s="429"/>
      <c r="AC889" s="429"/>
      <c r="AD889" s="429"/>
      <c r="AE889" s="429"/>
      <c r="AF889" s="429"/>
      <c r="AG889" s="429"/>
      <c r="AH889" s="429"/>
      <c r="AI889" s="429"/>
      <c r="AJ889" s="429"/>
      <c r="AK889" s="429"/>
      <c r="AL889" s="429"/>
      <c r="AM889" s="429"/>
      <c r="AN889" s="429"/>
      <c r="AO889" s="429"/>
      <c r="AP889" s="429"/>
      <c r="AQ889" s="429"/>
      <c r="AR889" s="429"/>
      <c r="AS889" s="429"/>
      <c r="AT889" s="429"/>
      <c r="AU889" s="429"/>
      <c r="AV889" s="429"/>
    </row>
    <row r="890" spans="1:48" s="364" customFormat="1" ht="13.15" customHeight="1" x14ac:dyDescent="0.2">
      <c r="A890" s="429"/>
      <c r="D890" s="421"/>
      <c r="F890" s="422"/>
      <c r="G890" s="422"/>
      <c r="H890" s="422"/>
      <c r="I890" s="422"/>
      <c r="J890" s="422"/>
      <c r="K890" s="423"/>
      <c r="M890" s="429"/>
      <c r="N890" s="429"/>
      <c r="O890" s="429"/>
      <c r="P890" s="429"/>
      <c r="Q890" s="429"/>
      <c r="R890" s="429"/>
      <c r="S890" s="429"/>
      <c r="T890" s="429"/>
      <c r="U890" s="429"/>
      <c r="V890" s="429"/>
      <c r="W890" s="429"/>
      <c r="X890" s="429"/>
      <c r="Y890" s="429"/>
      <c r="Z890" s="429"/>
      <c r="AA890" s="429"/>
      <c r="AB890" s="429"/>
      <c r="AC890" s="429"/>
      <c r="AD890" s="429"/>
      <c r="AE890" s="429"/>
      <c r="AF890" s="429"/>
      <c r="AG890" s="429"/>
      <c r="AH890" s="429"/>
      <c r="AI890" s="429"/>
      <c r="AJ890" s="429"/>
      <c r="AK890" s="429"/>
      <c r="AL890" s="429"/>
      <c r="AM890" s="429"/>
      <c r="AN890" s="429"/>
      <c r="AO890" s="429"/>
      <c r="AP890" s="429"/>
      <c r="AQ890" s="429"/>
      <c r="AR890" s="429"/>
      <c r="AS890" s="429"/>
      <c r="AT890" s="429"/>
      <c r="AU890" s="429"/>
      <c r="AV890" s="429"/>
    </row>
    <row r="891" spans="1:48" s="364" customFormat="1" ht="13.15" customHeight="1" x14ac:dyDescent="0.2">
      <c r="A891" s="429"/>
      <c r="D891" s="421"/>
      <c r="F891" s="422"/>
      <c r="G891" s="422"/>
      <c r="H891" s="422"/>
      <c r="I891" s="422"/>
      <c r="J891" s="422"/>
      <c r="K891" s="423"/>
      <c r="M891" s="429"/>
      <c r="N891" s="429"/>
      <c r="O891" s="429"/>
      <c r="P891" s="429"/>
      <c r="Q891" s="429"/>
      <c r="R891" s="429"/>
      <c r="S891" s="429"/>
      <c r="T891" s="429"/>
      <c r="U891" s="429"/>
      <c r="V891" s="429"/>
      <c r="W891" s="429"/>
      <c r="X891" s="429"/>
      <c r="Y891" s="429"/>
      <c r="Z891" s="429"/>
      <c r="AA891" s="429"/>
      <c r="AB891" s="429"/>
      <c r="AC891" s="429"/>
      <c r="AD891" s="429"/>
      <c r="AE891" s="429"/>
      <c r="AF891" s="429"/>
      <c r="AG891" s="429"/>
      <c r="AH891" s="429"/>
      <c r="AI891" s="429"/>
      <c r="AJ891" s="429"/>
      <c r="AK891" s="429"/>
      <c r="AL891" s="429"/>
      <c r="AM891" s="429"/>
      <c r="AN891" s="429"/>
      <c r="AO891" s="429"/>
      <c r="AP891" s="429"/>
      <c r="AQ891" s="429"/>
      <c r="AR891" s="429"/>
      <c r="AS891" s="429"/>
      <c r="AT891" s="429"/>
      <c r="AU891" s="429"/>
      <c r="AV891" s="429"/>
    </row>
    <row r="892" spans="1:48" s="364" customFormat="1" ht="13.15" customHeight="1" x14ac:dyDescent="0.2">
      <c r="A892" s="429"/>
      <c r="D892" s="421"/>
      <c r="F892" s="422"/>
      <c r="G892" s="422"/>
      <c r="H892" s="422"/>
      <c r="I892" s="422"/>
      <c r="J892" s="422"/>
      <c r="K892" s="423"/>
      <c r="M892" s="429"/>
      <c r="N892" s="429"/>
      <c r="O892" s="429"/>
      <c r="P892" s="429"/>
      <c r="Q892" s="429"/>
      <c r="R892" s="429"/>
      <c r="S892" s="429"/>
      <c r="T892" s="429"/>
      <c r="U892" s="429"/>
      <c r="V892" s="429"/>
      <c r="W892" s="429"/>
      <c r="X892" s="429"/>
      <c r="Y892" s="429"/>
      <c r="Z892" s="429"/>
      <c r="AA892" s="429"/>
      <c r="AB892" s="429"/>
      <c r="AC892" s="429"/>
      <c r="AD892" s="429"/>
      <c r="AE892" s="429"/>
      <c r="AF892" s="429"/>
      <c r="AG892" s="429"/>
      <c r="AH892" s="429"/>
      <c r="AI892" s="429"/>
      <c r="AJ892" s="429"/>
      <c r="AK892" s="429"/>
      <c r="AL892" s="429"/>
      <c r="AM892" s="429"/>
      <c r="AN892" s="429"/>
      <c r="AO892" s="429"/>
      <c r="AP892" s="429"/>
      <c r="AQ892" s="429"/>
      <c r="AR892" s="429"/>
      <c r="AS892" s="429"/>
      <c r="AT892" s="429"/>
      <c r="AU892" s="429"/>
      <c r="AV892" s="429"/>
    </row>
    <row r="893" spans="1:48" s="364" customFormat="1" ht="13.15" customHeight="1" x14ac:dyDescent="0.2">
      <c r="A893" s="429"/>
      <c r="D893" s="421"/>
      <c r="F893" s="422"/>
      <c r="G893" s="422"/>
      <c r="H893" s="422"/>
      <c r="I893" s="422"/>
      <c r="J893" s="422"/>
      <c r="K893" s="423"/>
      <c r="M893" s="429"/>
      <c r="N893" s="429"/>
      <c r="O893" s="429"/>
      <c r="P893" s="429"/>
      <c r="Q893" s="429"/>
      <c r="R893" s="429"/>
      <c r="S893" s="429"/>
      <c r="T893" s="429"/>
      <c r="U893" s="429"/>
      <c r="V893" s="429"/>
      <c r="W893" s="429"/>
      <c r="X893" s="429"/>
      <c r="Y893" s="429"/>
      <c r="Z893" s="429"/>
      <c r="AA893" s="429"/>
      <c r="AB893" s="429"/>
      <c r="AC893" s="429"/>
      <c r="AD893" s="429"/>
      <c r="AE893" s="429"/>
      <c r="AF893" s="429"/>
      <c r="AG893" s="429"/>
      <c r="AH893" s="429"/>
      <c r="AI893" s="429"/>
      <c r="AJ893" s="429"/>
      <c r="AK893" s="429"/>
      <c r="AL893" s="429"/>
      <c r="AM893" s="429"/>
      <c r="AN893" s="429"/>
      <c r="AO893" s="429"/>
      <c r="AP893" s="429"/>
      <c r="AQ893" s="429"/>
      <c r="AR893" s="429"/>
      <c r="AS893" s="429"/>
      <c r="AT893" s="429"/>
      <c r="AU893" s="429"/>
      <c r="AV893" s="429"/>
    </row>
    <row r="894" spans="1:48" s="364" customFormat="1" ht="13.15" customHeight="1" x14ac:dyDescent="0.2">
      <c r="A894" s="429"/>
      <c r="D894" s="421"/>
      <c r="F894" s="422"/>
      <c r="G894" s="422"/>
      <c r="H894" s="422"/>
      <c r="I894" s="422"/>
      <c r="J894" s="422"/>
      <c r="K894" s="423"/>
      <c r="M894" s="429"/>
      <c r="N894" s="429"/>
      <c r="O894" s="429"/>
      <c r="P894" s="429"/>
      <c r="Q894" s="429"/>
      <c r="R894" s="429"/>
      <c r="S894" s="429"/>
      <c r="T894" s="429"/>
      <c r="U894" s="429"/>
      <c r="V894" s="429"/>
      <c r="W894" s="429"/>
      <c r="X894" s="429"/>
      <c r="Y894" s="429"/>
      <c r="Z894" s="429"/>
      <c r="AA894" s="429"/>
      <c r="AB894" s="429"/>
      <c r="AC894" s="429"/>
      <c r="AD894" s="429"/>
      <c r="AE894" s="429"/>
      <c r="AF894" s="429"/>
      <c r="AG894" s="429"/>
      <c r="AH894" s="429"/>
      <c r="AI894" s="429"/>
      <c r="AJ894" s="429"/>
      <c r="AK894" s="429"/>
      <c r="AL894" s="429"/>
      <c r="AM894" s="429"/>
      <c r="AN894" s="429"/>
      <c r="AO894" s="429"/>
      <c r="AP894" s="429"/>
      <c r="AQ894" s="429"/>
      <c r="AR894" s="429"/>
      <c r="AS894" s="429"/>
      <c r="AT894" s="429"/>
      <c r="AU894" s="429"/>
      <c r="AV894" s="429"/>
    </row>
    <row r="895" spans="1:48" s="364" customFormat="1" ht="13.15" customHeight="1" x14ac:dyDescent="0.2">
      <c r="A895" s="429"/>
      <c r="D895" s="421"/>
      <c r="F895" s="422"/>
      <c r="G895" s="422"/>
      <c r="H895" s="422"/>
      <c r="I895" s="422"/>
      <c r="J895" s="422"/>
      <c r="K895" s="423"/>
      <c r="M895" s="429"/>
      <c r="N895" s="429"/>
      <c r="O895" s="429"/>
      <c r="P895" s="429"/>
      <c r="Q895" s="429"/>
      <c r="R895" s="429"/>
      <c r="S895" s="429"/>
      <c r="T895" s="429"/>
      <c r="U895" s="429"/>
      <c r="V895" s="429"/>
      <c r="W895" s="429"/>
      <c r="X895" s="429"/>
      <c r="Y895" s="429"/>
      <c r="Z895" s="429"/>
      <c r="AA895" s="429"/>
      <c r="AB895" s="429"/>
      <c r="AC895" s="429"/>
      <c r="AD895" s="429"/>
      <c r="AE895" s="429"/>
      <c r="AF895" s="429"/>
      <c r="AG895" s="429"/>
      <c r="AH895" s="429"/>
      <c r="AI895" s="429"/>
      <c r="AJ895" s="429"/>
      <c r="AK895" s="429"/>
      <c r="AL895" s="429"/>
      <c r="AM895" s="429"/>
      <c r="AN895" s="429"/>
      <c r="AO895" s="429"/>
      <c r="AP895" s="429"/>
      <c r="AQ895" s="429"/>
      <c r="AR895" s="429"/>
      <c r="AS895" s="429"/>
      <c r="AT895" s="429"/>
      <c r="AU895" s="429"/>
      <c r="AV895" s="429"/>
    </row>
    <row r="896" spans="1:48" s="364" customFormat="1" ht="13.15" customHeight="1" x14ac:dyDescent="0.2">
      <c r="A896" s="429"/>
      <c r="D896" s="421"/>
      <c r="F896" s="422"/>
      <c r="G896" s="422"/>
      <c r="H896" s="422"/>
      <c r="I896" s="422"/>
      <c r="J896" s="422"/>
      <c r="K896" s="423"/>
      <c r="M896" s="429"/>
      <c r="N896" s="429"/>
      <c r="O896" s="429"/>
      <c r="P896" s="429"/>
      <c r="Q896" s="429"/>
      <c r="R896" s="429"/>
      <c r="S896" s="429"/>
      <c r="T896" s="429"/>
      <c r="U896" s="429"/>
      <c r="V896" s="429"/>
      <c r="W896" s="429"/>
      <c r="X896" s="429"/>
      <c r="Y896" s="429"/>
      <c r="Z896" s="429"/>
      <c r="AA896" s="429"/>
      <c r="AB896" s="429"/>
      <c r="AC896" s="429"/>
      <c r="AD896" s="429"/>
      <c r="AE896" s="429"/>
      <c r="AF896" s="429"/>
      <c r="AG896" s="429"/>
      <c r="AH896" s="429"/>
      <c r="AI896" s="429"/>
      <c r="AJ896" s="429"/>
      <c r="AK896" s="429"/>
      <c r="AL896" s="429"/>
      <c r="AM896" s="429"/>
      <c r="AN896" s="429"/>
      <c r="AO896" s="429"/>
      <c r="AP896" s="429"/>
      <c r="AQ896" s="429"/>
      <c r="AR896" s="429"/>
      <c r="AS896" s="429"/>
      <c r="AT896" s="429"/>
      <c r="AU896" s="429"/>
      <c r="AV896" s="429"/>
    </row>
    <row r="897" spans="1:48" s="364" customFormat="1" ht="13.15" customHeight="1" x14ac:dyDescent="0.2">
      <c r="A897" s="429"/>
      <c r="D897" s="421"/>
      <c r="F897" s="422"/>
      <c r="G897" s="422"/>
      <c r="H897" s="422"/>
      <c r="I897" s="422"/>
      <c r="J897" s="422"/>
      <c r="K897" s="423"/>
      <c r="M897" s="429"/>
      <c r="N897" s="429"/>
      <c r="O897" s="429"/>
      <c r="P897" s="429"/>
      <c r="Q897" s="429"/>
      <c r="R897" s="429"/>
      <c r="S897" s="429"/>
      <c r="T897" s="429"/>
      <c r="U897" s="429"/>
      <c r="V897" s="429"/>
      <c r="W897" s="429"/>
      <c r="X897" s="429"/>
      <c r="Y897" s="429"/>
      <c r="Z897" s="429"/>
      <c r="AA897" s="429"/>
      <c r="AB897" s="429"/>
      <c r="AC897" s="429"/>
      <c r="AD897" s="429"/>
      <c r="AE897" s="429"/>
      <c r="AF897" s="429"/>
      <c r="AG897" s="429"/>
      <c r="AH897" s="429"/>
      <c r="AI897" s="429"/>
      <c r="AJ897" s="429"/>
      <c r="AK897" s="429"/>
      <c r="AL897" s="429"/>
      <c r="AM897" s="429"/>
      <c r="AN897" s="429"/>
      <c r="AO897" s="429"/>
      <c r="AP897" s="429"/>
      <c r="AQ897" s="429"/>
      <c r="AR897" s="429"/>
      <c r="AS897" s="429"/>
      <c r="AT897" s="429"/>
      <c r="AU897" s="429"/>
      <c r="AV897" s="429"/>
    </row>
    <row r="898" spans="1:48" s="364" customFormat="1" ht="13.15" customHeight="1" x14ac:dyDescent="0.2">
      <c r="A898" s="429"/>
      <c r="D898" s="421"/>
      <c r="F898" s="422"/>
      <c r="G898" s="422"/>
      <c r="H898" s="422"/>
      <c r="I898" s="422"/>
      <c r="J898" s="422"/>
      <c r="K898" s="423"/>
      <c r="M898" s="429"/>
      <c r="N898" s="429"/>
      <c r="O898" s="429"/>
      <c r="P898" s="429"/>
      <c r="Q898" s="429"/>
      <c r="R898" s="429"/>
      <c r="S898" s="429"/>
      <c r="T898" s="429"/>
      <c r="U898" s="429"/>
      <c r="V898" s="429"/>
      <c r="W898" s="429"/>
      <c r="X898" s="429"/>
      <c r="Y898" s="429"/>
      <c r="Z898" s="429"/>
      <c r="AA898" s="429"/>
      <c r="AB898" s="429"/>
      <c r="AC898" s="429"/>
      <c r="AD898" s="429"/>
      <c r="AE898" s="429"/>
      <c r="AF898" s="429"/>
      <c r="AG898" s="429"/>
      <c r="AH898" s="429"/>
      <c r="AI898" s="429"/>
      <c r="AJ898" s="429"/>
      <c r="AK898" s="429"/>
      <c r="AL898" s="429"/>
      <c r="AM898" s="429"/>
      <c r="AN898" s="429"/>
      <c r="AO898" s="429"/>
      <c r="AP898" s="429"/>
      <c r="AQ898" s="429"/>
      <c r="AR898" s="429"/>
      <c r="AS898" s="429"/>
      <c r="AT898" s="429"/>
      <c r="AU898" s="429"/>
      <c r="AV898" s="429"/>
    </row>
    <row r="899" spans="1:48" s="364" customFormat="1" ht="13.15" customHeight="1" x14ac:dyDescent="0.2">
      <c r="A899" s="429"/>
      <c r="D899" s="421"/>
      <c r="F899" s="422"/>
      <c r="G899" s="422"/>
      <c r="H899" s="422"/>
      <c r="I899" s="422"/>
      <c r="J899" s="422"/>
      <c r="K899" s="423"/>
      <c r="M899" s="429"/>
      <c r="N899" s="429"/>
      <c r="O899" s="429"/>
      <c r="P899" s="429"/>
      <c r="Q899" s="429"/>
      <c r="R899" s="429"/>
      <c r="S899" s="429"/>
      <c r="T899" s="429"/>
      <c r="U899" s="429"/>
      <c r="V899" s="429"/>
      <c r="W899" s="429"/>
      <c r="X899" s="429"/>
      <c r="Y899" s="429"/>
      <c r="Z899" s="429"/>
      <c r="AA899" s="429"/>
      <c r="AB899" s="429"/>
      <c r="AC899" s="429"/>
      <c r="AD899" s="429"/>
      <c r="AE899" s="429"/>
      <c r="AF899" s="429"/>
      <c r="AG899" s="429"/>
      <c r="AH899" s="429"/>
      <c r="AI899" s="429"/>
      <c r="AJ899" s="429"/>
      <c r="AK899" s="429"/>
      <c r="AL899" s="429"/>
      <c r="AM899" s="429"/>
      <c r="AN899" s="429"/>
      <c r="AO899" s="429"/>
      <c r="AP899" s="429"/>
      <c r="AQ899" s="429"/>
      <c r="AR899" s="429"/>
      <c r="AS899" s="429"/>
      <c r="AT899" s="429"/>
      <c r="AU899" s="429"/>
      <c r="AV899" s="429"/>
    </row>
    <row r="900" spans="1:48" s="364" customFormat="1" ht="13.15" customHeight="1" x14ac:dyDescent="0.2">
      <c r="A900" s="429"/>
      <c r="D900" s="421"/>
      <c r="F900" s="422"/>
      <c r="G900" s="422"/>
      <c r="H900" s="422"/>
      <c r="I900" s="422"/>
      <c r="J900" s="422"/>
      <c r="K900" s="423"/>
      <c r="M900" s="429"/>
      <c r="N900" s="429"/>
      <c r="O900" s="429"/>
      <c r="P900" s="429"/>
      <c r="Q900" s="429"/>
      <c r="R900" s="429"/>
      <c r="S900" s="429"/>
      <c r="T900" s="429"/>
      <c r="U900" s="429"/>
      <c r="V900" s="429"/>
      <c r="W900" s="429"/>
      <c r="X900" s="429"/>
      <c r="Y900" s="429"/>
      <c r="Z900" s="429"/>
      <c r="AA900" s="429"/>
      <c r="AB900" s="429"/>
      <c r="AC900" s="429"/>
      <c r="AD900" s="429"/>
      <c r="AE900" s="429"/>
      <c r="AF900" s="429"/>
      <c r="AG900" s="429"/>
      <c r="AH900" s="429"/>
      <c r="AI900" s="429"/>
      <c r="AJ900" s="429"/>
      <c r="AK900" s="429"/>
      <c r="AL900" s="429"/>
      <c r="AM900" s="429"/>
      <c r="AN900" s="429"/>
      <c r="AO900" s="429"/>
      <c r="AP900" s="429"/>
      <c r="AQ900" s="429"/>
      <c r="AR900" s="429"/>
      <c r="AS900" s="429"/>
      <c r="AT900" s="429"/>
      <c r="AU900" s="429"/>
      <c r="AV900" s="429"/>
    </row>
    <row r="901" spans="1:48" s="364" customFormat="1" ht="13.15" customHeight="1" x14ac:dyDescent="0.2">
      <c r="A901" s="429"/>
      <c r="D901" s="421"/>
      <c r="F901" s="422"/>
      <c r="G901" s="422"/>
      <c r="H901" s="422"/>
      <c r="I901" s="422"/>
      <c r="J901" s="422"/>
      <c r="K901" s="423"/>
      <c r="M901" s="429"/>
      <c r="N901" s="429"/>
      <c r="O901" s="429"/>
      <c r="P901" s="429"/>
      <c r="Q901" s="429"/>
      <c r="R901" s="429"/>
      <c r="S901" s="429"/>
      <c r="T901" s="429"/>
      <c r="U901" s="429"/>
      <c r="V901" s="429"/>
      <c r="W901" s="429"/>
      <c r="X901" s="429"/>
      <c r="Y901" s="429"/>
      <c r="Z901" s="429"/>
      <c r="AA901" s="429"/>
      <c r="AB901" s="429"/>
      <c r="AC901" s="429"/>
      <c r="AD901" s="429"/>
      <c r="AE901" s="429"/>
      <c r="AF901" s="429"/>
      <c r="AG901" s="429"/>
      <c r="AH901" s="429"/>
      <c r="AI901" s="429"/>
      <c r="AJ901" s="429"/>
      <c r="AK901" s="429"/>
      <c r="AL901" s="429"/>
      <c r="AM901" s="429"/>
      <c r="AN901" s="429"/>
      <c r="AO901" s="429"/>
      <c r="AP901" s="429"/>
      <c r="AQ901" s="429"/>
      <c r="AR901" s="429"/>
      <c r="AS901" s="429"/>
      <c r="AT901" s="429"/>
      <c r="AU901" s="429"/>
      <c r="AV901" s="429"/>
    </row>
    <row r="902" spans="1:48" s="364" customFormat="1" ht="13.15" customHeight="1" x14ac:dyDescent="0.2">
      <c r="A902" s="429"/>
      <c r="D902" s="421"/>
      <c r="F902" s="422"/>
      <c r="G902" s="422"/>
      <c r="H902" s="422"/>
      <c r="I902" s="422"/>
      <c r="J902" s="422"/>
      <c r="K902" s="423"/>
      <c r="M902" s="429"/>
      <c r="N902" s="429"/>
      <c r="O902" s="429"/>
      <c r="P902" s="429"/>
      <c r="Q902" s="429"/>
      <c r="R902" s="429"/>
      <c r="S902" s="429"/>
      <c r="T902" s="429"/>
      <c r="U902" s="429"/>
      <c r="V902" s="429"/>
      <c r="W902" s="429"/>
      <c r="X902" s="429"/>
      <c r="Y902" s="429"/>
      <c r="Z902" s="429"/>
      <c r="AA902" s="429"/>
      <c r="AB902" s="429"/>
      <c r="AC902" s="429"/>
      <c r="AD902" s="429"/>
      <c r="AE902" s="429"/>
      <c r="AF902" s="429"/>
      <c r="AG902" s="429"/>
      <c r="AH902" s="429"/>
      <c r="AI902" s="429"/>
      <c r="AJ902" s="429"/>
      <c r="AK902" s="429"/>
      <c r="AL902" s="429"/>
      <c r="AM902" s="429"/>
      <c r="AN902" s="429"/>
      <c r="AO902" s="429"/>
      <c r="AP902" s="429"/>
      <c r="AQ902" s="429"/>
      <c r="AR902" s="429"/>
      <c r="AS902" s="429"/>
      <c r="AT902" s="429"/>
      <c r="AU902" s="429"/>
      <c r="AV902" s="429"/>
    </row>
    <row r="903" spans="1:48" s="364" customFormat="1" ht="13.15" customHeight="1" x14ac:dyDescent="0.2">
      <c r="A903" s="429"/>
      <c r="D903" s="421"/>
      <c r="F903" s="422"/>
      <c r="G903" s="422"/>
      <c r="H903" s="422"/>
      <c r="I903" s="422"/>
      <c r="J903" s="422"/>
      <c r="K903" s="423"/>
      <c r="M903" s="429"/>
      <c r="N903" s="429"/>
      <c r="O903" s="429"/>
      <c r="P903" s="429"/>
      <c r="Q903" s="429"/>
      <c r="R903" s="429"/>
      <c r="S903" s="429"/>
      <c r="T903" s="429"/>
      <c r="U903" s="429"/>
      <c r="V903" s="429"/>
      <c r="W903" s="429"/>
      <c r="X903" s="429"/>
      <c r="Y903" s="429"/>
      <c r="Z903" s="429"/>
      <c r="AA903" s="429"/>
      <c r="AB903" s="429"/>
      <c r="AC903" s="429"/>
      <c r="AD903" s="429"/>
      <c r="AE903" s="429"/>
      <c r="AF903" s="429"/>
      <c r="AG903" s="429"/>
      <c r="AH903" s="429"/>
      <c r="AI903" s="429"/>
      <c r="AJ903" s="429"/>
      <c r="AK903" s="429"/>
      <c r="AL903" s="429"/>
      <c r="AM903" s="429"/>
      <c r="AN903" s="429"/>
      <c r="AO903" s="429"/>
      <c r="AP903" s="429"/>
      <c r="AQ903" s="429"/>
      <c r="AR903" s="429"/>
      <c r="AS903" s="429"/>
      <c r="AT903" s="429"/>
      <c r="AU903" s="429"/>
      <c r="AV903" s="429"/>
    </row>
    <row r="904" spans="1:48" s="364" customFormat="1" ht="13.15" customHeight="1" x14ac:dyDescent="0.2">
      <c r="A904" s="429"/>
      <c r="D904" s="421"/>
      <c r="F904" s="422"/>
      <c r="G904" s="422"/>
      <c r="H904" s="422"/>
      <c r="I904" s="422"/>
      <c r="J904" s="422"/>
      <c r="K904" s="423"/>
      <c r="M904" s="429"/>
      <c r="N904" s="429"/>
      <c r="O904" s="429"/>
      <c r="P904" s="429"/>
      <c r="Q904" s="429"/>
      <c r="R904" s="429"/>
      <c r="S904" s="429"/>
      <c r="T904" s="429"/>
      <c r="U904" s="429"/>
      <c r="V904" s="429"/>
      <c r="W904" s="429"/>
      <c r="X904" s="429"/>
      <c r="Y904" s="429"/>
      <c r="Z904" s="429"/>
      <c r="AA904" s="429"/>
      <c r="AB904" s="429"/>
      <c r="AC904" s="429"/>
      <c r="AD904" s="429"/>
      <c r="AE904" s="429"/>
      <c r="AF904" s="429"/>
      <c r="AG904" s="429"/>
      <c r="AH904" s="429"/>
      <c r="AI904" s="429"/>
      <c r="AJ904" s="429"/>
      <c r="AK904" s="429"/>
      <c r="AL904" s="429"/>
      <c r="AM904" s="429"/>
      <c r="AN904" s="429"/>
      <c r="AO904" s="429"/>
      <c r="AP904" s="429"/>
      <c r="AQ904" s="429"/>
      <c r="AR904" s="429"/>
      <c r="AS904" s="429"/>
      <c r="AT904" s="429"/>
      <c r="AU904" s="429"/>
      <c r="AV904" s="429"/>
    </row>
    <row r="905" spans="1:48" s="364" customFormat="1" ht="13.15" customHeight="1" x14ac:dyDescent="0.2">
      <c r="A905" s="429"/>
      <c r="D905" s="421"/>
      <c r="F905" s="422"/>
      <c r="G905" s="422"/>
      <c r="H905" s="422"/>
      <c r="I905" s="422"/>
      <c r="J905" s="422"/>
      <c r="K905" s="423"/>
      <c r="M905" s="429"/>
      <c r="N905" s="429"/>
      <c r="O905" s="429"/>
      <c r="P905" s="429"/>
      <c r="Q905" s="429"/>
      <c r="R905" s="429"/>
      <c r="S905" s="429"/>
      <c r="T905" s="429"/>
      <c r="U905" s="429"/>
      <c r="V905" s="429"/>
      <c r="W905" s="429"/>
      <c r="X905" s="429"/>
      <c r="Y905" s="429"/>
      <c r="Z905" s="429"/>
      <c r="AA905" s="429"/>
      <c r="AB905" s="429"/>
      <c r="AC905" s="429"/>
      <c r="AD905" s="429"/>
      <c r="AE905" s="429"/>
      <c r="AF905" s="429"/>
      <c r="AG905" s="429"/>
      <c r="AH905" s="429"/>
      <c r="AI905" s="429"/>
      <c r="AJ905" s="429"/>
      <c r="AK905" s="429"/>
      <c r="AL905" s="429"/>
      <c r="AM905" s="429"/>
      <c r="AN905" s="429"/>
      <c r="AO905" s="429"/>
      <c r="AP905" s="429"/>
      <c r="AQ905" s="429"/>
      <c r="AR905" s="429"/>
      <c r="AS905" s="429"/>
      <c r="AT905" s="429"/>
      <c r="AU905" s="429"/>
      <c r="AV905" s="429"/>
    </row>
    <row r="906" spans="1:48" s="364" customFormat="1" ht="13.15" customHeight="1" x14ac:dyDescent="0.2">
      <c r="A906" s="429"/>
      <c r="D906" s="421"/>
      <c r="F906" s="422"/>
      <c r="G906" s="422"/>
      <c r="H906" s="422"/>
      <c r="I906" s="422"/>
      <c r="J906" s="422"/>
      <c r="K906" s="423"/>
      <c r="M906" s="429"/>
      <c r="N906" s="429"/>
      <c r="O906" s="429"/>
      <c r="P906" s="429"/>
      <c r="Q906" s="429"/>
      <c r="R906" s="429"/>
      <c r="S906" s="429"/>
      <c r="T906" s="429"/>
      <c r="U906" s="429"/>
      <c r="V906" s="429"/>
      <c r="W906" s="429"/>
      <c r="X906" s="429"/>
      <c r="Y906" s="429"/>
      <c r="Z906" s="429"/>
      <c r="AA906" s="429"/>
      <c r="AB906" s="429"/>
      <c r="AC906" s="429"/>
      <c r="AD906" s="429"/>
      <c r="AE906" s="429"/>
      <c r="AF906" s="429"/>
      <c r="AG906" s="429"/>
      <c r="AH906" s="429"/>
      <c r="AI906" s="429"/>
      <c r="AJ906" s="429"/>
      <c r="AK906" s="429"/>
      <c r="AL906" s="429"/>
      <c r="AM906" s="429"/>
      <c r="AN906" s="429"/>
      <c r="AO906" s="429"/>
      <c r="AP906" s="429"/>
      <c r="AQ906" s="429"/>
      <c r="AR906" s="429"/>
      <c r="AS906" s="429"/>
      <c r="AT906" s="429"/>
      <c r="AU906" s="429"/>
      <c r="AV906" s="429"/>
    </row>
    <row r="907" spans="1:48" s="364" customFormat="1" ht="13.15" customHeight="1" x14ac:dyDescent="0.2">
      <c r="A907" s="429"/>
      <c r="D907" s="421"/>
      <c r="F907" s="422"/>
      <c r="G907" s="422"/>
      <c r="H907" s="422"/>
      <c r="I907" s="422"/>
      <c r="J907" s="422"/>
      <c r="K907" s="423"/>
      <c r="M907" s="429"/>
      <c r="N907" s="429"/>
      <c r="O907" s="429"/>
      <c r="P907" s="429"/>
      <c r="Q907" s="429"/>
      <c r="R907" s="429"/>
      <c r="S907" s="429"/>
      <c r="T907" s="429"/>
      <c r="U907" s="429"/>
      <c r="V907" s="429"/>
      <c r="W907" s="429"/>
      <c r="X907" s="429"/>
      <c r="Y907" s="429"/>
      <c r="Z907" s="429"/>
      <c r="AA907" s="429"/>
      <c r="AB907" s="429"/>
      <c r="AC907" s="429"/>
      <c r="AD907" s="429"/>
      <c r="AE907" s="429"/>
      <c r="AF907" s="429"/>
      <c r="AG907" s="429"/>
      <c r="AH907" s="429"/>
      <c r="AI907" s="429"/>
      <c r="AJ907" s="429"/>
      <c r="AK907" s="429"/>
      <c r="AL907" s="429"/>
      <c r="AM907" s="429"/>
      <c r="AN907" s="429"/>
      <c r="AO907" s="429"/>
      <c r="AP907" s="429"/>
      <c r="AQ907" s="429"/>
      <c r="AR907" s="429"/>
      <c r="AS907" s="429"/>
      <c r="AT907" s="429"/>
      <c r="AU907" s="429"/>
      <c r="AV907" s="429"/>
    </row>
    <row r="908" spans="1:48" s="364" customFormat="1" ht="13.15" customHeight="1" x14ac:dyDescent="0.2">
      <c r="A908" s="429"/>
      <c r="D908" s="421"/>
      <c r="F908" s="422"/>
      <c r="G908" s="422"/>
      <c r="H908" s="422"/>
      <c r="I908" s="422"/>
      <c r="J908" s="422"/>
      <c r="K908" s="423"/>
      <c r="M908" s="429"/>
      <c r="N908" s="429"/>
      <c r="O908" s="429"/>
      <c r="P908" s="429"/>
      <c r="Q908" s="429"/>
      <c r="R908" s="429"/>
      <c r="S908" s="429"/>
      <c r="T908" s="429"/>
      <c r="U908" s="429"/>
      <c r="V908" s="429"/>
      <c r="W908" s="429"/>
      <c r="X908" s="429"/>
      <c r="Y908" s="429"/>
      <c r="Z908" s="429"/>
      <c r="AA908" s="429"/>
      <c r="AB908" s="429"/>
      <c r="AC908" s="429"/>
      <c r="AD908" s="429"/>
      <c r="AE908" s="429"/>
      <c r="AF908" s="429"/>
      <c r="AG908" s="429"/>
      <c r="AH908" s="429"/>
      <c r="AI908" s="429"/>
      <c r="AJ908" s="429"/>
      <c r="AK908" s="429"/>
      <c r="AL908" s="429"/>
      <c r="AM908" s="429"/>
      <c r="AN908" s="429"/>
      <c r="AO908" s="429"/>
      <c r="AP908" s="429"/>
      <c r="AQ908" s="429"/>
      <c r="AR908" s="429"/>
      <c r="AS908" s="429"/>
      <c r="AT908" s="429"/>
      <c r="AU908" s="429"/>
      <c r="AV908" s="429"/>
    </row>
    <row r="909" spans="1:48" s="364" customFormat="1" ht="13.15" customHeight="1" x14ac:dyDescent="0.2">
      <c r="A909" s="429"/>
      <c r="D909" s="421"/>
      <c r="F909" s="422"/>
      <c r="G909" s="422"/>
      <c r="H909" s="422"/>
      <c r="I909" s="422"/>
      <c r="J909" s="422"/>
      <c r="K909" s="423"/>
      <c r="M909" s="429"/>
      <c r="N909" s="429"/>
      <c r="O909" s="429"/>
      <c r="P909" s="429"/>
      <c r="Q909" s="429"/>
      <c r="R909" s="429"/>
      <c r="S909" s="429"/>
      <c r="T909" s="429"/>
      <c r="U909" s="429"/>
      <c r="V909" s="429"/>
      <c r="W909" s="429"/>
      <c r="X909" s="429"/>
      <c r="Y909" s="429"/>
      <c r="Z909" s="429"/>
      <c r="AA909" s="429"/>
      <c r="AB909" s="429"/>
      <c r="AC909" s="429"/>
      <c r="AD909" s="429"/>
      <c r="AE909" s="429"/>
      <c r="AF909" s="429"/>
      <c r="AG909" s="429"/>
      <c r="AH909" s="429"/>
      <c r="AI909" s="429"/>
      <c r="AJ909" s="429"/>
      <c r="AK909" s="429"/>
      <c r="AL909" s="429"/>
      <c r="AM909" s="429"/>
      <c r="AN909" s="429"/>
      <c r="AO909" s="429"/>
      <c r="AP909" s="429"/>
      <c r="AQ909" s="429"/>
      <c r="AR909" s="429"/>
      <c r="AS909" s="429"/>
      <c r="AT909" s="429"/>
      <c r="AU909" s="429"/>
      <c r="AV909" s="429"/>
    </row>
    <row r="910" spans="1:48" s="364" customFormat="1" ht="13.15" customHeight="1" x14ac:dyDescent="0.2">
      <c r="A910" s="429"/>
      <c r="D910" s="421"/>
      <c r="F910" s="422"/>
      <c r="G910" s="422"/>
      <c r="H910" s="422"/>
      <c r="I910" s="422"/>
      <c r="J910" s="422"/>
      <c r="K910" s="423"/>
      <c r="M910" s="429"/>
      <c r="N910" s="429"/>
      <c r="O910" s="429"/>
      <c r="P910" s="429"/>
      <c r="Q910" s="429"/>
      <c r="R910" s="429"/>
      <c r="S910" s="429"/>
      <c r="T910" s="429"/>
      <c r="U910" s="429"/>
      <c r="V910" s="429"/>
      <c r="W910" s="429"/>
      <c r="X910" s="429"/>
      <c r="Y910" s="429"/>
      <c r="Z910" s="429"/>
      <c r="AA910" s="429"/>
      <c r="AB910" s="429"/>
      <c r="AC910" s="429"/>
      <c r="AD910" s="429"/>
      <c r="AE910" s="429"/>
      <c r="AF910" s="429"/>
      <c r="AG910" s="429"/>
      <c r="AH910" s="429"/>
      <c r="AI910" s="429"/>
      <c r="AJ910" s="429"/>
      <c r="AK910" s="429"/>
      <c r="AL910" s="429"/>
      <c r="AM910" s="429"/>
      <c r="AN910" s="429"/>
      <c r="AO910" s="429"/>
      <c r="AP910" s="429"/>
      <c r="AQ910" s="429"/>
      <c r="AR910" s="429"/>
      <c r="AS910" s="429"/>
      <c r="AT910" s="429"/>
      <c r="AU910" s="429"/>
      <c r="AV910" s="429"/>
    </row>
    <row r="911" spans="1:48" s="364" customFormat="1" ht="13.15" customHeight="1" x14ac:dyDescent="0.2">
      <c r="A911" s="429"/>
      <c r="D911" s="421"/>
      <c r="F911" s="422"/>
      <c r="G911" s="422"/>
      <c r="H911" s="422"/>
      <c r="I911" s="422"/>
      <c r="J911" s="422"/>
      <c r="K911" s="423"/>
      <c r="M911" s="429"/>
      <c r="N911" s="429"/>
      <c r="O911" s="429"/>
      <c r="P911" s="429"/>
      <c r="Q911" s="429"/>
      <c r="R911" s="429"/>
      <c r="S911" s="429"/>
      <c r="T911" s="429"/>
      <c r="U911" s="429"/>
      <c r="V911" s="429"/>
      <c r="W911" s="429"/>
      <c r="X911" s="429"/>
      <c r="Y911" s="429"/>
      <c r="Z911" s="429"/>
      <c r="AA911" s="429"/>
      <c r="AB911" s="429"/>
      <c r="AC911" s="429"/>
      <c r="AD911" s="429"/>
      <c r="AE911" s="429"/>
      <c r="AF911" s="429"/>
      <c r="AG911" s="429"/>
      <c r="AH911" s="429"/>
      <c r="AI911" s="429"/>
      <c r="AJ911" s="429"/>
      <c r="AK911" s="429"/>
      <c r="AL911" s="429"/>
      <c r="AM911" s="429"/>
      <c r="AN911" s="429"/>
      <c r="AO911" s="429"/>
      <c r="AP911" s="429"/>
      <c r="AQ911" s="429"/>
      <c r="AR911" s="429"/>
      <c r="AS911" s="429"/>
      <c r="AT911" s="429"/>
      <c r="AU911" s="429"/>
      <c r="AV911" s="429"/>
    </row>
    <row r="912" spans="1:48" s="364" customFormat="1" ht="13.15" customHeight="1" x14ac:dyDescent="0.2">
      <c r="A912" s="429"/>
      <c r="D912" s="421"/>
      <c r="F912" s="422"/>
      <c r="G912" s="422"/>
      <c r="H912" s="422"/>
      <c r="I912" s="422"/>
      <c r="J912" s="422"/>
      <c r="K912" s="423"/>
      <c r="M912" s="429"/>
      <c r="N912" s="429"/>
      <c r="O912" s="429"/>
      <c r="P912" s="429"/>
      <c r="Q912" s="429"/>
      <c r="R912" s="429"/>
      <c r="S912" s="429"/>
      <c r="T912" s="429"/>
      <c r="U912" s="429"/>
      <c r="V912" s="429"/>
      <c r="W912" s="429"/>
      <c r="X912" s="429"/>
      <c r="Y912" s="429"/>
      <c r="Z912" s="429"/>
      <c r="AA912" s="429"/>
      <c r="AB912" s="429"/>
      <c r="AC912" s="429"/>
      <c r="AD912" s="429"/>
      <c r="AE912" s="429"/>
      <c r="AF912" s="429"/>
      <c r="AG912" s="429"/>
      <c r="AH912" s="429"/>
      <c r="AI912" s="429"/>
      <c r="AJ912" s="429"/>
      <c r="AK912" s="429"/>
      <c r="AL912" s="429"/>
      <c r="AM912" s="429"/>
      <c r="AN912" s="429"/>
      <c r="AO912" s="429"/>
      <c r="AP912" s="429"/>
      <c r="AQ912" s="429"/>
      <c r="AR912" s="429"/>
      <c r="AS912" s="429"/>
      <c r="AT912" s="429"/>
      <c r="AU912" s="429"/>
      <c r="AV912" s="429"/>
    </row>
    <row r="913" spans="1:48" s="364" customFormat="1" ht="13.15" customHeight="1" x14ac:dyDescent="0.2">
      <c r="A913" s="429"/>
      <c r="D913" s="421"/>
      <c r="F913" s="422"/>
      <c r="G913" s="422"/>
      <c r="H913" s="422"/>
      <c r="I913" s="422"/>
      <c r="J913" s="422"/>
      <c r="K913" s="423"/>
      <c r="M913" s="429"/>
      <c r="N913" s="429"/>
      <c r="O913" s="429"/>
      <c r="P913" s="429"/>
      <c r="Q913" s="429"/>
      <c r="R913" s="429"/>
      <c r="S913" s="429"/>
      <c r="T913" s="429"/>
      <c r="U913" s="429"/>
      <c r="V913" s="429"/>
      <c r="W913" s="429"/>
      <c r="X913" s="429"/>
      <c r="Y913" s="429"/>
      <c r="Z913" s="429"/>
      <c r="AA913" s="429"/>
      <c r="AB913" s="429"/>
      <c r="AC913" s="429"/>
      <c r="AD913" s="429"/>
      <c r="AE913" s="429"/>
      <c r="AF913" s="429"/>
      <c r="AG913" s="429"/>
      <c r="AH913" s="429"/>
      <c r="AI913" s="429"/>
      <c r="AJ913" s="429"/>
      <c r="AK913" s="429"/>
      <c r="AL913" s="429"/>
      <c r="AM913" s="429"/>
      <c r="AN913" s="429"/>
      <c r="AO913" s="429"/>
      <c r="AP913" s="429"/>
      <c r="AQ913" s="429"/>
      <c r="AR913" s="429"/>
      <c r="AS913" s="429"/>
      <c r="AT913" s="429"/>
      <c r="AU913" s="429"/>
      <c r="AV913" s="429"/>
    </row>
    <row r="914" spans="1:48" s="364" customFormat="1" ht="13.15" customHeight="1" x14ac:dyDescent="0.2">
      <c r="A914" s="429"/>
      <c r="D914" s="421"/>
      <c r="F914" s="422"/>
      <c r="G914" s="422"/>
      <c r="H914" s="422"/>
      <c r="I914" s="422"/>
      <c r="J914" s="422"/>
      <c r="K914" s="423"/>
      <c r="M914" s="429"/>
      <c r="N914" s="429"/>
      <c r="O914" s="429"/>
      <c r="P914" s="429"/>
      <c r="Q914" s="429"/>
      <c r="R914" s="429"/>
      <c r="S914" s="429"/>
      <c r="T914" s="429"/>
      <c r="U914" s="429"/>
      <c r="V914" s="429"/>
      <c r="W914" s="429"/>
      <c r="X914" s="429"/>
      <c r="Y914" s="429"/>
      <c r="Z914" s="429"/>
      <c r="AA914" s="429"/>
      <c r="AB914" s="429"/>
      <c r="AC914" s="429"/>
      <c r="AD914" s="429"/>
      <c r="AE914" s="429"/>
      <c r="AF914" s="429"/>
      <c r="AG914" s="429"/>
      <c r="AH914" s="429"/>
      <c r="AI914" s="429"/>
      <c r="AJ914" s="429"/>
      <c r="AK914" s="429"/>
      <c r="AL914" s="429"/>
      <c r="AM914" s="429"/>
      <c r="AN914" s="429"/>
      <c r="AO914" s="429"/>
      <c r="AP914" s="429"/>
      <c r="AQ914" s="429"/>
      <c r="AR914" s="429"/>
      <c r="AS914" s="429"/>
      <c r="AT914" s="429"/>
      <c r="AU914" s="429"/>
      <c r="AV914" s="429"/>
    </row>
    <row r="915" spans="1:48" s="364" customFormat="1" ht="13.15" customHeight="1" x14ac:dyDescent="0.2">
      <c r="A915" s="429"/>
      <c r="D915" s="421"/>
      <c r="F915" s="422"/>
      <c r="G915" s="422"/>
      <c r="H915" s="422"/>
      <c r="I915" s="422"/>
      <c r="J915" s="422"/>
      <c r="K915" s="423"/>
      <c r="M915" s="429"/>
      <c r="N915" s="429"/>
      <c r="O915" s="429"/>
      <c r="P915" s="429"/>
      <c r="Q915" s="429"/>
      <c r="R915" s="429"/>
      <c r="S915" s="429"/>
      <c r="T915" s="429"/>
      <c r="U915" s="429"/>
      <c r="V915" s="429"/>
      <c r="W915" s="429"/>
      <c r="X915" s="429"/>
      <c r="Y915" s="429"/>
      <c r="Z915" s="429"/>
      <c r="AA915" s="429"/>
      <c r="AB915" s="429"/>
      <c r="AC915" s="429"/>
      <c r="AD915" s="429"/>
      <c r="AE915" s="429"/>
      <c r="AF915" s="429"/>
      <c r="AG915" s="429"/>
      <c r="AH915" s="429"/>
      <c r="AI915" s="429"/>
      <c r="AJ915" s="429"/>
      <c r="AK915" s="429"/>
      <c r="AL915" s="429"/>
      <c r="AM915" s="429"/>
      <c r="AN915" s="429"/>
      <c r="AO915" s="429"/>
      <c r="AP915" s="429"/>
      <c r="AQ915" s="429"/>
      <c r="AR915" s="429"/>
      <c r="AS915" s="429"/>
      <c r="AT915" s="429"/>
      <c r="AU915" s="429"/>
      <c r="AV915" s="429"/>
    </row>
    <row r="916" spans="1:48" s="364" customFormat="1" ht="13.15" customHeight="1" x14ac:dyDescent="0.2">
      <c r="A916" s="429"/>
      <c r="D916" s="421"/>
      <c r="F916" s="422"/>
      <c r="G916" s="422"/>
      <c r="H916" s="422"/>
      <c r="I916" s="422"/>
      <c r="J916" s="422"/>
      <c r="K916" s="423"/>
      <c r="M916" s="429"/>
      <c r="N916" s="429"/>
      <c r="O916" s="429"/>
      <c r="P916" s="429"/>
      <c r="Q916" s="429"/>
      <c r="R916" s="429"/>
      <c r="S916" s="429"/>
      <c r="T916" s="429"/>
      <c r="U916" s="429"/>
      <c r="V916" s="429"/>
      <c r="W916" s="429"/>
      <c r="X916" s="429"/>
      <c r="Y916" s="429"/>
      <c r="Z916" s="429"/>
      <c r="AA916" s="429"/>
      <c r="AB916" s="429"/>
      <c r="AC916" s="429"/>
      <c r="AD916" s="429"/>
      <c r="AE916" s="429"/>
      <c r="AF916" s="429"/>
      <c r="AG916" s="429"/>
      <c r="AH916" s="429"/>
      <c r="AI916" s="429"/>
      <c r="AJ916" s="429"/>
      <c r="AK916" s="429"/>
      <c r="AL916" s="429"/>
      <c r="AM916" s="429"/>
      <c r="AN916" s="429"/>
      <c r="AO916" s="429"/>
      <c r="AP916" s="429"/>
      <c r="AQ916" s="429"/>
      <c r="AR916" s="429"/>
      <c r="AS916" s="429"/>
      <c r="AT916" s="429"/>
      <c r="AU916" s="429"/>
      <c r="AV916" s="429"/>
    </row>
    <row r="917" spans="1:48" s="364" customFormat="1" ht="13.15" customHeight="1" x14ac:dyDescent="0.2">
      <c r="A917" s="429"/>
      <c r="D917" s="421"/>
      <c r="F917" s="422"/>
      <c r="G917" s="422"/>
      <c r="H917" s="422"/>
      <c r="I917" s="422"/>
      <c r="J917" s="422"/>
      <c r="K917" s="423"/>
      <c r="M917" s="429"/>
      <c r="N917" s="429"/>
      <c r="O917" s="429"/>
      <c r="P917" s="429"/>
      <c r="Q917" s="429"/>
      <c r="R917" s="429"/>
      <c r="S917" s="429"/>
      <c r="T917" s="429"/>
      <c r="U917" s="429"/>
      <c r="V917" s="429"/>
      <c r="W917" s="429"/>
      <c r="X917" s="429"/>
      <c r="Y917" s="429"/>
      <c r="Z917" s="429"/>
      <c r="AA917" s="429"/>
      <c r="AB917" s="429"/>
      <c r="AC917" s="429"/>
      <c r="AD917" s="429"/>
      <c r="AE917" s="429"/>
      <c r="AF917" s="429"/>
      <c r="AG917" s="429"/>
      <c r="AH917" s="429"/>
      <c r="AI917" s="429"/>
      <c r="AJ917" s="429"/>
      <c r="AK917" s="429"/>
      <c r="AL917" s="429"/>
      <c r="AM917" s="429"/>
      <c r="AN917" s="429"/>
      <c r="AO917" s="429"/>
      <c r="AP917" s="429"/>
      <c r="AQ917" s="429"/>
      <c r="AR917" s="429"/>
      <c r="AS917" s="429"/>
      <c r="AT917" s="429"/>
      <c r="AU917" s="429"/>
      <c r="AV917" s="429"/>
    </row>
    <row r="918" spans="1:48" s="364" customFormat="1" ht="13.15" customHeight="1" x14ac:dyDescent="0.2">
      <c r="A918" s="429"/>
      <c r="D918" s="421"/>
      <c r="F918" s="422"/>
      <c r="G918" s="422"/>
      <c r="H918" s="422"/>
      <c r="I918" s="422"/>
      <c r="J918" s="422"/>
      <c r="K918" s="423"/>
      <c r="M918" s="429"/>
      <c r="N918" s="429"/>
      <c r="O918" s="429"/>
      <c r="P918" s="429"/>
      <c r="Q918" s="429"/>
      <c r="R918" s="429"/>
      <c r="S918" s="429"/>
      <c r="T918" s="429"/>
      <c r="U918" s="429"/>
      <c r="V918" s="429"/>
      <c r="W918" s="429"/>
      <c r="X918" s="429"/>
      <c r="Y918" s="429"/>
      <c r="Z918" s="429"/>
      <c r="AA918" s="429"/>
      <c r="AB918" s="429"/>
      <c r="AC918" s="429"/>
      <c r="AD918" s="429"/>
      <c r="AE918" s="429"/>
      <c r="AF918" s="429"/>
      <c r="AG918" s="429"/>
      <c r="AH918" s="429"/>
      <c r="AI918" s="429"/>
      <c r="AJ918" s="429"/>
      <c r="AK918" s="429"/>
      <c r="AL918" s="429"/>
      <c r="AM918" s="429"/>
      <c r="AN918" s="429"/>
      <c r="AO918" s="429"/>
      <c r="AP918" s="429"/>
      <c r="AQ918" s="429"/>
      <c r="AR918" s="429"/>
      <c r="AS918" s="429"/>
      <c r="AT918" s="429"/>
      <c r="AU918" s="429"/>
      <c r="AV918" s="429"/>
    </row>
    <row r="919" spans="1:48" s="364" customFormat="1" ht="13.15" customHeight="1" x14ac:dyDescent="0.2">
      <c r="A919" s="429"/>
      <c r="D919" s="421"/>
      <c r="F919" s="422"/>
      <c r="G919" s="422"/>
      <c r="H919" s="422"/>
      <c r="I919" s="422"/>
      <c r="J919" s="422"/>
      <c r="K919" s="423"/>
      <c r="M919" s="429"/>
      <c r="N919" s="429"/>
      <c r="O919" s="429"/>
      <c r="P919" s="429"/>
      <c r="Q919" s="429"/>
      <c r="R919" s="429"/>
      <c r="S919" s="429"/>
      <c r="T919" s="429"/>
      <c r="U919" s="429"/>
      <c r="V919" s="429"/>
      <c r="W919" s="429"/>
      <c r="X919" s="429"/>
      <c r="Y919" s="429"/>
      <c r="Z919" s="429"/>
      <c r="AA919" s="429"/>
      <c r="AB919" s="429"/>
      <c r="AC919" s="429"/>
      <c r="AD919" s="429"/>
      <c r="AE919" s="429"/>
      <c r="AF919" s="429"/>
      <c r="AG919" s="429"/>
      <c r="AH919" s="429"/>
      <c r="AI919" s="429"/>
      <c r="AJ919" s="429"/>
      <c r="AK919" s="429"/>
      <c r="AL919" s="429"/>
      <c r="AM919" s="429"/>
      <c r="AN919" s="429"/>
      <c r="AO919" s="429"/>
      <c r="AP919" s="429"/>
      <c r="AQ919" s="429"/>
      <c r="AR919" s="429"/>
      <c r="AS919" s="429"/>
      <c r="AT919" s="429"/>
      <c r="AU919" s="429"/>
      <c r="AV919" s="429"/>
    </row>
    <row r="920" spans="1:48" s="364" customFormat="1" ht="13.15" customHeight="1" x14ac:dyDescent="0.2">
      <c r="A920" s="429"/>
      <c r="D920" s="421"/>
      <c r="F920" s="422"/>
      <c r="G920" s="422"/>
      <c r="H920" s="422"/>
      <c r="I920" s="422"/>
      <c r="J920" s="422"/>
      <c r="K920" s="423"/>
      <c r="M920" s="429"/>
      <c r="N920" s="429"/>
      <c r="O920" s="429"/>
      <c r="P920" s="429"/>
      <c r="Q920" s="429"/>
      <c r="R920" s="429"/>
      <c r="S920" s="429"/>
      <c r="T920" s="429"/>
      <c r="U920" s="429"/>
      <c r="V920" s="429"/>
      <c r="W920" s="429"/>
      <c r="X920" s="429"/>
      <c r="Y920" s="429"/>
      <c r="Z920" s="429"/>
      <c r="AA920" s="429"/>
      <c r="AB920" s="429"/>
      <c r="AC920" s="429"/>
      <c r="AD920" s="429"/>
      <c r="AE920" s="429"/>
      <c r="AF920" s="429"/>
      <c r="AG920" s="429"/>
      <c r="AH920" s="429"/>
      <c r="AI920" s="429"/>
      <c r="AJ920" s="429"/>
      <c r="AK920" s="429"/>
      <c r="AL920" s="429"/>
      <c r="AM920" s="429"/>
      <c r="AN920" s="429"/>
      <c r="AO920" s="429"/>
      <c r="AP920" s="429"/>
      <c r="AQ920" s="429"/>
      <c r="AR920" s="429"/>
      <c r="AS920" s="429"/>
      <c r="AT920" s="429"/>
      <c r="AU920" s="429"/>
      <c r="AV920" s="429"/>
    </row>
    <row r="921" spans="1:48" s="364" customFormat="1" ht="13.15" customHeight="1" x14ac:dyDescent="0.2">
      <c r="A921" s="429"/>
      <c r="D921" s="421"/>
      <c r="F921" s="422"/>
      <c r="G921" s="422"/>
      <c r="H921" s="422"/>
      <c r="I921" s="422"/>
      <c r="J921" s="422"/>
      <c r="K921" s="423"/>
      <c r="M921" s="429"/>
      <c r="N921" s="429"/>
      <c r="O921" s="429"/>
      <c r="P921" s="429"/>
      <c r="Q921" s="429"/>
      <c r="R921" s="429"/>
      <c r="S921" s="429"/>
      <c r="T921" s="429"/>
      <c r="U921" s="429"/>
      <c r="V921" s="429"/>
      <c r="W921" s="429"/>
      <c r="X921" s="429"/>
      <c r="Y921" s="429"/>
      <c r="Z921" s="429"/>
      <c r="AA921" s="429"/>
      <c r="AB921" s="429"/>
      <c r="AC921" s="429"/>
      <c r="AD921" s="429"/>
      <c r="AE921" s="429"/>
      <c r="AF921" s="429"/>
      <c r="AG921" s="429"/>
      <c r="AH921" s="429"/>
      <c r="AI921" s="429"/>
      <c r="AJ921" s="429"/>
      <c r="AK921" s="429"/>
      <c r="AL921" s="429"/>
      <c r="AM921" s="429"/>
      <c r="AN921" s="429"/>
      <c r="AO921" s="429"/>
      <c r="AP921" s="429"/>
      <c r="AQ921" s="429"/>
      <c r="AR921" s="429"/>
      <c r="AS921" s="429"/>
      <c r="AT921" s="429"/>
      <c r="AU921" s="429"/>
      <c r="AV921" s="429"/>
    </row>
    <row r="922" spans="1:48" s="364" customFormat="1" ht="13.15" customHeight="1" x14ac:dyDescent="0.2">
      <c r="A922" s="429"/>
      <c r="D922" s="421"/>
      <c r="F922" s="422"/>
      <c r="G922" s="422"/>
      <c r="H922" s="422"/>
      <c r="I922" s="422"/>
      <c r="J922" s="422"/>
      <c r="K922" s="423"/>
      <c r="M922" s="429"/>
      <c r="N922" s="429"/>
      <c r="O922" s="429"/>
      <c r="P922" s="429"/>
      <c r="Q922" s="429"/>
      <c r="R922" s="429"/>
      <c r="S922" s="429"/>
      <c r="T922" s="429"/>
      <c r="U922" s="429"/>
      <c r="V922" s="429"/>
      <c r="W922" s="429"/>
      <c r="X922" s="429"/>
      <c r="Y922" s="429"/>
      <c r="Z922" s="429"/>
      <c r="AA922" s="429"/>
      <c r="AB922" s="429"/>
      <c r="AC922" s="429"/>
      <c r="AD922" s="429"/>
      <c r="AE922" s="429"/>
      <c r="AF922" s="429"/>
      <c r="AG922" s="429"/>
      <c r="AH922" s="429"/>
      <c r="AI922" s="429"/>
      <c r="AJ922" s="429"/>
      <c r="AK922" s="429"/>
      <c r="AL922" s="429"/>
      <c r="AM922" s="429"/>
      <c r="AN922" s="429"/>
      <c r="AO922" s="429"/>
      <c r="AP922" s="429"/>
      <c r="AQ922" s="429"/>
      <c r="AR922" s="429"/>
      <c r="AS922" s="429"/>
      <c r="AT922" s="429"/>
      <c r="AU922" s="429"/>
      <c r="AV922" s="429"/>
    </row>
    <row r="923" spans="1:48" s="364" customFormat="1" ht="13.15" customHeight="1" x14ac:dyDescent="0.2">
      <c r="A923" s="429"/>
      <c r="D923" s="421"/>
      <c r="F923" s="422"/>
      <c r="G923" s="422"/>
      <c r="H923" s="422"/>
      <c r="I923" s="422"/>
      <c r="J923" s="422"/>
      <c r="K923" s="423"/>
      <c r="M923" s="429"/>
      <c r="N923" s="429"/>
      <c r="O923" s="429"/>
      <c r="P923" s="429"/>
      <c r="Q923" s="429"/>
      <c r="R923" s="429"/>
      <c r="S923" s="429"/>
      <c r="T923" s="429"/>
      <c r="U923" s="429"/>
      <c r="V923" s="429"/>
      <c r="W923" s="429"/>
      <c r="X923" s="429"/>
      <c r="Y923" s="429"/>
      <c r="Z923" s="429"/>
      <c r="AA923" s="429"/>
      <c r="AB923" s="429"/>
      <c r="AC923" s="429"/>
      <c r="AD923" s="429"/>
      <c r="AE923" s="429"/>
      <c r="AF923" s="429"/>
      <c r="AG923" s="429"/>
      <c r="AH923" s="429"/>
      <c r="AI923" s="429"/>
      <c r="AJ923" s="429"/>
      <c r="AK923" s="429"/>
      <c r="AL923" s="429"/>
      <c r="AM923" s="429"/>
      <c r="AN923" s="429"/>
      <c r="AO923" s="429"/>
      <c r="AP923" s="429"/>
      <c r="AQ923" s="429"/>
      <c r="AR923" s="429"/>
      <c r="AS923" s="429"/>
      <c r="AT923" s="429"/>
      <c r="AU923" s="429"/>
      <c r="AV923" s="429"/>
    </row>
    <row r="924" spans="1:48" s="364" customFormat="1" ht="13.15" customHeight="1" x14ac:dyDescent="0.2">
      <c r="A924" s="429"/>
      <c r="D924" s="421"/>
      <c r="F924" s="422"/>
      <c r="G924" s="422"/>
      <c r="H924" s="422"/>
      <c r="I924" s="422"/>
      <c r="J924" s="422"/>
      <c r="K924" s="423"/>
      <c r="M924" s="429"/>
      <c r="N924" s="429"/>
      <c r="O924" s="429"/>
      <c r="P924" s="429"/>
      <c r="Q924" s="429"/>
      <c r="R924" s="429"/>
      <c r="S924" s="429"/>
      <c r="T924" s="429"/>
      <c r="U924" s="429"/>
      <c r="V924" s="429"/>
      <c r="W924" s="429"/>
      <c r="X924" s="429"/>
      <c r="Y924" s="429"/>
      <c r="Z924" s="429"/>
      <c r="AA924" s="429"/>
      <c r="AB924" s="429"/>
      <c r="AC924" s="429"/>
      <c r="AD924" s="429"/>
      <c r="AE924" s="429"/>
      <c r="AF924" s="429"/>
      <c r="AG924" s="429"/>
      <c r="AH924" s="429"/>
      <c r="AI924" s="429"/>
      <c r="AJ924" s="429"/>
      <c r="AK924" s="429"/>
      <c r="AL924" s="429"/>
      <c r="AM924" s="429"/>
      <c r="AN924" s="429"/>
      <c r="AO924" s="429"/>
      <c r="AP924" s="429"/>
      <c r="AQ924" s="429"/>
      <c r="AR924" s="429"/>
      <c r="AS924" s="429"/>
      <c r="AT924" s="429"/>
      <c r="AU924" s="429"/>
      <c r="AV924" s="429"/>
    </row>
    <row r="925" spans="1:48" s="364" customFormat="1" ht="13.15" customHeight="1" x14ac:dyDescent="0.2">
      <c r="A925" s="429"/>
      <c r="D925" s="421"/>
      <c r="F925" s="422"/>
      <c r="G925" s="422"/>
      <c r="H925" s="422"/>
      <c r="I925" s="422"/>
      <c r="J925" s="422"/>
      <c r="K925" s="423"/>
      <c r="M925" s="429"/>
      <c r="N925" s="429"/>
      <c r="O925" s="429"/>
      <c r="P925" s="429"/>
      <c r="Q925" s="429"/>
      <c r="R925" s="429"/>
      <c r="S925" s="429"/>
      <c r="T925" s="429"/>
      <c r="U925" s="429"/>
      <c r="V925" s="429"/>
      <c r="W925" s="429"/>
      <c r="X925" s="429"/>
      <c r="Y925" s="429"/>
      <c r="Z925" s="429"/>
      <c r="AA925" s="429"/>
      <c r="AB925" s="429"/>
      <c r="AC925" s="429"/>
      <c r="AD925" s="429"/>
      <c r="AE925" s="429"/>
      <c r="AF925" s="429"/>
      <c r="AG925" s="429"/>
      <c r="AH925" s="429"/>
      <c r="AI925" s="429"/>
      <c r="AJ925" s="429"/>
      <c r="AK925" s="429"/>
      <c r="AL925" s="429"/>
      <c r="AM925" s="429"/>
      <c r="AN925" s="429"/>
      <c r="AO925" s="429"/>
      <c r="AP925" s="429"/>
      <c r="AQ925" s="429"/>
      <c r="AR925" s="429"/>
      <c r="AS925" s="429"/>
      <c r="AT925" s="429"/>
      <c r="AU925" s="429"/>
      <c r="AV925" s="429"/>
    </row>
    <row r="926" spans="1:48" s="364" customFormat="1" ht="13.15" customHeight="1" x14ac:dyDescent="0.2">
      <c r="A926" s="429"/>
      <c r="D926" s="421"/>
      <c r="F926" s="422"/>
      <c r="G926" s="422"/>
      <c r="H926" s="422"/>
      <c r="I926" s="422"/>
      <c r="J926" s="422"/>
      <c r="K926" s="423"/>
      <c r="M926" s="429"/>
      <c r="N926" s="429"/>
      <c r="O926" s="429"/>
      <c r="P926" s="429"/>
      <c r="Q926" s="429"/>
      <c r="R926" s="429"/>
      <c r="S926" s="429"/>
      <c r="T926" s="429"/>
      <c r="U926" s="429"/>
      <c r="V926" s="429"/>
      <c r="W926" s="429"/>
      <c r="X926" s="429"/>
      <c r="Y926" s="429"/>
      <c r="Z926" s="429"/>
      <c r="AA926" s="429"/>
      <c r="AB926" s="429"/>
      <c r="AC926" s="429"/>
      <c r="AD926" s="429"/>
      <c r="AE926" s="429"/>
      <c r="AF926" s="429"/>
      <c r="AG926" s="429"/>
      <c r="AH926" s="429"/>
      <c r="AI926" s="429"/>
      <c r="AJ926" s="429"/>
      <c r="AK926" s="429"/>
      <c r="AL926" s="429"/>
      <c r="AM926" s="429"/>
      <c r="AN926" s="429"/>
      <c r="AO926" s="429"/>
      <c r="AP926" s="429"/>
      <c r="AQ926" s="429"/>
      <c r="AR926" s="429"/>
      <c r="AS926" s="429"/>
      <c r="AT926" s="429"/>
      <c r="AU926" s="429"/>
      <c r="AV926" s="429"/>
    </row>
    <row r="927" spans="1:48" s="364" customFormat="1" ht="13.15" customHeight="1" x14ac:dyDescent="0.2">
      <c r="A927" s="429"/>
      <c r="D927" s="421"/>
      <c r="F927" s="422"/>
      <c r="G927" s="422"/>
      <c r="H927" s="422"/>
      <c r="I927" s="422"/>
      <c r="J927" s="422"/>
      <c r="K927" s="423"/>
      <c r="M927" s="429"/>
      <c r="N927" s="429"/>
      <c r="O927" s="429"/>
      <c r="P927" s="429"/>
      <c r="Q927" s="429"/>
      <c r="R927" s="429"/>
      <c r="S927" s="429"/>
      <c r="T927" s="429"/>
      <c r="U927" s="429"/>
      <c r="V927" s="429"/>
      <c r="W927" s="429"/>
      <c r="X927" s="429"/>
      <c r="Y927" s="429"/>
      <c r="Z927" s="429"/>
      <c r="AA927" s="429"/>
      <c r="AB927" s="429"/>
      <c r="AC927" s="429"/>
      <c r="AD927" s="429"/>
      <c r="AE927" s="429"/>
      <c r="AF927" s="429"/>
      <c r="AG927" s="429"/>
      <c r="AH927" s="429"/>
      <c r="AI927" s="429"/>
      <c r="AJ927" s="429"/>
      <c r="AK927" s="429"/>
      <c r="AL927" s="429"/>
      <c r="AM927" s="429"/>
      <c r="AN927" s="429"/>
      <c r="AO927" s="429"/>
      <c r="AP927" s="429"/>
      <c r="AQ927" s="429"/>
      <c r="AR927" s="429"/>
      <c r="AS927" s="429"/>
      <c r="AT927" s="429"/>
      <c r="AU927" s="429"/>
      <c r="AV927" s="429"/>
    </row>
    <row r="928" spans="1:48" s="364" customFormat="1" ht="13.15" customHeight="1" x14ac:dyDescent="0.2">
      <c r="A928" s="429"/>
      <c r="D928" s="421"/>
      <c r="F928" s="422"/>
      <c r="G928" s="422"/>
      <c r="H928" s="422"/>
      <c r="I928" s="422"/>
      <c r="J928" s="422"/>
      <c r="K928" s="423"/>
      <c r="M928" s="429"/>
      <c r="N928" s="429"/>
      <c r="O928" s="429"/>
      <c r="P928" s="429"/>
      <c r="Q928" s="429"/>
      <c r="R928" s="429"/>
      <c r="S928" s="429"/>
      <c r="T928" s="429"/>
      <c r="U928" s="429"/>
      <c r="V928" s="429"/>
      <c r="W928" s="429"/>
      <c r="X928" s="429"/>
      <c r="Y928" s="429"/>
      <c r="Z928" s="429"/>
      <c r="AA928" s="429"/>
      <c r="AB928" s="429"/>
      <c r="AC928" s="429"/>
      <c r="AD928" s="429"/>
      <c r="AE928" s="429"/>
      <c r="AF928" s="429"/>
      <c r="AG928" s="429"/>
      <c r="AH928" s="429"/>
      <c r="AI928" s="429"/>
      <c r="AJ928" s="429"/>
      <c r="AK928" s="429"/>
      <c r="AL928" s="429"/>
      <c r="AM928" s="429"/>
      <c r="AN928" s="429"/>
      <c r="AO928" s="429"/>
      <c r="AP928" s="429"/>
      <c r="AQ928" s="429"/>
      <c r="AR928" s="429"/>
      <c r="AS928" s="429"/>
      <c r="AT928" s="429"/>
      <c r="AU928" s="429"/>
      <c r="AV928" s="429"/>
    </row>
    <row r="929" spans="1:48" s="364" customFormat="1" ht="13.15" customHeight="1" x14ac:dyDescent="0.2">
      <c r="A929" s="429"/>
      <c r="D929" s="421"/>
      <c r="F929" s="422"/>
      <c r="G929" s="422"/>
      <c r="H929" s="422"/>
      <c r="I929" s="422"/>
      <c r="J929" s="422"/>
      <c r="K929" s="423"/>
      <c r="M929" s="429"/>
      <c r="N929" s="429"/>
      <c r="O929" s="429"/>
      <c r="P929" s="429"/>
      <c r="Q929" s="429"/>
      <c r="R929" s="429"/>
      <c r="S929" s="429"/>
      <c r="T929" s="429"/>
      <c r="U929" s="429"/>
      <c r="V929" s="429"/>
      <c r="W929" s="429"/>
      <c r="X929" s="429"/>
      <c r="Y929" s="429"/>
      <c r="Z929" s="429"/>
      <c r="AA929" s="429"/>
      <c r="AB929" s="429"/>
      <c r="AC929" s="429"/>
      <c r="AD929" s="429"/>
      <c r="AE929" s="429"/>
      <c r="AF929" s="429"/>
      <c r="AG929" s="429"/>
      <c r="AH929" s="429"/>
      <c r="AI929" s="429"/>
      <c r="AJ929" s="429"/>
      <c r="AK929" s="429"/>
      <c r="AL929" s="429"/>
      <c r="AM929" s="429"/>
      <c r="AN929" s="429"/>
      <c r="AO929" s="429"/>
      <c r="AP929" s="429"/>
      <c r="AQ929" s="429"/>
      <c r="AR929" s="429"/>
      <c r="AS929" s="429"/>
      <c r="AT929" s="429"/>
      <c r="AU929" s="429"/>
      <c r="AV929" s="429"/>
    </row>
    <row r="930" spans="1:48" s="364" customFormat="1" ht="13.15" customHeight="1" x14ac:dyDescent="0.2">
      <c r="A930" s="429"/>
      <c r="D930" s="421"/>
      <c r="F930" s="422"/>
      <c r="G930" s="422"/>
      <c r="H930" s="422"/>
      <c r="I930" s="422"/>
      <c r="J930" s="422"/>
      <c r="K930" s="423"/>
      <c r="M930" s="429"/>
      <c r="N930" s="429"/>
      <c r="O930" s="429"/>
      <c r="P930" s="429"/>
      <c r="Q930" s="429"/>
      <c r="R930" s="429"/>
      <c r="S930" s="429"/>
      <c r="T930" s="429"/>
      <c r="U930" s="429"/>
      <c r="V930" s="429"/>
      <c r="W930" s="429"/>
      <c r="X930" s="429"/>
      <c r="Y930" s="429"/>
      <c r="Z930" s="429"/>
      <c r="AA930" s="429"/>
      <c r="AB930" s="429"/>
      <c r="AC930" s="429"/>
      <c r="AD930" s="429"/>
      <c r="AE930" s="429"/>
      <c r="AF930" s="429"/>
      <c r="AG930" s="429"/>
      <c r="AH930" s="429"/>
      <c r="AI930" s="429"/>
      <c r="AJ930" s="429"/>
      <c r="AK930" s="429"/>
      <c r="AL930" s="429"/>
      <c r="AM930" s="429"/>
      <c r="AN930" s="429"/>
      <c r="AO930" s="429"/>
      <c r="AP930" s="429"/>
      <c r="AQ930" s="429"/>
      <c r="AR930" s="429"/>
      <c r="AS930" s="429"/>
      <c r="AT930" s="429"/>
      <c r="AU930" s="429"/>
      <c r="AV930" s="429"/>
    </row>
    <row r="931" spans="1:48" s="364" customFormat="1" ht="13.15" customHeight="1" x14ac:dyDescent="0.2">
      <c r="A931" s="429"/>
      <c r="D931" s="421"/>
      <c r="F931" s="422"/>
      <c r="G931" s="422"/>
      <c r="H931" s="422"/>
      <c r="I931" s="422"/>
      <c r="J931" s="422"/>
      <c r="K931" s="423"/>
      <c r="M931" s="429"/>
      <c r="N931" s="429"/>
      <c r="O931" s="429"/>
      <c r="P931" s="429"/>
      <c r="Q931" s="429"/>
      <c r="R931" s="429"/>
      <c r="S931" s="429"/>
      <c r="T931" s="429"/>
      <c r="U931" s="429"/>
      <c r="V931" s="429"/>
      <c r="W931" s="429"/>
      <c r="X931" s="429"/>
      <c r="Y931" s="429"/>
      <c r="Z931" s="429"/>
      <c r="AA931" s="429"/>
      <c r="AB931" s="429"/>
      <c r="AC931" s="429"/>
      <c r="AD931" s="429"/>
      <c r="AE931" s="429"/>
      <c r="AF931" s="429"/>
      <c r="AG931" s="429"/>
      <c r="AH931" s="429"/>
      <c r="AI931" s="429"/>
      <c r="AJ931" s="429"/>
      <c r="AK931" s="429"/>
      <c r="AL931" s="429"/>
      <c r="AM931" s="429"/>
      <c r="AN931" s="429"/>
      <c r="AO931" s="429"/>
      <c r="AP931" s="429"/>
      <c r="AQ931" s="429"/>
      <c r="AR931" s="429"/>
      <c r="AS931" s="429"/>
      <c r="AT931" s="429"/>
      <c r="AU931" s="429"/>
      <c r="AV931" s="429"/>
    </row>
    <row r="932" spans="1:48" s="364" customFormat="1" ht="13.15" customHeight="1" x14ac:dyDescent="0.2">
      <c r="A932" s="429"/>
      <c r="D932" s="421"/>
      <c r="F932" s="422"/>
      <c r="G932" s="422"/>
      <c r="H932" s="422"/>
      <c r="I932" s="422"/>
      <c r="J932" s="422"/>
      <c r="K932" s="423"/>
      <c r="M932" s="429"/>
      <c r="N932" s="429"/>
      <c r="O932" s="429"/>
      <c r="P932" s="429"/>
      <c r="Q932" s="429"/>
      <c r="R932" s="429"/>
      <c r="S932" s="429"/>
      <c r="T932" s="429"/>
      <c r="U932" s="429"/>
      <c r="V932" s="429"/>
      <c r="W932" s="429"/>
      <c r="X932" s="429"/>
      <c r="Y932" s="429"/>
      <c r="Z932" s="429"/>
      <c r="AA932" s="429"/>
      <c r="AB932" s="429"/>
      <c r="AC932" s="429"/>
      <c r="AD932" s="429"/>
      <c r="AE932" s="429"/>
      <c r="AF932" s="429"/>
      <c r="AG932" s="429"/>
      <c r="AH932" s="429"/>
      <c r="AI932" s="429"/>
      <c r="AJ932" s="429"/>
      <c r="AK932" s="429"/>
      <c r="AL932" s="429"/>
      <c r="AM932" s="429"/>
      <c r="AN932" s="429"/>
      <c r="AO932" s="429"/>
      <c r="AP932" s="429"/>
      <c r="AQ932" s="429"/>
      <c r="AR932" s="429"/>
      <c r="AS932" s="429"/>
      <c r="AT932" s="429"/>
      <c r="AU932" s="429"/>
      <c r="AV932" s="429"/>
    </row>
    <row r="933" spans="1:48" s="364" customFormat="1" ht="13.15" customHeight="1" x14ac:dyDescent="0.2">
      <c r="A933" s="429"/>
      <c r="D933" s="421"/>
      <c r="F933" s="422"/>
      <c r="G933" s="422"/>
      <c r="H933" s="422"/>
      <c r="I933" s="422"/>
      <c r="J933" s="422"/>
      <c r="K933" s="423"/>
      <c r="M933" s="429"/>
      <c r="N933" s="429"/>
      <c r="O933" s="429"/>
      <c r="P933" s="429"/>
      <c r="Q933" s="429"/>
      <c r="R933" s="429"/>
      <c r="S933" s="429"/>
      <c r="T933" s="429"/>
      <c r="U933" s="429"/>
      <c r="V933" s="429"/>
      <c r="W933" s="429"/>
      <c r="X933" s="429"/>
      <c r="Y933" s="429"/>
      <c r="Z933" s="429"/>
      <c r="AA933" s="429"/>
      <c r="AB933" s="429"/>
      <c r="AC933" s="429"/>
      <c r="AD933" s="429"/>
      <c r="AE933" s="429"/>
      <c r="AF933" s="429"/>
      <c r="AG933" s="429"/>
      <c r="AH933" s="429"/>
      <c r="AI933" s="429"/>
      <c r="AJ933" s="429"/>
      <c r="AK933" s="429"/>
      <c r="AL933" s="429"/>
      <c r="AM933" s="429"/>
      <c r="AN933" s="429"/>
      <c r="AO933" s="429"/>
      <c r="AP933" s="429"/>
      <c r="AQ933" s="429"/>
      <c r="AR933" s="429"/>
      <c r="AS933" s="429"/>
      <c r="AT933" s="429"/>
      <c r="AU933" s="429"/>
      <c r="AV933" s="429"/>
    </row>
    <row r="934" spans="1:48" s="364" customFormat="1" ht="13.15" customHeight="1" x14ac:dyDescent="0.2">
      <c r="A934" s="429"/>
      <c r="D934" s="421"/>
      <c r="F934" s="422"/>
      <c r="G934" s="422"/>
      <c r="H934" s="422"/>
      <c r="I934" s="422"/>
      <c r="J934" s="422"/>
      <c r="K934" s="423"/>
      <c r="M934" s="429"/>
      <c r="N934" s="429"/>
      <c r="O934" s="429"/>
      <c r="P934" s="429"/>
      <c r="Q934" s="429"/>
      <c r="R934" s="429"/>
      <c r="S934" s="429"/>
      <c r="T934" s="429"/>
      <c r="U934" s="429"/>
      <c r="V934" s="429"/>
      <c r="W934" s="429"/>
      <c r="X934" s="429"/>
      <c r="Y934" s="429"/>
      <c r="Z934" s="429"/>
      <c r="AA934" s="429"/>
      <c r="AB934" s="429"/>
      <c r="AC934" s="429"/>
      <c r="AD934" s="429"/>
      <c r="AE934" s="429"/>
      <c r="AF934" s="429"/>
      <c r="AG934" s="429"/>
      <c r="AH934" s="429"/>
      <c r="AI934" s="429"/>
      <c r="AJ934" s="429"/>
      <c r="AK934" s="429"/>
      <c r="AL934" s="429"/>
      <c r="AM934" s="429"/>
      <c r="AN934" s="429"/>
      <c r="AO934" s="429"/>
      <c r="AP934" s="429"/>
      <c r="AQ934" s="429"/>
      <c r="AR934" s="429"/>
      <c r="AS934" s="429"/>
      <c r="AT934" s="429"/>
      <c r="AU934" s="429"/>
      <c r="AV934" s="429"/>
    </row>
    <row r="935" spans="1:48" s="364" customFormat="1" ht="13.15" customHeight="1" x14ac:dyDescent="0.2">
      <c r="A935" s="429"/>
      <c r="D935" s="421"/>
      <c r="F935" s="422"/>
      <c r="G935" s="422"/>
      <c r="H935" s="422"/>
      <c r="I935" s="422"/>
      <c r="J935" s="422"/>
      <c r="K935" s="423"/>
      <c r="M935" s="429"/>
      <c r="N935" s="429"/>
      <c r="O935" s="429"/>
      <c r="P935" s="429"/>
      <c r="Q935" s="429"/>
      <c r="R935" s="429"/>
      <c r="S935" s="429"/>
      <c r="T935" s="429"/>
      <c r="U935" s="429"/>
      <c r="V935" s="429"/>
      <c r="W935" s="429"/>
      <c r="X935" s="429"/>
      <c r="Y935" s="429"/>
      <c r="Z935" s="429"/>
      <c r="AA935" s="429"/>
      <c r="AB935" s="429"/>
      <c r="AC935" s="429"/>
      <c r="AD935" s="429"/>
      <c r="AE935" s="429"/>
      <c r="AF935" s="429"/>
      <c r="AG935" s="429"/>
      <c r="AH935" s="429"/>
      <c r="AI935" s="429"/>
      <c r="AJ935" s="429"/>
      <c r="AK935" s="429"/>
      <c r="AL935" s="429"/>
      <c r="AM935" s="429"/>
      <c r="AN935" s="429"/>
      <c r="AO935" s="429"/>
      <c r="AP935" s="429"/>
      <c r="AQ935" s="429"/>
      <c r="AR935" s="429"/>
      <c r="AS935" s="429"/>
      <c r="AT935" s="429"/>
      <c r="AU935" s="429"/>
      <c r="AV935" s="429"/>
    </row>
    <row r="936" spans="1:48" s="364" customFormat="1" ht="13.15" customHeight="1" x14ac:dyDescent="0.2">
      <c r="A936" s="429"/>
      <c r="D936" s="421"/>
      <c r="F936" s="422"/>
      <c r="G936" s="422"/>
      <c r="H936" s="422"/>
      <c r="I936" s="422"/>
      <c r="J936" s="422"/>
      <c r="K936" s="423"/>
      <c r="M936" s="429"/>
      <c r="N936" s="429"/>
      <c r="O936" s="429"/>
      <c r="P936" s="429"/>
      <c r="Q936" s="429"/>
      <c r="R936" s="429"/>
      <c r="S936" s="429"/>
      <c r="T936" s="429"/>
      <c r="U936" s="429"/>
      <c r="V936" s="429"/>
      <c r="W936" s="429"/>
      <c r="X936" s="429"/>
      <c r="Y936" s="429"/>
      <c r="Z936" s="429"/>
      <c r="AA936" s="429"/>
      <c r="AB936" s="429"/>
      <c r="AC936" s="429"/>
      <c r="AD936" s="429"/>
      <c r="AE936" s="429"/>
      <c r="AF936" s="429"/>
      <c r="AG936" s="429"/>
      <c r="AH936" s="429"/>
      <c r="AI936" s="429"/>
      <c r="AJ936" s="429"/>
      <c r="AK936" s="429"/>
      <c r="AL936" s="429"/>
      <c r="AM936" s="429"/>
      <c r="AN936" s="429"/>
      <c r="AO936" s="429"/>
      <c r="AP936" s="429"/>
      <c r="AQ936" s="429"/>
      <c r="AR936" s="429"/>
      <c r="AS936" s="429"/>
      <c r="AT936" s="429"/>
      <c r="AU936" s="429"/>
      <c r="AV936" s="429"/>
    </row>
    <row r="937" spans="1:48" s="364" customFormat="1" ht="13.15" customHeight="1" x14ac:dyDescent="0.2">
      <c r="A937" s="429"/>
      <c r="D937" s="421"/>
      <c r="F937" s="422"/>
      <c r="G937" s="422"/>
      <c r="H937" s="422"/>
      <c r="I937" s="422"/>
      <c r="J937" s="422"/>
      <c r="K937" s="423"/>
      <c r="M937" s="429"/>
      <c r="N937" s="429"/>
      <c r="O937" s="429"/>
      <c r="P937" s="429"/>
      <c r="Q937" s="429"/>
      <c r="R937" s="429"/>
      <c r="S937" s="429"/>
      <c r="T937" s="429"/>
      <c r="U937" s="429"/>
      <c r="V937" s="429"/>
      <c r="W937" s="429"/>
      <c r="X937" s="429"/>
      <c r="Y937" s="429"/>
      <c r="Z937" s="429"/>
      <c r="AA937" s="429"/>
      <c r="AB937" s="429"/>
      <c r="AC937" s="429"/>
      <c r="AD937" s="429"/>
      <c r="AE937" s="429"/>
      <c r="AF937" s="429"/>
      <c r="AG937" s="429"/>
      <c r="AH937" s="429"/>
      <c r="AI937" s="429"/>
      <c r="AJ937" s="429"/>
      <c r="AK937" s="429"/>
      <c r="AL937" s="429"/>
      <c r="AM937" s="429"/>
      <c r="AN937" s="429"/>
      <c r="AO937" s="429"/>
      <c r="AP937" s="429"/>
      <c r="AQ937" s="429"/>
      <c r="AR937" s="429"/>
      <c r="AS937" s="429"/>
      <c r="AT937" s="429"/>
      <c r="AU937" s="429"/>
      <c r="AV937" s="429"/>
    </row>
    <row r="938" spans="1:48" s="364" customFormat="1" ht="13.15" customHeight="1" x14ac:dyDescent="0.2">
      <c r="A938" s="429"/>
      <c r="D938" s="421"/>
      <c r="F938" s="422"/>
      <c r="G938" s="422"/>
      <c r="H938" s="422"/>
      <c r="I938" s="422"/>
      <c r="J938" s="422"/>
      <c r="K938" s="423"/>
      <c r="M938" s="429"/>
      <c r="N938" s="429"/>
      <c r="O938" s="429"/>
      <c r="P938" s="429"/>
      <c r="Q938" s="429"/>
      <c r="R938" s="429"/>
      <c r="S938" s="429"/>
      <c r="T938" s="429"/>
      <c r="U938" s="429"/>
      <c r="V938" s="429"/>
      <c r="W938" s="429"/>
      <c r="X938" s="429"/>
      <c r="Y938" s="429"/>
      <c r="Z938" s="429"/>
      <c r="AA938" s="429"/>
      <c r="AB938" s="429"/>
      <c r="AC938" s="429"/>
      <c r="AD938" s="429"/>
      <c r="AE938" s="429"/>
      <c r="AF938" s="429"/>
      <c r="AG938" s="429"/>
      <c r="AH938" s="429"/>
      <c r="AI938" s="429"/>
      <c r="AJ938" s="429"/>
      <c r="AK938" s="429"/>
      <c r="AL938" s="429"/>
      <c r="AM938" s="429"/>
      <c r="AN938" s="429"/>
      <c r="AO938" s="429"/>
      <c r="AP938" s="429"/>
      <c r="AQ938" s="429"/>
      <c r="AR938" s="429"/>
      <c r="AS938" s="429"/>
      <c r="AT938" s="429"/>
      <c r="AU938" s="429"/>
      <c r="AV938" s="429"/>
    </row>
    <row r="939" spans="1:48" s="364" customFormat="1" ht="13.15" customHeight="1" x14ac:dyDescent="0.2">
      <c r="A939" s="429"/>
      <c r="D939" s="421"/>
      <c r="F939" s="422"/>
      <c r="G939" s="422"/>
      <c r="H939" s="422"/>
      <c r="I939" s="422"/>
      <c r="J939" s="422"/>
      <c r="K939" s="423"/>
      <c r="M939" s="429"/>
      <c r="N939" s="429"/>
      <c r="O939" s="429"/>
      <c r="P939" s="429"/>
      <c r="Q939" s="429"/>
      <c r="R939" s="429"/>
      <c r="S939" s="429"/>
      <c r="T939" s="429"/>
      <c r="U939" s="429"/>
      <c r="V939" s="429"/>
      <c r="W939" s="429"/>
      <c r="X939" s="429"/>
      <c r="Y939" s="429"/>
      <c r="Z939" s="429"/>
      <c r="AA939" s="429"/>
      <c r="AB939" s="429"/>
      <c r="AC939" s="429"/>
      <c r="AD939" s="429"/>
      <c r="AE939" s="429"/>
      <c r="AF939" s="429"/>
      <c r="AG939" s="429"/>
      <c r="AH939" s="429"/>
      <c r="AI939" s="429"/>
      <c r="AJ939" s="429"/>
      <c r="AK939" s="429"/>
      <c r="AL939" s="429"/>
      <c r="AM939" s="429"/>
      <c r="AN939" s="429"/>
      <c r="AO939" s="429"/>
      <c r="AP939" s="429"/>
      <c r="AQ939" s="429"/>
      <c r="AR939" s="429"/>
      <c r="AS939" s="429"/>
      <c r="AT939" s="429"/>
      <c r="AU939" s="429"/>
      <c r="AV939" s="429"/>
    </row>
    <row r="940" spans="1:48" s="364" customFormat="1" ht="13.15" customHeight="1" x14ac:dyDescent="0.2">
      <c r="A940" s="429"/>
      <c r="D940" s="421"/>
      <c r="F940" s="422"/>
      <c r="G940" s="422"/>
      <c r="H940" s="422"/>
      <c r="I940" s="422"/>
      <c r="J940" s="422"/>
      <c r="K940" s="423"/>
      <c r="M940" s="429"/>
      <c r="N940" s="429"/>
      <c r="O940" s="429"/>
      <c r="P940" s="429"/>
      <c r="Q940" s="429"/>
      <c r="R940" s="429"/>
      <c r="S940" s="429"/>
      <c r="T940" s="429"/>
      <c r="U940" s="429"/>
      <c r="V940" s="429"/>
      <c r="W940" s="429"/>
      <c r="X940" s="429"/>
      <c r="Y940" s="429"/>
      <c r="Z940" s="429"/>
      <c r="AA940" s="429"/>
      <c r="AB940" s="429"/>
      <c r="AC940" s="429"/>
      <c r="AD940" s="429"/>
      <c r="AE940" s="429"/>
      <c r="AF940" s="429"/>
      <c r="AG940" s="429"/>
      <c r="AH940" s="429"/>
      <c r="AI940" s="429"/>
      <c r="AJ940" s="429"/>
      <c r="AK940" s="429"/>
      <c r="AL940" s="429"/>
      <c r="AM940" s="429"/>
      <c r="AN940" s="429"/>
      <c r="AO940" s="429"/>
      <c r="AP940" s="429"/>
      <c r="AQ940" s="429"/>
      <c r="AR940" s="429"/>
      <c r="AS940" s="429"/>
      <c r="AT940" s="429"/>
      <c r="AU940" s="429"/>
      <c r="AV940" s="429"/>
    </row>
    <row r="941" spans="1:48" s="364" customFormat="1" ht="13.15" customHeight="1" x14ac:dyDescent="0.2">
      <c r="A941" s="429"/>
      <c r="D941" s="421"/>
      <c r="F941" s="422"/>
      <c r="G941" s="422"/>
      <c r="H941" s="422"/>
      <c r="I941" s="422"/>
      <c r="J941" s="422"/>
      <c r="K941" s="423"/>
      <c r="M941" s="429"/>
      <c r="N941" s="429"/>
      <c r="O941" s="429"/>
      <c r="P941" s="429"/>
      <c r="Q941" s="429"/>
      <c r="R941" s="429"/>
      <c r="S941" s="429"/>
      <c r="T941" s="429"/>
      <c r="U941" s="429"/>
      <c r="V941" s="429"/>
      <c r="W941" s="429"/>
      <c r="X941" s="429"/>
      <c r="Y941" s="429"/>
      <c r="Z941" s="429"/>
      <c r="AA941" s="429"/>
      <c r="AB941" s="429"/>
      <c r="AC941" s="429"/>
      <c r="AD941" s="429"/>
      <c r="AE941" s="429"/>
      <c r="AF941" s="429"/>
      <c r="AG941" s="429"/>
      <c r="AH941" s="429"/>
      <c r="AI941" s="429"/>
      <c r="AJ941" s="429"/>
      <c r="AK941" s="429"/>
      <c r="AL941" s="429"/>
      <c r="AM941" s="429"/>
      <c r="AN941" s="429"/>
      <c r="AO941" s="429"/>
      <c r="AP941" s="429"/>
      <c r="AQ941" s="429"/>
      <c r="AR941" s="429"/>
      <c r="AS941" s="429"/>
      <c r="AT941" s="429"/>
      <c r="AU941" s="429"/>
      <c r="AV941" s="429"/>
    </row>
    <row r="942" spans="1:48" s="364" customFormat="1" ht="13.15" customHeight="1" x14ac:dyDescent="0.2">
      <c r="A942" s="429"/>
      <c r="D942" s="421"/>
      <c r="F942" s="422"/>
      <c r="G942" s="422"/>
      <c r="H942" s="422"/>
      <c r="I942" s="422"/>
      <c r="J942" s="422"/>
      <c r="K942" s="423"/>
      <c r="M942" s="429"/>
      <c r="N942" s="429"/>
      <c r="O942" s="429"/>
      <c r="P942" s="429"/>
      <c r="Q942" s="429"/>
      <c r="R942" s="429"/>
      <c r="S942" s="429"/>
      <c r="T942" s="429"/>
      <c r="U942" s="429"/>
      <c r="V942" s="429"/>
      <c r="W942" s="429"/>
      <c r="X942" s="429"/>
      <c r="Y942" s="429"/>
      <c r="Z942" s="429"/>
      <c r="AA942" s="429"/>
      <c r="AB942" s="429"/>
      <c r="AC942" s="429"/>
      <c r="AD942" s="429"/>
      <c r="AE942" s="429"/>
      <c r="AF942" s="429"/>
      <c r="AG942" s="429"/>
      <c r="AH942" s="429"/>
      <c r="AI942" s="429"/>
      <c r="AJ942" s="429"/>
      <c r="AK942" s="429"/>
      <c r="AL942" s="429"/>
      <c r="AM942" s="429"/>
      <c r="AN942" s="429"/>
      <c r="AO942" s="429"/>
      <c r="AP942" s="429"/>
      <c r="AQ942" s="429"/>
      <c r="AR942" s="429"/>
      <c r="AS942" s="429"/>
      <c r="AT942" s="429"/>
      <c r="AU942" s="429"/>
      <c r="AV942" s="429"/>
    </row>
    <row r="943" spans="1:48" s="364" customFormat="1" ht="13.15" customHeight="1" x14ac:dyDescent="0.2">
      <c r="A943" s="429"/>
      <c r="D943" s="421"/>
      <c r="F943" s="422"/>
      <c r="G943" s="422"/>
      <c r="H943" s="422"/>
      <c r="I943" s="422"/>
      <c r="J943" s="422"/>
      <c r="K943" s="423"/>
      <c r="M943" s="429"/>
      <c r="N943" s="429"/>
      <c r="O943" s="429"/>
      <c r="P943" s="429"/>
      <c r="Q943" s="429"/>
      <c r="R943" s="429"/>
      <c r="S943" s="429"/>
      <c r="T943" s="429"/>
      <c r="U943" s="429"/>
      <c r="V943" s="429"/>
      <c r="W943" s="429"/>
      <c r="X943" s="429"/>
      <c r="Y943" s="429"/>
      <c r="Z943" s="429"/>
      <c r="AA943" s="429"/>
      <c r="AB943" s="429"/>
      <c r="AC943" s="429"/>
      <c r="AD943" s="429"/>
      <c r="AE943" s="429"/>
      <c r="AF943" s="429"/>
      <c r="AG943" s="429"/>
      <c r="AH943" s="429"/>
      <c r="AI943" s="429"/>
      <c r="AJ943" s="429"/>
      <c r="AK943" s="429"/>
      <c r="AL943" s="429"/>
      <c r="AM943" s="429"/>
      <c r="AN943" s="429"/>
      <c r="AO943" s="429"/>
      <c r="AP943" s="429"/>
      <c r="AQ943" s="429"/>
      <c r="AR943" s="429"/>
      <c r="AS943" s="429"/>
      <c r="AT943" s="429"/>
      <c r="AU943" s="429"/>
      <c r="AV943" s="429"/>
    </row>
    <row r="944" spans="1:48" s="364" customFormat="1" ht="13.15" customHeight="1" x14ac:dyDescent="0.2">
      <c r="A944" s="429"/>
      <c r="D944" s="421"/>
      <c r="F944" s="422"/>
      <c r="G944" s="422"/>
      <c r="H944" s="422"/>
      <c r="I944" s="422"/>
      <c r="J944" s="422"/>
      <c r="K944" s="423"/>
      <c r="M944" s="429"/>
      <c r="N944" s="429"/>
      <c r="O944" s="429"/>
      <c r="P944" s="429"/>
      <c r="Q944" s="429"/>
      <c r="R944" s="429"/>
      <c r="S944" s="429"/>
      <c r="T944" s="429"/>
      <c r="U944" s="429"/>
      <c r="V944" s="429"/>
      <c r="W944" s="429"/>
      <c r="X944" s="429"/>
      <c r="Y944" s="429"/>
      <c r="Z944" s="429"/>
      <c r="AA944" s="429"/>
      <c r="AB944" s="429"/>
      <c r="AC944" s="429"/>
      <c r="AD944" s="429"/>
      <c r="AE944" s="429"/>
      <c r="AF944" s="429"/>
      <c r="AG944" s="429"/>
      <c r="AH944" s="429"/>
      <c r="AI944" s="429"/>
      <c r="AJ944" s="429"/>
      <c r="AK944" s="429"/>
      <c r="AL944" s="429"/>
      <c r="AM944" s="429"/>
      <c r="AN944" s="429"/>
      <c r="AO944" s="429"/>
      <c r="AP944" s="429"/>
      <c r="AQ944" s="429"/>
      <c r="AR944" s="429"/>
      <c r="AS944" s="429"/>
      <c r="AT944" s="429"/>
      <c r="AU944" s="429"/>
      <c r="AV944" s="429"/>
    </row>
    <row r="945" spans="1:48" s="364" customFormat="1" ht="13.15" customHeight="1" x14ac:dyDescent="0.2">
      <c r="A945" s="429"/>
      <c r="D945" s="421"/>
      <c r="F945" s="422"/>
      <c r="G945" s="422"/>
      <c r="H945" s="422"/>
      <c r="I945" s="422"/>
      <c r="J945" s="422"/>
      <c r="K945" s="423"/>
      <c r="M945" s="429"/>
      <c r="N945" s="429"/>
      <c r="O945" s="429"/>
      <c r="P945" s="429"/>
      <c r="Q945" s="429"/>
      <c r="R945" s="429"/>
      <c r="S945" s="429"/>
      <c r="T945" s="429"/>
      <c r="U945" s="429"/>
      <c r="V945" s="429"/>
      <c r="W945" s="429"/>
      <c r="X945" s="429"/>
      <c r="Y945" s="429"/>
      <c r="Z945" s="429"/>
      <c r="AA945" s="429"/>
      <c r="AB945" s="429"/>
      <c r="AC945" s="429"/>
      <c r="AD945" s="429"/>
      <c r="AE945" s="429"/>
      <c r="AF945" s="429"/>
      <c r="AG945" s="429"/>
      <c r="AH945" s="429"/>
      <c r="AI945" s="429"/>
      <c r="AJ945" s="429"/>
      <c r="AK945" s="429"/>
      <c r="AL945" s="429"/>
      <c r="AM945" s="429"/>
      <c r="AN945" s="429"/>
      <c r="AO945" s="429"/>
      <c r="AP945" s="429"/>
      <c r="AQ945" s="429"/>
      <c r="AR945" s="429"/>
      <c r="AS945" s="429"/>
      <c r="AT945" s="429"/>
      <c r="AU945" s="429"/>
      <c r="AV945" s="429"/>
    </row>
    <row r="946" spans="1:48" s="364" customFormat="1" ht="13.15" customHeight="1" x14ac:dyDescent="0.2">
      <c r="A946" s="429"/>
      <c r="D946" s="421"/>
      <c r="F946" s="422"/>
      <c r="G946" s="422"/>
      <c r="H946" s="422"/>
      <c r="I946" s="422"/>
      <c r="J946" s="422"/>
      <c r="K946" s="423"/>
      <c r="M946" s="429"/>
      <c r="N946" s="429"/>
      <c r="O946" s="429"/>
      <c r="P946" s="429"/>
      <c r="Q946" s="429"/>
      <c r="R946" s="429"/>
      <c r="S946" s="429"/>
      <c r="T946" s="429"/>
      <c r="U946" s="429"/>
      <c r="V946" s="429"/>
      <c r="W946" s="429"/>
      <c r="X946" s="429"/>
      <c r="Y946" s="429"/>
      <c r="Z946" s="429"/>
      <c r="AA946" s="429"/>
      <c r="AB946" s="429"/>
      <c r="AC946" s="429"/>
      <c r="AD946" s="429"/>
      <c r="AE946" s="429"/>
      <c r="AF946" s="429"/>
      <c r="AG946" s="429"/>
      <c r="AH946" s="429"/>
      <c r="AI946" s="429"/>
      <c r="AJ946" s="429"/>
      <c r="AK946" s="429"/>
      <c r="AL946" s="429"/>
      <c r="AM946" s="429"/>
      <c r="AN946" s="429"/>
      <c r="AO946" s="429"/>
      <c r="AP946" s="429"/>
      <c r="AQ946" s="429"/>
      <c r="AR946" s="429"/>
      <c r="AS946" s="429"/>
      <c r="AT946" s="429"/>
      <c r="AU946" s="429"/>
      <c r="AV946" s="429"/>
    </row>
    <row r="947" spans="1:48" s="364" customFormat="1" ht="13.15" customHeight="1" x14ac:dyDescent="0.2">
      <c r="A947" s="429"/>
      <c r="D947" s="421"/>
      <c r="F947" s="422"/>
      <c r="G947" s="422"/>
      <c r="H947" s="422"/>
      <c r="I947" s="422"/>
      <c r="J947" s="422"/>
      <c r="K947" s="423"/>
      <c r="M947" s="429"/>
      <c r="N947" s="429"/>
      <c r="O947" s="429"/>
      <c r="P947" s="429"/>
      <c r="Q947" s="429"/>
      <c r="R947" s="429"/>
      <c r="S947" s="429"/>
      <c r="T947" s="429"/>
      <c r="U947" s="429"/>
      <c r="V947" s="429"/>
      <c r="W947" s="429"/>
      <c r="X947" s="429"/>
      <c r="Y947" s="429"/>
      <c r="Z947" s="429"/>
      <c r="AA947" s="429"/>
      <c r="AB947" s="429"/>
      <c r="AC947" s="429"/>
      <c r="AD947" s="429"/>
      <c r="AE947" s="429"/>
      <c r="AF947" s="429"/>
      <c r="AG947" s="429"/>
      <c r="AH947" s="429"/>
      <c r="AI947" s="429"/>
      <c r="AJ947" s="429"/>
      <c r="AK947" s="429"/>
      <c r="AL947" s="429"/>
      <c r="AM947" s="429"/>
      <c r="AN947" s="429"/>
      <c r="AO947" s="429"/>
      <c r="AP947" s="429"/>
      <c r="AQ947" s="429"/>
      <c r="AR947" s="429"/>
      <c r="AS947" s="429"/>
      <c r="AT947" s="429"/>
      <c r="AU947" s="429"/>
      <c r="AV947" s="429"/>
    </row>
    <row r="948" spans="1:48" s="364" customFormat="1" ht="13.15" customHeight="1" x14ac:dyDescent="0.2">
      <c r="A948" s="429"/>
      <c r="D948" s="421"/>
      <c r="F948" s="422"/>
      <c r="G948" s="422"/>
      <c r="H948" s="422"/>
      <c r="I948" s="422"/>
      <c r="J948" s="422"/>
      <c r="K948" s="423"/>
      <c r="M948" s="429"/>
      <c r="N948" s="429"/>
      <c r="O948" s="429"/>
      <c r="P948" s="429"/>
      <c r="Q948" s="429"/>
      <c r="R948" s="429"/>
      <c r="S948" s="429"/>
      <c r="T948" s="429"/>
      <c r="U948" s="429"/>
      <c r="V948" s="429"/>
      <c r="W948" s="429"/>
      <c r="X948" s="429"/>
      <c r="Y948" s="429"/>
      <c r="Z948" s="429"/>
      <c r="AA948" s="429"/>
      <c r="AB948" s="429"/>
      <c r="AC948" s="429"/>
      <c r="AD948" s="429"/>
      <c r="AE948" s="429"/>
      <c r="AF948" s="429"/>
      <c r="AG948" s="429"/>
      <c r="AH948" s="429"/>
      <c r="AI948" s="429"/>
      <c r="AJ948" s="429"/>
      <c r="AK948" s="429"/>
      <c r="AL948" s="429"/>
      <c r="AM948" s="429"/>
      <c r="AN948" s="429"/>
      <c r="AO948" s="429"/>
      <c r="AP948" s="429"/>
      <c r="AQ948" s="429"/>
      <c r="AR948" s="429"/>
      <c r="AS948" s="429"/>
      <c r="AT948" s="429"/>
      <c r="AU948" s="429"/>
      <c r="AV948" s="429"/>
    </row>
    <row r="949" spans="1:48" s="364" customFormat="1" ht="13.15" customHeight="1" x14ac:dyDescent="0.2">
      <c r="A949" s="429"/>
      <c r="D949" s="421"/>
      <c r="F949" s="422"/>
      <c r="G949" s="422"/>
      <c r="H949" s="422"/>
      <c r="I949" s="422"/>
      <c r="J949" s="422"/>
      <c r="K949" s="423"/>
      <c r="M949" s="429"/>
      <c r="N949" s="429"/>
      <c r="O949" s="429"/>
      <c r="P949" s="429"/>
      <c r="Q949" s="429"/>
      <c r="R949" s="429"/>
      <c r="S949" s="429"/>
      <c r="T949" s="429"/>
      <c r="U949" s="429"/>
      <c r="V949" s="429"/>
      <c r="W949" s="429"/>
      <c r="X949" s="429"/>
      <c r="Y949" s="429"/>
      <c r="Z949" s="429"/>
      <c r="AA949" s="429"/>
      <c r="AB949" s="429"/>
      <c r="AC949" s="429"/>
      <c r="AD949" s="429"/>
      <c r="AE949" s="429"/>
      <c r="AF949" s="429"/>
      <c r="AG949" s="429"/>
      <c r="AH949" s="429"/>
      <c r="AI949" s="429"/>
      <c r="AJ949" s="429"/>
      <c r="AK949" s="429"/>
      <c r="AL949" s="429"/>
      <c r="AM949" s="429"/>
      <c r="AN949" s="429"/>
      <c r="AO949" s="429"/>
      <c r="AP949" s="429"/>
      <c r="AQ949" s="429"/>
      <c r="AR949" s="429"/>
      <c r="AS949" s="429"/>
      <c r="AT949" s="429"/>
      <c r="AU949" s="429"/>
      <c r="AV949" s="429"/>
    </row>
    <row r="950" spans="1:48" s="364" customFormat="1" ht="13.15" customHeight="1" x14ac:dyDescent="0.2">
      <c r="A950" s="429"/>
      <c r="D950" s="421"/>
      <c r="F950" s="422"/>
      <c r="G950" s="422"/>
      <c r="H950" s="422"/>
      <c r="I950" s="422"/>
      <c r="J950" s="422"/>
      <c r="K950" s="423"/>
      <c r="M950" s="429"/>
      <c r="N950" s="429"/>
      <c r="O950" s="429"/>
      <c r="P950" s="429"/>
      <c r="Q950" s="429"/>
      <c r="R950" s="429"/>
      <c r="S950" s="429"/>
      <c r="T950" s="429"/>
      <c r="U950" s="429"/>
      <c r="V950" s="429"/>
      <c r="W950" s="429"/>
      <c r="X950" s="429"/>
      <c r="Y950" s="429"/>
      <c r="Z950" s="429"/>
      <c r="AA950" s="429"/>
      <c r="AB950" s="429"/>
      <c r="AC950" s="429"/>
      <c r="AD950" s="429"/>
      <c r="AE950" s="429"/>
      <c r="AF950" s="429"/>
      <c r="AG950" s="429"/>
      <c r="AH950" s="429"/>
      <c r="AI950" s="429"/>
      <c r="AJ950" s="429"/>
      <c r="AK950" s="429"/>
      <c r="AL950" s="429"/>
      <c r="AM950" s="429"/>
      <c r="AN950" s="429"/>
      <c r="AO950" s="429"/>
      <c r="AP950" s="429"/>
      <c r="AQ950" s="429"/>
      <c r="AR950" s="429"/>
      <c r="AS950" s="429"/>
      <c r="AT950" s="429"/>
      <c r="AU950" s="429"/>
      <c r="AV950" s="429"/>
    </row>
    <row r="951" spans="1:48" s="364" customFormat="1" ht="13.15" customHeight="1" x14ac:dyDescent="0.2">
      <c r="A951" s="429"/>
      <c r="D951" s="421"/>
      <c r="F951" s="422"/>
      <c r="G951" s="422"/>
      <c r="H951" s="422"/>
      <c r="I951" s="422"/>
      <c r="J951" s="422"/>
      <c r="K951" s="423"/>
      <c r="M951" s="429"/>
      <c r="N951" s="429"/>
      <c r="O951" s="429"/>
      <c r="P951" s="429"/>
      <c r="Q951" s="429"/>
      <c r="R951" s="429"/>
      <c r="S951" s="429"/>
      <c r="T951" s="429"/>
      <c r="U951" s="429"/>
      <c r="V951" s="429"/>
      <c r="W951" s="429"/>
      <c r="X951" s="429"/>
      <c r="Y951" s="429"/>
      <c r="Z951" s="429"/>
      <c r="AA951" s="429"/>
      <c r="AB951" s="429"/>
      <c r="AC951" s="429"/>
      <c r="AD951" s="429"/>
      <c r="AE951" s="429"/>
      <c r="AF951" s="429"/>
      <c r="AG951" s="429"/>
      <c r="AH951" s="429"/>
      <c r="AI951" s="429"/>
      <c r="AJ951" s="429"/>
      <c r="AK951" s="429"/>
      <c r="AL951" s="429"/>
      <c r="AM951" s="429"/>
      <c r="AN951" s="429"/>
      <c r="AO951" s="429"/>
      <c r="AP951" s="429"/>
      <c r="AQ951" s="429"/>
      <c r="AR951" s="429"/>
      <c r="AS951" s="429"/>
      <c r="AT951" s="429"/>
      <c r="AU951" s="429"/>
      <c r="AV951" s="429"/>
    </row>
    <row r="952" spans="1:48" s="364" customFormat="1" ht="13.15" customHeight="1" x14ac:dyDescent="0.2">
      <c r="A952" s="429"/>
      <c r="D952" s="421"/>
      <c r="F952" s="422"/>
      <c r="G952" s="422"/>
      <c r="H952" s="422"/>
      <c r="I952" s="422"/>
      <c r="J952" s="422"/>
      <c r="K952" s="423"/>
      <c r="M952" s="429"/>
      <c r="N952" s="429"/>
      <c r="O952" s="429"/>
      <c r="P952" s="429"/>
      <c r="Q952" s="429"/>
      <c r="R952" s="429"/>
      <c r="S952" s="429"/>
      <c r="T952" s="429"/>
      <c r="U952" s="429"/>
      <c r="V952" s="429"/>
      <c r="W952" s="429"/>
      <c r="X952" s="429"/>
      <c r="Y952" s="429"/>
      <c r="Z952" s="429"/>
      <c r="AA952" s="429"/>
      <c r="AB952" s="429"/>
      <c r="AC952" s="429"/>
      <c r="AD952" s="429"/>
      <c r="AE952" s="429"/>
      <c r="AF952" s="429"/>
      <c r="AG952" s="429"/>
      <c r="AH952" s="429"/>
      <c r="AI952" s="429"/>
      <c r="AJ952" s="429"/>
      <c r="AK952" s="429"/>
      <c r="AL952" s="429"/>
      <c r="AM952" s="429"/>
      <c r="AN952" s="429"/>
      <c r="AO952" s="429"/>
      <c r="AP952" s="429"/>
      <c r="AQ952" s="429"/>
      <c r="AR952" s="429"/>
      <c r="AS952" s="429"/>
      <c r="AT952" s="429"/>
      <c r="AU952" s="429"/>
      <c r="AV952" s="429"/>
    </row>
    <row r="953" spans="1:48" s="364" customFormat="1" ht="13.15" customHeight="1" x14ac:dyDescent="0.2">
      <c r="A953" s="429"/>
      <c r="D953" s="421"/>
      <c r="F953" s="422"/>
      <c r="G953" s="422"/>
      <c r="H953" s="422"/>
      <c r="I953" s="422"/>
      <c r="J953" s="422"/>
      <c r="K953" s="423"/>
      <c r="M953" s="429"/>
      <c r="N953" s="429"/>
      <c r="O953" s="429"/>
      <c r="P953" s="429"/>
      <c r="Q953" s="429"/>
      <c r="R953" s="429"/>
      <c r="S953" s="429"/>
      <c r="T953" s="429"/>
      <c r="U953" s="429"/>
      <c r="V953" s="429"/>
      <c r="W953" s="429"/>
      <c r="X953" s="429"/>
      <c r="Y953" s="429"/>
      <c r="Z953" s="429"/>
      <c r="AA953" s="429"/>
      <c r="AB953" s="429"/>
      <c r="AC953" s="429"/>
      <c r="AD953" s="429"/>
      <c r="AE953" s="429"/>
      <c r="AF953" s="429"/>
      <c r="AG953" s="429"/>
      <c r="AH953" s="429"/>
      <c r="AI953" s="429"/>
      <c r="AJ953" s="429"/>
      <c r="AK953" s="429"/>
      <c r="AL953" s="429"/>
      <c r="AM953" s="429"/>
      <c r="AN953" s="429"/>
      <c r="AO953" s="429"/>
      <c r="AP953" s="429"/>
      <c r="AQ953" s="429"/>
      <c r="AR953" s="429"/>
      <c r="AS953" s="429"/>
      <c r="AT953" s="429"/>
      <c r="AU953" s="429"/>
      <c r="AV953" s="429"/>
    </row>
    <row r="954" spans="1:48" s="364" customFormat="1" ht="13.15" customHeight="1" x14ac:dyDescent="0.2">
      <c r="A954" s="429"/>
      <c r="D954" s="421"/>
      <c r="F954" s="422"/>
      <c r="G954" s="422"/>
      <c r="H954" s="422"/>
      <c r="I954" s="422"/>
      <c r="J954" s="422"/>
      <c r="K954" s="423"/>
      <c r="M954" s="429"/>
      <c r="N954" s="429"/>
      <c r="O954" s="429"/>
      <c r="P954" s="429"/>
      <c r="Q954" s="429"/>
      <c r="R954" s="429"/>
      <c r="S954" s="429"/>
      <c r="T954" s="429"/>
      <c r="U954" s="429"/>
      <c r="V954" s="429"/>
      <c r="W954" s="429"/>
      <c r="X954" s="429"/>
      <c r="Y954" s="429"/>
      <c r="Z954" s="429"/>
      <c r="AA954" s="429"/>
      <c r="AB954" s="429"/>
      <c r="AC954" s="429"/>
      <c r="AD954" s="429"/>
      <c r="AE954" s="429"/>
      <c r="AF954" s="429"/>
      <c r="AG954" s="429"/>
      <c r="AH954" s="429"/>
      <c r="AI954" s="429"/>
      <c r="AJ954" s="429"/>
      <c r="AK954" s="429"/>
      <c r="AL954" s="429"/>
      <c r="AM954" s="429"/>
      <c r="AN954" s="429"/>
      <c r="AO954" s="429"/>
      <c r="AP954" s="429"/>
      <c r="AQ954" s="429"/>
      <c r="AR954" s="429"/>
      <c r="AS954" s="429"/>
      <c r="AT954" s="429"/>
      <c r="AU954" s="429"/>
      <c r="AV954" s="429"/>
    </row>
    <row r="955" spans="1:48" s="364" customFormat="1" ht="13.15" customHeight="1" x14ac:dyDescent="0.2">
      <c r="A955" s="429"/>
      <c r="D955" s="421"/>
      <c r="F955" s="422"/>
      <c r="G955" s="422"/>
      <c r="H955" s="422"/>
      <c r="I955" s="422"/>
      <c r="J955" s="422"/>
      <c r="K955" s="423"/>
      <c r="M955" s="429"/>
      <c r="N955" s="429"/>
      <c r="O955" s="429"/>
      <c r="P955" s="429"/>
      <c r="Q955" s="429"/>
      <c r="R955" s="429"/>
      <c r="S955" s="429"/>
      <c r="T955" s="429"/>
      <c r="U955" s="429"/>
      <c r="V955" s="429"/>
      <c r="W955" s="429"/>
      <c r="X955" s="429"/>
      <c r="Y955" s="429"/>
      <c r="Z955" s="429"/>
      <c r="AA955" s="429"/>
      <c r="AB955" s="429"/>
      <c r="AC955" s="429"/>
      <c r="AD955" s="429"/>
      <c r="AE955" s="429"/>
      <c r="AF955" s="429"/>
      <c r="AG955" s="429"/>
      <c r="AH955" s="429"/>
      <c r="AI955" s="429"/>
      <c r="AJ955" s="429"/>
      <c r="AK955" s="429"/>
      <c r="AL955" s="429"/>
      <c r="AM955" s="429"/>
      <c r="AN955" s="429"/>
      <c r="AO955" s="429"/>
      <c r="AP955" s="429"/>
      <c r="AQ955" s="429"/>
      <c r="AR955" s="429"/>
      <c r="AS955" s="429"/>
      <c r="AT955" s="429"/>
      <c r="AU955" s="429"/>
      <c r="AV955" s="429"/>
    </row>
    <row r="956" spans="1:48" s="364" customFormat="1" ht="13.15" customHeight="1" x14ac:dyDescent="0.2">
      <c r="A956" s="429"/>
      <c r="D956" s="421"/>
      <c r="F956" s="422"/>
      <c r="G956" s="422"/>
      <c r="H956" s="422"/>
      <c r="I956" s="422"/>
      <c r="J956" s="422"/>
      <c r="K956" s="423"/>
      <c r="M956" s="429"/>
      <c r="N956" s="429"/>
      <c r="O956" s="429"/>
      <c r="P956" s="429"/>
      <c r="Q956" s="429"/>
      <c r="R956" s="429"/>
      <c r="S956" s="429"/>
      <c r="T956" s="429"/>
      <c r="U956" s="429"/>
      <c r="V956" s="429"/>
      <c r="W956" s="429"/>
      <c r="X956" s="429"/>
      <c r="Y956" s="429"/>
      <c r="Z956" s="429"/>
      <c r="AA956" s="429"/>
      <c r="AB956" s="429"/>
      <c r="AC956" s="429"/>
      <c r="AD956" s="429"/>
      <c r="AE956" s="429"/>
      <c r="AF956" s="429"/>
      <c r="AG956" s="429"/>
      <c r="AH956" s="429"/>
      <c r="AI956" s="429"/>
      <c r="AJ956" s="429"/>
      <c r="AK956" s="429"/>
      <c r="AL956" s="429"/>
      <c r="AM956" s="429"/>
      <c r="AN956" s="429"/>
      <c r="AO956" s="429"/>
      <c r="AP956" s="429"/>
      <c r="AQ956" s="429"/>
      <c r="AR956" s="429"/>
      <c r="AS956" s="429"/>
      <c r="AT956" s="429"/>
      <c r="AU956" s="429"/>
      <c r="AV956" s="429"/>
    </row>
    <row r="957" spans="1:48" s="364" customFormat="1" ht="13.15" customHeight="1" x14ac:dyDescent="0.2">
      <c r="A957" s="429"/>
      <c r="D957" s="421"/>
      <c r="F957" s="422"/>
      <c r="G957" s="422"/>
      <c r="H957" s="422"/>
      <c r="I957" s="422"/>
      <c r="J957" s="422"/>
      <c r="K957" s="423"/>
      <c r="M957" s="429"/>
      <c r="N957" s="429"/>
      <c r="O957" s="429"/>
      <c r="P957" s="429"/>
      <c r="Q957" s="429"/>
      <c r="R957" s="429"/>
      <c r="S957" s="429"/>
      <c r="T957" s="429"/>
      <c r="U957" s="429"/>
      <c r="V957" s="429"/>
      <c r="W957" s="429"/>
      <c r="X957" s="429"/>
      <c r="Y957" s="429"/>
      <c r="Z957" s="429"/>
      <c r="AA957" s="429"/>
      <c r="AB957" s="429"/>
      <c r="AC957" s="429"/>
      <c r="AD957" s="429"/>
      <c r="AE957" s="429"/>
      <c r="AF957" s="429"/>
      <c r="AG957" s="429"/>
      <c r="AH957" s="429"/>
      <c r="AI957" s="429"/>
      <c r="AJ957" s="429"/>
      <c r="AK957" s="429"/>
      <c r="AL957" s="429"/>
      <c r="AM957" s="429"/>
      <c r="AN957" s="429"/>
      <c r="AO957" s="429"/>
      <c r="AP957" s="429"/>
      <c r="AQ957" s="429"/>
      <c r="AR957" s="429"/>
      <c r="AS957" s="429"/>
      <c r="AT957" s="429"/>
      <c r="AU957" s="429"/>
      <c r="AV957" s="429"/>
    </row>
    <row r="958" spans="1:48" s="364" customFormat="1" ht="13.15" customHeight="1" x14ac:dyDescent="0.2">
      <c r="A958" s="429"/>
      <c r="D958" s="421"/>
      <c r="F958" s="422"/>
      <c r="G958" s="422"/>
      <c r="H958" s="422"/>
      <c r="I958" s="422"/>
      <c r="J958" s="422"/>
      <c r="K958" s="423"/>
      <c r="M958" s="429"/>
      <c r="N958" s="429"/>
      <c r="O958" s="429"/>
      <c r="P958" s="429"/>
      <c r="Q958" s="429"/>
      <c r="R958" s="429"/>
      <c r="S958" s="429"/>
      <c r="T958" s="429"/>
      <c r="U958" s="429"/>
      <c r="V958" s="429"/>
      <c r="W958" s="429"/>
      <c r="X958" s="429"/>
      <c r="Y958" s="429"/>
      <c r="Z958" s="429"/>
      <c r="AA958" s="429"/>
      <c r="AB958" s="429"/>
      <c r="AC958" s="429"/>
      <c r="AD958" s="429"/>
      <c r="AE958" s="429"/>
      <c r="AF958" s="429"/>
      <c r="AG958" s="429"/>
      <c r="AH958" s="429"/>
      <c r="AI958" s="429"/>
      <c r="AJ958" s="429"/>
      <c r="AK958" s="429"/>
      <c r="AL958" s="429"/>
      <c r="AM958" s="429"/>
      <c r="AN958" s="429"/>
      <c r="AO958" s="429"/>
      <c r="AP958" s="429"/>
      <c r="AQ958" s="429"/>
      <c r="AR958" s="429"/>
      <c r="AS958" s="429"/>
      <c r="AT958" s="429"/>
      <c r="AU958" s="429"/>
      <c r="AV958" s="429"/>
    </row>
    <row r="959" spans="1:48" s="364" customFormat="1" ht="13.15" customHeight="1" x14ac:dyDescent="0.2">
      <c r="A959" s="429"/>
      <c r="D959" s="421"/>
      <c r="F959" s="422"/>
      <c r="G959" s="422"/>
      <c r="H959" s="422"/>
      <c r="I959" s="422"/>
      <c r="J959" s="422"/>
      <c r="K959" s="423"/>
      <c r="M959" s="429"/>
      <c r="N959" s="429"/>
      <c r="O959" s="429"/>
      <c r="P959" s="429"/>
      <c r="Q959" s="429"/>
      <c r="R959" s="429"/>
      <c r="S959" s="429"/>
      <c r="T959" s="429"/>
      <c r="U959" s="429"/>
      <c r="V959" s="429"/>
      <c r="W959" s="429"/>
      <c r="X959" s="429"/>
      <c r="Y959" s="429"/>
      <c r="Z959" s="429"/>
      <c r="AA959" s="429"/>
      <c r="AB959" s="429"/>
      <c r="AC959" s="429"/>
      <c r="AD959" s="429"/>
      <c r="AE959" s="429"/>
      <c r="AF959" s="429"/>
      <c r="AG959" s="429"/>
      <c r="AH959" s="429"/>
      <c r="AI959" s="429"/>
      <c r="AJ959" s="429"/>
      <c r="AK959" s="429"/>
      <c r="AL959" s="429"/>
      <c r="AM959" s="429"/>
      <c r="AN959" s="429"/>
      <c r="AO959" s="429"/>
      <c r="AP959" s="429"/>
      <c r="AQ959" s="429"/>
      <c r="AR959" s="429"/>
      <c r="AS959" s="429"/>
      <c r="AT959" s="429"/>
      <c r="AU959" s="429"/>
      <c r="AV959" s="429"/>
    </row>
    <row r="960" spans="1:48" s="364" customFormat="1" ht="13.15" customHeight="1" x14ac:dyDescent="0.2">
      <c r="A960" s="429"/>
      <c r="D960" s="421"/>
      <c r="F960" s="422"/>
      <c r="G960" s="422"/>
      <c r="H960" s="422"/>
      <c r="I960" s="422"/>
      <c r="J960" s="422"/>
      <c r="K960" s="423"/>
      <c r="M960" s="429"/>
      <c r="N960" s="429"/>
      <c r="O960" s="429"/>
      <c r="P960" s="429"/>
      <c r="Q960" s="429"/>
      <c r="R960" s="429"/>
      <c r="S960" s="429"/>
      <c r="T960" s="429"/>
      <c r="U960" s="429"/>
      <c r="V960" s="429"/>
      <c r="W960" s="429"/>
      <c r="X960" s="429"/>
      <c r="Y960" s="429"/>
      <c r="Z960" s="429"/>
      <c r="AA960" s="429"/>
      <c r="AB960" s="429"/>
      <c r="AC960" s="429"/>
      <c r="AD960" s="429"/>
      <c r="AE960" s="429"/>
      <c r="AF960" s="429"/>
      <c r="AG960" s="429"/>
      <c r="AH960" s="429"/>
      <c r="AI960" s="429"/>
      <c r="AJ960" s="429"/>
      <c r="AK960" s="429"/>
      <c r="AL960" s="429"/>
      <c r="AM960" s="429"/>
      <c r="AN960" s="429"/>
      <c r="AO960" s="429"/>
      <c r="AP960" s="429"/>
      <c r="AQ960" s="429"/>
      <c r="AR960" s="429"/>
      <c r="AS960" s="429"/>
      <c r="AT960" s="429"/>
      <c r="AU960" s="429"/>
      <c r="AV960" s="429"/>
    </row>
    <row r="961" spans="1:48" s="364" customFormat="1" ht="13.15" customHeight="1" x14ac:dyDescent="0.2">
      <c r="A961" s="429"/>
      <c r="D961" s="421"/>
      <c r="F961" s="422"/>
      <c r="G961" s="422"/>
      <c r="H961" s="422"/>
      <c r="I961" s="422"/>
      <c r="J961" s="422"/>
      <c r="K961" s="423"/>
      <c r="M961" s="429"/>
      <c r="N961" s="429"/>
      <c r="O961" s="429"/>
      <c r="P961" s="429"/>
      <c r="Q961" s="429"/>
      <c r="R961" s="429"/>
      <c r="S961" s="429"/>
      <c r="T961" s="429"/>
      <c r="U961" s="429"/>
      <c r="V961" s="429"/>
      <c r="W961" s="429"/>
      <c r="X961" s="429"/>
      <c r="Y961" s="429"/>
      <c r="Z961" s="429"/>
      <c r="AA961" s="429"/>
      <c r="AB961" s="429"/>
      <c r="AC961" s="429"/>
      <c r="AD961" s="429"/>
      <c r="AE961" s="429"/>
      <c r="AF961" s="429"/>
      <c r="AG961" s="429"/>
      <c r="AH961" s="429"/>
      <c r="AI961" s="429"/>
      <c r="AJ961" s="429"/>
      <c r="AK961" s="429"/>
      <c r="AL961" s="429"/>
      <c r="AM961" s="429"/>
      <c r="AN961" s="429"/>
      <c r="AO961" s="429"/>
      <c r="AP961" s="429"/>
      <c r="AQ961" s="429"/>
      <c r="AR961" s="429"/>
      <c r="AS961" s="429"/>
      <c r="AT961" s="429"/>
      <c r="AU961" s="429"/>
      <c r="AV961" s="429"/>
    </row>
    <row r="962" spans="1:48" s="364" customFormat="1" ht="13.15" customHeight="1" x14ac:dyDescent="0.2">
      <c r="A962" s="429"/>
      <c r="D962" s="421"/>
      <c r="F962" s="422"/>
      <c r="G962" s="422"/>
      <c r="H962" s="422"/>
      <c r="I962" s="422"/>
      <c r="J962" s="422"/>
      <c r="K962" s="423"/>
      <c r="M962" s="429"/>
      <c r="N962" s="429"/>
      <c r="O962" s="429"/>
      <c r="P962" s="429"/>
      <c r="Q962" s="429"/>
      <c r="R962" s="429"/>
      <c r="S962" s="429"/>
      <c r="T962" s="429"/>
      <c r="U962" s="429"/>
      <c r="V962" s="429"/>
      <c r="W962" s="429"/>
      <c r="X962" s="429"/>
      <c r="Y962" s="429"/>
      <c r="Z962" s="429"/>
      <c r="AA962" s="429"/>
      <c r="AB962" s="429"/>
      <c r="AC962" s="429"/>
      <c r="AD962" s="429"/>
      <c r="AE962" s="429"/>
      <c r="AF962" s="429"/>
      <c r="AG962" s="429"/>
      <c r="AH962" s="429"/>
      <c r="AI962" s="429"/>
      <c r="AJ962" s="429"/>
      <c r="AK962" s="429"/>
      <c r="AL962" s="429"/>
      <c r="AM962" s="429"/>
      <c r="AN962" s="429"/>
      <c r="AO962" s="429"/>
      <c r="AP962" s="429"/>
      <c r="AQ962" s="429"/>
      <c r="AR962" s="429"/>
      <c r="AS962" s="429"/>
      <c r="AT962" s="429"/>
      <c r="AU962" s="429"/>
      <c r="AV962" s="429"/>
    </row>
    <row r="963" spans="1:48" s="364" customFormat="1" ht="13.15" customHeight="1" x14ac:dyDescent="0.2">
      <c r="A963" s="429"/>
      <c r="D963" s="421"/>
      <c r="F963" s="422"/>
      <c r="G963" s="422"/>
      <c r="H963" s="422"/>
      <c r="I963" s="422"/>
      <c r="J963" s="422"/>
      <c r="K963" s="423"/>
      <c r="M963" s="429"/>
      <c r="N963" s="429"/>
      <c r="O963" s="429"/>
      <c r="P963" s="429"/>
      <c r="Q963" s="429"/>
      <c r="R963" s="429"/>
      <c r="S963" s="429"/>
      <c r="T963" s="429"/>
      <c r="U963" s="429"/>
      <c r="V963" s="429"/>
      <c r="W963" s="429"/>
      <c r="X963" s="429"/>
      <c r="Y963" s="429"/>
      <c r="Z963" s="429"/>
      <c r="AA963" s="429"/>
      <c r="AB963" s="429"/>
      <c r="AC963" s="429"/>
      <c r="AD963" s="429"/>
      <c r="AE963" s="429"/>
      <c r="AF963" s="429"/>
      <c r="AG963" s="429"/>
      <c r="AH963" s="429"/>
      <c r="AI963" s="429"/>
      <c r="AJ963" s="429"/>
      <c r="AK963" s="429"/>
      <c r="AL963" s="429"/>
      <c r="AM963" s="429"/>
      <c r="AN963" s="429"/>
      <c r="AO963" s="429"/>
      <c r="AP963" s="429"/>
      <c r="AQ963" s="429"/>
      <c r="AR963" s="429"/>
      <c r="AS963" s="429"/>
      <c r="AT963" s="429"/>
      <c r="AU963" s="429"/>
      <c r="AV963" s="429"/>
    </row>
    <row r="964" spans="1:48" s="364" customFormat="1" ht="13.15" customHeight="1" x14ac:dyDescent="0.2">
      <c r="A964" s="429"/>
      <c r="D964" s="421"/>
      <c r="F964" s="422"/>
      <c r="G964" s="422"/>
      <c r="H964" s="422"/>
      <c r="I964" s="422"/>
      <c r="J964" s="422"/>
      <c r="K964" s="423"/>
      <c r="M964" s="429"/>
      <c r="N964" s="429"/>
      <c r="O964" s="429"/>
      <c r="P964" s="429"/>
      <c r="Q964" s="429"/>
      <c r="R964" s="429"/>
      <c r="S964" s="429"/>
      <c r="T964" s="429"/>
      <c r="U964" s="429"/>
      <c r="V964" s="429"/>
      <c r="W964" s="429"/>
      <c r="X964" s="429"/>
      <c r="Y964" s="429"/>
      <c r="Z964" s="429"/>
      <c r="AA964" s="429"/>
      <c r="AB964" s="429"/>
      <c r="AC964" s="429"/>
      <c r="AD964" s="429"/>
      <c r="AE964" s="429"/>
      <c r="AF964" s="429"/>
      <c r="AG964" s="429"/>
      <c r="AH964" s="429"/>
      <c r="AI964" s="429"/>
      <c r="AJ964" s="429"/>
      <c r="AK964" s="429"/>
      <c r="AL964" s="429"/>
      <c r="AM964" s="429"/>
      <c r="AN964" s="429"/>
      <c r="AO964" s="429"/>
      <c r="AP964" s="429"/>
      <c r="AQ964" s="429"/>
      <c r="AR964" s="429"/>
      <c r="AS964" s="429"/>
      <c r="AT964" s="429"/>
      <c r="AU964" s="429"/>
      <c r="AV964" s="429"/>
    </row>
    <row r="965" spans="1:48" s="364" customFormat="1" ht="13.15" customHeight="1" x14ac:dyDescent="0.2">
      <c r="A965" s="429"/>
      <c r="D965" s="421"/>
      <c r="F965" s="422"/>
      <c r="G965" s="422"/>
      <c r="H965" s="422"/>
      <c r="I965" s="422"/>
      <c r="J965" s="422"/>
      <c r="K965" s="423"/>
      <c r="M965" s="429"/>
      <c r="N965" s="429"/>
      <c r="O965" s="429"/>
      <c r="P965" s="429"/>
      <c r="Q965" s="429"/>
      <c r="R965" s="429"/>
      <c r="S965" s="429"/>
      <c r="T965" s="429"/>
      <c r="U965" s="429"/>
      <c r="V965" s="429"/>
      <c r="W965" s="429"/>
      <c r="X965" s="429"/>
      <c r="Y965" s="429"/>
      <c r="Z965" s="429"/>
      <c r="AA965" s="429"/>
      <c r="AB965" s="429"/>
      <c r="AC965" s="429"/>
      <c r="AD965" s="429"/>
      <c r="AE965" s="429"/>
      <c r="AF965" s="429"/>
      <c r="AG965" s="429"/>
      <c r="AH965" s="429"/>
      <c r="AI965" s="429"/>
      <c r="AJ965" s="429"/>
      <c r="AK965" s="429"/>
      <c r="AL965" s="429"/>
      <c r="AM965" s="429"/>
      <c r="AN965" s="429"/>
      <c r="AO965" s="429"/>
      <c r="AP965" s="429"/>
      <c r="AQ965" s="429"/>
      <c r="AR965" s="429"/>
      <c r="AS965" s="429"/>
      <c r="AT965" s="429"/>
      <c r="AU965" s="429"/>
      <c r="AV965" s="429"/>
    </row>
    <row r="966" spans="1:48" s="364" customFormat="1" ht="13.15" customHeight="1" x14ac:dyDescent="0.2">
      <c r="A966" s="429"/>
      <c r="D966" s="421"/>
      <c r="F966" s="422"/>
      <c r="G966" s="422"/>
      <c r="H966" s="422"/>
      <c r="I966" s="422"/>
      <c r="J966" s="422"/>
      <c r="K966" s="423"/>
      <c r="M966" s="429"/>
      <c r="N966" s="429"/>
      <c r="O966" s="429"/>
      <c r="P966" s="429"/>
      <c r="Q966" s="429"/>
      <c r="R966" s="429"/>
      <c r="S966" s="429"/>
      <c r="T966" s="429"/>
      <c r="U966" s="429"/>
      <c r="V966" s="429"/>
      <c r="W966" s="429"/>
      <c r="X966" s="429"/>
      <c r="Y966" s="429"/>
      <c r="Z966" s="429"/>
      <c r="AA966" s="429"/>
      <c r="AB966" s="429"/>
      <c r="AC966" s="429"/>
      <c r="AD966" s="429"/>
      <c r="AE966" s="429"/>
      <c r="AF966" s="429"/>
      <c r="AG966" s="429"/>
      <c r="AH966" s="429"/>
      <c r="AI966" s="429"/>
      <c r="AJ966" s="429"/>
      <c r="AK966" s="429"/>
      <c r="AL966" s="429"/>
      <c r="AM966" s="429"/>
      <c r="AN966" s="429"/>
      <c r="AO966" s="429"/>
      <c r="AP966" s="429"/>
      <c r="AQ966" s="429"/>
      <c r="AR966" s="429"/>
      <c r="AS966" s="429"/>
      <c r="AT966" s="429"/>
      <c r="AU966" s="429"/>
      <c r="AV966" s="429"/>
    </row>
    <row r="967" spans="1:48" s="364" customFormat="1" ht="13.15" customHeight="1" x14ac:dyDescent="0.2">
      <c r="A967" s="429"/>
      <c r="D967" s="421"/>
      <c r="F967" s="422"/>
      <c r="G967" s="422"/>
      <c r="H967" s="422"/>
      <c r="I967" s="422"/>
      <c r="J967" s="422"/>
      <c r="K967" s="423"/>
      <c r="M967" s="429"/>
      <c r="N967" s="429"/>
      <c r="O967" s="429"/>
      <c r="P967" s="429"/>
      <c r="Q967" s="429"/>
      <c r="R967" s="429"/>
      <c r="S967" s="429"/>
      <c r="T967" s="429"/>
      <c r="U967" s="429"/>
      <c r="V967" s="429"/>
      <c r="W967" s="429"/>
      <c r="X967" s="429"/>
      <c r="Y967" s="429"/>
      <c r="Z967" s="429"/>
      <c r="AA967" s="429"/>
      <c r="AB967" s="429"/>
      <c r="AC967" s="429"/>
      <c r="AD967" s="429"/>
      <c r="AE967" s="429"/>
      <c r="AF967" s="429"/>
      <c r="AG967" s="429"/>
      <c r="AH967" s="429"/>
      <c r="AI967" s="429"/>
      <c r="AJ967" s="429"/>
      <c r="AK967" s="429"/>
      <c r="AL967" s="429"/>
      <c r="AM967" s="429"/>
      <c r="AN967" s="429"/>
      <c r="AO967" s="429"/>
      <c r="AP967" s="429"/>
      <c r="AQ967" s="429"/>
      <c r="AR967" s="429"/>
      <c r="AS967" s="429"/>
      <c r="AT967" s="429"/>
      <c r="AU967" s="429"/>
      <c r="AV967" s="429"/>
    </row>
    <row r="968" spans="1:48" s="364" customFormat="1" ht="13.15" customHeight="1" x14ac:dyDescent="0.2">
      <c r="A968" s="429"/>
      <c r="D968" s="421"/>
      <c r="F968" s="422"/>
      <c r="G968" s="422"/>
      <c r="H968" s="422"/>
      <c r="I968" s="422"/>
      <c r="J968" s="422"/>
      <c r="K968" s="423"/>
      <c r="M968" s="429"/>
      <c r="N968" s="429"/>
      <c r="O968" s="429"/>
      <c r="P968" s="429"/>
      <c r="Q968" s="429"/>
      <c r="R968" s="429"/>
      <c r="S968" s="429"/>
      <c r="T968" s="429"/>
      <c r="U968" s="429"/>
      <c r="V968" s="429"/>
      <c r="W968" s="429"/>
      <c r="X968" s="429"/>
      <c r="Y968" s="429"/>
      <c r="Z968" s="429"/>
      <c r="AA968" s="429"/>
      <c r="AB968" s="429"/>
      <c r="AC968" s="429"/>
      <c r="AD968" s="429"/>
      <c r="AE968" s="429"/>
      <c r="AF968" s="429"/>
      <c r="AG968" s="429"/>
      <c r="AH968" s="429"/>
      <c r="AI968" s="429"/>
      <c r="AJ968" s="429"/>
      <c r="AK968" s="429"/>
      <c r="AL968" s="429"/>
      <c r="AM968" s="429"/>
      <c r="AN968" s="429"/>
      <c r="AO968" s="429"/>
      <c r="AP968" s="429"/>
      <c r="AQ968" s="429"/>
      <c r="AR968" s="429"/>
      <c r="AS968" s="429"/>
      <c r="AT968" s="429"/>
      <c r="AU968" s="429"/>
      <c r="AV968" s="429"/>
    </row>
    <row r="969" spans="1:48" s="364" customFormat="1" ht="13.15" customHeight="1" x14ac:dyDescent="0.2">
      <c r="A969" s="429"/>
      <c r="D969" s="421"/>
      <c r="F969" s="422"/>
      <c r="G969" s="422"/>
      <c r="H969" s="422"/>
      <c r="I969" s="422"/>
      <c r="J969" s="422"/>
      <c r="K969" s="423"/>
      <c r="M969" s="429"/>
      <c r="N969" s="429"/>
      <c r="O969" s="429"/>
      <c r="P969" s="429"/>
      <c r="Q969" s="429"/>
      <c r="R969" s="429"/>
      <c r="S969" s="429"/>
      <c r="T969" s="429"/>
      <c r="U969" s="429"/>
      <c r="V969" s="429"/>
      <c r="W969" s="429"/>
      <c r="X969" s="429"/>
      <c r="Y969" s="429"/>
      <c r="Z969" s="429"/>
      <c r="AA969" s="429"/>
      <c r="AB969" s="429"/>
      <c r="AC969" s="429"/>
      <c r="AD969" s="429"/>
      <c r="AE969" s="429"/>
      <c r="AF969" s="429"/>
      <c r="AG969" s="429"/>
      <c r="AH969" s="429"/>
      <c r="AI969" s="429"/>
      <c r="AJ969" s="429"/>
      <c r="AK969" s="429"/>
      <c r="AL969" s="429"/>
      <c r="AM969" s="429"/>
      <c r="AN969" s="429"/>
      <c r="AO969" s="429"/>
      <c r="AP969" s="429"/>
      <c r="AQ969" s="429"/>
      <c r="AR969" s="429"/>
      <c r="AS969" s="429"/>
      <c r="AT969" s="429"/>
      <c r="AU969" s="429"/>
      <c r="AV969" s="429"/>
    </row>
    <row r="970" spans="1:48" s="364" customFormat="1" ht="13.15" customHeight="1" x14ac:dyDescent="0.2">
      <c r="A970" s="429"/>
      <c r="D970" s="421"/>
      <c r="F970" s="422"/>
      <c r="G970" s="422"/>
      <c r="H970" s="422"/>
      <c r="I970" s="422"/>
      <c r="J970" s="422"/>
      <c r="K970" s="423"/>
      <c r="M970" s="429"/>
      <c r="N970" s="429"/>
      <c r="O970" s="429"/>
      <c r="P970" s="429"/>
      <c r="Q970" s="429"/>
      <c r="R970" s="429"/>
      <c r="S970" s="429"/>
      <c r="T970" s="429"/>
      <c r="U970" s="429"/>
      <c r="V970" s="429"/>
      <c r="W970" s="429"/>
      <c r="X970" s="429"/>
      <c r="Y970" s="429"/>
      <c r="Z970" s="429"/>
      <c r="AA970" s="429"/>
      <c r="AB970" s="429"/>
      <c r="AC970" s="429"/>
      <c r="AD970" s="429"/>
      <c r="AE970" s="429"/>
      <c r="AF970" s="429"/>
      <c r="AG970" s="429"/>
      <c r="AH970" s="429"/>
      <c r="AI970" s="429"/>
      <c r="AJ970" s="429"/>
      <c r="AK970" s="429"/>
      <c r="AL970" s="429"/>
      <c r="AM970" s="429"/>
      <c r="AN970" s="429"/>
      <c r="AO970" s="429"/>
      <c r="AP970" s="429"/>
      <c r="AQ970" s="429"/>
      <c r="AR970" s="429"/>
      <c r="AS970" s="429"/>
      <c r="AT970" s="429"/>
      <c r="AU970" s="429"/>
      <c r="AV970" s="429"/>
    </row>
    <row r="971" spans="1:48" s="364" customFormat="1" ht="13.15" customHeight="1" x14ac:dyDescent="0.2">
      <c r="A971" s="429"/>
      <c r="D971" s="421"/>
      <c r="F971" s="422"/>
      <c r="G971" s="422"/>
      <c r="H971" s="422"/>
      <c r="I971" s="422"/>
      <c r="J971" s="422"/>
      <c r="K971" s="423"/>
      <c r="M971" s="429"/>
      <c r="N971" s="429"/>
      <c r="O971" s="429"/>
      <c r="P971" s="429"/>
      <c r="Q971" s="429"/>
      <c r="R971" s="429"/>
      <c r="S971" s="429"/>
      <c r="T971" s="429"/>
      <c r="U971" s="429"/>
      <c r="V971" s="429"/>
      <c r="W971" s="429"/>
      <c r="X971" s="429"/>
      <c r="Y971" s="429"/>
      <c r="Z971" s="429"/>
      <c r="AA971" s="429"/>
      <c r="AB971" s="429"/>
      <c r="AC971" s="429"/>
      <c r="AD971" s="429"/>
      <c r="AE971" s="429"/>
      <c r="AF971" s="429"/>
      <c r="AG971" s="429"/>
      <c r="AH971" s="429"/>
      <c r="AI971" s="429"/>
      <c r="AJ971" s="429"/>
      <c r="AK971" s="429"/>
      <c r="AL971" s="429"/>
      <c r="AM971" s="429"/>
      <c r="AN971" s="429"/>
      <c r="AO971" s="429"/>
      <c r="AP971" s="429"/>
      <c r="AQ971" s="429"/>
      <c r="AR971" s="429"/>
      <c r="AS971" s="429"/>
      <c r="AT971" s="429"/>
      <c r="AU971" s="429"/>
      <c r="AV971" s="429"/>
    </row>
    <row r="972" spans="1:48" s="364" customFormat="1" ht="13.15" customHeight="1" x14ac:dyDescent="0.2">
      <c r="A972" s="429"/>
      <c r="D972" s="421"/>
      <c r="F972" s="422"/>
      <c r="G972" s="422"/>
      <c r="H972" s="422"/>
      <c r="I972" s="422"/>
      <c r="J972" s="422"/>
      <c r="K972" s="423"/>
      <c r="M972" s="429"/>
      <c r="N972" s="429"/>
      <c r="O972" s="429"/>
      <c r="P972" s="429"/>
      <c r="Q972" s="429"/>
      <c r="R972" s="429"/>
      <c r="S972" s="429"/>
      <c r="T972" s="429"/>
      <c r="U972" s="429"/>
      <c r="V972" s="429"/>
      <c r="W972" s="429"/>
      <c r="X972" s="429"/>
      <c r="Y972" s="429"/>
      <c r="Z972" s="429"/>
      <c r="AA972" s="429"/>
      <c r="AB972" s="429"/>
      <c r="AC972" s="429"/>
      <c r="AD972" s="429"/>
      <c r="AE972" s="429"/>
      <c r="AF972" s="429"/>
      <c r="AG972" s="429"/>
      <c r="AH972" s="429"/>
      <c r="AI972" s="429"/>
      <c r="AJ972" s="429"/>
      <c r="AK972" s="429"/>
      <c r="AL972" s="429"/>
      <c r="AM972" s="429"/>
      <c r="AN972" s="429"/>
      <c r="AO972" s="429"/>
      <c r="AP972" s="429"/>
      <c r="AQ972" s="429"/>
      <c r="AR972" s="429"/>
      <c r="AS972" s="429"/>
      <c r="AT972" s="429"/>
      <c r="AU972" s="429"/>
      <c r="AV972" s="429"/>
    </row>
    <row r="973" spans="1:48" s="364" customFormat="1" ht="13.15" customHeight="1" x14ac:dyDescent="0.2">
      <c r="A973" s="429"/>
      <c r="D973" s="421"/>
      <c r="F973" s="422"/>
      <c r="G973" s="422"/>
      <c r="H973" s="422"/>
      <c r="I973" s="422"/>
      <c r="J973" s="422"/>
      <c r="K973" s="423"/>
      <c r="M973" s="429"/>
      <c r="N973" s="429"/>
      <c r="O973" s="429"/>
      <c r="P973" s="429"/>
      <c r="Q973" s="429"/>
      <c r="R973" s="429"/>
      <c r="S973" s="429"/>
      <c r="T973" s="429"/>
      <c r="U973" s="429"/>
      <c r="V973" s="429"/>
      <c r="W973" s="429"/>
      <c r="X973" s="429"/>
      <c r="Y973" s="429"/>
      <c r="Z973" s="429"/>
      <c r="AA973" s="429"/>
      <c r="AB973" s="429"/>
      <c r="AC973" s="429"/>
      <c r="AD973" s="429"/>
      <c r="AE973" s="429"/>
      <c r="AF973" s="429"/>
      <c r="AG973" s="429"/>
      <c r="AH973" s="429"/>
      <c r="AI973" s="429"/>
      <c r="AJ973" s="429"/>
      <c r="AK973" s="429"/>
      <c r="AL973" s="429"/>
      <c r="AM973" s="429"/>
      <c r="AN973" s="429"/>
      <c r="AO973" s="429"/>
      <c r="AP973" s="429"/>
      <c r="AQ973" s="429"/>
      <c r="AR973" s="429"/>
      <c r="AS973" s="429"/>
      <c r="AT973" s="429"/>
      <c r="AU973" s="429"/>
      <c r="AV973" s="429"/>
    </row>
    <row r="974" spans="1:48" s="364" customFormat="1" ht="13.15" customHeight="1" x14ac:dyDescent="0.2">
      <c r="A974" s="429"/>
      <c r="D974" s="421"/>
      <c r="F974" s="422"/>
      <c r="G974" s="422"/>
      <c r="H974" s="422"/>
      <c r="I974" s="422"/>
      <c r="J974" s="422"/>
      <c r="K974" s="423"/>
      <c r="M974" s="429"/>
      <c r="N974" s="429"/>
      <c r="O974" s="429"/>
      <c r="P974" s="429"/>
      <c r="Q974" s="429"/>
      <c r="R974" s="429"/>
      <c r="S974" s="429"/>
      <c r="T974" s="429"/>
      <c r="U974" s="429"/>
      <c r="V974" s="429"/>
      <c r="W974" s="429"/>
      <c r="X974" s="429"/>
      <c r="Y974" s="429"/>
      <c r="Z974" s="429"/>
      <c r="AA974" s="429"/>
      <c r="AB974" s="429"/>
      <c r="AC974" s="429"/>
      <c r="AD974" s="429"/>
      <c r="AE974" s="429"/>
      <c r="AF974" s="429"/>
      <c r="AG974" s="429"/>
      <c r="AH974" s="429"/>
      <c r="AI974" s="429"/>
      <c r="AJ974" s="429"/>
      <c r="AK974" s="429"/>
      <c r="AL974" s="429"/>
      <c r="AM974" s="429"/>
      <c r="AN974" s="429"/>
      <c r="AO974" s="429"/>
      <c r="AP974" s="429"/>
      <c r="AQ974" s="429"/>
      <c r="AR974" s="429"/>
      <c r="AS974" s="429"/>
      <c r="AT974" s="429"/>
      <c r="AU974" s="429"/>
      <c r="AV974" s="429"/>
    </row>
    <row r="975" spans="1:48" s="364" customFormat="1" ht="13.15" customHeight="1" x14ac:dyDescent="0.2">
      <c r="A975" s="429"/>
      <c r="D975" s="421"/>
      <c r="F975" s="422"/>
      <c r="G975" s="422"/>
      <c r="H975" s="422"/>
      <c r="I975" s="422"/>
      <c r="J975" s="422"/>
      <c r="K975" s="423"/>
      <c r="M975" s="429"/>
      <c r="N975" s="429"/>
      <c r="O975" s="429"/>
      <c r="P975" s="429"/>
      <c r="Q975" s="429"/>
      <c r="R975" s="429"/>
      <c r="S975" s="429"/>
      <c r="T975" s="429"/>
      <c r="U975" s="429"/>
      <c r="V975" s="429"/>
      <c r="W975" s="429"/>
      <c r="X975" s="429"/>
      <c r="Y975" s="429"/>
      <c r="Z975" s="429"/>
      <c r="AA975" s="429"/>
      <c r="AB975" s="429"/>
      <c r="AC975" s="429"/>
      <c r="AD975" s="429"/>
      <c r="AE975" s="429"/>
      <c r="AF975" s="429"/>
      <c r="AG975" s="429"/>
      <c r="AH975" s="429"/>
      <c r="AI975" s="429"/>
      <c r="AJ975" s="429"/>
      <c r="AK975" s="429"/>
      <c r="AL975" s="429"/>
      <c r="AM975" s="429"/>
      <c r="AN975" s="429"/>
      <c r="AO975" s="429"/>
      <c r="AP975" s="429"/>
      <c r="AQ975" s="429"/>
      <c r="AR975" s="429"/>
      <c r="AS975" s="429"/>
      <c r="AT975" s="429"/>
      <c r="AU975" s="429"/>
      <c r="AV975" s="429"/>
    </row>
    <row r="976" spans="1:48" s="364" customFormat="1" ht="13.15" customHeight="1" x14ac:dyDescent="0.2">
      <c r="A976" s="429"/>
      <c r="D976" s="421"/>
      <c r="F976" s="422"/>
      <c r="G976" s="422"/>
      <c r="H976" s="422"/>
      <c r="I976" s="422"/>
      <c r="J976" s="422"/>
      <c r="K976" s="423"/>
      <c r="M976" s="429"/>
      <c r="N976" s="429"/>
      <c r="O976" s="429"/>
      <c r="P976" s="429"/>
      <c r="Q976" s="429"/>
      <c r="R976" s="429"/>
      <c r="S976" s="429"/>
      <c r="T976" s="429"/>
      <c r="U976" s="429"/>
      <c r="V976" s="429"/>
      <c r="W976" s="429"/>
      <c r="X976" s="429"/>
      <c r="Y976" s="429"/>
      <c r="Z976" s="429"/>
      <c r="AA976" s="429"/>
      <c r="AB976" s="429"/>
      <c r="AC976" s="429"/>
      <c r="AD976" s="429"/>
      <c r="AE976" s="429"/>
      <c r="AF976" s="429"/>
      <c r="AG976" s="429"/>
      <c r="AH976" s="429"/>
      <c r="AI976" s="429"/>
      <c r="AJ976" s="429"/>
      <c r="AK976" s="429"/>
      <c r="AL976" s="429"/>
      <c r="AM976" s="429"/>
      <c r="AN976" s="429"/>
      <c r="AO976" s="429"/>
      <c r="AP976" s="429"/>
      <c r="AQ976" s="429"/>
      <c r="AR976" s="429"/>
      <c r="AS976" s="429"/>
      <c r="AT976" s="429"/>
      <c r="AU976" s="429"/>
      <c r="AV976" s="429"/>
    </row>
    <row r="977" spans="1:48" s="364" customFormat="1" ht="13.15" customHeight="1" x14ac:dyDescent="0.2">
      <c r="A977" s="429"/>
      <c r="D977" s="421"/>
      <c r="F977" s="422"/>
      <c r="G977" s="422"/>
      <c r="H977" s="422"/>
      <c r="I977" s="422"/>
      <c r="J977" s="422"/>
      <c r="K977" s="423"/>
      <c r="M977" s="429"/>
      <c r="N977" s="429"/>
      <c r="O977" s="429"/>
      <c r="P977" s="429"/>
      <c r="Q977" s="429"/>
      <c r="R977" s="429"/>
      <c r="S977" s="429"/>
      <c r="T977" s="429"/>
      <c r="U977" s="429"/>
      <c r="V977" s="429"/>
      <c r="W977" s="429"/>
      <c r="X977" s="429"/>
      <c r="Y977" s="429"/>
      <c r="Z977" s="429"/>
      <c r="AA977" s="429"/>
      <c r="AB977" s="429"/>
      <c r="AC977" s="429"/>
      <c r="AD977" s="429"/>
      <c r="AE977" s="429"/>
      <c r="AF977" s="429"/>
      <c r="AG977" s="429"/>
      <c r="AH977" s="429"/>
      <c r="AI977" s="429"/>
      <c r="AJ977" s="429"/>
      <c r="AK977" s="429"/>
      <c r="AL977" s="429"/>
      <c r="AM977" s="429"/>
      <c r="AN977" s="429"/>
      <c r="AO977" s="429"/>
      <c r="AP977" s="429"/>
      <c r="AQ977" s="429"/>
      <c r="AR977" s="429"/>
      <c r="AS977" s="429"/>
      <c r="AT977" s="429"/>
      <c r="AU977" s="429"/>
      <c r="AV977" s="429"/>
    </row>
    <row r="978" spans="1:48" s="364" customFormat="1" ht="13.15" customHeight="1" x14ac:dyDescent="0.2">
      <c r="A978" s="429"/>
      <c r="D978" s="421"/>
      <c r="F978" s="422"/>
      <c r="G978" s="422"/>
      <c r="H978" s="422"/>
      <c r="I978" s="422"/>
      <c r="J978" s="422"/>
      <c r="K978" s="423"/>
      <c r="M978" s="429"/>
      <c r="N978" s="429"/>
      <c r="O978" s="429"/>
      <c r="P978" s="429"/>
      <c r="Q978" s="429"/>
      <c r="R978" s="429"/>
      <c r="S978" s="429"/>
      <c r="T978" s="429"/>
      <c r="U978" s="429"/>
      <c r="V978" s="429"/>
      <c r="W978" s="429"/>
      <c r="X978" s="429"/>
      <c r="Y978" s="429"/>
      <c r="Z978" s="429"/>
      <c r="AA978" s="429"/>
      <c r="AB978" s="429"/>
      <c r="AC978" s="429"/>
      <c r="AD978" s="429"/>
      <c r="AE978" s="429"/>
      <c r="AF978" s="429"/>
      <c r="AG978" s="429"/>
      <c r="AH978" s="429"/>
      <c r="AI978" s="429"/>
      <c r="AJ978" s="429"/>
      <c r="AK978" s="429"/>
      <c r="AL978" s="429"/>
      <c r="AM978" s="429"/>
      <c r="AN978" s="429"/>
      <c r="AO978" s="429"/>
      <c r="AP978" s="429"/>
      <c r="AQ978" s="429"/>
      <c r="AR978" s="429"/>
      <c r="AS978" s="429"/>
      <c r="AT978" s="429"/>
      <c r="AU978" s="429"/>
      <c r="AV978" s="429"/>
    </row>
    <row r="979" spans="1:48" s="364" customFormat="1" ht="13.15" customHeight="1" x14ac:dyDescent="0.2">
      <c r="A979" s="429"/>
      <c r="D979" s="421"/>
      <c r="F979" s="422"/>
      <c r="G979" s="422"/>
      <c r="H979" s="422"/>
      <c r="I979" s="422"/>
      <c r="J979" s="422"/>
      <c r="K979" s="423"/>
      <c r="M979" s="429"/>
      <c r="N979" s="429"/>
      <c r="O979" s="429"/>
      <c r="P979" s="429"/>
      <c r="Q979" s="429"/>
      <c r="R979" s="429"/>
      <c r="S979" s="429"/>
      <c r="T979" s="429"/>
      <c r="U979" s="429"/>
      <c r="V979" s="429"/>
      <c r="W979" s="429"/>
      <c r="X979" s="429"/>
      <c r="Y979" s="429"/>
      <c r="Z979" s="429"/>
      <c r="AA979" s="429"/>
      <c r="AB979" s="429"/>
      <c r="AC979" s="429"/>
      <c r="AD979" s="429"/>
      <c r="AE979" s="429"/>
      <c r="AF979" s="429"/>
      <c r="AG979" s="429"/>
      <c r="AH979" s="429"/>
      <c r="AI979" s="429"/>
      <c r="AJ979" s="429"/>
      <c r="AK979" s="429"/>
      <c r="AL979" s="429"/>
      <c r="AM979" s="429"/>
      <c r="AN979" s="429"/>
      <c r="AO979" s="429"/>
      <c r="AP979" s="429"/>
      <c r="AQ979" s="429"/>
      <c r="AR979" s="429"/>
      <c r="AS979" s="429"/>
      <c r="AT979" s="429"/>
      <c r="AU979" s="429"/>
      <c r="AV979" s="429"/>
    </row>
    <row r="980" spans="1:48" s="364" customFormat="1" ht="13.15" customHeight="1" x14ac:dyDescent="0.2">
      <c r="A980" s="429"/>
      <c r="D980" s="421"/>
      <c r="F980" s="422"/>
      <c r="G980" s="422"/>
      <c r="H980" s="422"/>
      <c r="I980" s="422"/>
      <c r="J980" s="422"/>
      <c r="K980" s="423"/>
      <c r="M980" s="429"/>
      <c r="N980" s="429"/>
      <c r="O980" s="429"/>
      <c r="P980" s="429"/>
      <c r="Q980" s="429"/>
      <c r="R980" s="429"/>
      <c r="S980" s="429"/>
      <c r="T980" s="429"/>
      <c r="U980" s="429"/>
      <c r="V980" s="429"/>
      <c r="W980" s="429"/>
      <c r="X980" s="429"/>
      <c r="Y980" s="429"/>
      <c r="Z980" s="429"/>
      <c r="AA980" s="429"/>
      <c r="AB980" s="429"/>
      <c r="AC980" s="429"/>
      <c r="AD980" s="429"/>
      <c r="AE980" s="429"/>
      <c r="AF980" s="429"/>
      <c r="AG980" s="429"/>
      <c r="AH980" s="429"/>
      <c r="AI980" s="429"/>
      <c r="AJ980" s="429"/>
      <c r="AK980" s="429"/>
      <c r="AL980" s="429"/>
      <c r="AM980" s="429"/>
      <c r="AN980" s="429"/>
      <c r="AO980" s="429"/>
      <c r="AP980" s="429"/>
      <c r="AQ980" s="429"/>
      <c r="AR980" s="429"/>
      <c r="AS980" s="429"/>
      <c r="AT980" s="429"/>
      <c r="AU980" s="429"/>
      <c r="AV980" s="429"/>
    </row>
    <row r="981" spans="1:48" s="364" customFormat="1" ht="13.15" customHeight="1" x14ac:dyDescent="0.2">
      <c r="A981" s="429"/>
      <c r="D981" s="421"/>
      <c r="F981" s="422"/>
      <c r="G981" s="422"/>
      <c r="H981" s="422"/>
      <c r="I981" s="422"/>
      <c r="J981" s="422"/>
      <c r="K981" s="423"/>
      <c r="M981" s="429"/>
      <c r="N981" s="429"/>
      <c r="O981" s="429"/>
      <c r="P981" s="429"/>
      <c r="Q981" s="429"/>
      <c r="R981" s="429"/>
      <c r="S981" s="429"/>
      <c r="T981" s="429"/>
      <c r="U981" s="429"/>
      <c r="V981" s="429"/>
      <c r="W981" s="429"/>
      <c r="X981" s="429"/>
      <c r="Y981" s="429"/>
      <c r="Z981" s="429"/>
      <c r="AA981" s="429"/>
      <c r="AB981" s="429"/>
      <c r="AC981" s="429"/>
      <c r="AD981" s="429"/>
      <c r="AE981" s="429"/>
      <c r="AF981" s="429"/>
      <c r="AG981" s="429"/>
      <c r="AH981" s="429"/>
      <c r="AI981" s="429"/>
      <c r="AJ981" s="429"/>
      <c r="AK981" s="429"/>
      <c r="AL981" s="429"/>
      <c r="AM981" s="429"/>
      <c r="AN981" s="429"/>
      <c r="AO981" s="429"/>
      <c r="AP981" s="429"/>
      <c r="AQ981" s="429"/>
      <c r="AR981" s="429"/>
      <c r="AS981" s="429"/>
      <c r="AT981" s="429"/>
      <c r="AU981" s="429"/>
      <c r="AV981" s="429"/>
    </row>
    <row r="982" spans="1:48" s="364" customFormat="1" ht="13.15" customHeight="1" x14ac:dyDescent="0.2">
      <c r="A982" s="429"/>
      <c r="D982" s="421"/>
      <c r="F982" s="422"/>
      <c r="G982" s="422"/>
      <c r="H982" s="422"/>
      <c r="I982" s="422"/>
      <c r="J982" s="422"/>
      <c r="K982" s="423"/>
      <c r="M982" s="429"/>
      <c r="N982" s="429"/>
      <c r="O982" s="429"/>
      <c r="P982" s="429"/>
      <c r="Q982" s="429"/>
      <c r="R982" s="429"/>
      <c r="S982" s="429"/>
      <c r="T982" s="429"/>
      <c r="U982" s="429"/>
      <c r="V982" s="429"/>
      <c r="W982" s="429"/>
      <c r="X982" s="429"/>
      <c r="Y982" s="429"/>
      <c r="Z982" s="429"/>
      <c r="AA982" s="429"/>
      <c r="AB982" s="429"/>
      <c r="AC982" s="429"/>
      <c r="AD982" s="429"/>
      <c r="AE982" s="429"/>
      <c r="AF982" s="429"/>
      <c r="AG982" s="429"/>
      <c r="AH982" s="429"/>
      <c r="AI982" s="429"/>
      <c r="AJ982" s="429"/>
      <c r="AK982" s="429"/>
      <c r="AL982" s="429"/>
      <c r="AM982" s="429"/>
      <c r="AN982" s="429"/>
      <c r="AO982" s="429"/>
      <c r="AP982" s="429"/>
      <c r="AQ982" s="429"/>
      <c r="AR982" s="429"/>
      <c r="AS982" s="429"/>
      <c r="AT982" s="429"/>
      <c r="AU982" s="429"/>
      <c r="AV982" s="429"/>
    </row>
    <row r="983" spans="1:48" s="364" customFormat="1" ht="13.15" customHeight="1" x14ac:dyDescent="0.2">
      <c r="A983" s="429"/>
      <c r="D983" s="421"/>
      <c r="F983" s="422"/>
      <c r="G983" s="422"/>
      <c r="H983" s="422"/>
      <c r="I983" s="422"/>
      <c r="J983" s="422"/>
      <c r="K983" s="423"/>
      <c r="M983" s="429"/>
      <c r="N983" s="429"/>
      <c r="O983" s="429"/>
      <c r="P983" s="429"/>
      <c r="Q983" s="429"/>
      <c r="R983" s="429"/>
      <c r="S983" s="429"/>
      <c r="T983" s="429"/>
      <c r="U983" s="429"/>
      <c r="V983" s="429"/>
      <c r="W983" s="429"/>
      <c r="X983" s="429"/>
      <c r="Y983" s="429"/>
      <c r="Z983" s="429"/>
      <c r="AA983" s="429"/>
      <c r="AB983" s="429"/>
      <c r="AC983" s="429"/>
      <c r="AD983" s="429"/>
      <c r="AE983" s="429"/>
      <c r="AF983" s="429"/>
      <c r="AG983" s="429"/>
      <c r="AH983" s="429"/>
      <c r="AI983" s="429"/>
      <c r="AJ983" s="429"/>
      <c r="AK983" s="429"/>
      <c r="AL983" s="429"/>
      <c r="AM983" s="429"/>
      <c r="AN983" s="429"/>
      <c r="AO983" s="429"/>
      <c r="AP983" s="429"/>
      <c r="AQ983" s="429"/>
      <c r="AR983" s="429"/>
      <c r="AS983" s="429"/>
      <c r="AT983" s="429"/>
      <c r="AU983" s="429"/>
      <c r="AV983" s="429"/>
    </row>
    <row r="984" spans="1:48" s="364" customFormat="1" ht="13.15" customHeight="1" x14ac:dyDescent="0.2">
      <c r="A984" s="429"/>
      <c r="D984" s="421"/>
      <c r="F984" s="422"/>
      <c r="G984" s="422"/>
      <c r="H984" s="422"/>
      <c r="I984" s="422"/>
      <c r="J984" s="422"/>
      <c r="K984" s="423"/>
      <c r="M984" s="429"/>
      <c r="N984" s="429"/>
      <c r="O984" s="429"/>
      <c r="P984" s="429"/>
      <c r="Q984" s="429"/>
      <c r="R984" s="429"/>
      <c r="S984" s="429"/>
      <c r="T984" s="429"/>
      <c r="U984" s="429"/>
      <c r="V984" s="429"/>
      <c r="W984" s="429"/>
      <c r="X984" s="429"/>
      <c r="Y984" s="429"/>
      <c r="Z984" s="429"/>
      <c r="AA984" s="429"/>
      <c r="AB984" s="429"/>
      <c r="AC984" s="429"/>
      <c r="AD984" s="429"/>
      <c r="AE984" s="429"/>
      <c r="AF984" s="429"/>
      <c r="AG984" s="429"/>
      <c r="AH984" s="429"/>
      <c r="AI984" s="429"/>
      <c r="AJ984" s="429"/>
      <c r="AK984" s="429"/>
      <c r="AL984" s="429"/>
      <c r="AM984" s="429"/>
      <c r="AN984" s="429"/>
      <c r="AO984" s="429"/>
      <c r="AP984" s="429"/>
      <c r="AQ984" s="429"/>
      <c r="AR984" s="429"/>
      <c r="AS984" s="429"/>
      <c r="AT984" s="429"/>
      <c r="AU984" s="429"/>
      <c r="AV984" s="429"/>
    </row>
    <row r="985" spans="1:48" s="364" customFormat="1" ht="13.15" customHeight="1" x14ac:dyDescent="0.2">
      <c r="A985" s="429"/>
      <c r="D985" s="421"/>
      <c r="F985" s="422"/>
      <c r="G985" s="422"/>
      <c r="H985" s="422"/>
      <c r="I985" s="422"/>
      <c r="J985" s="422"/>
      <c r="K985" s="423"/>
      <c r="M985" s="429"/>
      <c r="N985" s="429"/>
      <c r="O985" s="429"/>
      <c r="P985" s="429"/>
      <c r="Q985" s="429"/>
      <c r="R985" s="429"/>
      <c r="S985" s="429"/>
      <c r="T985" s="429"/>
      <c r="U985" s="429"/>
      <c r="V985" s="429"/>
      <c r="W985" s="429"/>
      <c r="X985" s="429"/>
      <c r="Y985" s="429"/>
      <c r="Z985" s="429"/>
      <c r="AA985" s="429"/>
      <c r="AB985" s="429"/>
      <c r="AC985" s="429"/>
      <c r="AD985" s="429"/>
      <c r="AE985" s="429"/>
      <c r="AF985" s="429"/>
      <c r="AG985" s="429"/>
      <c r="AH985" s="429"/>
      <c r="AI985" s="429"/>
      <c r="AJ985" s="429"/>
      <c r="AK985" s="429"/>
      <c r="AL985" s="429"/>
      <c r="AM985" s="429"/>
      <c r="AN985" s="429"/>
      <c r="AO985" s="429"/>
      <c r="AP985" s="429"/>
      <c r="AQ985" s="429"/>
      <c r="AR985" s="429"/>
      <c r="AS985" s="429"/>
      <c r="AT985" s="429"/>
      <c r="AU985" s="429"/>
      <c r="AV985" s="429"/>
    </row>
    <row r="986" spans="1:48" s="364" customFormat="1" ht="13.15" customHeight="1" x14ac:dyDescent="0.2">
      <c r="A986" s="429"/>
      <c r="D986" s="421"/>
      <c r="F986" s="422"/>
      <c r="G986" s="422"/>
      <c r="H986" s="422"/>
      <c r="I986" s="422"/>
      <c r="J986" s="422"/>
      <c r="K986" s="423"/>
      <c r="M986" s="429"/>
      <c r="N986" s="429"/>
      <c r="O986" s="429"/>
      <c r="P986" s="429"/>
      <c r="Q986" s="429"/>
      <c r="R986" s="429"/>
      <c r="S986" s="429"/>
      <c r="T986" s="429"/>
      <c r="U986" s="429"/>
      <c r="V986" s="429"/>
      <c r="W986" s="429"/>
      <c r="X986" s="429"/>
      <c r="Y986" s="429"/>
      <c r="Z986" s="429"/>
      <c r="AA986" s="429"/>
      <c r="AB986" s="429"/>
      <c r="AC986" s="429"/>
      <c r="AD986" s="429"/>
      <c r="AE986" s="429"/>
      <c r="AF986" s="429"/>
      <c r="AG986" s="429"/>
      <c r="AH986" s="429"/>
      <c r="AI986" s="429"/>
      <c r="AJ986" s="429"/>
      <c r="AK986" s="429"/>
      <c r="AL986" s="429"/>
      <c r="AM986" s="429"/>
      <c r="AN986" s="429"/>
      <c r="AO986" s="429"/>
      <c r="AP986" s="429"/>
      <c r="AQ986" s="429"/>
      <c r="AR986" s="429"/>
      <c r="AS986" s="429"/>
      <c r="AT986" s="429"/>
      <c r="AU986" s="429"/>
      <c r="AV986" s="429"/>
    </row>
    <row r="987" spans="1:48" s="364" customFormat="1" ht="13.15" customHeight="1" x14ac:dyDescent="0.2">
      <c r="A987" s="429"/>
      <c r="D987" s="421"/>
      <c r="F987" s="422"/>
      <c r="G987" s="422"/>
      <c r="H987" s="422"/>
      <c r="I987" s="422"/>
      <c r="J987" s="422"/>
      <c r="K987" s="423"/>
      <c r="M987" s="429"/>
      <c r="N987" s="429"/>
      <c r="O987" s="429"/>
      <c r="P987" s="429"/>
      <c r="Q987" s="429"/>
      <c r="R987" s="429"/>
      <c r="S987" s="429"/>
      <c r="T987" s="429"/>
      <c r="U987" s="429"/>
      <c r="V987" s="429"/>
      <c r="W987" s="429"/>
      <c r="X987" s="429"/>
      <c r="Y987" s="429"/>
      <c r="Z987" s="429"/>
      <c r="AA987" s="429"/>
      <c r="AB987" s="429"/>
      <c r="AC987" s="429"/>
      <c r="AD987" s="429"/>
      <c r="AE987" s="429"/>
      <c r="AF987" s="429"/>
      <c r="AG987" s="429"/>
      <c r="AH987" s="429"/>
      <c r="AI987" s="429"/>
      <c r="AJ987" s="429"/>
      <c r="AK987" s="429"/>
      <c r="AL987" s="429"/>
      <c r="AM987" s="429"/>
      <c r="AN987" s="429"/>
      <c r="AO987" s="429"/>
      <c r="AP987" s="429"/>
      <c r="AQ987" s="429"/>
      <c r="AR987" s="429"/>
      <c r="AS987" s="429"/>
      <c r="AT987" s="429"/>
      <c r="AU987" s="429"/>
      <c r="AV987" s="429"/>
    </row>
    <row r="988" spans="1:48" s="364" customFormat="1" ht="13.15" customHeight="1" x14ac:dyDescent="0.2">
      <c r="A988" s="429"/>
      <c r="D988" s="421"/>
      <c r="F988" s="422"/>
      <c r="G988" s="422"/>
      <c r="H988" s="422"/>
      <c r="I988" s="422"/>
      <c r="J988" s="422"/>
      <c r="K988" s="423"/>
      <c r="M988" s="429"/>
      <c r="N988" s="429"/>
      <c r="O988" s="429"/>
      <c r="P988" s="429"/>
      <c r="Q988" s="429"/>
      <c r="R988" s="429"/>
      <c r="S988" s="429"/>
      <c r="T988" s="429"/>
      <c r="U988" s="429"/>
      <c r="V988" s="429"/>
      <c r="W988" s="429"/>
      <c r="X988" s="429"/>
      <c r="Y988" s="429"/>
      <c r="Z988" s="429"/>
      <c r="AA988" s="429"/>
      <c r="AB988" s="429"/>
      <c r="AC988" s="429"/>
      <c r="AD988" s="429"/>
      <c r="AE988" s="429"/>
      <c r="AF988" s="429"/>
      <c r="AG988" s="429"/>
      <c r="AH988" s="429"/>
      <c r="AI988" s="429"/>
      <c r="AJ988" s="429"/>
      <c r="AK988" s="429"/>
      <c r="AL988" s="429"/>
      <c r="AM988" s="429"/>
      <c r="AN988" s="429"/>
      <c r="AO988" s="429"/>
      <c r="AP988" s="429"/>
      <c r="AQ988" s="429"/>
      <c r="AR988" s="429"/>
      <c r="AS988" s="429"/>
      <c r="AT988" s="429"/>
      <c r="AU988" s="429"/>
      <c r="AV988" s="429"/>
    </row>
    <row r="989" spans="1:48" s="364" customFormat="1" ht="13.15" customHeight="1" x14ac:dyDescent="0.2">
      <c r="A989" s="429"/>
      <c r="D989" s="421"/>
      <c r="F989" s="422"/>
      <c r="G989" s="422"/>
      <c r="H989" s="422"/>
      <c r="I989" s="422"/>
      <c r="J989" s="422"/>
      <c r="K989" s="423"/>
      <c r="M989" s="429"/>
      <c r="N989" s="429"/>
      <c r="O989" s="429"/>
      <c r="P989" s="429"/>
      <c r="Q989" s="429"/>
      <c r="R989" s="429"/>
      <c r="S989" s="429"/>
      <c r="T989" s="429"/>
      <c r="U989" s="429"/>
      <c r="V989" s="429"/>
      <c r="W989" s="429"/>
      <c r="X989" s="429"/>
      <c r="Y989" s="429"/>
      <c r="Z989" s="429"/>
      <c r="AA989" s="429"/>
      <c r="AB989" s="429"/>
      <c r="AC989" s="429"/>
      <c r="AD989" s="429"/>
      <c r="AE989" s="429"/>
      <c r="AF989" s="429"/>
      <c r="AG989" s="429"/>
      <c r="AH989" s="429"/>
      <c r="AI989" s="429"/>
      <c r="AJ989" s="429"/>
      <c r="AK989" s="429"/>
      <c r="AL989" s="429"/>
      <c r="AM989" s="429"/>
      <c r="AN989" s="429"/>
      <c r="AO989" s="429"/>
      <c r="AP989" s="429"/>
      <c r="AQ989" s="429"/>
      <c r="AR989" s="429"/>
      <c r="AS989" s="429"/>
      <c r="AT989" s="429"/>
      <c r="AU989" s="429"/>
      <c r="AV989" s="429"/>
    </row>
    <row r="990" spans="1:48" s="364" customFormat="1" ht="13.15" customHeight="1" x14ac:dyDescent="0.2">
      <c r="A990" s="429"/>
      <c r="D990" s="421"/>
      <c r="F990" s="422"/>
      <c r="G990" s="422"/>
      <c r="H990" s="422"/>
      <c r="I990" s="422"/>
      <c r="J990" s="422"/>
      <c r="K990" s="423"/>
      <c r="M990" s="429"/>
      <c r="N990" s="429"/>
      <c r="O990" s="429"/>
      <c r="P990" s="429"/>
      <c r="Q990" s="429"/>
      <c r="R990" s="429"/>
      <c r="S990" s="429"/>
      <c r="T990" s="429"/>
      <c r="U990" s="429"/>
      <c r="V990" s="429"/>
      <c r="W990" s="429"/>
      <c r="X990" s="429"/>
      <c r="Y990" s="429"/>
      <c r="Z990" s="429"/>
      <c r="AA990" s="429"/>
      <c r="AB990" s="429"/>
      <c r="AC990" s="429"/>
      <c r="AD990" s="429"/>
      <c r="AE990" s="429"/>
      <c r="AF990" s="429"/>
      <c r="AG990" s="429"/>
      <c r="AH990" s="429"/>
      <c r="AI990" s="429"/>
      <c r="AJ990" s="429"/>
      <c r="AK990" s="429"/>
      <c r="AL990" s="429"/>
      <c r="AM990" s="429"/>
      <c r="AN990" s="429"/>
      <c r="AO990" s="429"/>
      <c r="AP990" s="429"/>
      <c r="AQ990" s="429"/>
      <c r="AR990" s="429"/>
      <c r="AS990" s="429"/>
      <c r="AT990" s="429"/>
      <c r="AU990" s="429"/>
      <c r="AV990" s="429"/>
    </row>
    <row r="991" spans="1:48" s="364" customFormat="1" ht="13.15" customHeight="1" x14ac:dyDescent="0.2">
      <c r="A991" s="429"/>
      <c r="D991" s="421"/>
      <c r="F991" s="422"/>
      <c r="G991" s="422"/>
      <c r="H991" s="422"/>
      <c r="I991" s="422"/>
      <c r="J991" s="422"/>
      <c r="K991" s="423"/>
      <c r="M991" s="429"/>
      <c r="N991" s="429"/>
      <c r="O991" s="429"/>
      <c r="P991" s="429"/>
      <c r="Q991" s="429"/>
      <c r="R991" s="429"/>
      <c r="S991" s="429"/>
      <c r="T991" s="429"/>
      <c r="U991" s="429"/>
      <c r="V991" s="429"/>
      <c r="W991" s="429"/>
      <c r="X991" s="429"/>
      <c r="Y991" s="429"/>
      <c r="Z991" s="429"/>
      <c r="AA991" s="429"/>
      <c r="AB991" s="429"/>
      <c r="AC991" s="429"/>
      <c r="AD991" s="429"/>
      <c r="AE991" s="429"/>
      <c r="AF991" s="429"/>
      <c r="AG991" s="429"/>
      <c r="AH991" s="429"/>
      <c r="AI991" s="429"/>
      <c r="AJ991" s="429"/>
      <c r="AK991" s="429"/>
      <c r="AL991" s="429"/>
      <c r="AM991" s="429"/>
      <c r="AN991" s="429"/>
      <c r="AO991" s="429"/>
      <c r="AP991" s="429"/>
      <c r="AQ991" s="429"/>
      <c r="AR991" s="429"/>
      <c r="AS991" s="429"/>
      <c r="AT991" s="429"/>
      <c r="AU991" s="429"/>
      <c r="AV991" s="429"/>
    </row>
    <row r="992" spans="1:48" s="364" customFormat="1" ht="13.15" customHeight="1" x14ac:dyDescent="0.2">
      <c r="A992" s="429"/>
      <c r="D992" s="421"/>
      <c r="F992" s="422"/>
      <c r="G992" s="422"/>
      <c r="H992" s="422"/>
      <c r="I992" s="422"/>
      <c r="J992" s="422"/>
      <c r="K992" s="423"/>
      <c r="M992" s="429"/>
      <c r="N992" s="429"/>
      <c r="O992" s="429"/>
      <c r="P992" s="429"/>
      <c r="Q992" s="429"/>
      <c r="R992" s="429"/>
      <c r="S992" s="429"/>
      <c r="T992" s="429"/>
      <c r="U992" s="429"/>
      <c r="V992" s="429"/>
      <c r="W992" s="429"/>
      <c r="X992" s="429"/>
      <c r="Y992" s="429"/>
      <c r="Z992" s="429"/>
      <c r="AA992" s="429"/>
      <c r="AB992" s="429"/>
      <c r="AC992" s="429"/>
      <c r="AD992" s="429"/>
      <c r="AE992" s="429"/>
      <c r="AF992" s="429"/>
      <c r="AG992" s="429"/>
      <c r="AH992" s="429"/>
      <c r="AI992" s="429"/>
      <c r="AJ992" s="429"/>
      <c r="AK992" s="429"/>
      <c r="AL992" s="429"/>
      <c r="AM992" s="429"/>
      <c r="AN992" s="429"/>
      <c r="AO992" s="429"/>
      <c r="AP992" s="429"/>
      <c r="AQ992" s="429"/>
      <c r="AR992" s="429"/>
      <c r="AS992" s="429"/>
      <c r="AT992" s="429"/>
      <c r="AU992" s="429"/>
      <c r="AV992" s="429"/>
    </row>
    <row r="993" spans="1:48" s="364" customFormat="1" ht="13.15" customHeight="1" x14ac:dyDescent="0.2">
      <c r="A993" s="429"/>
      <c r="D993" s="421"/>
      <c r="F993" s="422"/>
      <c r="G993" s="422"/>
      <c r="H993" s="422"/>
      <c r="I993" s="422"/>
      <c r="J993" s="422"/>
      <c r="K993" s="423"/>
      <c r="M993" s="429"/>
      <c r="N993" s="429"/>
      <c r="O993" s="429"/>
      <c r="P993" s="429"/>
      <c r="Q993" s="429"/>
      <c r="R993" s="429"/>
      <c r="S993" s="429"/>
      <c r="T993" s="429"/>
      <c r="U993" s="429"/>
      <c r="V993" s="429"/>
      <c r="W993" s="429"/>
      <c r="X993" s="429"/>
      <c r="Y993" s="429"/>
      <c r="Z993" s="429"/>
      <c r="AA993" s="429"/>
      <c r="AB993" s="429"/>
      <c r="AC993" s="429"/>
      <c r="AD993" s="429"/>
      <c r="AE993" s="429"/>
      <c r="AF993" s="429"/>
      <c r="AG993" s="429"/>
      <c r="AH993" s="429"/>
      <c r="AI993" s="429"/>
      <c r="AJ993" s="429"/>
      <c r="AK993" s="429"/>
      <c r="AL993" s="429"/>
      <c r="AM993" s="429"/>
      <c r="AN993" s="429"/>
      <c r="AO993" s="429"/>
      <c r="AP993" s="429"/>
      <c r="AQ993" s="429"/>
      <c r="AR993" s="429"/>
      <c r="AS993" s="429"/>
      <c r="AT993" s="429"/>
      <c r="AU993" s="429"/>
      <c r="AV993" s="429"/>
    </row>
    <row r="994" spans="1:48" s="364" customFormat="1" ht="13.15" customHeight="1" x14ac:dyDescent="0.2">
      <c r="A994" s="429"/>
      <c r="D994" s="421"/>
      <c r="F994" s="422"/>
      <c r="G994" s="422"/>
      <c r="H994" s="422"/>
      <c r="I994" s="422"/>
      <c r="J994" s="422"/>
      <c r="K994" s="423"/>
      <c r="M994" s="429"/>
      <c r="N994" s="429"/>
      <c r="O994" s="429"/>
      <c r="P994" s="429"/>
      <c r="Q994" s="429"/>
      <c r="R994" s="429"/>
      <c r="S994" s="429"/>
      <c r="T994" s="429"/>
      <c r="U994" s="429"/>
      <c r="V994" s="429"/>
      <c r="W994" s="429"/>
      <c r="X994" s="429"/>
      <c r="Y994" s="429"/>
      <c r="Z994" s="429"/>
      <c r="AA994" s="429"/>
      <c r="AB994" s="429"/>
      <c r="AC994" s="429"/>
      <c r="AD994" s="429"/>
      <c r="AE994" s="429"/>
      <c r="AF994" s="429"/>
      <c r="AG994" s="429"/>
      <c r="AH994" s="429"/>
      <c r="AI994" s="429"/>
      <c r="AJ994" s="429"/>
      <c r="AK994" s="429"/>
      <c r="AL994" s="429"/>
      <c r="AM994" s="429"/>
      <c r="AN994" s="429"/>
      <c r="AO994" s="429"/>
      <c r="AP994" s="429"/>
      <c r="AQ994" s="429"/>
      <c r="AR994" s="429"/>
      <c r="AS994" s="429"/>
      <c r="AT994" s="429"/>
      <c r="AU994" s="429"/>
      <c r="AV994" s="429"/>
    </row>
    <row r="995" spans="1:48" s="364" customFormat="1" ht="13.15" customHeight="1" x14ac:dyDescent="0.2">
      <c r="A995" s="429"/>
      <c r="D995" s="421"/>
      <c r="F995" s="422"/>
      <c r="G995" s="422"/>
      <c r="H995" s="422"/>
      <c r="I995" s="422"/>
      <c r="J995" s="422"/>
      <c r="K995" s="423"/>
      <c r="M995" s="429"/>
      <c r="N995" s="429"/>
      <c r="O995" s="429"/>
      <c r="P995" s="429"/>
      <c r="Q995" s="429"/>
      <c r="R995" s="429"/>
      <c r="S995" s="429"/>
      <c r="T995" s="429"/>
      <c r="U995" s="429"/>
      <c r="V995" s="429"/>
      <c r="W995" s="429"/>
      <c r="X995" s="429"/>
      <c r="Y995" s="429"/>
      <c r="Z995" s="429"/>
      <c r="AA995" s="429"/>
      <c r="AB995" s="429"/>
      <c r="AC995" s="429"/>
      <c r="AD995" s="429"/>
      <c r="AE995" s="429"/>
      <c r="AF995" s="429"/>
      <c r="AG995" s="429"/>
      <c r="AH995" s="429"/>
      <c r="AI995" s="429"/>
      <c r="AJ995" s="429"/>
      <c r="AK995" s="429"/>
      <c r="AL995" s="429"/>
      <c r="AM995" s="429"/>
      <c r="AN995" s="429"/>
      <c r="AO995" s="429"/>
      <c r="AP995" s="429"/>
      <c r="AQ995" s="429"/>
      <c r="AR995" s="429"/>
      <c r="AS995" s="429"/>
      <c r="AT995" s="429"/>
      <c r="AU995" s="429"/>
      <c r="AV995" s="429"/>
    </row>
    <row r="996" spans="1:48" s="364" customFormat="1" ht="13.15" customHeight="1" x14ac:dyDescent="0.2">
      <c r="A996" s="429"/>
      <c r="D996" s="421"/>
      <c r="F996" s="422"/>
      <c r="G996" s="422"/>
      <c r="H996" s="422"/>
      <c r="I996" s="422"/>
      <c r="J996" s="422"/>
      <c r="K996" s="423"/>
      <c r="M996" s="429"/>
      <c r="N996" s="429"/>
      <c r="O996" s="429"/>
      <c r="P996" s="429"/>
      <c r="Q996" s="429"/>
      <c r="R996" s="429"/>
      <c r="S996" s="429"/>
      <c r="T996" s="429"/>
      <c r="U996" s="429"/>
      <c r="V996" s="429"/>
      <c r="W996" s="429"/>
      <c r="X996" s="429"/>
      <c r="Y996" s="429"/>
      <c r="Z996" s="429"/>
      <c r="AA996" s="429"/>
      <c r="AB996" s="429"/>
      <c r="AC996" s="429"/>
      <c r="AD996" s="429"/>
      <c r="AE996" s="429"/>
      <c r="AF996" s="429"/>
      <c r="AG996" s="429"/>
      <c r="AH996" s="429"/>
      <c r="AI996" s="429"/>
      <c r="AJ996" s="429"/>
      <c r="AK996" s="429"/>
      <c r="AL996" s="429"/>
      <c r="AM996" s="429"/>
      <c r="AN996" s="429"/>
      <c r="AO996" s="429"/>
      <c r="AP996" s="429"/>
      <c r="AQ996" s="429"/>
      <c r="AR996" s="429"/>
      <c r="AS996" s="429"/>
      <c r="AT996" s="429"/>
      <c r="AU996" s="429"/>
      <c r="AV996" s="429"/>
    </row>
    <row r="997" spans="1:48" s="364" customFormat="1" ht="13.15" customHeight="1" x14ac:dyDescent="0.2">
      <c r="A997" s="429"/>
      <c r="D997" s="421"/>
      <c r="F997" s="422"/>
      <c r="G997" s="422"/>
      <c r="H997" s="422"/>
      <c r="I997" s="422"/>
      <c r="J997" s="422"/>
      <c r="K997" s="423"/>
      <c r="M997" s="429"/>
      <c r="N997" s="429"/>
      <c r="O997" s="429"/>
      <c r="P997" s="429"/>
      <c r="Q997" s="429"/>
      <c r="R997" s="429"/>
      <c r="S997" s="429"/>
      <c r="T997" s="429"/>
      <c r="U997" s="429"/>
      <c r="V997" s="429"/>
      <c r="W997" s="429"/>
      <c r="X997" s="429"/>
      <c r="Y997" s="429"/>
      <c r="Z997" s="429"/>
      <c r="AA997" s="429"/>
      <c r="AB997" s="429"/>
      <c r="AC997" s="429"/>
      <c r="AD997" s="429"/>
      <c r="AE997" s="429"/>
      <c r="AF997" s="429"/>
      <c r="AG997" s="429"/>
      <c r="AH997" s="429"/>
      <c r="AI997" s="429"/>
      <c r="AJ997" s="429"/>
      <c r="AK997" s="429"/>
      <c r="AL997" s="429"/>
      <c r="AM997" s="429"/>
      <c r="AN997" s="429"/>
      <c r="AO997" s="429"/>
      <c r="AP997" s="429"/>
      <c r="AQ997" s="429"/>
      <c r="AR997" s="429"/>
      <c r="AS997" s="429"/>
      <c r="AT997" s="429"/>
      <c r="AU997" s="429"/>
      <c r="AV997" s="429"/>
    </row>
    <row r="998" spans="1:48" s="364" customFormat="1" ht="13.15" customHeight="1" x14ac:dyDescent="0.2">
      <c r="A998" s="429"/>
      <c r="D998" s="421"/>
      <c r="F998" s="422"/>
      <c r="G998" s="422"/>
      <c r="H998" s="422"/>
      <c r="I998" s="422"/>
      <c r="J998" s="422"/>
      <c r="K998" s="423"/>
      <c r="M998" s="429"/>
      <c r="N998" s="429"/>
      <c r="O998" s="429"/>
      <c r="P998" s="429"/>
      <c r="Q998" s="429"/>
      <c r="R998" s="429"/>
      <c r="S998" s="429"/>
      <c r="T998" s="429"/>
      <c r="U998" s="429"/>
      <c r="V998" s="429"/>
      <c r="W998" s="429"/>
      <c r="X998" s="429"/>
      <c r="Y998" s="429"/>
      <c r="Z998" s="429"/>
      <c r="AA998" s="429"/>
      <c r="AB998" s="429"/>
      <c r="AC998" s="429"/>
      <c r="AD998" s="429"/>
      <c r="AE998" s="429"/>
      <c r="AF998" s="429"/>
      <c r="AG998" s="429"/>
      <c r="AH998" s="429"/>
      <c r="AI998" s="429"/>
      <c r="AJ998" s="429"/>
      <c r="AK998" s="429"/>
      <c r="AL998" s="429"/>
      <c r="AM998" s="429"/>
      <c r="AN998" s="429"/>
      <c r="AO998" s="429"/>
      <c r="AP998" s="429"/>
      <c r="AQ998" s="429"/>
      <c r="AR998" s="429"/>
      <c r="AS998" s="429"/>
      <c r="AT998" s="429"/>
      <c r="AU998" s="429"/>
      <c r="AV998" s="429"/>
    </row>
    <row r="999" spans="1:48" s="364" customFormat="1" ht="13.15" customHeight="1" x14ac:dyDescent="0.2">
      <c r="A999" s="429"/>
      <c r="D999" s="421"/>
      <c r="F999" s="422"/>
      <c r="G999" s="422"/>
      <c r="H999" s="422"/>
      <c r="I999" s="422"/>
      <c r="J999" s="422"/>
      <c r="K999" s="423"/>
      <c r="M999" s="429"/>
      <c r="N999" s="429"/>
      <c r="O999" s="429"/>
      <c r="P999" s="429"/>
      <c r="Q999" s="429"/>
      <c r="R999" s="429"/>
      <c r="S999" s="429"/>
      <c r="T999" s="429"/>
      <c r="U999" s="429"/>
      <c r="V999" s="429"/>
      <c r="W999" s="429"/>
      <c r="X999" s="429"/>
      <c r="Y999" s="429"/>
      <c r="Z999" s="429"/>
      <c r="AA999" s="429"/>
      <c r="AB999" s="429"/>
      <c r="AC999" s="429"/>
      <c r="AD999" s="429"/>
      <c r="AE999" s="429"/>
      <c r="AF999" s="429"/>
      <c r="AG999" s="429"/>
      <c r="AH999" s="429"/>
      <c r="AI999" s="429"/>
      <c r="AJ999" s="429"/>
      <c r="AK999" s="429"/>
      <c r="AL999" s="429"/>
      <c r="AM999" s="429"/>
      <c r="AN999" s="429"/>
      <c r="AO999" s="429"/>
      <c r="AP999" s="429"/>
      <c r="AQ999" s="429"/>
      <c r="AR999" s="429"/>
      <c r="AS999" s="429"/>
      <c r="AT999" s="429"/>
      <c r="AU999" s="429"/>
      <c r="AV999" s="429"/>
    </row>
    <row r="1000" spans="1:48" s="364" customFormat="1" ht="13.15" customHeight="1" x14ac:dyDescent="0.2">
      <c r="A1000" s="429"/>
      <c r="D1000" s="421"/>
      <c r="F1000" s="422"/>
      <c r="G1000" s="422"/>
      <c r="H1000" s="422"/>
      <c r="I1000" s="422"/>
      <c r="J1000" s="422"/>
      <c r="K1000" s="423"/>
      <c r="M1000" s="429"/>
      <c r="N1000" s="429"/>
      <c r="O1000" s="429"/>
      <c r="P1000" s="429"/>
      <c r="Q1000" s="429"/>
      <c r="R1000" s="429"/>
      <c r="S1000" s="429"/>
      <c r="T1000" s="429"/>
      <c r="U1000" s="429"/>
      <c r="V1000" s="429"/>
      <c r="W1000" s="429"/>
      <c r="X1000" s="429"/>
      <c r="Y1000" s="429"/>
      <c r="Z1000" s="429"/>
      <c r="AA1000" s="429"/>
      <c r="AB1000" s="429"/>
      <c r="AC1000" s="429"/>
      <c r="AD1000" s="429"/>
      <c r="AE1000" s="429"/>
      <c r="AF1000" s="429"/>
      <c r="AG1000" s="429"/>
      <c r="AH1000" s="429"/>
      <c r="AI1000" s="429"/>
      <c r="AJ1000" s="429"/>
      <c r="AK1000" s="429"/>
      <c r="AL1000" s="429"/>
      <c r="AM1000" s="429"/>
      <c r="AN1000" s="429"/>
      <c r="AO1000" s="429"/>
      <c r="AP1000" s="429"/>
      <c r="AQ1000" s="429"/>
      <c r="AR1000" s="429"/>
      <c r="AS1000" s="429"/>
      <c r="AT1000" s="429"/>
      <c r="AU1000" s="429"/>
      <c r="AV1000" s="429"/>
    </row>
    <row r="1001" spans="1:48" s="364" customFormat="1" ht="13.15" customHeight="1" x14ac:dyDescent="0.2">
      <c r="A1001" s="429"/>
      <c r="D1001" s="421"/>
      <c r="F1001" s="422"/>
      <c r="G1001" s="422"/>
      <c r="H1001" s="422"/>
      <c r="I1001" s="422"/>
      <c r="J1001" s="422"/>
      <c r="K1001" s="423"/>
      <c r="M1001" s="429"/>
      <c r="N1001" s="429"/>
      <c r="O1001" s="429"/>
      <c r="P1001" s="429"/>
      <c r="Q1001" s="429"/>
      <c r="R1001" s="429"/>
      <c r="S1001" s="429"/>
      <c r="T1001" s="429"/>
      <c r="U1001" s="429"/>
      <c r="V1001" s="429"/>
      <c r="W1001" s="429"/>
      <c r="X1001" s="429"/>
      <c r="Y1001" s="429"/>
      <c r="Z1001" s="429"/>
      <c r="AA1001" s="429"/>
      <c r="AB1001" s="429"/>
      <c r="AC1001" s="429"/>
      <c r="AD1001" s="429"/>
      <c r="AE1001" s="429"/>
      <c r="AF1001" s="429"/>
      <c r="AG1001" s="429"/>
      <c r="AH1001" s="429"/>
      <c r="AI1001" s="429"/>
      <c r="AJ1001" s="429"/>
      <c r="AK1001" s="429"/>
      <c r="AL1001" s="429"/>
      <c r="AM1001" s="429"/>
      <c r="AN1001" s="429"/>
      <c r="AO1001" s="429"/>
      <c r="AP1001" s="429"/>
      <c r="AQ1001" s="429"/>
      <c r="AR1001" s="429"/>
      <c r="AS1001" s="429"/>
      <c r="AT1001" s="429"/>
      <c r="AU1001" s="429"/>
      <c r="AV1001" s="429"/>
    </row>
    <row r="1002" spans="1:48" s="364" customFormat="1" ht="13.15" customHeight="1" x14ac:dyDescent="0.2">
      <c r="A1002" s="429"/>
      <c r="D1002" s="421"/>
      <c r="F1002" s="422"/>
      <c r="G1002" s="422"/>
      <c r="H1002" s="422"/>
      <c r="I1002" s="422"/>
      <c r="J1002" s="422"/>
      <c r="K1002" s="423"/>
      <c r="M1002" s="429"/>
      <c r="N1002" s="429"/>
      <c r="O1002" s="429"/>
      <c r="P1002" s="429"/>
      <c r="Q1002" s="429"/>
      <c r="R1002" s="429"/>
      <c r="S1002" s="429"/>
      <c r="T1002" s="429"/>
      <c r="U1002" s="429"/>
      <c r="V1002" s="429"/>
      <c r="W1002" s="429"/>
      <c r="X1002" s="429"/>
      <c r="Y1002" s="429"/>
      <c r="Z1002" s="429"/>
      <c r="AA1002" s="429"/>
      <c r="AB1002" s="429"/>
      <c r="AC1002" s="429"/>
      <c r="AD1002" s="429"/>
      <c r="AE1002" s="429"/>
      <c r="AF1002" s="429"/>
      <c r="AG1002" s="429"/>
      <c r="AH1002" s="429"/>
      <c r="AI1002" s="429"/>
      <c r="AJ1002" s="429"/>
      <c r="AK1002" s="429"/>
      <c r="AL1002" s="429"/>
      <c r="AM1002" s="429"/>
      <c r="AN1002" s="429"/>
      <c r="AO1002" s="429"/>
      <c r="AP1002" s="429"/>
      <c r="AQ1002" s="429"/>
      <c r="AR1002" s="429"/>
      <c r="AS1002" s="429"/>
      <c r="AT1002" s="429"/>
      <c r="AU1002" s="429"/>
      <c r="AV1002" s="429"/>
    </row>
    <row r="1003" spans="1:48" s="364" customFormat="1" ht="13.15" customHeight="1" x14ac:dyDescent="0.2">
      <c r="A1003" s="429"/>
      <c r="D1003" s="421"/>
      <c r="F1003" s="422"/>
      <c r="G1003" s="422"/>
      <c r="H1003" s="422"/>
      <c r="I1003" s="422"/>
      <c r="J1003" s="422"/>
      <c r="K1003" s="423"/>
      <c r="M1003" s="429"/>
      <c r="N1003" s="429"/>
      <c r="O1003" s="429"/>
      <c r="P1003" s="429"/>
      <c r="Q1003" s="429"/>
      <c r="R1003" s="429"/>
      <c r="S1003" s="429"/>
      <c r="T1003" s="429"/>
      <c r="U1003" s="429"/>
      <c r="V1003" s="429"/>
      <c r="W1003" s="429"/>
      <c r="X1003" s="429"/>
      <c r="Y1003" s="429"/>
      <c r="Z1003" s="429"/>
      <c r="AA1003" s="429"/>
      <c r="AB1003" s="429"/>
      <c r="AC1003" s="429"/>
      <c r="AD1003" s="429"/>
      <c r="AE1003" s="429"/>
      <c r="AF1003" s="429"/>
      <c r="AG1003" s="429"/>
      <c r="AH1003" s="429"/>
      <c r="AI1003" s="429"/>
      <c r="AJ1003" s="429"/>
      <c r="AK1003" s="429"/>
      <c r="AL1003" s="429"/>
      <c r="AM1003" s="429"/>
      <c r="AN1003" s="429"/>
      <c r="AO1003" s="429"/>
      <c r="AP1003" s="429"/>
      <c r="AQ1003" s="429"/>
      <c r="AR1003" s="429"/>
      <c r="AS1003" s="429"/>
      <c r="AT1003" s="429"/>
      <c r="AU1003" s="429"/>
      <c r="AV1003" s="429"/>
    </row>
    <row r="1004" spans="1:48" s="364" customFormat="1" ht="13.15" customHeight="1" x14ac:dyDescent="0.2">
      <c r="A1004" s="429"/>
      <c r="D1004" s="421"/>
      <c r="F1004" s="422"/>
      <c r="G1004" s="422"/>
      <c r="H1004" s="422"/>
      <c r="I1004" s="422"/>
      <c r="J1004" s="422"/>
      <c r="K1004" s="423"/>
      <c r="M1004" s="429"/>
      <c r="N1004" s="429"/>
      <c r="O1004" s="429"/>
      <c r="P1004" s="429"/>
      <c r="Q1004" s="429"/>
      <c r="R1004" s="429"/>
      <c r="S1004" s="429"/>
      <c r="T1004" s="429"/>
      <c r="U1004" s="429"/>
      <c r="V1004" s="429"/>
      <c r="W1004" s="429"/>
      <c r="X1004" s="429"/>
      <c r="Y1004" s="429"/>
      <c r="Z1004" s="429"/>
      <c r="AA1004" s="429"/>
      <c r="AB1004" s="429"/>
      <c r="AC1004" s="429"/>
      <c r="AD1004" s="429"/>
      <c r="AE1004" s="429"/>
      <c r="AF1004" s="429"/>
      <c r="AG1004" s="429"/>
      <c r="AH1004" s="429"/>
      <c r="AI1004" s="429"/>
      <c r="AJ1004" s="429"/>
      <c r="AK1004" s="429"/>
      <c r="AL1004" s="429"/>
      <c r="AM1004" s="429"/>
      <c r="AN1004" s="429"/>
      <c r="AO1004" s="429"/>
      <c r="AP1004" s="429"/>
      <c r="AQ1004" s="429"/>
      <c r="AR1004" s="429"/>
      <c r="AS1004" s="429"/>
      <c r="AT1004" s="429"/>
      <c r="AU1004" s="429"/>
      <c r="AV1004" s="429"/>
    </row>
    <row r="1005" spans="1:48" s="364" customFormat="1" ht="13.15" customHeight="1" x14ac:dyDescent="0.2">
      <c r="A1005" s="429"/>
      <c r="D1005" s="421"/>
      <c r="F1005" s="422"/>
      <c r="G1005" s="422"/>
      <c r="H1005" s="422"/>
      <c r="I1005" s="422"/>
      <c r="J1005" s="422"/>
      <c r="K1005" s="423"/>
      <c r="M1005" s="429"/>
      <c r="N1005" s="429"/>
      <c r="O1005" s="429"/>
      <c r="P1005" s="429"/>
      <c r="Q1005" s="429"/>
      <c r="R1005" s="429"/>
      <c r="S1005" s="429"/>
      <c r="T1005" s="429"/>
      <c r="U1005" s="429"/>
      <c r="V1005" s="429"/>
      <c r="W1005" s="429"/>
      <c r="X1005" s="429"/>
      <c r="Y1005" s="429"/>
      <c r="Z1005" s="429"/>
      <c r="AA1005" s="429"/>
      <c r="AB1005" s="429"/>
      <c r="AC1005" s="429"/>
      <c r="AD1005" s="429"/>
      <c r="AE1005" s="429"/>
      <c r="AF1005" s="429"/>
      <c r="AG1005" s="429"/>
      <c r="AH1005" s="429"/>
      <c r="AI1005" s="429"/>
      <c r="AJ1005" s="429"/>
      <c r="AK1005" s="429"/>
      <c r="AL1005" s="429"/>
      <c r="AM1005" s="429"/>
      <c r="AN1005" s="429"/>
      <c r="AO1005" s="429"/>
      <c r="AP1005" s="429"/>
      <c r="AQ1005" s="429"/>
      <c r="AR1005" s="429"/>
      <c r="AS1005" s="429"/>
      <c r="AT1005" s="429"/>
      <c r="AU1005" s="429"/>
      <c r="AV1005" s="429"/>
    </row>
    <row r="1006" spans="1:48" s="364" customFormat="1" ht="13.15" customHeight="1" x14ac:dyDescent="0.2">
      <c r="A1006" s="429"/>
      <c r="D1006" s="421"/>
      <c r="F1006" s="422"/>
      <c r="G1006" s="422"/>
      <c r="H1006" s="422"/>
      <c r="I1006" s="422"/>
      <c r="J1006" s="422"/>
      <c r="K1006" s="423"/>
      <c r="M1006" s="429"/>
      <c r="N1006" s="429"/>
      <c r="O1006" s="429"/>
      <c r="P1006" s="429"/>
      <c r="Q1006" s="429"/>
      <c r="R1006" s="429"/>
      <c r="S1006" s="429"/>
      <c r="T1006" s="429"/>
      <c r="U1006" s="429"/>
      <c r="V1006" s="429"/>
      <c r="W1006" s="429"/>
      <c r="X1006" s="429"/>
      <c r="Y1006" s="429"/>
      <c r="Z1006" s="429"/>
      <c r="AA1006" s="429"/>
      <c r="AB1006" s="429"/>
      <c r="AC1006" s="429"/>
      <c r="AD1006" s="429"/>
      <c r="AE1006" s="429"/>
      <c r="AF1006" s="429"/>
      <c r="AG1006" s="429"/>
      <c r="AH1006" s="429"/>
      <c r="AI1006" s="429"/>
      <c r="AJ1006" s="429"/>
      <c r="AK1006" s="429"/>
      <c r="AL1006" s="429"/>
      <c r="AM1006" s="429"/>
      <c r="AN1006" s="429"/>
      <c r="AO1006" s="429"/>
      <c r="AP1006" s="429"/>
      <c r="AQ1006" s="429"/>
      <c r="AR1006" s="429"/>
      <c r="AS1006" s="429"/>
      <c r="AT1006" s="429"/>
      <c r="AU1006" s="429"/>
      <c r="AV1006" s="429"/>
    </row>
    <row r="1007" spans="1:48" s="364" customFormat="1" ht="13.15" customHeight="1" x14ac:dyDescent="0.2">
      <c r="A1007" s="429"/>
      <c r="D1007" s="421"/>
      <c r="F1007" s="422"/>
      <c r="G1007" s="422"/>
      <c r="H1007" s="422"/>
      <c r="I1007" s="422"/>
      <c r="J1007" s="422"/>
      <c r="K1007" s="423"/>
      <c r="M1007" s="429"/>
      <c r="N1007" s="429"/>
      <c r="O1007" s="429"/>
      <c r="P1007" s="429"/>
      <c r="Q1007" s="429"/>
      <c r="R1007" s="429"/>
      <c r="S1007" s="429"/>
      <c r="T1007" s="429"/>
      <c r="U1007" s="429"/>
      <c r="V1007" s="429"/>
      <c r="W1007" s="429"/>
      <c r="X1007" s="429"/>
      <c r="Y1007" s="429"/>
      <c r="Z1007" s="429"/>
      <c r="AA1007" s="429"/>
      <c r="AB1007" s="429"/>
      <c r="AC1007" s="429"/>
      <c r="AD1007" s="429"/>
      <c r="AE1007" s="429"/>
      <c r="AF1007" s="429"/>
      <c r="AG1007" s="429"/>
      <c r="AH1007" s="429"/>
      <c r="AI1007" s="429"/>
      <c r="AJ1007" s="429"/>
      <c r="AK1007" s="429"/>
      <c r="AL1007" s="429"/>
      <c r="AM1007" s="429"/>
      <c r="AN1007" s="429"/>
      <c r="AO1007" s="429"/>
      <c r="AP1007" s="429"/>
      <c r="AQ1007" s="429"/>
      <c r="AR1007" s="429"/>
      <c r="AS1007" s="429"/>
      <c r="AT1007" s="429"/>
      <c r="AU1007" s="429"/>
      <c r="AV1007" s="429"/>
    </row>
    <row r="1008" spans="1:48" s="364" customFormat="1" ht="13.15" customHeight="1" x14ac:dyDescent="0.2">
      <c r="A1008" s="429"/>
      <c r="D1008" s="421"/>
      <c r="F1008" s="422"/>
      <c r="G1008" s="422"/>
      <c r="H1008" s="422"/>
      <c r="I1008" s="422"/>
      <c r="J1008" s="422"/>
      <c r="K1008" s="423"/>
      <c r="M1008" s="429"/>
      <c r="N1008" s="429"/>
      <c r="O1008" s="429"/>
      <c r="P1008" s="429"/>
      <c r="Q1008" s="429"/>
      <c r="R1008" s="429"/>
      <c r="S1008" s="429"/>
      <c r="T1008" s="429"/>
      <c r="U1008" s="429"/>
      <c r="V1008" s="429"/>
      <c r="W1008" s="429"/>
      <c r="X1008" s="429"/>
      <c r="Y1008" s="429"/>
      <c r="Z1008" s="429"/>
      <c r="AA1008" s="429"/>
      <c r="AB1008" s="429"/>
      <c r="AC1008" s="429"/>
      <c r="AD1008" s="429"/>
      <c r="AE1008" s="429"/>
      <c r="AF1008" s="429"/>
      <c r="AG1008" s="429"/>
      <c r="AH1008" s="429"/>
      <c r="AI1008" s="429"/>
      <c r="AJ1008" s="429"/>
      <c r="AK1008" s="429"/>
      <c r="AL1008" s="429"/>
      <c r="AM1008" s="429"/>
      <c r="AN1008" s="429"/>
      <c r="AO1008" s="429"/>
      <c r="AP1008" s="429"/>
      <c r="AQ1008" s="429"/>
      <c r="AR1008" s="429"/>
      <c r="AS1008" s="429"/>
      <c r="AT1008" s="429"/>
      <c r="AU1008" s="429"/>
      <c r="AV1008" s="429"/>
    </row>
    <row r="1009" spans="1:48" s="364" customFormat="1" ht="13.15" customHeight="1" x14ac:dyDescent="0.2">
      <c r="A1009" s="429"/>
      <c r="D1009" s="421"/>
      <c r="F1009" s="422"/>
      <c r="G1009" s="422"/>
      <c r="H1009" s="422"/>
      <c r="I1009" s="422"/>
      <c r="J1009" s="422"/>
      <c r="K1009" s="423"/>
      <c r="M1009" s="429"/>
      <c r="N1009" s="429"/>
      <c r="O1009" s="429"/>
      <c r="P1009" s="429"/>
      <c r="Q1009" s="429"/>
      <c r="R1009" s="429"/>
      <c r="S1009" s="429"/>
      <c r="T1009" s="429"/>
      <c r="U1009" s="429"/>
      <c r="V1009" s="429"/>
      <c r="W1009" s="429"/>
      <c r="X1009" s="429"/>
      <c r="Y1009" s="429"/>
      <c r="Z1009" s="429"/>
      <c r="AA1009" s="429"/>
      <c r="AB1009" s="429"/>
      <c r="AC1009" s="429"/>
      <c r="AD1009" s="429"/>
      <c r="AE1009" s="429"/>
      <c r="AF1009" s="429"/>
      <c r="AG1009" s="429"/>
      <c r="AH1009" s="429"/>
      <c r="AI1009" s="429"/>
      <c r="AJ1009" s="429"/>
      <c r="AK1009" s="429"/>
      <c r="AL1009" s="429"/>
      <c r="AM1009" s="429"/>
      <c r="AN1009" s="429"/>
      <c r="AO1009" s="429"/>
      <c r="AP1009" s="429"/>
      <c r="AQ1009" s="429"/>
      <c r="AR1009" s="429"/>
      <c r="AS1009" s="429"/>
      <c r="AT1009" s="429"/>
      <c r="AU1009" s="429"/>
      <c r="AV1009" s="429"/>
    </row>
    <row r="1010" spans="1:48" s="364" customFormat="1" ht="13.15" customHeight="1" x14ac:dyDescent="0.2">
      <c r="A1010" s="429"/>
      <c r="D1010" s="421"/>
      <c r="F1010" s="422"/>
      <c r="G1010" s="422"/>
      <c r="H1010" s="422"/>
      <c r="I1010" s="422"/>
      <c r="J1010" s="422"/>
      <c r="K1010" s="423"/>
      <c r="M1010" s="429"/>
      <c r="N1010" s="429"/>
      <c r="O1010" s="429"/>
      <c r="P1010" s="429"/>
      <c r="Q1010" s="429"/>
      <c r="R1010" s="429"/>
      <c r="S1010" s="429"/>
      <c r="T1010" s="429"/>
      <c r="U1010" s="429"/>
      <c r="V1010" s="429"/>
      <c r="W1010" s="429"/>
      <c r="X1010" s="429"/>
      <c r="Y1010" s="429"/>
      <c r="Z1010" s="429"/>
      <c r="AA1010" s="429"/>
      <c r="AB1010" s="429"/>
      <c r="AC1010" s="429"/>
      <c r="AD1010" s="429"/>
      <c r="AE1010" s="429"/>
      <c r="AF1010" s="429"/>
      <c r="AG1010" s="429"/>
      <c r="AH1010" s="429"/>
      <c r="AI1010" s="429"/>
      <c r="AJ1010" s="429"/>
      <c r="AK1010" s="429"/>
      <c r="AL1010" s="429"/>
      <c r="AM1010" s="429"/>
      <c r="AN1010" s="429"/>
      <c r="AO1010" s="429"/>
      <c r="AP1010" s="429"/>
      <c r="AQ1010" s="429"/>
      <c r="AR1010" s="429"/>
      <c r="AS1010" s="429"/>
      <c r="AT1010" s="429"/>
      <c r="AU1010" s="429"/>
      <c r="AV1010" s="429"/>
    </row>
    <row r="1011" spans="1:48" s="364" customFormat="1" ht="13.15" customHeight="1" x14ac:dyDescent="0.2">
      <c r="A1011" s="429"/>
      <c r="D1011" s="421"/>
      <c r="F1011" s="422"/>
      <c r="G1011" s="422"/>
      <c r="H1011" s="422"/>
      <c r="I1011" s="422"/>
      <c r="J1011" s="422"/>
      <c r="K1011" s="423"/>
      <c r="M1011" s="429"/>
      <c r="N1011" s="429"/>
      <c r="O1011" s="429"/>
      <c r="P1011" s="429"/>
      <c r="Q1011" s="429"/>
      <c r="R1011" s="429"/>
      <c r="S1011" s="429"/>
      <c r="T1011" s="429"/>
      <c r="U1011" s="429"/>
      <c r="V1011" s="429"/>
      <c r="W1011" s="429"/>
      <c r="X1011" s="429"/>
      <c r="Y1011" s="429"/>
      <c r="Z1011" s="429"/>
      <c r="AA1011" s="429"/>
      <c r="AB1011" s="429"/>
      <c r="AC1011" s="429"/>
      <c r="AD1011" s="429"/>
      <c r="AE1011" s="429"/>
      <c r="AF1011" s="429"/>
      <c r="AG1011" s="429"/>
      <c r="AH1011" s="429"/>
      <c r="AI1011" s="429"/>
      <c r="AJ1011" s="429"/>
      <c r="AK1011" s="429"/>
      <c r="AL1011" s="429"/>
      <c r="AM1011" s="429"/>
      <c r="AN1011" s="429"/>
      <c r="AO1011" s="429"/>
      <c r="AP1011" s="429"/>
      <c r="AQ1011" s="429"/>
      <c r="AR1011" s="429"/>
      <c r="AS1011" s="429"/>
      <c r="AT1011" s="429"/>
      <c r="AU1011" s="429"/>
      <c r="AV1011" s="429"/>
    </row>
    <row r="1012" spans="1:48" s="364" customFormat="1" ht="13.15" customHeight="1" x14ac:dyDescent="0.2">
      <c r="A1012" s="429"/>
      <c r="D1012" s="421"/>
      <c r="F1012" s="422"/>
      <c r="G1012" s="422"/>
      <c r="H1012" s="422"/>
      <c r="I1012" s="422"/>
      <c r="J1012" s="422"/>
      <c r="K1012" s="423"/>
      <c r="M1012" s="429"/>
      <c r="N1012" s="429"/>
      <c r="O1012" s="429"/>
      <c r="P1012" s="429"/>
      <c r="Q1012" s="429"/>
      <c r="R1012" s="429"/>
      <c r="S1012" s="429"/>
      <c r="T1012" s="429"/>
      <c r="U1012" s="429"/>
      <c r="V1012" s="429"/>
      <c r="W1012" s="429"/>
      <c r="X1012" s="429"/>
      <c r="Y1012" s="429"/>
      <c r="Z1012" s="429"/>
      <c r="AA1012" s="429"/>
      <c r="AB1012" s="429"/>
      <c r="AC1012" s="429"/>
      <c r="AD1012" s="429"/>
      <c r="AE1012" s="429"/>
      <c r="AF1012" s="429"/>
      <c r="AG1012" s="429"/>
      <c r="AH1012" s="429"/>
      <c r="AI1012" s="429"/>
      <c r="AJ1012" s="429"/>
      <c r="AK1012" s="429"/>
      <c r="AL1012" s="429"/>
      <c r="AM1012" s="429"/>
      <c r="AN1012" s="429"/>
      <c r="AO1012" s="429"/>
      <c r="AP1012" s="429"/>
      <c r="AQ1012" s="429"/>
      <c r="AR1012" s="429"/>
      <c r="AS1012" s="429"/>
      <c r="AT1012" s="429"/>
      <c r="AU1012" s="429"/>
      <c r="AV1012" s="429"/>
    </row>
    <row r="1013" spans="1:48" s="364" customFormat="1" ht="13.15" customHeight="1" x14ac:dyDescent="0.2">
      <c r="A1013" s="429"/>
      <c r="D1013" s="421"/>
      <c r="F1013" s="422"/>
      <c r="G1013" s="422"/>
      <c r="H1013" s="422"/>
      <c r="I1013" s="422"/>
      <c r="J1013" s="422"/>
      <c r="K1013" s="423"/>
      <c r="M1013" s="429"/>
      <c r="N1013" s="429"/>
      <c r="O1013" s="429"/>
      <c r="P1013" s="429"/>
      <c r="Q1013" s="429"/>
      <c r="R1013" s="429"/>
      <c r="S1013" s="429"/>
      <c r="T1013" s="429"/>
      <c r="U1013" s="429"/>
      <c r="V1013" s="429"/>
      <c r="W1013" s="429"/>
      <c r="X1013" s="429"/>
      <c r="Y1013" s="429"/>
      <c r="Z1013" s="429"/>
      <c r="AA1013" s="429"/>
      <c r="AB1013" s="429"/>
      <c r="AC1013" s="429"/>
      <c r="AD1013" s="429"/>
      <c r="AE1013" s="429"/>
      <c r="AF1013" s="429"/>
      <c r="AG1013" s="429"/>
      <c r="AH1013" s="429"/>
      <c r="AI1013" s="429"/>
      <c r="AJ1013" s="429"/>
      <c r="AK1013" s="429"/>
      <c r="AL1013" s="429"/>
      <c r="AM1013" s="429"/>
      <c r="AN1013" s="429"/>
      <c r="AO1013" s="429"/>
      <c r="AP1013" s="429"/>
      <c r="AQ1013" s="429"/>
      <c r="AR1013" s="429"/>
      <c r="AS1013" s="429"/>
      <c r="AT1013" s="429"/>
      <c r="AU1013" s="429"/>
      <c r="AV1013" s="429"/>
    </row>
    <row r="1014" spans="1:48" s="364" customFormat="1" ht="13.15" customHeight="1" x14ac:dyDescent="0.2">
      <c r="A1014" s="429"/>
      <c r="D1014" s="421"/>
      <c r="F1014" s="422"/>
      <c r="G1014" s="422"/>
      <c r="H1014" s="422"/>
      <c r="I1014" s="422"/>
      <c r="J1014" s="422"/>
      <c r="K1014" s="423"/>
      <c r="M1014" s="429"/>
      <c r="N1014" s="429"/>
      <c r="O1014" s="429"/>
      <c r="P1014" s="429"/>
      <c r="Q1014" s="429"/>
      <c r="R1014" s="429"/>
      <c r="S1014" s="429"/>
      <c r="T1014" s="429"/>
      <c r="U1014" s="429"/>
      <c r="V1014" s="429"/>
      <c r="W1014" s="429"/>
      <c r="X1014" s="429"/>
      <c r="Y1014" s="429"/>
      <c r="Z1014" s="429"/>
      <c r="AA1014" s="429"/>
      <c r="AB1014" s="429"/>
      <c r="AC1014" s="429"/>
      <c r="AD1014" s="429"/>
      <c r="AE1014" s="429"/>
      <c r="AF1014" s="429"/>
      <c r="AG1014" s="429"/>
      <c r="AH1014" s="429"/>
      <c r="AI1014" s="429"/>
      <c r="AJ1014" s="429"/>
      <c r="AK1014" s="429"/>
      <c r="AL1014" s="429"/>
      <c r="AM1014" s="429"/>
      <c r="AN1014" s="429"/>
      <c r="AO1014" s="429"/>
      <c r="AP1014" s="429"/>
      <c r="AQ1014" s="429"/>
      <c r="AR1014" s="429"/>
      <c r="AS1014" s="429"/>
      <c r="AT1014" s="429"/>
      <c r="AU1014" s="429"/>
      <c r="AV1014" s="429"/>
    </row>
    <row r="1015" spans="1:48" s="364" customFormat="1" ht="13.15" customHeight="1" x14ac:dyDescent="0.2">
      <c r="A1015" s="429"/>
      <c r="D1015" s="421"/>
      <c r="F1015" s="422"/>
      <c r="G1015" s="422"/>
      <c r="H1015" s="422"/>
      <c r="I1015" s="422"/>
      <c r="J1015" s="422"/>
      <c r="K1015" s="423"/>
      <c r="M1015" s="429"/>
      <c r="N1015" s="429"/>
      <c r="O1015" s="429"/>
      <c r="P1015" s="429"/>
      <c r="Q1015" s="429"/>
      <c r="R1015" s="429"/>
      <c r="S1015" s="429"/>
      <c r="T1015" s="429"/>
      <c r="U1015" s="429"/>
      <c r="V1015" s="429"/>
      <c r="W1015" s="429"/>
      <c r="X1015" s="429"/>
      <c r="Y1015" s="429"/>
      <c r="Z1015" s="429"/>
      <c r="AA1015" s="429"/>
      <c r="AB1015" s="429"/>
      <c r="AC1015" s="429"/>
      <c r="AD1015" s="429"/>
      <c r="AE1015" s="429"/>
      <c r="AF1015" s="429"/>
      <c r="AG1015" s="429"/>
      <c r="AH1015" s="429"/>
      <c r="AI1015" s="429"/>
      <c r="AJ1015" s="429"/>
      <c r="AK1015" s="429"/>
      <c r="AL1015" s="429"/>
      <c r="AM1015" s="429"/>
      <c r="AN1015" s="429"/>
      <c r="AO1015" s="429"/>
      <c r="AP1015" s="429"/>
      <c r="AQ1015" s="429"/>
      <c r="AR1015" s="429"/>
      <c r="AS1015" s="429"/>
      <c r="AT1015" s="429"/>
      <c r="AU1015" s="429"/>
      <c r="AV1015" s="429"/>
    </row>
    <row r="1016" spans="1:48" s="364" customFormat="1" ht="13.15" customHeight="1" x14ac:dyDescent="0.2">
      <c r="A1016" s="429"/>
      <c r="D1016" s="421"/>
      <c r="F1016" s="422"/>
      <c r="G1016" s="422"/>
      <c r="H1016" s="422"/>
      <c r="I1016" s="422"/>
      <c r="J1016" s="422"/>
      <c r="K1016" s="423"/>
      <c r="M1016" s="429"/>
      <c r="N1016" s="429"/>
      <c r="O1016" s="429"/>
      <c r="P1016" s="429"/>
      <c r="Q1016" s="429"/>
      <c r="R1016" s="429"/>
      <c r="S1016" s="429"/>
      <c r="T1016" s="429"/>
      <c r="U1016" s="429"/>
      <c r="V1016" s="429"/>
      <c r="W1016" s="429"/>
      <c r="X1016" s="429"/>
      <c r="Y1016" s="429"/>
      <c r="Z1016" s="429"/>
      <c r="AA1016" s="429"/>
      <c r="AB1016" s="429"/>
      <c r="AC1016" s="429"/>
      <c r="AD1016" s="429"/>
      <c r="AE1016" s="429"/>
      <c r="AF1016" s="429"/>
      <c r="AG1016" s="429"/>
      <c r="AH1016" s="429"/>
      <c r="AI1016" s="429"/>
      <c r="AJ1016" s="429"/>
      <c r="AK1016" s="429"/>
      <c r="AL1016" s="429"/>
      <c r="AM1016" s="429"/>
      <c r="AN1016" s="429"/>
      <c r="AO1016" s="429"/>
      <c r="AP1016" s="429"/>
      <c r="AQ1016" s="429"/>
      <c r="AR1016" s="429"/>
      <c r="AS1016" s="429"/>
      <c r="AT1016" s="429"/>
      <c r="AU1016" s="429"/>
      <c r="AV1016" s="429"/>
    </row>
    <row r="1017" spans="1:48" s="364" customFormat="1" ht="13.15" customHeight="1" x14ac:dyDescent="0.2">
      <c r="A1017" s="429"/>
      <c r="D1017" s="421"/>
      <c r="F1017" s="422"/>
      <c r="G1017" s="422"/>
      <c r="H1017" s="422"/>
      <c r="I1017" s="422"/>
      <c r="J1017" s="422"/>
      <c r="K1017" s="423"/>
      <c r="M1017" s="429"/>
      <c r="N1017" s="429"/>
      <c r="O1017" s="429"/>
      <c r="P1017" s="429"/>
      <c r="Q1017" s="429"/>
      <c r="R1017" s="429"/>
      <c r="S1017" s="429"/>
      <c r="T1017" s="429"/>
      <c r="U1017" s="429"/>
      <c r="V1017" s="429"/>
      <c r="W1017" s="429"/>
      <c r="X1017" s="429"/>
      <c r="Y1017" s="429"/>
      <c r="Z1017" s="429"/>
      <c r="AA1017" s="429"/>
      <c r="AB1017" s="429"/>
      <c r="AC1017" s="429"/>
      <c r="AD1017" s="429"/>
      <c r="AE1017" s="429"/>
      <c r="AF1017" s="429"/>
      <c r="AG1017" s="429"/>
      <c r="AH1017" s="429"/>
      <c r="AI1017" s="429"/>
      <c r="AJ1017" s="429"/>
      <c r="AK1017" s="429"/>
      <c r="AL1017" s="429"/>
      <c r="AM1017" s="429"/>
      <c r="AN1017" s="429"/>
      <c r="AO1017" s="429"/>
      <c r="AP1017" s="429"/>
      <c r="AQ1017" s="429"/>
      <c r="AR1017" s="429"/>
      <c r="AS1017" s="429"/>
      <c r="AT1017" s="429"/>
      <c r="AU1017" s="429"/>
      <c r="AV1017" s="429"/>
    </row>
    <row r="1018" spans="1:48" s="364" customFormat="1" ht="13.15" customHeight="1" x14ac:dyDescent="0.2">
      <c r="A1018" s="429"/>
      <c r="D1018" s="421"/>
      <c r="F1018" s="422"/>
      <c r="G1018" s="422"/>
      <c r="H1018" s="422"/>
      <c r="I1018" s="422"/>
      <c r="J1018" s="422"/>
      <c r="K1018" s="423"/>
      <c r="M1018" s="429"/>
      <c r="N1018" s="429"/>
      <c r="O1018" s="429"/>
      <c r="P1018" s="429"/>
      <c r="Q1018" s="429"/>
      <c r="R1018" s="429"/>
      <c r="S1018" s="429"/>
      <c r="T1018" s="429"/>
      <c r="U1018" s="429"/>
      <c r="V1018" s="429"/>
      <c r="W1018" s="429"/>
      <c r="X1018" s="429"/>
      <c r="Y1018" s="429"/>
      <c r="Z1018" s="429"/>
      <c r="AA1018" s="429"/>
      <c r="AB1018" s="429"/>
      <c r="AC1018" s="429"/>
      <c r="AD1018" s="429"/>
      <c r="AE1018" s="429"/>
      <c r="AF1018" s="429"/>
      <c r="AG1018" s="429"/>
      <c r="AH1018" s="429"/>
      <c r="AI1018" s="429"/>
      <c r="AJ1018" s="429"/>
      <c r="AK1018" s="429"/>
      <c r="AL1018" s="429"/>
      <c r="AM1018" s="429"/>
      <c r="AN1018" s="429"/>
      <c r="AO1018" s="429"/>
      <c r="AP1018" s="429"/>
      <c r="AQ1018" s="429"/>
      <c r="AR1018" s="429"/>
      <c r="AS1018" s="429"/>
      <c r="AT1018" s="429"/>
      <c r="AU1018" s="429"/>
      <c r="AV1018" s="429"/>
    </row>
    <row r="1019" spans="1:48" s="364" customFormat="1" ht="13.15" customHeight="1" x14ac:dyDescent="0.2">
      <c r="A1019" s="429"/>
      <c r="D1019" s="421"/>
      <c r="F1019" s="422"/>
      <c r="G1019" s="422"/>
      <c r="H1019" s="422"/>
      <c r="I1019" s="422"/>
      <c r="J1019" s="422"/>
      <c r="K1019" s="423"/>
      <c r="M1019" s="429"/>
      <c r="N1019" s="429"/>
      <c r="O1019" s="429"/>
      <c r="P1019" s="429"/>
      <c r="Q1019" s="429"/>
      <c r="R1019" s="429"/>
      <c r="S1019" s="429"/>
      <c r="T1019" s="429"/>
      <c r="U1019" s="429"/>
      <c r="V1019" s="429"/>
      <c r="W1019" s="429"/>
      <c r="X1019" s="429"/>
      <c r="Y1019" s="429"/>
      <c r="Z1019" s="429"/>
      <c r="AA1019" s="429"/>
      <c r="AB1019" s="429"/>
      <c r="AC1019" s="429"/>
      <c r="AD1019" s="429"/>
      <c r="AE1019" s="429"/>
      <c r="AF1019" s="429"/>
      <c r="AG1019" s="429"/>
      <c r="AH1019" s="429"/>
      <c r="AI1019" s="429"/>
      <c r="AJ1019" s="429"/>
      <c r="AK1019" s="429"/>
      <c r="AL1019" s="429"/>
      <c r="AM1019" s="429"/>
      <c r="AN1019" s="429"/>
      <c r="AO1019" s="429"/>
      <c r="AP1019" s="429"/>
      <c r="AQ1019" s="429"/>
      <c r="AR1019" s="429"/>
      <c r="AS1019" s="429"/>
      <c r="AT1019" s="429"/>
      <c r="AU1019" s="429"/>
      <c r="AV1019" s="429"/>
    </row>
    <row r="1020" spans="1:48" s="364" customFormat="1" ht="13.15" customHeight="1" x14ac:dyDescent="0.2">
      <c r="A1020" s="429"/>
      <c r="D1020" s="421"/>
      <c r="F1020" s="422"/>
      <c r="G1020" s="422"/>
      <c r="H1020" s="422"/>
      <c r="I1020" s="422"/>
      <c r="J1020" s="422"/>
      <c r="K1020" s="423"/>
      <c r="M1020" s="429"/>
      <c r="N1020" s="429"/>
      <c r="O1020" s="429"/>
      <c r="P1020" s="429"/>
      <c r="Q1020" s="429"/>
      <c r="R1020" s="429"/>
      <c r="S1020" s="429"/>
      <c r="T1020" s="429"/>
      <c r="U1020" s="429"/>
      <c r="V1020" s="429"/>
      <c r="W1020" s="429"/>
      <c r="X1020" s="429"/>
      <c r="Y1020" s="429"/>
      <c r="Z1020" s="429"/>
      <c r="AA1020" s="429"/>
      <c r="AB1020" s="429"/>
      <c r="AC1020" s="429"/>
      <c r="AD1020" s="429"/>
      <c r="AE1020" s="429"/>
      <c r="AF1020" s="429"/>
      <c r="AG1020" s="429"/>
      <c r="AH1020" s="429"/>
      <c r="AI1020" s="429"/>
      <c r="AJ1020" s="429"/>
      <c r="AK1020" s="429"/>
      <c r="AL1020" s="429"/>
      <c r="AM1020" s="429"/>
      <c r="AN1020" s="429"/>
      <c r="AO1020" s="429"/>
      <c r="AP1020" s="429"/>
      <c r="AQ1020" s="429"/>
      <c r="AR1020" s="429"/>
      <c r="AS1020" s="429"/>
      <c r="AT1020" s="429"/>
      <c r="AU1020" s="429"/>
      <c r="AV1020" s="429"/>
    </row>
    <row r="1021" spans="1:48" s="364" customFormat="1" ht="13.15" customHeight="1" x14ac:dyDescent="0.2">
      <c r="A1021" s="429"/>
      <c r="D1021" s="421"/>
      <c r="F1021" s="422"/>
      <c r="G1021" s="422"/>
      <c r="H1021" s="422"/>
      <c r="I1021" s="422"/>
      <c r="J1021" s="422"/>
      <c r="K1021" s="423"/>
      <c r="M1021" s="429"/>
      <c r="N1021" s="429"/>
      <c r="O1021" s="429"/>
      <c r="P1021" s="429"/>
      <c r="Q1021" s="429"/>
      <c r="R1021" s="429"/>
      <c r="S1021" s="429"/>
      <c r="T1021" s="429"/>
      <c r="U1021" s="429"/>
      <c r="V1021" s="429"/>
      <c r="W1021" s="429"/>
      <c r="X1021" s="429"/>
      <c r="Y1021" s="429"/>
      <c r="Z1021" s="429"/>
      <c r="AA1021" s="429"/>
      <c r="AB1021" s="429"/>
      <c r="AC1021" s="429"/>
      <c r="AD1021" s="429"/>
      <c r="AE1021" s="429"/>
      <c r="AF1021" s="429"/>
      <c r="AG1021" s="429"/>
      <c r="AH1021" s="429"/>
      <c r="AI1021" s="429"/>
      <c r="AJ1021" s="429"/>
      <c r="AK1021" s="429"/>
      <c r="AL1021" s="429"/>
      <c r="AM1021" s="429"/>
      <c r="AN1021" s="429"/>
      <c r="AO1021" s="429"/>
      <c r="AP1021" s="429"/>
      <c r="AQ1021" s="429"/>
      <c r="AR1021" s="429"/>
      <c r="AS1021" s="429"/>
      <c r="AT1021" s="429"/>
      <c r="AU1021" s="429"/>
      <c r="AV1021" s="429"/>
    </row>
    <row r="1022" spans="1:48" s="364" customFormat="1" ht="13.15" customHeight="1" x14ac:dyDescent="0.2">
      <c r="A1022" s="429"/>
      <c r="D1022" s="421"/>
      <c r="F1022" s="422"/>
      <c r="G1022" s="422"/>
      <c r="H1022" s="422"/>
      <c r="I1022" s="422"/>
      <c r="J1022" s="422"/>
      <c r="K1022" s="423"/>
      <c r="M1022" s="429"/>
      <c r="N1022" s="429"/>
      <c r="O1022" s="429"/>
      <c r="P1022" s="429"/>
      <c r="Q1022" s="429"/>
      <c r="R1022" s="429"/>
      <c r="S1022" s="429"/>
      <c r="T1022" s="429"/>
      <c r="U1022" s="429"/>
      <c r="V1022" s="429"/>
      <c r="W1022" s="429"/>
      <c r="X1022" s="429"/>
      <c r="Y1022" s="429"/>
      <c r="Z1022" s="429"/>
      <c r="AA1022" s="429"/>
      <c r="AB1022" s="429"/>
      <c r="AC1022" s="429"/>
      <c r="AD1022" s="429"/>
      <c r="AE1022" s="429"/>
      <c r="AF1022" s="429"/>
      <c r="AG1022" s="429"/>
      <c r="AH1022" s="429"/>
      <c r="AI1022" s="429"/>
      <c r="AJ1022" s="429"/>
      <c r="AK1022" s="429"/>
      <c r="AL1022" s="429"/>
      <c r="AM1022" s="429"/>
      <c r="AN1022" s="429"/>
      <c r="AO1022" s="429"/>
      <c r="AP1022" s="429"/>
      <c r="AQ1022" s="429"/>
      <c r="AR1022" s="429"/>
      <c r="AS1022" s="429"/>
      <c r="AT1022" s="429"/>
      <c r="AU1022" s="429"/>
      <c r="AV1022" s="429"/>
    </row>
    <row r="1023" spans="1:48" s="364" customFormat="1" ht="13.15" customHeight="1" x14ac:dyDescent="0.2">
      <c r="A1023" s="429"/>
      <c r="D1023" s="421"/>
      <c r="F1023" s="422"/>
      <c r="G1023" s="422"/>
      <c r="H1023" s="422"/>
      <c r="I1023" s="422"/>
      <c r="J1023" s="422"/>
      <c r="K1023" s="423"/>
      <c r="M1023" s="429"/>
      <c r="N1023" s="429"/>
      <c r="O1023" s="429"/>
      <c r="P1023" s="429"/>
      <c r="Q1023" s="429"/>
      <c r="R1023" s="429"/>
      <c r="S1023" s="429"/>
      <c r="T1023" s="429"/>
      <c r="U1023" s="429"/>
      <c r="V1023" s="429"/>
      <c r="W1023" s="429"/>
      <c r="X1023" s="429"/>
      <c r="Y1023" s="429"/>
      <c r="Z1023" s="429"/>
      <c r="AA1023" s="429"/>
      <c r="AB1023" s="429"/>
      <c r="AC1023" s="429"/>
      <c r="AD1023" s="429"/>
      <c r="AE1023" s="429"/>
      <c r="AF1023" s="429"/>
      <c r="AG1023" s="429"/>
      <c r="AH1023" s="429"/>
      <c r="AI1023" s="429"/>
      <c r="AJ1023" s="429"/>
      <c r="AK1023" s="429"/>
      <c r="AL1023" s="429"/>
      <c r="AM1023" s="429"/>
      <c r="AN1023" s="429"/>
      <c r="AO1023" s="429"/>
      <c r="AP1023" s="429"/>
      <c r="AQ1023" s="429"/>
      <c r="AR1023" s="429"/>
      <c r="AS1023" s="429"/>
      <c r="AT1023" s="429"/>
      <c r="AU1023" s="429"/>
      <c r="AV1023" s="429"/>
    </row>
    <row r="1024" spans="1:48" s="364" customFormat="1" ht="13.15" customHeight="1" x14ac:dyDescent="0.2">
      <c r="A1024" s="429"/>
      <c r="D1024" s="421"/>
      <c r="F1024" s="422"/>
      <c r="G1024" s="422"/>
      <c r="H1024" s="422"/>
      <c r="I1024" s="422"/>
      <c r="J1024" s="422"/>
      <c r="K1024" s="423"/>
      <c r="M1024" s="429"/>
      <c r="N1024" s="429"/>
      <c r="O1024" s="429"/>
      <c r="P1024" s="429"/>
      <c r="Q1024" s="429"/>
      <c r="R1024" s="429"/>
      <c r="S1024" s="429"/>
      <c r="T1024" s="429"/>
      <c r="U1024" s="429"/>
      <c r="V1024" s="429"/>
      <c r="W1024" s="429"/>
      <c r="X1024" s="429"/>
      <c r="Y1024" s="429"/>
      <c r="Z1024" s="429"/>
      <c r="AA1024" s="429"/>
      <c r="AB1024" s="429"/>
      <c r="AC1024" s="429"/>
      <c r="AD1024" s="429"/>
      <c r="AE1024" s="429"/>
      <c r="AF1024" s="429"/>
      <c r="AG1024" s="429"/>
      <c r="AH1024" s="429"/>
      <c r="AI1024" s="429"/>
      <c r="AJ1024" s="429"/>
      <c r="AK1024" s="429"/>
      <c r="AL1024" s="429"/>
      <c r="AM1024" s="429"/>
      <c r="AN1024" s="429"/>
      <c r="AO1024" s="429"/>
      <c r="AP1024" s="429"/>
      <c r="AQ1024" s="429"/>
      <c r="AR1024" s="429"/>
      <c r="AS1024" s="429"/>
      <c r="AT1024" s="429"/>
      <c r="AU1024" s="429"/>
      <c r="AV1024" s="429"/>
    </row>
    <row r="1025" spans="1:48" s="364" customFormat="1" ht="13.15" customHeight="1" x14ac:dyDescent="0.2">
      <c r="A1025" s="429"/>
      <c r="D1025" s="421"/>
      <c r="F1025" s="422"/>
      <c r="G1025" s="422"/>
      <c r="H1025" s="422"/>
      <c r="I1025" s="422"/>
      <c r="J1025" s="422"/>
      <c r="K1025" s="423"/>
      <c r="M1025" s="429"/>
      <c r="N1025" s="429"/>
      <c r="O1025" s="429"/>
      <c r="P1025" s="429"/>
      <c r="Q1025" s="429"/>
      <c r="R1025" s="429"/>
      <c r="S1025" s="429"/>
      <c r="T1025" s="429"/>
      <c r="U1025" s="429"/>
      <c r="V1025" s="429"/>
      <c r="W1025" s="429"/>
      <c r="X1025" s="429"/>
      <c r="Y1025" s="429"/>
      <c r="Z1025" s="429"/>
      <c r="AA1025" s="429"/>
      <c r="AB1025" s="429"/>
      <c r="AC1025" s="429"/>
      <c r="AD1025" s="429"/>
      <c r="AE1025" s="429"/>
      <c r="AF1025" s="429"/>
      <c r="AG1025" s="429"/>
      <c r="AH1025" s="429"/>
      <c r="AI1025" s="429"/>
      <c r="AJ1025" s="429"/>
      <c r="AK1025" s="429"/>
      <c r="AL1025" s="429"/>
      <c r="AM1025" s="429"/>
      <c r="AN1025" s="429"/>
      <c r="AO1025" s="429"/>
      <c r="AP1025" s="429"/>
      <c r="AQ1025" s="429"/>
      <c r="AR1025" s="429"/>
      <c r="AS1025" s="429"/>
      <c r="AT1025" s="429"/>
      <c r="AU1025" s="429"/>
      <c r="AV1025" s="429"/>
    </row>
    <row r="1026" spans="1:48" s="364" customFormat="1" ht="13.15" customHeight="1" x14ac:dyDescent="0.2">
      <c r="A1026" s="429"/>
      <c r="D1026" s="421"/>
      <c r="F1026" s="422"/>
      <c r="G1026" s="422"/>
      <c r="H1026" s="422"/>
      <c r="I1026" s="422"/>
      <c r="J1026" s="422"/>
      <c r="K1026" s="423"/>
      <c r="M1026" s="429"/>
      <c r="N1026" s="429"/>
      <c r="O1026" s="429"/>
      <c r="P1026" s="429"/>
      <c r="Q1026" s="429"/>
      <c r="R1026" s="429"/>
      <c r="S1026" s="429"/>
      <c r="T1026" s="429"/>
      <c r="U1026" s="429"/>
      <c r="V1026" s="429"/>
      <c r="W1026" s="429"/>
      <c r="X1026" s="429"/>
      <c r="Y1026" s="429"/>
      <c r="Z1026" s="429"/>
      <c r="AA1026" s="429"/>
      <c r="AB1026" s="429"/>
      <c r="AC1026" s="429"/>
      <c r="AD1026" s="429"/>
      <c r="AE1026" s="429"/>
      <c r="AF1026" s="429"/>
      <c r="AG1026" s="429"/>
      <c r="AH1026" s="429"/>
      <c r="AI1026" s="429"/>
      <c r="AJ1026" s="429"/>
      <c r="AK1026" s="429"/>
      <c r="AL1026" s="429"/>
      <c r="AM1026" s="429"/>
      <c r="AN1026" s="429"/>
      <c r="AO1026" s="429"/>
      <c r="AP1026" s="429"/>
      <c r="AQ1026" s="429"/>
      <c r="AR1026" s="429"/>
      <c r="AS1026" s="429"/>
      <c r="AT1026" s="429"/>
      <c r="AU1026" s="429"/>
      <c r="AV1026" s="429"/>
    </row>
    <row r="1027" spans="1:48" s="364" customFormat="1" ht="13.15" customHeight="1" x14ac:dyDescent="0.2">
      <c r="A1027" s="429"/>
      <c r="D1027" s="421"/>
      <c r="F1027" s="422"/>
      <c r="G1027" s="422"/>
      <c r="H1027" s="422"/>
      <c r="I1027" s="422"/>
      <c r="J1027" s="422"/>
      <c r="K1027" s="423"/>
      <c r="M1027" s="429"/>
      <c r="N1027" s="429"/>
      <c r="O1027" s="429"/>
      <c r="P1027" s="429"/>
      <c r="Q1027" s="429"/>
      <c r="R1027" s="429"/>
      <c r="S1027" s="429"/>
      <c r="T1027" s="429"/>
      <c r="U1027" s="429"/>
      <c r="V1027" s="429"/>
      <c r="W1027" s="429"/>
      <c r="X1027" s="429"/>
      <c r="Y1027" s="429"/>
      <c r="Z1027" s="429"/>
      <c r="AA1027" s="429"/>
      <c r="AB1027" s="429"/>
      <c r="AC1027" s="429"/>
      <c r="AD1027" s="429"/>
      <c r="AE1027" s="429"/>
      <c r="AF1027" s="429"/>
      <c r="AG1027" s="429"/>
      <c r="AH1027" s="429"/>
      <c r="AI1027" s="429"/>
      <c r="AJ1027" s="429"/>
      <c r="AK1027" s="429"/>
      <c r="AL1027" s="429"/>
      <c r="AM1027" s="429"/>
      <c r="AN1027" s="429"/>
      <c r="AO1027" s="429"/>
      <c r="AP1027" s="429"/>
      <c r="AQ1027" s="429"/>
      <c r="AR1027" s="429"/>
      <c r="AS1027" s="429"/>
      <c r="AT1027" s="429"/>
      <c r="AU1027" s="429"/>
      <c r="AV1027" s="429"/>
    </row>
    <row r="1028" spans="1:48" s="364" customFormat="1" ht="13.15" customHeight="1" x14ac:dyDescent="0.2">
      <c r="A1028" s="429"/>
      <c r="D1028" s="421"/>
      <c r="F1028" s="422"/>
      <c r="G1028" s="422"/>
      <c r="H1028" s="422"/>
      <c r="I1028" s="422"/>
      <c r="J1028" s="422"/>
      <c r="K1028" s="423"/>
      <c r="M1028" s="429"/>
      <c r="N1028" s="429"/>
      <c r="O1028" s="429"/>
      <c r="P1028" s="429"/>
      <c r="Q1028" s="429"/>
      <c r="R1028" s="429"/>
      <c r="S1028" s="429"/>
      <c r="T1028" s="429"/>
      <c r="U1028" s="429"/>
      <c r="V1028" s="429"/>
      <c r="W1028" s="429"/>
      <c r="X1028" s="429"/>
      <c r="Y1028" s="429"/>
      <c r="Z1028" s="429"/>
      <c r="AA1028" s="429"/>
      <c r="AB1028" s="429"/>
      <c r="AC1028" s="429"/>
      <c r="AD1028" s="429"/>
      <c r="AE1028" s="429"/>
      <c r="AF1028" s="429"/>
      <c r="AG1028" s="429"/>
      <c r="AH1028" s="429"/>
      <c r="AI1028" s="429"/>
      <c r="AJ1028" s="429"/>
      <c r="AK1028" s="429"/>
      <c r="AL1028" s="429"/>
      <c r="AM1028" s="429"/>
      <c r="AN1028" s="429"/>
      <c r="AO1028" s="429"/>
      <c r="AP1028" s="429"/>
      <c r="AQ1028" s="429"/>
      <c r="AR1028" s="429"/>
      <c r="AS1028" s="429"/>
      <c r="AT1028" s="429"/>
      <c r="AU1028" s="429"/>
      <c r="AV1028" s="429"/>
    </row>
    <row r="1029" spans="1:48" s="364" customFormat="1" ht="13.15" customHeight="1" x14ac:dyDescent="0.2">
      <c r="A1029" s="429"/>
      <c r="D1029" s="421"/>
      <c r="F1029" s="422"/>
      <c r="G1029" s="422"/>
      <c r="H1029" s="422"/>
      <c r="I1029" s="422"/>
      <c r="J1029" s="422"/>
      <c r="K1029" s="423"/>
      <c r="M1029" s="429"/>
      <c r="N1029" s="429"/>
      <c r="O1029" s="429"/>
      <c r="P1029" s="429"/>
      <c r="Q1029" s="429"/>
      <c r="R1029" s="429"/>
      <c r="S1029" s="429"/>
      <c r="T1029" s="429"/>
      <c r="U1029" s="429"/>
      <c r="V1029" s="429"/>
      <c r="W1029" s="429"/>
      <c r="X1029" s="429"/>
      <c r="Y1029" s="429"/>
      <c r="Z1029" s="429"/>
      <c r="AA1029" s="429"/>
      <c r="AB1029" s="429"/>
      <c r="AC1029" s="429"/>
      <c r="AD1029" s="429"/>
      <c r="AE1029" s="429"/>
      <c r="AF1029" s="429"/>
      <c r="AG1029" s="429"/>
      <c r="AH1029" s="429"/>
      <c r="AI1029" s="429"/>
      <c r="AJ1029" s="429"/>
      <c r="AK1029" s="429"/>
      <c r="AL1029" s="429"/>
      <c r="AM1029" s="429"/>
      <c r="AN1029" s="429"/>
      <c r="AO1029" s="429"/>
      <c r="AP1029" s="429"/>
      <c r="AQ1029" s="429"/>
      <c r="AR1029" s="429"/>
      <c r="AS1029" s="429"/>
      <c r="AT1029" s="429"/>
      <c r="AU1029" s="429"/>
      <c r="AV1029" s="429"/>
    </row>
    <row r="1030" spans="1:48" s="364" customFormat="1" ht="13.15" customHeight="1" x14ac:dyDescent="0.2">
      <c r="A1030" s="429"/>
      <c r="D1030" s="421"/>
      <c r="F1030" s="422"/>
      <c r="G1030" s="422"/>
      <c r="H1030" s="422"/>
      <c r="I1030" s="422"/>
      <c r="J1030" s="422"/>
      <c r="K1030" s="423"/>
      <c r="M1030" s="429"/>
      <c r="N1030" s="429"/>
      <c r="O1030" s="429"/>
      <c r="P1030" s="429"/>
      <c r="Q1030" s="429"/>
      <c r="R1030" s="429"/>
      <c r="S1030" s="429"/>
      <c r="T1030" s="429"/>
      <c r="U1030" s="429"/>
      <c r="V1030" s="429"/>
      <c r="W1030" s="429"/>
      <c r="X1030" s="429"/>
      <c r="Y1030" s="429"/>
      <c r="Z1030" s="429"/>
      <c r="AA1030" s="429"/>
      <c r="AB1030" s="429"/>
      <c r="AC1030" s="429"/>
      <c r="AD1030" s="429"/>
      <c r="AE1030" s="429"/>
      <c r="AF1030" s="429"/>
      <c r="AG1030" s="429"/>
      <c r="AH1030" s="429"/>
      <c r="AI1030" s="429"/>
      <c r="AJ1030" s="429"/>
      <c r="AK1030" s="429"/>
      <c r="AL1030" s="429"/>
      <c r="AM1030" s="429"/>
      <c r="AN1030" s="429"/>
      <c r="AO1030" s="429"/>
      <c r="AP1030" s="429"/>
      <c r="AQ1030" s="429"/>
      <c r="AR1030" s="429"/>
      <c r="AS1030" s="429"/>
      <c r="AT1030" s="429"/>
      <c r="AU1030" s="429"/>
      <c r="AV1030" s="429"/>
    </row>
    <row r="1031" spans="1:48" s="364" customFormat="1" ht="13.15" customHeight="1" x14ac:dyDescent="0.2">
      <c r="A1031" s="429"/>
      <c r="D1031" s="421"/>
      <c r="F1031" s="422"/>
      <c r="G1031" s="422"/>
      <c r="H1031" s="422"/>
      <c r="I1031" s="422"/>
      <c r="J1031" s="422"/>
      <c r="K1031" s="423"/>
      <c r="M1031" s="429"/>
      <c r="N1031" s="429"/>
      <c r="O1031" s="429"/>
      <c r="P1031" s="429"/>
      <c r="Q1031" s="429"/>
      <c r="R1031" s="429"/>
      <c r="S1031" s="429"/>
      <c r="T1031" s="429"/>
      <c r="U1031" s="429"/>
      <c r="V1031" s="429"/>
      <c r="W1031" s="429"/>
      <c r="X1031" s="429"/>
      <c r="Y1031" s="429"/>
      <c r="Z1031" s="429"/>
      <c r="AA1031" s="429"/>
      <c r="AB1031" s="429"/>
      <c r="AC1031" s="429"/>
      <c r="AD1031" s="429"/>
      <c r="AE1031" s="429"/>
      <c r="AF1031" s="429"/>
      <c r="AG1031" s="429"/>
      <c r="AH1031" s="429"/>
      <c r="AI1031" s="429"/>
      <c r="AJ1031" s="429"/>
      <c r="AK1031" s="429"/>
      <c r="AL1031" s="429"/>
      <c r="AM1031" s="429"/>
      <c r="AN1031" s="429"/>
      <c r="AO1031" s="429"/>
      <c r="AP1031" s="429"/>
      <c r="AQ1031" s="429"/>
      <c r="AR1031" s="429"/>
      <c r="AS1031" s="429"/>
      <c r="AT1031" s="429"/>
      <c r="AU1031" s="429"/>
      <c r="AV1031" s="429"/>
    </row>
    <row r="1032" spans="1:48" s="364" customFormat="1" ht="13.15" customHeight="1" x14ac:dyDescent="0.2">
      <c r="A1032" s="429"/>
      <c r="D1032" s="421"/>
      <c r="F1032" s="422"/>
      <c r="G1032" s="422"/>
      <c r="H1032" s="422"/>
      <c r="I1032" s="422"/>
      <c r="J1032" s="422"/>
      <c r="K1032" s="423"/>
      <c r="M1032" s="429"/>
      <c r="N1032" s="429"/>
      <c r="O1032" s="429"/>
      <c r="P1032" s="429"/>
      <c r="Q1032" s="429"/>
      <c r="R1032" s="429"/>
      <c r="S1032" s="429"/>
      <c r="T1032" s="429"/>
      <c r="U1032" s="429"/>
      <c r="V1032" s="429"/>
      <c r="W1032" s="429"/>
      <c r="X1032" s="429"/>
      <c r="Y1032" s="429"/>
      <c r="Z1032" s="429"/>
      <c r="AA1032" s="429"/>
      <c r="AB1032" s="429"/>
      <c r="AC1032" s="429"/>
      <c r="AD1032" s="429"/>
      <c r="AE1032" s="429"/>
      <c r="AF1032" s="429"/>
      <c r="AG1032" s="429"/>
      <c r="AH1032" s="429"/>
      <c r="AI1032" s="429"/>
      <c r="AJ1032" s="429"/>
      <c r="AK1032" s="429"/>
      <c r="AL1032" s="429"/>
      <c r="AM1032" s="429"/>
      <c r="AN1032" s="429"/>
      <c r="AO1032" s="429"/>
      <c r="AP1032" s="429"/>
      <c r="AQ1032" s="429"/>
      <c r="AR1032" s="429"/>
      <c r="AS1032" s="429"/>
      <c r="AT1032" s="429"/>
      <c r="AU1032" s="429"/>
      <c r="AV1032" s="429"/>
    </row>
    <row r="1033" spans="1:48" s="364" customFormat="1" ht="13.15" customHeight="1" x14ac:dyDescent="0.2">
      <c r="A1033" s="429"/>
      <c r="D1033" s="421"/>
      <c r="F1033" s="422"/>
      <c r="G1033" s="422"/>
      <c r="H1033" s="422"/>
      <c r="I1033" s="422"/>
      <c r="J1033" s="422"/>
      <c r="K1033" s="423"/>
      <c r="M1033" s="429"/>
      <c r="N1033" s="429"/>
      <c r="O1033" s="429"/>
      <c r="P1033" s="429"/>
      <c r="Q1033" s="429"/>
      <c r="R1033" s="429"/>
      <c r="S1033" s="429"/>
      <c r="T1033" s="429"/>
      <c r="U1033" s="429"/>
      <c r="V1033" s="429"/>
      <c r="W1033" s="429"/>
      <c r="X1033" s="429"/>
      <c r="Y1033" s="429"/>
      <c r="Z1033" s="429"/>
      <c r="AA1033" s="429"/>
      <c r="AB1033" s="429"/>
      <c r="AC1033" s="429"/>
      <c r="AD1033" s="429"/>
      <c r="AE1033" s="429"/>
      <c r="AF1033" s="429"/>
      <c r="AG1033" s="429"/>
      <c r="AH1033" s="429"/>
      <c r="AI1033" s="429"/>
      <c r="AJ1033" s="429"/>
      <c r="AK1033" s="429"/>
      <c r="AL1033" s="429"/>
      <c r="AM1033" s="429"/>
      <c r="AN1033" s="429"/>
      <c r="AO1033" s="429"/>
      <c r="AP1033" s="429"/>
      <c r="AQ1033" s="429"/>
      <c r="AR1033" s="429"/>
      <c r="AS1033" s="429"/>
      <c r="AT1033" s="429"/>
      <c r="AU1033" s="429"/>
      <c r="AV1033" s="429"/>
    </row>
    <row r="1034" spans="1:48" s="364" customFormat="1" ht="13.15" customHeight="1" x14ac:dyDescent="0.2">
      <c r="A1034" s="429"/>
      <c r="D1034" s="421"/>
      <c r="F1034" s="422"/>
      <c r="G1034" s="422"/>
      <c r="H1034" s="422"/>
      <c r="I1034" s="422"/>
      <c r="J1034" s="422"/>
      <c r="K1034" s="423"/>
      <c r="M1034" s="429"/>
      <c r="N1034" s="429"/>
      <c r="O1034" s="429"/>
      <c r="P1034" s="429"/>
      <c r="Q1034" s="429"/>
      <c r="R1034" s="429"/>
      <c r="S1034" s="429"/>
      <c r="T1034" s="429"/>
      <c r="U1034" s="429"/>
      <c r="V1034" s="429"/>
      <c r="W1034" s="429"/>
      <c r="X1034" s="429"/>
      <c r="Y1034" s="429"/>
      <c r="Z1034" s="429"/>
      <c r="AA1034" s="429"/>
      <c r="AB1034" s="429"/>
      <c r="AC1034" s="429"/>
      <c r="AD1034" s="429"/>
      <c r="AE1034" s="429"/>
      <c r="AF1034" s="429"/>
      <c r="AG1034" s="429"/>
      <c r="AH1034" s="429"/>
      <c r="AI1034" s="429"/>
      <c r="AJ1034" s="429"/>
      <c r="AK1034" s="429"/>
      <c r="AL1034" s="429"/>
      <c r="AM1034" s="429"/>
      <c r="AN1034" s="429"/>
      <c r="AO1034" s="429"/>
      <c r="AP1034" s="429"/>
      <c r="AQ1034" s="429"/>
      <c r="AR1034" s="429"/>
      <c r="AS1034" s="429"/>
      <c r="AT1034" s="429"/>
      <c r="AU1034" s="429"/>
      <c r="AV1034" s="429"/>
    </row>
    <row r="1035" spans="1:48" s="364" customFormat="1" ht="13.15" customHeight="1" x14ac:dyDescent="0.2">
      <c r="A1035" s="429"/>
      <c r="D1035" s="421"/>
      <c r="F1035" s="422"/>
      <c r="G1035" s="422"/>
      <c r="H1035" s="422"/>
      <c r="I1035" s="422"/>
      <c r="J1035" s="422"/>
      <c r="K1035" s="423"/>
      <c r="M1035" s="429"/>
      <c r="N1035" s="429"/>
      <c r="O1035" s="429"/>
      <c r="P1035" s="429"/>
      <c r="Q1035" s="429"/>
      <c r="R1035" s="429"/>
      <c r="S1035" s="429"/>
      <c r="T1035" s="429"/>
      <c r="U1035" s="429"/>
      <c r="V1035" s="429"/>
      <c r="W1035" s="429"/>
      <c r="X1035" s="429"/>
      <c r="Y1035" s="429"/>
      <c r="Z1035" s="429"/>
      <c r="AA1035" s="429"/>
      <c r="AB1035" s="429"/>
      <c r="AC1035" s="429"/>
      <c r="AD1035" s="429"/>
      <c r="AE1035" s="429"/>
      <c r="AF1035" s="429"/>
      <c r="AG1035" s="429"/>
      <c r="AH1035" s="429"/>
      <c r="AI1035" s="429"/>
      <c r="AJ1035" s="429"/>
      <c r="AK1035" s="429"/>
      <c r="AL1035" s="429"/>
      <c r="AM1035" s="429"/>
      <c r="AN1035" s="429"/>
      <c r="AO1035" s="429"/>
      <c r="AP1035" s="429"/>
      <c r="AQ1035" s="429"/>
      <c r="AR1035" s="429"/>
      <c r="AS1035" s="429"/>
      <c r="AT1035" s="429"/>
      <c r="AU1035" s="429"/>
      <c r="AV1035" s="429"/>
    </row>
    <row r="1036" spans="1:48" s="364" customFormat="1" ht="13.15" customHeight="1" x14ac:dyDescent="0.2">
      <c r="A1036" s="429"/>
      <c r="D1036" s="421"/>
      <c r="F1036" s="422"/>
      <c r="G1036" s="422"/>
      <c r="H1036" s="422"/>
      <c r="I1036" s="422"/>
      <c r="J1036" s="422"/>
      <c r="K1036" s="423"/>
      <c r="M1036" s="429"/>
      <c r="N1036" s="429"/>
      <c r="O1036" s="429"/>
      <c r="P1036" s="429"/>
      <c r="Q1036" s="429"/>
      <c r="R1036" s="429"/>
      <c r="S1036" s="429"/>
      <c r="T1036" s="429"/>
      <c r="U1036" s="429"/>
      <c r="V1036" s="429"/>
      <c r="W1036" s="429"/>
      <c r="X1036" s="429"/>
      <c r="Y1036" s="429"/>
      <c r="Z1036" s="429"/>
      <c r="AA1036" s="429"/>
      <c r="AB1036" s="429"/>
      <c r="AC1036" s="429"/>
      <c r="AD1036" s="429"/>
      <c r="AE1036" s="429"/>
      <c r="AF1036" s="429"/>
      <c r="AG1036" s="429"/>
      <c r="AH1036" s="429"/>
      <c r="AI1036" s="429"/>
      <c r="AJ1036" s="429"/>
      <c r="AK1036" s="429"/>
      <c r="AL1036" s="429"/>
      <c r="AM1036" s="429"/>
      <c r="AN1036" s="429"/>
      <c r="AO1036" s="429"/>
      <c r="AP1036" s="429"/>
      <c r="AQ1036" s="429"/>
      <c r="AR1036" s="429"/>
      <c r="AS1036" s="429"/>
      <c r="AT1036" s="429"/>
      <c r="AU1036" s="429"/>
      <c r="AV1036" s="429"/>
    </row>
    <row r="1037" spans="1:48" s="364" customFormat="1" ht="13.15" customHeight="1" x14ac:dyDescent="0.2">
      <c r="A1037" s="429"/>
      <c r="D1037" s="421"/>
      <c r="F1037" s="422"/>
      <c r="G1037" s="422"/>
      <c r="H1037" s="422"/>
      <c r="I1037" s="422"/>
      <c r="J1037" s="422"/>
      <c r="K1037" s="423"/>
      <c r="M1037" s="429"/>
      <c r="N1037" s="429"/>
      <c r="O1037" s="429"/>
      <c r="P1037" s="429"/>
      <c r="Q1037" s="429"/>
      <c r="R1037" s="429"/>
      <c r="S1037" s="429"/>
      <c r="T1037" s="429"/>
      <c r="U1037" s="429"/>
      <c r="V1037" s="429"/>
      <c r="W1037" s="429"/>
      <c r="X1037" s="429"/>
      <c r="Y1037" s="429"/>
      <c r="Z1037" s="429"/>
      <c r="AA1037" s="429"/>
      <c r="AB1037" s="429"/>
      <c r="AC1037" s="429"/>
      <c r="AD1037" s="429"/>
      <c r="AE1037" s="429"/>
      <c r="AF1037" s="429"/>
      <c r="AG1037" s="429"/>
      <c r="AH1037" s="429"/>
      <c r="AI1037" s="429"/>
      <c r="AJ1037" s="429"/>
      <c r="AK1037" s="429"/>
      <c r="AL1037" s="429"/>
      <c r="AM1037" s="429"/>
      <c r="AN1037" s="429"/>
      <c r="AO1037" s="429"/>
      <c r="AP1037" s="429"/>
      <c r="AQ1037" s="429"/>
      <c r="AR1037" s="429"/>
      <c r="AS1037" s="429"/>
      <c r="AT1037" s="429"/>
      <c r="AU1037" s="429"/>
      <c r="AV1037" s="429"/>
    </row>
    <row r="1038" spans="1:48" s="364" customFormat="1" ht="13.15" customHeight="1" x14ac:dyDescent="0.2">
      <c r="A1038" s="429"/>
      <c r="D1038" s="421"/>
      <c r="F1038" s="422"/>
      <c r="G1038" s="422"/>
      <c r="H1038" s="422"/>
      <c r="I1038" s="422"/>
      <c r="J1038" s="422"/>
      <c r="K1038" s="423"/>
      <c r="M1038" s="429"/>
      <c r="N1038" s="429"/>
      <c r="O1038" s="429"/>
      <c r="P1038" s="429"/>
      <c r="Q1038" s="429"/>
      <c r="R1038" s="429"/>
      <c r="S1038" s="429"/>
      <c r="T1038" s="429"/>
      <c r="U1038" s="429"/>
      <c r="V1038" s="429"/>
      <c r="W1038" s="429"/>
      <c r="X1038" s="429"/>
      <c r="Y1038" s="429"/>
      <c r="Z1038" s="429"/>
      <c r="AA1038" s="429"/>
      <c r="AB1038" s="429"/>
      <c r="AC1038" s="429"/>
      <c r="AD1038" s="429"/>
      <c r="AE1038" s="429"/>
      <c r="AF1038" s="429"/>
      <c r="AG1038" s="429"/>
      <c r="AH1038" s="429"/>
      <c r="AI1038" s="429"/>
      <c r="AJ1038" s="429"/>
      <c r="AK1038" s="429"/>
      <c r="AL1038" s="429"/>
      <c r="AM1038" s="429"/>
      <c r="AN1038" s="429"/>
      <c r="AO1038" s="429"/>
      <c r="AP1038" s="429"/>
      <c r="AQ1038" s="429"/>
      <c r="AR1038" s="429"/>
      <c r="AS1038" s="429"/>
      <c r="AT1038" s="429"/>
      <c r="AU1038" s="429"/>
      <c r="AV1038" s="429"/>
    </row>
    <row r="1039" spans="1:48" s="364" customFormat="1" ht="13.15" customHeight="1" x14ac:dyDescent="0.2">
      <c r="A1039" s="429"/>
      <c r="D1039" s="421"/>
      <c r="F1039" s="422"/>
      <c r="G1039" s="422"/>
      <c r="H1039" s="422"/>
      <c r="I1039" s="422"/>
      <c r="J1039" s="422"/>
      <c r="K1039" s="423"/>
      <c r="M1039" s="429"/>
      <c r="N1039" s="429"/>
      <c r="O1039" s="429"/>
      <c r="P1039" s="429"/>
      <c r="Q1039" s="429"/>
      <c r="R1039" s="429"/>
      <c r="S1039" s="429"/>
      <c r="T1039" s="429"/>
      <c r="U1039" s="429"/>
      <c r="V1039" s="429"/>
      <c r="W1039" s="429"/>
      <c r="X1039" s="429"/>
      <c r="Y1039" s="429"/>
      <c r="Z1039" s="429"/>
      <c r="AA1039" s="429"/>
      <c r="AB1039" s="429"/>
      <c r="AC1039" s="429"/>
      <c r="AD1039" s="429"/>
      <c r="AE1039" s="429"/>
      <c r="AF1039" s="429"/>
      <c r="AG1039" s="429"/>
      <c r="AH1039" s="429"/>
      <c r="AI1039" s="429"/>
      <c r="AJ1039" s="429"/>
      <c r="AK1039" s="429"/>
      <c r="AL1039" s="429"/>
      <c r="AM1039" s="429"/>
      <c r="AN1039" s="429"/>
      <c r="AO1039" s="429"/>
      <c r="AP1039" s="429"/>
      <c r="AQ1039" s="429"/>
      <c r="AR1039" s="429"/>
      <c r="AS1039" s="429"/>
      <c r="AT1039" s="429"/>
      <c r="AU1039" s="429"/>
      <c r="AV1039" s="429"/>
    </row>
    <row r="1040" spans="1:48" s="364" customFormat="1" ht="13.15" customHeight="1" x14ac:dyDescent="0.2">
      <c r="A1040" s="429"/>
      <c r="D1040" s="421"/>
      <c r="F1040" s="422"/>
      <c r="G1040" s="422"/>
      <c r="H1040" s="422"/>
      <c r="I1040" s="422"/>
      <c r="J1040" s="422"/>
      <c r="K1040" s="423"/>
      <c r="M1040" s="429"/>
      <c r="N1040" s="429"/>
      <c r="O1040" s="429"/>
      <c r="P1040" s="429"/>
      <c r="Q1040" s="429"/>
      <c r="R1040" s="429"/>
      <c r="S1040" s="429"/>
      <c r="T1040" s="429"/>
      <c r="U1040" s="429"/>
      <c r="V1040" s="429"/>
      <c r="W1040" s="429"/>
      <c r="X1040" s="429"/>
      <c r="Y1040" s="429"/>
      <c r="Z1040" s="429"/>
      <c r="AA1040" s="429"/>
      <c r="AB1040" s="429"/>
      <c r="AC1040" s="429"/>
      <c r="AD1040" s="429"/>
      <c r="AE1040" s="429"/>
      <c r="AF1040" s="429"/>
      <c r="AG1040" s="429"/>
      <c r="AH1040" s="429"/>
      <c r="AI1040" s="429"/>
      <c r="AJ1040" s="429"/>
      <c r="AK1040" s="429"/>
      <c r="AL1040" s="429"/>
      <c r="AM1040" s="429"/>
      <c r="AN1040" s="429"/>
      <c r="AO1040" s="429"/>
      <c r="AP1040" s="429"/>
      <c r="AQ1040" s="429"/>
      <c r="AR1040" s="429"/>
      <c r="AS1040" s="429"/>
      <c r="AT1040" s="429"/>
      <c r="AU1040" s="429"/>
      <c r="AV1040" s="429"/>
    </row>
    <row r="1041" spans="1:48" s="364" customFormat="1" ht="13.15" customHeight="1" x14ac:dyDescent="0.2">
      <c r="A1041" s="429"/>
      <c r="D1041" s="421"/>
      <c r="F1041" s="422"/>
      <c r="G1041" s="422"/>
      <c r="H1041" s="422"/>
      <c r="I1041" s="422"/>
      <c r="J1041" s="422"/>
      <c r="K1041" s="423"/>
      <c r="M1041" s="429"/>
      <c r="N1041" s="429"/>
      <c r="O1041" s="429"/>
      <c r="P1041" s="429"/>
      <c r="Q1041" s="429"/>
      <c r="R1041" s="429"/>
      <c r="S1041" s="429"/>
      <c r="T1041" s="429"/>
      <c r="U1041" s="429"/>
      <c r="V1041" s="429"/>
      <c r="W1041" s="429"/>
      <c r="X1041" s="429"/>
      <c r="Y1041" s="429"/>
      <c r="Z1041" s="429"/>
      <c r="AA1041" s="429"/>
      <c r="AB1041" s="429"/>
      <c r="AC1041" s="429"/>
      <c r="AD1041" s="429"/>
      <c r="AE1041" s="429"/>
      <c r="AF1041" s="429"/>
      <c r="AG1041" s="429"/>
      <c r="AH1041" s="429"/>
      <c r="AI1041" s="429"/>
      <c r="AJ1041" s="429"/>
      <c r="AK1041" s="429"/>
      <c r="AL1041" s="429"/>
      <c r="AM1041" s="429"/>
      <c r="AN1041" s="429"/>
      <c r="AO1041" s="429"/>
      <c r="AP1041" s="429"/>
      <c r="AQ1041" s="429"/>
      <c r="AR1041" s="429"/>
      <c r="AS1041" s="429"/>
      <c r="AT1041" s="429"/>
      <c r="AU1041" s="429"/>
      <c r="AV1041" s="429"/>
    </row>
    <row r="1042" spans="1:48" s="364" customFormat="1" ht="13.15" customHeight="1" x14ac:dyDescent="0.2">
      <c r="A1042" s="429"/>
      <c r="D1042" s="421"/>
      <c r="F1042" s="422"/>
      <c r="G1042" s="422"/>
      <c r="H1042" s="422"/>
      <c r="I1042" s="422"/>
      <c r="J1042" s="422"/>
      <c r="K1042" s="423"/>
      <c r="M1042" s="429"/>
      <c r="N1042" s="429"/>
      <c r="O1042" s="429"/>
      <c r="P1042" s="429"/>
      <c r="Q1042" s="429"/>
      <c r="R1042" s="429"/>
      <c r="S1042" s="429"/>
      <c r="T1042" s="429"/>
      <c r="U1042" s="429"/>
      <c r="V1042" s="429"/>
      <c r="W1042" s="429"/>
      <c r="X1042" s="429"/>
      <c r="Y1042" s="429"/>
      <c r="Z1042" s="429"/>
      <c r="AA1042" s="429"/>
      <c r="AB1042" s="429"/>
      <c r="AC1042" s="429"/>
      <c r="AD1042" s="429"/>
      <c r="AE1042" s="429"/>
      <c r="AF1042" s="429"/>
      <c r="AG1042" s="429"/>
      <c r="AH1042" s="429"/>
      <c r="AI1042" s="429"/>
      <c r="AJ1042" s="429"/>
      <c r="AK1042" s="429"/>
      <c r="AL1042" s="429"/>
      <c r="AM1042" s="429"/>
      <c r="AN1042" s="429"/>
      <c r="AO1042" s="429"/>
      <c r="AP1042" s="429"/>
      <c r="AQ1042" s="429"/>
      <c r="AR1042" s="429"/>
      <c r="AS1042" s="429"/>
      <c r="AT1042" s="429"/>
      <c r="AU1042" s="429"/>
      <c r="AV1042" s="429"/>
    </row>
    <row r="1043" spans="1:48" s="364" customFormat="1" ht="13.15" customHeight="1" x14ac:dyDescent="0.2">
      <c r="A1043" s="429"/>
      <c r="D1043" s="421"/>
      <c r="F1043" s="422"/>
      <c r="G1043" s="422"/>
      <c r="H1043" s="422"/>
      <c r="I1043" s="422"/>
      <c r="J1043" s="422"/>
      <c r="K1043" s="423"/>
      <c r="M1043" s="429"/>
      <c r="N1043" s="429"/>
      <c r="O1043" s="429"/>
      <c r="P1043" s="429"/>
      <c r="Q1043" s="429"/>
      <c r="R1043" s="429"/>
      <c r="S1043" s="429"/>
      <c r="T1043" s="429"/>
      <c r="U1043" s="429"/>
      <c r="V1043" s="429"/>
      <c r="W1043" s="429"/>
      <c r="X1043" s="429"/>
      <c r="Y1043" s="429"/>
      <c r="Z1043" s="429"/>
      <c r="AA1043" s="429"/>
      <c r="AB1043" s="429"/>
      <c r="AC1043" s="429"/>
      <c r="AD1043" s="429"/>
      <c r="AE1043" s="429"/>
      <c r="AF1043" s="429"/>
      <c r="AG1043" s="429"/>
      <c r="AH1043" s="429"/>
      <c r="AI1043" s="429"/>
      <c r="AJ1043" s="429"/>
      <c r="AK1043" s="429"/>
      <c r="AL1043" s="429"/>
      <c r="AM1043" s="429"/>
      <c r="AN1043" s="429"/>
      <c r="AO1043" s="429"/>
      <c r="AP1043" s="429"/>
      <c r="AQ1043" s="429"/>
      <c r="AR1043" s="429"/>
      <c r="AS1043" s="429"/>
      <c r="AT1043" s="429"/>
      <c r="AU1043" s="429"/>
      <c r="AV1043" s="429"/>
    </row>
    <row r="1044" spans="1:48" s="364" customFormat="1" ht="13.15" customHeight="1" x14ac:dyDescent="0.2">
      <c r="A1044" s="429"/>
      <c r="D1044" s="421"/>
      <c r="F1044" s="422"/>
      <c r="G1044" s="422"/>
      <c r="H1044" s="422"/>
      <c r="I1044" s="422"/>
      <c r="J1044" s="422"/>
      <c r="K1044" s="423"/>
      <c r="M1044" s="429"/>
      <c r="N1044" s="429"/>
      <c r="O1044" s="429"/>
      <c r="P1044" s="429"/>
      <c r="Q1044" s="429"/>
      <c r="R1044" s="429"/>
      <c r="S1044" s="429"/>
      <c r="T1044" s="429"/>
      <c r="U1044" s="429"/>
      <c r="V1044" s="429"/>
      <c r="W1044" s="429"/>
      <c r="X1044" s="429"/>
      <c r="Y1044" s="429"/>
      <c r="Z1044" s="429"/>
      <c r="AA1044" s="429"/>
      <c r="AB1044" s="429"/>
      <c r="AC1044" s="429"/>
      <c r="AD1044" s="429"/>
      <c r="AE1044" s="429"/>
      <c r="AF1044" s="429"/>
      <c r="AG1044" s="429"/>
      <c r="AH1044" s="429"/>
      <c r="AI1044" s="429"/>
      <c r="AJ1044" s="429"/>
      <c r="AK1044" s="429"/>
      <c r="AL1044" s="429"/>
      <c r="AM1044" s="429"/>
      <c r="AN1044" s="429"/>
      <c r="AO1044" s="429"/>
      <c r="AP1044" s="429"/>
      <c r="AQ1044" s="429"/>
      <c r="AR1044" s="429"/>
      <c r="AS1044" s="429"/>
      <c r="AT1044" s="429"/>
      <c r="AU1044" s="429"/>
      <c r="AV1044" s="429"/>
    </row>
    <row r="1045" spans="1:48" s="364" customFormat="1" ht="13.15" customHeight="1" x14ac:dyDescent="0.2">
      <c r="A1045" s="429"/>
      <c r="D1045" s="421"/>
      <c r="F1045" s="422"/>
      <c r="G1045" s="422"/>
      <c r="H1045" s="422"/>
      <c r="I1045" s="422"/>
      <c r="J1045" s="422"/>
      <c r="K1045" s="423"/>
      <c r="M1045" s="429"/>
      <c r="N1045" s="429"/>
      <c r="O1045" s="429"/>
      <c r="P1045" s="429"/>
      <c r="Q1045" s="429"/>
      <c r="R1045" s="429"/>
      <c r="S1045" s="429"/>
      <c r="T1045" s="429"/>
      <c r="U1045" s="429"/>
      <c r="V1045" s="429"/>
      <c r="W1045" s="429"/>
      <c r="X1045" s="429"/>
      <c r="Y1045" s="429"/>
      <c r="Z1045" s="429"/>
      <c r="AA1045" s="429"/>
      <c r="AB1045" s="429"/>
      <c r="AC1045" s="429"/>
      <c r="AD1045" s="429"/>
      <c r="AE1045" s="429"/>
      <c r="AF1045" s="429"/>
      <c r="AG1045" s="429"/>
      <c r="AH1045" s="429"/>
      <c r="AI1045" s="429"/>
      <c r="AJ1045" s="429"/>
      <c r="AK1045" s="429"/>
      <c r="AL1045" s="429"/>
      <c r="AM1045" s="429"/>
      <c r="AN1045" s="429"/>
      <c r="AO1045" s="429"/>
      <c r="AP1045" s="429"/>
      <c r="AQ1045" s="429"/>
      <c r="AR1045" s="429"/>
      <c r="AS1045" s="429"/>
      <c r="AT1045" s="429"/>
      <c r="AU1045" s="429"/>
      <c r="AV1045" s="429"/>
    </row>
    <row r="1046" spans="1:48" s="364" customFormat="1" ht="13.15" customHeight="1" x14ac:dyDescent="0.2">
      <c r="A1046" s="429"/>
      <c r="D1046" s="421"/>
      <c r="F1046" s="422"/>
      <c r="G1046" s="422"/>
      <c r="H1046" s="422"/>
      <c r="I1046" s="422"/>
      <c r="J1046" s="422"/>
      <c r="K1046" s="423"/>
      <c r="M1046" s="429"/>
      <c r="N1046" s="429"/>
      <c r="O1046" s="429"/>
      <c r="P1046" s="429"/>
      <c r="Q1046" s="429"/>
      <c r="R1046" s="429"/>
      <c r="S1046" s="429"/>
      <c r="T1046" s="429"/>
      <c r="U1046" s="429"/>
      <c r="V1046" s="429"/>
      <c r="W1046" s="429"/>
      <c r="X1046" s="429"/>
      <c r="Y1046" s="429"/>
      <c r="Z1046" s="429"/>
      <c r="AA1046" s="429"/>
      <c r="AB1046" s="429"/>
      <c r="AC1046" s="429"/>
      <c r="AD1046" s="429"/>
      <c r="AE1046" s="429"/>
      <c r="AF1046" s="429"/>
      <c r="AG1046" s="429"/>
      <c r="AH1046" s="429"/>
      <c r="AI1046" s="429"/>
      <c r="AJ1046" s="429"/>
      <c r="AK1046" s="429"/>
      <c r="AL1046" s="429"/>
      <c r="AM1046" s="429"/>
      <c r="AN1046" s="429"/>
      <c r="AO1046" s="429"/>
      <c r="AP1046" s="429"/>
      <c r="AQ1046" s="429"/>
      <c r="AR1046" s="429"/>
      <c r="AS1046" s="429"/>
      <c r="AT1046" s="429"/>
      <c r="AU1046" s="429"/>
      <c r="AV1046" s="429"/>
    </row>
    <row r="1047" spans="1:48" s="364" customFormat="1" ht="13.15" customHeight="1" x14ac:dyDescent="0.2">
      <c r="A1047" s="429"/>
      <c r="D1047" s="421"/>
      <c r="F1047" s="422"/>
      <c r="G1047" s="422"/>
      <c r="H1047" s="422"/>
      <c r="I1047" s="422"/>
      <c r="J1047" s="422"/>
      <c r="K1047" s="423"/>
      <c r="M1047" s="429"/>
      <c r="N1047" s="429"/>
      <c r="O1047" s="429"/>
      <c r="P1047" s="429"/>
      <c r="Q1047" s="429"/>
      <c r="R1047" s="429"/>
      <c r="S1047" s="429"/>
      <c r="T1047" s="429"/>
      <c r="U1047" s="429"/>
      <c r="V1047" s="429"/>
      <c r="W1047" s="429"/>
      <c r="X1047" s="429"/>
      <c r="Y1047" s="429"/>
      <c r="Z1047" s="429"/>
      <c r="AA1047" s="429"/>
      <c r="AB1047" s="429"/>
      <c r="AC1047" s="429"/>
      <c r="AD1047" s="429"/>
      <c r="AE1047" s="429"/>
      <c r="AF1047" s="429"/>
      <c r="AG1047" s="429"/>
      <c r="AH1047" s="429"/>
      <c r="AI1047" s="429"/>
      <c r="AJ1047" s="429"/>
      <c r="AK1047" s="429"/>
      <c r="AL1047" s="429"/>
      <c r="AM1047" s="429"/>
      <c r="AN1047" s="429"/>
      <c r="AO1047" s="429"/>
      <c r="AP1047" s="429"/>
      <c r="AQ1047" s="429"/>
      <c r="AR1047" s="429"/>
      <c r="AS1047" s="429"/>
      <c r="AT1047" s="429"/>
      <c r="AU1047" s="429"/>
      <c r="AV1047" s="429"/>
    </row>
    <row r="1048" spans="1:48" s="364" customFormat="1" ht="13.15" customHeight="1" x14ac:dyDescent="0.2">
      <c r="A1048" s="429"/>
      <c r="D1048" s="421"/>
      <c r="F1048" s="422"/>
      <c r="G1048" s="422"/>
      <c r="H1048" s="422"/>
      <c r="I1048" s="422"/>
      <c r="J1048" s="422"/>
      <c r="K1048" s="423"/>
      <c r="M1048" s="429"/>
      <c r="N1048" s="429"/>
      <c r="O1048" s="429"/>
      <c r="P1048" s="429"/>
      <c r="Q1048" s="429"/>
      <c r="R1048" s="429"/>
      <c r="S1048" s="429"/>
      <c r="T1048" s="429"/>
      <c r="U1048" s="429"/>
      <c r="V1048" s="429"/>
      <c r="W1048" s="429"/>
      <c r="X1048" s="429"/>
      <c r="Y1048" s="429"/>
      <c r="Z1048" s="429"/>
      <c r="AA1048" s="429"/>
      <c r="AB1048" s="429"/>
      <c r="AC1048" s="429"/>
      <c r="AD1048" s="429"/>
      <c r="AE1048" s="429"/>
      <c r="AF1048" s="429"/>
      <c r="AG1048" s="429"/>
      <c r="AH1048" s="429"/>
      <c r="AI1048" s="429"/>
      <c r="AJ1048" s="429"/>
      <c r="AK1048" s="429"/>
      <c r="AL1048" s="429"/>
      <c r="AM1048" s="429"/>
      <c r="AN1048" s="429"/>
      <c r="AO1048" s="429"/>
      <c r="AP1048" s="429"/>
      <c r="AQ1048" s="429"/>
      <c r="AR1048" s="429"/>
      <c r="AS1048" s="429"/>
      <c r="AT1048" s="429"/>
      <c r="AU1048" s="429"/>
      <c r="AV1048" s="429"/>
    </row>
    <row r="1049" spans="1:48" s="364" customFormat="1" ht="13.15" customHeight="1" x14ac:dyDescent="0.2">
      <c r="A1049" s="429"/>
      <c r="D1049" s="421"/>
      <c r="F1049" s="422"/>
      <c r="G1049" s="422"/>
      <c r="H1049" s="422"/>
      <c r="I1049" s="422"/>
      <c r="J1049" s="422"/>
      <c r="K1049" s="423"/>
      <c r="M1049" s="429"/>
      <c r="N1049" s="429"/>
      <c r="O1049" s="429"/>
      <c r="P1049" s="429"/>
      <c r="Q1049" s="429"/>
      <c r="R1049" s="429"/>
      <c r="S1049" s="429"/>
      <c r="T1049" s="429"/>
      <c r="U1049" s="429"/>
      <c r="V1049" s="429"/>
      <c r="W1049" s="429"/>
      <c r="X1049" s="429"/>
      <c r="Y1049" s="429"/>
      <c r="Z1049" s="429"/>
      <c r="AA1049" s="429"/>
      <c r="AB1049" s="429"/>
      <c r="AC1049" s="429"/>
      <c r="AD1049" s="429"/>
      <c r="AE1049" s="429"/>
      <c r="AF1049" s="429"/>
      <c r="AG1049" s="429"/>
      <c r="AH1049" s="429"/>
      <c r="AI1049" s="429"/>
      <c r="AJ1049" s="429"/>
      <c r="AK1049" s="429"/>
      <c r="AL1049" s="429"/>
      <c r="AM1049" s="429"/>
      <c r="AN1049" s="429"/>
      <c r="AO1049" s="429"/>
      <c r="AP1049" s="429"/>
      <c r="AQ1049" s="429"/>
      <c r="AR1049" s="429"/>
      <c r="AS1049" s="429"/>
      <c r="AT1049" s="429"/>
      <c r="AU1049" s="429"/>
      <c r="AV1049" s="429"/>
    </row>
    <row r="1050" spans="1:48" s="364" customFormat="1" ht="13.15" customHeight="1" x14ac:dyDescent="0.2">
      <c r="A1050" s="429"/>
      <c r="D1050" s="421"/>
      <c r="F1050" s="422"/>
      <c r="G1050" s="422"/>
      <c r="H1050" s="422"/>
      <c r="I1050" s="422"/>
      <c r="J1050" s="422"/>
      <c r="K1050" s="423"/>
      <c r="M1050" s="429"/>
      <c r="N1050" s="429"/>
      <c r="O1050" s="429"/>
      <c r="P1050" s="429"/>
      <c r="Q1050" s="429"/>
      <c r="R1050" s="429"/>
      <c r="S1050" s="429"/>
      <c r="T1050" s="429"/>
      <c r="U1050" s="429"/>
      <c r="V1050" s="429"/>
      <c r="W1050" s="429"/>
      <c r="X1050" s="429"/>
      <c r="Y1050" s="429"/>
      <c r="Z1050" s="429"/>
      <c r="AA1050" s="429"/>
      <c r="AB1050" s="429"/>
      <c r="AC1050" s="429"/>
      <c r="AD1050" s="429"/>
      <c r="AE1050" s="429"/>
      <c r="AF1050" s="429"/>
      <c r="AG1050" s="429"/>
      <c r="AH1050" s="429"/>
      <c r="AI1050" s="429"/>
      <c r="AJ1050" s="429"/>
      <c r="AK1050" s="429"/>
      <c r="AL1050" s="429"/>
      <c r="AM1050" s="429"/>
      <c r="AN1050" s="429"/>
      <c r="AO1050" s="429"/>
      <c r="AP1050" s="429"/>
      <c r="AQ1050" s="429"/>
      <c r="AR1050" s="429"/>
      <c r="AS1050" s="429"/>
      <c r="AT1050" s="429"/>
      <c r="AU1050" s="429"/>
      <c r="AV1050" s="429"/>
    </row>
    <row r="1051" spans="1:48" s="364" customFormat="1" ht="13.15" customHeight="1" x14ac:dyDescent="0.2">
      <c r="A1051" s="429"/>
      <c r="D1051" s="421"/>
      <c r="F1051" s="422"/>
      <c r="G1051" s="422"/>
      <c r="H1051" s="422"/>
      <c r="I1051" s="422"/>
      <c r="J1051" s="422"/>
      <c r="K1051" s="423"/>
      <c r="M1051" s="429"/>
      <c r="N1051" s="429"/>
      <c r="O1051" s="429"/>
      <c r="P1051" s="429"/>
      <c r="Q1051" s="429"/>
      <c r="R1051" s="429"/>
      <c r="S1051" s="429"/>
      <c r="T1051" s="429"/>
      <c r="U1051" s="429"/>
      <c r="V1051" s="429"/>
      <c r="W1051" s="429"/>
      <c r="X1051" s="429"/>
      <c r="Y1051" s="429"/>
      <c r="Z1051" s="429"/>
      <c r="AA1051" s="429"/>
      <c r="AB1051" s="429"/>
      <c r="AC1051" s="429"/>
      <c r="AD1051" s="429"/>
      <c r="AE1051" s="429"/>
      <c r="AF1051" s="429"/>
      <c r="AG1051" s="429"/>
      <c r="AH1051" s="429"/>
      <c r="AI1051" s="429"/>
      <c r="AJ1051" s="429"/>
      <c r="AK1051" s="429"/>
      <c r="AL1051" s="429"/>
      <c r="AM1051" s="429"/>
      <c r="AN1051" s="429"/>
      <c r="AO1051" s="429"/>
      <c r="AP1051" s="429"/>
      <c r="AQ1051" s="429"/>
      <c r="AR1051" s="429"/>
      <c r="AS1051" s="429"/>
      <c r="AT1051" s="429"/>
      <c r="AU1051" s="429"/>
      <c r="AV1051" s="429"/>
    </row>
    <row r="1052" spans="1:48" s="364" customFormat="1" ht="13.15" customHeight="1" x14ac:dyDescent="0.2">
      <c r="A1052" s="429"/>
      <c r="D1052" s="421"/>
      <c r="F1052" s="422"/>
      <c r="G1052" s="422"/>
      <c r="H1052" s="422"/>
      <c r="I1052" s="422"/>
      <c r="J1052" s="422"/>
      <c r="K1052" s="423"/>
      <c r="M1052" s="429"/>
      <c r="N1052" s="429"/>
      <c r="O1052" s="429"/>
      <c r="P1052" s="429"/>
      <c r="Q1052" s="429"/>
      <c r="R1052" s="429"/>
      <c r="S1052" s="429"/>
      <c r="T1052" s="429"/>
      <c r="U1052" s="429"/>
      <c r="V1052" s="429"/>
      <c r="W1052" s="429"/>
      <c r="X1052" s="429"/>
      <c r="Y1052" s="429"/>
      <c r="Z1052" s="429"/>
      <c r="AA1052" s="429"/>
      <c r="AB1052" s="429"/>
      <c r="AC1052" s="429"/>
      <c r="AD1052" s="429"/>
      <c r="AE1052" s="429"/>
      <c r="AF1052" s="429"/>
      <c r="AG1052" s="429"/>
      <c r="AH1052" s="429"/>
      <c r="AI1052" s="429"/>
      <c r="AJ1052" s="429"/>
      <c r="AK1052" s="429"/>
      <c r="AL1052" s="429"/>
      <c r="AM1052" s="429"/>
      <c r="AN1052" s="429"/>
      <c r="AO1052" s="429"/>
      <c r="AP1052" s="429"/>
      <c r="AQ1052" s="429"/>
      <c r="AR1052" s="429"/>
      <c r="AS1052" s="429"/>
      <c r="AT1052" s="429"/>
      <c r="AU1052" s="429"/>
      <c r="AV1052" s="429"/>
    </row>
    <row r="1053" spans="1:48" s="364" customFormat="1" ht="13.15" customHeight="1" x14ac:dyDescent="0.2">
      <c r="A1053" s="429"/>
      <c r="D1053" s="421"/>
      <c r="F1053" s="422"/>
      <c r="G1053" s="422"/>
      <c r="H1053" s="422"/>
      <c r="I1053" s="422"/>
      <c r="J1053" s="422"/>
      <c r="K1053" s="423"/>
      <c r="M1053" s="429"/>
      <c r="N1053" s="429"/>
      <c r="O1053" s="429"/>
      <c r="P1053" s="429"/>
      <c r="Q1053" s="429"/>
      <c r="R1053" s="429"/>
      <c r="S1053" s="429"/>
      <c r="T1053" s="429"/>
      <c r="U1053" s="429"/>
      <c r="V1053" s="429"/>
      <c r="W1053" s="429"/>
      <c r="X1053" s="429"/>
      <c r="Y1053" s="429"/>
      <c r="Z1053" s="429"/>
      <c r="AA1053" s="429"/>
      <c r="AB1053" s="429"/>
      <c r="AC1053" s="429"/>
      <c r="AD1053" s="429"/>
      <c r="AE1053" s="429"/>
      <c r="AF1053" s="429"/>
      <c r="AG1053" s="429"/>
      <c r="AH1053" s="429"/>
      <c r="AI1053" s="429"/>
      <c r="AJ1053" s="429"/>
      <c r="AK1053" s="429"/>
      <c r="AL1053" s="429"/>
      <c r="AM1053" s="429"/>
      <c r="AN1053" s="429"/>
      <c r="AO1053" s="429"/>
      <c r="AP1053" s="429"/>
      <c r="AQ1053" s="429"/>
      <c r="AR1053" s="429"/>
      <c r="AS1053" s="429"/>
      <c r="AT1053" s="429"/>
      <c r="AU1053" s="429"/>
      <c r="AV1053" s="429"/>
    </row>
    <row r="1054" spans="1:48" s="364" customFormat="1" ht="13.15" customHeight="1" x14ac:dyDescent="0.2">
      <c r="A1054" s="429"/>
      <c r="D1054" s="421"/>
      <c r="F1054" s="422"/>
      <c r="G1054" s="422"/>
      <c r="H1054" s="422"/>
      <c r="I1054" s="422"/>
      <c r="J1054" s="422"/>
      <c r="K1054" s="423"/>
      <c r="M1054" s="429"/>
      <c r="N1054" s="429"/>
      <c r="O1054" s="429"/>
      <c r="P1054" s="429"/>
      <c r="Q1054" s="429"/>
      <c r="R1054" s="429"/>
      <c r="S1054" s="429"/>
      <c r="T1054" s="429"/>
      <c r="U1054" s="429"/>
      <c r="V1054" s="429"/>
      <c r="W1054" s="429"/>
      <c r="X1054" s="429"/>
      <c r="Y1054" s="429"/>
      <c r="Z1054" s="429"/>
      <c r="AA1054" s="429"/>
      <c r="AB1054" s="429"/>
      <c r="AC1054" s="429"/>
      <c r="AD1054" s="429"/>
      <c r="AE1054" s="429"/>
      <c r="AF1054" s="429"/>
      <c r="AG1054" s="429"/>
      <c r="AH1054" s="429"/>
      <c r="AI1054" s="429"/>
      <c r="AJ1054" s="429"/>
      <c r="AK1054" s="429"/>
      <c r="AL1054" s="429"/>
      <c r="AM1054" s="429"/>
      <c r="AN1054" s="429"/>
      <c r="AO1054" s="429"/>
      <c r="AP1054" s="429"/>
      <c r="AQ1054" s="429"/>
      <c r="AR1054" s="429"/>
      <c r="AS1054" s="429"/>
      <c r="AT1054" s="429"/>
      <c r="AU1054" s="429"/>
      <c r="AV1054" s="429"/>
    </row>
    <row r="1055" spans="1:48" s="364" customFormat="1" ht="13.15" customHeight="1" x14ac:dyDescent="0.2">
      <c r="A1055" s="429"/>
      <c r="D1055" s="421"/>
      <c r="F1055" s="422"/>
      <c r="G1055" s="422"/>
      <c r="H1055" s="422"/>
      <c r="I1055" s="422"/>
      <c r="J1055" s="422"/>
      <c r="K1055" s="423"/>
      <c r="M1055" s="429"/>
      <c r="N1055" s="429"/>
      <c r="O1055" s="429"/>
      <c r="P1055" s="429"/>
      <c r="Q1055" s="429"/>
      <c r="R1055" s="429"/>
      <c r="S1055" s="429"/>
      <c r="T1055" s="429"/>
      <c r="U1055" s="429"/>
      <c r="V1055" s="429"/>
      <c r="W1055" s="429"/>
      <c r="X1055" s="429"/>
      <c r="Y1055" s="429"/>
      <c r="Z1055" s="429"/>
      <c r="AA1055" s="429"/>
      <c r="AB1055" s="429"/>
      <c r="AC1055" s="429"/>
      <c r="AD1055" s="429"/>
      <c r="AE1055" s="429"/>
      <c r="AF1055" s="429"/>
      <c r="AG1055" s="429"/>
      <c r="AH1055" s="429"/>
      <c r="AI1055" s="429"/>
      <c r="AJ1055" s="429"/>
      <c r="AK1055" s="429"/>
      <c r="AL1055" s="429"/>
      <c r="AM1055" s="429"/>
      <c r="AN1055" s="429"/>
      <c r="AO1055" s="429"/>
      <c r="AP1055" s="429"/>
      <c r="AQ1055" s="429"/>
      <c r="AR1055" s="429"/>
      <c r="AS1055" s="429"/>
      <c r="AT1055" s="429"/>
      <c r="AU1055" s="429"/>
      <c r="AV1055" s="429"/>
    </row>
    <row r="1056" spans="1:48" s="364" customFormat="1" ht="13.15" customHeight="1" x14ac:dyDescent="0.2">
      <c r="A1056" s="429"/>
      <c r="D1056" s="421"/>
      <c r="F1056" s="422"/>
      <c r="G1056" s="422"/>
      <c r="H1056" s="422"/>
      <c r="I1056" s="422"/>
      <c r="J1056" s="422"/>
      <c r="K1056" s="423"/>
      <c r="M1056" s="429"/>
      <c r="N1056" s="429"/>
      <c r="O1056" s="429"/>
      <c r="P1056" s="429"/>
      <c r="Q1056" s="429"/>
      <c r="R1056" s="429"/>
      <c r="S1056" s="429"/>
      <c r="T1056" s="429"/>
      <c r="U1056" s="429"/>
      <c r="V1056" s="429"/>
      <c r="W1056" s="429"/>
      <c r="X1056" s="429"/>
      <c r="Y1056" s="429"/>
      <c r="Z1056" s="429"/>
      <c r="AA1056" s="429"/>
      <c r="AB1056" s="429"/>
      <c r="AC1056" s="429"/>
      <c r="AD1056" s="429"/>
      <c r="AE1056" s="429"/>
      <c r="AF1056" s="429"/>
      <c r="AG1056" s="429"/>
      <c r="AH1056" s="429"/>
      <c r="AI1056" s="429"/>
      <c r="AJ1056" s="429"/>
      <c r="AK1056" s="429"/>
      <c r="AL1056" s="429"/>
      <c r="AM1056" s="429"/>
      <c r="AN1056" s="429"/>
      <c r="AO1056" s="429"/>
      <c r="AP1056" s="429"/>
      <c r="AQ1056" s="429"/>
      <c r="AR1056" s="429"/>
      <c r="AS1056" s="429"/>
      <c r="AT1056" s="429"/>
      <c r="AU1056" s="429"/>
      <c r="AV1056" s="429"/>
    </row>
    <row r="1057" spans="1:48" s="364" customFormat="1" ht="13.15" customHeight="1" x14ac:dyDescent="0.2">
      <c r="A1057" s="429"/>
      <c r="D1057" s="421"/>
      <c r="F1057" s="422"/>
      <c r="G1057" s="422"/>
      <c r="H1057" s="422"/>
      <c r="I1057" s="422"/>
      <c r="J1057" s="422"/>
      <c r="K1057" s="423"/>
      <c r="M1057" s="429"/>
      <c r="N1057" s="429"/>
      <c r="O1057" s="429"/>
      <c r="P1057" s="429"/>
      <c r="Q1057" s="429"/>
      <c r="R1057" s="429"/>
      <c r="S1057" s="429"/>
      <c r="T1057" s="429"/>
      <c r="U1057" s="429"/>
      <c r="V1057" s="429"/>
      <c r="W1057" s="429"/>
      <c r="X1057" s="429"/>
      <c r="Y1057" s="429"/>
      <c r="Z1057" s="429"/>
      <c r="AA1057" s="429"/>
      <c r="AB1057" s="429"/>
      <c r="AC1057" s="429"/>
      <c r="AD1057" s="429"/>
      <c r="AE1057" s="429"/>
      <c r="AF1057" s="429"/>
      <c r="AG1057" s="429"/>
      <c r="AH1057" s="429"/>
      <c r="AI1057" s="429"/>
      <c r="AJ1057" s="429"/>
      <c r="AK1057" s="429"/>
      <c r="AL1057" s="429"/>
      <c r="AM1057" s="429"/>
      <c r="AN1057" s="429"/>
      <c r="AO1057" s="429"/>
      <c r="AP1057" s="429"/>
      <c r="AQ1057" s="429"/>
      <c r="AR1057" s="429"/>
      <c r="AS1057" s="429"/>
      <c r="AT1057" s="429"/>
      <c r="AU1057" s="429"/>
      <c r="AV1057" s="429"/>
    </row>
    <row r="1058" spans="1:48" s="364" customFormat="1" ht="13.15" customHeight="1" x14ac:dyDescent="0.2">
      <c r="A1058" s="429"/>
      <c r="D1058" s="421"/>
      <c r="F1058" s="422"/>
      <c r="G1058" s="422"/>
      <c r="H1058" s="422"/>
      <c r="I1058" s="422"/>
      <c r="J1058" s="422"/>
      <c r="K1058" s="423"/>
      <c r="M1058" s="429"/>
      <c r="N1058" s="429"/>
      <c r="O1058" s="429"/>
      <c r="P1058" s="429"/>
      <c r="Q1058" s="429"/>
      <c r="R1058" s="429"/>
      <c r="S1058" s="429"/>
      <c r="T1058" s="429"/>
      <c r="U1058" s="429"/>
      <c r="V1058" s="429"/>
      <c r="W1058" s="429"/>
      <c r="X1058" s="429"/>
      <c r="Y1058" s="429"/>
      <c r="Z1058" s="429"/>
      <c r="AA1058" s="429"/>
      <c r="AB1058" s="429"/>
      <c r="AC1058" s="429"/>
      <c r="AD1058" s="429"/>
      <c r="AE1058" s="429"/>
      <c r="AF1058" s="429"/>
      <c r="AG1058" s="429"/>
      <c r="AH1058" s="429"/>
      <c r="AI1058" s="429"/>
      <c r="AJ1058" s="429"/>
      <c r="AK1058" s="429"/>
      <c r="AL1058" s="429"/>
      <c r="AM1058" s="429"/>
      <c r="AN1058" s="429"/>
      <c r="AO1058" s="429"/>
      <c r="AP1058" s="429"/>
      <c r="AQ1058" s="429"/>
      <c r="AR1058" s="429"/>
      <c r="AS1058" s="429"/>
      <c r="AT1058" s="429"/>
      <c r="AU1058" s="429"/>
      <c r="AV1058" s="429"/>
    </row>
    <row r="1059" spans="1:48" s="364" customFormat="1" ht="13.15" customHeight="1" x14ac:dyDescent="0.2">
      <c r="A1059" s="429"/>
      <c r="D1059" s="421"/>
      <c r="F1059" s="422"/>
      <c r="G1059" s="422"/>
      <c r="H1059" s="422"/>
      <c r="I1059" s="422"/>
      <c r="J1059" s="422"/>
      <c r="K1059" s="423"/>
      <c r="M1059" s="429"/>
      <c r="N1059" s="429"/>
      <c r="O1059" s="429"/>
      <c r="P1059" s="429"/>
      <c r="Q1059" s="429"/>
      <c r="R1059" s="429"/>
      <c r="S1059" s="429"/>
      <c r="T1059" s="429"/>
      <c r="U1059" s="429"/>
      <c r="V1059" s="429"/>
      <c r="W1059" s="429"/>
      <c r="X1059" s="429"/>
      <c r="Y1059" s="429"/>
      <c r="Z1059" s="429"/>
      <c r="AA1059" s="429"/>
      <c r="AB1059" s="429"/>
      <c r="AC1059" s="429"/>
      <c r="AD1059" s="429"/>
      <c r="AE1059" s="429"/>
      <c r="AF1059" s="429"/>
      <c r="AG1059" s="429"/>
      <c r="AH1059" s="429"/>
      <c r="AI1059" s="429"/>
      <c r="AJ1059" s="429"/>
      <c r="AK1059" s="429"/>
      <c r="AL1059" s="429"/>
      <c r="AM1059" s="429"/>
      <c r="AN1059" s="429"/>
      <c r="AO1059" s="429"/>
      <c r="AP1059" s="429"/>
      <c r="AQ1059" s="429"/>
      <c r="AR1059" s="429"/>
      <c r="AS1059" s="429"/>
      <c r="AT1059" s="429"/>
      <c r="AU1059" s="429"/>
      <c r="AV1059" s="429"/>
    </row>
    <row r="1060" spans="1:48" s="364" customFormat="1" ht="13.15" customHeight="1" x14ac:dyDescent="0.2">
      <c r="A1060" s="429"/>
      <c r="D1060" s="421"/>
      <c r="F1060" s="422"/>
      <c r="G1060" s="422"/>
      <c r="H1060" s="422"/>
      <c r="I1060" s="422"/>
      <c r="J1060" s="422"/>
      <c r="K1060" s="423"/>
      <c r="M1060" s="429"/>
      <c r="N1060" s="429"/>
      <c r="O1060" s="429"/>
      <c r="P1060" s="429"/>
      <c r="Q1060" s="429"/>
      <c r="R1060" s="429"/>
      <c r="S1060" s="429"/>
      <c r="T1060" s="429"/>
      <c r="U1060" s="429"/>
      <c r="V1060" s="429"/>
      <c r="W1060" s="429"/>
      <c r="X1060" s="429"/>
      <c r="Y1060" s="429"/>
      <c r="Z1060" s="429"/>
      <c r="AA1060" s="429"/>
      <c r="AB1060" s="429"/>
      <c r="AC1060" s="429"/>
      <c r="AD1060" s="429"/>
      <c r="AE1060" s="429"/>
      <c r="AF1060" s="429"/>
      <c r="AG1060" s="429"/>
      <c r="AH1060" s="429"/>
      <c r="AI1060" s="429"/>
      <c r="AJ1060" s="429"/>
      <c r="AK1060" s="429"/>
      <c r="AL1060" s="429"/>
      <c r="AM1060" s="429"/>
      <c r="AN1060" s="429"/>
      <c r="AO1060" s="429"/>
      <c r="AP1060" s="429"/>
      <c r="AQ1060" s="429"/>
      <c r="AR1060" s="429"/>
      <c r="AS1060" s="429"/>
      <c r="AT1060" s="429"/>
      <c r="AU1060" s="429"/>
      <c r="AV1060" s="429"/>
    </row>
    <row r="1061" spans="1:48" s="364" customFormat="1" ht="13.15" customHeight="1" x14ac:dyDescent="0.2">
      <c r="A1061" s="429"/>
      <c r="D1061" s="421"/>
      <c r="F1061" s="422"/>
      <c r="G1061" s="422"/>
      <c r="H1061" s="422"/>
      <c r="I1061" s="422"/>
      <c r="J1061" s="422"/>
      <c r="K1061" s="423"/>
      <c r="M1061" s="429"/>
      <c r="N1061" s="429"/>
      <c r="O1061" s="429"/>
      <c r="P1061" s="429"/>
      <c r="Q1061" s="429"/>
      <c r="R1061" s="429"/>
      <c r="S1061" s="429"/>
      <c r="T1061" s="429"/>
      <c r="U1061" s="429"/>
      <c r="V1061" s="429"/>
      <c r="W1061" s="429"/>
      <c r="X1061" s="429"/>
      <c r="Y1061" s="429"/>
      <c r="Z1061" s="429"/>
      <c r="AA1061" s="429"/>
      <c r="AB1061" s="429"/>
      <c r="AC1061" s="429"/>
      <c r="AD1061" s="429"/>
      <c r="AE1061" s="429"/>
      <c r="AF1061" s="429"/>
      <c r="AG1061" s="429"/>
      <c r="AH1061" s="429"/>
      <c r="AI1061" s="429"/>
      <c r="AJ1061" s="429"/>
      <c r="AK1061" s="429"/>
      <c r="AL1061" s="429"/>
      <c r="AM1061" s="429"/>
      <c r="AN1061" s="429"/>
      <c r="AO1061" s="429"/>
      <c r="AP1061" s="429"/>
      <c r="AQ1061" s="429"/>
      <c r="AR1061" s="429"/>
      <c r="AS1061" s="429"/>
      <c r="AT1061" s="429"/>
      <c r="AU1061" s="429"/>
      <c r="AV1061" s="429"/>
    </row>
    <row r="1062" spans="1:48" s="364" customFormat="1" ht="13.15" customHeight="1" x14ac:dyDescent="0.2">
      <c r="A1062" s="429"/>
      <c r="D1062" s="421"/>
      <c r="F1062" s="422"/>
      <c r="G1062" s="422"/>
      <c r="H1062" s="422"/>
      <c r="I1062" s="422"/>
      <c r="J1062" s="422"/>
      <c r="K1062" s="423"/>
      <c r="M1062" s="429"/>
      <c r="N1062" s="429"/>
      <c r="O1062" s="429"/>
      <c r="P1062" s="429"/>
      <c r="Q1062" s="429"/>
      <c r="R1062" s="429"/>
      <c r="S1062" s="429"/>
      <c r="T1062" s="429"/>
      <c r="U1062" s="429"/>
      <c r="V1062" s="429"/>
      <c r="W1062" s="429"/>
      <c r="X1062" s="429"/>
      <c r="Y1062" s="429"/>
      <c r="Z1062" s="429"/>
      <c r="AA1062" s="429"/>
      <c r="AB1062" s="429"/>
      <c r="AC1062" s="429"/>
      <c r="AD1062" s="429"/>
      <c r="AE1062" s="429"/>
      <c r="AF1062" s="429"/>
      <c r="AG1062" s="429"/>
      <c r="AH1062" s="429"/>
      <c r="AI1062" s="429"/>
      <c r="AJ1062" s="429"/>
      <c r="AK1062" s="429"/>
      <c r="AL1062" s="429"/>
      <c r="AM1062" s="429"/>
      <c r="AN1062" s="429"/>
      <c r="AO1062" s="429"/>
      <c r="AP1062" s="429"/>
      <c r="AQ1062" s="429"/>
      <c r="AR1062" s="429"/>
      <c r="AS1062" s="429"/>
      <c r="AT1062" s="429"/>
      <c r="AU1062" s="429"/>
      <c r="AV1062" s="429"/>
    </row>
    <row r="1063" spans="1:48" s="364" customFormat="1" ht="13.15" customHeight="1" x14ac:dyDescent="0.2">
      <c r="A1063" s="429"/>
      <c r="D1063" s="421"/>
      <c r="F1063" s="422"/>
      <c r="G1063" s="422"/>
      <c r="H1063" s="422"/>
      <c r="I1063" s="422"/>
      <c r="J1063" s="422"/>
      <c r="K1063" s="423"/>
      <c r="M1063" s="429"/>
      <c r="N1063" s="429"/>
      <c r="O1063" s="429"/>
      <c r="P1063" s="429"/>
      <c r="Q1063" s="429"/>
      <c r="R1063" s="429"/>
      <c r="S1063" s="429"/>
      <c r="T1063" s="429"/>
      <c r="U1063" s="429"/>
      <c r="V1063" s="429"/>
      <c r="W1063" s="429"/>
      <c r="X1063" s="429"/>
      <c r="Y1063" s="429"/>
      <c r="Z1063" s="429"/>
      <c r="AA1063" s="429"/>
      <c r="AB1063" s="429"/>
      <c r="AC1063" s="429"/>
      <c r="AD1063" s="429"/>
      <c r="AE1063" s="429"/>
      <c r="AF1063" s="429"/>
      <c r="AG1063" s="429"/>
      <c r="AH1063" s="429"/>
      <c r="AI1063" s="429"/>
      <c r="AJ1063" s="429"/>
      <c r="AK1063" s="429"/>
      <c r="AL1063" s="429"/>
      <c r="AM1063" s="429"/>
      <c r="AN1063" s="429"/>
      <c r="AO1063" s="429"/>
      <c r="AP1063" s="429"/>
      <c r="AQ1063" s="429"/>
      <c r="AR1063" s="429"/>
      <c r="AS1063" s="429"/>
      <c r="AT1063" s="429"/>
      <c r="AU1063" s="429"/>
      <c r="AV1063" s="429"/>
    </row>
    <row r="1064" spans="1:48" s="364" customFormat="1" ht="13.15" customHeight="1" x14ac:dyDescent="0.2">
      <c r="A1064" s="429"/>
      <c r="D1064" s="421"/>
      <c r="F1064" s="422"/>
      <c r="G1064" s="422"/>
      <c r="H1064" s="422"/>
      <c r="I1064" s="422"/>
      <c r="J1064" s="422"/>
      <c r="K1064" s="423"/>
      <c r="M1064" s="429"/>
      <c r="N1064" s="429"/>
      <c r="O1064" s="429"/>
      <c r="P1064" s="429"/>
      <c r="Q1064" s="429"/>
      <c r="R1064" s="429"/>
      <c r="S1064" s="429"/>
      <c r="T1064" s="429"/>
      <c r="U1064" s="429"/>
      <c r="V1064" s="429"/>
      <c r="W1064" s="429"/>
      <c r="X1064" s="429"/>
      <c r="Y1064" s="429"/>
      <c r="Z1064" s="429"/>
      <c r="AA1064" s="429"/>
      <c r="AB1064" s="429"/>
      <c r="AC1064" s="429"/>
      <c r="AD1064" s="429"/>
      <c r="AE1064" s="429"/>
      <c r="AF1064" s="429"/>
      <c r="AG1064" s="429"/>
      <c r="AH1064" s="429"/>
      <c r="AI1064" s="429"/>
      <c r="AJ1064" s="429"/>
      <c r="AK1064" s="429"/>
      <c r="AL1064" s="429"/>
      <c r="AM1064" s="429"/>
      <c r="AN1064" s="429"/>
      <c r="AO1064" s="429"/>
      <c r="AP1064" s="429"/>
      <c r="AQ1064" s="429"/>
      <c r="AR1064" s="429"/>
      <c r="AS1064" s="429"/>
      <c r="AT1064" s="429"/>
      <c r="AU1064" s="429"/>
      <c r="AV1064" s="429"/>
    </row>
    <row r="1065" spans="1:48" s="364" customFormat="1" ht="13.15" customHeight="1" x14ac:dyDescent="0.2">
      <c r="A1065" s="429"/>
      <c r="D1065" s="421"/>
      <c r="F1065" s="422"/>
      <c r="G1065" s="422"/>
      <c r="H1065" s="422"/>
      <c r="I1065" s="422"/>
      <c r="J1065" s="422"/>
      <c r="K1065" s="423"/>
      <c r="M1065" s="429"/>
      <c r="N1065" s="429"/>
      <c r="O1065" s="429"/>
      <c r="P1065" s="429"/>
      <c r="Q1065" s="429"/>
      <c r="R1065" s="429"/>
      <c r="S1065" s="429"/>
      <c r="T1065" s="429"/>
      <c r="U1065" s="429"/>
      <c r="V1065" s="429"/>
      <c r="W1065" s="429"/>
      <c r="X1065" s="429"/>
      <c r="Y1065" s="429"/>
      <c r="Z1065" s="429"/>
      <c r="AA1065" s="429"/>
      <c r="AB1065" s="429"/>
      <c r="AC1065" s="429"/>
      <c r="AD1065" s="429"/>
      <c r="AE1065" s="429"/>
      <c r="AF1065" s="429"/>
      <c r="AG1065" s="429"/>
      <c r="AH1065" s="429"/>
      <c r="AI1065" s="429"/>
      <c r="AJ1065" s="429"/>
      <c r="AK1065" s="429"/>
      <c r="AL1065" s="429"/>
      <c r="AM1065" s="429"/>
      <c r="AN1065" s="429"/>
      <c r="AO1065" s="429"/>
      <c r="AP1065" s="429"/>
      <c r="AQ1065" s="429"/>
      <c r="AR1065" s="429"/>
      <c r="AS1065" s="429"/>
      <c r="AT1065" s="429"/>
      <c r="AU1065" s="429"/>
      <c r="AV1065" s="429"/>
    </row>
    <row r="1066" spans="1:48" s="364" customFormat="1" ht="13.15" customHeight="1" x14ac:dyDescent="0.2">
      <c r="A1066" s="429"/>
      <c r="D1066" s="421"/>
      <c r="F1066" s="422"/>
      <c r="G1066" s="422"/>
      <c r="H1066" s="422"/>
      <c r="I1066" s="422"/>
      <c r="J1066" s="422"/>
      <c r="K1066" s="423"/>
      <c r="M1066" s="429"/>
      <c r="N1066" s="429"/>
      <c r="O1066" s="429"/>
      <c r="P1066" s="429"/>
      <c r="Q1066" s="429"/>
      <c r="R1066" s="429"/>
      <c r="S1066" s="429"/>
      <c r="T1066" s="429"/>
      <c r="U1066" s="429"/>
      <c r="V1066" s="429"/>
      <c r="W1066" s="429"/>
      <c r="X1066" s="429"/>
      <c r="Y1066" s="429"/>
      <c r="Z1066" s="429"/>
      <c r="AA1066" s="429"/>
      <c r="AB1066" s="429"/>
      <c r="AC1066" s="429"/>
      <c r="AD1066" s="429"/>
      <c r="AE1066" s="429"/>
      <c r="AF1066" s="429"/>
      <c r="AG1066" s="429"/>
      <c r="AH1066" s="429"/>
      <c r="AI1066" s="429"/>
      <c r="AJ1066" s="429"/>
      <c r="AK1066" s="429"/>
      <c r="AL1066" s="429"/>
      <c r="AM1066" s="429"/>
      <c r="AN1066" s="429"/>
      <c r="AO1066" s="429"/>
      <c r="AP1066" s="429"/>
      <c r="AQ1066" s="429"/>
      <c r="AR1066" s="429"/>
      <c r="AS1066" s="429"/>
      <c r="AT1066" s="429"/>
      <c r="AU1066" s="429"/>
      <c r="AV1066" s="429"/>
    </row>
    <row r="1067" spans="1:48" s="364" customFormat="1" ht="13.15" customHeight="1" x14ac:dyDescent="0.2">
      <c r="A1067" s="429"/>
      <c r="D1067" s="421"/>
      <c r="F1067" s="422"/>
      <c r="G1067" s="422"/>
      <c r="H1067" s="422"/>
      <c r="I1067" s="422"/>
      <c r="J1067" s="422"/>
      <c r="K1067" s="423"/>
      <c r="M1067" s="429"/>
      <c r="N1067" s="429"/>
      <c r="O1067" s="429"/>
      <c r="P1067" s="429"/>
      <c r="Q1067" s="429"/>
      <c r="R1067" s="429"/>
      <c r="S1067" s="429"/>
      <c r="T1067" s="429"/>
      <c r="U1067" s="429"/>
      <c r="V1067" s="429"/>
      <c r="W1067" s="429"/>
      <c r="X1067" s="429"/>
      <c r="Y1067" s="429"/>
      <c r="Z1067" s="429"/>
      <c r="AA1067" s="429"/>
      <c r="AB1067" s="429"/>
      <c r="AC1067" s="429"/>
      <c r="AD1067" s="429"/>
      <c r="AE1067" s="429"/>
      <c r="AF1067" s="429"/>
      <c r="AG1067" s="429"/>
      <c r="AH1067" s="429"/>
      <c r="AI1067" s="429"/>
      <c r="AJ1067" s="429"/>
      <c r="AK1067" s="429"/>
      <c r="AL1067" s="429"/>
      <c r="AM1067" s="429"/>
      <c r="AN1067" s="429"/>
      <c r="AO1067" s="429"/>
      <c r="AP1067" s="429"/>
      <c r="AQ1067" s="429"/>
      <c r="AR1067" s="429"/>
      <c r="AS1067" s="429"/>
      <c r="AT1067" s="429"/>
      <c r="AU1067" s="429"/>
      <c r="AV1067" s="429"/>
    </row>
    <row r="1068" spans="1:48" s="364" customFormat="1" ht="13.15" customHeight="1" x14ac:dyDescent="0.2">
      <c r="A1068" s="429"/>
      <c r="D1068" s="421"/>
      <c r="F1068" s="422"/>
      <c r="G1068" s="422"/>
      <c r="H1068" s="422"/>
      <c r="I1068" s="422"/>
      <c r="J1068" s="422"/>
      <c r="K1068" s="423"/>
      <c r="M1068" s="429"/>
      <c r="N1068" s="429"/>
      <c r="O1068" s="429"/>
      <c r="P1068" s="429"/>
      <c r="Q1068" s="429"/>
      <c r="R1068" s="429"/>
      <c r="S1068" s="429"/>
      <c r="T1068" s="429"/>
      <c r="U1068" s="429"/>
      <c r="V1068" s="429"/>
      <c r="W1068" s="429"/>
      <c r="X1068" s="429"/>
      <c r="Y1068" s="429"/>
      <c r="Z1068" s="429"/>
      <c r="AA1068" s="429"/>
      <c r="AB1068" s="429"/>
      <c r="AC1068" s="429"/>
      <c r="AD1068" s="429"/>
      <c r="AE1068" s="429"/>
      <c r="AF1068" s="429"/>
      <c r="AG1068" s="429"/>
      <c r="AH1068" s="429"/>
      <c r="AI1068" s="429"/>
      <c r="AJ1068" s="429"/>
      <c r="AK1068" s="429"/>
      <c r="AL1068" s="429"/>
      <c r="AM1068" s="429"/>
      <c r="AN1068" s="429"/>
      <c r="AO1068" s="429"/>
      <c r="AP1068" s="429"/>
      <c r="AQ1068" s="429"/>
      <c r="AR1068" s="429"/>
      <c r="AS1068" s="429"/>
      <c r="AT1068" s="429"/>
      <c r="AU1068" s="429"/>
      <c r="AV1068" s="429"/>
    </row>
    <row r="1069" spans="1:48" s="364" customFormat="1" ht="13.15" customHeight="1" x14ac:dyDescent="0.2">
      <c r="A1069" s="429"/>
      <c r="D1069" s="421"/>
      <c r="F1069" s="422"/>
      <c r="G1069" s="422"/>
      <c r="H1069" s="422"/>
      <c r="I1069" s="422"/>
      <c r="J1069" s="422"/>
      <c r="K1069" s="423"/>
      <c r="M1069" s="429"/>
      <c r="N1069" s="429"/>
      <c r="O1069" s="429"/>
      <c r="P1069" s="429"/>
      <c r="Q1069" s="429"/>
      <c r="R1069" s="429"/>
      <c r="S1069" s="429"/>
      <c r="T1069" s="429"/>
      <c r="U1069" s="429"/>
      <c r="V1069" s="429"/>
      <c r="W1069" s="429"/>
      <c r="X1069" s="429"/>
      <c r="Y1069" s="429"/>
      <c r="Z1069" s="429"/>
      <c r="AA1069" s="429"/>
      <c r="AB1069" s="429"/>
      <c r="AC1069" s="429"/>
      <c r="AD1069" s="429"/>
      <c r="AE1069" s="429"/>
      <c r="AF1069" s="429"/>
      <c r="AG1069" s="429"/>
      <c r="AH1069" s="429"/>
      <c r="AI1069" s="429"/>
      <c r="AJ1069" s="429"/>
      <c r="AK1069" s="429"/>
      <c r="AL1069" s="429"/>
      <c r="AM1069" s="429"/>
      <c r="AN1069" s="429"/>
      <c r="AO1069" s="429"/>
      <c r="AP1069" s="429"/>
      <c r="AQ1069" s="429"/>
      <c r="AR1069" s="429"/>
      <c r="AS1069" s="429"/>
      <c r="AT1069" s="429"/>
      <c r="AU1069" s="429"/>
      <c r="AV1069" s="429"/>
    </row>
    <row r="1070" spans="1:48" s="364" customFormat="1" ht="13.15" customHeight="1" x14ac:dyDescent="0.2">
      <c r="A1070" s="429"/>
      <c r="D1070" s="421"/>
      <c r="F1070" s="422"/>
      <c r="G1070" s="422"/>
      <c r="H1070" s="422"/>
      <c r="I1070" s="422"/>
      <c r="J1070" s="422"/>
      <c r="K1070" s="423"/>
      <c r="M1070" s="429"/>
      <c r="N1070" s="429"/>
      <c r="O1070" s="429"/>
      <c r="P1070" s="429"/>
      <c r="Q1070" s="429"/>
      <c r="R1070" s="429"/>
      <c r="S1070" s="429"/>
      <c r="T1070" s="429"/>
      <c r="U1070" s="429"/>
      <c r="V1070" s="429"/>
      <c r="W1070" s="429"/>
      <c r="X1070" s="429"/>
      <c r="Y1070" s="429"/>
      <c r="Z1070" s="429"/>
      <c r="AA1070" s="429"/>
      <c r="AB1070" s="429"/>
      <c r="AC1070" s="429"/>
      <c r="AD1070" s="429"/>
      <c r="AE1070" s="429"/>
      <c r="AF1070" s="429"/>
      <c r="AG1070" s="429"/>
      <c r="AH1070" s="429"/>
      <c r="AI1070" s="429"/>
      <c r="AJ1070" s="429"/>
      <c r="AK1070" s="429"/>
      <c r="AL1070" s="429"/>
      <c r="AM1070" s="429"/>
      <c r="AN1070" s="429"/>
      <c r="AO1070" s="429"/>
      <c r="AP1070" s="429"/>
      <c r="AQ1070" s="429"/>
      <c r="AR1070" s="429"/>
      <c r="AS1070" s="429"/>
      <c r="AT1070" s="429"/>
      <c r="AU1070" s="429"/>
      <c r="AV1070" s="429"/>
    </row>
    <row r="1071" spans="1:48" s="364" customFormat="1" ht="13.15" customHeight="1" x14ac:dyDescent="0.2">
      <c r="A1071" s="429"/>
      <c r="D1071" s="421"/>
      <c r="F1071" s="422"/>
      <c r="G1071" s="422"/>
      <c r="H1071" s="422"/>
      <c r="I1071" s="422"/>
      <c r="J1071" s="422"/>
      <c r="K1071" s="423"/>
      <c r="M1071" s="429"/>
      <c r="N1071" s="429"/>
      <c r="O1071" s="429"/>
      <c r="P1071" s="429"/>
      <c r="Q1071" s="429"/>
      <c r="R1071" s="429"/>
      <c r="S1071" s="429"/>
      <c r="T1071" s="429"/>
      <c r="U1071" s="429"/>
      <c r="V1071" s="429"/>
      <c r="W1071" s="429"/>
      <c r="X1071" s="429"/>
      <c r="Y1071" s="429"/>
      <c r="Z1071" s="429"/>
      <c r="AA1071" s="429"/>
      <c r="AB1071" s="429"/>
      <c r="AC1071" s="429"/>
      <c r="AD1071" s="429"/>
      <c r="AE1071" s="429"/>
      <c r="AF1071" s="429"/>
      <c r="AG1071" s="429"/>
      <c r="AH1071" s="429"/>
      <c r="AI1071" s="429"/>
      <c r="AJ1071" s="429"/>
      <c r="AK1071" s="429"/>
      <c r="AL1071" s="429"/>
      <c r="AM1071" s="429"/>
      <c r="AN1071" s="429"/>
      <c r="AO1071" s="429"/>
      <c r="AP1071" s="429"/>
      <c r="AQ1071" s="429"/>
      <c r="AR1071" s="429"/>
      <c r="AS1071" s="429"/>
      <c r="AT1071" s="429"/>
      <c r="AU1071" s="429"/>
      <c r="AV1071" s="429"/>
    </row>
    <row r="1072" spans="1:48" s="364" customFormat="1" ht="13.15" customHeight="1" x14ac:dyDescent="0.2">
      <c r="A1072" s="429"/>
      <c r="D1072" s="421"/>
      <c r="F1072" s="422"/>
      <c r="G1072" s="422"/>
      <c r="H1072" s="422"/>
      <c r="I1072" s="422"/>
      <c r="J1072" s="422"/>
      <c r="K1072" s="423"/>
      <c r="M1072" s="429"/>
      <c r="N1072" s="429"/>
      <c r="O1072" s="429"/>
      <c r="P1072" s="429"/>
      <c r="Q1072" s="429"/>
      <c r="R1072" s="429"/>
      <c r="S1072" s="429"/>
      <c r="T1072" s="429"/>
      <c r="U1072" s="429"/>
      <c r="V1072" s="429"/>
      <c r="W1072" s="429"/>
      <c r="X1072" s="429"/>
      <c r="Y1072" s="429"/>
      <c r="Z1072" s="429"/>
      <c r="AA1072" s="429"/>
      <c r="AB1072" s="429"/>
      <c r="AC1072" s="429"/>
      <c r="AD1072" s="429"/>
      <c r="AE1072" s="429"/>
      <c r="AF1072" s="429"/>
      <c r="AG1072" s="429"/>
      <c r="AH1072" s="429"/>
      <c r="AI1072" s="429"/>
      <c r="AJ1072" s="429"/>
      <c r="AK1072" s="429"/>
      <c r="AL1072" s="429"/>
      <c r="AM1072" s="429"/>
      <c r="AN1072" s="429"/>
      <c r="AO1072" s="429"/>
      <c r="AP1072" s="429"/>
      <c r="AQ1072" s="429"/>
      <c r="AR1072" s="429"/>
      <c r="AS1072" s="429"/>
      <c r="AT1072" s="429"/>
      <c r="AU1072" s="429"/>
      <c r="AV1072" s="429"/>
    </row>
    <row r="1073" spans="1:48" s="364" customFormat="1" ht="13.15" customHeight="1" x14ac:dyDescent="0.2">
      <c r="A1073" s="429"/>
      <c r="D1073" s="421"/>
      <c r="F1073" s="422"/>
      <c r="G1073" s="422"/>
      <c r="H1073" s="422"/>
      <c r="I1073" s="422"/>
      <c r="J1073" s="422"/>
      <c r="K1073" s="423"/>
      <c r="M1073" s="429"/>
      <c r="N1073" s="429"/>
      <c r="O1073" s="429"/>
      <c r="P1073" s="429"/>
      <c r="Q1073" s="429"/>
      <c r="R1073" s="429"/>
      <c r="S1073" s="429"/>
      <c r="T1073" s="429"/>
      <c r="U1073" s="429"/>
      <c r="V1073" s="429"/>
      <c r="W1073" s="429"/>
      <c r="X1073" s="429"/>
      <c r="Y1073" s="429"/>
      <c r="Z1073" s="429"/>
      <c r="AA1073" s="429"/>
      <c r="AB1073" s="429"/>
      <c r="AC1073" s="429"/>
      <c r="AD1073" s="429"/>
      <c r="AE1073" s="429"/>
      <c r="AF1073" s="429"/>
      <c r="AG1073" s="429"/>
      <c r="AH1073" s="429"/>
      <c r="AI1073" s="429"/>
      <c r="AJ1073" s="429"/>
      <c r="AK1073" s="429"/>
      <c r="AL1073" s="429"/>
      <c r="AM1073" s="429"/>
      <c r="AN1073" s="429"/>
      <c r="AO1073" s="429"/>
      <c r="AP1073" s="429"/>
      <c r="AQ1073" s="429"/>
      <c r="AR1073" s="429"/>
      <c r="AS1073" s="429"/>
      <c r="AT1073" s="429"/>
      <c r="AU1073" s="429"/>
      <c r="AV1073" s="429"/>
    </row>
    <row r="1074" spans="1:48" s="364" customFormat="1" ht="13.15" customHeight="1" x14ac:dyDescent="0.2">
      <c r="A1074" s="429"/>
      <c r="D1074" s="421"/>
      <c r="F1074" s="422"/>
      <c r="G1074" s="422"/>
      <c r="H1074" s="422"/>
      <c r="I1074" s="422"/>
      <c r="J1074" s="422"/>
      <c r="K1074" s="423"/>
      <c r="M1074" s="429"/>
      <c r="N1074" s="429"/>
      <c r="O1074" s="429"/>
      <c r="P1074" s="429"/>
      <c r="Q1074" s="429"/>
      <c r="R1074" s="429"/>
      <c r="S1074" s="429"/>
      <c r="T1074" s="429"/>
      <c r="U1074" s="429"/>
      <c r="V1074" s="429"/>
      <c r="W1074" s="429"/>
      <c r="X1074" s="429"/>
      <c r="Y1074" s="429"/>
      <c r="Z1074" s="429"/>
      <c r="AA1074" s="429"/>
      <c r="AB1074" s="429"/>
      <c r="AC1074" s="429"/>
      <c r="AD1074" s="429"/>
      <c r="AE1074" s="429"/>
      <c r="AF1074" s="429"/>
      <c r="AG1074" s="429"/>
      <c r="AH1074" s="429"/>
      <c r="AI1074" s="429"/>
      <c r="AJ1074" s="429"/>
      <c r="AK1074" s="429"/>
      <c r="AL1074" s="429"/>
      <c r="AM1074" s="429"/>
      <c r="AN1074" s="429"/>
      <c r="AO1074" s="429"/>
      <c r="AP1074" s="429"/>
      <c r="AQ1074" s="429"/>
      <c r="AR1074" s="429"/>
      <c r="AS1074" s="429"/>
      <c r="AT1074" s="429"/>
      <c r="AU1074" s="429"/>
      <c r="AV1074" s="429"/>
    </row>
    <row r="1075" spans="1:48" s="364" customFormat="1" ht="13.15" customHeight="1" x14ac:dyDescent="0.2">
      <c r="A1075" s="429"/>
      <c r="D1075" s="421"/>
      <c r="F1075" s="422"/>
      <c r="G1075" s="422"/>
      <c r="H1075" s="422"/>
      <c r="I1075" s="422"/>
      <c r="J1075" s="422"/>
      <c r="K1075" s="423"/>
      <c r="M1075" s="429"/>
      <c r="N1075" s="429"/>
      <c r="O1075" s="429"/>
      <c r="P1075" s="429"/>
      <c r="Q1075" s="429"/>
      <c r="R1075" s="429"/>
      <c r="S1075" s="429"/>
      <c r="T1075" s="429"/>
      <c r="U1075" s="429"/>
      <c r="V1075" s="429"/>
      <c r="W1075" s="429"/>
      <c r="X1075" s="429"/>
      <c r="Y1075" s="429"/>
      <c r="Z1075" s="429"/>
      <c r="AA1075" s="429"/>
      <c r="AB1075" s="429"/>
      <c r="AC1075" s="429"/>
      <c r="AD1075" s="429"/>
      <c r="AE1075" s="429"/>
      <c r="AF1075" s="429"/>
      <c r="AG1075" s="429"/>
      <c r="AH1075" s="429"/>
      <c r="AI1075" s="429"/>
      <c r="AJ1075" s="429"/>
      <c r="AK1075" s="429"/>
      <c r="AL1075" s="429"/>
      <c r="AM1075" s="429"/>
      <c r="AN1075" s="429"/>
      <c r="AO1075" s="429"/>
      <c r="AP1075" s="429"/>
      <c r="AQ1075" s="429"/>
      <c r="AR1075" s="429"/>
      <c r="AS1075" s="429"/>
      <c r="AT1075" s="429"/>
      <c r="AU1075" s="429"/>
      <c r="AV1075" s="429"/>
    </row>
    <row r="1076" spans="1:48" s="364" customFormat="1" ht="13.15" customHeight="1" x14ac:dyDescent="0.2">
      <c r="A1076" s="429"/>
      <c r="D1076" s="421"/>
      <c r="F1076" s="422"/>
      <c r="G1076" s="422"/>
      <c r="H1076" s="422"/>
      <c r="I1076" s="422"/>
      <c r="J1076" s="422"/>
      <c r="K1076" s="423"/>
      <c r="M1076" s="429"/>
      <c r="N1076" s="429"/>
      <c r="O1076" s="429"/>
      <c r="P1076" s="429"/>
      <c r="Q1076" s="429"/>
      <c r="R1076" s="429"/>
      <c r="S1076" s="429"/>
      <c r="T1076" s="429"/>
      <c r="U1076" s="429"/>
      <c r="V1076" s="429"/>
      <c r="W1076" s="429"/>
      <c r="X1076" s="429"/>
      <c r="Y1076" s="429"/>
      <c r="Z1076" s="429"/>
      <c r="AA1076" s="429"/>
      <c r="AB1076" s="429"/>
      <c r="AC1076" s="429"/>
      <c r="AD1076" s="429"/>
      <c r="AE1076" s="429"/>
      <c r="AF1076" s="429"/>
      <c r="AG1076" s="429"/>
      <c r="AH1076" s="429"/>
      <c r="AI1076" s="429"/>
      <c r="AJ1076" s="429"/>
      <c r="AK1076" s="429"/>
      <c r="AL1076" s="429"/>
      <c r="AM1076" s="429"/>
      <c r="AN1076" s="429"/>
      <c r="AO1076" s="429"/>
      <c r="AP1076" s="429"/>
      <c r="AQ1076" s="429"/>
      <c r="AR1076" s="429"/>
      <c r="AS1076" s="429"/>
      <c r="AT1076" s="429"/>
      <c r="AU1076" s="429"/>
      <c r="AV1076" s="429"/>
    </row>
    <row r="1077" spans="1:48" s="364" customFormat="1" ht="13.15" customHeight="1" x14ac:dyDescent="0.2">
      <c r="A1077" s="429"/>
      <c r="D1077" s="421"/>
      <c r="F1077" s="422"/>
      <c r="G1077" s="422"/>
      <c r="H1077" s="422"/>
      <c r="I1077" s="422"/>
      <c r="J1077" s="422"/>
      <c r="K1077" s="423"/>
      <c r="M1077" s="429"/>
      <c r="N1077" s="429"/>
      <c r="O1077" s="429"/>
      <c r="P1077" s="429"/>
      <c r="Q1077" s="429"/>
      <c r="R1077" s="429"/>
      <c r="S1077" s="429"/>
      <c r="T1077" s="429"/>
      <c r="U1077" s="429"/>
      <c r="V1077" s="429"/>
      <c r="W1077" s="429"/>
      <c r="X1077" s="429"/>
      <c r="Y1077" s="429"/>
      <c r="Z1077" s="429"/>
      <c r="AA1077" s="429"/>
      <c r="AB1077" s="429"/>
      <c r="AC1077" s="429"/>
      <c r="AD1077" s="429"/>
      <c r="AE1077" s="429"/>
      <c r="AF1077" s="429"/>
      <c r="AG1077" s="429"/>
      <c r="AH1077" s="429"/>
      <c r="AI1077" s="429"/>
      <c r="AJ1077" s="429"/>
      <c r="AK1077" s="429"/>
      <c r="AL1077" s="429"/>
      <c r="AM1077" s="429"/>
      <c r="AN1077" s="429"/>
      <c r="AO1077" s="429"/>
      <c r="AP1077" s="429"/>
      <c r="AQ1077" s="429"/>
      <c r="AR1077" s="429"/>
      <c r="AS1077" s="429"/>
      <c r="AT1077" s="429"/>
      <c r="AU1077" s="429"/>
      <c r="AV1077" s="429"/>
    </row>
    <row r="1078" spans="1:48" s="364" customFormat="1" ht="13.15" customHeight="1" x14ac:dyDescent="0.2">
      <c r="A1078" s="429"/>
      <c r="D1078" s="421"/>
      <c r="F1078" s="422"/>
      <c r="G1078" s="422"/>
      <c r="H1078" s="422"/>
      <c r="I1078" s="422"/>
      <c r="J1078" s="422"/>
      <c r="K1078" s="423"/>
      <c r="M1078" s="429"/>
      <c r="N1078" s="429"/>
      <c r="O1078" s="429"/>
      <c r="P1078" s="429"/>
      <c r="Q1078" s="429"/>
      <c r="R1078" s="429"/>
      <c r="S1078" s="429"/>
      <c r="T1078" s="429"/>
      <c r="U1078" s="429"/>
      <c r="V1078" s="429"/>
      <c r="W1078" s="429"/>
      <c r="X1078" s="429"/>
      <c r="Y1078" s="429"/>
      <c r="Z1078" s="429"/>
      <c r="AA1078" s="429"/>
      <c r="AB1078" s="429"/>
      <c r="AC1078" s="429"/>
      <c r="AD1078" s="429"/>
      <c r="AE1078" s="429"/>
      <c r="AF1078" s="429"/>
      <c r="AG1078" s="429"/>
      <c r="AH1078" s="429"/>
      <c r="AI1078" s="429"/>
      <c r="AJ1078" s="429"/>
      <c r="AK1078" s="429"/>
      <c r="AL1078" s="429"/>
      <c r="AM1078" s="429"/>
      <c r="AN1078" s="429"/>
      <c r="AO1078" s="429"/>
      <c r="AP1078" s="429"/>
      <c r="AQ1078" s="429"/>
      <c r="AR1078" s="429"/>
      <c r="AS1078" s="429"/>
      <c r="AT1078" s="429"/>
      <c r="AU1078" s="429"/>
      <c r="AV1078" s="429"/>
    </row>
    <row r="1079" spans="1:48" s="364" customFormat="1" ht="13.15" customHeight="1" x14ac:dyDescent="0.2">
      <c r="A1079" s="429"/>
      <c r="D1079" s="421"/>
      <c r="F1079" s="422"/>
      <c r="G1079" s="422"/>
      <c r="H1079" s="422"/>
      <c r="I1079" s="422"/>
      <c r="J1079" s="422"/>
      <c r="K1079" s="423"/>
      <c r="M1079" s="429"/>
      <c r="N1079" s="429"/>
      <c r="O1079" s="429"/>
      <c r="P1079" s="429"/>
      <c r="Q1079" s="429"/>
      <c r="R1079" s="429"/>
      <c r="S1079" s="429"/>
      <c r="T1079" s="429"/>
      <c r="U1079" s="429"/>
      <c r="V1079" s="429"/>
      <c r="W1079" s="429"/>
      <c r="X1079" s="429"/>
      <c r="Y1079" s="429"/>
      <c r="Z1079" s="429"/>
      <c r="AA1079" s="429"/>
      <c r="AB1079" s="429"/>
      <c r="AC1079" s="429"/>
      <c r="AD1079" s="429"/>
      <c r="AE1079" s="429"/>
      <c r="AF1079" s="429"/>
      <c r="AG1079" s="429"/>
      <c r="AH1079" s="429"/>
      <c r="AI1079" s="429"/>
      <c r="AJ1079" s="429"/>
      <c r="AK1079" s="429"/>
      <c r="AL1079" s="429"/>
      <c r="AM1079" s="429"/>
      <c r="AN1079" s="429"/>
      <c r="AO1079" s="429"/>
      <c r="AP1079" s="429"/>
      <c r="AQ1079" s="429"/>
      <c r="AR1079" s="429"/>
      <c r="AS1079" s="429"/>
      <c r="AT1079" s="429"/>
      <c r="AU1079" s="429"/>
      <c r="AV1079" s="429"/>
    </row>
    <row r="1080" spans="1:48" s="364" customFormat="1" ht="13.15" customHeight="1" x14ac:dyDescent="0.2">
      <c r="A1080" s="429"/>
      <c r="D1080" s="421"/>
      <c r="F1080" s="422"/>
      <c r="G1080" s="422"/>
      <c r="H1080" s="422"/>
      <c r="I1080" s="422"/>
      <c r="J1080" s="422"/>
      <c r="K1080" s="423"/>
      <c r="M1080" s="429"/>
      <c r="N1080" s="429"/>
      <c r="O1080" s="429"/>
      <c r="P1080" s="429"/>
      <c r="Q1080" s="429"/>
      <c r="R1080" s="429"/>
      <c r="S1080" s="429"/>
      <c r="T1080" s="429"/>
      <c r="U1080" s="429"/>
      <c r="V1080" s="429"/>
      <c r="W1080" s="429"/>
      <c r="X1080" s="429"/>
      <c r="Y1080" s="429"/>
      <c r="Z1080" s="429"/>
      <c r="AA1080" s="429"/>
      <c r="AB1080" s="429"/>
      <c r="AC1080" s="429"/>
      <c r="AD1080" s="429"/>
      <c r="AE1080" s="429"/>
      <c r="AF1080" s="429"/>
      <c r="AG1080" s="429"/>
      <c r="AH1080" s="429"/>
      <c r="AI1080" s="429"/>
      <c r="AJ1080" s="429"/>
      <c r="AK1080" s="429"/>
      <c r="AL1080" s="429"/>
      <c r="AM1080" s="429"/>
      <c r="AN1080" s="429"/>
      <c r="AO1080" s="429"/>
      <c r="AP1080" s="429"/>
      <c r="AQ1080" s="429"/>
      <c r="AR1080" s="429"/>
      <c r="AS1080" s="429"/>
      <c r="AT1080" s="429"/>
      <c r="AU1080" s="429"/>
      <c r="AV1080" s="429"/>
    </row>
    <row r="1081" spans="1:48" s="364" customFormat="1" ht="13.15" customHeight="1" x14ac:dyDescent="0.2">
      <c r="A1081" s="429"/>
      <c r="D1081" s="421"/>
      <c r="F1081" s="422"/>
      <c r="G1081" s="422"/>
      <c r="H1081" s="422"/>
      <c r="I1081" s="422"/>
      <c r="J1081" s="422"/>
      <c r="K1081" s="423"/>
      <c r="M1081" s="429"/>
      <c r="N1081" s="429"/>
      <c r="O1081" s="429"/>
      <c r="P1081" s="429"/>
      <c r="Q1081" s="429"/>
      <c r="R1081" s="429"/>
      <c r="S1081" s="429"/>
      <c r="T1081" s="429"/>
      <c r="U1081" s="429"/>
      <c r="V1081" s="429"/>
      <c r="W1081" s="429"/>
      <c r="X1081" s="429"/>
      <c r="Y1081" s="429"/>
      <c r="Z1081" s="429"/>
      <c r="AA1081" s="429"/>
      <c r="AB1081" s="429"/>
      <c r="AC1081" s="429"/>
      <c r="AD1081" s="429"/>
      <c r="AE1081" s="429"/>
      <c r="AF1081" s="429"/>
      <c r="AG1081" s="429"/>
      <c r="AH1081" s="429"/>
      <c r="AI1081" s="429"/>
      <c r="AJ1081" s="429"/>
      <c r="AK1081" s="429"/>
      <c r="AL1081" s="429"/>
      <c r="AM1081" s="429"/>
      <c r="AN1081" s="429"/>
      <c r="AO1081" s="429"/>
      <c r="AP1081" s="429"/>
      <c r="AQ1081" s="429"/>
      <c r="AR1081" s="429"/>
      <c r="AS1081" s="429"/>
      <c r="AT1081" s="429"/>
      <c r="AU1081" s="429"/>
      <c r="AV1081" s="429"/>
    </row>
    <row r="1082" spans="1:48" s="364" customFormat="1" ht="13.15" customHeight="1" x14ac:dyDescent="0.2">
      <c r="A1082" s="429"/>
      <c r="D1082" s="421"/>
      <c r="F1082" s="422"/>
      <c r="G1082" s="422"/>
      <c r="H1082" s="422"/>
      <c r="I1082" s="422"/>
      <c r="J1082" s="422"/>
      <c r="K1082" s="423"/>
      <c r="M1082" s="429"/>
      <c r="N1082" s="429"/>
      <c r="O1082" s="429"/>
      <c r="P1082" s="429"/>
      <c r="Q1082" s="429"/>
      <c r="R1082" s="429"/>
      <c r="S1082" s="429"/>
      <c r="T1082" s="429"/>
      <c r="U1082" s="429"/>
      <c r="V1082" s="429"/>
      <c r="W1082" s="429"/>
      <c r="X1082" s="429"/>
      <c r="Y1082" s="429"/>
      <c r="Z1082" s="429"/>
      <c r="AA1082" s="429"/>
      <c r="AB1082" s="429"/>
      <c r="AC1082" s="429"/>
      <c r="AD1082" s="429"/>
      <c r="AE1082" s="429"/>
      <c r="AF1082" s="429"/>
      <c r="AG1082" s="429"/>
      <c r="AH1082" s="429"/>
      <c r="AI1082" s="429"/>
      <c r="AJ1082" s="429"/>
      <c r="AK1082" s="429"/>
      <c r="AL1082" s="429"/>
      <c r="AM1082" s="429"/>
      <c r="AN1082" s="429"/>
      <c r="AO1082" s="429"/>
      <c r="AP1082" s="429"/>
      <c r="AQ1082" s="429"/>
      <c r="AR1082" s="429"/>
      <c r="AS1082" s="429"/>
      <c r="AT1082" s="429"/>
      <c r="AU1082" s="429"/>
      <c r="AV1082" s="429"/>
    </row>
    <row r="1083" spans="1:48" s="364" customFormat="1" ht="13.15" customHeight="1" x14ac:dyDescent="0.2">
      <c r="A1083" s="429"/>
      <c r="D1083" s="421"/>
      <c r="F1083" s="422"/>
      <c r="G1083" s="422"/>
      <c r="H1083" s="422"/>
      <c r="I1083" s="422"/>
      <c r="J1083" s="422"/>
      <c r="K1083" s="423"/>
      <c r="M1083" s="429"/>
      <c r="N1083" s="429"/>
      <c r="O1083" s="429"/>
      <c r="P1083" s="429"/>
      <c r="Q1083" s="429"/>
      <c r="R1083" s="429"/>
      <c r="S1083" s="429"/>
      <c r="T1083" s="429"/>
      <c r="U1083" s="429"/>
      <c r="V1083" s="429"/>
      <c r="W1083" s="429"/>
      <c r="X1083" s="429"/>
      <c r="Y1083" s="429"/>
      <c r="Z1083" s="429"/>
      <c r="AA1083" s="429"/>
      <c r="AB1083" s="429"/>
      <c r="AC1083" s="429"/>
      <c r="AD1083" s="429"/>
      <c r="AE1083" s="429"/>
      <c r="AF1083" s="429"/>
      <c r="AG1083" s="429"/>
      <c r="AH1083" s="429"/>
      <c r="AI1083" s="429"/>
      <c r="AJ1083" s="429"/>
      <c r="AK1083" s="429"/>
      <c r="AL1083" s="429"/>
      <c r="AM1083" s="429"/>
      <c r="AN1083" s="429"/>
      <c r="AO1083" s="429"/>
      <c r="AP1083" s="429"/>
      <c r="AQ1083" s="429"/>
      <c r="AR1083" s="429"/>
      <c r="AS1083" s="429"/>
      <c r="AT1083" s="429"/>
      <c r="AU1083" s="429"/>
      <c r="AV1083" s="429"/>
    </row>
    <row r="1084" spans="1:48" s="364" customFormat="1" ht="13.15" customHeight="1" x14ac:dyDescent="0.2">
      <c r="A1084" s="429"/>
      <c r="D1084" s="421"/>
      <c r="F1084" s="422"/>
      <c r="G1084" s="422"/>
      <c r="H1084" s="422"/>
      <c r="I1084" s="422"/>
      <c r="J1084" s="422"/>
      <c r="K1084" s="423"/>
      <c r="M1084" s="429"/>
      <c r="N1084" s="429"/>
      <c r="O1084" s="429"/>
      <c r="P1084" s="429"/>
      <c r="Q1084" s="429"/>
      <c r="R1084" s="429"/>
      <c r="S1084" s="429"/>
      <c r="T1084" s="429"/>
      <c r="U1084" s="429"/>
      <c r="V1084" s="429"/>
      <c r="W1084" s="429"/>
      <c r="X1084" s="429"/>
      <c r="Y1084" s="429"/>
      <c r="Z1084" s="429"/>
      <c r="AA1084" s="429"/>
      <c r="AB1084" s="429"/>
      <c r="AC1084" s="429"/>
      <c r="AD1084" s="429"/>
      <c r="AE1084" s="429"/>
      <c r="AF1084" s="429"/>
      <c r="AG1084" s="429"/>
      <c r="AH1084" s="429"/>
      <c r="AI1084" s="429"/>
      <c r="AJ1084" s="429"/>
      <c r="AK1084" s="429"/>
      <c r="AL1084" s="429"/>
      <c r="AM1084" s="429"/>
      <c r="AN1084" s="429"/>
      <c r="AO1084" s="429"/>
      <c r="AP1084" s="429"/>
      <c r="AQ1084" s="429"/>
      <c r="AR1084" s="429"/>
      <c r="AS1084" s="429"/>
      <c r="AT1084" s="429"/>
      <c r="AU1084" s="429"/>
      <c r="AV1084" s="429"/>
    </row>
    <row r="1085" spans="1:48" s="364" customFormat="1" ht="13.15" customHeight="1" x14ac:dyDescent="0.2">
      <c r="A1085" s="429"/>
      <c r="D1085" s="421"/>
      <c r="F1085" s="422"/>
      <c r="G1085" s="422"/>
      <c r="H1085" s="422"/>
      <c r="I1085" s="422"/>
      <c r="J1085" s="422"/>
      <c r="K1085" s="423"/>
      <c r="M1085" s="429"/>
      <c r="N1085" s="429"/>
      <c r="O1085" s="429"/>
      <c r="P1085" s="429"/>
      <c r="Q1085" s="429"/>
      <c r="R1085" s="429"/>
      <c r="S1085" s="429"/>
      <c r="T1085" s="429"/>
      <c r="U1085" s="429"/>
      <c r="V1085" s="429"/>
      <c r="W1085" s="429"/>
      <c r="X1085" s="429"/>
      <c r="Y1085" s="429"/>
      <c r="Z1085" s="429"/>
      <c r="AA1085" s="429"/>
      <c r="AB1085" s="429"/>
      <c r="AC1085" s="429"/>
      <c r="AD1085" s="429"/>
      <c r="AE1085" s="429"/>
      <c r="AF1085" s="429"/>
      <c r="AG1085" s="429"/>
      <c r="AH1085" s="429"/>
      <c r="AI1085" s="429"/>
      <c r="AJ1085" s="429"/>
      <c r="AK1085" s="429"/>
      <c r="AL1085" s="429"/>
      <c r="AM1085" s="429"/>
      <c r="AN1085" s="429"/>
      <c r="AO1085" s="429"/>
      <c r="AP1085" s="429"/>
      <c r="AQ1085" s="429"/>
      <c r="AR1085" s="429"/>
      <c r="AS1085" s="429"/>
      <c r="AT1085" s="429"/>
      <c r="AU1085" s="429"/>
      <c r="AV1085" s="429"/>
    </row>
    <row r="1086" spans="1:48" s="364" customFormat="1" ht="13.15" customHeight="1" x14ac:dyDescent="0.2">
      <c r="A1086" s="429"/>
      <c r="D1086" s="421"/>
      <c r="F1086" s="422"/>
      <c r="G1086" s="422"/>
      <c r="H1086" s="422"/>
      <c r="I1086" s="422"/>
      <c r="J1086" s="422"/>
      <c r="K1086" s="423"/>
      <c r="M1086" s="429"/>
      <c r="N1086" s="429"/>
      <c r="O1086" s="429"/>
      <c r="P1086" s="429"/>
      <c r="Q1086" s="429"/>
      <c r="R1086" s="429"/>
      <c r="S1086" s="429"/>
      <c r="T1086" s="429"/>
      <c r="U1086" s="429"/>
      <c r="V1086" s="429"/>
      <c r="W1086" s="429"/>
      <c r="X1086" s="429"/>
      <c r="Y1086" s="429"/>
      <c r="Z1086" s="429"/>
      <c r="AA1086" s="429"/>
      <c r="AB1086" s="429"/>
      <c r="AC1086" s="429"/>
      <c r="AD1086" s="429"/>
      <c r="AE1086" s="429"/>
      <c r="AF1086" s="429"/>
      <c r="AG1086" s="429"/>
      <c r="AH1086" s="429"/>
      <c r="AI1086" s="429"/>
      <c r="AJ1086" s="429"/>
      <c r="AK1086" s="429"/>
      <c r="AL1086" s="429"/>
      <c r="AM1086" s="429"/>
      <c r="AN1086" s="429"/>
      <c r="AO1086" s="429"/>
      <c r="AP1086" s="429"/>
      <c r="AQ1086" s="429"/>
      <c r="AR1086" s="429"/>
      <c r="AS1086" s="429"/>
      <c r="AT1086" s="429"/>
      <c r="AU1086" s="429"/>
      <c r="AV1086" s="429"/>
    </row>
    <row r="1087" spans="1:48" s="364" customFormat="1" ht="13.15" customHeight="1" x14ac:dyDescent="0.2">
      <c r="A1087" s="429"/>
      <c r="D1087" s="421"/>
      <c r="F1087" s="422"/>
      <c r="G1087" s="422"/>
      <c r="H1087" s="422"/>
      <c r="I1087" s="422"/>
      <c r="J1087" s="422"/>
      <c r="K1087" s="423"/>
      <c r="M1087" s="429"/>
      <c r="N1087" s="429"/>
      <c r="O1087" s="429"/>
      <c r="P1087" s="429"/>
      <c r="Q1087" s="429"/>
      <c r="R1087" s="429"/>
      <c r="S1087" s="429"/>
      <c r="T1087" s="429"/>
      <c r="U1087" s="429"/>
      <c r="V1087" s="429"/>
      <c r="W1087" s="429"/>
      <c r="X1087" s="429"/>
      <c r="Y1087" s="429"/>
      <c r="Z1087" s="429"/>
      <c r="AA1087" s="429"/>
      <c r="AB1087" s="429"/>
      <c r="AC1087" s="429"/>
      <c r="AD1087" s="429"/>
      <c r="AE1087" s="429"/>
      <c r="AF1087" s="429"/>
      <c r="AG1087" s="429"/>
      <c r="AH1087" s="429"/>
      <c r="AI1087" s="429"/>
      <c r="AJ1087" s="429"/>
      <c r="AK1087" s="429"/>
      <c r="AL1087" s="429"/>
      <c r="AM1087" s="429"/>
      <c r="AN1087" s="429"/>
      <c r="AO1087" s="429"/>
      <c r="AP1087" s="429"/>
      <c r="AQ1087" s="429"/>
      <c r="AR1087" s="429"/>
      <c r="AS1087" s="429"/>
      <c r="AT1087" s="429"/>
      <c r="AU1087" s="429"/>
      <c r="AV1087" s="429"/>
    </row>
    <row r="1088" spans="1:48" s="364" customFormat="1" ht="13.15" customHeight="1" x14ac:dyDescent="0.2">
      <c r="A1088" s="429"/>
      <c r="D1088" s="421"/>
      <c r="F1088" s="422"/>
      <c r="G1088" s="422"/>
      <c r="H1088" s="422"/>
      <c r="I1088" s="422"/>
      <c r="J1088" s="422"/>
      <c r="K1088" s="423"/>
      <c r="M1088" s="429"/>
      <c r="N1088" s="429"/>
      <c r="O1088" s="429"/>
      <c r="P1088" s="429"/>
      <c r="Q1088" s="429"/>
      <c r="R1088" s="429"/>
      <c r="S1088" s="429"/>
      <c r="T1088" s="429"/>
      <c r="U1088" s="429"/>
      <c r="V1088" s="429"/>
      <c r="W1088" s="429"/>
      <c r="X1088" s="429"/>
      <c r="Y1088" s="429"/>
      <c r="Z1088" s="429"/>
      <c r="AA1088" s="429"/>
      <c r="AB1088" s="429"/>
      <c r="AC1088" s="429"/>
      <c r="AD1088" s="429"/>
      <c r="AE1088" s="429"/>
      <c r="AF1088" s="429"/>
      <c r="AG1088" s="429"/>
      <c r="AH1088" s="429"/>
      <c r="AI1088" s="429"/>
      <c r="AJ1088" s="429"/>
      <c r="AK1088" s="429"/>
      <c r="AL1088" s="429"/>
      <c r="AM1088" s="429"/>
      <c r="AN1088" s="429"/>
      <c r="AO1088" s="429"/>
      <c r="AP1088" s="429"/>
      <c r="AQ1088" s="429"/>
      <c r="AR1088" s="429"/>
      <c r="AS1088" s="429"/>
      <c r="AT1088" s="429"/>
      <c r="AU1088" s="429"/>
      <c r="AV1088" s="429"/>
    </row>
    <row r="1089" spans="1:48" s="364" customFormat="1" ht="13.15" customHeight="1" x14ac:dyDescent="0.2">
      <c r="A1089" s="429"/>
      <c r="D1089" s="421"/>
      <c r="F1089" s="422"/>
      <c r="G1089" s="422"/>
      <c r="H1089" s="422"/>
      <c r="I1089" s="422"/>
      <c r="J1089" s="422"/>
      <c r="K1089" s="423"/>
      <c r="M1089" s="429"/>
      <c r="N1089" s="429"/>
      <c r="O1089" s="429"/>
      <c r="P1089" s="429"/>
      <c r="Q1089" s="429"/>
      <c r="R1089" s="429"/>
      <c r="S1089" s="429"/>
      <c r="T1089" s="429"/>
      <c r="U1089" s="429"/>
      <c r="V1089" s="429"/>
      <c r="W1089" s="429"/>
      <c r="X1089" s="429"/>
      <c r="Y1089" s="429"/>
      <c r="Z1089" s="429"/>
      <c r="AA1089" s="429"/>
      <c r="AB1089" s="429"/>
      <c r="AC1089" s="429"/>
      <c r="AD1089" s="429"/>
      <c r="AE1089" s="429"/>
      <c r="AF1089" s="429"/>
      <c r="AG1089" s="429"/>
      <c r="AH1089" s="429"/>
      <c r="AI1089" s="429"/>
      <c r="AJ1089" s="429"/>
      <c r="AK1089" s="429"/>
      <c r="AL1089" s="429"/>
      <c r="AM1089" s="429"/>
      <c r="AN1089" s="429"/>
      <c r="AO1089" s="429"/>
      <c r="AP1089" s="429"/>
      <c r="AQ1089" s="429"/>
      <c r="AR1089" s="429"/>
      <c r="AS1089" s="429"/>
      <c r="AT1089" s="429"/>
      <c r="AU1089" s="429"/>
      <c r="AV1089" s="429"/>
    </row>
    <row r="1090" spans="1:48" s="364" customFormat="1" ht="13.15" customHeight="1" x14ac:dyDescent="0.2">
      <c r="A1090" s="429"/>
      <c r="D1090" s="421"/>
      <c r="F1090" s="422"/>
      <c r="G1090" s="422"/>
      <c r="H1090" s="422"/>
      <c r="I1090" s="422"/>
      <c r="J1090" s="422"/>
      <c r="K1090" s="423"/>
      <c r="M1090" s="429"/>
      <c r="N1090" s="429"/>
      <c r="O1090" s="429"/>
      <c r="P1090" s="429"/>
      <c r="Q1090" s="429"/>
      <c r="R1090" s="429"/>
      <c r="S1090" s="429"/>
      <c r="T1090" s="429"/>
      <c r="U1090" s="429"/>
      <c r="V1090" s="429"/>
      <c r="W1090" s="429"/>
      <c r="X1090" s="429"/>
      <c r="Y1090" s="429"/>
      <c r="Z1090" s="429"/>
      <c r="AA1090" s="429"/>
      <c r="AB1090" s="429"/>
      <c r="AC1090" s="429"/>
      <c r="AD1090" s="429"/>
      <c r="AE1090" s="429"/>
      <c r="AF1090" s="429"/>
      <c r="AG1090" s="429"/>
      <c r="AH1090" s="429"/>
      <c r="AI1090" s="429"/>
      <c r="AJ1090" s="429"/>
      <c r="AK1090" s="429"/>
      <c r="AL1090" s="429"/>
      <c r="AM1090" s="429"/>
      <c r="AN1090" s="429"/>
      <c r="AO1090" s="429"/>
      <c r="AP1090" s="429"/>
      <c r="AQ1090" s="429"/>
      <c r="AR1090" s="429"/>
      <c r="AS1090" s="429"/>
      <c r="AT1090" s="429"/>
      <c r="AU1090" s="429"/>
      <c r="AV1090" s="429"/>
    </row>
    <row r="1091" spans="1:48" s="364" customFormat="1" ht="13.15" customHeight="1" x14ac:dyDescent="0.2">
      <c r="A1091" s="429"/>
      <c r="D1091" s="421"/>
      <c r="F1091" s="422"/>
      <c r="G1091" s="422"/>
      <c r="H1091" s="422"/>
      <c r="I1091" s="422"/>
      <c r="J1091" s="422"/>
      <c r="K1091" s="423"/>
      <c r="M1091" s="429"/>
      <c r="N1091" s="429"/>
      <c r="O1091" s="429"/>
      <c r="P1091" s="429"/>
      <c r="Q1091" s="429"/>
      <c r="R1091" s="429"/>
      <c r="S1091" s="429"/>
      <c r="T1091" s="429"/>
      <c r="U1091" s="429"/>
      <c r="V1091" s="429"/>
      <c r="W1091" s="429"/>
      <c r="X1091" s="429"/>
      <c r="Y1091" s="429"/>
      <c r="Z1091" s="429"/>
      <c r="AA1091" s="429"/>
      <c r="AB1091" s="429"/>
      <c r="AC1091" s="429"/>
      <c r="AD1091" s="429"/>
      <c r="AE1091" s="429"/>
      <c r="AF1091" s="429"/>
      <c r="AG1091" s="429"/>
      <c r="AH1091" s="429"/>
      <c r="AI1091" s="429"/>
      <c r="AJ1091" s="429"/>
      <c r="AK1091" s="429"/>
      <c r="AL1091" s="429"/>
      <c r="AM1091" s="429"/>
      <c r="AN1091" s="429"/>
      <c r="AO1091" s="429"/>
      <c r="AP1091" s="429"/>
      <c r="AQ1091" s="429"/>
      <c r="AR1091" s="429"/>
      <c r="AS1091" s="429"/>
      <c r="AT1091" s="429"/>
      <c r="AU1091" s="429"/>
      <c r="AV1091" s="429"/>
    </row>
    <row r="1092" spans="1:48" s="364" customFormat="1" ht="13.15" customHeight="1" x14ac:dyDescent="0.2">
      <c r="A1092" s="429"/>
      <c r="D1092" s="421"/>
      <c r="F1092" s="422"/>
      <c r="G1092" s="422"/>
      <c r="H1092" s="422"/>
      <c r="I1092" s="422"/>
      <c r="J1092" s="422"/>
      <c r="K1092" s="423"/>
      <c r="M1092" s="429"/>
      <c r="N1092" s="429"/>
      <c r="O1092" s="429"/>
      <c r="P1092" s="429"/>
      <c r="Q1092" s="429"/>
      <c r="R1092" s="429"/>
      <c r="S1092" s="429"/>
      <c r="T1092" s="429"/>
      <c r="U1092" s="429"/>
      <c r="V1092" s="429"/>
      <c r="W1092" s="429"/>
      <c r="X1092" s="429"/>
      <c r="Y1092" s="429"/>
      <c r="Z1092" s="429"/>
      <c r="AA1092" s="429"/>
      <c r="AB1092" s="429"/>
      <c r="AC1092" s="429"/>
      <c r="AD1092" s="429"/>
      <c r="AE1092" s="429"/>
      <c r="AF1092" s="429"/>
      <c r="AG1092" s="429"/>
      <c r="AH1092" s="429"/>
      <c r="AI1092" s="429"/>
      <c r="AJ1092" s="429"/>
      <c r="AK1092" s="429"/>
      <c r="AL1092" s="429"/>
      <c r="AM1092" s="429"/>
      <c r="AN1092" s="429"/>
      <c r="AO1092" s="429"/>
      <c r="AP1092" s="429"/>
      <c r="AQ1092" s="429"/>
      <c r="AR1092" s="429"/>
      <c r="AS1092" s="429"/>
      <c r="AT1092" s="429"/>
      <c r="AU1092" s="429"/>
      <c r="AV1092" s="429"/>
    </row>
    <row r="1093" spans="1:48" s="364" customFormat="1" ht="13.15" customHeight="1" x14ac:dyDescent="0.2">
      <c r="A1093" s="429"/>
      <c r="D1093" s="421"/>
      <c r="F1093" s="422"/>
      <c r="G1093" s="422"/>
      <c r="H1093" s="422"/>
      <c r="I1093" s="422"/>
      <c r="J1093" s="422"/>
      <c r="K1093" s="423"/>
      <c r="M1093" s="429"/>
      <c r="N1093" s="429"/>
      <c r="O1093" s="429"/>
      <c r="P1093" s="429"/>
      <c r="Q1093" s="429"/>
      <c r="R1093" s="429"/>
      <c r="S1093" s="429"/>
      <c r="T1093" s="429"/>
      <c r="U1093" s="429"/>
      <c r="V1093" s="429"/>
      <c r="W1093" s="429"/>
      <c r="X1093" s="429"/>
      <c r="Y1093" s="429"/>
      <c r="Z1093" s="429"/>
      <c r="AA1093" s="429"/>
      <c r="AB1093" s="429"/>
      <c r="AC1093" s="429"/>
      <c r="AD1093" s="429"/>
      <c r="AE1093" s="429"/>
      <c r="AF1093" s="429"/>
      <c r="AG1093" s="429"/>
      <c r="AH1093" s="429"/>
      <c r="AI1093" s="429"/>
      <c r="AJ1093" s="429"/>
      <c r="AK1093" s="429"/>
      <c r="AL1093" s="429"/>
      <c r="AM1093" s="429"/>
      <c r="AN1093" s="429"/>
      <c r="AO1093" s="429"/>
      <c r="AP1093" s="429"/>
      <c r="AQ1093" s="429"/>
      <c r="AR1093" s="429"/>
      <c r="AS1093" s="429"/>
      <c r="AT1093" s="429"/>
      <c r="AU1093" s="429"/>
      <c r="AV1093" s="429"/>
    </row>
    <row r="1094" spans="1:48" s="364" customFormat="1" ht="13.15" customHeight="1" x14ac:dyDescent="0.2">
      <c r="A1094" s="429"/>
      <c r="D1094" s="421"/>
      <c r="F1094" s="422"/>
      <c r="G1094" s="422"/>
      <c r="H1094" s="422"/>
      <c r="I1094" s="422"/>
      <c r="J1094" s="422"/>
      <c r="K1094" s="423"/>
      <c r="M1094" s="429"/>
      <c r="N1094" s="429"/>
      <c r="O1094" s="429"/>
      <c r="P1094" s="429"/>
      <c r="Q1094" s="429"/>
      <c r="R1094" s="429"/>
      <c r="S1094" s="429"/>
      <c r="T1094" s="429"/>
      <c r="U1094" s="429"/>
      <c r="V1094" s="429"/>
      <c r="W1094" s="429"/>
      <c r="X1094" s="429"/>
      <c r="Y1094" s="429"/>
      <c r="Z1094" s="429"/>
      <c r="AA1094" s="429"/>
      <c r="AB1094" s="429"/>
      <c r="AC1094" s="429"/>
      <c r="AD1094" s="429"/>
      <c r="AE1094" s="429"/>
      <c r="AF1094" s="429"/>
      <c r="AG1094" s="429"/>
      <c r="AH1094" s="429"/>
      <c r="AI1094" s="429"/>
      <c r="AJ1094" s="429"/>
      <c r="AK1094" s="429"/>
      <c r="AL1094" s="429"/>
      <c r="AM1094" s="429"/>
      <c r="AN1094" s="429"/>
      <c r="AO1094" s="429"/>
      <c r="AP1094" s="429"/>
      <c r="AQ1094" s="429"/>
      <c r="AR1094" s="429"/>
      <c r="AS1094" s="429"/>
      <c r="AT1094" s="429"/>
      <c r="AU1094" s="429"/>
      <c r="AV1094" s="429"/>
    </row>
    <row r="1095" spans="1:48" s="364" customFormat="1" ht="13.15" customHeight="1" x14ac:dyDescent="0.2">
      <c r="A1095" s="429"/>
      <c r="D1095" s="421"/>
      <c r="F1095" s="422"/>
      <c r="G1095" s="422"/>
      <c r="H1095" s="422"/>
      <c r="I1095" s="422"/>
      <c r="J1095" s="422"/>
      <c r="K1095" s="423"/>
      <c r="M1095" s="429"/>
      <c r="N1095" s="429"/>
      <c r="O1095" s="429"/>
      <c r="P1095" s="429"/>
      <c r="Q1095" s="429"/>
      <c r="R1095" s="429"/>
      <c r="S1095" s="429"/>
      <c r="T1095" s="429"/>
      <c r="U1095" s="429"/>
      <c r="V1095" s="429"/>
      <c r="W1095" s="429"/>
      <c r="X1095" s="429"/>
      <c r="Y1095" s="429"/>
      <c r="Z1095" s="429"/>
      <c r="AA1095" s="429"/>
      <c r="AB1095" s="429"/>
      <c r="AC1095" s="429"/>
      <c r="AD1095" s="429"/>
      <c r="AE1095" s="429"/>
      <c r="AF1095" s="429"/>
      <c r="AG1095" s="429"/>
      <c r="AH1095" s="429"/>
      <c r="AI1095" s="429"/>
      <c r="AJ1095" s="429"/>
      <c r="AK1095" s="429"/>
      <c r="AL1095" s="429"/>
      <c r="AM1095" s="429"/>
      <c r="AN1095" s="429"/>
      <c r="AO1095" s="429"/>
      <c r="AP1095" s="429"/>
      <c r="AQ1095" s="429"/>
      <c r="AR1095" s="429"/>
      <c r="AS1095" s="429"/>
      <c r="AT1095" s="429"/>
      <c r="AU1095" s="429"/>
      <c r="AV1095" s="429"/>
    </row>
    <row r="1096" spans="1:48" s="364" customFormat="1" ht="13.15" customHeight="1" x14ac:dyDescent="0.2">
      <c r="A1096" s="429"/>
      <c r="D1096" s="421"/>
      <c r="F1096" s="422"/>
      <c r="G1096" s="422"/>
      <c r="H1096" s="422"/>
      <c r="I1096" s="422"/>
      <c r="J1096" s="422"/>
      <c r="K1096" s="423"/>
      <c r="M1096" s="429"/>
      <c r="N1096" s="429"/>
      <c r="O1096" s="429"/>
      <c r="P1096" s="429"/>
      <c r="Q1096" s="429"/>
      <c r="R1096" s="429"/>
      <c r="S1096" s="429"/>
      <c r="T1096" s="429"/>
      <c r="U1096" s="429"/>
      <c r="V1096" s="429"/>
      <c r="W1096" s="429"/>
      <c r="X1096" s="429"/>
      <c r="Y1096" s="429"/>
      <c r="Z1096" s="429"/>
      <c r="AA1096" s="429"/>
      <c r="AB1096" s="429"/>
      <c r="AC1096" s="429"/>
      <c r="AD1096" s="429"/>
      <c r="AE1096" s="429"/>
      <c r="AF1096" s="429"/>
      <c r="AG1096" s="429"/>
      <c r="AH1096" s="429"/>
      <c r="AI1096" s="429"/>
      <c r="AJ1096" s="429"/>
      <c r="AK1096" s="429"/>
      <c r="AL1096" s="429"/>
      <c r="AM1096" s="429"/>
      <c r="AN1096" s="429"/>
      <c r="AO1096" s="429"/>
      <c r="AP1096" s="429"/>
      <c r="AQ1096" s="429"/>
      <c r="AR1096" s="429"/>
      <c r="AS1096" s="429"/>
      <c r="AT1096" s="429"/>
      <c r="AU1096" s="429"/>
      <c r="AV1096" s="429"/>
    </row>
    <row r="1097" spans="1:48" s="364" customFormat="1" ht="13.15" customHeight="1" x14ac:dyDescent="0.2">
      <c r="A1097" s="429"/>
      <c r="D1097" s="421"/>
      <c r="F1097" s="422"/>
      <c r="G1097" s="422"/>
      <c r="H1097" s="422"/>
      <c r="I1097" s="422"/>
      <c r="J1097" s="422"/>
      <c r="K1097" s="423"/>
      <c r="M1097" s="429"/>
      <c r="N1097" s="429"/>
      <c r="O1097" s="429"/>
      <c r="P1097" s="429"/>
      <c r="Q1097" s="429"/>
      <c r="R1097" s="429"/>
      <c r="S1097" s="429"/>
      <c r="T1097" s="429"/>
      <c r="U1097" s="429"/>
      <c r="V1097" s="429"/>
      <c r="W1097" s="429"/>
      <c r="X1097" s="429"/>
      <c r="Y1097" s="429"/>
      <c r="Z1097" s="429"/>
      <c r="AA1097" s="429"/>
      <c r="AB1097" s="429"/>
      <c r="AC1097" s="429"/>
      <c r="AD1097" s="429"/>
      <c r="AE1097" s="429"/>
      <c r="AF1097" s="429"/>
      <c r="AG1097" s="429"/>
      <c r="AH1097" s="429"/>
      <c r="AI1097" s="429"/>
      <c r="AJ1097" s="429"/>
      <c r="AK1097" s="429"/>
      <c r="AL1097" s="429"/>
      <c r="AM1097" s="429"/>
      <c r="AN1097" s="429"/>
      <c r="AO1097" s="429"/>
      <c r="AP1097" s="429"/>
      <c r="AQ1097" s="429"/>
      <c r="AR1097" s="429"/>
      <c r="AS1097" s="429"/>
      <c r="AT1097" s="429"/>
      <c r="AU1097" s="429"/>
      <c r="AV1097" s="429"/>
    </row>
    <row r="1098" spans="1:48" s="364" customFormat="1" ht="13.15" customHeight="1" x14ac:dyDescent="0.2">
      <c r="A1098" s="429"/>
      <c r="D1098" s="421"/>
      <c r="F1098" s="422"/>
      <c r="G1098" s="422"/>
      <c r="H1098" s="422"/>
      <c r="I1098" s="422"/>
      <c r="J1098" s="422"/>
      <c r="K1098" s="423"/>
      <c r="M1098" s="429"/>
      <c r="N1098" s="429"/>
      <c r="O1098" s="429"/>
      <c r="P1098" s="429"/>
      <c r="Q1098" s="429"/>
      <c r="R1098" s="429"/>
      <c r="S1098" s="429"/>
      <c r="T1098" s="429"/>
      <c r="U1098" s="429"/>
      <c r="V1098" s="429"/>
      <c r="W1098" s="429"/>
      <c r="X1098" s="429"/>
      <c r="Y1098" s="429"/>
      <c r="Z1098" s="429"/>
      <c r="AA1098" s="429"/>
      <c r="AB1098" s="429"/>
      <c r="AC1098" s="429"/>
      <c r="AD1098" s="429"/>
      <c r="AE1098" s="429"/>
      <c r="AF1098" s="429"/>
      <c r="AG1098" s="429"/>
      <c r="AH1098" s="429"/>
      <c r="AI1098" s="429"/>
      <c r="AJ1098" s="429"/>
      <c r="AK1098" s="429"/>
      <c r="AL1098" s="429"/>
      <c r="AM1098" s="429"/>
      <c r="AN1098" s="429"/>
      <c r="AO1098" s="429"/>
      <c r="AP1098" s="429"/>
      <c r="AQ1098" s="429"/>
      <c r="AR1098" s="429"/>
      <c r="AS1098" s="429"/>
      <c r="AT1098" s="429"/>
      <c r="AU1098" s="429"/>
      <c r="AV1098" s="429"/>
    </row>
    <row r="1099" spans="1:48" s="364" customFormat="1" ht="13.15" customHeight="1" x14ac:dyDescent="0.2">
      <c r="A1099" s="429"/>
      <c r="D1099" s="421"/>
      <c r="F1099" s="422"/>
      <c r="G1099" s="422"/>
      <c r="H1099" s="422"/>
      <c r="I1099" s="422"/>
      <c r="J1099" s="422"/>
      <c r="K1099" s="423"/>
      <c r="M1099" s="429"/>
      <c r="N1099" s="429"/>
      <c r="O1099" s="429"/>
      <c r="P1099" s="429"/>
      <c r="Q1099" s="429"/>
      <c r="R1099" s="429"/>
      <c r="S1099" s="429"/>
      <c r="T1099" s="429"/>
      <c r="U1099" s="429"/>
      <c r="V1099" s="429"/>
      <c r="W1099" s="429"/>
      <c r="X1099" s="429"/>
      <c r="Y1099" s="429"/>
      <c r="Z1099" s="429"/>
      <c r="AA1099" s="429"/>
      <c r="AB1099" s="429"/>
      <c r="AC1099" s="429"/>
      <c r="AD1099" s="429"/>
      <c r="AE1099" s="429"/>
      <c r="AF1099" s="429"/>
      <c r="AG1099" s="429"/>
      <c r="AH1099" s="429"/>
      <c r="AI1099" s="429"/>
      <c r="AJ1099" s="429"/>
      <c r="AK1099" s="429"/>
      <c r="AL1099" s="429"/>
      <c r="AM1099" s="429"/>
      <c r="AN1099" s="429"/>
      <c r="AO1099" s="429"/>
      <c r="AP1099" s="429"/>
      <c r="AQ1099" s="429"/>
      <c r="AR1099" s="429"/>
      <c r="AS1099" s="429"/>
      <c r="AT1099" s="429"/>
      <c r="AU1099" s="429"/>
      <c r="AV1099" s="429"/>
    </row>
    <row r="1100" spans="1:48" s="364" customFormat="1" ht="13.15" customHeight="1" x14ac:dyDescent="0.2">
      <c r="A1100" s="429"/>
      <c r="D1100" s="421"/>
      <c r="F1100" s="422"/>
      <c r="G1100" s="422"/>
      <c r="H1100" s="422"/>
      <c r="I1100" s="422"/>
      <c r="J1100" s="422"/>
      <c r="K1100" s="423"/>
      <c r="M1100" s="429"/>
      <c r="N1100" s="429"/>
      <c r="O1100" s="429"/>
      <c r="P1100" s="429"/>
      <c r="Q1100" s="429"/>
      <c r="R1100" s="429"/>
      <c r="S1100" s="429"/>
      <c r="T1100" s="429"/>
      <c r="U1100" s="429"/>
      <c r="V1100" s="429"/>
      <c r="W1100" s="429"/>
      <c r="X1100" s="429"/>
      <c r="Y1100" s="429"/>
      <c r="Z1100" s="429"/>
      <c r="AA1100" s="429"/>
      <c r="AB1100" s="429"/>
      <c r="AC1100" s="429"/>
      <c r="AD1100" s="429"/>
      <c r="AE1100" s="429"/>
      <c r="AF1100" s="429"/>
      <c r="AG1100" s="429"/>
      <c r="AH1100" s="429"/>
      <c r="AI1100" s="429"/>
      <c r="AJ1100" s="429"/>
      <c r="AK1100" s="429"/>
      <c r="AL1100" s="429"/>
      <c r="AM1100" s="429"/>
      <c r="AN1100" s="429"/>
      <c r="AO1100" s="429"/>
      <c r="AP1100" s="429"/>
      <c r="AQ1100" s="429"/>
      <c r="AR1100" s="429"/>
      <c r="AS1100" s="429"/>
      <c r="AT1100" s="429"/>
      <c r="AU1100" s="429"/>
      <c r="AV1100" s="429"/>
    </row>
    <row r="1101" spans="1:48" s="364" customFormat="1" ht="13.15" customHeight="1" x14ac:dyDescent="0.2">
      <c r="A1101" s="429"/>
      <c r="D1101" s="421"/>
      <c r="F1101" s="422"/>
      <c r="G1101" s="422"/>
      <c r="H1101" s="422"/>
      <c r="I1101" s="422"/>
      <c r="J1101" s="422"/>
      <c r="K1101" s="423"/>
      <c r="M1101" s="429"/>
      <c r="N1101" s="429"/>
      <c r="O1101" s="429"/>
      <c r="P1101" s="429"/>
      <c r="Q1101" s="429"/>
      <c r="R1101" s="429"/>
      <c r="S1101" s="429"/>
      <c r="T1101" s="429"/>
      <c r="U1101" s="429"/>
      <c r="V1101" s="429"/>
      <c r="W1101" s="429"/>
      <c r="X1101" s="429"/>
      <c r="Y1101" s="429"/>
      <c r="Z1101" s="429"/>
      <c r="AA1101" s="429"/>
      <c r="AB1101" s="429"/>
      <c r="AC1101" s="429"/>
      <c r="AD1101" s="429"/>
      <c r="AE1101" s="429"/>
      <c r="AF1101" s="429"/>
      <c r="AG1101" s="429"/>
      <c r="AH1101" s="429"/>
      <c r="AI1101" s="429"/>
      <c r="AJ1101" s="429"/>
      <c r="AK1101" s="429"/>
      <c r="AL1101" s="429"/>
      <c r="AM1101" s="429"/>
      <c r="AN1101" s="429"/>
      <c r="AO1101" s="429"/>
      <c r="AP1101" s="429"/>
      <c r="AQ1101" s="429"/>
      <c r="AR1101" s="429"/>
      <c r="AS1101" s="429"/>
      <c r="AT1101" s="429"/>
      <c r="AU1101" s="429"/>
      <c r="AV1101" s="429"/>
    </row>
    <row r="1102" spans="1:48" s="364" customFormat="1" ht="13.15" customHeight="1" x14ac:dyDescent="0.2">
      <c r="A1102" s="429"/>
      <c r="D1102" s="421"/>
      <c r="F1102" s="422"/>
      <c r="G1102" s="422"/>
      <c r="H1102" s="422"/>
      <c r="I1102" s="422"/>
      <c r="J1102" s="422"/>
      <c r="K1102" s="423"/>
      <c r="M1102" s="429"/>
      <c r="N1102" s="429"/>
      <c r="O1102" s="429"/>
      <c r="P1102" s="429"/>
      <c r="Q1102" s="429"/>
      <c r="R1102" s="429"/>
      <c r="S1102" s="429"/>
      <c r="T1102" s="429"/>
      <c r="U1102" s="429"/>
      <c r="V1102" s="429"/>
      <c r="W1102" s="429"/>
      <c r="X1102" s="429"/>
      <c r="Y1102" s="429"/>
      <c r="Z1102" s="429"/>
      <c r="AA1102" s="429"/>
      <c r="AB1102" s="429"/>
      <c r="AC1102" s="429"/>
      <c r="AD1102" s="429"/>
      <c r="AE1102" s="429"/>
      <c r="AF1102" s="429"/>
      <c r="AG1102" s="429"/>
      <c r="AH1102" s="429"/>
      <c r="AI1102" s="429"/>
      <c r="AJ1102" s="429"/>
      <c r="AK1102" s="429"/>
      <c r="AL1102" s="429"/>
      <c r="AM1102" s="429"/>
      <c r="AN1102" s="429"/>
      <c r="AO1102" s="429"/>
      <c r="AP1102" s="429"/>
      <c r="AQ1102" s="429"/>
      <c r="AR1102" s="429"/>
      <c r="AS1102" s="429"/>
      <c r="AT1102" s="429"/>
      <c r="AU1102" s="429"/>
      <c r="AV1102" s="429"/>
    </row>
    <row r="1103" spans="1:48" s="364" customFormat="1" ht="13.15" customHeight="1" x14ac:dyDescent="0.2">
      <c r="A1103" s="429"/>
      <c r="D1103" s="421"/>
      <c r="F1103" s="422"/>
      <c r="G1103" s="422"/>
      <c r="H1103" s="422"/>
      <c r="I1103" s="422"/>
      <c r="J1103" s="422"/>
      <c r="K1103" s="423"/>
      <c r="M1103" s="429"/>
      <c r="N1103" s="429"/>
      <c r="O1103" s="429"/>
      <c r="P1103" s="429"/>
      <c r="Q1103" s="429"/>
      <c r="R1103" s="429"/>
      <c r="S1103" s="429"/>
      <c r="T1103" s="429"/>
      <c r="U1103" s="429"/>
      <c r="V1103" s="429"/>
      <c r="W1103" s="429"/>
      <c r="X1103" s="429"/>
      <c r="Y1103" s="429"/>
      <c r="Z1103" s="429"/>
      <c r="AA1103" s="429"/>
      <c r="AB1103" s="429"/>
      <c r="AC1103" s="429"/>
      <c r="AD1103" s="429"/>
      <c r="AE1103" s="429"/>
      <c r="AF1103" s="429"/>
      <c r="AG1103" s="429"/>
      <c r="AH1103" s="429"/>
      <c r="AI1103" s="429"/>
      <c r="AJ1103" s="429"/>
      <c r="AK1103" s="429"/>
      <c r="AL1103" s="429"/>
      <c r="AM1103" s="429"/>
      <c r="AN1103" s="429"/>
      <c r="AO1103" s="429"/>
      <c r="AP1103" s="429"/>
      <c r="AQ1103" s="429"/>
      <c r="AR1103" s="429"/>
      <c r="AS1103" s="429"/>
      <c r="AT1103" s="429"/>
      <c r="AU1103" s="429"/>
      <c r="AV1103" s="429"/>
    </row>
    <row r="1104" spans="1:48" s="364" customFormat="1" ht="13.15" customHeight="1" x14ac:dyDescent="0.2">
      <c r="A1104" s="429"/>
      <c r="D1104" s="421"/>
      <c r="F1104" s="422"/>
      <c r="G1104" s="422"/>
      <c r="H1104" s="422"/>
      <c r="I1104" s="422"/>
      <c r="J1104" s="422"/>
      <c r="K1104" s="423"/>
      <c r="M1104" s="429"/>
      <c r="N1104" s="429"/>
      <c r="O1104" s="429"/>
      <c r="P1104" s="429"/>
      <c r="Q1104" s="429"/>
      <c r="R1104" s="429"/>
      <c r="S1104" s="429"/>
      <c r="T1104" s="429"/>
      <c r="U1104" s="429"/>
      <c r="V1104" s="429"/>
      <c r="W1104" s="429"/>
      <c r="X1104" s="429"/>
      <c r="Y1104" s="429"/>
      <c r="Z1104" s="429"/>
      <c r="AA1104" s="429"/>
      <c r="AB1104" s="429"/>
      <c r="AC1104" s="429"/>
      <c r="AD1104" s="429"/>
      <c r="AE1104" s="429"/>
      <c r="AF1104" s="429"/>
      <c r="AG1104" s="429"/>
      <c r="AH1104" s="429"/>
      <c r="AI1104" s="429"/>
      <c r="AJ1104" s="429"/>
      <c r="AK1104" s="429"/>
      <c r="AL1104" s="429"/>
      <c r="AM1104" s="429"/>
      <c r="AN1104" s="429"/>
      <c r="AO1104" s="429"/>
      <c r="AP1104" s="429"/>
      <c r="AQ1104" s="429"/>
      <c r="AR1104" s="429"/>
      <c r="AS1104" s="429"/>
      <c r="AT1104" s="429"/>
      <c r="AU1104" s="429"/>
      <c r="AV1104" s="429"/>
    </row>
    <row r="1105" spans="1:48" s="364" customFormat="1" ht="13.15" customHeight="1" x14ac:dyDescent="0.2">
      <c r="A1105" s="429"/>
      <c r="D1105" s="421"/>
      <c r="F1105" s="422"/>
      <c r="G1105" s="422"/>
      <c r="H1105" s="422"/>
      <c r="I1105" s="422"/>
      <c r="J1105" s="422"/>
      <c r="K1105" s="423"/>
      <c r="M1105" s="429"/>
      <c r="N1105" s="429"/>
      <c r="O1105" s="429"/>
      <c r="P1105" s="429"/>
      <c r="Q1105" s="429"/>
      <c r="R1105" s="429"/>
      <c r="S1105" s="429"/>
      <c r="T1105" s="429"/>
      <c r="U1105" s="429"/>
      <c r="V1105" s="429"/>
      <c r="W1105" s="429"/>
      <c r="X1105" s="429"/>
      <c r="Y1105" s="429"/>
      <c r="Z1105" s="429"/>
      <c r="AA1105" s="429"/>
      <c r="AB1105" s="429"/>
      <c r="AC1105" s="429"/>
      <c r="AD1105" s="429"/>
      <c r="AE1105" s="429"/>
      <c r="AF1105" s="429"/>
      <c r="AG1105" s="429"/>
      <c r="AH1105" s="429"/>
      <c r="AI1105" s="429"/>
      <c r="AJ1105" s="429"/>
      <c r="AK1105" s="429"/>
      <c r="AL1105" s="429"/>
      <c r="AM1105" s="429"/>
      <c r="AN1105" s="429"/>
      <c r="AO1105" s="429"/>
      <c r="AP1105" s="429"/>
      <c r="AQ1105" s="429"/>
      <c r="AR1105" s="429"/>
      <c r="AS1105" s="429"/>
      <c r="AT1105" s="429"/>
      <c r="AU1105" s="429"/>
      <c r="AV1105" s="429"/>
    </row>
    <row r="1106" spans="1:48" s="364" customFormat="1" ht="13.15" customHeight="1" x14ac:dyDescent="0.2">
      <c r="A1106" s="429"/>
      <c r="D1106" s="421"/>
      <c r="F1106" s="422"/>
      <c r="G1106" s="422"/>
      <c r="H1106" s="422"/>
      <c r="I1106" s="422"/>
      <c r="J1106" s="422"/>
      <c r="K1106" s="423"/>
      <c r="M1106" s="429"/>
      <c r="N1106" s="429"/>
      <c r="O1106" s="429"/>
      <c r="P1106" s="429"/>
      <c r="Q1106" s="429"/>
      <c r="R1106" s="429"/>
      <c r="S1106" s="429"/>
      <c r="T1106" s="429"/>
      <c r="U1106" s="429"/>
      <c r="V1106" s="429"/>
      <c r="W1106" s="429"/>
      <c r="X1106" s="429"/>
      <c r="Y1106" s="429"/>
      <c r="Z1106" s="429"/>
      <c r="AA1106" s="429"/>
      <c r="AB1106" s="429"/>
      <c r="AC1106" s="429"/>
      <c r="AD1106" s="429"/>
      <c r="AE1106" s="429"/>
      <c r="AF1106" s="429"/>
      <c r="AG1106" s="429"/>
      <c r="AH1106" s="429"/>
      <c r="AI1106" s="429"/>
      <c r="AJ1106" s="429"/>
      <c r="AK1106" s="429"/>
      <c r="AL1106" s="429"/>
      <c r="AM1106" s="429"/>
      <c r="AN1106" s="429"/>
      <c r="AO1106" s="429"/>
      <c r="AP1106" s="429"/>
      <c r="AQ1106" s="429"/>
      <c r="AR1106" s="429"/>
      <c r="AS1106" s="429"/>
      <c r="AT1106" s="429"/>
      <c r="AU1106" s="429"/>
      <c r="AV1106" s="429"/>
    </row>
    <row r="1107" spans="1:48" s="364" customFormat="1" ht="13.15" customHeight="1" x14ac:dyDescent="0.2">
      <c r="A1107" s="429"/>
      <c r="D1107" s="421"/>
      <c r="F1107" s="422"/>
      <c r="G1107" s="422"/>
      <c r="H1107" s="422"/>
      <c r="I1107" s="422"/>
      <c r="J1107" s="422"/>
      <c r="K1107" s="423"/>
      <c r="M1107" s="429"/>
      <c r="N1107" s="429"/>
      <c r="O1107" s="429"/>
      <c r="P1107" s="429"/>
      <c r="Q1107" s="429"/>
      <c r="R1107" s="429"/>
      <c r="S1107" s="429"/>
      <c r="T1107" s="429"/>
      <c r="U1107" s="429"/>
      <c r="V1107" s="429"/>
      <c r="W1107" s="429"/>
      <c r="X1107" s="429"/>
      <c r="Y1107" s="429"/>
      <c r="Z1107" s="429"/>
      <c r="AA1107" s="429"/>
      <c r="AB1107" s="429"/>
      <c r="AC1107" s="429"/>
      <c r="AD1107" s="429"/>
      <c r="AE1107" s="429"/>
      <c r="AF1107" s="429"/>
      <c r="AG1107" s="429"/>
      <c r="AH1107" s="429"/>
      <c r="AI1107" s="429"/>
      <c r="AJ1107" s="429"/>
      <c r="AK1107" s="429"/>
      <c r="AL1107" s="429"/>
      <c r="AM1107" s="429"/>
      <c r="AN1107" s="429"/>
      <c r="AO1107" s="429"/>
      <c r="AP1107" s="429"/>
      <c r="AQ1107" s="429"/>
      <c r="AR1107" s="429"/>
      <c r="AS1107" s="429"/>
      <c r="AT1107" s="429"/>
      <c r="AU1107" s="429"/>
      <c r="AV1107" s="429"/>
    </row>
    <row r="1108" spans="1:48" s="364" customFormat="1" ht="13.15" customHeight="1" x14ac:dyDescent="0.2">
      <c r="A1108" s="429"/>
      <c r="D1108" s="421"/>
      <c r="F1108" s="422"/>
      <c r="G1108" s="422"/>
      <c r="H1108" s="422"/>
      <c r="I1108" s="422"/>
      <c r="J1108" s="422"/>
      <c r="K1108" s="423"/>
      <c r="M1108" s="429"/>
      <c r="N1108" s="429"/>
      <c r="O1108" s="429"/>
      <c r="P1108" s="429"/>
      <c r="Q1108" s="429"/>
      <c r="R1108" s="429"/>
      <c r="S1108" s="429"/>
      <c r="T1108" s="429"/>
      <c r="U1108" s="429"/>
      <c r="V1108" s="429"/>
      <c r="W1108" s="429"/>
      <c r="X1108" s="429"/>
      <c r="Y1108" s="429"/>
      <c r="Z1108" s="429"/>
      <c r="AA1108" s="429"/>
      <c r="AB1108" s="429"/>
      <c r="AC1108" s="429"/>
      <c r="AD1108" s="429"/>
      <c r="AE1108" s="429"/>
      <c r="AF1108" s="429"/>
      <c r="AG1108" s="429"/>
      <c r="AH1108" s="429"/>
      <c r="AI1108" s="429"/>
      <c r="AJ1108" s="429"/>
      <c r="AK1108" s="429"/>
      <c r="AL1108" s="429"/>
      <c r="AM1108" s="429"/>
      <c r="AN1108" s="429"/>
      <c r="AO1108" s="429"/>
      <c r="AP1108" s="429"/>
      <c r="AQ1108" s="429"/>
      <c r="AR1108" s="429"/>
      <c r="AS1108" s="429"/>
      <c r="AT1108" s="429"/>
      <c r="AU1108" s="429"/>
      <c r="AV1108" s="429"/>
    </row>
    <row r="1109" spans="1:48" s="364" customFormat="1" ht="13.15" customHeight="1" x14ac:dyDescent="0.2">
      <c r="A1109" s="429"/>
      <c r="D1109" s="421"/>
      <c r="F1109" s="422"/>
      <c r="G1109" s="422"/>
      <c r="H1109" s="422"/>
      <c r="I1109" s="422"/>
      <c r="J1109" s="422"/>
      <c r="K1109" s="423"/>
      <c r="M1109" s="429"/>
      <c r="N1109" s="429"/>
      <c r="O1109" s="429"/>
      <c r="P1109" s="429"/>
      <c r="Q1109" s="429"/>
      <c r="R1109" s="429"/>
      <c r="S1109" s="429"/>
      <c r="T1109" s="429"/>
      <c r="U1109" s="429"/>
      <c r="V1109" s="429"/>
      <c r="W1109" s="429"/>
      <c r="X1109" s="429"/>
      <c r="Y1109" s="429"/>
      <c r="Z1109" s="429"/>
      <c r="AA1109" s="429"/>
      <c r="AB1109" s="429"/>
      <c r="AC1109" s="429"/>
      <c r="AD1109" s="429"/>
      <c r="AE1109" s="429"/>
      <c r="AF1109" s="429"/>
      <c r="AG1109" s="429"/>
      <c r="AH1109" s="429"/>
      <c r="AI1109" s="429"/>
      <c r="AJ1109" s="429"/>
      <c r="AK1109" s="429"/>
      <c r="AL1109" s="429"/>
      <c r="AM1109" s="429"/>
      <c r="AN1109" s="429"/>
      <c r="AO1109" s="429"/>
      <c r="AP1109" s="429"/>
      <c r="AQ1109" s="429"/>
      <c r="AR1109" s="429"/>
      <c r="AS1109" s="429"/>
      <c r="AT1109" s="429"/>
      <c r="AU1109" s="429"/>
      <c r="AV1109" s="429"/>
    </row>
    <row r="1110" spans="1:48" s="364" customFormat="1" ht="13.15" customHeight="1" x14ac:dyDescent="0.2">
      <c r="A1110" s="429"/>
      <c r="D1110" s="421"/>
      <c r="F1110" s="422"/>
      <c r="G1110" s="422"/>
      <c r="H1110" s="422"/>
      <c r="I1110" s="422"/>
      <c r="J1110" s="422"/>
      <c r="K1110" s="423"/>
      <c r="M1110" s="429"/>
      <c r="N1110" s="429"/>
      <c r="O1110" s="429"/>
      <c r="P1110" s="429"/>
      <c r="Q1110" s="429"/>
      <c r="R1110" s="429"/>
      <c r="S1110" s="429"/>
      <c r="T1110" s="429"/>
      <c r="U1110" s="429"/>
      <c r="V1110" s="429"/>
      <c r="W1110" s="429"/>
      <c r="X1110" s="429"/>
      <c r="Y1110" s="429"/>
      <c r="Z1110" s="429"/>
      <c r="AA1110" s="429"/>
      <c r="AB1110" s="429"/>
      <c r="AC1110" s="429"/>
      <c r="AD1110" s="429"/>
      <c r="AE1110" s="429"/>
      <c r="AF1110" s="429"/>
      <c r="AG1110" s="429"/>
      <c r="AH1110" s="429"/>
      <c r="AI1110" s="429"/>
      <c r="AJ1110" s="429"/>
      <c r="AK1110" s="429"/>
      <c r="AL1110" s="429"/>
      <c r="AM1110" s="429"/>
      <c r="AN1110" s="429"/>
      <c r="AO1110" s="429"/>
      <c r="AP1110" s="429"/>
      <c r="AQ1110" s="429"/>
      <c r="AR1110" s="429"/>
      <c r="AS1110" s="429"/>
      <c r="AT1110" s="429"/>
      <c r="AU1110" s="429"/>
      <c r="AV1110" s="429"/>
    </row>
    <row r="1111" spans="1:48" s="364" customFormat="1" ht="13.15" customHeight="1" x14ac:dyDescent="0.2">
      <c r="A1111" s="429"/>
      <c r="D1111" s="421"/>
      <c r="F1111" s="422"/>
      <c r="G1111" s="422"/>
      <c r="H1111" s="422"/>
      <c r="I1111" s="422"/>
      <c r="J1111" s="422"/>
      <c r="K1111" s="423"/>
      <c r="M1111" s="429"/>
      <c r="N1111" s="429"/>
      <c r="O1111" s="429"/>
      <c r="P1111" s="429"/>
      <c r="Q1111" s="429"/>
      <c r="R1111" s="429"/>
      <c r="S1111" s="429"/>
      <c r="T1111" s="429"/>
      <c r="U1111" s="429"/>
      <c r="V1111" s="429"/>
      <c r="W1111" s="429"/>
      <c r="X1111" s="429"/>
      <c r="Y1111" s="429"/>
      <c r="Z1111" s="429"/>
      <c r="AA1111" s="429"/>
      <c r="AB1111" s="429"/>
      <c r="AC1111" s="429"/>
      <c r="AD1111" s="429"/>
      <c r="AE1111" s="429"/>
      <c r="AF1111" s="429"/>
      <c r="AG1111" s="429"/>
      <c r="AH1111" s="429"/>
      <c r="AI1111" s="429"/>
      <c r="AJ1111" s="429"/>
      <c r="AK1111" s="429"/>
      <c r="AL1111" s="429"/>
      <c r="AM1111" s="429"/>
      <c r="AN1111" s="429"/>
      <c r="AO1111" s="429"/>
      <c r="AP1111" s="429"/>
      <c r="AQ1111" s="429"/>
      <c r="AR1111" s="429"/>
      <c r="AS1111" s="429"/>
      <c r="AT1111" s="429"/>
      <c r="AU1111" s="429"/>
      <c r="AV1111" s="429"/>
    </row>
    <row r="1112" spans="1:48" s="364" customFormat="1" ht="13.15" customHeight="1" x14ac:dyDescent="0.2">
      <c r="A1112" s="429"/>
      <c r="D1112" s="421"/>
      <c r="F1112" s="422"/>
      <c r="G1112" s="422"/>
      <c r="H1112" s="422"/>
      <c r="I1112" s="422"/>
      <c r="J1112" s="422"/>
      <c r="K1112" s="423"/>
      <c r="M1112" s="429"/>
      <c r="N1112" s="429"/>
      <c r="O1112" s="429"/>
      <c r="P1112" s="429"/>
      <c r="Q1112" s="429"/>
      <c r="R1112" s="429"/>
      <c r="S1112" s="429"/>
      <c r="T1112" s="429"/>
      <c r="U1112" s="429"/>
      <c r="V1112" s="429"/>
      <c r="W1112" s="429"/>
      <c r="X1112" s="429"/>
      <c r="Y1112" s="429"/>
      <c r="Z1112" s="429"/>
      <c r="AA1112" s="429"/>
      <c r="AB1112" s="429"/>
      <c r="AC1112" s="429"/>
      <c r="AD1112" s="429"/>
      <c r="AE1112" s="429"/>
      <c r="AF1112" s="429"/>
      <c r="AG1112" s="429"/>
      <c r="AH1112" s="429"/>
      <c r="AI1112" s="429"/>
      <c r="AJ1112" s="429"/>
      <c r="AK1112" s="429"/>
      <c r="AL1112" s="429"/>
      <c r="AM1112" s="429"/>
      <c r="AN1112" s="429"/>
      <c r="AO1112" s="429"/>
      <c r="AP1112" s="429"/>
      <c r="AQ1112" s="429"/>
      <c r="AR1112" s="429"/>
      <c r="AS1112" s="429"/>
      <c r="AT1112" s="429"/>
      <c r="AU1112" s="429"/>
      <c r="AV1112" s="429"/>
    </row>
    <row r="1113" spans="1:48" s="364" customFormat="1" ht="13.15" customHeight="1" x14ac:dyDescent="0.2">
      <c r="A1113" s="429"/>
      <c r="D1113" s="421"/>
      <c r="F1113" s="422"/>
      <c r="G1113" s="422"/>
      <c r="H1113" s="422"/>
      <c r="I1113" s="422"/>
      <c r="J1113" s="422"/>
      <c r="K1113" s="423"/>
      <c r="M1113" s="429"/>
      <c r="N1113" s="429"/>
      <c r="O1113" s="429"/>
      <c r="P1113" s="429"/>
      <c r="Q1113" s="429"/>
      <c r="R1113" s="429"/>
      <c r="S1113" s="429"/>
      <c r="T1113" s="429"/>
      <c r="U1113" s="429"/>
      <c r="V1113" s="429"/>
      <c r="W1113" s="429"/>
      <c r="X1113" s="429"/>
      <c r="Y1113" s="429"/>
      <c r="Z1113" s="429"/>
      <c r="AA1113" s="429"/>
      <c r="AB1113" s="429"/>
      <c r="AC1113" s="429"/>
      <c r="AD1113" s="429"/>
      <c r="AE1113" s="429"/>
      <c r="AF1113" s="429"/>
      <c r="AG1113" s="429"/>
      <c r="AH1113" s="429"/>
      <c r="AI1113" s="429"/>
      <c r="AJ1113" s="429"/>
      <c r="AK1113" s="429"/>
      <c r="AL1113" s="429"/>
      <c r="AM1113" s="429"/>
      <c r="AN1113" s="429"/>
      <c r="AO1113" s="429"/>
      <c r="AP1113" s="429"/>
      <c r="AQ1113" s="429"/>
      <c r="AR1113" s="429"/>
      <c r="AS1113" s="429"/>
      <c r="AT1113" s="429"/>
      <c r="AU1113" s="429"/>
      <c r="AV1113" s="429"/>
    </row>
    <row r="1114" spans="1:48" s="364" customFormat="1" ht="13.15" customHeight="1" x14ac:dyDescent="0.2">
      <c r="A1114" s="429"/>
      <c r="D1114" s="421"/>
      <c r="F1114" s="422"/>
      <c r="G1114" s="422"/>
      <c r="H1114" s="422"/>
      <c r="I1114" s="422"/>
      <c r="J1114" s="422"/>
      <c r="K1114" s="423"/>
      <c r="M1114" s="429"/>
      <c r="N1114" s="429"/>
      <c r="O1114" s="429"/>
      <c r="P1114" s="429"/>
      <c r="Q1114" s="429"/>
      <c r="R1114" s="429"/>
      <c r="S1114" s="429"/>
      <c r="T1114" s="429"/>
      <c r="U1114" s="429"/>
      <c r="V1114" s="429"/>
      <c r="W1114" s="429"/>
      <c r="X1114" s="429"/>
      <c r="Y1114" s="429"/>
      <c r="Z1114" s="429"/>
      <c r="AA1114" s="429"/>
      <c r="AB1114" s="429"/>
      <c r="AC1114" s="429"/>
      <c r="AD1114" s="429"/>
      <c r="AE1114" s="429"/>
      <c r="AF1114" s="429"/>
      <c r="AG1114" s="429"/>
      <c r="AH1114" s="429"/>
      <c r="AI1114" s="429"/>
      <c r="AJ1114" s="429"/>
      <c r="AK1114" s="429"/>
      <c r="AL1114" s="429"/>
      <c r="AM1114" s="429"/>
      <c r="AN1114" s="429"/>
      <c r="AO1114" s="429"/>
      <c r="AP1114" s="429"/>
      <c r="AQ1114" s="429"/>
      <c r="AR1114" s="429"/>
      <c r="AS1114" s="429"/>
      <c r="AT1114" s="429"/>
      <c r="AU1114" s="429"/>
      <c r="AV1114" s="429"/>
    </row>
    <row r="1115" spans="1:48" s="364" customFormat="1" ht="13.15" customHeight="1" x14ac:dyDescent="0.2">
      <c r="A1115" s="429"/>
      <c r="D1115" s="421"/>
      <c r="F1115" s="422"/>
      <c r="G1115" s="422"/>
      <c r="H1115" s="422"/>
      <c r="I1115" s="422"/>
      <c r="J1115" s="422"/>
      <c r="K1115" s="423"/>
      <c r="M1115" s="429"/>
      <c r="N1115" s="429"/>
      <c r="O1115" s="429"/>
      <c r="P1115" s="429"/>
      <c r="Q1115" s="429"/>
      <c r="R1115" s="429"/>
      <c r="S1115" s="429"/>
      <c r="T1115" s="429"/>
      <c r="U1115" s="429"/>
      <c r="V1115" s="429"/>
      <c r="W1115" s="429"/>
      <c r="X1115" s="429"/>
      <c r="Y1115" s="429"/>
      <c r="Z1115" s="429"/>
      <c r="AA1115" s="429"/>
      <c r="AB1115" s="429"/>
      <c r="AC1115" s="429"/>
      <c r="AD1115" s="429"/>
      <c r="AE1115" s="429"/>
      <c r="AF1115" s="429"/>
      <c r="AG1115" s="429"/>
      <c r="AH1115" s="429"/>
      <c r="AI1115" s="429"/>
      <c r="AJ1115" s="429"/>
      <c r="AK1115" s="429"/>
      <c r="AL1115" s="429"/>
      <c r="AM1115" s="429"/>
      <c r="AN1115" s="429"/>
      <c r="AO1115" s="429"/>
      <c r="AP1115" s="429"/>
      <c r="AQ1115" s="429"/>
      <c r="AR1115" s="429"/>
      <c r="AS1115" s="429"/>
      <c r="AT1115" s="429"/>
      <c r="AU1115" s="429"/>
      <c r="AV1115" s="429"/>
    </row>
    <row r="1116" spans="1:48" s="364" customFormat="1" ht="13.15" customHeight="1" x14ac:dyDescent="0.2">
      <c r="A1116" s="429"/>
      <c r="D1116" s="421"/>
      <c r="F1116" s="422"/>
      <c r="G1116" s="422"/>
      <c r="H1116" s="422"/>
      <c r="I1116" s="422"/>
      <c r="J1116" s="422"/>
      <c r="K1116" s="423"/>
      <c r="M1116" s="429"/>
      <c r="N1116" s="429"/>
      <c r="O1116" s="429"/>
      <c r="P1116" s="429"/>
      <c r="Q1116" s="429"/>
      <c r="R1116" s="429"/>
      <c r="S1116" s="429"/>
      <c r="T1116" s="429"/>
      <c r="U1116" s="429"/>
      <c r="V1116" s="429"/>
      <c r="W1116" s="429"/>
      <c r="X1116" s="429"/>
      <c r="Y1116" s="429"/>
      <c r="Z1116" s="429"/>
      <c r="AA1116" s="429"/>
      <c r="AB1116" s="429"/>
      <c r="AC1116" s="429"/>
      <c r="AD1116" s="429"/>
      <c r="AE1116" s="429"/>
      <c r="AF1116" s="429"/>
      <c r="AG1116" s="429"/>
      <c r="AH1116" s="429"/>
      <c r="AI1116" s="429"/>
      <c r="AJ1116" s="429"/>
      <c r="AK1116" s="429"/>
      <c r="AL1116" s="429"/>
      <c r="AM1116" s="429"/>
      <c r="AN1116" s="429"/>
      <c r="AO1116" s="429"/>
      <c r="AP1116" s="429"/>
      <c r="AQ1116" s="429"/>
      <c r="AR1116" s="429"/>
      <c r="AS1116" s="429"/>
      <c r="AT1116" s="429"/>
      <c r="AU1116" s="429"/>
      <c r="AV1116" s="429"/>
    </row>
    <row r="1117" spans="1:48" s="364" customFormat="1" ht="13.15" customHeight="1" x14ac:dyDescent="0.2">
      <c r="A1117" s="429"/>
      <c r="D1117" s="421"/>
      <c r="F1117" s="422"/>
      <c r="G1117" s="422"/>
      <c r="H1117" s="422"/>
      <c r="I1117" s="422"/>
      <c r="J1117" s="422"/>
      <c r="K1117" s="423"/>
      <c r="M1117" s="429"/>
      <c r="N1117" s="429"/>
      <c r="O1117" s="429"/>
      <c r="P1117" s="429"/>
      <c r="Q1117" s="429"/>
      <c r="R1117" s="429"/>
      <c r="S1117" s="429"/>
      <c r="T1117" s="429"/>
      <c r="U1117" s="429"/>
      <c r="V1117" s="429"/>
      <c r="W1117" s="429"/>
      <c r="X1117" s="429"/>
      <c r="Y1117" s="429"/>
      <c r="Z1117" s="429"/>
      <c r="AA1117" s="429"/>
      <c r="AB1117" s="429"/>
      <c r="AC1117" s="429"/>
      <c r="AD1117" s="429"/>
      <c r="AE1117" s="429"/>
      <c r="AF1117" s="429"/>
      <c r="AG1117" s="429"/>
      <c r="AH1117" s="429"/>
      <c r="AI1117" s="429"/>
      <c r="AJ1117" s="429"/>
      <c r="AK1117" s="429"/>
      <c r="AL1117" s="429"/>
      <c r="AM1117" s="429"/>
      <c r="AN1117" s="429"/>
      <c r="AO1117" s="429"/>
      <c r="AP1117" s="429"/>
      <c r="AQ1117" s="429"/>
      <c r="AR1117" s="429"/>
      <c r="AS1117" s="429"/>
      <c r="AT1117" s="429"/>
      <c r="AU1117" s="429"/>
      <c r="AV1117" s="429"/>
    </row>
    <row r="1118" spans="1:48" s="364" customFormat="1" ht="13.15" customHeight="1" x14ac:dyDescent="0.2">
      <c r="A1118" s="429"/>
      <c r="D1118" s="421"/>
      <c r="F1118" s="422"/>
      <c r="G1118" s="422"/>
      <c r="H1118" s="422"/>
      <c r="I1118" s="422"/>
      <c r="J1118" s="422"/>
      <c r="K1118" s="423"/>
      <c r="M1118" s="429"/>
      <c r="N1118" s="429"/>
      <c r="O1118" s="429"/>
      <c r="P1118" s="429"/>
      <c r="Q1118" s="429"/>
      <c r="R1118" s="429"/>
      <c r="S1118" s="429"/>
      <c r="T1118" s="429"/>
      <c r="U1118" s="429"/>
      <c r="V1118" s="429"/>
      <c r="W1118" s="429"/>
      <c r="X1118" s="429"/>
      <c r="Y1118" s="429"/>
      <c r="Z1118" s="429"/>
      <c r="AA1118" s="429"/>
      <c r="AB1118" s="429"/>
      <c r="AC1118" s="429"/>
      <c r="AD1118" s="429"/>
      <c r="AE1118" s="429"/>
      <c r="AF1118" s="429"/>
      <c r="AG1118" s="429"/>
      <c r="AH1118" s="429"/>
      <c r="AI1118" s="429"/>
      <c r="AJ1118" s="429"/>
      <c r="AK1118" s="429"/>
      <c r="AL1118" s="429"/>
      <c r="AM1118" s="429"/>
      <c r="AN1118" s="429"/>
      <c r="AO1118" s="429"/>
      <c r="AP1118" s="429"/>
      <c r="AQ1118" s="429"/>
      <c r="AR1118" s="429"/>
      <c r="AS1118" s="429"/>
      <c r="AT1118" s="429"/>
      <c r="AU1118" s="429"/>
      <c r="AV1118" s="429"/>
    </row>
    <row r="1119" spans="1:48" s="364" customFormat="1" ht="13.15" customHeight="1" x14ac:dyDescent="0.2">
      <c r="A1119" s="429"/>
      <c r="D1119" s="421"/>
      <c r="F1119" s="422"/>
      <c r="G1119" s="422"/>
      <c r="H1119" s="422"/>
      <c r="I1119" s="422"/>
      <c r="J1119" s="422"/>
      <c r="K1119" s="423"/>
      <c r="M1119" s="429"/>
      <c r="N1119" s="429"/>
      <c r="O1119" s="429"/>
      <c r="P1119" s="429"/>
      <c r="Q1119" s="429"/>
      <c r="R1119" s="429"/>
      <c r="S1119" s="429"/>
      <c r="T1119" s="429"/>
      <c r="U1119" s="429"/>
      <c r="V1119" s="429"/>
      <c r="W1119" s="429"/>
      <c r="X1119" s="429"/>
      <c r="Y1119" s="429"/>
      <c r="Z1119" s="429"/>
      <c r="AA1119" s="429"/>
      <c r="AB1119" s="429"/>
      <c r="AC1119" s="429"/>
      <c r="AD1119" s="429"/>
      <c r="AE1119" s="429"/>
      <c r="AF1119" s="429"/>
      <c r="AG1119" s="429"/>
      <c r="AH1119" s="429"/>
      <c r="AI1119" s="429"/>
      <c r="AJ1119" s="429"/>
      <c r="AK1119" s="429"/>
      <c r="AL1119" s="429"/>
      <c r="AM1119" s="429"/>
      <c r="AN1119" s="429"/>
      <c r="AO1119" s="429"/>
      <c r="AP1119" s="429"/>
      <c r="AQ1119" s="429"/>
      <c r="AR1119" s="429"/>
      <c r="AS1119" s="429"/>
      <c r="AT1119" s="429"/>
      <c r="AU1119" s="429"/>
      <c r="AV1119" s="429"/>
    </row>
    <row r="1120" spans="1:48" s="364" customFormat="1" ht="13.15" customHeight="1" x14ac:dyDescent="0.2">
      <c r="A1120" s="429"/>
      <c r="D1120" s="421"/>
      <c r="F1120" s="422"/>
      <c r="G1120" s="422"/>
      <c r="H1120" s="422"/>
      <c r="I1120" s="422"/>
      <c r="J1120" s="422"/>
      <c r="K1120" s="423"/>
      <c r="M1120" s="429"/>
      <c r="N1120" s="429"/>
      <c r="O1120" s="429"/>
      <c r="P1120" s="429"/>
      <c r="Q1120" s="429"/>
      <c r="R1120" s="429"/>
      <c r="S1120" s="429"/>
      <c r="T1120" s="429"/>
      <c r="U1120" s="429"/>
      <c r="V1120" s="429"/>
      <c r="W1120" s="429"/>
      <c r="X1120" s="429"/>
      <c r="Y1120" s="429"/>
      <c r="Z1120" s="429"/>
      <c r="AA1120" s="429"/>
      <c r="AB1120" s="429"/>
      <c r="AC1120" s="429"/>
      <c r="AD1120" s="429"/>
      <c r="AE1120" s="429"/>
      <c r="AF1120" s="429"/>
      <c r="AG1120" s="429"/>
      <c r="AH1120" s="429"/>
      <c r="AI1120" s="429"/>
      <c r="AJ1120" s="429"/>
      <c r="AK1120" s="429"/>
      <c r="AL1120" s="429"/>
      <c r="AM1120" s="429"/>
      <c r="AN1120" s="429"/>
      <c r="AO1120" s="429"/>
      <c r="AP1120" s="429"/>
      <c r="AQ1120" s="429"/>
      <c r="AR1120" s="429"/>
      <c r="AS1120" s="429"/>
      <c r="AT1120" s="429"/>
      <c r="AU1120" s="429"/>
      <c r="AV1120" s="429"/>
    </row>
    <row r="1121" spans="1:48" s="364" customFormat="1" ht="13.15" customHeight="1" x14ac:dyDescent="0.2">
      <c r="A1121" s="429"/>
      <c r="D1121" s="421"/>
      <c r="F1121" s="422"/>
      <c r="G1121" s="422"/>
      <c r="H1121" s="422"/>
      <c r="I1121" s="422"/>
      <c r="J1121" s="422"/>
      <c r="K1121" s="423"/>
      <c r="M1121" s="429"/>
      <c r="N1121" s="429"/>
      <c r="O1121" s="429"/>
      <c r="P1121" s="429"/>
      <c r="Q1121" s="429"/>
      <c r="R1121" s="429"/>
      <c r="S1121" s="429"/>
      <c r="T1121" s="429"/>
      <c r="U1121" s="429"/>
      <c r="V1121" s="429"/>
      <c r="W1121" s="429"/>
      <c r="X1121" s="429"/>
      <c r="Y1121" s="429"/>
      <c r="Z1121" s="429"/>
      <c r="AA1121" s="429"/>
      <c r="AB1121" s="429"/>
      <c r="AC1121" s="429"/>
      <c r="AD1121" s="429"/>
      <c r="AE1121" s="429"/>
      <c r="AF1121" s="429"/>
      <c r="AG1121" s="429"/>
      <c r="AH1121" s="429"/>
      <c r="AI1121" s="429"/>
      <c r="AJ1121" s="429"/>
      <c r="AK1121" s="429"/>
      <c r="AL1121" s="429"/>
      <c r="AM1121" s="429"/>
      <c r="AN1121" s="429"/>
      <c r="AO1121" s="429"/>
      <c r="AP1121" s="429"/>
      <c r="AQ1121" s="429"/>
      <c r="AR1121" s="429"/>
      <c r="AS1121" s="429"/>
      <c r="AT1121" s="429"/>
      <c r="AU1121" s="429"/>
      <c r="AV1121" s="429"/>
    </row>
    <row r="1122" spans="1:48" s="364" customFormat="1" ht="13.15" customHeight="1" x14ac:dyDescent="0.2">
      <c r="A1122" s="429"/>
      <c r="D1122" s="421"/>
      <c r="F1122" s="422"/>
      <c r="G1122" s="422"/>
      <c r="H1122" s="422"/>
      <c r="I1122" s="422"/>
      <c r="J1122" s="422"/>
      <c r="K1122" s="423"/>
      <c r="M1122" s="429"/>
      <c r="N1122" s="429"/>
      <c r="O1122" s="429"/>
      <c r="P1122" s="429"/>
      <c r="Q1122" s="429"/>
      <c r="R1122" s="429"/>
      <c r="S1122" s="429"/>
      <c r="T1122" s="429"/>
      <c r="U1122" s="429"/>
      <c r="V1122" s="429"/>
      <c r="W1122" s="429"/>
      <c r="X1122" s="429"/>
      <c r="Y1122" s="429"/>
      <c r="Z1122" s="429"/>
      <c r="AA1122" s="429"/>
      <c r="AB1122" s="429"/>
      <c r="AC1122" s="429"/>
      <c r="AD1122" s="429"/>
      <c r="AE1122" s="429"/>
      <c r="AF1122" s="429"/>
      <c r="AG1122" s="429"/>
      <c r="AH1122" s="429"/>
      <c r="AI1122" s="429"/>
      <c r="AJ1122" s="429"/>
      <c r="AK1122" s="429"/>
      <c r="AL1122" s="429"/>
      <c r="AM1122" s="429"/>
      <c r="AN1122" s="429"/>
      <c r="AO1122" s="429"/>
      <c r="AP1122" s="429"/>
      <c r="AQ1122" s="429"/>
      <c r="AR1122" s="429"/>
      <c r="AS1122" s="429"/>
      <c r="AT1122" s="429"/>
      <c r="AU1122" s="429"/>
      <c r="AV1122" s="429"/>
    </row>
    <row r="1123" spans="1:48" s="364" customFormat="1" ht="13.15" customHeight="1" x14ac:dyDescent="0.2">
      <c r="A1123" s="429"/>
      <c r="D1123" s="421"/>
      <c r="F1123" s="422"/>
      <c r="G1123" s="422"/>
      <c r="H1123" s="422"/>
      <c r="I1123" s="422"/>
      <c r="J1123" s="422"/>
      <c r="K1123" s="423"/>
      <c r="M1123" s="429"/>
      <c r="N1123" s="429"/>
      <c r="O1123" s="429"/>
      <c r="P1123" s="429"/>
      <c r="Q1123" s="429"/>
      <c r="R1123" s="429"/>
      <c r="S1123" s="429"/>
      <c r="T1123" s="429"/>
      <c r="U1123" s="429"/>
      <c r="V1123" s="429"/>
      <c r="W1123" s="429"/>
      <c r="X1123" s="429"/>
      <c r="Y1123" s="429"/>
      <c r="Z1123" s="429"/>
      <c r="AA1123" s="429"/>
      <c r="AB1123" s="429"/>
      <c r="AC1123" s="429"/>
      <c r="AD1123" s="429"/>
      <c r="AE1123" s="429"/>
      <c r="AF1123" s="429"/>
      <c r="AG1123" s="429"/>
      <c r="AH1123" s="429"/>
      <c r="AI1123" s="429"/>
      <c r="AJ1123" s="429"/>
      <c r="AK1123" s="429"/>
      <c r="AL1123" s="429"/>
      <c r="AM1123" s="429"/>
      <c r="AN1123" s="429"/>
      <c r="AO1123" s="429"/>
      <c r="AP1123" s="429"/>
      <c r="AQ1123" s="429"/>
      <c r="AR1123" s="429"/>
      <c r="AS1123" s="429"/>
      <c r="AT1123" s="429"/>
      <c r="AU1123" s="429"/>
      <c r="AV1123" s="429"/>
    </row>
    <row r="1124" spans="1:48" s="364" customFormat="1" ht="13.15" customHeight="1" x14ac:dyDescent="0.2">
      <c r="A1124" s="429"/>
      <c r="D1124" s="421"/>
      <c r="F1124" s="422"/>
      <c r="G1124" s="422"/>
      <c r="H1124" s="422"/>
      <c r="I1124" s="422"/>
      <c r="J1124" s="422"/>
      <c r="K1124" s="423"/>
      <c r="M1124" s="429"/>
      <c r="N1124" s="429"/>
      <c r="O1124" s="429"/>
      <c r="P1124" s="429"/>
      <c r="Q1124" s="429"/>
      <c r="R1124" s="429"/>
      <c r="S1124" s="429"/>
      <c r="T1124" s="429"/>
      <c r="U1124" s="429"/>
      <c r="V1124" s="429"/>
      <c r="W1124" s="429"/>
      <c r="X1124" s="429"/>
      <c r="Y1124" s="429"/>
      <c r="Z1124" s="429"/>
      <c r="AA1124" s="429"/>
      <c r="AB1124" s="429"/>
      <c r="AC1124" s="429"/>
      <c r="AD1124" s="429"/>
      <c r="AE1124" s="429"/>
      <c r="AF1124" s="429"/>
      <c r="AG1124" s="429"/>
      <c r="AH1124" s="429"/>
      <c r="AI1124" s="429"/>
      <c r="AJ1124" s="429"/>
      <c r="AK1124" s="429"/>
      <c r="AL1124" s="429"/>
      <c r="AM1124" s="429"/>
      <c r="AN1124" s="429"/>
      <c r="AO1124" s="429"/>
      <c r="AP1124" s="429"/>
      <c r="AQ1124" s="429"/>
      <c r="AR1124" s="429"/>
      <c r="AS1124" s="429"/>
      <c r="AT1124" s="429"/>
      <c r="AU1124" s="429"/>
      <c r="AV1124" s="429"/>
    </row>
    <row r="1125" spans="1:48" s="364" customFormat="1" ht="13.15" customHeight="1" x14ac:dyDescent="0.2">
      <c r="A1125" s="429"/>
      <c r="D1125" s="421"/>
      <c r="F1125" s="422"/>
      <c r="G1125" s="422"/>
      <c r="H1125" s="422"/>
      <c r="I1125" s="422"/>
      <c r="J1125" s="422"/>
      <c r="K1125" s="423"/>
      <c r="M1125" s="429"/>
      <c r="N1125" s="429"/>
      <c r="O1125" s="429"/>
      <c r="P1125" s="429"/>
      <c r="Q1125" s="429"/>
      <c r="R1125" s="429"/>
      <c r="S1125" s="429"/>
      <c r="T1125" s="429"/>
      <c r="U1125" s="429"/>
      <c r="V1125" s="429"/>
      <c r="W1125" s="429"/>
      <c r="X1125" s="429"/>
      <c r="Y1125" s="429"/>
      <c r="Z1125" s="429"/>
      <c r="AA1125" s="429"/>
      <c r="AB1125" s="429"/>
      <c r="AC1125" s="429"/>
      <c r="AD1125" s="429"/>
      <c r="AE1125" s="429"/>
      <c r="AF1125" s="429"/>
      <c r="AG1125" s="429"/>
      <c r="AH1125" s="429"/>
      <c r="AI1125" s="429"/>
      <c r="AJ1125" s="429"/>
      <c r="AK1125" s="429"/>
      <c r="AL1125" s="429"/>
      <c r="AM1125" s="429"/>
      <c r="AN1125" s="429"/>
      <c r="AO1125" s="429"/>
      <c r="AP1125" s="429"/>
      <c r="AQ1125" s="429"/>
      <c r="AR1125" s="429"/>
      <c r="AS1125" s="429"/>
      <c r="AT1125" s="429"/>
      <c r="AU1125" s="429"/>
      <c r="AV1125" s="429"/>
    </row>
    <row r="1126" spans="1:48" s="364" customFormat="1" ht="13.15" customHeight="1" x14ac:dyDescent="0.2">
      <c r="A1126" s="429"/>
      <c r="D1126" s="421"/>
      <c r="F1126" s="422"/>
      <c r="G1126" s="422"/>
      <c r="H1126" s="422"/>
      <c r="I1126" s="422"/>
      <c r="J1126" s="422"/>
      <c r="K1126" s="423"/>
      <c r="M1126" s="429"/>
      <c r="N1126" s="429"/>
      <c r="O1126" s="429"/>
      <c r="P1126" s="429"/>
      <c r="Q1126" s="429"/>
      <c r="R1126" s="429"/>
      <c r="S1126" s="429"/>
      <c r="T1126" s="429"/>
      <c r="U1126" s="429"/>
      <c r="V1126" s="429"/>
      <c r="W1126" s="429"/>
      <c r="X1126" s="429"/>
      <c r="Y1126" s="429"/>
      <c r="Z1126" s="429"/>
      <c r="AA1126" s="429"/>
      <c r="AB1126" s="429"/>
      <c r="AC1126" s="429"/>
      <c r="AD1126" s="429"/>
      <c r="AE1126" s="429"/>
      <c r="AF1126" s="429"/>
      <c r="AG1126" s="429"/>
      <c r="AH1126" s="429"/>
      <c r="AI1126" s="429"/>
      <c r="AJ1126" s="429"/>
      <c r="AK1126" s="429"/>
      <c r="AL1126" s="429"/>
      <c r="AM1126" s="429"/>
      <c r="AN1126" s="429"/>
      <c r="AO1126" s="429"/>
      <c r="AP1126" s="429"/>
      <c r="AQ1126" s="429"/>
      <c r="AR1126" s="429"/>
      <c r="AS1126" s="429"/>
      <c r="AT1126" s="429"/>
      <c r="AU1126" s="429"/>
      <c r="AV1126" s="429"/>
    </row>
    <row r="1127" spans="1:48" s="364" customFormat="1" ht="13.15" customHeight="1" x14ac:dyDescent="0.2">
      <c r="A1127" s="429"/>
      <c r="D1127" s="421"/>
      <c r="F1127" s="422"/>
      <c r="G1127" s="422"/>
      <c r="H1127" s="422"/>
      <c r="I1127" s="422"/>
      <c r="J1127" s="422"/>
      <c r="K1127" s="423"/>
      <c r="M1127" s="429"/>
      <c r="N1127" s="429"/>
      <c r="O1127" s="429"/>
      <c r="P1127" s="429"/>
      <c r="Q1127" s="429"/>
      <c r="R1127" s="429"/>
      <c r="S1127" s="429"/>
      <c r="T1127" s="429"/>
      <c r="U1127" s="429"/>
      <c r="V1127" s="429"/>
      <c r="W1127" s="429"/>
      <c r="X1127" s="429"/>
      <c r="Y1127" s="429"/>
      <c r="Z1127" s="429"/>
      <c r="AA1127" s="429"/>
      <c r="AB1127" s="429"/>
      <c r="AC1127" s="429"/>
      <c r="AD1127" s="429"/>
      <c r="AE1127" s="429"/>
      <c r="AF1127" s="429"/>
      <c r="AG1127" s="429"/>
      <c r="AH1127" s="429"/>
      <c r="AI1127" s="429"/>
      <c r="AJ1127" s="429"/>
      <c r="AK1127" s="429"/>
      <c r="AL1127" s="429"/>
      <c r="AM1127" s="429"/>
      <c r="AN1127" s="429"/>
      <c r="AO1127" s="429"/>
      <c r="AP1127" s="429"/>
      <c r="AQ1127" s="429"/>
      <c r="AR1127" s="429"/>
      <c r="AS1127" s="429"/>
      <c r="AT1127" s="429"/>
      <c r="AU1127" s="429"/>
      <c r="AV1127" s="429"/>
    </row>
    <row r="1128" spans="1:48" s="364" customFormat="1" ht="13.15" customHeight="1" x14ac:dyDescent="0.2">
      <c r="A1128" s="429"/>
      <c r="D1128" s="421"/>
      <c r="F1128" s="422"/>
      <c r="G1128" s="422"/>
      <c r="H1128" s="422"/>
      <c r="I1128" s="422"/>
      <c r="J1128" s="422"/>
      <c r="K1128" s="423"/>
      <c r="M1128" s="429"/>
      <c r="N1128" s="429"/>
      <c r="O1128" s="429"/>
      <c r="P1128" s="429"/>
      <c r="Q1128" s="429"/>
      <c r="R1128" s="429"/>
      <c r="S1128" s="429"/>
      <c r="T1128" s="429"/>
      <c r="U1128" s="429"/>
      <c r="V1128" s="429"/>
      <c r="W1128" s="429"/>
      <c r="X1128" s="429"/>
      <c r="Y1128" s="429"/>
      <c r="Z1128" s="429"/>
      <c r="AA1128" s="429"/>
      <c r="AB1128" s="429"/>
      <c r="AC1128" s="429"/>
      <c r="AD1128" s="429"/>
      <c r="AE1128" s="429"/>
      <c r="AF1128" s="429"/>
      <c r="AG1128" s="429"/>
      <c r="AH1128" s="429"/>
      <c r="AI1128" s="429"/>
      <c r="AJ1128" s="429"/>
      <c r="AK1128" s="429"/>
      <c r="AL1128" s="429"/>
      <c r="AM1128" s="429"/>
      <c r="AN1128" s="429"/>
      <c r="AO1128" s="429"/>
      <c r="AP1128" s="429"/>
      <c r="AQ1128" s="429"/>
      <c r="AR1128" s="429"/>
      <c r="AS1128" s="429"/>
      <c r="AT1128" s="429"/>
      <c r="AU1128" s="429"/>
      <c r="AV1128" s="429"/>
    </row>
    <row r="1129" spans="1:48" s="364" customFormat="1" ht="13.15" customHeight="1" x14ac:dyDescent="0.2">
      <c r="A1129" s="429"/>
      <c r="D1129" s="421"/>
      <c r="F1129" s="422"/>
      <c r="G1129" s="422"/>
      <c r="H1129" s="422"/>
      <c r="I1129" s="422"/>
      <c r="J1129" s="422"/>
      <c r="K1129" s="423"/>
      <c r="M1129" s="429"/>
      <c r="N1129" s="429"/>
      <c r="O1129" s="429"/>
      <c r="P1129" s="429"/>
      <c r="Q1129" s="429"/>
      <c r="R1129" s="429"/>
      <c r="S1129" s="429"/>
      <c r="T1129" s="429"/>
      <c r="U1129" s="429"/>
      <c r="V1129" s="429"/>
      <c r="W1129" s="429"/>
      <c r="X1129" s="429"/>
      <c r="Y1129" s="429"/>
      <c r="Z1129" s="429"/>
      <c r="AA1129" s="429"/>
      <c r="AB1129" s="429"/>
      <c r="AC1129" s="429"/>
      <c r="AD1129" s="429"/>
      <c r="AE1129" s="429"/>
      <c r="AF1129" s="429"/>
      <c r="AG1129" s="429"/>
      <c r="AH1129" s="429"/>
      <c r="AI1129" s="429"/>
      <c r="AJ1129" s="429"/>
      <c r="AK1129" s="429"/>
      <c r="AL1129" s="429"/>
      <c r="AM1129" s="429"/>
      <c r="AN1129" s="429"/>
      <c r="AO1129" s="429"/>
      <c r="AP1129" s="429"/>
      <c r="AQ1129" s="429"/>
      <c r="AR1129" s="429"/>
      <c r="AS1129" s="429"/>
      <c r="AT1129" s="429"/>
      <c r="AU1129" s="429"/>
      <c r="AV1129" s="429"/>
    </row>
    <row r="1130" spans="1:48" s="364" customFormat="1" ht="13.15" customHeight="1" x14ac:dyDescent="0.2">
      <c r="A1130" s="429"/>
      <c r="D1130" s="421"/>
      <c r="F1130" s="422"/>
      <c r="G1130" s="422"/>
      <c r="H1130" s="422"/>
      <c r="I1130" s="422"/>
      <c r="J1130" s="422"/>
      <c r="K1130" s="423"/>
      <c r="M1130" s="429"/>
      <c r="N1130" s="429"/>
      <c r="O1130" s="429"/>
      <c r="P1130" s="429"/>
      <c r="Q1130" s="429"/>
      <c r="R1130" s="429"/>
      <c r="S1130" s="429"/>
      <c r="T1130" s="429"/>
      <c r="U1130" s="429"/>
      <c r="V1130" s="429"/>
      <c r="W1130" s="429"/>
      <c r="X1130" s="429"/>
      <c r="Y1130" s="429"/>
      <c r="Z1130" s="429"/>
      <c r="AA1130" s="429"/>
      <c r="AB1130" s="429"/>
      <c r="AC1130" s="429"/>
      <c r="AD1130" s="429"/>
      <c r="AE1130" s="429"/>
      <c r="AF1130" s="429"/>
      <c r="AG1130" s="429"/>
      <c r="AH1130" s="429"/>
      <c r="AI1130" s="429"/>
      <c r="AJ1130" s="429"/>
      <c r="AK1130" s="429"/>
      <c r="AL1130" s="429"/>
      <c r="AM1130" s="429"/>
      <c r="AN1130" s="429"/>
      <c r="AO1130" s="429"/>
      <c r="AP1130" s="429"/>
      <c r="AQ1130" s="429"/>
      <c r="AR1130" s="429"/>
      <c r="AS1130" s="429"/>
      <c r="AT1130" s="429"/>
      <c r="AU1130" s="429"/>
      <c r="AV1130" s="429"/>
    </row>
    <row r="1131" spans="1:48" s="364" customFormat="1" ht="13.15" customHeight="1" x14ac:dyDescent="0.2">
      <c r="A1131" s="429"/>
      <c r="D1131" s="421"/>
      <c r="F1131" s="422"/>
      <c r="G1131" s="422"/>
      <c r="H1131" s="422"/>
      <c r="I1131" s="422"/>
      <c r="J1131" s="422"/>
      <c r="K1131" s="423"/>
      <c r="M1131" s="429"/>
      <c r="N1131" s="429"/>
      <c r="O1131" s="429"/>
      <c r="P1131" s="429"/>
      <c r="Q1131" s="429"/>
      <c r="R1131" s="429"/>
      <c r="S1131" s="429"/>
      <c r="T1131" s="429"/>
      <c r="U1131" s="429"/>
      <c r="V1131" s="429"/>
      <c r="W1131" s="429"/>
      <c r="X1131" s="429"/>
      <c r="Y1131" s="429"/>
      <c r="Z1131" s="429"/>
      <c r="AA1131" s="429"/>
      <c r="AB1131" s="429"/>
      <c r="AC1131" s="429"/>
      <c r="AD1131" s="429"/>
      <c r="AE1131" s="429"/>
      <c r="AF1131" s="429"/>
      <c r="AG1131" s="429"/>
      <c r="AH1131" s="429"/>
      <c r="AI1131" s="429"/>
      <c r="AJ1131" s="429"/>
      <c r="AK1131" s="429"/>
      <c r="AL1131" s="429"/>
      <c r="AM1131" s="429"/>
      <c r="AN1131" s="429"/>
      <c r="AO1131" s="429"/>
      <c r="AP1131" s="429"/>
      <c r="AQ1131" s="429"/>
      <c r="AR1131" s="429"/>
      <c r="AS1131" s="429"/>
      <c r="AT1131" s="429"/>
      <c r="AU1131" s="429"/>
      <c r="AV1131" s="429"/>
    </row>
    <row r="1132" spans="1:48" s="364" customFormat="1" ht="13.15" customHeight="1" x14ac:dyDescent="0.2">
      <c r="A1132" s="429"/>
      <c r="D1132" s="421"/>
      <c r="F1132" s="422"/>
      <c r="G1132" s="422"/>
      <c r="H1132" s="422"/>
      <c r="I1132" s="422"/>
      <c r="J1132" s="422"/>
      <c r="K1132" s="423"/>
      <c r="M1132" s="429"/>
      <c r="N1132" s="429"/>
      <c r="O1132" s="429"/>
      <c r="P1132" s="429"/>
      <c r="Q1132" s="429"/>
      <c r="R1132" s="429"/>
      <c r="S1132" s="429"/>
      <c r="T1132" s="429"/>
      <c r="U1132" s="429"/>
      <c r="V1132" s="429"/>
      <c r="W1132" s="429"/>
      <c r="X1132" s="429"/>
      <c r="Y1132" s="429"/>
      <c r="Z1132" s="429"/>
      <c r="AA1132" s="429"/>
      <c r="AB1132" s="429"/>
      <c r="AC1132" s="429"/>
      <c r="AD1132" s="429"/>
      <c r="AE1132" s="429"/>
      <c r="AF1132" s="429"/>
      <c r="AG1132" s="429"/>
      <c r="AH1132" s="429"/>
      <c r="AI1132" s="429"/>
      <c r="AJ1132" s="429"/>
      <c r="AK1132" s="429"/>
      <c r="AL1132" s="429"/>
      <c r="AM1132" s="429"/>
      <c r="AN1132" s="429"/>
      <c r="AO1132" s="429"/>
      <c r="AP1132" s="429"/>
      <c r="AQ1132" s="429"/>
      <c r="AR1132" s="429"/>
      <c r="AS1132" s="429"/>
      <c r="AT1132" s="429"/>
      <c r="AU1132" s="429"/>
      <c r="AV1132" s="429"/>
    </row>
    <row r="1133" spans="1:48" s="364" customFormat="1" ht="13.15" customHeight="1" x14ac:dyDescent="0.2">
      <c r="A1133" s="429"/>
      <c r="D1133" s="421"/>
      <c r="F1133" s="422"/>
      <c r="G1133" s="422"/>
      <c r="H1133" s="422"/>
      <c r="I1133" s="422"/>
      <c r="J1133" s="422"/>
      <c r="K1133" s="423"/>
      <c r="M1133" s="429"/>
      <c r="N1133" s="429"/>
      <c r="O1133" s="429"/>
      <c r="P1133" s="429"/>
      <c r="Q1133" s="429"/>
      <c r="R1133" s="429"/>
      <c r="S1133" s="429"/>
      <c r="T1133" s="429"/>
      <c r="U1133" s="429"/>
      <c r="V1133" s="429"/>
      <c r="W1133" s="429"/>
      <c r="X1133" s="429"/>
      <c r="Y1133" s="429"/>
      <c r="Z1133" s="429"/>
      <c r="AA1133" s="429"/>
      <c r="AB1133" s="429"/>
      <c r="AC1133" s="429"/>
      <c r="AD1133" s="429"/>
      <c r="AE1133" s="429"/>
      <c r="AF1133" s="429"/>
      <c r="AG1133" s="429"/>
      <c r="AH1133" s="429"/>
      <c r="AI1133" s="429"/>
      <c r="AJ1133" s="429"/>
      <c r="AK1133" s="429"/>
      <c r="AL1133" s="429"/>
      <c r="AM1133" s="429"/>
      <c r="AN1133" s="429"/>
      <c r="AO1133" s="429"/>
      <c r="AP1133" s="429"/>
      <c r="AQ1133" s="429"/>
      <c r="AR1133" s="429"/>
      <c r="AS1133" s="429"/>
      <c r="AT1133" s="429"/>
      <c r="AU1133" s="429"/>
      <c r="AV1133" s="429"/>
    </row>
    <row r="1134" spans="1:48" s="364" customFormat="1" ht="13.15" customHeight="1" x14ac:dyDescent="0.2">
      <c r="A1134" s="429"/>
      <c r="D1134" s="421"/>
      <c r="F1134" s="422"/>
      <c r="G1134" s="422"/>
      <c r="H1134" s="422"/>
      <c r="I1134" s="422"/>
      <c r="J1134" s="422"/>
      <c r="K1134" s="423"/>
      <c r="M1134" s="429"/>
      <c r="N1134" s="429"/>
      <c r="O1134" s="429"/>
      <c r="P1134" s="429"/>
      <c r="Q1134" s="429"/>
      <c r="R1134" s="429"/>
      <c r="S1134" s="429"/>
      <c r="T1134" s="429"/>
      <c r="U1134" s="429"/>
      <c r="V1134" s="429"/>
      <c r="W1134" s="429"/>
      <c r="X1134" s="429"/>
      <c r="Y1134" s="429"/>
      <c r="Z1134" s="429"/>
      <c r="AA1134" s="429"/>
      <c r="AB1134" s="429"/>
      <c r="AC1134" s="429"/>
      <c r="AD1134" s="429"/>
      <c r="AE1134" s="429"/>
      <c r="AF1134" s="429"/>
      <c r="AG1134" s="429"/>
      <c r="AH1134" s="429"/>
      <c r="AI1134" s="429"/>
      <c r="AJ1134" s="429"/>
      <c r="AK1134" s="429"/>
      <c r="AL1134" s="429"/>
      <c r="AM1134" s="429"/>
      <c r="AN1134" s="429"/>
      <c r="AO1134" s="429"/>
      <c r="AP1134" s="429"/>
      <c r="AQ1134" s="429"/>
      <c r="AR1134" s="429"/>
      <c r="AS1134" s="429"/>
      <c r="AT1134" s="429"/>
      <c r="AU1134" s="429"/>
      <c r="AV1134" s="429"/>
    </row>
    <row r="1135" spans="1:48" s="364" customFormat="1" ht="13.15" customHeight="1" x14ac:dyDescent="0.2">
      <c r="A1135" s="429"/>
      <c r="D1135" s="421"/>
      <c r="F1135" s="422"/>
      <c r="G1135" s="422"/>
      <c r="H1135" s="422"/>
      <c r="I1135" s="422"/>
      <c r="J1135" s="422"/>
      <c r="K1135" s="423"/>
      <c r="M1135" s="429"/>
      <c r="N1135" s="429"/>
      <c r="O1135" s="429"/>
      <c r="P1135" s="429"/>
      <c r="Q1135" s="429"/>
      <c r="R1135" s="429"/>
      <c r="S1135" s="429"/>
      <c r="T1135" s="429"/>
      <c r="U1135" s="429"/>
      <c r="V1135" s="429"/>
      <c r="W1135" s="429"/>
      <c r="X1135" s="429"/>
      <c r="Y1135" s="429"/>
      <c r="Z1135" s="429"/>
      <c r="AA1135" s="429"/>
      <c r="AB1135" s="429"/>
      <c r="AC1135" s="429"/>
      <c r="AD1135" s="429"/>
      <c r="AE1135" s="429"/>
      <c r="AF1135" s="429"/>
      <c r="AG1135" s="429"/>
      <c r="AH1135" s="429"/>
      <c r="AI1135" s="429"/>
      <c r="AJ1135" s="429"/>
      <c r="AK1135" s="429"/>
      <c r="AL1135" s="429"/>
      <c r="AM1135" s="429"/>
      <c r="AN1135" s="429"/>
      <c r="AO1135" s="429"/>
      <c r="AP1135" s="429"/>
      <c r="AQ1135" s="429"/>
      <c r="AR1135" s="429"/>
      <c r="AS1135" s="429"/>
      <c r="AT1135" s="429"/>
      <c r="AU1135" s="429"/>
      <c r="AV1135" s="429"/>
    </row>
    <row r="1136" spans="1:48" s="364" customFormat="1" ht="13.15" customHeight="1" x14ac:dyDescent="0.2">
      <c r="A1136" s="429"/>
      <c r="D1136" s="421"/>
      <c r="F1136" s="422"/>
      <c r="G1136" s="422"/>
      <c r="H1136" s="422"/>
      <c r="I1136" s="422"/>
      <c r="J1136" s="422"/>
      <c r="K1136" s="423"/>
      <c r="M1136" s="429"/>
      <c r="N1136" s="429"/>
      <c r="O1136" s="429"/>
      <c r="P1136" s="429"/>
      <c r="Q1136" s="429"/>
      <c r="R1136" s="429"/>
      <c r="S1136" s="429"/>
      <c r="T1136" s="429"/>
      <c r="U1136" s="429"/>
      <c r="V1136" s="429"/>
      <c r="W1136" s="429"/>
      <c r="X1136" s="429"/>
      <c r="Y1136" s="429"/>
      <c r="Z1136" s="429"/>
      <c r="AA1136" s="429"/>
      <c r="AB1136" s="429"/>
      <c r="AC1136" s="429"/>
      <c r="AD1136" s="429"/>
      <c r="AE1136" s="429"/>
      <c r="AF1136" s="429"/>
      <c r="AG1136" s="429"/>
      <c r="AH1136" s="429"/>
      <c r="AI1136" s="429"/>
      <c r="AJ1136" s="429"/>
      <c r="AK1136" s="429"/>
      <c r="AL1136" s="429"/>
      <c r="AM1136" s="429"/>
      <c r="AN1136" s="429"/>
      <c r="AO1136" s="429"/>
      <c r="AP1136" s="429"/>
      <c r="AQ1136" s="429"/>
      <c r="AR1136" s="429"/>
      <c r="AS1136" s="429"/>
      <c r="AT1136" s="429"/>
      <c r="AU1136" s="429"/>
      <c r="AV1136" s="429"/>
    </row>
    <row r="1137" spans="1:48" s="364" customFormat="1" ht="13.15" customHeight="1" x14ac:dyDescent="0.2">
      <c r="A1137" s="429"/>
      <c r="D1137" s="421"/>
      <c r="F1137" s="422"/>
      <c r="G1137" s="422"/>
      <c r="H1137" s="422"/>
      <c r="I1137" s="422"/>
      <c r="J1137" s="422"/>
      <c r="K1137" s="423"/>
      <c r="M1137" s="429"/>
      <c r="N1137" s="429"/>
      <c r="O1137" s="429"/>
      <c r="P1137" s="429"/>
      <c r="Q1137" s="429"/>
      <c r="R1137" s="429"/>
      <c r="S1137" s="429"/>
      <c r="T1137" s="429"/>
      <c r="U1137" s="429"/>
      <c r="V1137" s="429"/>
      <c r="W1137" s="429"/>
      <c r="X1137" s="429"/>
      <c r="Y1137" s="429"/>
      <c r="Z1137" s="429"/>
      <c r="AA1137" s="429"/>
      <c r="AB1137" s="429"/>
      <c r="AC1137" s="429"/>
      <c r="AD1137" s="429"/>
      <c r="AE1137" s="429"/>
      <c r="AF1137" s="429"/>
      <c r="AG1137" s="429"/>
      <c r="AH1137" s="429"/>
      <c r="AI1137" s="429"/>
      <c r="AJ1137" s="429"/>
      <c r="AK1137" s="429"/>
      <c r="AL1137" s="429"/>
      <c r="AM1137" s="429"/>
      <c r="AN1137" s="429"/>
      <c r="AO1137" s="429"/>
      <c r="AP1137" s="429"/>
      <c r="AQ1137" s="429"/>
      <c r="AR1137" s="429"/>
      <c r="AS1137" s="429"/>
      <c r="AT1137" s="429"/>
      <c r="AU1137" s="429"/>
      <c r="AV1137" s="429"/>
    </row>
    <row r="1138" spans="1:48" s="364" customFormat="1" ht="13.15" customHeight="1" x14ac:dyDescent="0.2">
      <c r="A1138" s="429"/>
      <c r="D1138" s="421"/>
      <c r="F1138" s="422"/>
      <c r="G1138" s="422"/>
      <c r="H1138" s="422"/>
      <c r="I1138" s="422"/>
      <c r="J1138" s="422"/>
      <c r="K1138" s="423"/>
      <c r="M1138" s="429"/>
      <c r="N1138" s="429"/>
      <c r="O1138" s="429"/>
      <c r="P1138" s="429"/>
      <c r="Q1138" s="429"/>
      <c r="R1138" s="429"/>
      <c r="S1138" s="429"/>
      <c r="T1138" s="429"/>
      <c r="U1138" s="429"/>
      <c r="V1138" s="429"/>
      <c r="W1138" s="429"/>
      <c r="X1138" s="429"/>
      <c r="Y1138" s="429"/>
      <c r="Z1138" s="429"/>
      <c r="AA1138" s="429"/>
      <c r="AB1138" s="429"/>
      <c r="AC1138" s="429"/>
      <c r="AD1138" s="429"/>
      <c r="AE1138" s="429"/>
      <c r="AF1138" s="429"/>
      <c r="AG1138" s="429"/>
      <c r="AH1138" s="429"/>
      <c r="AI1138" s="429"/>
      <c r="AJ1138" s="429"/>
      <c r="AK1138" s="429"/>
      <c r="AL1138" s="429"/>
      <c r="AM1138" s="429"/>
      <c r="AN1138" s="429"/>
      <c r="AO1138" s="429"/>
      <c r="AP1138" s="429"/>
      <c r="AQ1138" s="429"/>
      <c r="AR1138" s="429"/>
      <c r="AS1138" s="429"/>
      <c r="AT1138" s="429"/>
      <c r="AU1138" s="429"/>
      <c r="AV1138" s="429"/>
    </row>
    <row r="1139" spans="1:48" s="364" customFormat="1" ht="13.15" customHeight="1" x14ac:dyDescent="0.2">
      <c r="A1139" s="429"/>
      <c r="D1139" s="421"/>
      <c r="F1139" s="422"/>
      <c r="G1139" s="422"/>
      <c r="H1139" s="422"/>
      <c r="I1139" s="422"/>
      <c r="J1139" s="422"/>
      <c r="K1139" s="423"/>
      <c r="M1139" s="429"/>
      <c r="N1139" s="429"/>
      <c r="O1139" s="429"/>
      <c r="P1139" s="429"/>
      <c r="Q1139" s="429"/>
      <c r="R1139" s="429"/>
      <c r="S1139" s="429"/>
      <c r="T1139" s="429"/>
      <c r="U1139" s="429"/>
      <c r="V1139" s="429"/>
      <c r="W1139" s="429"/>
      <c r="X1139" s="429"/>
      <c r="Y1139" s="429"/>
      <c r="Z1139" s="429"/>
      <c r="AA1139" s="429"/>
      <c r="AB1139" s="429"/>
      <c r="AC1139" s="429"/>
      <c r="AD1139" s="429"/>
      <c r="AE1139" s="429"/>
      <c r="AF1139" s="429"/>
      <c r="AG1139" s="429"/>
      <c r="AH1139" s="429"/>
      <c r="AI1139" s="429"/>
      <c r="AJ1139" s="429"/>
      <c r="AK1139" s="429"/>
      <c r="AL1139" s="429"/>
      <c r="AM1139" s="429"/>
      <c r="AN1139" s="429"/>
      <c r="AO1139" s="429"/>
      <c r="AP1139" s="429"/>
      <c r="AQ1139" s="429"/>
      <c r="AR1139" s="429"/>
      <c r="AS1139" s="429"/>
      <c r="AT1139" s="429"/>
      <c r="AU1139" s="429"/>
      <c r="AV1139" s="429"/>
    </row>
    <row r="1140" spans="1:48" s="364" customFormat="1" ht="13.15" customHeight="1" x14ac:dyDescent="0.2">
      <c r="A1140" s="429"/>
      <c r="D1140" s="421"/>
      <c r="F1140" s="422"/>
      <c r="G1140" s="422"/>
      <c r="H1140" s="422"/>
      <c r="I1140" s="422"/>
      <c r="J1140" s="422"/>
      <c r="K1140" s="423"/>
      <c r="M1140" s="429"/>
      <c r="N1140" s="429"/>
      <c r="O1140" s="429"/>
      <c r="P1140" s="429"/>
      <c r="Q1140" s="429"/>
      <c r="R1140" s="429"/>
      <c r="S1140" s="429"/>
      <c r="T1140" s="429"/>
      <c r="U1140" s="429"/>
      <c r="V1140" s="429"/>
      <c r="W1140" s="429"/>
      <c r="X1140" s="429"/>
      <c r="Y1140" s="429"/>
      <c r="Z1140" s="429"/>
      <c r="AA1140" s="429"/>
      <c r="AB1140" s="429"/>
      <c r="AC1140" s="429"/>
      <c r="AD1140" s="429"/>
      <c r="AE1140" s="429"/>
      <c r="AF1140" s="429"/>
      <c r="AG1140" s="429"/>
      <c r="AH1140" s="429"/>
      <c r="AI1140" s="429"/>
      <c r="AJ1140" s="429"/>
      <c r="AK1140" s="429"/>
      <c r="AL1140" s="429"/>
      <c r="AM1140" s="429"/>
      <c r="AN1140" s="429"/>
      <c r="AO1140" s="429"/>
      <c r="AP1140" s="429"/>
      <c r="AQ1140" s="429"/>
      <c r="AR1140" s="429"/>
      <c r="AS1140" s="429"/>
      <c r="AT1140" s="429"/>
      <c r="AU1140" s="429"/>
      <c r="AV1140" s="429"/>
    </row>
    <row r="1141" spans="1:48" s="364" customFormat="1" ht="13.15" customHeight="1" x14ac:dyDescent="0.2">
      <c r="A1141" s="429"/>
      <c r="D1141" s="421"/>
      <c r="F1141" s="422"/>
      <c r="G1141" s="422"/>
      <c r="H1141" s="422"/>
      <c r="I1141" s="422"/>
      <c r="J1141" s="422"/>
      <c r="K1141" s="423"/>
      <c r="M1141" s="429"/>
      <c r="N1141" s="429"/>
      <c r="O1141" s="429"/>
      <c r="P1141" s="429"/>
      <c r="Q1141" s="429"/>
      <c r="R1141" s="429"/>
      <c r="S1141" s="429"/>
      <c r="T1141" s="429"/>
      <c r="U1141" s="429"/>
      <c r="V1141" s="429"/>
      <c r="W1141" s="429"/>
      <c r="X1141" s="429"/>
      <c r="Y1141" s="429"/>
      <c r="Z1141" s="429"/>
      <c r="AA1141" s="429"/>
      <c r="AB1141" s="429"/>
      <c r="AC1141" s="429"/>
      <c r="AD1141" s="429"/>
      <c r="AE1141" s="429"/>
      <c r="AF1141" s="429"/>
      <c r="AG1141" s="429"/>
      <c r="AH1141" s="429"/>
      <c r="AI1141" s="429"/>
      <c r="AJ1141" s="429"/>
      <c r="AK1141" s="429"/>
      <c r="AL1141" s="429"/>
      <c r="AM1141" s="429"/>
      <c r="AN1141" s="429"/>
      <c r="AO1141" s="429"/>
      <c r="AP1141" s="429"/>
      <c r="AQ1141" s="429"/>
      <c r="AR1141" s="429"/>
      <c r="AS1141" s="429"/>
      <c r="AT1141" s="429"/>
      <c r="AU1141" s="429"/>
      <c r="AV1141" s="429"/>
    </row>
    <row r="1142" spans="1:48" s="364" customFormat="1" ht="13.15" customHeight="1" x14ac:dyDescent="0.2">
      <c r="A1142" s="429"/>
      <c r="D1142" s="421"/>
      <c r="F1142" s="422"/>
      <c r="G1142" s="422"/>
      <c r="H1142" s="422"/>
      <c r="I1142" s="422"/>
      <c r="J1142" s="422"/>
      <c r="K1142" s="423"/>
      <c r="M1142" s="429"/>
      <c r="N1142" s="429"/>
      <c r="O1142" s="429"/>
      <c r="P1142" s="429"/>
      <c r="Q1142" s="429"/>
      <c r="R1142" s="429"/>
      <c r="S1142" s="429"/>
      <c r="T1142" s="429"/>
      <c r="U1142" s="429"/>
      <c r="V1142" s="429"/>
      <c r="W1142" s="429"/>
      <c r="X1142" s="429"/>
      <c r="Y1142" s="429"/>
      <c r="Z1142" s="429"/>
      <c r="AA1142" s="429"/>
      <c r="AB1142" s="429"/>
      <c r="AC1142" s="429"/>
      <c r="AD1142" s="429"/>
      <c r="AE1142" s="429"/>
      <c r="AF1142" s="429"/>
      <c r="AG1142" s="429"/>
      <c r="AH1142" s="429"/>
      <c r="AI1142" s="429"/>
      <c r="AJ1142" s="429"/>
      <c r="AK1142" s="429"/>
      <c r="AL1142" s="429"/>
      <c r="AM1142" s="429"/>
      <c r="AN1142" s="429"/>
      <c r="AO1142" s="429"/>
      <c r="AP1142" s="429"/>
      <c r="AQ1142" s="429"/>
      <c r="AR1142" s="429"/>
      <c r="AS1142" s="429"/>
      <c r="AT1142" s="429"/>
      <c r="AU1142" s="429"/>
      <c r="AV1142" s="429"/>
    </row>
    <row r="1143" spans="1:48" s="364" customFormat="1" ht="13.15" customHeight="1" x14ac:dyDescent="0.2">
      <c r="A1143" s="429"/>
      <c r="D1143" s="421"/>
      <c r="F1143" s="422"/>
      <c r="G1143" s="422"/>
      <c r="H1143" s="422"/>
      <c r="I1143" s="422"/>
      <c r="J1143" s="422"/>
      <c r="K1143" s="423"/>
      <c r="M1143" s="429"/>
      <c r="N1143" s="429"/>
      <c r="O1143" s="429"/>
      <c r="P1143" s="429"/>
      <c r="Q1143" s="429"/>
      <c r="R1143" s="429"/>
      <c r="S1143" s="429"/>
      <c r="T1143" s="429"/>
      <c r="U1143" s="429"/>
      <c r="V1143" s="429"/>
      <c r="W1143" s="429"/>
      <c r="X1143" s="429"/>
      <c r="Y1143" s="429"/>
      <c r="Z1143" s="429"/>
      <c r="AA1143" s="429"/>
      <c r="AB1143" s="429"/>
      <c r="AC1143" s="429"/>
      <c r="AD1143" s="429"/>
      <c r="AE1143" s="429"/>
      <c r="AF1143" s="429"/>
      <c r="AG1143" s="429"/>
      <c r="AH1143" s="429"/>
      <c r="AI1143" s="429"/>
      <c r="AJ1143" s="429"/>
      <c r="AK1143" s="429"/>
      <c r="AL1143" s="429"/>
      <c r="AM1143" s="429"/>
      <c r="AN1143" s="429"/>
      <c r="AO1143" s="429"/>
      <c r="AP1143" s="429"/>
      <c r="AQ1143" s="429"/>
      <c r="AR1143" s="429"/>
      <c r="AS1143" s="429"/>
      <c r="AT1143" s="429"/>
      <c r="AU1143" s="429"/>
      <c r="AV1143" s="429"/>
    </row>
    <row r="1144" spans="1:48" s="364" customFormat="1" ht="13.15" customHeight="1" x14ac:dyDescent="0.2">
      <c r="A1144" s="429"/>
      <c r="D1144" s="421"/>
      <c r="F1144" s="422"/>
      <c r="G1144" s="422"/>
      <c r="H1144" s="422"/>
      <c r="I1144" s="422"/>
      <c r="J1144" s="422"/>
      <c r="K1144" s="423"/>
      <c r="M1144" s="429"/>
      <c r="N1144" s="429"/>
      <c r="O1144" s="429"/>
      <c r="P1144" s="429"/>
      <c r="Q1144" s="429"/>
      <c r="R1144" s="429"/>
      <c r="S1144" s="429"/>
      <c r="T1144" s="429"/>
      <c r="U1144" s="429"/>
      <c r="V1144" s="429"/>
      <c r="W1144" s="429"/>
      <c r="X1144" s="429"/>
      <c r="Y1144" s="429"/>
      <c r="Z1144" s="429"/>
      <c r="AA1144" s="429"/>
      <c r="AB1144" s="429"/>
      <c r="AC1144" s="429"/>
      <c r="AD1144" s="429"/>
      <c r="AE1144" s="429"/>
      <c r="AF1144" s="429"/>
      <c r="AG1144" s="429"/>
      <c r="AH1144" s="429"/>
      <c r="AI1144" s="429"/>
      <c r="AJ1144" s="429"/>
      <c r="AK1144" s="429"/>
      <c r="AL1144" s="429"/>
      <c r="AM1144" s="429"/>
      <c r="AN1144" s="429"/>
      <c r="AO1144" s="429"/>
      <c r="AP1144" s="429"/>
      <c r="AQ1144" s="429"/>
      <c r="AR1144" s="429"/>
      <c r="AS1144" s="429"/>
      <c r="AT1144" s="429"/>
      <c r="AU1144" s="429"/>
      <c r="AV1144" s="429"/>
    </row>
    <row r="1145" spans="1:48" s="364" customFormat="1" ht="13.15" customHeight="1" x14ac:dyDescent="0.2">
      <c r="A1145" s="429"/>
      <c r="D1145" s="421"/>
      <c r="F1145" s="422"/>
      <c r="G1145" s="422"/>
      <c r="H1145" s="422"/>
      <c r="I1145" s="422"/>
      <c r="J1145" s="422"/>
      <c r="K1145" s="423"/>
      <c r="M1145" s="429"/>
      <c r="N1145" s="429"/>
      <c r="O1145" s="429"/>
      <c r="P1145" s="429"/>
      <c r="Q1145" s="429"/>
      <c r="R1145" s="429"/>
      <c r="S1145" s="429"/>
      <c r="T1145" s="429"/>
      <c r="U1145" s="429"/>
      <c r="V1145" s="429"/>
      <c r="W1145" s="429"/>
      <c r="X1145" s="429"/>
      <c r="Y1145" s="429"/>
      <c r="Z1145" s="429"/>
      <c r="AA1145" s="429"/>
      <c r="AB1145" s="429"/>
      <c r="AC1145" s="429"/>
      <c r="AD1145" s="429"/>
      <c r="AE1145" s="429"/>
      <c r="AF1145" s="429"/>
      <c r="AG1145" s="429"/>
      <c r="AH1145" s="429"/>
      <c r="AI1145" s="429"/>
      <c r="AJ1145" s="429"/>
      <c r="AK1145" s="429"/>
      <c r="AL1145" s="429"/>
      <c r="AM1145" s="429"/>
      <c r="AN1145" s="429"/>
      <c r="AO1145" s="429"/>
      <c r="AP1145" s="429"/>
      <c r="AQ1145" s="429"/>
      <c r="AR1145" s="429"/>
      <c r="AS1145" s="429"/>
      <c r="AT1145" s="429"/>
      <c r="AU1145" s="429"/>
      <c r="AV1145" s="429"/>
    </row>
    <row r="1146" spans="1:48" s="364" customFormat="1" ht="13.15" customHeight="1" x14ac:dyDescent="0.2">
      <c r="A1146" s="429"/>
      <c r="D1146" s="421"/>
      <c r="F1146" s="422"/>
      <c r="G1146" s="422"/>
      <c r="H1146" s="422"/>
      <c r="I1146" s="422"/>
      <c r="J1146" s="422"/>
      <c r="K1146" s="423"/>
      <c r="M1146" s="429"/>
      <c r="N1146" s="429"/>
      <c r="O1146" s="429"/>
      <c r="P1146" s="429"/>
      <c r="Q1146" s="429"/>
      <c r="R1146" s="429"/>
      <c r="S1146" s="429"/>
      <c r="T1146" s="429"/>
      <c r="U1146" s="429"/>
      <c r="V1146" s="429"/>
      <c r="W1146" s="429"/>
      <c r="X1146" s="429"/>
      <c r="Y1146" s="429"/>
      <c r="Z1146" s="429"/>
      <c r="AA1146" s="429"/>
      <c r="AB1146" s="429"/>
      <c r="AC1146" s="429"/>
      <c r="AD1146" s="429"/>
      <c r="AE1146" s="429"/>
      <c r="AF1146" s="429"/>
      <c r="AG1146" s="429"/>
      <c r="AH1146" s="429"/>
      <c r="AI1146" s="429"/>
      <c r="AJ1146" s="429"/>
      <c r="AK1146" s="429"/>
      <c r="AL1146" s="429"/>
      <c r="AM1146" s="429"/>
      <c r="AN1146" s="429"/>
      <c r="AO1146" s="429"/>
      <c r="AP1146" s="429"/>
      <c r="AQ1146" s="429"/>
      <c r="AR1146" s="429"/>
      <c r="AS1146" s="429"/>
      <c r="AT1146" s="429"/>
      <c r="AU1146" s="429"/>
      <c r="AV1146" s="429"/>
    </row>
    <row r="1147" spans="1:48" s="364" customFormat="1" ht="13.15" customHeight="1" x14ac:dyDescent="0.2">
      <c r="A1147" s="429"/>
      <c r="D1147" s="421"/>
      <c r="F1147" s="422"/>
      <c r="G1147" s="422"/>
      <c r="H1147" s="422"/>
      <c r="I1147" s="422"/>
      <c r="J1147" s="422"/>
      <c r="K1147" s="423"/>
      <c r="M1147" s="429"/>
      <c r="N1147" s="429"/>
      <c r="O1147" s="429"/>
      <c r="P1147" s="429"/>
      <c r="Q1147" s="429"/>
      <c r="R1147" s="429"/>
      <c r="S1147" s="429"/>
      <c r="T1147" s="429"/>
      <c r="U1147" s="429"/>
      <c r="V1147" s="429"/>
      <c r="W1147" s="429"/>
      <c r="X1147" s="429"/>
      <c r="Y1147" s="429"/>
      <c r="Z1147" s="429"/>
      <c r="AA1147" s="429"/>
      <c r="AB1147" s="429"/>
      <c r="AC1147" s="429"/>
      <c r="AD1147" s="429"/>
      <c r="AE1147" s="429"/>
      <c r="AF1147" s="429"/>
      <c r="AG1147" s="429"/>
      <c r="AH1147" s="429"/>
      <c r="AI1147" s="429"/>
      <c r="AJ1147" s="429"/>
      <c r="AK1147" s="429"/>
      <c r="AL1147" s="429"/>
      <c r="AM1147" s="429"/>
      <c r="AN1147" s="429"/>
      <c r="AO1147" s="429"/>
      <c r="AP1147" s="429"/>
      <c r="AQ1147" s="429"/>
      <c r="AR1147" s="429"/>
      <c r="AS1147" s="429"/>
      <c r="AT1147" s="429"/>
      <c r="AU1147" s="429"/>
      <c r="AV1147" s="429"/>
    </row>
    <row r="1148" spans="1:48" s="364" customFormat="1" ht="13.15" customHeight="1" x14ac:dyDescent="0.2">
      <c r="A1148" s="429"/>
      <c r="D1148" s="421"/>
      <c r="F1148" s="422"/>
      <c r="G1148" s="422"/>
      <c r="H1148" s="422"/>
      <c r="I1148" s="422"/>
      <c r="J1148" s="422"/>
      <c r="K1148" s="423"/>
      <c r="M1148" s="429"/>
      <c r="N1148" s="429"/>
      <c r="O1148" s="429"/>
      <c r="P1148" s="429"/>
      <c r="Q1148" s="429"/>
      <c r="R1148" s="429"/>
      <c r="S1148" s="429"/>
      <c r="T1148" s="429"/>
      <c r="U1148" s="429"/>
      <c r="V1148" s="429"/>
      <c r="W1148" s="429"/>
      <c r="X1148" s="429"/>
      <c r="Y1148" s="429"/>
      <c r="Z1148" s="429"/>
      <c r="AA1148" s="429"/>
      <c r="AB1148" s="429"/>
      <c r="AC1148" s="429"/>
      <c r="AD1148" s="429"/>
      <c r="AE1148" s="429"/>
      <c r="AF1148" s="429"/>
      <c r="AG1148" s="429"/>
      <c r="AH1148" s="429"/>
      <c r="AI1148" s="429"/>
      <c r="AJ1148" s="429"/>
      <c r="AK1148" s="429"/>
      <c r="AL1148" s="429"/>
      <c r="AM1148" s="429"/>
      <c r="AN1148" s="429"/>
      <c r="AO1148" s="429"/>
      <c r="AP1148" s="429"/>
      <c r="AQ1148" s="429"/>
      <c r="AR1148" s="429"/>
      <c r="AS1148" s="429"/>
      <c r="AT1148" s="429"/>
      <c r="AU1148" s="429"/>
      <c r="AV1148" s="429"/>
    </row>
    <row r="1149" spans="1:48" s="364" customFormat="1" ht="13.15" customHeight="1" x14ac:dyDescent="0.2">
      <c r="A1149" s="429"/>
      <c r="D1149" s="421"/>
      <c r="F1149" s="422"/>
      <c r="G1149" s="422"/>
      <c r="H1149" s="422"/>
      <c r="I1149" s="422"/>
      <c r="J1149" s="422"/>
      <c r="K1149" s="423"/>
      <c r="M1149" s="429"/>
      <c r="N1149" s="429"/>
      <c r="O1149" s="429"/>
      <c r="P1149" s="429"/>
      <c r="Q1149" s="429"/>
      <c r="R1149" s="429"/>
      <c r="S1149" s="429"/>
      <c r="T1149" s="429"/>
      <c r="U1149" s="429"/>
      <c r="V1149" s="429"/>
      <c r="W1149" s="429"/>
      <c r="X1149" s="429"/>
      <c r="Y1149" s="429"/>
      <c r="Z1149" s="429"/>
      <c r="AA1149" s="429"/>
      <c r="AB1149" s="429"/>
      <c r="AC1149" s="429"/>
      <c r="AD1149" s="429"/>
      <c r="AE1149" s="429"/>
      <c r="AF1149" s="429"/>
      <c r="AG1149" s="429"/>
      <c r="AH1149" s="429"/>
      <c r="AI1149" s="429"/>
      <c r="AJ1149" s="429"/>
      <c r="AK1149" s="429"/>
      <c r="AL1149" s="429"/>
      <c r="AM1149" s="429"/>
      <c r="AN1149" s="429"/>
      <c r="AO1149" s="429"/>
      <c r="AP1149" s="429"/>
      <c r="AQ1149" s="429"/>
      <c r="AR1149" s="429"/>
      <c r="AS1149" s="429"/>
      <c r="AT1149" s="429"/>
      <c r="AU1149" s="429"/>
      <c r="AV1149" s="429"/>
    </row>
    <row r="1150" spans="1:48" s="364" customFormat="1" ht="13.15" customHeight="1" x14ac:dyDescent="0.2">
      <c r="A1150" s="429"/>
      <c r="D1150" s="421"/>
      <c r="F1150" s="422"/>
      <c r="G1150" s="422"/>
      <c r="H1150" s="422"/>
      <c r="I1150" s="422"/>
      <c r="J1150" s="422"/>
      <c r="K1150" s="423"/>
      <c r="M1150" s="429"/>
      <c r="N1150" s="429"/>
      <c r="O1150" s="429"/>
      <c r="P1150" s="429"/>
      <c r="Q1150" s="429"/>
      <c r="R1150" s="429"/>
      <c r="S1150" s="429"/>
      <c r="T1150" s="429"/>
      <c r="U1150" s="429"/>
      <c r="V1150" s="429"/>
      <c r="W1150" s="429"/>
      <c r="X1150" s="429"/>
      <c r="Y1150" s="429"/>
      <c r="Z1150" s="429"/>
      <c r="AA1150" s="429"/>
      <c r="AB1150" s="429"/>
      <c r="AC1150" s="429"/>
      <c r="AD1150" s="429"/>
      <c r="AE1150" s="429"/>
      <c r="AF1150" s="429"/>
      <c r="AG1150" s="429"/>
      <c r="AH1150" s="429"/>
      <c r="AI1150" s="429"/>
      <c r="AJ1150" s="429"/>
      <c r="AK1150" s="429"/>
      <c r="AL1150" s="429"/>
      <c r="AM1150" s="429"/>
      <c r="AN1150" s="429"/>
      <c r="AO1150" s="429"/>
      <c r="AP1150" s="429"/>
      <c r="AQ1150" s="429"/>
      <c r="AR1150" s="429"/>
      <c r="AS1150" s="429"/>
      <c r="AT1150" s="429"/>
      <c r="AU1150" s="429"/>
      <c r="AV1150" s="429"/>
    </row>
    <row r="1151" spans="1:48" s="364" customFormat="1" ht="13.15" customHeight="1" x14ac:dyDescent="0.2">
      <c r="A1151" s="429"/>
      <c r="D1151" s="421"/>
      <c r="F1151" s="422"/>
      <c r="G1151" s="422"/>
      <c r="H1151" s="422"/>
      <c r="I1151" s="422"/>
      <c r="J1151" s="422"/>
      <c r="K1151" s="423"/>
      <c r="M1151" s="429"/>
      <c r="N1151" s="429"/>
      <c r="O1151" s="429"/>
      <c r="P1151" s="429"/>
      <c r="Q1151" s="429"/>
      <c r="R1151" s="429"/>
      <c r="S1151" s="429"/>
      <c r="T1151" s="429"/>
      <c r="U1151" s="429"/>
      <c r="V1151" s="429"/>
      <c r="W1151" s="429"/>
      <c r="X1151" s="429"/>
      <c r="Y1151" s="429"/>
      <c r="Z1151" s="429"/>
      <c r="AA1151" s="429"/>
      <c r="AB1151" s="429"/>
      <c r="AC1151" s="429"/>
      <c r="AD1151" s="429"/>
      <c r="AE1151" s="429"/>
      <c r="AF1151" s="429"/>
      <c r="AG1151" s="429"/>
      <c r="AH1151" s="429"/>
      <c r="AI1151" s="429"/>
      <c r="AJ1151" s="429"/>
      <c r="AK1151" s="429"/>
      <c r="AL1151" s="429"/>
      <c r="AM1151" s="429"/>
      <c r="AN1151" s="429"/>
      <c r="AO1151" s="429"/>
      <c r="AP1151" s="429"/>
      <c r="AQ1151" s="429"/>
      <c r="AR1151" s="429"/>
      <c r="AS1151" s="429"/>
      <c r="AT1151" s="429"/>
      <c r="AU1151" s="429"/>
      <c r="AV1151" s="429"/>
    </row>
    <row r="1152" spans="1:48" s="364" customFormat="1" ht="13.15" customHeight="1" x14ac:dyDescent="0.2">
      <c r="A1152" s="429"/>
      <c r="D1152" s="421"/>
      <c r="F1152" s="422"/>
      <c r="G1152" s="422"/>
      <c r="H1152" s="422"/>
      <c r="I1152" s="422"/>
      <c r="J1152" s="422"/>
      <c r="K1152" s="423"/>
      <c r="M1152" s="429"/>
      <c r="N1152" s="429"/>
      <c r="O1152" s="429"/>
      <c r="P1152" s="429"/>
      <c r="Q1152" s="429"/>
      <c r="R1152" s="429"/>
      <c r="S1152" s="429"/>
      <c r="T1152" s="429"/>
      <c r="U1152" s="429"/>
      <c r="V1152" s="429"/>
      <c r="W1152" s="429"/>
      <c r="X1152" s="429"/>
      <c r="Y1152" s="429"/>
      <c r="Z1152" s="429"/>
      <c r="AA1152" s="429"/>
      <c r="AB1152" s="429"/>
      <c r="AC1152" s="429"/>
      <c r="AD1152" s="429"/>
      <c r="AE1152" s="429"/>
      <c r="AF1152" s="429"/>
      <c r="AG1152" s="429"/>
      <c r="AH1152" s="429"/>
      <c r="AI1152" s="429"/>
      <c r="AJ1152" s="429"/>
      <c r="AK1152" s="429"/>
      <c r="AL1152" s="429"/>
      <c r="AM1152" s="429"/>
      <c r="AN1152" s="429"/>
      <c r="AO1152" s="429"/>
      <c r="AP1152" s="429"/>
      <c r="AQ1152" s="429"/>
      <c r="AR1152" s="429"/>
      <c r="AS1152" s="429"/>
      <c r="AT1152" s="429"/>
      <c r="AU1152" s="429"/>
      <c r="AV1152" s="429"/>
    </row>
    <row r="1153" spans="1:48" s="364" customFormat="1" ht="13.15" customHeight="1" x14ac:dyDescent="0.2">
      <c r="A1153" s="429"/>
      <c r="D1153" s="421"/>
      <c r="F1153" s="422"/>
      <c r="G1153" s="422"/>
      <c r="H1153" s="422"/>
      <c r="I1153" s="422"/>
      <c r="J1153" s="422"/>
      <c r="K1153" s="423"/>
      <c r="M1153" s="429"/>
      <c r="N1153" s="429"/>
      <c r="O1153" s="429"/>
      <c r="P1153" s="429"/>
      <c r="Q1153" s="429"/>
      <c r="R1153" s="429"/>
      <c r="S1153" s="429"/>
      <c r="T1153" s="429"/>
      <c r="U1153" s="429"/>
      <c r="V1153" s="429"/>
      <c r="W1153" s="429"/>
      <c r="X1153" s="429"/>
      <c r="Y1153" s="429"/>
      <c r="Z1153" s="429"/>
      <c r="AA1153" s="429"/>
      <c r="AB1153" s="429"/>
      <c r="AC1153" s="429"/>
      <c r="AD1153" s="429"/>
      <c r="AE1153" s="429"/>
      <c r="AF1153" s="429"/>
      <c r="AG1153" s="429"/>
      <c r="AH1153" s="429"/>
      <c r="AI1153" s="429"/>
      <c r="AJ1153" s="429"/>
      <c r="AK1153" s="429"/>
      <c r="AL1153" s="429"/>
      <c r="AM1153" s="429"/>
      <c r="AN1153" s="429"/>
      <c r="AO1153" s="429"/>
      <c r="AP1153" s="429"/>
      <c r="AQ1153" s="429"/>
      <c r="AR1153" s="429"/>
      <c r="AS1153" s="429"/>
      <c r="AT1153" s="429"/>
      <c r="AU1153" s="429"/>
      <c r="AV1153" s="429"/>
    </row>
    <row r="1154" spans="1:48" s="364" customFormat="1" ht="13.15" customHeight="1" x14ac:dyDescent="0.2">
      <c r="A1154" s="429"/>
      <c r="D1154" s="421"/>
      <c r="F1154" s="422"/>
      <c r="G1154" s="422"/>
      <c r="H1154" s="422"/>
      <c r="I1154" s="422"/>
      <c r="J1154" s="422"/>
      <c r="K1154" s="423"/>
      <c r="M1154" s="429"/>
      <c r="N1154" s="429"/>
      <c r="O1154" s="429"/>
      <c r="P1154" s="429"/>
      <c r="Q1154" s="429"/>
      <c r="R1154" s="429"/>
      <c r="S1154" s="429"/>
      <c r="T1154" s="429"/>
      <c r="U1154" s="429"/>
      <c r="V1154" s="429"/>
      <c r="W1154" s="429"/>
      <c r="X1154" s="429"/>
      <c r="Y1154" s="429"/>
      <c r="Z1154" s="429"/>
      <c r="AA1154" s="429"/>
      <c r="AB1154" s="429"/>
      <c r="AC1154" s="429"/>
      <c r="AD1154" s="429"/>
      <c r="AE1154" s="429"/>
      <c r="AF1154" s="429"/>
      <c r="AG1154" s="429"/>
      <c r="AH1154" s="429"/>
      <c r="AI1154" s="429"/>
      <c r="AJ1154" s="429"/>
      <c r="AK1154" s="429"/>
      <c r="AL1154" s="429"/>
      <c r="AM1154" s="429"/>
      <c r="AN1154" s="429"/>
      <c r="AO1154" s="429"/>
      <c r="AP1154" s="429"/>
      <c r="AQ1154" s="429"/>
      <c r="AR1154" s="429"/>
      <c r="AS1154" s="429"/>
      <c r="AT1154" s="429"/>
      <c r="AU1154" s="429"/>
      <c r="AV1154" s="429"/>
    </row>
    <row r="1155" spans="1:48" s="364" customFormat="1" ht="13.15" customHeight="1" x14ac:dyDescent="0.2">
      <c r="A1155" s="429"/>
      <c r="D1155" s="421"/>
      <c r="F1155" s="422"/>
      <c r="G1155" s="422"/>
      <c r="H1155" s="422"/>
      <c r="I1155" s="422"/>
      <c r="J1155" s="422"/>
      <c r="K1155" s="423"/>
      <c r="M1155" s="429"/>
      <c r="N1155" s="429"/>
      <c r="O1155" s="429"/>
      <c r="P1155" s="429"/>
      <c r="Q1155" s="429"/>
      <c r="R1155" s="429"/>
      <c r="S1155" s="429"/>
      <c r="T1155" s="429"/>
      <c r="U1155" s="429"/>
      <c r="V1155" s="429"/>
      <c r="W1155" s="429"/>
      <c r="X1155" s="429"/>
      <c r="Y1155" s="429"/>
      <c r="Z1155" s="429"/>
      <c r="AA1155" s="429"/>
      <c r="AB1155" s="429"/>
      <c r="AC1155" s="429"/>
      <c r="AD1155" s="429"/>
      <c r="AE1155" s="429"/>
      <c r="AF1155" s="429"/>
      <c r="AG1155" s="429"/>
      <c r="AH1155" s="429"/>
      <c r="AI1155" s="429"/>
      <c r="AJ1155" s="429"/>
      <c r="AK1155" s="429"/>
      <c r="AL1155" s="429"/>
      <c r="AM1155" s="429"/>
      <c r="AN1155" s="429"/>
      <c r="AO1155" s="429"/>
      <c r="AP1155" s="429"/>
      <c r="AQ1155" s="429"/>
      <c r="AR1155" s="429"/>
      <c r="AS1155" s="429"/>
      <c r="AT1155" s="429"/>
      <c r="AU1155" s="429"/>
      <c r="AV1155" s="429"/>
    </row>
    <row r="1156" spans="1:48" s="364" customFormat="1" ht="13.15" customHeight="1" x14ac:dyDescent="0.2">
      <c r="A1156" s="429"/>
      <c r="D1156" s="421"/>
      <c r="F1156" s="422"/>
      <c r="G1156" s="422"/>
      <c r="H1156" s="422"/>
      <c r="I1156" s="422"/>
      <c r="J1156" s="422"/>
      <c r="K1156" s="423"/>
      <c r="M1156" s="429"/>
      <c r="N1156" s="429"/>
      <c r="O1156" s="429"/>
      <c r="P1156" s="429"/>
      <c r="Q1156" s="429"/>
      <c r="R1156" s="429"/>
      <c r="S1156" s="429"/>
      <c r="T1156" s="429"/>
      <c r="U1156" s="429"/>
      <c r="V1156" s="429"/>
      <c r="W1156" s="429"/>
      <c r="X1156" s="429"/>
      <c r="Y1156" s="429"/>
      <c r="Z1156" s="429"/>
      <c r="AA1156" s="429"/>
      <c r="AB1156" s="429"/>
      <c r="AC1156" s="429"/>
      <c r="AD1156" s="429"/>
      <c r="AE1156" s="429"/>
      <c r="AF1156" s="429"/>
      <c r="AG1156" s="429"/>
      <c r="AH1156" s="429"/>
      <c r="AI1156" s="429"/>
      <c r="AJ1156" s="429"/>
      <c r="AK1156" s="429"/>
      <c r="AL1156" s="429"/>
      <c r="AM1156" s="429"/>
      <c r="AN1156" s="429"/>
      <c r="AO1156" s="429"/>
      <c r="AP1156" s="429"/>
      <c r="AQ1156" s="429"/>
      <c r="AR1156" s="429"/>
      <c r="AS1156" s="429"/>
      <c r="AT1156" s="429"/>
      <c r="AU1156" s="429"/>
      <c r="AV1156" s="429"/>
    </row>
    <row r="1157" spans="1:48" s="364" customFormat="1" ht="13.15" customHeight="1" x14ac:dyDescent="0.2">
      <c r="A1157" s="429"/>
      <c r="D1157" s="421"/>
      <c r="F1157" s="422"/>
      <c r="G1157" s="422"/>
      <c r="H1157" s="422"/>
      <c r="I1157" s="422"/>
      <c r="J1157" s="422"/>
      <c r="K1157" s="423"/>
      <c r="M1157" s="429"/>
      <c r="N1157" s="429"/>
      <c r="O1157" s="429"/>
      <c r="P1157" s="429"/>
      <c r="Q1157" s="429"/>
      <c r="R1157" s="429"/>
      <c r="S1157" s="429"/>
      <c r="T1157" s="429"/>
      <c r="U1157" s="429"/>
      <c r="V1157" s="429"/>
      <c r="W1157" s="429"/>
      <c r="X1157" s="429"/>
      <c r="Y1157" s="429"/>
      <c r="Z1157" s="429"/>
      <c r="AA1157" s="429"/>
      <c r="AB1157" s="429"/>
      <c r="AC1157" s="429"/>
      <c r="AD1157" s="429"/>
      <c r="AE1157" s="429"/>
      <c r="AF1157" s="429"/>
      <c r="AG1157" s="429"/>
      <c r="AH1157" s="429"/>
      <c r="AI1157" s="429"/>
      <c r="AJ1157" s="429"/>
      <c r="AK1157" s="429"/>
      <c r="AL1157" s="429"/>
      <c r="AM1157" s="429"/>
      <c r="AN1157" s="429"/>
      <c r="AO1157" s="429"/>
      <c r="AP1157" s="429"/>
      <c r="AQ1157" s="429"/>
      <c r="AR1157" s="429"/>
      <c r="AS1157" s="429"/>
      <c r="AT1157" s="429"/>
      <c r="AU1157" s="429"/>
      <c r="AV1157" s="429"/>
    </row>
    <row r="1158" spans="1:48" s="364" customFormat="1" ht="13.15" customHeight="1" x14ac:dyDescent="0.2">
      <c r="A1158" s="429"/>
      <c r="D1158" s="421"/>
      <c r="F1158" s="422"/>
      <c r="G1158" s="422"/>
      <c r="H1158" s="422"/>
      <c r="I1158" s="422"/>
      <c r="J1158" s="422"/>
      <c r="K1158" s="423"/>
      <c r="M1158" s="429"/>
      <c r="N1158" s="429"/>
      <c r="O1158" s="429"/>
      <c r="P1158" s="429"/>
      <c r="Q1158" s="429"/>
      <c r="R1158" s="429"/>
      <c r="S1158" s="429"/>
      <c r="T1158" s="429"/>
      <c r="U1158" s="429"/>
      <c r="V1158" s="429"/>
      <c r="W1158" s="429"/>
      <c r="X1158" s="429"/>
      <c r="Y1158" s="429"/>
      <c r="Z1158" s="429"/>
      <c r="AA1158" s="429"/>
      <c r="AB1158" s="429"/>
      <c r="AC1158" s="429"/>
      <c r="AD1158" s="429"/>
      <c r="AE1158" s="429"/>
      <c r="AF1158" s="429"/>
      <c r="AG1158" s="429"/>
      <c r="AH1158" s="429"/>
      <c r="AI1158" s="429"/>
      <c r="AJ1158" s="429"/>
      <c r="AK1158" s="429"/>
      <c r="AL1158" s="429"/>
      <c r="AM1158" s="429"/>
      <c r="AN1158" s="429"/>
      <c r="AO1158" s="429"/>
      <c r="AP1158" s="429"/>
      <c r="AQ1158" s="429"/>
      <c r="AR1158" s="429"/>
      <c r="AS1158" s="429"/>
      <c r="AT1158" s="429"/>
      <c r="AU1158" s="429"/>
      <c r="AV1158" s="429"/>
    </row>
    <row r="1159" spans="1:48" s="364" customFormat="1" ht="13.15" customHeight="1" x14ac:dyDescent="0.2">
      <c r="A1159" s="429"/>
      <c r="D1159" s="421"/>
      <c r="F1159" s="422"/>
      <c r="G1159" s="422"/>
      <c r="H1159" s="422"/>
      <c r="I1159" s="422"/>
      <c r="J1159" s="422"/>
      <c r="K1159" s="423"/>
      <c r="M1159" s="429"/>
      <c r="N1159" s="429"/>
      <c r="O1159" s="429"/>
      <c r="P1159" s="429"/>
      <c r="Q1159" s="429"/>
      <c r="R1159" s="429"/>
      <c r="S1159" s="429"/>
      <c r="T1159" s="429"/>
      <c r="U1159" s="429"/>
      <c r="V1159" s="429"/>
      <c r="W1159" s="429"/>
      <c r="X1159" s="429"/>
      <c r="Y1159" s="429"/>
      <c r="Z1159" s="429"/>
      <c r="AA1159" s="429"/>
      <c r="AB1159" s="429"/>
      <c r="AC1159" s="429"/>
      <c r="AD1159" s="429"/>
      <c r="AE1159" s="429"/>
      <c r="AF1159" s="429"/>
      <c r="AG1159" s="429"/>
      <c r="AH1159" s="429"/>
      <c r="AI1159" s="429"/>
      <c r="AJ1159" s="429"/>
      <c r="AK1159" s="429"/>
      <c r="AL1159" s="429"/>
      <c r="AM1159" s="429"/>
      <c r="AN1159" s="429"/>
      <c r="AO1159" s="429"/>
      <c r="AP1159" s="429"/>
      <c r="AQ1159" s="429"/>
      <c r="AR1159" s="429"/>
      <c r="AS1159" s="429"/>
      <c r="AT1159" s="429"/>
      <c r="AU1159" s="429"/>
      <c r="AV1159" s="429"/>
    </row>
    <row r="1160" spans="1:48" s="364" customFormat="1" ht="13.15" customHeight="1" x14ac:dyDescent="0.2">
      <c r="A1160" s="429"/>
      <c r="D1160" s="421"/>
      <c r="F1160" s="422"/>
      <c r="G1160" s="422"/>
      <c r="H1160" s="422"/>
      <c r="I1160" s="422"/>
      <c r="J1160" s="422"/>
      <c r="K1160" s="423"/>
      <c r="M1160" s="429"/>
      <c r="N1160" s="429"/>
      <c r="O1160" s="429"/>
      <c r="P1160" s="429"/>
      <c r="Q1160" s="429"/>
      <c r="R1160" s="429"/>
      <c r="S1160" s="429"/>
      <c r="T1160" s="429"/>
      <c r="U1160" s="429"/>
      <c r="V1160" s="429"/>
      <c r="W1160" s="429"/>
      <c r="X1160" s="429"/>
      <c r="Y1160" s="429"/>
      <c r="Z1160" s="429"/>
      <c r="AA1160" s="429"/>
      <c r="AB1160" s="429"/>
      <c r="AC1160" s="429"/>
      <c r="AD1160" s="429"/>
      <c r="AE1160" s="429"/>
      <c r="AF1160" s="429"/>
      <c r="AG1160" s="429"/>
      <c r="AH1160" s="429"/>
      <c r="AI1160" s="429"/>
      <c r="AJ1160" s="429"/>
      <c r="AK1160" s="429"/>
      <c r="AL1160" s="429"/>
      <c r="AM1160" s="429"/>
      <c r="AN1160" s="429"/>
      <c r="AO1160" s="429"/>
      <c r="AP1160" s="429"/>
      <c r="AQ1160" s="429"/>
      <c r="AR1160" s="429"/>
      <c r="AS1160" s="429"/>
      <c r="AT1160" s="429"/>
      <c r="AU1160" s="429"/>
      <c r="AV1160" s="429"/>
    </row>
    <row r="1161" spans="1:48" s="364" customFormat="1" ht="13.15" customHeight="1" x14ac:dyDescent="0.2">
      <c r="A1161" s="429"/>
      <c r="D1161" s="421"/>
      <c r="F1161" s="422"/>
      <c r="G1161" s="422"/>
      <c r="H1161" s="422"/>
      <c r="I1161" s="422"/>
      <c r="J1161" s="422"/>
      <c r="K1161" s="423"/>
      <c r="M1161" s="429"/>
      <c r="N1161" s="429"/>
      <c r="O1161" s="429"/>
      <c r="P1161" s="429"/>
      <c r="Q1161" s="429"/>
      <c r="R1161" s="429"/>
      <c r="S1161" s="429"/>
      <c r="T1161" s="429"/>
      <c r="U1161" s="429"/>
      <c r="V1161" s="429"/>
      <c r="W1161" s="429"/>
      <c r="X1161" s="429"/>
      <c r="Y1161" s="429"/>
      <c r="Z1161" s="429"/>
      <c r="AA1161" s="429"/>
      <c r="AB1161" s="429"/>
      <c r="AC1161" s="429"/>
      <c r="AD1161" s="429"/>
      <c r="AE1161" s="429"/>
      <c r="AF1161" s="429"/>
      <c r="AG1161" s="429"/>
      <c r="AH1161" s="429"/>
      <c r="AI1161" s="429"/>
      <c r="AJ1161" s="429"/>
      <c r="AK1161" s="429"/>
      <c r="AL1161" s="429"/>
      <c r="AM1161" s="429"/>
      <c r="AN1161" s="429"/>
      <c r="AO1161" s="429"/>
      <c r="AP1161" s="429"/>
      <c r="AQ1161" s="429"/>
      <c r="AR1161" s="429"/>
      <c r="AS1161" s="429"/>
      <c r="AT1161" s="429"/>
      <c r="AU1161" s="429"/>
      <c r="AV1161" s="429"/>
    </row>
    <row r="1162" spans="1:48" s="364" customFormat="1" ht="13.15" customHeight="1" x14ac:dyDescent="0.2">
      <c r="A1162" s="429"/>
      <c r="D1162" s="421"/>
      <c r="F1162" s="422"/>
      <c r="G1162" s="422"/>
      <c r="H1162" s="422"/>
      <c r="I1162" s="422"/>
      <c r="J1162" s="422"/>
      <c r="K1162" s="423"/>
      <c r="M1162" s="429"/>
      <c r="N1162" s="429"/>
      <c r="O1162" s="429"/>
      <c r="P1162" s="429"/>
      <c r="Q1162" s="429"/>
      <c r="R1162" s="429"/>
      <c r="S1162" s="429"/>
      <c r="T1162" s="429"/>
      <c r="U1162" s="429"/>
      <c r="V1162" s="429"/>
      <c r="W1162" s="429"/>
      <c r="X1162" s="429"/>
      <c r="Y1162" s="429"/>
      <c r="Z1162" s="429"/>
      <c r="AA1162" s="429"/>
      <c r="AB1162" s="429"/>
      <c r="AC1162" s="429"/>
      <c r="AD1162" s="429"/>
      <c r="AE1162" s="429"/>
      <c r="AF1162" s="429"/>
      <c r="AG1162" s="429"/>
      <c r="AH1162" s="429"/>
      <c r="AI1162" s="429"/>
      <c r="AJ1162" s="429"/>
      <c r="AK1162" s="429"/>
      <c r="AL1162" s="429"/>
      <c r="AM1162" s="429"/>
      <c r="AN1162" s="429"/>
      <c r="AO1162" s="429"/>
      <c r="AP1162" s="429"/>
      <c r="AQ1162" s="429"/>
      <c r="AR1162" s="429"/>
      <c r="AS1162" s="429"/>
      <c r="AT1162" s="429"/>
      <c r="AU1162" s="429"/>
      <c r="AV1162" s="429"/>
    </row>
    <row r="1163" spans="1:48" s="364" customFormat="1" ht="13.15" customHeight="1" x14ac:dyDescent="0.2">
      <c r="A1163" s="429"/>
      <c r="D1163" s="421"/>
      <c r="F1163" s="422"/>
      <c r="G1163" s="422"/>
      <c r="H1163" s="422"/>
      <c r="I1163" s="422"/>
      <c r="J1163" s="422"/>
      <c r="K1163" s="423"/>
      <c r="M1163" s="429"/>
      <c r="N1163" s="429"/>
      <c r="O1163" s="429"/>
      <c r="P1163" s="429"/>
      <c r="Q1163" s="429"/>
      <c r="R1163" s="429"/>
      <c r="S1163" s="429"/>
      <c r="T1163" s="429"/>
      <c r="U1163" s="429"/>
      <c r="V1163" s="429"/>
      <c r="W1163" s="429"/>
      <c r="X1163" s="429"/>
      <c r="Y1163" s="429"/>
      <c r="Z1163" s="429"/>
      <c r="AA1163" s="429"/>
      <c r="AB1163" s="429"/>
      <c r="AC1163" s="429"/>
      <c r="AD1163" s="429"/>
      <c r="AE1163" s="429"/>
      <c r="AF1163" s="429"/>
      <c r="AG1163" s="429"/>
      <c r="AH1163" s="429"/>
      <c r="AI1163" s="429"/>
      <c r="AJ1163" s="429"/>
      <c r="AK1163" s="429"/>
      <c r="AL1163" s="429"/>
      <c r="AM1163" s="429"/>
      <c r="AN1163" s="429"/>
      <c r="AO1163" s="429"/>
      <c r="AP1163" s="429"/>
      <c r="AQ1163" s="429"/>
      <c r="AR1163" s="429"/>
      <c r="AS1163" s="429"/>
      <c r="AT1163" s="429"/>
      <c r="AU1163" s="429"/>
      <c r="AV1163" s="429"/>
    </row>
    <row r="1164" spans="1:48" s="364" customFormat="1" ht="13.15" customHeight="1" x14ac:dyDescent="0.2">
      <c r="A1164" s="429"/>
      <c r="D1164" s="421"/>
      <c r="F1164" s="422"/>
      <c r="G1164" s="422"/>
      <c r="H1164" s="422"/>
      <c r="I1164" s="422"/>
      <c r="J1164" s="422"/>
      <c r="K1164" s="423"/>
      <c r="M1164" s="429"/>
      <c r="N1164" s="429"/>
      <c r="O1164" s="429"/>
      <c r="P1164" s="429"/>
      <c r="Q1164" s="429"/>
      <c r="R1164" s="429"/>
      <c r="S1164" s="429"/>
      <c r="T1164" s="429"/>
      <c r="U1164" s="429"/>
      <c r="V1164" s="429"/>
      <c r="W1164" s="429"/>
      <c r="X1164" s="429"/>
      <c r="Y1164" s="429"/>
      <c r="Z1164" s="429"/>
      <c r="AA1164" s="429"/>
      <c r="AB1164" s="429"/>
      <c r="AC1164" s="429"/>
      <c r="AD1164" s="429"/>
      <c r="AE1164" s="429"/>
      <c r="AF1164" s="429"/>
      <c r="AG1164" s="429"/>
      <c r="AH1164" s="429"/>
      <c r="AI1164" s="429"/>
      <c r="AJ1164" s="429"/>
      <c r="AK1164" s="429"/>
      <c r="AL1164" s="429"/>
      <c r="AM1164" s="429"/>
      <c r="AN1164" s="429"/>
      <c r="AO1164" s="429"/>
      <c r="AP1164" s="429"/>
      <c r="AQ1164" s="429"/>
      <c r="AR1164" s="429"/>
      <c r="AS1164" s="429"/>
      <c r="AT1164" s="429"/>
      <c r="AU1164" s="429"/>
      <c r="AV1164" s="429"/>
    </row>
    <row r="1165" spans="1:48" s="364" customFormat="1" ht="13.15" customHeight="1" x14ac:dyDescent="0.2">
      <c r="A1165" s="429"/>
      <c r="D1165" s="421"/>
      <c r="F1165" s="422"/>
      <c r="G1165" s="422"/>
      <c r="H1165" s="422"/>
      <c r="I1165" s="422"/>
      <c r="J1165" s="422"/>
      <c r="K1165" s="423"/>
      <c r="M1165" s="429"/>
      <c r="N1165" s="429"/>
      <c r="O1165" s="429"/>
      <c r="P1165" s="429"/>
      <c r="Q1165" s="429"/>
      <c r="R1165" s="429"/>
      <c r="S1165" s="429"/>
      <c r="T1165" s="429"/>
      <c r="U1165" s="429"/>
      <c r="V1165" s="429"/>
      <c r="W1165" s="429"/>
      <c r="X1165" s="429"/>
      <c r="Y1165" s="429"/>
      <c r="Z1165" s="429"/>
      <c r="AA1165" s="429"/>
      <c r="AB1165" s="429"/>
      <c r="AC1165" s="429"/>
      <c r="AD1165" s="429"/>
      <c r="AE1165" s="429"/>
      <c r="AF1165" s="429"/>
      <c r="AG1165" s="429"/>
      <c r="AH1165" s="429"/>
      <c r="AI1165" s="429"/>
      <c r="AJ1165" s="429"/>
      <c r="AK1165" s="429"/>
      <c r="AL1165" s="429"/>
      <c r="AM1165" s="429"/>
      <c r="AN1165" s="429"/>
      <c r="AO1165" s="429"/>
      <c r="AP1165" s="429"/>
      <c r="AQ1165" s="429"/>
      <c r="AR1165" s="429"/>
      <c r="AS1165" s="429"/>
      <c r="AT1165" s="429"/>
      <c r="AU1165" s="429"/>
      <c r="AV1165" s="429"/>
    </row>
    <row r="1166" spans="1:48" s="364" customFormat="1" ht="13.15" customHeight="1" x14ac:dyDescent="0.2">
      <c r="A1166" s="429"/>
      <c r="D1166" s="421"/>
      <c r="F1166" s="422"/>
      <c r="G1166" s="422"/>
      <c r="H1166" s="422"/>
      <c r="I1166" s="422"/>
      <c r="J1166" s="422"/>
      <c r="K1166" s="423"/>
      <c r="M1166" s="429"/>
      <c r="N1166" s="429"/>
      <c r="O1166" s="429"/>
      <c r="P1166" s="429"/>
      <c r="Q1166" s="429"/>
      <c r="R1166" s="429"/>
      <c r="S1166" s="429"/>
      <c r="T1166" s="429"/>
      <c r="U1166" s="429"/>
      <c r="V1166" s="429"/>
      <c r="W1166" s="429"/>
      <c r="X1166" s="429"/>
      <c r="Y1166" s="429"/>
      <c r="Z1166" s="429"/>
      <c r="AA1166" s="429"/>
      <c r="AB1166" s="429"/>
      <c r="AC1166" s="429"/>
      <c r="AD1166" s="429"/>
      <c r="AE1166" s="429"/>
      <c r="AF1166" s="429"/>
      <c r="AG1166" s="429"/>
      <c r="AH1166" s="429"/>
      <c r="AI1166" s="429"/>
      <c r="AJ1166" s="429"/>
      <c r="AK1166" s="429"/>
      <c r="AL1166" s="429"/>
      <c r="AM1166" s="429"/>
      <c r="AN1166" s="429"/>
      <c r="AO1166" s="429"/>
      <c r="AP1166" s="429"/>
      <c r="AQ1166" s="429"/>
      <c r="AR1166" s="429"/>
      <c r="AS1166" s="429"/>
      <c r="AT1166" s="429"/>
      <c r="AU1166" s="429"/>
      <c r="AV1166" s="429"/>
    </row>
    <row r="1167" spans="1:48" s="364" customFormat="1" ht="13.15" customHeight="1" x14ac:dyDescent="0.2">
      <c r="A1167" s="429"/>
      <c r="D1167" s="421"/>
      <c r="F1167" s="422"/>
      <c r="G1167" s="422"/>
      <c r="H1167" s="422"/>
      <c r="I1167" s="422"/>
      <c r="J1167" s="422"/>
      <c r="K1167" s="423"/>
      <c r="M1167" s="429"/>
      <c r="N1167" s="429"/>
      <c r="O1167" s="429"/>
      <c r="P1167" s="429"/>
      <c r="Q1167" s="429"/>
      <c r="R1167" s="429"/>
      <c r="S1167" s="429"/>
      <c r="T1167" s="429"/>
      <c r="U1167" s="429"/>
      <c r="V1167" s="429"/>
      <c r="W1167" s="429"/>
      <c r="X1167" s="429"/>
      <c r="Y1167" s="429"/>
      <c r="Z1167" s="429"/>
      <c r="AA1167" s="429"/>
      <c r="AB1167" s="429"/>
      <c r="AC1167" s="429"/>
      <c r="AD1167" s="429"/>
      <c r="AE1167" s="429"/>
      <c r="AF1167" s="429"/>
      <c r="AG1167" s="429"/>
      <c r="AH1167" s="429"/>
      <c r="AI1167" s="429"/>
      <c r="AJ1167" s="429"/>
      <c r="AK1167" s="429"/>
      <c r="AL1167" s="429"/>
      <c r="AM1167" s="429"/>
      <c r="AN1167" s="429"/>
      <c r="AO1167" s="429"/>
      <c r="AP1167" s="429"/>
      <c r="AQ1167" s="429"/>
      <c r="AR1167" s="429"/>
      <c r="AS1167" s="429"/>
      <c r="AT1167" s="429"/>
      <c r="AU1167" s="429"/>
      <c r="AV1167" s="429"/>
    </row>
    <row r="1168" spans="1:48" s="364" customFormat="1" ht="13.15" customHeight="1" x14ac:dyDescent="0.2">
      <c r="A1168" s="429"/>
      <c r="D1168" s="421"/>
      <c r="F1168" s="422"/>
      <c r="G1168" s="422"/>
      <c r="H1168" s="422"/>
      <c r="I1168" s="422"/>
      <c r="J1168" s="422"/>
      <c r="K1168" s="423"/>
      <c r="M1168" s="429"/>
      <c r="N1168" s="429"/>
      <c r="O1168" s="429"/>
      <c r="P1168" s="429"/>
      <c r="Q1168" s="429"/>
      <c r="R1168" s="429"/>
      <c r="S1168" s="429"/>
      <c r="T1168" s="429"/>
      <c r="U1168" s="429"/>
      <c r="V1168" s="429"/>
      <c r="W1168" s="429"/>
      <c r="X1168" s="429"/>
      <c r="Y1168" s="429"/>
      <c r="Z1168" s="429"/>
      <c r="AA1168" s="429"/>
      <c r="AB1168" s="429"/>
      <c r="AC1168" s="429"/>
      <c r="AD1168" s="429"/>
      <c r="AE1168" s="429"/>
      <c r="AF1168" s="429"/>
      <c r="AG1168" s="429"/>
      <c r="AH1168" s="429"/>
      <c r="AI1168" s="429"/>
      <c r="AJ1168" s="429"/>
      <c r="AK1168" s="429"/>
      <c r="AL1168" s="429"/>
      <c r="AM1168" s="429"/>
      <c r="AN1168" s="429"/>
      <c r="AO1168" s="429"/>
      <c r="AP1168" s="429"/>
      <c r="AQ1168" s="429"/>
      <c r="AR1168" s="429"/>
      <c r="AS1168" s="429"/>
      <c r="AT1168" s="429"/>
      <c r="AU1168" s="429"/>
      <c r="AV1168" s="429"/>
    </row>
    <row r="1169" spans="1:48" s="364" customFormat="1" ht="13.15" customHeight="1" x14ac:dyDescent="0.2">
      <c r="A1169" s="429"/>
      <c r="D1169" s="421"/>
      <c r="F1169" s="422"/>
      <c r="G1169" s="422"/>
      <c r="H1169" s="422"/>
      <c r="I1169" s="422"/>
      <c r="J1169" s="422"/>
      <c r="K1169" s="423"/>
      <c r="M1169" s="429"/>
      <c r="N1169" s="429"/>
      <c r="O1169" s="429"/>
      <c r="P1169" s="429"/>
      <c r="Q1169" s="429"/>
      <c r="R1169" s="429"/>
      <c r="S1169" s="429"/>
      <c r="T1169" s="429"/>
      <c r="U1169" s="429"/>
      <c r="V1169" s="429"/>
      <c r="W1169" s="429"/>
      <c r="X1169" s="429"/>
      <c r="Y1169" s="429"/>
      <c r="Z1169" s="429"/>
      <c r="AA1169" s="429"/>
      <c r="AB1169" s="429"/>
      <c r="AC1169" s="429"/>
      <c r="AD1169" s="429"/>
      <c r="AE1169" s="429"/>
      <c r="AF1169" s="429"/>
      <c r="AG1169" s="429"/>
      <c r="AH1169" s="429"/>
      <c r="AI1169" s="429"/>
      <c r="AJ1169" s="429"/>
      <c r="AK1169" s="429"/>
      <c r="AL1169" s="429"/>
      <c r="AM1169" s="429"/>
      <c r="AN1169" s="429"/>
      <c r="AO1169" s="429"/>
      <c r="AP1169" s="429"/>
      <c r="AQ1169" s="429"/>
      <c r="AR1169" s="429"/>
      <c r="AS1169" s="429"/>
      <c r="AT1169" s="429"/>
      <c r="AU1169" s="429"/>
      <c r="AV1169" s="429"/>
    </row>
    <row r="1170" spans="1:48" s="364" customFormat="1" ht="13.15" customHeight="1" x14ac:dyDescent="0.2">
      <c r="A1170" s="429"/>
      <c r="D1170" s="421"/>
      <c r="F1170" s="422"/>
      <c r="G1170" s="422"/>
      <c r="H1170" s="422"/>
      <c r="I1170" s="422"/>
      <c r="J1170" s="422"/>
      <c r="K1170" s="423"/>
      <c r="M1170" s="429"/>
      <c r="N1170" s="429"/>
      <c r="O1170" s="429"/>
      <c r="P1170" s="429"/>
      <c r="Q1170" s="429"/>
      <c r="R1170" s="429"/>
      <c r="S1170" s="429"/>
      <c r="T1170" s="429"/>
      <c r="U1170" s="429"/>
      <c r="V1170" s="429"/>
      <c r="W1170" s="429"/>
      <c r="X1170" s="429"/>
      <c r="Y1170" s="429"/>
      <c r="Z1170" s="429"/>
      <c r="AA1170" s="429"/>
      <c r="AB1170" s="429"/>
      <c r="AC1170" s="429"/>
      <c r="AD1170" s="429"/>
      <c r="AE1170" s="429"/>
      <c r="AF1170" s="429"/>
      <c r="AG1170" s="429"/>
      <c r="AH1170" s="429"/>
      <c r="AI1170" s="429"/>
      <c r="AJ1170" s="429"/>
      <c r="AK1170" s="429"/>
      <c r="AL1170" s="429"/>
      <c r="AM1170" s="429"/>
      <c r="AN1170" s="429"/>
      <c r="AO1170" s="429"/>
      <c r="AP1170" s="429"/>
      <c r="AQ1170" s="429"/>
      <c r="AR1170" s="429"/>
      <c r="AS1170" s="429"/>
      <c r="AT1170" s="429"/>
      <c r="AU1170" s="429"/>
      <c r="AV1170" s="429"/>
    </row>
    <row r="1171" spans="1:48" s="364" customFormat="1" ht="13.15" customHeight="1" x14ac:dyDescent="0.2">
      <c r="A1171" s="429"/>
      <c r="D1171" s="421"/>
      <c r="F1171" s="422"/>
      <c r="G1171" s="422"/>
      <c r="H1171" s="422"/>
      <c r="I1171" s="422"/>
      <c r="J1171" s="422"/>
      <c r="K1171" s="423"/>
      <c r="M1171" s="429"/>
      <c r="N1171" s="429"/>
      <c r="O1171" s="429"/>
      <c r="P1171" s="429"/>
      <c r="Q1171" s="429"/>
      <c r="R1171" s="429"/>
      <c r="S1171" s="429"/>
      <c r="T1171" s="429"/>
      <c r="U1171" s="429"/>
      <c r="V1171" s="429"/>
      <c r="W1171" s="429"/>
      <c r="X1171" s="429"/>
      <c r="Y1171" s="429"/>
      <c r="Z1171" s="429"/>
      <c r="AA1171" s="429"/>
      <c r="AB1171" s="429"/>
      <c r="AC1171" s="429"/>
      <c r="AD1171" s="429"/>
      <c r="AE1171" s="429"/>
      <c r="AF1171" s="429"/>
      <c r="AG1171" s="429"/>
      <c r="AH1171" s="429"/>
      <c r="AI1171" s="429"/>
      <c r="AJ1171" s="429"/>
      <c r="AK1171" s="429"/>
      <c r="AL1171" s="429"/>
      <c r="AM1171" s="429"/>
      <c r="AN1171" s="429"/>
      <c r="AO1171" s="429"/>
      <c r="AP1171" s="429"/>
      <c r="AQ1171" s="429"/>
      <c r="AR1171" s="429"/>
      <c r="AS1171" s="429"/>
      <c r="AT1171" s="429"/>
      <c r="AU1171" s="429"/>
      <c r="AV1171" s="429"/>
    </row>
    <row r="1172" spans="1:48" s="364" customFormat="1" ht="13.15" customHeight="1" x14ac:dyDescent="0.2">
      <c r="A1172" s="429"/>
      <c r="D1172" s="421"/>
      <c r="F1172" s="422"/>
      <c r="G1172" s="422"/>
      <c r="H1172" s="422"/>
      <c r="I1172" s="422"/>
      <c r="J1172" s="422"/>
      <c r="K1172" s="423"/>
      <c r="M1172" s="429"/>
      <c r="N1172" s="429"/>
      <c r="O1172" s="429"/>
      <c r="P1172" s="429"/>
      <c r="Q1172" s="429"/>
      <c r="R1172" s="429"/>
      <c r="S1172" s="429"/>
      <c r="T1172" s="429"/>
      <c r="U1172" s="429"/>
      <c r="V1172" s="429"/>
      <c r="W1172" s="429"/>
      <c r="X1172" s="429"/>
      <c r="Y1172" s="429"/>
      <c r="Z1172" s="429"/>
      <c r="AA1172" s="429"/>
      <c r="AB1172" s="429"/>
      <c r="AC1172" s="429"/>
      <c r="AD1172" s="429"/>
      <c r="AE1172" s="429"/>
      <c r="AF1172" s="429"/>
      <c r="AG1172" s="429"/>
      <c r="AH1172" s="429"/>
      <c r="AI1172" s="429"/>
      <c r="AJ1172" s="429"/>
      <c r="AK1172" s="429"/>
      <c r="AL1172" s="429"/>
      <c r="AM1172" s="429"/>
      <c r="AN1172" s="429"/>
      <c r="AO1172" s="429"/>
      <c r="AP1172" s="429"/>
      <c r="AQ1172" s="429"/>
      <c r="AR1172" s="429"/>
      <c r="AS1172" s="429"/>
      <c r="AT1172" s="429"/>
      <c r="AU1172" s="429"/>
      <c r="AV1172" s="429"/>
    </row>
    <row r="1173" spans="1:48" s="364" customFormat="1" ht="13.15" customHeight="1" x14ac:dyDescent="0.2">
      <c r="A1173" s="429"/>
      <c r="D1173" s="421"/>
      <c r="F1173" s="422"/>
      <c r="G1173" s="422"/>
      <c r="H1173" s="422"/>
      <c r="I1173" s="422"/>
      <c r="J1173" s="422"/>
      <c r="K1173" s="423"/>
      <c r="M1173" s="429"/>
      <c r="N1173" s="429"/>
      <c r="O1173" s="429"/>
      <c r="P1173" s="429"/>
      <c r="Q1173" s="429"/>
      <c r="R1173" s="429"/>
      <c r="S1173" s="429"/>
      <c r="T1173" s="429"/>
      <c r="U1173" s="429"/>
      <c r="V1173" s="429"/>
      <c r="W1173" s="429"/>
      <c r="X1173" s="429"/>
      <c r="Y1173" s="429"/>
      <c r="Z1173" s="429"/>
      <c r="AA1173" s="429"/>
      <c r="AB1173" s="429"/>
      <c r="AC1173" s="429"/>
      <c r="AD1173" s="429"/>
      <c r="AE1173" s="429"/>
      <c r="AF1173" s="429"/>
      <c r="AG1173" s="429"/>
      <c r="AH1173" s="429"/>
      <c r="AI1173" s="429"/>
      <c r="AJ1173" s="429"/>
      <c r="AK1173" s="429"/>
      <c r="AL1173" s="429"/>
      <c r="AM1173" s="429"/>
      <c r="AN1173" s="429"/>
      <c r="AO1173" s="429"/>
      <c r="AP1173" s="429"/>
      <c r="AQ1173" s="429"/>
      <c r="AR1173" s="429"/>
      <c r="AS1173" s="429"/>
      <c r="AT1173" s="429"/>
      <c r="AU1173" s="429"/>
      <c r="AV1173" s="429"/>
    </row>
    <row r="1174" spans="1:48" s="364" customFormat="1" ht="13.15" customHeight="1" x14ac:dyDescent="0.2">
      <c r="A1174" s="429"/>
      <c r="D1174" s="421"/>
      <c r="F1174" s="422"/>
      <c r="G1174" s="422"/>
      <c r="H1174" s="422"/>
      <c r="I1174" s="422"/>
      <c r="J1174" s="422"/>
      <c r="K1174" s="423"/>
      <c r="M1174" s="429"/>
      <c r="N1174" s="429"/>
      <c r="O1174" s="429"/>
      <c r="P1174" s="429"/>
      <c r="Q1174" s="429"/>
      <c r="R1174" s="429"/>
      <c r="S1174" s="429"/>
      <c r="T1174" s="429"/>
      <c r="U1174" s="429"/>
      <c r="V1174" s="429"/>
      <c r="W1174" s="429"/>
      <c r="X1174" s="429"/>
      <c r="Y1174" s="429"/>
      <c r="Z1174" s="429"/>
      <c r="AA1174" s="429"/>
      <c r="AB1174" s="429"/>
      <c r="AC1174" s="429"/>
      <c r="AD1174" s="429"/>
      <c r="AE1174" s="429"/>
      <c r="AF1174" s="429"/>
      <c r="AG1174" s="429"/>
      <c r="AH1174" s="429"/>
      <c r="AI1174" s="429"/>
      <c r="AJ1174" s="429"/>
      <c r="AK1174" s="429"/>
      <c r="AL1174" s="429"/>
      <c r="AM1174" s="429"/>
      <c r="AN1174" s="429"/>
      <c r="AO1174" s="429"/>
      <c r="AP1174" s="429"/>
      <c r="AQ1174" s="429"/>
      <c r="AR1174" s="429"/>
      <c r="AS1174" s="429"/>
      <c r="AT1174" s="429"/>
      <c r="AU1174" s="429"/>
      <c r="AV1174" s="429"/>
    </row>
    <row r="1175" spans="1:48" s="364" customFormat="1" ht="13.15" customHeight="1" x14ac:dyDescent="0.2">
      <c r="A1175" s="429"/>
      <c r="D1175" s="421"/>
      <c r="F1175" s="422"/>
      <c r="G1175" s="422"/>
      <c r="H1175" s="422"/>
      <c r="I1175" s="422"/>
      <c r="J1175" s="422"/>
      <c r="K1175" s="423"/>
      <c r="M1175" s="429"/>
      <c r="N1175" s="429"/>
      <c r="O1175" s="429"/>
      <c r="P1175" s="429"/>
      <c r="Q1175" s="429"/>
      <c r="R1175" s="429"/>
      <c r="S1175" s="429"/>
      <c r="T1175" s="429"/>
      <c r="U1175" s="429"/>
      <c r="V1175" s="429"/>
      <c r="W1175" s="429"/>
      <c r="X1175" s="429"/>
      <c r="Y1175" s="429"/>
      <c r="Z1175" s="429"/>
      <c r="AA1175" s="429"/>
      <c r="AB1175" s="429"/>
      <c r="AC1175" s="429"/>
      <c r="AD1175" s="429"/>
      <c r="AE1175" s="429"/>
      <c r="AF1175" s="429"/>
      <c r="AG1175" s="429"/>
      <c r="AH1175" s="429"/>
      <c r="AI1175" s="429"/>
      <c r="AJ1175" s="429"/>
      <c r="AK1175" s="429"/>
      <c r="AL1175" s="429"/>
      <c r="AM1175" s="429"/>
      <c r="AN1175" s="429"/>
      <c r="AO1175" s="429"/>
      <c r="AP1175" s="429"/>
      <c r="AQ1175" s="429"/>
      <c r="AR1175" s="429"/>
      <c r="AS1175" s="429"/>
      <c r="AT1175" s="429"/>
      <c r="AU1175" s="429"/>
      <c r="AV1175" s="429"/>
    </row>
    <row r="1176" spans="1:48" s="364" customFormat="1" ht="13.15" customHeight="1" x14ac:dyDescent="0.2">
      <c r="A1176" s="429"/>
      <c r="D1176" s="421"/>
      <c r="F1176" s="422"/>
      <c r="G1176" s="422"/>
      <c r="H1176" s="422"/>
      <c r="I1176" s="422"/>
      <c r="J1176" s="422"/>
      <c r="K1176" s="423"/>
      <c r="M1176" s="429"/>
      <c r="N1176" s="429"/>
      <c r="O1176" s="429"/>
      <c r="P1176" s="429"/>
      <c r="Q1176" s="429"/>
      <c r="R1176" s="429"/>
      <c r="S1176" s="429"/>
      <c r="T1176" s="429"/>
      <c r="U1176" s="429"/>
      <c r="V1176" s="429"/>
      <c r="W1176" s="429"/>
      <c r="X1176" s="429"/>
      <c r="Y1176" s="429"/>
      <c r="Z1176" s="429"/>
      <c r="AA1176" s="429"/>
      <c r="AB1176" s="429"/>
      <c r="AC1176" s="429"/>
      <c r="AD1176" s="429"/>
      <c r="AE1176" s="429"/>
      <c r="AF1176" s="429"/>
      <c r="AG1176" s="429"/>
      <c r="AH1176" s="429"/>
      <c r="AI1176" s="429"/>
      <c r="AJ1176" s="429"/>
      <c r="AK1176" s="429"/>
      <c r="AL1176" s="429"/>
      <c r="AM1176" s="429"/>
      <c r="AN1176" s="429"/>
      <c r="AO1176" s="429"/>
      <c r="AP1176" s="429"/>
      <c r="AQ1176" s="429"/>
      <c r="AR1176" s="429"/>
      <c r="AS1176" s="429"/>
      <c r="AT1176" s="429"/>
      <c r="AU1176" s="429"/>
      <c r="AV1176" s="429"/>
    </row>
    <row r="1177" spans="1:48" s="364" customFormat="1" ht="13.15" customHeight="1" x14ac:dyDescent="0.2">
      <c r="A1177" s="429"/>
      <c r="D1177" s="421"/>
      <c r="F1177" s="422"/>
      <c r="G1177" s="422"/>
      <c r="H1177" s="422"/>
      <c r="I1177" s="422"/>
      <c r="J1177" s="422"/>
      <c r="K1177" s="423"/>
      <c r="M1177" s="429"/>
      <c r="N1177" s="429"/>
      <c r="O1177" s="429"/>
      <c r="P1177" s="429"/>
      <c r="Q1177" s="429"/>
      <c r="R1177" s="429"/>
      <c r="S1177" s="429"/>
      <c r="T1177" s="429"/>
      <c r="U1177" s="429"/>
      <c r="V1177" s="429"/>
      <c r="W1177" s="429"/>
      <c r="X1177" s="429"/>
      <c r="Y1177" s="429"/>
      <c r="Z1177" s="429"/>
      <c r="AA1177" s="429"/>
      <c r="AB1177" s="429"/>
      <c r="AC1177" s="429"/>
      <c r="AD1177" s="429"/>
      <c r="AE1177" s="429"/>
      <c r="AF1177" s="429"/>
      <c r="AG1177" s="429"/>
      <c r="AH1177" s="429"/>
      <c r="AI1177" s="429"/>
      <c r="AJ1177" s="429"/>
      <c r="AK1177" s="429"/>
      <c r="AL1177" s="429"/>
      <c r="AM1177" s="429"/>
      <c r="AN1177" s="429"/>
      <c r="AO1177" s="429"/>
      <c r="AP1177" s="429"/>
      <c r="AQ1177" s="429"/>
      <c r="AR1177" s="429"/>
      <c r="AS1177" s="429"/>
      <c r="AT1177" s="429"/>
      <c r="AU1177" s="429"/>
      <c r="AV1177" s="429"/>
    </row>
    <row r="1178" spans="1:48" s="364" customFormat="1" ht="13.15" customHeight="1" x14ac:dyDescent="0.2">
      <c r="A1178" s="429"/>
      <c r="D1178" s="421"/>
      <c r="F1178" s="422"/>
      <c r="G1178" s="422"/>
      <c r="H1178" s="422"/>
      <c r="I1178" s="422"/>
      <c r="J1178" s="422"/>
      <c r="K1178" s="423"/>
      <c r="M1178" s="429"/>
      <c r="N1178" s="429"/>
      <c r="O1178" s="429"/>
      <c r="P1178" s="429"/>
      <c r="Q1178" s="429"/>
      <c r="R1178" s="429"/>
      <c r="S1178" s="429"/>
      <c r="T1178" s="429"/>
      <c r="U1178" s="429"/>
      <c r="V1178" s="429"/>
      <c r="W1178" s="429"/>
      <c r="X1178" s="429"/>
      <c r="Y1178" s="429"/>
      <c r="Z1178" s="429"/>
      <c r="AA1178" s="429"/>
      <c r="AB1178" s="429"/>
      <c r="AC1178" s="429"/>
      <c r="AD1178" s="429"/>
      <c r="AE1178" s="429"/>
      <c r="AF1178" s="429"/>
      <c r="AG1178" s="429"/>
      <c r="AH1178" s="429"/>
      <c r="AI1178" s="429"/>
      <c r="AJ1178" s="429"/>
      <c r="AK1178" s="429"/>
      <c r="AL1178" s="429"/>
      <c r="AM1178" s="429"/>
      <c r="AN1178" s="429"/>
      <c r="AO1178" s="429"/>
      <c r="AP1178" s="429"/>
      <c r="AQ1178" s="429"/>
      <c r="AR1178" s="429"/>
      <c r="AS1178" s="429"/>
      <c r="AT1178" s="429"/>
      <c r="AU1178" s="429"/>
      <c r="AV1178" s="429"/>
    </row>
    <row r="1179" spans="1:48" s="364" customFormat="1" ht="13.15" customHeight="1" x14ac:dyDescent="0.2">
      <c r="A1179" s="429"/>
      <c r="D1179" s="421"/>
      <c r="F1179" s="422"/>
      <c r="G1179" s="422"/>
      <c r="H1179" s="422"/>
      <c r="I1179" s="422"/>
      <c r="J1179" s="422"/>
      <c r="K1179" s="423"/>
      <c r="M1179" s="429"/>
      <c r="N1179" s="429"/>
      <c r="O1179" s="429"/>
      <c r="P1179" s="429"/>
      <c r="Q1179" s="429"/>
      <c r="R1179" s="429"/>
      <c r="S1179" s="429"/>
      <c r="T1179" s="429"/>
      <c r="U1179" s="429"/>
      <c r="V1179" s="429"/>
      <c r="W1179" s="429"/>
      <c r="X1179" s="429"/>
      <c r="Y1179" s="429"/>
      <c r="Z1179" s="429"/>
      <c r="AA1179" s="429"/>
      <c r="AB1179" s="429"/>
      <c r="AC1179" s="429"/>
      <c r="AD1179" s="429"/>
      <c r="AE1179" s="429"/>
      <c r="AF1179" s="429"/>
      <c r="AG1179" s="429"/>
      <c r="AH1179" s="429"/>
      <c r="AI1179" s="429"/>
      <c r="AJ1179" s="429"/>
      <c r="AK1179" s="429"/>
      <c r="AL1179" s="429"/>
      <c r="AM1179" s="429"/>
      <c r="AN1179" s="429"/>
      <c r="AO1179" s="429"/>
      <c r="AP1179" s="429"/>
      <c r="AQ1179" s="429"/>
      <c r="AR1179" s="429"/>
      <c r="AS1179" s="429"/>
      <c r="AT1179" s="429"/>
      <c r="AU1179" s="429"/>
      <c r="AV1179" s="429"/>
    </row>
    <row r="1180" spans="1:48" s="364" customFormat="1" ht="13.15" customHeight="1" x14ac:dyDescent="0.2">
      <c r="A1180" s="429"/>
      <c r="D1180" s="421"/>
      <c r="F1180" s="422"/>
      <c r="G1180" s="422"/>
      <c r="H1180" s="422"/>
      <c r="I1180" s="422"/>
      <c r="J1180" s="422"/>
      <c r="K1180" s="423"/>
      <c r="M1180" s="429"/>
      <c r="N1180" s="429"/>
      <c r="O1180" s="429"/>
      <c r="P1180" s="429"/>
      <c r="Q1180" s="429"/>
      <c r="R1180" s="429"/>
      <c r="S1180" s="429"/>
      <c r="T1180" s="429"/>
      <c r="U1180" s="429"/>
      <c r="V1180" s="429"/>
      <c r="W1180" s="429"/>
      <c r="X1180" s="429"/>
      <c r="Y1180" s="429"/>
      <c r="Z1180" s="429"/>
      <c r="AA1180" s="429"/>
      <c r="AB1180" s="429"/>
      <c r="AC1180" s="429"/>
      <c r="AD1180" s="429"/>
      <c r="AE1180" s="429"/>
      <c r="AF1180" s="429"/>
      <c r="AG1180" s="429"/>
      <c r="AH1180" s="429"/>
      <c r="AI1180" s="429"/>
      <c r="AJ1180" s="429"/>
      <c r="AK1180" s="429"/>
      <c r="AL1180" s="429"/>
      <c r="AM1180" s="429"/>
      <c r="AN1180" s="429"/>
      <c r="AO1180" s="429"/>
      <c r="AP1180" s="429"/>
      <c r="AQ1180" s="429"/>
      <c r="AR1180" s="429"/>
      <c r="AS1180" s="429"/>
      <c r="AT1180" s="429"/>
      <c r="AU1180" s="429"/>
      <c r="AV1180" s="429"/>
    </row>
    <row r="1181" spans="1:48" s="364" customFormat="1" ht="13.15" customHeight="1" x14ac:dyDescent="0.2">
      <c r="A1181" s="429"/>
      <c r="D1181" s="421"/>
      <c r="F1181" s="422"/>
      <c r="G1181" s="422"/>
      <c r="H1181" s="422"/>
      <c r="I1181" s="422"/>
      <c r="J1181" s="422"/>
      <c r="K1181" s="423"/>
      <c r="M1181" s="429"/>
      <c r="N1181" s="429"/>
      <c r="O1181" s="429"/>
      <c r="P1181" s="429"/>
      <c r="Q1181" s="429"/>
      <c r="R1181" s="429"/>
      <c r="S1181" s="429"/>
      <c r="T1181" s="429"/>
      <c r="U1181" s="429"/>
      <c r="V1181" s="429"/>
      <c r="W1181" s="429"/>
      <c r="X1181" s="429"/>
      <c r="Y1181" s="429"/>
      <c r="Z1181" s="429"/>
      <c r="AA1181" s="429"/>
      <c r="AB1181" s="429"/>
      <c r="AC1181" s="429"/>
      <c r="AD1181" s="429"/>
      <c r="AE1181" s="429"/>
      <c r="AF1181" s="429"/>
      <c r="AG1181" s="429"/>
      <c r="AH1181" s="429"/>
      <c r="AI1181" s="429"/>
      <c r="AJ1181" s="429"/>
      <c r="AK1181" s="429"/>
      <c r="AL1181" s="429"/>
      <c r="AM1181" s="429"/>
      <c r="AN1181" s="429"/>
      <c r="AO1181" s="429"/>
      <c r="AP1181" s="429"/>
      <c r="AQ1181" s="429"/>
      <c r="AR1181" s="429"/>
      <c r="AS1181" s="429"/>
      <c r="AT1181" s="429"/>
      <c r="AU1181" s="429"/>
      <c r="AV1181" s="429"/>
    </row>
    <row r="1182" spans="1:48" s="364" customFormat="1" ht="13.15" customHeight="1" x14ac:dyDescent="0.2">
      <c r="A1182" s="429"/>
      <c r="D1182" s="421"/>
      <c r="F1182" s="422"/>
      <c r="G1182" s="422"/>
      <c r="H1182" s="422"/>
      <c r="I1182" s="422"/>
      <c r="J1182" s="422"/>
      <c r="K1182" s="423"/>
      <c r="M1182" s="429"/>
      <c r="N1182" s="429"/>
      <c r="O1182" s="429"/>
      <c r="P1182" s="429"/>
      <c r="Q1182" s="429"/>
      <c r="R1182" s="429"/>
      <c r="S1182" s="429"/>
      <c r="T1182" s="429"/>
      <c r="U1182" s="429"/>
      <c r="V1182" s="429"/>
      <c r="W1182" s="429"/>
      <c r="X1182" s="429"/>
      <c r="Y1182" s="429"/>
      <c r="Z1182" s="429"/>
      <c r="AA1182" s="429"/>
      <c r="AB1182" s="429"/>
      <c r="AC1182" s="429"/>
      <c r="AD1182" s="429"/>
      <c r="AE1182" s="429"/>
      <c r="AF1182" s="429"/>
      <c r="AG1182" s="429"/>
      <c r="AH1182" s="429"/>
      <c r="AI1182" s="429"/>
      <c r="AJ1182" s="429"/>
      <c r="AK1182" s="429"/>
      <c r="AL1182" s="429"/>
      <c r="AM1182" s="429"/>
      <c r="AN1182" s="429"/>
      <c r="AO1182" s="429"/>
      <c r="AP1182" s="429"/>
      <c r="AQ1182" s="429"/>
      <c r="AR1182" s="429"/>
      <c r="AS1182" s="429"/>
      <c r="AT1182" s="429"/>
      <c r="AU1182" s="429"/>
      <c r="AV1182" s="429"/>
    </row>
    <row r="1183" spans="1:48" s="364" customFormat="1" ht="13.15" customHeight="1" x14ac:dyDescent="0.2">
      <c r="A1183" s="429"/>
      <c r="D1183" s="421"/>
      <c r="F1183" s="422"/>
      <c r="G1183" s="422"/>
      <c r="H1183" s="422"/>
      <c r="I1183" s="422"/>
      <c r="J1183" s="422"/>
      <c r="K1183" s="423"/>
      <c r="M1183" s="429"/>
      <c r="N1183" s="429"/>
      <c r="O1183" s="429"/>
      <c r="P1183" s="429"/>
      <c r="Q1183" s="429"/>
      <c r="R1183" s="429"/>
      <c r="S1183" s="429"/>
      <c r="T1183" s="429"/>
      <c r="U1183" s="429"/>
      <c r="V1183" s="429"/>
      <c r="W1183" s="429"/>
      <c r="X1183" s="429"/>
      <c r="Y1183" s="429"/>
      <c r="Z1183" s="429"/>
      <c r="AA1183" s="429"/>
      <c r="AB1183" s="429"/>
      <c r="AC1183" s="429"/>
      <c r="AD1183" s="429"/>
      <c r="AE1183" s="429"/>
      <c r="AF1183" s="429"/>
      <c r="AG1183" s="429"/>
      <c r="AH1183" s="429"/>
      <c r="AI1183" s="429"/>
      <c r="AJ1183" s="429"/>
      <c r="AK1183" s="429"/>
      <c r="AL1183" s="429"/>
      <c r="AM1183" s="429"/>
      <c r="AN1183" s="429"/>
      <c r="AO1183" s="429"/>
      <c r="AP1183" s="429"/>
      <c r="AQ1183" s="429"/>
      <c r="AR1183" s="429"/>
      <c r="AS1183" s="429"/>
      <c r="AT1183" s="429"/>
      <c r="AU1183" s="429"/>
      <c r="AV1183" s="429"/>
    </row>
    <row r="1184" spans="1:48" s="364" customFormat="1" ht="13.15" customHeight="1" x14ac:dyDescent="0.2">
      <c r="A1184" s="429"/>
      <c r="D1184" s="421"/>
      <c r="F1184" s="422"/>
      <c r="G1184" s="422"/>
      <c r="H1184" s="422"/>
      <c r="I1184" s="422"/>
      <c r="J1184" s="422"/>
      <c r="K1184" s="423"/>
      <c r="M1184" s="429"/>
      <c r="N1184" s="429"/>
      <c r="O1184" s="429"/>
      <c r="P1184" s="429"/>
      <c r="Q1184" s="429"/>
      <c r="R1184" s="429"/>
      <c r="S1184" s="429"/>
      <c r="T1184" s="429"/>
      <c r="U1184" s="429"/>
      <c r="V1184" s="429"/>
      <c r="W1184" s="429"/>
      <c r="X1184" s="429"/>
      <c r="Y1184" s="429"/>
      <c r="Z1184" s="429"/>
      <c r="AA1184" s="429"/>
      <c r="AB1184" s="429"/>
      <c r="AC1184" s="429"/>
      <c r="AD1184" s="429"/>
      <c r="AE1184" s="429"/>
      <c r="AF1184" s="429"/>
      <c r="AG1184" s="429"/>
      <c r="AH1184" s="429"/>
      <c r="AI1184" s="429"/>
      <c r="AJ1184" s="429"/>
      <c r="AK1184" s="429"/>
      <c r="AL1184" s="429"/>
      <c r="AM1184" s="429"/>
      <c r="AN1184" s="429"/>
      <c r="AO1184" s="429"/>
      <c r="AP1184" s="429"/>
      <c r="AQ1184" s="429"/>
      <c r="AR1184" s="429"/>
      <c r="AS1184" s="429"/>
      <c r="AT1184" s="429"/>
      <c r="AU1184" s="429"/>
      <c r="AV1184" s="429"/>
    </row>
    <row r="1185" spans="1:48" s="364" customFormat="1" ht="13.15" customHeight="1" x14ac:dyDescent="0.2">
      <c r="A1185" s="429"/>
      <c r="D1185" s="421"/>
      <c r="F1185" s="422"/>
      <c r="G1185" s="422"/>
      <c r="H1185" s="422"/>
      <c r="I1185" s="422"/>
      <c r="J1185" s="422"/>
      <c r="K1185" s="423"/>
      <c r="M1185" s="429"/>
      <c r="N1185" s="429"/>
      <c r="O1185" s="429"/>
      <c r="P1185" s="429"/>
      <c r="Q1185" s="429"/>
      <c r="R1185" s="429"/>
      <c r="S1185" s="429"/>
      <c r="T1185" s="429"/>
      <c r="U1185" s="429"/>
      <c r="V1185" s="429"/>
      <c r="W1185" s="429"/>
      <c r="X1185" s="429"/>
      <c r="Y1185" s="429"/>
      <c r="Z1185" s="429"/>
      <c r="AA1185" s="429"/>
      <c r="AB1185" s="429"/>
      <c r="AC1185" s="429"/>
      <c r="AD1185" s="429"/>
      <c r="AE1185" s="429"/>
      <c r="AF1185" s="429"/>
      <c r="AG1185" s="429"/>
      <c r="AH1185" s="429"/>
      <c r="AI1185" s="429"/>
      <c r="AJ1185" s="429"/>
      <c r="AK1185" s="429"/>
      <c r="AL1185" s="429"/>
      <c r="AM1185" s="429"/>
      <c r="AN1185" s="429"/>
      <c r="AO1185" s="429"/>
      <c r="AP1185" s="429"/>
      <c r="AQ1185" s="429"/>
      <c r="AR1185" s="429"/>
      <c r="AS1185" s="429"/>
      <c r="AT1185" s="429"/>
      <c r="AU1185" s="429"/>
      <c r="AV1185" s="429"/>
    </row>
    <row r="1186" spans="1:48" s="364" customFormat="1" ht="13.15" customHeight="1" x14ac:dyDescent="0.2">
      <c r="A1186" s="429"/>
      <c r="D1186" s="421"/>
      <c r="F1186" s="422"/>
      <c r="G1186" s="422"/>
      <c r="H1186" s="422"/>
      <c r="I1186" s="422"/>
      <c r="J1186" s="422"/>
      <c r="K1186" s="423"/>
      <c r="M1186" s="429"/>
      <c r="N1186" s="429"/>
      <c r="O1186" s="429"/>
      <c r="P1186" s="429"/>
      <c r="Q1186" s="429"/>
      <c r="R1186" s="429"/>
      <c r="S1186" s="429"/>
      <c r="T1186" s="429"/>
      <c r="U1186" s="429"/>
      <c r="V1186" s="429"/>
      <c r="W1186" s="429"/>
      <c r="X1186" s="429"/>
      <c r="Y1186" s="429"/>
      <c r="Z1186" s="429"/>
      <c r="AA1186" s="429"/>
      <c r="AB1186" s="429"/>
      <c r="AC1186" s="429"/>
      <c r="AD1186" s="429"/>
      <c r="AE1186" s="429"/>
      <c r="AF1186" s="429"/>
      <c r="AG1186" s="429"/>
      <c r="AH1186" s="429"/>
      <c r="AI1186" s="429"/>
      <c r="AJ1186" s="429"/>
      <c r="AK1186" s="429"/>
      <c r="AL1186" s="429"/>
      <c r="AM1186" s="429"/>
      <c r="AN1186" s="429"/>
      <c r="AO1186" s="429"/>
      <c r="AP1186" s="429"/>
      <c r="AQ1186" s="429"/>
      <c r="AR1186" s="429"/>
      <c r="AS1186" s="429"/>
      <c r="AT1186" s="429"/>
      <c r="AU1186" s="429"/>
      <c r="AV1186" s="429"/>
    </row>
    <row r="1187" spans="1:48" s="364" customFormat="1" ht="13.15" customHeight="1" x14ac:dyDescent="0.2">
      <c r="A1187" s="429"/>
      <c r="D1187" s="421"/>
      <c r="F1187" s="422"/>
      <c r="G1187" s="422"/>
      <c r="H1187" s="422"/>
      <c r="I1187" s="422"/>
      <c r="J1187" s="422"/>
      <c r="K1187" s="423"/>
      <c r="M1187" s="429"/>
      <c r="N1187" s="429"/>
      <c r="O1187" s="429"/>
      <c r="P1187" s="429"/>
      <c r="Q1187" s="429"/>
      <c r="R1187" s="429"/>
      <c r="S1187" s="429"/>
      <c r="T1187" s="429"/>
      <c r="U1187" s="429"/>
      <c r="V1187" s="429"/>
      <c r="W1187" s="429"/>
      <c r="X1187" s="429"/>
      <c r="Y1187" s="429"/>
      <c r="Z1187" s="429"/>
      <c r="AA1187" s="429"/>
      <c r="AB1187" s="429"/>
      <c r="AC1187" s="429"/>
      <c r="AD1187" s="429"/>
      <c r="AE1187" s="429"/>
      <c r="AF1187" s="429"/>
      <c r="AG1187" s="429"/>
      <c r="AH1187" s="429"/>
      <c r="AI1187" s="429"/>
      <c r="AJ1187" s="429"/>
      <c r="AK1187" s="429"/>
      <c r="AL1187" s="429"/>
      <c r="AM1187" s="429"/>
      <c r="AN1187" s="429"/>
      <c r="AO1187" s="429"/>
      <c r="AP1187" s="429"/>
      <c r="AQ1187" s="429"/>
      <c r="AR1187" s="429"/>
      <c r="AS1187" s="429"/>
      <c r="AT1187" s="429"/>
      <c r="AU1187" s="429"/>
      <c r="AV1187" s="429"/>
    </row>
    <row r="1188" spans="1:48" s="364" customFormat="1" ht="13.15" customHeight="1" x14ac:dyDescent="0.2">
      <c r="A1188" s="429"/>
      <c r="D1188" s="421"/>
      <c r="F1188" s="422"/>
      <c r="G1188" s="422"/>
      <c r="H1188" s="422"/>
      <c r="I1188" s="422"/>
      <c r="J1188" s="422"/>
      <c r="K1188" s="423"/>
      <c r="M1188" s="429"/>
      <c r="N1188" s="429"/>
      <c r="O1188" s="429"/>
      <c r="P1188" s="429"/>
      <c r="Q1188" s="429"/>
      <c r="R1188" s="429"/>
      <c r="S1188" s="429"/>
      <c r="T1188" s="429"/>
      <c r="U1188" s="429"/>
      <c r="V1188" s="429"/>
      <c r="W1188" s="429"/>
      <c r="X1188" s="429"/>
      <c r="Y1188" s="429"/>
      <c r="Z1188" s="429"/>
      <c r="AA1188" s="429"/>
      <c r="AB1188" s="429"/>
      <c r="AC1188" s="429"/>
      <c r="AD1188" s="429"/>
      <c r="AE1188" s="429"/>
      <c r="AF1188" s="429"/>
      <c r="AG1188" s="429"/>
      <c r="AH1188" s="429"/>
      <c r="AI1188" s="429"/>
      <c r="AJ1188" s="429"/>
      <c r="AK1188" s="429"/>
      <c r="AL1188" s="429"/>
      <c r="AM1188" s="429"/>
      <c r="AN1188" s="429"/>
      <c r="AO1188" s="429"/>
      <c r="AP1188" s="429"/>
      <c r="AQ1188" s="429"/>
      <c r="AR1188" s="429"/>
      <c r="AS1188" s="429"/>
      <c r="AT1188" s="429"/>
      <c r="AU1188" s="429"/>
      <c r="AV1188" s="429"/>
    </row>
    <row r="1189" spans="1:48" s="364" customFormat="1" ht="13.15" customHeight="1" x14ac:dyDescent="0.2">
      <c r="A1189" s="429"/>
      <c r="D1189" s="421"/>
      <c r="F1189" s="422"/>
      <c r="G1189" s="422"/>
      <c r="H1189" s="422"/>
      <c r="I1189" s="422"/>
      <c r="J1189" s="422"/>
      <c r="K1189" s="423"/>
      <c r="M1189" s="429"/>
      <c r="N1189" s="429"/>
      <c r="O1189" s="429"/>
      <c r="P1189" s="429"/>
      <c r="Q1189" s="429"/>
      <c r="R1189" s="429"/>
      <c r="S1189" s="429"/>
      <c r="T1189" s="429"/>
      <c r="U1189" s="429"/>
      <c r="V1189" s="429"/>
      <c r="W1189" s="429"/>
      <c r="X1189" s="429"/>
      <c r="Y1189" s="429"/>
      <c r="Z1189" s="429"/>
      <c r="AA1189" s="429"/>
      <c r="AB1189" s="429"/>
      <c r="AC1189" s="429"/>
      <c r="AD1189" s="429"/>
      <c r="AE1189" s="429"/>
      <c r="AF1189" s="429"/>
      <c r="AG1189" s="429"/>
      <c r="AH1189" s="429"/>
      <c r="AI1189" s="429"/>
      <c r="AJ1189" s="429"/>
      <c r="AK1189" s="429"/>
      <c r="AL1189" s="429"/>
      <c r="AM1189" s="429"/>
      <c r="AN1189" s="429"/>
      <c r="AO1189" s="429"/>
      <c r="AP1189" s="429"/>
      <c r="AQ1189" s="429"/>
      <c r="AR1189" s="429"/>
      <c r="AS1189" s="429"/>
      <c r="AT1189" s="429"/>
      <c r="AU1189" s="429"/>
      <c r="AV1189" s="429"/>
    </row>
    <row r="1190" spans="1:48" s="364" customFormat="1" ht="13.15" customHeight="1" x14ac:dyDescent="0.2">
      <c r="A1190" s="429"/>
      <c r="D1190" s="421"/>
      <c r="F1190" s="422"/>
      <c r="G1190" s="422"/>
      <c r="H1190" s="422"/>
      <c r="I1190" s="422"/>
      <c r="J1190" s="422"/>
      <c r="K1190" s="423"/>
      <c r="M1190" s="429"/>
      <c r="N1190" s="429"/>
      <c r="O1190" s="429"/>
      <c r="P1190" s="429"/>
      <c r="Q1190" s="429"/>
      <c r="R1190" s="429"/>
      <c r="S1190" s="429"/>
      <c r="T1190" s="429"/>
      <c r="U1190" s="429"/>
      <c r="V1190" s="429"/>
      <c r="W1190" s="429"/>
      <c r="X1190" s="429"/>
      <c r="Y1190" s="429"/>
      <c r="Z1190" s="429"/>
      <c r="AA1190" s="429"/>
      <c r="AB1190" s="429"/>
      <c r="AC1190" s="429"/>
      <c r="AD1190" s="429"/>
      <c r="AE1190" s="429"/>
      <c r="AF1190" s="429"/>
      <c r="AG1190" s="429"/>
      <c r="AH1190" s="429"/>
      <c r="AI1190" s="429"/>
      <c r="AJ1190" s="429"/>
      <c r="AK1190" s="429"/>
      <c r="AL1190" s="429"/>
      <c r="AM1190" s="429"/>
      <c r="AN1190" s="429"/>
      <c r="AO1190" s="429"/>
      <c r="AP1190" s="429"/>
      <c r="AQ1190" s="429"/>
      <c r="AR1190" s="429"/>
      <c r="AS1190" s="429"/>
      <c r="AT1190" s="429"/>
      <c r="AU1190" s="429"/>
      <c r="AV1190" s="429"/>
    </row>
    <row r="1191" spans="1:48" s="364" customFormat="1" ht="13.15" customHeight="1" x14ac:dyDescent="0.2">
      <c r="A1191" s="429"/>
      <c r="D1191" s="421"/>
      <c r="F1191" s="422"/>
      <c r="G1191" s="422"/>
      <c r="H1191" s="422"/>
      <c r="I1191" s="422"/>
      <c r="J1191" s="422"/>
      <c r="K1191" s="423"/>
      <c r="M1191" s="429"/>
      <c r="N1191" s="429"/>
      <c r="O1191" s="429"/>
      <c r="P1191" s="429"/>
      <c r="Q1191" s="429"/>
      <c r="R1191" s="429"/>
      <c r="S1191" s="429"/>
      <c r="T1191" s="429"/>
      <c r="U1191" s="429"/>
      <c r="V1191" s="429"/>
      <c r="W1191" s="429"/>
      <c r="X1191" s="429"/>
      <c r="Y1191" s="429"/>
      <c r="Z1191" s="429"/>
      <c r="AA1191" s="429"/>
      <c r="AB1191" s="429"/>
      <c r="AC1191" s="429"/>
      <c r="AD1191" s="429"/>
      <c r="AE1191" s="429"/>
      <c r="AF1191" s="429"/>
      <c r="AG1191" s="429"/>
      <c r="AH1191" s="429"/>
      <c r="AI1191" s="429"/>
      <c r="AJ1191" s="429"/>
      <c r="AK1191" s="429"/>
      <c r="AL1191" s="429"/>
      <c r="AM1191" s="429"/>
      <c r="AN1191" s="429"/>
      <c r="AO1191" s="429"/>
      <c r="AP1191" s="429"/>
      <c r="AQ1191" s="429"/>
      <c r="AR1191" s="429"/>
      <c r="AS1191" s="429"/>
      <c r="AT1191" s="429"/>
      <c r="AU1191" s="429"/>
      <c r="AV1191" s="429"/>
    </row>
    <row r="1192" spans="1:48" s="364" customFormat="1" ht="13.15" customHeight="1" x14ac:dyDescent="0.2">
      <c r="A1192" s="429"/>
      <c r="D1192" s="421"/>
      <c r="F1192" s="422"/>
      <c r="G1192" s="422"/>
      <c r="H1192" s="422"/>
      <c r="I1192" s="422"/>
      <c r="J1192" s="422"/>
      <c r="K1192" s="423"/>
      <c r="M1192" s="429"/>
      <c r="N1192" s="429"/>
      <c r="O1192" s="429"/>
      <c r="P1192" s="429"/>
      <c r="Q1192" s="429"/>
      <c r="R1192" s="429"/>
      <c r="S1192" s="429"/>
      <c r="T1192" s="429"/>
      <c r="U1192" s="429"/>
      <c r="V1192" s="429"/>
      <c r="W1192" s="429"/>
      <c r="X1192" s="429"/>
      <c r="Y1192" s="429"/>
      <c r="Z1192" s="429"/>
      <c r="AA1192" s="429"/>
      <c r="AB1192" s="429"/>
      <c r="AC1192" s="429"/>
      <c r="AD1192" s="429"/>
      <c r="AE1192" s="429"/>
      <c r="AF1192" s="429"/>
      <c r="AG1192" s="429"/>
      <c r="AH1192" s="429"/>
      <c r="AI1192" s="429"/>
      <c r="AJ1192" s="429"/>
      <c r="AK1192" s="429"/>
      <c r="AL1192" s="429"/>
      <c r="AM1192" s="429"/>
      <c r="AN1192" s="429"/>
      <c r="AO1192" s="429"/>
      <c r="AP1192" s="429"/>
      <c r="AQ1192" s="429"/>
      <c r="AR1192" s="429"/>
      <c r="AS1192" s="429"/>
      <c r="AT1192" s="429"/>
      <c r="AU1192" s="429"/>
      <c r="AV1192" s="429"/>
    </row>
    <row r="1193" spans="1:48" s="364" customFormat="1" ht="13.15" customHeight="1" x14ac:dyDescent="0.2">
      <c r="A1193" s="429"/>
      <c r="D1193" s="421"/>
      <c r="F1193" s="422"/>
      <c r="G1193" s="422"/>
      <c r="H1193" s="422"/>
      <c r="I1193" s="422"/>
      <c r="J1193" s="422"/>
      <c r="K1193" s="423"/>
      <c r="M1193" s="429"/>
      <c r="N1193" s="429"/>
      <c r="O1193" s="429"/>
      <c r="P1193" s="429"/>
      <c r="Q1193" s="429"/>
      <c r="R1193" s="429"/>
      <c r="S1193" s="429"/>
      <c r="T1193" s="429"/>
      <c r="U1193" s="429"/>
      <c r="V1193" s="429"/>
      <c r="W1193" s="429"/>
      <c r="X1193" s="429"/>
      <c r="Y1193" s="429"/>
      <c r="Z1193" s="429"/>
      <c r="AA1193" s="429"/>
      <c r="AB1193" s="429"/>
      <c r="AC1193" s="429"/>
      <c r="AD1193" s="429"/>
      <c r="AE1193" s="429"/>
      <c r="AF1193" s="429"/>
      <c r="AG1193" s="429"/>
      <c r="AH1193" s="429"/>
      <c r="AI1193" s="429"/>
      <c r="AJ1193" s="429"/>
      <c r="AK1193" s="429"/>
      <c r="AL1193" s="429"/>
      <c r="AM1193" s="429"/>
      <c r="AN1193" s="429"/>
      <c r="AO1193" s="429"/>
      <c r="AP1193" s="429"/>
      <c r="AQ1193" s="429"/>
      <c r="AR1193" s="429"/>
      <c r="AS1193" s="429"/>
      <c r="AT1193" s="429"/>
      <c r="AU1193" s="429"/>
      <c r="AV1193" s="429"/>
    </row>
    <row r="1194" spans="1:48" s="364" customFormat="1" ht="13.15" customHeight="1" x14ac:dyDescent="0.2">
      <c r="A1194" s="429"/>
      <c r="D1194" s="421"/>
      <c r="F1194" s="422"/>
      <c r="G1194" s="422"/>
      <c r="H1194" s="422"/>
      <c r="I1194" s="422"/>
      <c r="J1194" s="422"/>
      <c r="K1194" s="423"/>
      <c r="M1194" s="429"/>
      <c r="N1194" s="429"/>
      <c r="O1194" s="429"/>
      <c r="P1194" s="429"/>
      <c r="Q1194" s="429"/>
      <c r="R1194" s="429"/>
      <c r="S1194" s="429"/>
      <c r="T1194" s="429"/>
      <c r="U1194" s="429"/>
      <c r="V1194" s="429"/>
      <c r="W1194" s="429"/>
      <c r="X1194" s="429"/>
      <c r="Y1194" s="429"/>
      <c r="Z1194" s="429"/>
      <c r="AA1194" s="429"/>
      <c r="AB1194" s="429"/>
      <c r="AC1194" s="429"/>
      <c r="AD1194" s="429"/>
      <c r="AE1194" s="429"/>
      <c r="AF1194" s="429"/>
      <c r="AG1194" s="429"/>
      <c r="AH1194" s="429"/>
      <c r="AI1194" s="429"/>
      <c r="AJ1194" s="429"/>
      <c r="AK1194" s="429"/>
      <c r="AL1194" s="429"/>
      <c r="AM1194" s="429"/>
      <c r="AN1194" s="429"/>
      <c r="AO1194" s="429"/>
      <c r="AP1194" s="429"/>
      <c r="AQ1194" s="429"/>
      <c r="AR1194" s="429"/>
      <c r="AS1194" s="429"/>
      <c r="AT1194" s="429"/>
      <c r="AU1194" s="429"/>
      <c r="AV1194" s="429"/>
    </row>
    <row r="1195" spans="1:48" s="364" customFormat="1" ht="13.15" customHeight="1" x14ac:dyDescent="0.2">
      <c r="A1195" s="429"/>
      <c r="D1195" s="421"/>
      <c r="F1195" s="422"/>
      <c r="G1195" s="422"/>
      <c r="H1195" s="422"/>
      <c r="I1195" s="422"/>
      <c r="J1195" s="422"/>
      <c r="K1195" s="423"/>
      <c r="M1195" s="429"/>
      <c r="N1195" s="429"/>
      <c r="O1195" s="429"/>
      <c r="P1195" s="429"/>
      <c r="Q1195" s="429"/>
      <c r="R1195" s="429"/>
      <c r="S1195" s="429"/>
      <c r="T1195" s="429"/>
      <c r="U1195" s="429"/>
      <c r="V1195" s="429"/>
      <c r="W1195" s="429"/>
      <c r="X1195" s="429"/>
      <c r="Y1195" s="429"/>
      <c r="Z1195" s="429"/>
      <c r="AA1195" s="429"/>
      <c r="AB1195" s="429"/>
      <c r="AC1195" s="429"/>
      <c r="AD1195" s="429"/>
      <c r="AE1195" s="429"/>
      <c r="AF1195" s="429"/>
      <c r="AG1195" s="429"/>
      <c r="AH1195" s="429"/>
      <c r="AI1195" s="429"/>
      <c r="AJ1195" s="429"/>
      <c r="AK1195" s="429"/>
      <c r="AL1195" s="429"/>
      <c r="AM1195" s="429"/>
      <c r="AN1195" s="429"/>
      <c r="AO1195" s="429"/>
      <c r="AP1195" s="429"/>
      <c r="AQ1195" s="429"/>
      <c r="AR1195" s="429"/>
      <c r="AS1195" s="429"/>
      <c r="AT1195" s="429"/>
      <c r="AU1195" s="429"/>
      <c r="AV1195" s="429"/>
    </row>
    <row r="1196" spans="1:48" s="364" customFormat="1" ht="13.15" customHeight="1" x14ac:dyDescent="0.2">
      <c r="A1196" s="429"/>
      <c r="D1196" s="421"/>
      <c r="F1196" s="422"/>
      <c r="G1196" s="422"/>
      <c r="H1196" s="422"/>
      <c r="I1196" s="422"/>
      <c r="J1196" s="422"/>
      <c r="K1196" s="423"/>
      <c r="M1196" s="429"/>
      <c r="N1196" s="429"/>
      <c r="O1196" s="429"/>
      <c r="P1196" s="429"/>
      <c r="Q1196" s="429"/>
      <c r="R1196" s="429"/>
      <c r="S1196" s="429"/>
      <c r="T1196" s="429"/>
      <c r="U1196" s="429"/>
      <c r="V1196" s="429"/>
      <c r="W1196" s="429"/>
      <c r="X1196" s="429"/>
      <c r="Y1196" s="429"/>
      <c r="Z1196" s="429"/>
      <c r="AA1196" s="429"/>
      <c r="AB1196" s="429"/>
      <c r="AC1196" s="429"/>
      <c r="AD1196" s="429"/>
      <c r="AE1196" s="429"/>
      <c r="AF1196" s="429"/>
      <c r="AG1196" s="429"/>
      <c r="AH1196" s="429"/>
      <c r="AI1196" s="429"/>
      <c r="AJ1196" s="429"/>
      <c r="AK1196" s="429"/>
      <c r="AL1196" s="429"/>
      <c r="AM1196" s="429"/>
      <c r="AN1196" s="429"/>
      <c r="AO1196" s="429"/>
      <c r="AP1196" s="429"/>
      <c r="AQ1196" s="429"/>
      <c r="AR1196" s="429"/>
      <c r="AS1196" s="429"/>
      <c r="AT1196" s="429"/>
      <c r="AU1196" s="429"/>
      <c r="AV1196" s="429"/>
    </row>
    <row r="1197" spans="1:48" s="364" customFormat="1" ht="13.15" customHeight="1" x14ac:dyDescent="0.2">
      <c r="A1197" s="429"/>
      <c r="D1197" s="421"/>
      <c r="F1197" s="422"/>
      <c r="G1197" s="422"/>
      <c r="H1197" s="422"/>
      <c r="I1197" s="422"/>
      <c r="J1197" s="422"/>
      <c r="K1197" s="423"/>
      <c r="M1197" s="429"/>
      <c r="N1197" s="429"/>
      <c r="O1197" s="429"/>
      <c r="P1197" s="429"/>
      <c r="Q1197" s="429"/>
      <c r="R1197" s="429"/>
      <c r="S1197" s="429"/>
      <c r="T1197" s="429"/>
      <c r="U1197" s="429"/>
      <c r="V1197" s="429"/>
      <c r="W1197" s="429"/>
      <c r="X1197" s="429"/>
      <c r="Y1197" s="429"/>
      <c r="Z1197" s="429"/>
      <c r="AA1197" s="429"/>
      <c r="AB1197" s="429"/>
      <c r="AC1197" s="429"/>
      <c r="AD1197" s="429"/>
      <c r="AE1197" s="429"/>
      <c r="AF1197" s="429"/>
      <c r="AG1197" s="429"/>
      <c r="AH1197" s="429"/>
      <c r="AI1197" s="429"/>
      <c r="AJ1197" s="429"/>
      <c r="AK1197" s="429"/>
      <c r="AL1197" s="429"/>
      <c r="AM1197" s="429"/>
      <c r="AN1197" s="429"/>
      <c r="AO1197" s="429"/>
      <c r="AP1197" s="429"/>
      <c r="AQ1197" s="429"/>
      <c r="AR1197" s="429"/>
      <c r="AS1197" s="429"/>
      <c r="AT1197" s="429"/>
      <c r="AU1197" s="429"/>
      <c r="AV1197" s="429"/>
    </row>
    <row r="1198" spans="1:48" s="364" customFormat="1" ht="13.15" customHeight="1" x14ac:dyDescent="0.2">
      <c r="A1198" s="429"/>
      <c r="D1198" s="421"/>
      <c r="F1198" s="422"/>
      <c r="G1198" s="422"/>
      <c r="H1198" s="422"/>
      <c r="I1198" s="422"/>
      <c r="J1198" s="422"/>
      <c r="K1198" s="423"/>
      <c r="M1198" s="429"/>
      <c r="N1198" s="429"/>
      <c r="O1198" s="429"/>
      <c r="P1198" s="429"/>
      <c r="Q1198" s="429"/>
      <c r="R1198" s="429"/>
      <c r="S1198" s="429"/>
      <c r="T1198" s="429"/>
      <c r="U1198" s="429"/>
      <c r="V1198" s="429"/>
      <c r="W1198" s="429"/>
      <c r="X1198" s="429"/>
      <c r="Y1198" s="429"/>
      <c r="Z1198" s="429"/>
      <c r="AA1198" s="429"/>
      <c r="AB1198" s="429"/>
      <c r="AC1198" s="429"/>
      <c r="AD1198" s="429"/>
      <c r="AE1198" s="429"/>
      <c r="AF1198" s="429"/>
      <c r="AG1198" s="429"/>
      <c r="AH1198" s="429"/>
      <c r="AI1198" s="429"/>
      <c r="AJ1198" s="429"/>
      <c r="AK1198" s="429"/>
      <c r="AL1198" s="429"/>
      <c r="AM1198" s="429"/>
      <c r="AN1198" s="429"/>
      <c r="AO1198" s="429"/>
      <c r="AP1198" s="429"/>
      <c r="AQ1198" s="429"/>
      <c r="AR1198" s="429"/>
      <c r="AS1198" s="429"/>
      <c r="AT1198" s="429"/>
      <c r="AU1198" s="429"/>
      <c r="AV1198" s="429"/>
    </row>
    <row r="1199" spans="1:48" s="364" customFormat="1" ht="13.15" customHeight="1" x14ac:dyDescent="0.2">
      <c r="A1199" s="429"/>
      <c r="D1199" s="421"/>
      <c r="F1199" s="422"/>
      <c r="G1199" s="422"/>
      <c r="H1199" s="422"/>
      <c r="I1199" s="422"/>
      <c r="J1199" s="422"/>
      <c r="K1199" s="423"/>
      <c r="M1199" s="429"/>
      <c r="N1199" s="429"/>
      <c r="O1199" s="429"/>
      <c r="P1199" s="429"/>
      <c r="Q1199" s="429"/>
      <c r="R1199" s="429"/>
      <c r="S1199" s="429"/>
      <c r="T1199" s="429"/>
      <c r="U1199" s="429"/>
      <c r="V1199" s="429"/>
      <c r="W1199" s="429"/>
      <c r="X1199" s="429"/>
      <c r="Y1199" s="429"/>
      <c r="Z1199" s="429"/>
      <c r="AA1199" s="429"/>
      <c r="AB1199" s="429"/>
      <c r="AC1199" s="429"/>
      <c r="AD1199" s="429"/>
      <c r="AE1199" s="429"/>
      <c r="AF1199" s="429"/>
      <c r="AG1199" s="429"/>
      <c r="AH1199" s="429"/>
      <c r="AI1199" s="429"/>
      <c r="AJ1199" s="429"/>
      <c r="AK1199" s="429"/>
      <c r="AL1199" s="429"/>
      <c r="AM1199" s="429"/>
      <c r="AN1199" s="429"/>
      <c r="AO1199" s="429"/>
      <c r="AP1199" s="429"/>
      <c r="AQ1199" s="429"/>
      <c r="AR1199" s="429"/>
      <c r="AS1199" s="429"/>
      <c r="AT1199" s="429"/>
      <c r="AU1199" s="429"/>
      <c r="AV1199" s="429"/>
    </row>
    <row r="1200" spans="1:48" s="364" customFormat="1" ht="13.15" customHeight="1" x14ac:dyDescent="0.2">
      <c r="A1200" s="429"/>
      <c r="D1200" s="421"/>
      <c r="F1200" s="422"/>
      <c r="G1200" s="422"/>
      <c r="H1200" s="422"/>
      <c r="I1200" s="422"/>
      <c r="J1200" s="422"/>
      <c r="K1200" s="423"/>
      <c r="M1200" s="429"/>
      <c r="N1200" s="429"/>
      <c r="O1200" s="429"/>
      <c r="P1200" s="429"/>
      <c r="Q1200" s="429"/>
      <c r="R1200" s="429"/>
      <c r="S1200" s="429"/>
      <c r="T1200" s="429"/>
      <c r="U1200" s="429"/>
      <c r="V1200" s="429"/>
      <c r="W1200" s="429"/>
      <c r="X1200" s="429"/>
      <c r="Y1200" s="429"/>
      <c r="Z1200" s="429"/>
      <c r="AA1200" s="429"/>
      <c r="AB1200" s="429"/>
      <c r="AC1200" s="429"/>
      <c r="AD1200" s="429"/>
      <c r="AE1200" s="429"/>
      <c r="AF1200" s="429"/>
      <c r="AG1200" s="429"/>
      <c r="AH1200" s="429"/>
      <c r="AI1200" s="429"/>
      <c r="AJ1200" s="429"/>
      <c r="AK1200" s="429"/>
      <c r="AL1200" s="429"/>
      <c r="AM1200" s="429"/>
      <c r="AN1200" s="429"/>
      <c r="AO1200" s="429"/>
      <c r="AP1200" s="429"/>
      <c r="AQ1200" s="429"/>
      <c r="AR1200" s="429"/>
      <c r="AS1200" s="429"/>
      <c r="AT1200" s="429"/>
      <c r="AU1200" s="429"/>
      <c r="AV1200" s="429"/>
    </row>
    <row r="1201" spans="1:48" s="364" customFormat="1" ht="13.15" customHeight="1" x14ac:dyDescent="0.2">
      <c r="A1201" s="429"/>
      <c r="D1201" s="421"/>
      <c r="F1201" s="422"/>
      <c r="G1201" s="422"/>
      <c r="H1201" s="422"/>
      <c r="I1201" s="422"/>
      <c r="J1201" s="422"/>
      <c r="K1201" s="423"/>
      <c r="M1201" s="429"/>
      <c r="N1201" s="429"/>
      <c r="O1201" s="429"/>
      <c r="P1201" s="429"/>
      <c r="Q1201" s="429"/>
      <c r="R1201" s="429"/>
      <c r="S1201" s="429"/>
      <c r="T1201" s="429"/>
      <c r="U1201" s="429"/>
      <c r="V1201" s="429"/>
      <c r="W1201" s="429"/>
      <c r="X1201" s="429"/>
      <c r="Y1201" s="429"/>
      <c r="Z1201" s="429"/>
      <c r="AA1201" s="429"/>
      <c r="AB1201" s="429"/>
      <c r="AC1201" s="429"/>
      <c r="AD1201" s="429"/>
      <c r="AE1201" s="429"/>
      <c r="AF1201" s="429"/>
      <c r="AG1201" s="429"/>
      <c r="AH1201" s="429"/>
      <c r="AI1201" s="429"/>
      <c r="AJ1201" s="429"/>
      <c r="AK1201" s="429"/>
      <c r="AL1201" s="429"/>
      <c r="AM1201" s="429"/>
      <c r="AN1201" s="429"/>
      <c r="AO1201" s="429"/>
      <c r="AP1201" s="429"/>
      <c r="AQ1201" s="429"/>
      <c r="AR1201" s="429"/>
      <c r="AS1201" s="429"/>
      <c r="AT1201" s="429"/>
      <c r="AU1201" s="429"/>
      <c r="AV1201" s="429"/>
    </row>
    <row r="1202" spans="1:48" s="364" customFormat="1" ht="13.15" customHeight="1" x14ac:dyDescent="0.2">
      <c r="A1202" s="429"/>
      <c r="D1202" s="421"/>
      <c r="F1202" s="422"/>
      <c r="G1202" s="422"/>
      <c r="H1202" s="422"/>
      <c r="I1202" s="422"/>
      <c r="J1202" s="422"/>
      <c r="K1202" s="423"/>
      <c r="M1202" s="429"/>
      <c r="N1202" s="429"/>
      <c r="O1202" s="429"/>
      <c r="P1202" s="429"/>
      <c r="Q1202" s="429"/>
      <c r="R1202" s="429"/>
      <c r="S1202" s="429"/>
      <c r="T1202" s="429"/>
      <c r="U1202" s="429"/>
      <c r="V1202" s="429"/>
      <c r="W1202" s="429"/>
      <c r="X1202" s="429"/>
      <c r="Y1202" s="429"/>
      <c r="Z1202" s="429"/>
      <c r="AA1202" s="429"/>
      <c r="AB1202" s="429"/>
      <c r="AC1202" s="429"/>
      <c r="AD1202" s="429"/>
      <c r="AE1202" s="429"/>
      <c r="AF1202" s="429"/>
      <c r="AG1202" s="429"/>
      <c r="AH1202" s="429"/>
      <c r="AI1202" s="429"/>
      <c r="AJ1202" s="429"/>
      <c r="AK1202" s="429"/>
      <c r="AL1202" s="429"/>
      <c r="AM1202" s="429"/>
      <c r="AN1202" s="429"/>
      <c r="AO1202" s="429"/>
      <c r="AP1202" s="429"/>
      <c r="AQ1202" s="429"/>
      <c r="AR1202" s="429"/>
      <c r="AS1202" s="429"/>
      <c r="AT1202" s="429"/>
      <c r="AU1202" s="429"/>
      <c r="AV1202" s="429"/>
    </row>
    <row r="1203" spans="1:48" s="364" customFormat="1" ht="13.15" customHeight="1" x14ac:dyDescent="0.2">
      <c r="A1203" s="429"/>
      <c r="D1203" s="421"/>
      <c r="F1203" s="422"/>
      <c r="G1203" s="422"/>
      <c r="H1203" s="422"/>
      <c r="I1203" s="422"/>
      <c r="J1203" s="422"/>
      <c r="K1203" s="423"/>
      <c r="M1203" s="429"/>
      <c r="N1203" s="429"/>
      <c r="O1203" s="429"/>
      <c r="P1203" s="429"/>
      <c r="Q1203" s="429"/>
      <c r="R1203" s="429"/>
      <c r="S1203" s="429"/>
      <c r="T1203" s="429"/>
      <c r="U1203" s="429"/>
      <c r="V1203" s="429"/>
      <c r="W1203" s="429"/>
      <c r="X1203" s="429"/>
      <c r="Y1203" s="429"/>
      <c r="Z1203" s="429"/>
      <c r="AA1203" s="429"/>
      <c r="AB1203" s="429"/>
      <c r="AC1203" s="429"/>
      <c r="AD1203" s="429"/>
      <c r="AE1203" s="429"/>
      <c r="AF1203" s="429"/>
      <c r="AG1203" s="429"/>
      <c r="AH1203" s="429"/>
      <c r="AI1203" s="429"/>
      <c r="AJ1203" s="429"/>
      <c r="AK1203" s="429"/>
      <c r="AL1203" s="429"/>
      <c r="AM1203" s="429"/>
      <c r="AN1203" s="429"/>
      <c r="AO1203" s="429"/>
      <c r="AP1203" s="429"/>
      <c r="AQ1203" s="429"/>
      <c r="AR1203" s="429"/>
      <c r="AS1203" s="429"/>
      <c r="AT1203" s="429"/>
      <c r="AU1203" s="429"/>
      <c r="AV1203" s="429"/>
    </row>
    <row r="1204" spans="1:48" s="364" customFormat="1" ht="13.15" customHeight="1" x14ac:dyDescent="0.2">
      <c r="A1204" s="429"/>
      <c r="D1204" s="421"/>
      <c r="F1204" s="422"/>
      <c r="G1204" s="422"/>
      <c r="H1204" s="422"/>
      <c r="I1204" s="422"/>
      <c r="J1204" s="422"/>
      <c r="K1204" s="423"/>
      <c r="M1204" s="429"/>
      <c r="N1204" s="429"/>
      <c r="O1204" s="429"/>
      <c r="P1204" s="429"/>
      <c r="Q1204" s="429"/>
      <c r="R1204" s="429"/>
      <c r="S1204" s="429"/>
      <c r="T1204" s="429"/>
      <c r="U1204" s="429"/>
      <c r="V1204" s="429"/>
      <c r="W1204" s="429"/>
      <c r="X1204" s="429"/>
      <c r="Y1204" s="429"/>
      <c r="Z1204" s="429"/>
      <c r="AA1204" s="429"/>
      <c r="AB1204" s="429"/>
      <c r="AC1204" s="429"/>
      <c r="AD1204" s="429"/>
      <c r="AE1204" s="429"/>
      <c r="AF1204" s="429"/>
      <c r="AG1204" s="429"/>
      <c r="AH1204" s="429"/>
      <c r="AI1204" s="429"/>
      <c r="AJ1204" s="429"/>
      <c r="AK1204" s="429"/>
      <c r="AL1204" s="429"/>
      <c r="AM1204" s="429"/>
      <c r="AN1204" s="429"/>
      <c r="AO1204" s="429"/>
      <c r="AP1204" s="429"/>
      <c r="AQ1204" s="429"/>
      <c r="AR1204" s="429"/>
      <c r="AS1204" s="429"/>
      <c r="AT1204" s="429"/>
      <c r="AU1204" s="429"/>
      <c r="AV1204" s="429"/>
    </row>
    <row r="1205" spans="1:48" s="364" customFormat="1" ht="13.15" customHeight="1" x14ac:dyDescent="0.2">
      <c r="A1205" s="429"/>
      <c r="D1205" s="421"/>
      <c r="F1205" s="422"/>
      <c r="G1205" s="422"/>
      <c r="H1205" s="422"/>
      <c r="I1205" s="422"/>
      <c r="J1205" s="422"/>
      <c r="K1205" s="423"/>
      <c r="M1205" s="429"/>
      <c r="N1205" s="429"/>
      <c r="O1205" s="429"/>
      <c r="P1205" s="429"/>
      <c r="Q1205" s="429"/>
      <c r="R1205" s="429"/>
      <c r="S1205" s="429"/>
      <c r="T1205" s="429"/>
      <c r="U1205" s="429"/>
      <c r="V1205" s="429"/>
      <c r="W1205" s="429"/>
      <c r="X1205" s="429"/>
      <c r="Y1205" s="429"/>
      <c r="Z1205" s="429"/>
      <c r="AA1205" s="429"/>
      <c r="AB1205" s="429"/>
      <c r="AC1205" s="429"/>
      <c r="AD1205" s="429"/>
      <c r="AE1205" s="429"/>
      <c r="AF1205" s="429"/>
      <c r="AG1205" s="429"/>
      <c r="AH1205" s="429"/>
      <c r="AI1205" s="429"/>
      <c r="AJ1205" s="429"/>
      <c r="AK1205" s="429"/>
      <c r="AL1205" s="429"/>
      <c r="AM1205" s="429"/>
      <c r="AN1205" s="429"/>
      <c r="AO1205" s="429"/>
      <c r="AP1205" s="429"/>
      <c r="AQ1205" s="429"/>
      <c r="AR1205" s="429"/>
      <c r="AS1205" s="429"/>
      <c r="AT1205" s="429"/>
      <c r="AU1205" s="429"/>
      <c r="AV1205" s="429"/>
    </row>
    <row r="1206" spans="1:48" s="364" customFormat="1" ht="13.15" customHeight="1" x14ac:dyDescent="0.2">
      <c r="A1206" s="429"/>
      <c r="D1206" s="421"/>
      <c r="F1206" s="422"/>
      <c r="G1206" s="422"/>
      <c r="H1206" s="422"/>
      <c r="I1206" s="422"/>
      <c r="J1206" s="422"/>
      <c r="K1206" s="423"/>
      <c r="M1206" s="429"/>
      <c r="N1206" s="429"/>
      <c r="O1206" s="429"/>
      <c r="P1206" s="429"/>
      <c r="Q1206" s="429"/>
      <c r="R1206" s="429"/>
      <c r="S1206" s="429"/>
      <c r="T1206" s="429"/>
      <c r="U1206" s="429"/>
      <c r="V1206" s="429"/>
      <c r="W1206" s="429"/>
      <c r="X1206" s="429"/>
      <c r="Y1206" s="429"/>
      <c r="Z1206" s="429"/>
      <c r="AA1206" s="429"/>
      <c r="AB1206" s="429"/>
      <c r="AC1206" s="429"/>
      <c r="AD1206" s="429"/>
      <c r="AE1206" s="429"/>
      <c r="AF1206" s="429"/>
      <c r="AG1206" s="429"/>
      <c r="AH1206" s="429"/>
      <c r="AI1206" s="429"/>
      <c r="AJ1206" s="429"/>
      <c r="AK1206" s="429"/>
      <c r="AL1206" s="429"/>
      <c r="AM1206" s="429"/>
      <c r="AN1206" s="429"/>
      <c r="AO1206" s="429"/>
      <c r="AP1206" s="429"/>
      <c r="AQ1206" s="429"/>
      <c r="AR1206" s="429"/>
      <c r="AS1206" s="429"/>
      <c r="AT1206" s="429"/>
      <c r="AU1206" s="429"/>
      <c r="AV1206" s="429"/>
    </row>
    <row r="1207" spans="1:48" s="364" customFormat="1" ht="13.15" customHeight="1" x14ac:dyDescent="0.2">
      <c r="A1207" s="429"/>
      <c r="D1207" s="421"/>
      <c r="F1207" s="422"/>
      <c r="G1207" s="422"/>
      <c r="H1207" s="422"/>
      <c r="I1207" s="422"/>
      <c r="J1207" s="422"/>
      <c r="K1207" s="423"/>
      <c r="M1207" s="429"/>
      <c r="N1207" s="429"/>
      <c r="O1207" s="429"/>
      <c r="P1207" s="429"/>
      <c r="Q1207" s="429"/>
      <c r="R1207" s="429"/>
      <c r="S1207" s="429"/>
      <c r="T1207" s="429"/>
      <c r="U1207" s="429"/>
      <c r="V1207" s="429"/>
      <c r="W1207" s="429"/>
      <c r="X1207" s="429"/>
      <c r="Y1207" s="429"/>
      <c r="Z1207" s="429"/>
      <c r="AA1207" s="429"/>
      <c r="AB1207" s="429"/>
      <c r="AC1207" s="429"/>
      <c r="AD1207" s="429"/>
      <c r="AE1207" s="429"/>
      <c r="AF1207" s="429"/>
      <c r="AG1207" s="429"/>
      <c r="AH1207" s="429"/>
      <c r="AI1207" s="429"/>
      <c r="AJ1207" s="429"/>
      <c r="AK1207" s="429"/>
      <c r="AL1207" s="429"/>
      <c r="AM1207" s="429"/>
      <c r="AN1207" s="429"/>
      <c r="AO1207" s="429"/>
      <c r="AP1207" s="429"/>
      <c r="AQ1207" s="429"/>
      <c r="AR1207" s="429"/>
      <c r="AS1207" s="429"/>
      <c r="AT1207" s="429"/>
      <c r="AU1207" s="429"/>
      <c r="AV1207" s="429"/>
    </row>
    <row r="1208" spans="1:48" s="364" customFormat="1" ht="13.15" customHeight="1" x14ac:dyDescent="0.2">
      <c r="A1208" s="429"/>
      <c r="D1208" s="421"/>
      <c r="F1208" s="422"/>
      <c r="G1208" s="422"/>
      <c r="H1208" s="422"/>
      <c r="I1208" s="422"/>
      <c r="J1208" s="422"/>
      <c r="K1208" s="423"/>
      <c r="M1208" s="429"/>
      <c r="N1208" s="429"/>
      <c r="O1208" s="429"/>
      <c r="P1208" s="429"/>
      <c r="Q1208" s="429"/>
      <c r="R1208" s="429"/>
      <c r="S1208" s="429"/>
      <c r="T1208" s="429"/>
      <c r="U1208" s="429"/>
      <c r="V1208" s="429"/>
      <c r="W1208" s="429"/>
      <c r="X1208" s="429"/>
      <c r="Y1208" s="429"/>
      <c r="Z1208" s="429"/>
      <c r="AA1208" s="429"/>
      <c r="AB1208" s="429"/>
      <c r="AC1208" s="429"/>
      <c r="AD1208" s="429"/>
      <c r="AE1208" s="429"/>
      <c r="AF1208" s="429"/>
      <c r="AG1208" s="429"/>
      <c r="AH1208" s="429"/>
      <c r="AI1208" s="429"/>
      <c r="AJ1208" s="429"/>
      <c r="AK1208" s="429"/>
      <c r="AL1208" s="429"/>
      <c r="AM1208" s="429"/>
      <c r="AN1208" s="429"/>
      <c r="AO1208" s="429"/>
      <c r="AP1208" s="429"/>
      <c r="AQ1208" s="429"/>
      <c r="AR1208" s="429"/>
      <c r="AS1208" s="429"/>
      <c r="AT1208" s="429"/>
      <c r="AU1208" s="429"/>
      <c r="AV1208" s="429"/>
    </row>
    <row r="1209" spans="1:48" s="364" customFormat="1" ht="13.15" customHeight="1" x14ac:dyDescent="0.2">
      <c r="A1209" s="429"/>
      <c r="D1209" s="421"/>
      <c r="F1209" s="422"/>
      <c r="G1209" s="422"/>
      <c r="H1209" s="422"/>
      <c r="I1209" s="422"/>
      <c r="J1209" s="422"/>
      <c r="K1209" s="423"/>
      <c r="M1209" s="429"/>
      <c r="N1209" s="429"/>
      <c r="O1209" s="429"/>
      <c r="P1209" s="429"/>
      <c r="Q1209" s="429"/>
      <c r="R1209" s="429"/>
      <c r="S1209" s="429"/>
      <c r="T1209" s="429"/>
      <c r="U1209" s="429"/>
      <c r="V1209" s="429"/>
      <c r="W1209" s="429"/>
      <c r="X1209" s="429"/>
      <c r="Y1209" s="429"/>
      <c r="Z1209" s="429"/>
      <c r="AA1209" s="429"/>
      <c r="AB1209" s="429"/>
      <c r="AC1209" s="429"/>
      <c r="AD1209" s="429"/>
      <c r="AE1209" s="429"/>
      <c r="AF1209" s="429"/>
      <c r="AG1209" s="429"/>
      <c r="AH1209" s="429"/>
      <c r="AI1209" s="429"/>
      <c r="AJ1209" s="429"/>
      <c r="AK1209" s="429"/>
      <c r="AL1209" s="429"/>
      <c r="AM1209" s="429"/>
      <c r="AN1209" s="429"/>
      <c r="AO1209" s="429"/>
      <c r="AP1209" s="429"/>
      <c r="AQ1209" s="429"/>
      <c r="AR1209" s="429"/>
      <c r="AS1209" s="429"/>
      <c r="AT1209" s="429"/>
      <c r="AU1209" s="429"/>
      <c r="AV1209" s="429"/>
    </row>
    <row r="1210" spans="1:48" s="364" customFormat="1" ht="13.15" customHeight="1" x14ac:dyDescent="0.2">
      <c r="A1210" s="429"/>
      <c r="D1210" s="421"/>
      <c r="F1210" s="422"/>
      <c r="G1210" s="422"/>
      <c r="H1210" s="422"/>
      <c r="I1210" s="422"/>
      <c r="J1210" s="422"/>
      <c r="K1210" s="423"/>
      <c r="M1210" s="429"/>
      <c r="N1210" s="429"/>
      <c r="O1210" s="429"/>
      <c r="P1210" s="429"/>
      <c r="Q1210" s="429"/>
      <c r="R1210" s="429"/>
      <c r="S1210" s="429"/>
      <c r="T1210" s="429"/>
      <c r="U1210" s="429"/>
      <c r="V1210" s="429"/>
      <c r="W1210" s="429"/>
      <c r="X1210" s="429"/>
      <c r="Y1210" s="429"/>
      <c r="Z1210" s="429"/>
      <c r="AA1210" s="429"/>
      <c r="AB1210" s="429"/>
      <c r="AC1210" s="429"/>
      <c r="AD1210" s="429"/>
      <c r="AE1210" s="429"/>
      <c r="AF1210" s="429"/>
      <c r="AG1210" s="429"/>
      <c r="AH1210" s="429"/>
      <c r="AI1210" s="429"/>
      <c r="AJ1210" s="429"/>
      <c r="AK1210" s="429"/>
      <c r="AL1210" s="429"/>
      <c r="AM1210" s="429"/>
      <c r="AN1210" s="429"/>
      <c r="AO1210" s="429"/>
      <c r="AP1210" s="429"/>
      <c r="AQ1210" s="429"/>
      <c r="AR1210" s="429"/>
      <c r="AS1210" s="429"/>
      <c r="AT1210" s="429"/>
      <c r="AU1210" s="429"/>
      <c r="AV1210" s="429"/>
    </row>
    <row r="1211" spans="1:48" s="364" customFormat="1" ht="13.15" customHeight="1" x14ac:dyDescent="0.2">
      <c r="A1211" s="429"/>
      <c r="D1211" s="421"/>
      <c r="F1211" s="422"/>
      <c r="G1211" s="422"/>
      <c r="H1211" s="422"/>
      <c r="I1211" s="422"/>
      <c r="J1211" s="422"/>
      <c r="K1211" s="423"/>
      <c r="M1211" s="429"/>
      <c r="N1211" s="429"/>
      <c r="O1211" s="429"/>
      <c r="P1211" s="429"/>
      <c r="Q1211" s="429"/>
      <c r="R1211" s="429"/>
      <c r="S1211" s="429"/>
      <c r="T1211" s="429"/>
      <c r="U1211" s="429"/>
      <c r="V1211" s="429"/>
      <c r="W1211" s="429"/>
      <c r="X1211" s="429"/>
      <c r="Y1211" s="429"/>
      <c r="Z1211" s="429"/>
      <c r="AA1211" s="429"/>
      <c r="AB1211" s="429"/>
      <c r="AC1211" s="429"/>
      <c r="AD1211" s="429"/>
      <c r="AE1211" s="429"/>
      <c r="AF1211" s="429"/>
      <c r="AG1211" s="429"/>
      <c r="AH1211" s="429"/>
      <c r="AI1211" s="429"/>
      <c r="AJ1211" s="429"/>
      <c r="AK1211" s="429"/>
      <c r="AL1211" s="429"/>
      <c r="AM1211" s="429"/>
      <c r="AN1211" s="429"/>
      <c r="AO1211" s="429"/>
      <c r="AP1211" s="429"/>
      <c r="AQ1211" s="429"/>
      <c r="AR1211" s="429"/>
      <c r="AS1211" s="429"/>
      <c r="AT1211" s="429"/>
      <c r="AU1211" s="429"/>
      <c r="AV1211" s="429"/>
    </row>
    <row r="1212" spans="1:48" s="364" customFormat="1" ht="13.15" customHeight="1" x14ac:dyDescent="0.2">
      <c r="A1212" s="429"/>
      <c r="D1212" s="421"/>
      <c r="F1212" s="422"/>
      <c r="G1212" s="422"/>
      <c r="H1212" s="422"/>
      <c r="I1212" s="422"/>
      <c r="J1212" s="422"/>
      <c r="K1212" s="423"/>
      <c r="M1212" s="429"/>
      <c r="N1212" s="429"/>
      <c r="O1212" s="429"/>
      <c r="P1212" s="429"/>
      <c r="Q1212" s="429"/>
      <c r="R1212" s="429"/>
      <c r="S1212" s="429"/>
      <c r="T1212" s="429"/>
      <c r="U1212" s="429"/>
      <c r="V1212" s="429"/>
      <c r="W1212" s="429"/>
      <c r="X1212" s="429"/>
      <c r="Y1212" s="429"/>
      <c r="Z1212" s="429"/>
      <c r="AA1212" s="429"/>
      <c r="AB1212" s="429"/>
      <c r="AC1212" s="429"/>
      <c r="AD1212" s="429"/>
      <c r="AE1212" s="429"/>
      <c r="AF1212" s="429"/>
      <c r="AG1212" s="429"/>
      <c r="AH1212" s="429"/>
      <c r="AI1212" s="429"/>
      <c r="AJ1212" s="429"/>
      <c r="AK1212" s="429"/>
      <c r="AL1212" s="429"/>
      <c r="AM1212" s="429"/>
      <c r="AN1212" s="429"/>
      <c r="AO1212" s="429"/>
      <c r="AP1212" s="429"/>
      <c r="AQ1212" s="429"/>
      <c r="AR1212" s="429"/>
      <c r="AS1212" s="429"/>
      <c r="AT1212" s="429"/>
      <c r="AU1212" s="429"/>
      <c r="AV1212" s="429"/>
    </row>
    <row r="1213" spans="1:48" s="364" customFormat="1" ht="13.15" customHeight="1" x14ac:dyDescent="0.2">
      <c r="A1213" s="429"/>
      <c r="D1213" s="421"/>
      <c r="F1213" s="422"/>
      <c r="G1213" s="422"/>
      <c r="H1213" s="422"/>
      <c r="I1213" s="422"/>
      <c r="J1213" s="422"/>
      <c r="K1213" s="423"/>
      <c r="M1213" s="429"/>
      <c r="N1213" s="429"/>
      <c r="O1213" s="429"/>
      <c r="P1213" s="429"/>
      <c r="Q1213" s="429"/>
      <c r="R1213" s="429"/>
      <c r="S1213" s="429"/>
      <c r="T1213" s="429"/>
      <c r="U1213" s="429"/>
      <c r="V1213" s="429"/>
      <c r="W1213" s="429"/>
      <c r="X1213" s="429"/>
      <c r="Y1213" s="429"/>
      <c r="Z1213" s="429"/>
      <c r="AA1213" s="429"/>
      <c r="AB1213" s="429"/>
      <c r="AC1213" s="429"/>
      <c r="AD1213" s="429"/>
      <c r="AE1213" s="429"/>
      <c r="AF1213" s="429"/>
      <c r="AG1213" s="429"/>
      <c r="AH1213" s="429"/>
      <c r="AI1213" s="429"/>
      <c r="AJ1213" s="429"/>
      <c r="AK1213" s="429"/>
      <c r="AL1213" s="429"/>
      <c r="AM1213" s="429"/>
      <c r="AN1213" s="429"/>
      <c r="AO1213" s="429"/>
      <c r="AP1213" s="429"/>
      <c r="AQ1213" s="429"/>
      <c r="AR1213" s="429"/>
      <c r="AS1213" s="429"/>
      <c r="AT1213" s="429"/>
      <c r="AU1213" s="429"/>
      <c r="AV1213" s="429"/>
    </row>
    <row r="1214" spans="1:48" s="364" customFormat="1" ht="13.15" customHeight="1" x14ac:dyDescent="0.2">
      <c r="A1214" s="429"/>
      <c r="D1214" s="421"/>
      <c r="F1214" s="422"/>
      <c r="G1214" s="422"/>
      <c r="H1214" s="422"/>
      <c r="I1214" s="422"/>
      <c r="J1214" s="422"/>
      <c r="K1214" s="423"/>
      <c r="M1214" s="429"/>
      <c r="N1214" s="429"/>
      <c r="O1214" s="429"/>
      <c r="P1214" s="429"/>
      <c r="Q1214" s="429"/>
      <c r="R1214" s="429"/>
      <c r="S1214" s="429"/>
      <c r="T1214" s="429"/>
      <c r="U1214" s="429"/>
      <c r="V1214" s="429"/>
      <c r="W1214" s="429"/>
      <c r="X1214" s="429"/>
      <c r="Y1214" s="429"/>
      <c r="Z1214" s="429"/>
      <c r="AA1214" s="429"/>
      <c r="AB1214" s="429"/>
      <c r="AC1214" s="429"/>
      <c r="AD1214" s="429"/>
      <c r="AE1214" s="429"/>
      <c r="AF1214" s="429"/>
      <c r="AG1214" s="429"/>
      <c r="AH1214" s="429"/>
      <c r="AI1214" s="429"/>
      <c r="AJ1214" s="429"/>
      <c r="AK1214" s="429"/>
      <c r="AL1214" s="429"/>
      <c r="AM1214" s="429"/>
      <c r="AN1214" s="429"/>
      <c r="AO1214" s="429"/>
      <c r="AP1214" s="429"/>
      <c r="AQ1214" s="429"/>
      <c r="AR1214" s="429"/>
      <c r="AS1214" s="429"/>
      <c r="AT1214" s="429"/>
      <c r="AU1214" s="429"/>
      <c r="AV1214" s="429"/>
    </row>
    <row r="1215" spans="1:48" s="364" customFormat="1" ht="13.15" customHeight="1" x14ac:dyDescent="0.2">
      <c r="A1215" s="429"/>
      <c r="D1215" s="421"/>
      <c r="F1215" s="422"/>
      <c r="G1215" s="422"/>
      <c r="H1215" s="422"/>
      <c r="I1215" s="422"/>
      <c r="J1215" s="422"/>
      <c r="K1215" s="423"/>
      <c r="M1215" s="429"/>
      <c r="N1215" s="429"/>
      <c r="O1215" s="429"/>
      <c r="P1215" s="429"/>
      <c r="Q1215" s="429"/>
      <c r="R1215" s="429"/>
      <c r="S1215" s="429"/>
      <c r="T1215" s="429"/>
      <c r="U1215" s="429"/>
      <c r="V1215" s="429"/>
      <c r="W1215" s="429"/>
      <c r="X1215" s="429"/>
      <c r="Y1215" s="429"/>
      <c r="Z1215" s="429"/>
      <c r="AA1215" s="429"/>
      <c r="AB1215" s="429"/>
      <c r="AC1215" s="429"/>
      <c r="AD1215" s="429"/>
      <c r="AE1215" s="429"/>
      <c r="AF1215" s="429"/>
      <c r="AG1215" s="429"/>
      <c r="AH1215" s="429"/>
      <c r="AI1215" s="429"/>
      <c r="AJ1215" s="429"/>
      <c r="AK1215" s="429"/>
      <c r="AL1215" s="429"/>
      <c r="AM1215" s="429"/>
      <c r="AN1215" s="429"/>
      <c r="AO1215" s="429"/>
      <c r="AP1215" s="429"/>
      <c r="AQ1215" s="429"/>
      <c r="AR1215" s="429"/>
      <c r="AS1215" s="429"/>
      <c r="AT1215" s="429"/>
      <c r="AU1215" s="429"/>
      <c r="AV1215" s="429"/>
    </row>
    <row r="1216" spans="1:48" s="364" customFormat="1" ht="13.15" customHeight="1" x14ac:dyDescent="0.2">
      <c r="A1216" s="429"/>
      <c r="D1216" s="421"/>
      <c r="F1216" s="422"/>
      <c r="G1216" s="422"/>
      <c r="H1216" s="422"/>
      <c r="I1216" s="422"/>
      <c r="J1216" s="422"/>
      <c r="K1216" s="423"/>
      <c r="M1216" s="429"/>
      <c r="N1216" s="429"/>
      <c r="O1216" s="429"/>
      <c r="P1216" s="429"/>
      <c r="Q1216" s="429"/>
      <c r="R1216" s="429"/>
      <c r="S1216" s="429"/>
      <c r="T1216" s="429"/>
      <c r="U1216" s="429"/>
      <c r="V1216" s="429"/>
      <c r="W1216" s="429"/>
      <c r="X1216" s="429"/>
      <c r="Y1216" s="429"/>
      <c r="Z1216" s="429"/>
      <c r="AA1216" s="429"/>
      <c r="AB1216" s="429"/>
      <c r="AC1216" s="429"/>
      <c r="AD1216" s="429"/>
      <c r="AE1216" s="429"/>
      <c r="AF1216" s="429"/>
      <c r="AG1216" s="429"/>
      <c r="AH1216" s="429"/>
      <c r="AI1216" s="429"/>
      <c r="AJ1216" s="429"/>
      <c r="AK1216" s="429"/>
      <c r="AL1216" s="429"/>
      <c r="AM1216" s="429"/>
      <c r="AN1216" s="429"/>
      <c r="AO1216" s="429"/>
      <c r="AP1216" s="429"/>
      <c r="AQ1216" s="429"/>
      <c r="AR1216" s="429"/>
      <c r="AS1216" s="429"/>
      <c r="AT1216" s="429"/>
      <c r="AU1216" s="429"/>
      <c r="AV1216" s="429"/>
    </row>
    <row r="1217" spans="1:48" s="364" customFormat="1" ht="13.15" customHeight="1" x14ac:dyDescent="0.2">
      <c r="A1217" s="429"/>
      <c r="D1217" s="421"/>
      <c r="F1217" s="422"/>
      <c r="G1217" s="422"/>
      <c r="H1217" s="422"/>
      <c r="I1217" s="422"/>
      <c r="J1217" s="422"/>
      <c r="K1217" s="423"/>
      <c r="M1217" s="429"/>
      <c r="N1217" s="429"/>
      <c r="O1217" s="429"/>
      <c r="P1217" s="429"/>
      <c r="Q1217" s="429"/>
      <c r="R1217" s="429"/>
      <c r="S1217" s="429"/>
      <c r="T1217" s="429"/>
      <c r="U1217" s="429"/>
      <c r="V1217" s="429"/>
      <c r="W1217" s="429"/>
      <c r="X1217" s="429"/>
      <c r="Y1217" s="429"/>
      <c r="Z1217" s="429"/>
      <c r="AA1217" s="429"/>
      <c r="AB1217" s="429"/>
      <c r="AC1217" s="429"/>
      <c r="AD1217" s="429"/>
      <c r="AE1217" s="429"/>
      <c r="AF1217" s="429"/>
      <c r="AG1217" s="429"/>
      <c r="AH1217" s="429"/>
      <c r="AI1217" s="429"/>
      <c r="AJ1217" s="429"/>
      <c r="AK1217" s="429"/>
      <c r="AL1217" s="429"/>
      <c r="AM1217" s="429"/>
      <c r="AN1217" s="429"/>
      <c r="AO1217" s="429"/>
      <c r="AP1217" s="429"/>
      <c r="AQ1217" s="429"/>
      <c r="AR1217" s="429"/>
      <c r="AS1217" s="429"/>
      <c r="AT1217" s="429"/>
      <c r="AU1217" s="429"/>
      <c r="AV1217" s="429"/>
    </row>
    <row r="1218" spans="1:48" s="364" customFormat="1" ht="13.15" customHeight="1" x14ac:dyDescent="0.2">
      <c r="A1218" s="429"/>
      <c r="D1218" s="421"/>
      <c r="F1218" s="422"/>
      <c r="G1218" s="422"/>
      <c r="H1218" s="422"/>
      <c r="I1218" s="422"/>
      <c r="J1218" s="422"/>
      <c r="K1218" s="423"/>
      <c r="M1218" s="429"/>
      <c r="N1218" s="429"/>
      <c r="O1218" s="429"/>
      <c r="P1218" s="429"/>
      <c r="Q1218" s="429"/>
      <c r="R1218" s="429"/>
      <c r="S1218" s="429"/>
      <c r="T1218" s="429"/>
      <c r="U1218" s="429"/>
      <c r="V1218" s="429"/>
      <c r="W1218" s="429"/>
      <c r="X1218" s="429"/>
      <c r="Y1218" s="429"/>
      <c r="Z1218" s="429"/>
      <c r="AA1218" s="429"/>
      <c r="AB1218" s="429"/>
      <c r="AC1218" s="429"/>
      <c r="AD1218" s="429"/>
      <c r="AE1218" s="429"/>
      <c r="AF1218" s="429"/>
      <c r="AG1218" s="429"/>
      <c r="AH1218" s="429"/>
      <c r="AI1218" s="429"/>
      <c r="AJ1218" s="429"/>
      <c r="AK1218" s="429"/>
      <c r="AL1218" s="429"/>
      <c r="AM1218" s="429"/>
      <c r="AN1218" s="429"/>
      <c r="AO1218" s="429"/>
      <c r="AP1218" s="429"/>
      <c r="AQ1218" s="429"/>
      <c r="AR1218" s="429"/>
      <c r="AS1218" s="429"/>
      <c r="AT1218" s="429"/>
      <c r="AU1218" s="429"/>
      <c r="AV1218" s="429"/>
    </row>
    <row r="1219" spans="1:48" s="364" customFormat="1" ht="13.15" customHeight="1" x14ac:dyDescent="0.2">
      <c r="A1219" s="429"/>
      <c r="D1219" s="421"/>
      <c r="F1219" s="422"/>
      <c r="G1219" s="422"/>
      <c r="H1219" s="422"/>
      <c r="I1219" s="422"/>
      <c r="J1219" s="422"/>
      <c r="K1219" s="423"/>
      <c r="M1219" s="429"/>
      <c r="N1219" s="429"/>
      <c r="O1219" s="429"/>
      <c r="P1219" s="429"/>
      <c r="Q1219" s="429"/>
      <c r="R1219" s="429"/>
      <c r="S1219" s="429"/>
      <c r="T1219" s="429"/>
      <c r="U1219" s="429"/>
      <c r="V1219" s="429"/>
      <c r="W1219" s="429"/>
      <c r="X1219" s="429"/>
      <c r="Y1219" s="429"/>
      <c r="Z1219" s="429"/>
      <c r="AA1219" s="429"/>
      <c r="AB1219" s="429"/>
      <c r="AC1219" s="429"/>
      <c r="AD1219" s="429"/>
      <c r="AE1219" s="429"/>
      <c r="AF1219" s="429"/>
      <c r="AG1219" s="429"/>
      <c r="AH1219" s="429"/>
      <c r="AI1219" s="429"/>
      <c r="AJ1219" s="429"/>
      <c r="AK1219" s="429"/>
      <c r="AL1219" s="429"/>
      <c r="AM1219" s="429"/>
      <c r="AN1219" s="429"/>
      <c r="AO1219" s="429"/>
      <c r="AP1219" s="429"/>
      <c r="AQ1219" s="429"/>
      <c r="AR1219" s="429"/>
      <c r="AS1219" s="429"/>
      <c r="AT1219" s="429"/>
      <c r="AU1219" s="429"/>
      <c r="AV1219" s="429"/>
    </row>
    <row r="1220" spans="1:48" s="364" customFormat="1" ht="13.15" customHeight="1" x14ac:dyDescent="0.2">
      <c r="A1220" s="429"/>
      <c r="D1220" s="421"/>
      <c r="F1220" s="422"/>
      <c r="G1220" s="422"/>
      <c r="H1220" s="422"/>
      <c r="I1220" s="422"/>
      <c r="J1220" s="422"/>
      <c r="K1220" s="423"/>
      <c r="M1220" s="429"/>
      <c r="N1220" s="429"/>
      <c r="O1220" s="429"/>
      <c r="P1220" s="429"/>
      <c r="Q1220" s="429"/>
      <c r="R1220" s="429"/>
      <c r="S1220" s="429"/>
      <c r="T1220" s="429"/>
      <c r="U1220" s="429"/>
      <c r="V1220" s="429"/>
      <c r="W1220" s="429"/>
      <c r="X1220" s="429"/>
      <c r="Y1220" s="429"/>
      <c r="Z1220" s="429"/>
      <c r="AA1220" s="429"/>
      <c r="AB1220" s="429"/>
      <c r="AC1220" s="429"/>
      <c r="AD1220" s="429"/>
      <c r="AE1220" s="429"/>
      <c r="AF1220" s="429"/>
      <c r="AG1220" s="429"/>
      <c r="AH1220" s="429"/>
      <c r="AI1220" s="429"/>
      <c r="AJ1220" s="429"/>
      <c r="AK1220" s="429"/>
      <c r="AL1220" s="429"/>
      <c r="AM1220" s="429"/>
      <c r="AN1220" s="429"/>
      <c r="AO1220" s="429"/>
      <c r="AP1220" s="429"/>
      <c r="AQ1220" s="429"/>
      <c r="AR1220" s="429"/>
      <c r="AS1220" s="429"/>
      <c r="AT1220" s="429"/>
      <c r="AU1220" s="429"/>
      <c r="AV1220" s="429"/>
    </row>
    <row r="1221" spans="1:48" s="364" customFormat="1" ht="13.15" customHeight="1" x14ac:dyDescent="0.2">
      <c r="A1221" s="429"/>
      <c r="D1221" s="421"/>
      <c r="F1221" s="422"/>
      <c r="G1221" s="422"/>
      <c r="H1221" s="422"/>
      <c r="I1221" s="422"/>
      <c r="J1221" s="422"/>
      <c r="K1221" s="423"/>
      <c r="M1221" s="429"/>
      <c r="N1221" s="429"/>
      <c r="O1221" s="429"/>
      <c r="P1221" s="429"/>
      <c r="Q1221" s="429"/>
      <c r="R1221" s="429"/>
      <c r="S1221" s="429"/>
      <c r="T1221" s="429"/>
      <c r="U1221" s="429"/>
      <c r="V1221" s="429"/>
      <c r="W1221" s="429"/>
      <c r="X1221" s="429"/>
      <c r="Y1221" s="429"/>
      <c r="Z1221" s="429"/>
      <c r="AA1221" s="429"/>
      <c r="AB1221" s="429"/>
      <c r="AC1221" s="429"/>
      <c r="AD1221" s="429"/>
      <c r="AE1221" s="429"/>
      <c r="AF1221" s="429"/>
      <c r="AG1221" s="429"/>
      <c r="AH1221" s="429"/>
      <c r="AI1221" s="429"/>
      <c r="AJ1221" s="429"/>
      <c r="AK1221" s="429"/>
      <c r="AL1221" s="429"/>
      <c r="AM1221" s="429"/>
      <c r="AN1221" s="429"/>
      <c r="AO1221" s="429"/>
      <c r="AP1221" s="429"/>
      <c r="AQ1221" s="429"/>
      <c r="AR1221" s="429"/>
      <c r="AS1221" s="429"/>
      <c r="AT1221" s="429"/>
      <c r="AU1221" s="429"/>
      <c r="AV1221" s="429"/>
    </row>
    <row r="1222" spans="1:48" s="364" customFormat="1" ht="13.15" customHeight="1" x14ac:dyDescent="0.2">
      <c r="A1222" s="429"/>
      <c r="D1222" s="421"/>
      <c r="F1222" s="422"/>
      <c r="G1222" s="422"/>
      <c r="H1222" s="422"/>
      <c r="I1222" s="422"/>
      <c r="J1222" s="422"/>
      <c r="K1222" s="423"/>
      <c r="M1222" s="429"/>
      <c r="N1222" s="429"/>
      <c r="O1222" s="429"/>
      <c r="P1222" s="429"/>
      <c r="Q1222" s="429"/>
      <c r="R1222" s="429"/>
      <c r="S1222" s="429"/>
      <c r="T1222" s="429"/>
      <c r="U1222" s="429"/>
      <c r="V1222" s="429"/>
      <c r="W1222" s="429"/>
      <c r="X1222" s="429"/>
      <c r="Y1222" s="429"/>
      <c r="Z1222" s="429"/>
      <c r="AA1222" s="429"/>
      <c r="AB1222" s="429"/>
      <c r="AC1222" s="429"/>
      <c r="AD1222" s="429"/>
      <c r="AE1222" s="429"/>
      <c r="AF1222" s="429"/>
      <c r="AG1222" s="429"/>
      <c r="AH1222" s="429"/>
      <c r="AI1222" s="429"/>
      <c r="AJ1222" s="429"/>
      <c r="AK1222" s="429"/>
      <c r="AL1222" s="429"/>
      <c r="AM1222" s="429"/>
      <c r="AN1222" s="429"/>
      <c r="AO1222" s="429"/>
      <c r="AP1222" s="429"/>
      <c r="AQ1222" s="429"/>
      <c r="AR1222" s="429"/>
      <c r="AS1222" s="429"/>
      <c r="AT1222" s="429"/>
      <c r="AU1222" s="429"/>
      <c r="AV1222" s="429"/>
    </row>
    <row r="1223" spans="1:48" s="364" customFormat="1" ht="13.15" customHeight="1" x14ac:dyDescent="0.2">
      <c r="A1223" s="429"/>
      <c r="D1223" s="421"/>
      <c r="F1223" s="422"/>
      <c r="G1223" s="422"/>
      <c r="H1223" s="422"/>
      <c r="I1223" s="422"/>
      <c r="J1223" s="422"/>
      <c r="K1223" s="423"/>
      <c r="M1223" s="429"/>
      <c r="N1223" s="429"/>
      <c r="O1223" s="429"/>
      <c r="P1223" s="429"/>
      <c r="Q1223" s="429"/>
      <c r="R1223" s="429"/>
      <c r="S1223" s="429"/>
      <c r="T1223" s="429"/>
      <c r="U1223" s="429"/>
      <c r="V1223" s="429"/>
      <c r="W1223" s="429"/>
      <c r="X1223" s="429"/>
      <c r="Y1223" s="429"/>
      <c r="Z1223" s="429"/>
      <c r="AA1223" s="429"/>
      <c r="AB1223" s="429"/>
      <c r="AC1223" s="429"/>
      <c r="AD1223" s="429"/>
      <c r="AE1223" s="429"/>
      <c r="AF1223" s="429"/>
      <c r="AG1223" s="429"/>
      <c r="AH1223" s="429"/>
      <c r="AI1223" s="429"/>
      <c r="AJ1223" s="429"/>
      <c r="AK1223" s="429"/>
      <c r="AL1223" s="429"/>
      <c r="AM1223" s="429"/>
      <c r="AN1223" s="429"/>
      <c r="AO1223" s="429"/>
      <c r="AP1223" s="429"/>
      <c r="AQ1223" s="429"/>
      <c r="AR1223" s="429"/>
      <c r="AS1223" s="429"/>
      <c r="AT1223" s="429"/>
      <c r="AU1223" s="429"/>
      <c r="AV1223" s="429"/>
    </row>
    <row r="1224" spans="1:48" s="364" customFormat="1" ht="13.15" customHeight="1" x14ac:dyDescent="0.2">
      <c r="A1224" s="429"/>
      <c r="D1224" s="421"/>
      <c r="F1224" s="422"/>
      <c r="G1224" s="422"/>
      <c r="H1224" s="422"/>
      <c r="I1224" s="422"/>
      <c r="J1224" s="422"/>
      <c r="K1224" s="423"/>
      <c r="M1224" s="429"/>
      <c r="N1224" s="429"/>
      <c r="O1224" s="429"/>
      <c r="P1224" s="429"/>
      <c r="Q1224" s="429"/>
      <c r="R1224" s="429"/>
      <c r="S1224" s="429"/>
      <c r="T1224" s="429"/>
      <c r="U1224" s="429"/>
      <c r="V1224" s="429"/>
      <c r="W1224" s="429"/>
      <c r="X1224" s="429"/>
      <c r="Y1224" s="429"/>
      <c r="Z1224" s="429"/>
      <c r="AA1224" s="429"/>
      <c r="AB1224" s="429"/>
      <c r="AC1224" s="429"/>
      <c r="AD1224" s="429"/>
      <c r="AE1224" s="429"/>
      <c r="AF1224" s="429"/>
      <c r="AG1224" s="429"/>
      <c r="AH1224" s="429"/>
      <c r="AI1224" s="429"/>
      <c r="AJ1224" s="429"/>
      <c r="AK1224" s="429"/>
      <c r="AL1224" s="429"/>
      <c r="AM1224" s="429"/>
      <c r="AN1224" s="429"/>
      <c r="AO1224" s="429"/>
      <c r="AP1224" s="429"/>
      <c r="AQ1224" s="429"/>
      <c r="AR1224" s="429"/>
      <c r="AS1224" s="429"/>
      <c r="AT1224" s="429"/>
      <c r="AU1224" s="429"/>
      <c r="AV1224" s="429"/>
    </row>
    <row r="1225" spans="1:48" s="364" customFormat="1" ht="13.15" customHeight="1" x14ac:dyDescent="0.2">
      <c r="A1225" s="429"/>
      <c r="D1225" s="421"/>
      <c r="F1225" s="422"/>
      <c r="G1225" s="422"/>
      <c r="H1225" s="422"/>
      <c r="I1225" s="422"/>
      <c r="J1225" s="422"/>
      <c r="K1225" s="423"/>
      <c r="M1225" s="429"/>
      <c r="N1225" s="429"/>
      <c r="O1225" s="429"/>
      <c r="P1225" s="429"/>
      <c r="Q1225" s="429"/>
      <c r="R1225" s="429"/>
      <c r="S1225" s="429"/>
      <c r="T1225" s="429"/>
      <c r="U1225" s="429"/>
      <c r="V1225" s="429"/>
      <c r="W1225" s="429"/>
      <c r="X1225" s="429"/>
      <c r="Y1225" s="429"/>
      <c r="Z1225" s="429"/>
      <c r="AA1225" s="429"/>
      <c r="AB1225" s="429"/>
      <c r="AC1225" s="429"/>
      <c r="AD1225" s="429"/>
      <c r="AE1225" s="429"/>
      <c r="AF1225" s="429"/>
      <c r="AG1225" s="429"/>
      <c r="AH1225" s="429"/>
      <c r="AI1225" s="429"/>
      <c r="AJ1225" s="429"/>
      <c r="AK1225" s="429"/>
      <c r="AL1225" s="429"/>
      <c r="AM1225" s="429"/>
      <c r="AN1225" s="429"/>
      <c r="AO1225" s="429"/>
      <c r="AP1225" s="429"/>
      <c r="AQ1225" s="429"/>
      <c r="AR1225" s="429"/>
      <c r="AS1225" s="429"/>
      <c r="AT1225" s="429"/>
      <c r="AU1225" s="429"/>
      <c r="AV1225" s="429"/>
    </row>
    <row r="1226" spans="1:48" s="364" customFormat="1" ht="13.15" customHeight="1" x14ac:dyDescent="0.2">
      <c r="A1226" s="429"/>
      <c r="D1226" s="421"/>
      <c r="F1226" s="422"/>
      <c r="G1226" s="422"/>
      <c r="H1226" s="422"/>
      <c r="I1226" s="422"/>
      <c r="J1226" s="422"/>
      <c r="K1226" s="423"/>
      <c r="M1226" s="429"/>
      <c r="N1226" s="429"/>
      <c r="O1226" s="429"/>
      <c r="P1226" s="429"/>
      <c r="Q1226" s="429"/>
      <c r="R1226" s="429"/>
      <c r="S1226" s="429"/>
      <c r="T1226" s="429"/>
      <c r="U1226" s="429"/>
      <c r="V1226" s="429"/>
      <c r="W1226" s="429"/>
      <c r="X1226" s="429"/>
      <c r="Y1226" s="429"/>
      <c r="Z1226" s="429"/>
      <c r="AA1226" s="429"/>
      <c r="AB1226" s="429"/>
      <c r="AC1226" s="429"/>
      <c r="AD1226" s="429"/>
      <c r="AE1226" s="429"/>
      <c r="AF1226" s="429"/>
      <c r="AG1226" s="429"/>
      <c r="AH1226" s="429"/>
      <c r="AI1226" s="429"/>
      <c r="AJ1226" s="429"/>
      <c r="AK1226" s="429"/>
      <c r="AL1226" s="429"/>
      <c r="AM1226" s="429"/>
      <c r="AN1226" s="429"/>
      <c r="AO1226" s="429"/>
      <c r="AP1226" s="429"/>
      <c r="AQ1226" s="429"/>
      <c r="AR1226" s="429"/>
      <c r="AS1226" s="429"/>
      <c r="AT1226" s="429"/>
      <c r="AU1226" s="429"/>
      <c r="AV1226" s="429"/>
    </row>
    <row r="1227" spans="1:48" s="364" customFormat="1" ht="13.15" customHeight="1" x14ac:dyDescent="0.2">
      <c r="A1227" s="429"/>
      <c r="D1227" s="421"/>
      <c r="F1227" s="422"/>
      <c r="G1227" s="422"/>
      <c r="H1227" s="422"/>
      <c r="I1227" s="422"/>
      <c r="J1227" s="422"/>
      <c r="K1227" s="423"/>
      <c r="M1227" s="429"/>
      <c r="N1227" s="429"/>
      <c r="O1227" s="429"/>
      <c r="P1227" s="429"/>
      <c r="Q1227" s="429"/>
      <c r="R1227" s="429"/>
      <c r="S1227" s="429"/>
      <c r="T1227" s="429"/>
      <c r="U1227" s="429"/>
      <c r="V1227" s="429"/>
      <c r="W1227" s="429"/>
      <c r="X1227" s="429"/>
      <c r="Y1227" s="429"/>
      <c r="Z1227" s="429"/>
      <c r="AA1227" s="429"/>
      <c r="AB1227" s="429"/>
      <c r="AC1227" s="429"/>
      <c r="AD1227" s="429"/>
      <c r="AE1227" s="429"/>
      <c r="AF1227" s="429"/>
      <c r="AG1227" s="429"/>
      <c r="AH1227" s="429"/>
      <c r="AI1227" s="429"/>
      <c r="AJ1227" s="429"/>
      <c r="AK1227" s="429"/>
      <c r="AL1227" s="429"/>
      <c r="AM1227" s="429"/>
      <c r="AN1227" s="429"/>
      <c r="AO1227" s="429"/>
      <c r="AP1227" s="429"/>
      <c r="AQ1227" s="429"/>
      <c r="AR1227" s="429"/>
      <c r="AS1227" s="429"/>
      <c r="AT1227" s="429"/>
      <c r="AU1227" s="429"/>
      <c r="AV1227" s="429"/>
    </row>
    <row r="1228" spans="1:48" s="364" customFormat="1" ht="13.15" customHeight="1" x14ac:dyDescent="0.2">
      <c r="A1228" s="429"/>
      <c r="D1228" s="421"/>
      <c r="F1228" s="422"/>
      <c r="G1228" s="422"/>
      <c r="H1228" s="422"/>
      <c r="I1228" s="422"/>
      <c r="J1228" s="422"/>
      <c r="K1228" s="423"/>
      <c r="M1228" s="429"/>
      <c r="N1228" s="429"/>
      <c r="O1228" s="429"/>
      <c r="P1228" s="429"/>
      <c r="Q1228" s="429"/>
      <c r="R1228" s="429"/>
      <c r="S1228" s="429"/>
      <c r="T1228" s="429"/>
      <c r="U1228" s="429"/>
      <c r="V1228" s="429"/>
      <c r="W1228" s="429"/>
      <c r="X1228" s="429"/>
      <c r="Y1228" s="429"/>
      <c r="Z1228" s="429"/>
      <c r="AA1228" s="429"/>
      <c r="AB1228" s="429"/>
      <c r="AC1228" s="429"/>
      <c r="AD1228" s="429"/>
      <c r="AE1228" s="429"/>
      <c r="AF1228" s="429"/>
      <c r="AG1228" s="429"/>
      <c r="AH1228" s="429"/>
      <c r="AI1228" s="429"/>
      <c r="AJ1228" s="429"/>
      <c r="AK1228" s="429"/>
      <c r="AL1228" s="429"/>
      <c r="AM1228" s="429"/>
      <c r="AN1228" s="429"/>
      <c r="AO1228" s="429"/>
      <c r="AP1228" s="429"/>
      <c r="AQ1228" s="429"/>
      <c r="AR1228" s="429"/>
      <c r="AS1228" s="429"/>
      <c r="AT1228" s="429"/>
      <c r="AU1228" s="429"/>
      <c r="AV1228" s="429"/>
    </row>
    <row r="1229" spans="1:48" s="364" customFormat="1" ht="13.15" customHeight="1" x14ac:dyDescent="0.2">
      <c r="A1229" s="429"/>
      <c r="D1229" s="421"/>
      <c r="F1229" s="422"/>
      <c r="G1229" s="422"/>
      <c r="H1229" s="422"/>
      <c r="I1229" s="422"/>
      <c r="J1229" s="422"/>
      <c r="K1229" s="423"/>
      <c r="M1229" s="429"/>
      <c r="N1229" s="429"/>
      <c r="O1229" s="429"/>
      <c r="P1229" s="429"/>
      <c r="Q1229" s="429"/>
      <c r="R1229" s="429"/>
      <c r="S1229" s="429"/>
      <c r="T1229" s="429"/>
      <c r="U1229" s="429"/>
      <c r="V1229" s="429"/>
      <c r="W1229" s="429"/>
      <c r="X1229" s="429"/>
      <c r="Y1229" s="429"/>
      <c r="Z1229" s="429"/>
      <c r="AA1229" s="429"/>
      <c r="AB1229" s="429"/>
      <c r="AC1229" s="429"/>
      <c r="AD1229" s="429"/>
      <c r="AE1229" s="429"/>
      <c r="AF1229" s="429"/>
      <c r="AG1229" s="429"/>
      <c r="AH1229" s="429"/>
      <c r="AI1229" s="429"/>
      <c r="AJ1229" s="429"/>
      <c r="AK1229" s="429"/>
      <c r="AL1229" s="429"/>
      <c r="AM1229" s="429"/>
      <c r="AN1229" s="429"/>
      <c r="AO1229" s="429"/>
      <c r="AP1229" s="429"/>
      <c r="AQ1229" s="429"/>
      <c r="AR1229" s="429"/>
      <c r="AS1229" s="429"/>
      <c r="AT1229" s="429"/>
      <c r="AU1229" s="429"/>
      <c r="AV1229" s="429"/>
    </row>
    <row r="1230" spans="1:48" s="364" customFormat="1" ht="13.15" customHeight="1" x14ac:dyDescent="0.2">
      <c r="A1230" s="429"/>
      <c r="D1230" s="421"/>
      <c r="F1230" s="422"/>
      <c r="G1230" s="422"/>
      <c r="H1230" s="422"/>
      <c r="I1230" s="422"/>
      <c r="J1230" s="422"/>
      <c r="K1230" s="423"/>
      <c r="M1230" s="429"/>
      <c r="N1230" s="429"/>
      <c r="O1230" s="429"/>
      <c r="P1230" s="429"/>
      <c r="Q1230" s="429"/>
      <c r="R1230" s="429"/>
      <c r="S1230" s="429"/>
      <c r="T1230" s="429"/>
      <c r="U1230" s="429"/>
      <c r="V1230" s="429"/>
      <c r="W1230" s="429"/>
      <c r="X1230" s="429"/>
      <c r="Y1230" s="429"/>
      <c r="Z1230" s="429"/>
      <c r="AA1230" s="429"/>
      <c r="AB1230" s="429"/>
      <c r="AC1230" s="429"/>
      <c r="AD1230" s="429"/>
      <c r="AE1230" s="429"/>
      <c r="AF1230" s="429"/>
      <c r="AG1230" s="429"/>
      <c r="AH1230" s="429"/>
      <c r="AI1230" s="429"/>
      <c r="AJ1230" s="429"/>
      <c r="AK1230" s="429"/>
      <c r="AL1230" s="429"/>
      <c r="AM1230" s="429"/>
      <c r="AN1230" s="429"/>
      <c r="AO1230" s="429"/>
      <c r="AP1230" s="429"/>
      <c r="AQ1230" s="429"/>
      <c r="AR1230" s="429"/>
      <c r="AS1230" s="429"/>
      <c r="AT1230" s="429"/>
      <c r="AU1230" s="429"/>
      <c r="AV1230" s="429"/>
    </row>
    <row r="1231" spans="1:48" s="364" customFormat="1" ht="13.15" customHeight="1" x14ac:dyDescent="0.2">
      <c r="A1231" s="429"/>
      <c r="D1231" s="421"/>
      <c r="F1231" s="422"/>
      <c r="G1231" s="422"/>
      <c r="H1231" s="422"/>
      <c r="I1231" s="422"/>
      <c r="J1231" s="422"/>
      <c r="K1231" s="423"/>
      <c r="M1231" s="429"/>
      <c r="N1231" s="429"/>
      <c r="O1231" s="429"/>
      <c r="P1231" s="429"/>
      <c r="Q1231" s="429"/>
      <c r="R1231" s="429"/>
      <c r="S1231" s="429"/>
      <c r="T1231" s="429"/>
      <c r="U1231" s="429"/>
      <c r="V1231" s="429"/>
      <c r="W1231" s="429"/>
      <c r="X1231" s="429"/>
      <c r="Y1231" s="429"/>
      <c r="Z1231" s="429"/>
      <c r="AA1231" s="429"/>
      <c r="AB1231" s="429"/>
      <c r="AC1231" s="429"/>
      <c r="AD1231" s="429"/>
      <c r="AE1231" s="429"/>
      <c r="AF1231" s="429"/>
      <c r="AG1231" s="429"/>
      <c r="AH1231" s="429"/>
      <c r="AI1231" s="429"/>
      <c r="AJ1231" s="429"/>
      <c r="AK1231" s="429"/>
      <c r="AL1231" s="429"/>
      <c r="AM1231" s="429"/>
      <c r="AN1231" s="429"/>
      <c r="AO1231" s="429"/>
      <c r="AP1231" s="429"/>
      <c r="AQ1231" s="429"/>
      <c r="AR1231" s="429"/>
      <c r="AS1231" s="429"/>
      <c r="AT1231" s="429"/>
      <c r="AU1231" s="429"/>
      <c r="AV1231" s="429"/>
    </row>
    <row r="1232" spans="1:48" s="364" customFormat="1" ht="13.15" customHeight="1" x14ac:dyDescent="0.2">
      <c r="A1232" s="429"/>
      <c r="D1232" s="421"/>
      <c r="F1232" s="422"/>
      <c r="G1232" s="422"/>
      <c r="H1232" s="422"/>
      <c r="I1232" s="422"/>
      <c r="J1232" s="422"/>
      <c r="K1232" s="423"/>
      <c r="M1232" s="429"/>
      <c r="N1232" s="429"/>
      <c r="O1232" s="429"/>
      <c r="P1232" s="429"/>
      <c r="Q1232" s="429"/>
      <c r="R1232" s="429"/>
      <c r="S1232" s="429"/>
      <c r="T1232" s="429"/>
      <c r="U1232" s="429"/>
      <c r="V1232" s="429"/>
      <c r="W1232" s="429"/>
      <c r="X1232" s="429"/>
      <c r="Y1232" s="429"/>
      <c r="Z1232" s="429"/>
      <c r="AA1232" s="429"/>
      <c r="AB1232" s="429"/>
      <c r="AC1232" s="429"/>
      <c r="AD1232" s="429"/>
      <c r="AE1232" s="429"/>
      <c r="AF1232" s="429"/>
      <c r="AG1232" s="429"/>
      <c r="AH1232" s="429"/>
      <c r="AI1232" s="429"/>
      <c r="AJ1232" s="429"/>
      <c r="AK1232" s="429"/>
      <c r="AL1232" s="429"/>
      <c r="AM1232" s="429"/>
      <c r="AN1232" s="429"/>
      <c r="AO1232" s="429"/>
      <c r="AP1232" s="429"/>
      <c r="AQ1232" s="429"/>
      <c r="AR1232" s="429"/>
      <c r="AS1232" s="429"/>
      <c r="AT1232" s="429"/>
      <c r="AU1232" s="429"/>
      <c r="AV1232" s="429"/>
    </row>
    <row r="1233" spans="1:48" s="364" customFormat="1" ht="13.15" customHeight="1" x14ac:dyDescent="0.2">
      <c r="A1233" s="429"/>
      <c r="D1233" s="421"/>
      <c r="F1233" s="422"/>
      <c r="G1233" s="422"/>
      <c r="H1233" s="422"/>
      <c r="I1233" s="422"/>
      <c r="J1233" s="422"/>
      <c r="K1233" s="423"/>
      <c r="M1233" s="429"/>
      <c r="N1233" s="429"/>
      <c r="O1233" s="429"/>
      <c r="P1233" s="429"/>
      <c r="Q1233" s="429"/>
      <c r="R1233" s="429"/>
      <c r="S1233" s="429"/>
      <c r="T1233" s="429"/>
      <c r="U1233" s="429"/>
      <c r="V1233" s="429"/>
      <c r="W1233" s="429"/>
      <c r="X1233" s="429"/>
      <c r="Y1233" s="429"/>
      <c r="Z1233" s="429"/>
      <c r="AA1233" s="429"/>
      <c r="AB1233" s="429"/>
      <c r="AC1233" s="429"/>
      <c r="AD1233" s="429"/>
      <c r="AE1233" s="429"/>
      <c r="AF1233" s="429"/>
      <c r="AG1233" s="429"/>
      <c r="AH1233" s="429"/>
      <c r="AI1233" s="429"/>
      <c r="AJ1233" s="429"/>
      <c r="AK1233" s="429"/>
      <c r="AL1233" s="429"/>
      <c r="AM1233" s="429"/>
      <c r="AN1233" s="429"/>
      <c r="AO1233" s="429"/>
      <c r="AP1233" s="429"/>
      <c r="AQ1233" s="429"/>
      <c r="AR1233" s="429"/>
      <c r="AS1233" s="429"/>
      <c r="AT1233" s="429"/>
      <c r="AU1233" s="429"/>
      <c r="AV1233" s="429"/>
    </row>
    <row r="1234" spans="1:48" s="364" customFormat="1" ht="13.15" customHeight="1" x14ac:dyDescent="0.2">
      <c r="A1234" s="429"/>
      <c r="D1234" s="421"/>
      <c r="F1234" s="422"/>
      <c r="G1234" s="422"/>
      <c r="H1234" s="422"/>
      <c r="I1234" s="422"/>
      <c r="J1234" s="422"/>
      <c r="K1234" s="423"/>
      <c r="M1234" s="429"/>
      <c r="N1234" s="429"/>
      <c r="O1234" s="429"/>
      <c r="P1234" s="429"/>
      <c r="Q1234" s="429"/>
      <c r="R1234" s="429"/>
      <c r="S1234" s="429"/>
      <c r="T1234" s="429"/>
      <c r="U1234" s="429"/>
      <c r="V1234" s="429"/>
      <c r="W1234" s="429"/>
      <c r="X1234" s="429"/>
      <c r="Y1234" s="429"/>
      <c r="Z1234" s="429"/>
      <c r="AA1234" s="429"/>
      <c r="AB1234" s="429"/>
      <c r="AC1234" s="429"/>
      <c r="AD1234" s="429"/>
      <c r="AE1234" s="429"/>
      <c r="AF1234" s="429"/>
      <c r="AG1234" s="429"/>
      <c r="AH1234" s="429"/>
      <c r="AI1234" s="429"/>
      <c r="AJ1234" s="429"/>
      <c r="AK1234" s="429"/>
      <c r="AL1234" s="429"/>
      <c r="AM1234" s="429"/>
      <c r="AN1234" s="429"/>
      <c r="AO1234" s="429"/>
      <c r="AP1234" s="429"/>
      <c r="AQ1234" s="429"/>
      <c r="AR1234" s="429"/>
      <c r="AS1234" s="429"/>
      <c r="AT1234" s="429"/>
      <c r="AU1234" s="429"/>
      <c r="AV1234" s="429"/>
    </row>
    <row r="1235" spans="1:48" s="364" customFormat="1" ht="13.15" customHeight="1" x14ac:dyDescent="0.2">
      <c r="A1235" s="429"/>
      <c r="D1235" s="421"/>
      <c r="F1235" s="422"/>
      <c r="G1235" s="422"/>
      <c r="H1235" s="422"/>
      <c r="I1235" s="422"/>
      <c r="J1235" s="422"/>
      <c r="K1235" s="423"/>
      <c r="M1235" s="429"/>
      <c r="N1235" s="429"/>
      <c r="O1235" s="429"/>
      <c r="P1235" s="429"/>
      <c r="Q1235" s="429"/>
      <c r="R1235" s="429"/>
      <c r="S1235" s="429"/>
      <c r="T1235" s="429"/>
      <c r="U1235" s="429"/>
      <c r="V1235" s="429"/>
      <c r="W1235" s="429"/>
      <c r="X1235" s="429"/>
      <c r="Y1235" s="429"/>
      <c r="Z1235" s="429"/>
      <c r="AA1235" s="429"/>
      <c r="AB1235" s="429"/>
      <c r="AC1235" s="429"/>
      <c r="AD1235" s="429"/>
      <c r="AE1235" s="429"/>
      <c r="AF1235" s="429"/>
      <c r="AG1235" s="429"/>
      <c r="AH1235" s="429"/>
      <c r="AI1235" s="429"/>
      <c r="AJ1235" s="429"/>
      <c r="AK1235" s="429"/>
      <c r="AL1235" s="429"/>
      <c r="AM1235" s="429"/>
      <c r="AN1235" s="429"/>
      <c r="AO1235" s="429"/>
      <c r="AP1235" s="429"/>
      <c r="AQ1235" s="429"/>
      <c r="AR1235" s="429"/>
      <c r="AS1235" s="429"/>
      <c r="AT1235" s="429"/>
      <c r="AU1235" s="429"/>
      <c r="AV1235" s="429"/>
    </row>
    <row r="1236" spans="1:48" s="364" customFormat="1" ht="13.15" customHeight="1" x14ac:dyDescent="0.2">
      <c r="A1236" s="429"/>
      <c r="D1236" s="421"/>
      <c r="F1236" s="422"/>
      <c r="G1236" s="422"/>
      <c r="H1236" s="422"/>
      <c r="I1236" s="422"/>
      <c r="J1236" s="422"/>
      <c r="K1236" s="423"/>
      <c r="M1236" s="429"/>
      <c r="N1236" s="429"/>
      <c r="O1236" s="429"/>
      <c r="P1236" s="429"/>
      <c r="Q1236" s="429"/>
      <c r="R1236" s="429"/>
      <c r="S1236" s="429"/>
      <c r="T1236" s="429"/>
      <c r="U1236" s="429"/>
      <c r="V1236" s="429"/>
      <c r="W1236" s="429"/>
      <c r="X1236" s="429"/>
      <c r="Y1236" s="429"/>
      <c r="Z1236" s="429"/>
      <c r="AA1236" s="429"/>
      <c r="AB1236" s="429"/>
      <c r="AC1236" s="429"/>
      <c r="AD1236" s="429"/>
      <c r="AE1236" s="429"/>
      <c r="AF1236" s="429"/>
      <c r="AG1236" s="429"/>
      <c r="AH1236" s="429"/>
      <c r="AI1236" s="429"/>
      <c r="AJ1236" s="429"/>
      <c r="AK1236" s="429"/>
      <c r="AL1236" s="429"/>
      <c r="AM1236" s="429"/>
      <c r="AN1236" s="429"/>
      <c r="AO1236" s="429"/>
      <c r="AP1236" s="429"/>
      <c r="AQ1236" s="429"/>
      <c r="AR1236" s="429"/>
      <c r="AS1236" s="429"/>
      <c r="AT1236" s="429"/>
      <c r="AU1236" s="429"/>
      <c r="AV1236" s="429"/>
    </row>
    <row r="1237" spans="1:48" s="364" customFormat="1" ht="13.15" customHeight="1" x14ac:dyDescent="0.2">
      <c r="A1237" s="429"/>
      <c r="D1237" s="421"/>
      <c r="F1237" s="422"/>
      <c r="G1237" s="422"/>
      <c r="H1237" s="422"/>
      <c r="I1237" s="422"/>
      <c r="J1237" s="422"/>
      <c r="K1237" s="423"/>
      <c r="M1237" s="429"/>
      <c r="N1237" s="429"/>
      <c r="O1237" s="429"/>
      <c r="P1237" s="429"/>
      <c r="Q1237" s="429"/>
      <c r="R1237" s="429"/>
      <c r="S1237" s="429"/>
      <c r="T1237" s="429"/>
      <c r="U1237" s="429"/>
      <c r="V1237" s="429"/>
      <c r="W1237" s="429"/>
      <c r="X1237" s="429"/>
      <c r="Y1237" s="429"/>
      <c r="Z1237" s="429"/>
      <c r="AA1237" s="429"/>
      <c r="AB1237" s="429"/>
      <c r="AC1237" s="429"/>
      <c r="AD1237" s="429"/>
      <c r="AE1237" s="429"/>
      <c r="AF1237" s="429"/>
      <c r="AG1237" s="429"/>
      <c r="AH1237" s="429"/>
      <c r="AI1237" s="429"/>
      <c r="AJ1237" s="429"/>
      <c r="AK1237" s="429"/>
      <c r="AL1237" s="429"/>
      <c r="AM1237" s="429"/>
      <c r="AN1237" s="429"/>
      <c r="AO1237" s="429"/>
      <c r="AP1237" s="429"/>
      <c r="AQ1237" s="429"/>
      <c r="AR1237" s="429"/>
      <c r="AS1237" s="429"/>
      <c r="AT1237" s="429"/>
      <c r="AU1237" s="429"/>
      <c r="AV1237" s="429"/>
    </row>
    <row r="1238" spans="1:48" s="364" customFormat="1" ht="13.15" customHeight="1" x14ac:dyDescent="0.2">
      <c r="A1238" s="429"/>
      <c r="D1238" s="421"/>
      <c r="F1238" s="422"/>
      <c r="G1238" s="422"/>
      <c r="H1238" s="422"/>
      <c r="I1238" s="422"/>
      <c r="J1238" s="422"/>
      <c r="K1238" s="423"/>
      <c r="M1238" s="429"/>
      <c r="N1238" s="429"/>
      <c r="O1238" s="429"/>
      <c r="P1238" s="429"/>
      <c r="Q1238" s="429"/>
      <c r="R1238" s="429"/>
      <c r="S1238" s="429"/>
      <c r="T1238" s="429"/>
      <c r="U1238" s="429"/>
      <c r="V1238" s="429"/>
      <c r="W1238" s="429"/>
      <c r="X1238" s="429"/>
      <c r="Y1238" s="429"/>
      <c r="Z1238" s="429"/>
      <c r="AA1238" s="429"/>
      <c r="AB1238" s="429"/>
      <c r="AC1238" s="429"/>
      <c r="AD1238" s="429"/>
      <c r="AE1238" s="429"/>
      <c r="AF1238" s="429"/>
      <c r="AG1238" s="429"/>
      <c r="AH1238" s="429"/>
      <c r="AI1238" s="429"/>
      <c r="AJ1238" s="429"/>
      <c r="AK1238" s="429"/>
      <c r="AL1238" s="429"/>
      <c r="AM1238" s="429"/>
      <c r="AN1238" s="429"/>
      <c r="AO1238" s="429"/>
      <c r="AP1238" s="429"/>
      <c r="AQ1238" s="429"/>
      <c r="AR1238" s="429"/>
      <c r="AS1238" s="429"/>
      <c r="AT1238" s="429"/>
      <c r="AU1238" s="429"/>
      <c r="AV1238" s="429"/>
    </row>
    <row r="1239" spans="1:48" s="364" customFormat="1" ht="13.15" customHeight="1" x14ac:dyDescent="0.2">
      <c r="A1239" s="429"/>
      <c r="D1239" s="421"/>
      <c r="F1239" s="422"/>
      <c r="G1239" s="422"/>
      <c r="H1239" s="422"/>
      <c r="I1239" s="422"/>
      <c r="J1239" s="422"/>
      <c r="K1239" s="423"/>
      <c r="M1239" s="429"/>
      <c r="N1239" s="429"/>
      <c r="O1239" s="429"/>
      <c r="P1239" s="429"/>
      <c r="Q1239" s="429"/>
      <c r="R1239" s="429"/>
      <c r="S1239" s="429"/>
      <c r="T1239" s="429"/>
      <c r="U1239" s="429"/>
      <c r="V1239" s="429"/>
      <c r="W1239" s="429"/>
      <c r="X1239" s="429"/>
      <c r="Y1239" s="429"/>
      <c r="Z1239" s="429"/>
      <c r="AA1239" s="429"/>
      <c r="AB1239" s="429"/>
      <c r="AC1239" s="429"/>
      <c r="AD1239" s="429"/>
      <c r="AE1239" s="429"/>
      <c r="AF1239" s="429"/>
      <c r="AG1239" s="429"/>
      <c r="AH1239" s="429"/>
      <c r="AI1239" s="429"/>
      <c r="AJ1239" s="429"/>
      <c r="AK1239" s="429"/>
      <c r="AL1239" s="429"/>
      <c r="AM1239" s="429"/>
      <c r="AN1239" s="429"/>
      <c r="AO1239" s="429"/>
      <c r="AP1239" s="429"/>
      <c r="AQ1239" s="429"/>
      <c r="AR1239" s="429"/>
      <c r="AS1239" s="429"/>
      <c r="AT1239" s="429"/>
      <c r="AU1239" s="429"/>
      <c r="AV1239" s="429"/>
    </row>
    <row r="1240" spans="1:48" s="364" customFormat="1" ht="13.15" customHeight="1" x14ac:dyDescent="0.2">
      <c r="A1240" s="429"/>
      <c r="D1240" s="421"/>
      <c r="F1240" s="422"/>
      <c r="G1240" s="422"/>
      <c r="H1240" s="422"/>
      <c r="I1240" s="422"/>
      <c r="J1240" s="422"/>
      <c r="K1240" s="423"/>
      <c r="M1240" s="429"/>
      <c r="N1240" s="429"/>
      <c r="O1240" s="429"/>
      <c r="P1240" s="429"/>
      <c r="Q1240" s="429"/>
      <c r="R1240" s="429"/>
      <c r="S1240" s="429"/>
      <c r="T1240" s="429"/>
      <c r="U1240" s="429"/>
      <c r="V1240" s="429"/>
      <c r="W1240" s="429"/>
      <c r="X1240" s="429"/>
      <c r="Y1240" s="429"/>
      <c r="Z1240" s="429"/>
      <c r="AA1240" s="429"/>
      <c r="AB1240" s="429"/>
      <c r="AC1240" s="429"/>
      <c r="AD1240" s="429"/>
      <c r="AE1240" s="429"/>
      <c r="AF1240" s="429"/>
      <c r="AG1240" s="429"/>
      <c r="AH1240" s="429"/>
      <c r="AI1240" s="429"/>
      <c r="AJ1240" s="429"/>
      <c r="AK1240" s="429"/>
      <c r="AL1240" s="429"/>
      <c r="AM1240" s="429"/>
      <c r="AN1240" s="429"/>
      <c r="AO1240" s="429"/>
      <c r="AP1240" s="429"/>
      <c r="AQ1240" s="429"/>
      <c r="AR1240" s="429"/>
      <c r="AS1240" s="429"/>
      <c r="AT1240" s="429"/>
      <c r="AU1240" s="429"/>
      <c r="AV1240" s="429"/>
    </row>
    <row r="1241" spans="1:48" s="364" customFormat="1" ht="13.15" customHeight="1" x14ac:dyDescent="0.2">
      <c r="A1241" s="429"/>
      <c r="D1241" s="421"/>
      <c r="F1241" s="422"/>
      <c r="G1241" s="422"/>
      <c r="H1241" s="422"/>
      <c r="I1241" s="422"/>
      <c r="J1241" s="422"/>
      <c r="K1241" s="423"/>
      <c r="M1241" s="429"/>
      <c r="N1241" s="429"/>
      <c r="O1241" s="429"/>
      <c r="P1241" s="429"/>
      <c r="Q1241" s="429"/>
      <c r="R1241" s="429"/>
      <c r="S1241" s="429"/>
      <c r="T1241" s="429"/>
      <c r="U1241" s="429"/>
      <c r="V1241" s="429"/>
      <c r="W1241" s="429"/>
      <c r="X1241" s="429"/>
      <c r="Y1241" s="429"/>
      <c r="Z1241" s="429"/>
      <c r="AA1241" s="429"/>
      <c r="AB1241" s="429"/>
      <c r="AC1241" s="429"/>
      <c r="AD1241" s="429"/>
      <c r="AE1241" s="429"/>
      <c r="AF1241" s="429"/>
      <c r="AG1241" s="429"/>
      <c r="AH1241" s="429"/>
      <c r="AI1241" s="429"/>
      <c r="AJ1241" s="429"/>
      <c r="AK1241" s="429"/>
      <c r="AL1241" s="429"/>
      <c r="AM1241" s="429"/>
      <c r="AN1241" s="429"/>
      <c r="AO1241" s="429"/>
      <c r="AP1241" s="429"/>
      <c r="AQ1241" s="429"/>
      <c r="AR1241" s="429"/>
      <c r="AS1241" s="429"/>
      <c r="AT1241" s="429"/>
      <c r="AU1241" s="429"/>
      <c r="AV1241" s="429"/>
    </row>
    <row r="1242" spans="1:48" s="364" customFormat="1" ht="13.15" customHeight="1" x14ac:dyDescent="0.2">
      <c r="A1242" s="429"/>
      <c r="D1242" s="421"/>
      <c r="F1242" s="422"/>
      <c r="G1242" s="422"/>
      <c r="H1242" s="422"/>
      <c r="I1242" s="422"/>
      <c r="J1242" s="422"/>
      <c r="K1242" s="423"/>
      <c r="M1242" s="429"/>
      <c r="N1242" s="429"/>
      <c r="O1242" s="429"/>
      <c r="P1242" s="429"/>
      <c r="Q1242" s="429"/>
      <c r="R1242" s="429"/>
      <c r="S1242" s="429"/>
      <c r="T1242" s="429"/>
      <c r="U1242" s="429"/>
      <c r="V1242" s="429"/>
      <c r="W1242" s="429"/>
      <c r="X1242" s="429"/>
      <c r="Y1242" s="429"/>
      <c r="Z1242" s="429"/>
      <c r="AA1242" s="429"/>
      <c r="AB1242" s="429"/>
      <c r="AC1242" s="429"/>
      <c r="AD1242" s="429"/>
      <c r="AE1242" s="429"/>
      <c r="AF1242" s="429"/>
      <c r="AG1242" s="429"/>
      <c r="AH1242" s="429"/>
      <c r="AI1242" s="429"/>
      <c r="AJ1242" s="429"/>
      <c r="AK1242" s="429"/>
      <c r="AL1242" s="429"/>
      <c r="AM1242" s="429"/>
      <c r="AN1242" s="429"/>
      <c r="AO1242" s="429"/>
      <c r="AP1242" s="429"/>
      <c r="AQ1242" s="429"/>
      <c r="AR1242" s="429"/>
      <c r="AS1242" s="429"/>
      <c r="AT1242" s="429"/>
      <c r="AU1242" s="429"/>
      <c r="AV1242" s="429"/>
    </row>
    <row r="1243" spans="1:48" s="364" customFormat="1" ht="13.15" customHeight="1" x14ac:dyDescent="0.2">
      <c r="A1243" s="429"/>
      <c r="D1243" s="421"/>
      <c r="F1243" s="422"/>
      <c r="G1243" s="422"/>
      <c r="H1243" s="422"/>
      <c r="I1243" s="422"/>
      <c r="J1243" s="422"/>
      <c r="K1243" s="423"/>
      <c r="M1243" s="429"/>
      <c r="N1243" s="429"/>
      <c r="O1243" s="429"/>
      <c r="P1243" s="429"/>
      <c r="Q1243" s="429"/>
      <c r="R1243" s="429"/>
      <c r="S1243" s="429"/>
      <c r="T1243" s="429"/>
      <c r="U1243" s="429"/>
      <c r="V1243" s="429"/>
      <c r="W1243" s="429"/>
      <c r="X1243" s="429"/>
      <c r="Y1243" s="429"/>
      <c r="Z1243" s="429"/>
      <c r="AA1243" s="429"/>
      <c r="AB1243" s="429"/>
      <c r="AC1243" s="429"/>
      <c r="AD1243" s="429"/>
      <c r="AE1243" s="429"/>
      <c r="AF1243" s="429"/>
      <c r="AG1243" s="429"/>
      <c r="AH1243" s="429"/>
      <c r="AI1243" s="429"/>
      <c r="AJ1243" s="429"/>
      <c r="AK1243" s="429"/>
      <c r="AL1243" s="429"/>
      <c r="AM1243" s="429"/>
      <c r="AN1243" s="429"/>
      <c r="AO1243" s="429"/>
      <c r="AP1243" s="429"/>
      <c r="AQ1243" s="429"/>
      <c r="AR1243" s="429"/>
      <c r="AS1243" s="429"/>
      <c r="AT1243" s="429"/>
      <c r="AU1243" s="429"/>
      <c r="AV1243" s="429"/>
    </row>
    <row r="1244" spans="1:48" s="364" customFormat="1" ht="13.15" customHeight="1" x14ac:dyDescent="0.2">
      <c r="A1244" s="429"/>
      <c r="D1244" s="421"/>
      <c r="F1244" s="422"/>
      <c r="G1244" s="422"/>
      <c r="H1244" s="422"/>
      <c r="I1244" s="422"/>
      <c r="J1244" s="422"/>
      <c r="K1244" s="423"/>
      <c r="M1244" s="429"/>
      <c r="N1244" s="429"/>
      <c r="O1244" s="429"/>
      <c r="P1244" s="429"/>
      <c r="Q1244" s="429"/>
      <c r="R1244" s="429"/>
      <c r="S1244" s="429"/>
      <c r="T1244" s="429"/>
      <c r="U1244" s="429"/>
      <c r="V1244" s="429"/>
      <c r="W1244" s="429"/>
      <c r="X1244" s="429"/>
      <c r="Y1244" s="429"/>
      <c r="Z1244" s="429"/>
      <c r="AA1244" s="429"/>
      <c r="AB1244" s="429"/>
      <c r="AC1244" s="429"/>
      <c r="AD1244" s="429"/>
      <c r="AE1244" s="429"/>
      <c r="AF1244" s="429"/>
      <c r="AG1244" s="429"/>
      <c r="AH1244" s="429"/>
      <c r="AI1244" s="429"/>
      <c r="AJ1244" s="429"/>
      <c r="AK1244" s="429"/>
      <c r="AL1244" s="429"/>
      <c r="AM1244" s="429"/>
      <c r="AN1244" s="429"/>
      <c r="AO1244" s="429"/>
      <c r="AP1244" s="429"/>
      <c r="AQ1244" s="429"/>
      <c r="AR1244" s="429"/>
      <c r="AS1244" s="429"/>
      <c r="AT1244" s="429"/>
      <c r="AU1244" s="429"/>
      <c r="AV1244" s="429"/>
    </row>
    <row r="1245" spans="1:48" s="364" customFormat="1" ht="13.15" customHeight="1" x14ac:dyDescent="0.2">
      <c r="A1245" s="429"/>
      <c r="D1245" s="421"/>
      <c r="F1245" s="422"/>
      <c r="G1245" s="422"/>
      <c r="H1245" s="422"/>
      <c r="I1245" s="422"/>
      <c r="J1245" s="422"/>
      <c r="K1245" s="423"/>
      <c r="M1245" s="429"/>
      <c r="N1245" s="429"/>
      <c r="O1245" s="429"/>
      <c r="P1245" s="429"/>
      <c r="Q1245" s="429"/>
      <c r="R1245" s="429"/>
      <c r="S1245" s="429"/>
      <c r="T1245" s="429"/>
      <c r="U1245" s="429"/>
      <c r="V1245" s="429"/>
      <c r="W1245" s="429"/>
      <c r="X1245" s="429"/>
      <c r="Y1245" s="429"/>
      <c r="Z1245" s="429"/>
      <c r="AA1245" s="429"/>
      <c r="AB1245" s="429"/>
      <c r="AC1245" s="429"/>
      <c r="AD1245" s="429"/>
      <c r="AE1245" s="429"/>
      <c r="AF1245" s="429"/>
      <c r="AG1245" s="429"/>
      <c r="AH1245" s="429"/>
      <c r="AI1245" s="429"/>
      <c r="AJ1245" s="429"/>
      <c r="AK1245" s="429"/>
      <c r="AL1245" s="429"/>
      <c r="AM1245" s="429"/>
      <c r="AN1245" s="429"/>
      <c r="AO1245" s="429"/>
      <c r="AP1245" s="429"/>
      <c r="AQ1245" s="429"/>
      <c r="AR1245" s="429"/>
      <c r="AS1245" s="429"/>
      <c r="AT1245" s="429"/>
      <c r="AU1245" s="429"/>
      <c r="AV1245" s="429"/>
    </row>
    <row r="1246" spans="1:48" s="364" customFormat="1" ht="13.15" customHeight="1" x14ac:dyDescent="0.2">
      <c r="A1246" s="429"/>
      <c r="D1246" s="421"/>
      <c r="F1246" s="422"/>
      <c r="G1246" s="422"/>
      <c r="H1246" s="422"/>
      <c r="I1246" s="422"/>
      <c r="J1246" s="422"/>
      <c r="K1246" s="423"/>
      <c r="M1246" s="429"/>
      <c r="N1246" s="429"/>
      <c r="O1246" s="429"/>
      <c r="P1246" s="429"/>
      <c r="Q1246" s="429"/>
      <c r="R1246" s="429"/>
      <c r="S1246" s="429"/>
      <c r="T1246" s="429"/>
      <c r="U1246" s="429"/>
      <c r="V1246" s="429"/>
      <c r="W1246" s="429"/>
      <c r="X1246" s="429"/>
      <c r="Y1246" s="429"/>
      <c r="Z1246" s="429"/>
      <c r="AA1246" s="429"/>
      <c r="AB1246" s="429"/>
      <c r="AC1246" s="429"/>
      <c r="AD1246" s="429"/>
      <c r="AE1246" s="429"/>
      <c r="AF1246" s="429"/>
      <c r="AG1246" s="429"/>
      <c r="AH1246" s="429"/>
      <c r="AI1246" s="429"/>
      <c r="AJ1246" s="429"/>
      <c r="AK1246" s="429"/>
      <c r="AL1246" s="429"/>
      <c r="AM1246" s="429"/>
      <c r="AN1246" s="429"/>
      <c r="AO1246" s="429"/>
      <c r="AP1246" s="429"/>
      <c r="AQ1246" s="429"/>
      <c r="AR1246" s="429"/>
      <c r="AS1246" s="429"/>
      <c r="AT1246" s="429"/>
      <c r="AU1246" s="429"/>
      <c r="AV1246" s="429"/>
    </row>
    <row r="1247" spans="1:48" s="364" customFormat="1" ht="13.15" customHeight="1" x14ac:dyDescent="0.2">
      <c r="A1247" s="429"/>
      <c r="D1247" s="421"/>
      <c r="F1247" s="422"/>
      <c r="G1247" s="422"/>
      <c r="H1247" s="422"/>
      <c r="I1247" s="422"/>
      <c r="J1247" s="422"/>
      <c r="K1247" s="423"/>
      <c r="M1247" s="429"/>
      <c r="N1247" s="429"/>
      <c r="O1247" s="429"/>
      <c r="P1247" s="429"/>
      <c r="Q1247" s="429"/>
      <c r="R1247" s="429"/>
      <c r="S1247" s="429"/>
      <c r="T1247" s="429"/>
      <c r="U1247" s="429"/>
      <c r="V1247" s="429"/>
      <c r="W1247" s="429"/>
      <c r="X1247" s="429"/>
      <c r="Y1247" s="429"/>
      <c r="Z1247" s="429"/>
      <c r="AA1247" s="429"/>
      <c r="AB1247" s="429"/>
      <c r="AC1247" s="429"/>
      <c r="AD1247" s="429"/>
      <c r="AE1247" s="429"/>
      <c r="AF1247" s="429"/>
      <c r="AG1247" s="429"/>
      <c r="AH1247" s="429"/>
      <c r="AI1247" s="429"/>
      <c r="AJ1247" s="429"/>
      <c r="AK1247" s="429"/>
      <c r="AL1247" s="429"/>
      <c r="AM1247" s="429"/>
      <c r="AN1247" s="429"/>
      <c r="AO1247" s="429"/>
      <c r="AP1247" s="429"/>
      <c r="AQ1247" s="429"/>
      <c r="AR1247" s="429"/>
      <c r="AS1247" s="429"/>
      <c r="AT1247" s="429"/>
      <c r="AU1247" s="429"/>
      <c r="AV1247" s="429"/>
    </row>
    <row r="1248" spans="1:48" s="364" customFormat="1" ht="13.15" customHeight="1" x14ac:dyDescent="0.2">
      <c r="A1248" s="429"/>
      <c r="D1248" s="421"/>
      <c r="F1248" s="422"/>
      <c r="G1248" s="422"/>
      <c r="H1248" s="422"/>
      <c r="I1248" s="422"/>
      <c r="J1248" s="422"/>
      <c r="K1248" s="423"/>
      <c r="M1248" s="429"/>
      <c r="N1248" s="429"/>
      <c r="O1248" s="429"/>
      <c r="P1248" s="429"/>
      <c r="Q1248" s="429"/>
      <c r="R1248" s="429"/>
      <c r="S1248" s="429"/>
      <c r="T1248" s="429"/>
      <c r="U1248" s="429"/>
      <c r="V1248" s="429"/>
      <c r="W1248" s="429"/>
      <c r="X1248" s="429"/>
      <c r="Y1248" s="429"/>
      <c r="Z1248" s="429"/>
      <c r="AA1248" s="429"/>
      <c r="AB1248" s="429"/>
      <c r="AC1248" s="429"/>
      <c r="AD1248" s="429"/>
      <c r="AE1248" s="429"/>
      <c r="AF1248" s="429"/>
      <c r="AG1248" s="429"/>
      <c r="AH1248" s="429"/>
      <c r="AI1248" s="429"/>
      <c r="AJ1248" s="429"/>
      <c r="AK1248" s="429"/>
      <c r="AL1248" s="429"/>
      <c r="AM1248" s="429"/>
      <c r="AN1248" s="429"/>
      <c r="AO1248" s="429"/>
      <c r="AP1248" s="429"/>
      <c r="AQ1248" s="429"/>
      <c r="AR1248" s="429"/>
      <c r="AS1248" s="429"/>
      <c r="AT1248" s="429"/>
      <c r="AU1248" s="429"/>
      <c r="AV1248" s="429"/>
    </row>
    <row r="1249" spans="1:48" s="364" customFormat="1" ht="13.15" customHeight="1" x14ac:dyDescent="0.2">
      <c r="A1249" s="429"/>
      <c r="D1249" s="421"/>
      <c r="F1249" s="422"/>
      <c r="G1249" s="422"/>
      <c r="H1249" s="422"/>
      <c r="I1249" s="422"/>
      <c r="J1249" s="422"/>
      <c r="K1249" s="423"/>
      <c r="M1249" s="429"/>
      <c r="N1249" s="429"/>
      <c r="O1249" s="429"/>
      <c r="P1249" s="429"/>
      <c r="Q1249" s="429"/>
      <c r="R1249" s="429"/>
      <c r="S1249" s="429"/>
      <c r="T1249" s="429"/>
      <c r="U1249" s="429"/>
      <c r="V1249" s="429"/>
      <c r="W1249" s="429"/>
      <c r="X1249" s="429"/>
      <c r="Y1249" s="429"/>
      <c r="Z1249" s="429"/>
      <c r="AA1249" s="429"/>
      <c r="AB1249" s="429"/>
      <c r="AC1249" s="429"/>
      <c r="AD1249" s="429"/>
      <c r="AE1249" s="429"/>
      <c r="AF1249" s="429"/>
      <c r="AG1249" s="429"/>
      <c r="AH1249" s="429"/>
      <c r="AI1249" s="429"/>
      <c r="AJ1249" s="429"/>
      <c r="AK1249" s="429"/>
      <c r="AL1249" s="429"/>
      <c r="AM1249" s="429"/>
      <c r="AN1249" s="429"/>
      <c r="AO1249" s="429"/>
      <c r="AP1249" s="429"/>
      <c r="AQ1249" s="429"/>
      <c r="AR1249" s="429"/>
      <c r="AS1249" s="429"/>
      <c r="AT1249" s="429"/>
      <c r="AU1249" s="429"/>
      <c r="AV1249" s="429"/>
    </row>
    <row r="1250" spans="1:48" s="364" customFormat="1" ht="13.15" customHeight="1" x14ac:dyDescent="0.2">
      <c r="A1250" s="429"/>
      <c r="D1250" s="421"/>
      <c r="F1250" s="422"/>
      <c r="G1250" s="422"/>
      <c r="H1250" s="422"/>
      <c r="I1250" s="422"/>
      <c r="J1250" s="422"/>
      <c r="K1250" s="423"/>
      <c r="M1250" s="429"/>
      <c r="N1250" s="429"/>
      <c r="O1250" s="429"/>
      <c r="P1250" s="429"/>
      <c r="Q1250" s="429"/>
      <c r="R1250" s="429"/>
      <c r="S1250" s="429"/>
      <c r="T1250" s="429"/>
      <c r="U1250" s="429"/>
      <c r="V1250" s="429"/>
      <c r="W1250" s="429"/>
      <c r="X1250" s="429"/>
      <c r="Y1250" s="429"/>
      <c r="Z1250" s="429"/>
      <c r="AA1250" s="429"/>
      <c r="AB1250" s="429"/>
      <c r="AC1250" s="429"/>
      <c r="AD1250" s="429"/>
      <c r="AE1250" s="429"/>
      <c r="AF1250" s="429"/>
      <c r="AG1250" s="429"/>
      <c r="AH1250" s="429"/>
      <c r="AI1250" s="429"/>
      <c r="AJ1250" s="429"/>
      <c r="AK1250" s="429"/>
      <c r="AL1250" s="429"/>
      <c r="AM1250" s="429"/>
      <c r="AN1250" s="429"/>
      <c r="AO1250" s="429"/>
      <c r="AP1250" s="429"/>
      <c r="AQ1250" s="429"/>
      <c r="AR1250" s="429"/>
      <c r="AS1250" s="429"/>
      <c r="AT1250" s="429"/>
      <c r="AU1250" s="429"/>
      <c r="AV1250" s="429"/>
    </row>
    <row r="1251" spans="1:48" s="364" customFormat="1" ht="13.15" customHeight="1" x14ac:dyDescent="0.2">
      <c r="A1251" s="429"/>
      <c r="D1251" s="421"/>
      <c r="F1251" s="422"/>
      <c r="G1251" s="422"/>
      <c r="H1251" s="422"/>
      <c r="I1251" s="422"/>
      <c r="J1251" s="422"/>
      <c r="K1251" s="423"/>
      <c r="M1251" s="429"/>
      <c r="N1251" s="429"/>
      <c r="O1251" s="429"/>
      <c r="P1251" s="429"/>
      <c r="Q1251" s="429"/>
      <c r="R1251" s="429"/>
      <c r="S1251" s="429"/>
      <c r="T1251" s="429"/>
      <c r="U1251" s="429"/>
      <c r="V1251" s="429"/>
      <c r="W1251" s="429"/>
      <c r="X1251" s="429"/>
      <c r="Y1251" s="429"/>
      <c r="Z1251" s="429"/>
      <c r="AA1251" s="429"/>
      <c r="AB1251" s="429"/>
      <c r="AC1251" s="429"/>
      <c r="AD1251" s="429"/>
      <c r="AE1251" s="429"/>
      <c r="AF1251" s="429"/>
      <c r="AG1251" s="429"/>
      <c r="AH1251" s="429"/>
      <c r="AI1251" s="429"/>
      <c r="AJ1251" s="429"/>
      <c r="AK1251" s="429"/>
      <c r="AL1251" s="429"/>
      <c r="AM1251" s="429"/>
      <c r="AN1251" s="429"/>
      <c r="AO1251" s="429"/>
      <c r="AP1251" s="429"/>
      <c r="AQ1251" s="429"/>
      <c r="AR1251" s="429"/>
      <c r="AS1251" s="429"/>
      <c r="AT1251" s="429"/>
      <c r="AU1251" s="429"/>
      <c r="AV1251" s="429"/>
    </row>
    <row r="1252" spans="1:48" s="364" customFormat="1" ht="13.15" customHeight="1" x14ac:dyDescent="0.2">
      <c r="A1252" s="429"/>
      <c r="D1252" s="421"/>
      <c r="F1252" s="422"/>
      <c r="G1252" s="422"/>
      <c r="H1252" s="422"/>
      <c r="I1252" s="422"/>
      <c r="J1252" s="422"/>
      <c r="K1252" s="423"/>
      <c r="M1252" s="429"/>
      <c r="N1252" s="429"/>
      <c r="O1252" s="429"/>
      <c r="P1252" s="429"/>
      <c r="Q1252" s="429"/>
      <c r="R1252" s="429"/>
      <c r="S1252" s="429"/>
      <c r="T1252" s="429"/>
      <c r="U1252" s="429"/>
      <c r="V1252" s="429"/>
      <c r="W1252" s="429"/>
      <c r="X1252" s="429"/>
      <c r="Y1252" s="429"/>
      <c r="Z1252" s="429"/>
      <c r="AA1252" s="429"/>
      <c r="AB1252" s="429"/>
      <c r="AC1252" s="429"/>
      <c r="AD1252" s="429"/>
      <c r="AE1252" s="429"/>
      <c r="AF1252" s="429"/>
      <c r="AG1252" s="429"/>
      <c r="AH1252" s="429"/>
      <c r="AI1252" s="429"/>
      <c r="AJ1252" s="429"/>
      <c r="AK1252" s="429"/>
      <c r="AL1252" s="429"/>
      <c r="AM1252" s="429"/>
      <c r="AN1252" s="429"/>
      <c r="AO1252" s="429"/>
      <c r="AP1252" s="429"/>
      <c r="AQ1252" s="429"/>
      <c r="AR1252" s="429"/>
      <c r="AS1252" s="429"/>
      <c r="AT1252" s="429"/>
      <c r="AU1252" s="429"/>
      <c r="AV1252" s="429"/>
    </row>
    <row r="1253" spans="1:48" s="364" customFormat="1" ht="13.15" customHeight="1" x14ac:dyDescent="0.2">
      <c r="A1253" s="429"/>
      <c r="D1253" s="421"/>
      <c r="F1253" s="422"/>
      <c r="G1253" s="422"/>
      <c r="H1253" s="422"/>
      <c r="I1253" s="422"/>
      <c r="J1253" s="422"/>
      <c r="K1253" s="423"/>
      <c r="M1253" s="429"/>
      <c r="N1253" s="429"/>
      <c r="O1253" s="429"/>
      <c r="P1253" s="429"/>
      <c r="Q1253" s="429"/>
      <c r="R1253" s="429"/>
      <c r="S1253" s="429"/>
      <c r="T1253" s="429"/>
      <c r="U1253" s="429"/>
      <c r="V1253" s="429"/>
      <c r="W1253" s="429"/>
      <c r="X1253" s="429"/>
      <c r="Y1253" s="429"/>
      <c r="Z1253" s="429"/>
      <c r="AA1253" s="429"/>
      <c r="AB1253" s="429"/>
      <c r="AC1253" s="429"/>
      <c r="AD1253" s="429"/>
      <c r="AE1253" s="429"/>
      <c r="AF1253" s="429"/>
      <c r="AG1253" s="429"/>
      <c r="AH1253" s="429"/>
      <c r="AI1253" s="429"/>
      <c r="AJ1253" s="429"/>
      <c r="AK1253" s="429"/>
      <c r="AL1253" s="429"/>
      <c r="AM1253" s="429"/>
      <c r="AN1253" s="429"/>
      <c r="AO1253" s="429"/>
      <c r="AP1253" s="429"/>
      <c r="AQ1253" s="429"/>
      <c r="AR1253" s="429"/>
      <c r="AS1253" s="429"/>
      <c r="AT1253" s="429"/>
      <c r="AU1253" s="429"/>
      <c r="AV1253" s="429"/>
    </row>
    <row r="1254" spans="1:48" s="364" customFormat="1" ht="13.15" customHeight="1" x14ac:dyDescent="0.2">
      <c r="A1254" s="429"/>
      <c r="D1254" s="421"/>
      <c r="F1254" s="422"/>
      <c r="G1254" s="422"/>
      <c r="H1254" s="422"/>
      <c r="I1254" s="422"/>
      <c r="J1254" s="422"/>
      <c r="K1254" s="423"/>
      <c r="M1254" s="429"/>
      <c r="N1254" s="429"/>
      <c r="O1254" s="429"/>
      <c r="P1254" s="429"/>
      <c r="Q1254" s="429"/>
      <c r="R1254" s="429"/>
      <c r="S1254" s="429"/>
      <c r="T1254" s="429"/>
      <c r="U1254" s="429"/>
      <c r="V1254" s="429"/>
      <c r="W1254" s="429"/>
      <c r="X1254" s="429"/>
      <c r="Y1254" s="429"/>
      <c r="Z1254" s="429"/>
      <c r="AA1254" s="429"/>
      <c r="AB1254" s="429"/>
      <c r="AC1254" s="429"/>
      <c r="AD1254" s="429"/>
      <c r="AE1254" s="429"/>
      <c r="AF1254" s="429"/>
      <c r="AG1254" s="429"/>
      <c r="AH1254" s="429"/>
      <c r="AI1254" s="429"/>
      <c r="AJ1254" s="429"/>
      <c r="AK1254" s="429"/>
      <c r="AL1254" s="429"/>
      <c r="AM1254" s="429"/>
      <c r="AN1254" s="429"/>
      <c r="AO1254" s="429"/>
      <c r="AP1254" s="429"/>
      <c r="AQ1254" s="429"/>
      <c r="AR1254" s="429"/>
      <c r="AS1254" s="429"/>
      <c r="AT1254" s="429"/>
      <c r="AU1254" s="429"/>
      <c r="AV1254" s="429"/>
    </row>
    <row r="1255" spans="1:48" s="364" customFormat="1" ht="13.15" customHeight="1" x14ac:dyDescent="0.2">
      <c r="A1255" s="429"/>
      <c r="D1255" s="421"/>
      <c r="F1255" s="422"/>
      <c r="G1255" s="422"/>
      <c r="H1255" s="422"/>
      <c r="I1255" s="422"/>
      <c r="J1255" s="422"/>
      <c r="K1255" s="423"/>
      <c r="M1255" s="429"/>
      <c r="N1255" s="429"/>
      <c r="O1255" s="429"/>
      <c r="P1255" s="429"/>
      <c r="Q1255" s="429"/>
      <c r="R1255" s="429"/>
      <c r="S1255" s="429"/>
      <c r="T1255" s="429"/>
      <c r="U1255" s="429"/>
      <c r="V1255" s="429"/>
      <c r="W1255" s="429"/>
      <c r="X1255" s="429"/>
      <c r="Y1255" s="429"/>
      <c r="Z1255" s="429"/>
      <c r="AA1255" s="429"/>
      <c r="AB1255" s="429"/>
      <c r="AC1255" s="429"/>
      <c r="AD1255" s="429"/>
      <c r="AE1255" s="429"/>
      <c r="AF1255" s="429"/>
      <c r="AG1255" s="429"/>
      <c r="AH1255" s="429"/>
      <c r="AI1255" s="429"/>
      <c r="AJ1255" s="429"/>
      <c r="AK1255" s="429"/>
      <c r="AL1255" s="429"/>
      <c r="AM1255" s="429"/>
      <c r="AN1255" s="429"/>
      <c r="AO1255" s="429"/>
      <c r="AP1255" s="429"/>
      <c r="AQ1255" s="429"/>
      <c r="AR1255" s="429"/>
      <c r="AS1255" s="429"/>
      <c r="AT1255" s="429"/>
      <c r="AU1255" s="429"/>
      <c r="AV1255" s="429"/>
    </row>
    <row r="1256" spans="1:48" s="364" customFormat="1" ht="13.15" customHeight="1" x14ac:dyDescent="0.2">
      <c r="A1256" s="429"/>
      <c r="D1256" s="421"/>
      <c r="F1256" s="422"/>
      <c r="G1256" s="422"/>
      <c r="H1256" s="422"/>
      <c r="I1256" s="422"/>
      <c r="J1256" s="422"/>
      <c r="K1256" s="423"/>
      <c r="M1256" s="429"/>
      <c r="N1256" s="429"/>
      <c r="O1256" s="429"/>
      <c r="P1256" s="429"/>
      <c r="Q1256" s="429"/>
      <c r="R1256" s="429"/>
      <c r="S1256" s="429"/>
      <c r="T1256" s="429"/>
      <c r="U1256" s="429"/>
      <c r="V1256" s="429"/>
      <c r="W1256" s="429"/>
      <c r="X1256" s="429"/>
      <c r="Y1256" s="429"/>
      <c r="Z1256" s="429"/>
      <c r="AA1256" s="429"/>
      <c r="AB1256" s="429"/>
      <c r="AC1256" s="429"/>
      <c r="AD1256" s="429"/>
      <c r="AE1256" s="429"/>
      <c r="AF1256" s="429"/>
      <c r="AG1256" s="429"/>
      <c r="AH1256" s="429"/>
      <c r="AI1256" s="429"/>
      <c r="AJ1256" s="429"/>
      <c r="AK1256" s="429"/>
      <c r="AL1256" s="429"/>
      <c r="AM1256" s="429"/>
      <c r="AN1256" s="429"/>
      <c r="AO1256" s="429"/>
      <c r="AP1256" s="429"/>
      <c r="AQ1256" s="429"/>
      <c r="AR1256" s="429"/>
      <c r="AS1256" s="429"/>
      <c r="AT1256" s="429"/>
      <c r="AU1256" s="429"/>
      <c r="AV1256" s="429"/>
    </row>
    <row r="1257" spans="1:48" s="364" customFormat="1" ht="13.15" customHeight="1" x14ac:dyDescent="0.2">
      <c r="A1257" s="429"/>
      <c r="D1257" s="421"/>
      <c r="F1257" s="422"/>
      <c r="G1257" s="422"/>
      <c r="H1257" s="422"/>
      <c r="I1257" s="422"/>
      <c r="J1257" s="422"/>
      <c r="K1257" s="423"/>
      <c r="M1257" s="429"/>
      <c r="N1257" s="429"/>
      <c r="O1257" s="429"/>
      <c r="P1257" s="429"/>
      <c r="Q1257" s="429"/>
      <c r="R1257" s="429"/>
      <c r="S1257" s="429"/>
      <c r="T1257" s="429"/>
      <c r="U1257" s="429"/>
      <c r="V1257" s="429"/>
      <c r="W1257" s="429"/>
      <c r="X1257" s="429"/>
      <c r="Y1257" s="429"/>
      <c r="Z1257" s="429"/>
      <c r="AA1257" s="429"/>
      <c r="AB1257" s="429"/>
      <c r="AC1257" s="429"/>
      <c r="AD1257" s="429"/>
      <c r="AE1257" s="429"/>
      <c r="AF1257" s="429"/>
      <c r="AG1257" s="429"/>
      <c r="AH1257" s="429"/>
      <c r="AI1257" s="429"/>
      <c r="AJ1257" s="429"/>
      <c r="AK1257" s="429"/>
      <c r="AL1257" s="429"/>
      <c r="AM1257" s="429"/>
      <c r="AN1257" s="429"/>
      <c r="AO1257" s="429"/>
      <c r="AP1257" s="429"/>
      <c r="AQ1257" s="429"/>
      <c r="AR1257" s="429"/>
      <c r="AS1257" s="429"/>
      <c r="AT1257" s="429"/>
      <c r="AU1257" s="429"/>
      <c r="AV1257" s="429"/>
    </row>
    <row r="1258" spans="1:48" s="364" customFormat="1" ht="13.15" customHeight="1" x14ac:dyDescent="0.2">
      <c r="A1258" s="429"/>
      <c r="D1258" s="421"/>
      <c r="F1258" s="422"/>
      <c r="G1258" s="422"/>
      <c r="H1258" s="422"/>
      <c r="I1258" s="422"/>
      <c r="J1258" s="422"/>
      <c r="K1258" s="423"/>
      <c r="M1258" s="429"/>
      <c r="N1258" s="429"/>
      <c r="O1258" s="429"/>
      <c r="P1258" s="429"/>
      <c r="Q1258" s="429"/>
      <c r="R1258" s="429"/>
      <c r="S1258" s="429"/>
      <c r="T1258" s="429"/>
      <c r="U1258" s="429"/>
      <c r="V1258" s="429"/>
      <c r="W1258" s="429"/>
      <c r="X1258" s="429"/>
      <c r="Y1258" s="429"/>
      <c r="Z1258" s="429"/>
      <c r="AA1258" s="429"/>
      <c r="AB1258" s="429"/>
      <c r="AC1258" s="429"/>
      <c r="AD1258" s="429"/>
      <c r="AE1258" s="429"/>
      <c r="AF1258" s="429"/>
      <c r="AG1258" s="429"/>
      <c r="AH1258" s="429"/>
      <c r="AI1258" s="429"/>
      <c r="AJ1258" s="429"/>
      <c r="AK1258" s="429"/>
      <c r="AL1258" s="429"/>
      <c r="AM1258" s="429"/>
      <c r="AN1258" s="429"/>
      <c r="AO1258" s="429"/>
      <c r="AP1258" s="429"/>
      <c r="AQ1258" s="429"/>
      <c r="AR1258" s="429"/>
      <c r="AS1258" s="429"/>
      <c r="AT1258" s="429"/>
      <c r="AU1258" s="429"/>
      <c r="AV1258" s="429"/>
    </row>
    <row r="1259" spans="1:48" s="364" customFormat="1" ht="13.15" customHeight="1" x14ac:dyDescent="0.2">
      <c r="A1259" s="429"/>
      <c r="D1259" s="421"/>
      <c r="F1259" s="422"/>
      <c r="G1259" s="422"/>
      <c r="H1259" s="422"/>
      <c r="I1259" s="422"/>
      <c r="J1259" s="422"/>
      <c r="K1259" s="423"/>
      <c r="M1259" s="429"/>
      <c r="N1259" s="429"/>
      <c r="O1259" s="429"/>
      <c r="P1259" s="429"/>
      <c r="Q1259" s="429"/>
      <c r="R1259" s="429"/>
      <c r="S1259" s="429"/>
      <c r="T1259" s="429"/>
      <c r="U1259" s="429"/>
      <c r="V1259" s="429"/>
      <c r="W1259" s="429"/>
      <c r="X1259" s="429"/>
      <c r="Y1259" s="429"/>
      <c r="Z1259" s="429"/>
      <c r="AA1259" s="429"/>
      <c r="AB1259" s="429"/>
      <c r="AC1259" s="429"/>
      <c r="AD1259" s="429"/>
      <c r="AE1259" s="429"/>
      <c r="AF1259" s="429"/>
      <c r="AG1259" s="429"/>
      <c r="AH1259" s="429"/>
      <c r="AI1259" s="429"/>
      <c r="AJ1259" s="429"/>
      <c r="AK1259" s="429"/>
      <c r="AL1259" s="429"/>
      <c r="AM1259" s="429"/>
      <c r="AN1259" s="429"/>
      <c r="AO1259" s="429"/>
      <c r="AP1259" s="429"/>
      <c r="AQ1259" s="429"/>
      <c r="AR1259" s="429"/>
      <c r="AS1259" s="429"/>
      <c r="AT1259" s="429"/>
      <c r="AU1259" s="429"/>
      <c r="AV1259" s="429"/>
    </row>
    <row r="1260" spans="1:48" s="364" customFormat="1" ht="13.15" customHeight="1" x14ac:dyDescent="0.2">
      <c r="A1260" s="429"/>
      <c r="D1260" s="421"/>
      <c r="F1260" s="422"/>
      <c r="G1260" s="422"/>
      <c r="H1260" s="422"/>
      <c r="I1260" s="422"/>
      <c r="J1260" s="422"/>
      <c r="K1260" s="423"/>
      <c r="M1260" s="429"/>
      <c r="N1260" s="429"/>
      <c r="O1260" s="429"/>
      <c r="P1260" s="429"/>
      <c r="Q1260" s="429"/>
      <c r="R1260" s="429"/>
      <c r="S1260" s="429"/>
      <c r="T1260" s="429"/>
      <c r="U1260" s="429"/>
      <c r="V1260" s="429"/>
      <c r="W1260" s="429"/>
      <c r="X1260" s="429"/>
      <c r="Y1260" s="429"/>
      <c r="Z1260" s="429"/>
      <c r="AA1260" s="429"/>
      <c r="AB1260" s="429"/>
      <c r="AC1260" s="429"/>
      <c r="AD1260" s="429"/>
      <c r="AE1260" s="429"/>
      <c r="AF1260" s="429"/>
      <c r="AG1260" s="429"/>
      <c r="AH1260" s="429"/>
      <c r="AI1260" s="429"/>
      <c r="AJ1260" s="429"/>
      <c r="AK1260" s="429"/>
      <c r="AL1260" s="429"/>
      <c r="AM1260" s="429"/>
      <c r="AN1260" s="429"/>
      <c r="AO1260" s="429"/>
      <c r="AP1260" s="429"/>
      <c r="AQ1260" s="429"/>
      <c r="AR1260" s="429"/>
      <c r="AS1260" s="429"/>
      <c r="AT1260" s="429"/>
      <c r="AU1260" s="429"/>
      <c r="AV1260" s="429"/>
    </row>
    <row r="1261" spans="1:48" s="364" customFormat="1" ht="13.15" customHeight="1" x14ac:dyDescent="0.2">
      <c r="A1261" s="429"/>
      <c r="D1261" s="421"/>
      <c r="F1261" s="422"/>
      <c r="G1261" s="422"/>
      <c r="H1261" s="422"/>
      <c r="I1261" s="422"/>
      <c r="J1261" s="422"/>
      <c r="K1261" s="423"/>
      <c r="M1261" s="429"/>
      <c r="N1261" s="429"/>
      <c r="O1261" s="429"/>
      <c r="P1261" s="429"/>
      <c r="Q1261" s="429"/>
      <c r="R1261" s="429"/>
      <c r="S1261" s="429"/>
      <c r="T1261" s="429"/>
      <c r="U1261" s="429"/>
      <c r="V1261" s="429"/>
      <c r="W1261" s="429"/>
      <c r="X1261" s="429"/>
      <c r="Y1261" s="429"/>
      <c r="Z1261" s="429"/>
      <c r="AA1261" s="429"/>
      <c r="AB1261" s="429"/>
      <c r="AC1261" s="429"/>
      <c r="AD1261" s="429"/>
      <c r="AE1261" s="429"/>
      <c r="AF1261" s="429"/>
      <c r="AG1261" s="429"/>
      <c r="AH1261" s="429"/>
      <c r="AI1261" s="429"/>
      <c r="AJ1261" s="429"/>
      <c r="AK1261" s="429"/>
      <c r="AL1261" s="429"/>
      <c r="AM1261" s="429"/>
      <c r="AN1261" s="429"/>
      <c r="AO1261" s="429"/>
      <c r="AP1261" s="429"/>
      <c r="AQ1261" s="429"/>
      <c r="AR1261" s="429"/>
      <c r="AS1261" s="429"/>
      <c r="AT1261" s="429"/>
      <c r="AU1261" s="429"/>
      <c r="AV1261" s="429"/>
    </row>
    <row r="1262" spans="1:48" s="364" customFormat="1" ht="13.15" customHeight="1" x14ac:dyDescent="0.2">
      <c r="A1262" s="429"/>
      <c r="D1262" s="421"/>
      <c r="F1262" s="422"/>
      <c r="G1262" s="422"/>
      <c r="H1262" s="422"/>
      <c r="I1262" s="422"/>
      <c r="J1262" s="422"/>
      <c r="K1262" s="423"/>
      <c r="M1262" s="429"/>
      <c r="N1262" s="429"/>
      <c r="O1262" s="429"/>
      <c r="P1262" s="429"/>
      <c r="Q1262" s="429"/>
      <c r="R1262" s="429"/>
      <c r="S1262" s="429"/>
      <c r="T1262" s="429"/>
      <c r="U1262" s="429"/>
      <c r="V1262" s="429"/>
      <c r="W1262" s="429"/>
      <c r="X1262" s="429"/>
      <c r="Y1262" s="429"/>
      <c r="Z1262" s="429"/>
      <c r="AA1262" s="429"/>
      <c r="AB1262" s="429"/>
      <c r="AC1262" s="429"/>
      <c r="AD1262" s="429"/>
      <c r="AE1262" s="429"/>
      <c r="AF1262" s="429"/>
      <c r="AG1262" s="429"/>
      <c r="AH1262" s="429"/>
      <c r="AI1262" s="429"/>
      <c r="AJ1262" s="429"/>
      <c r="AK1262" s="429"/>
      <c r="AL1262" s="429"/>
      <c r="AM1262" s="429"/>
      <c r="AN1262" s="429"/>
      <c r="AO1262" s="429"/>
      <c r="AP1262" s="429"/>
      <c r="AQ1262" s="429"/>
      <c r="AR1262" s="429"/>
      <c r="AS1262" s="429"/>
      <c r="AT1262" s="429"/>
      <c r="AU1262" s="429"/>
      <c r="AV1262" s="429"/>
    </row>
    <row r="1263" spans="1:48" s="364" customFormat="1" ht="13.15" customHeight="1" x14ac:dyDescent="0.2">
      <c r="A1263" s="429"/>
      <c r="D1263" s="421"/>
      <c r="F1263" s="422"/>
      <c r="G1263" s="422"/>
      <c r="H1263" s="422"/>
      <c r="I1263" s="422"/>
      <c r="J1263" s="422"/>
      <c r="K1263" s="423"/>
      <c r="M1263" s="429"/>
      <c r="N1263" s="429"/>
      <c r="O1263" s="429"/>
      <c r="P1263" s="429"/>
      <c r="Q1263" s="429"/>
      <c r="R1263" s="429"/>
      <c r="S1263" s="429"/>
      <c r="T1263" s="429"/>
      <c r="U1263" s="429"/>
      <c r="V1263" s="429"/>
      <c r="W1263" s="429"/>
      <c r="X1263" s="429"/>
      <c r="Y1263" s="429"/>
      <c r="Z1263" s="429"/>
      <c r="AA1263" s="429"/>
      <c r="AB1263" s="429"/>
      <c r="AC1263" s="429"/>
      <c r="AD1263" s="429"/>
      <c r="AE1263" s="429"/>
      <c r="AF1263" s="429"/>
      <c r="AG1263" s="429"/>
      <c r="AH1263" s="429"/>
      <c r="AI1263" s="429"/>
      <c r="AJ1263" s="429"/>
      <c r="AK1263" s="429"/>
      <c r="AL1263" s="429"/>
      <c r="AM1263" s="429"/>
      <c r="AN1263" s="429"/>
      <c r="AO1263" s="429"/>
      <c r="AP1263" s="429"/>
      <c r="AQ1263" s="429"/>
      <c r="AR1263" s="429"/>
      <c r="AS1263" s="429"/>
      <c r="AT1263" s="429"/>
      <c r="AU1263" s="429"/>
      <c r="AV1263" s="429"/>
    </row>
    <row r="1264" spans="1:48" s="364" customFormat="1" ht="13.15" customHeight="1" x14ac:dyDescent="0.2">
      <c r="A1264" s="429"/>
      <c r="D1264" s="421"/>
      <c r="F1264" s="422"/>
      <c r="G1264" s="422"/>
      <c r="H1264" s="422"/>
      <c r="I1264" s="422"/>
      <c r="J1264" s="422"/>
      <c r="K1264" s="423"/>
      <c r="M1264" s="429"/>
      <c r="N1264" s="429"/>
      <c r="O1264" s="429"/>
      <c r="P1264" s="429"/>
      <c r="Q1264" s="429"/>
      <c r="R1264" s="429"/>
      <c r="S1264" s="429"/>
      <c r="T1264" s="429"/>
      <c r="U1264" s="429"/>
      <c r="V1264" s="429"/>
      <c r="W1264" s="429"/>
      <c r="X1264" s="429"/>
      <c r="Y1264" s="429"/>
      <c r="Z1264" s="429"/>
      <c r="AA1264" s="429"/>
      <c r="AB1264" s="429"/>
      <c r="AC1264" s="429"/>
      <c r="AD1264" s="429"/>
      <c r="AE1264" s="429"/>
      <c r="AF1264" s="429"/>
      <c r="AG1264" s="429"/>
      <c r="AH1264" s="429"/>
      <c r="AI1264" s="429"/>
      <c r="AJ1264" s="429"/>
      <c r="AK1264" s="429"/>
      <c r="AL1264" s="429"/>
      <c r="AM1264" s="429"/>
      <c r="AN1264" s="429"/>
      <c r="AO1264" s="429"/>
      <c r="AP1264" s="429"/>
      <c r="AQ1264" s="429"/>
      <c r="AR1264" s="429"/>
      <c r="AS1264" s="429"/>
      <c r="AT1264" s="429"/>
      <c r="AU1264" s="429"/>
      <c r="AV1264" s="429"/>
    </row>
    <row r="1265" spans="1:48" s="364" customFormat="1" ht="13.15" customHeight="1" x14ac:dyDescent="0.2">
      <c r="A1265" s="429"/>
      <c r="D1265" s="421"/>
      <c r="F1265" s="422"/>
      <c r="G1265" s="422"/>
      <c r="H1265" s="422"/>
      <c r="I1265" s="422"/>
      <c r="J1265" s="422"/>
      <c r="K1265" s="423"/>
      <c r="M1265" s="429"/>
      <c r="N1265" s="429"/>
      <c r="O1265" s="429"/>
      <c r="P1265" s="429"/>
      <c r="Q1265" s="429"/>
      <c r="R1265" s="429"/>
      <c r="S1265" s="429"/>
      <c r="T1265" s="429"/>
      <c r="U1265" s="429"/>
      <c r="V1265" s="429"/>
      <c r="W1265" s="429"/>
      <c r="X1265" s="429"/>
      <c r="Y1265" s="429"/>
      <c r="Z1265" s="429"/>
      <c r="AA1265" s="429"/>
      <c r="AB1265" s="429"/>
      <c r="AC1265" s="429"/>
      <c r="AD1265" s="429"/>
      <c r="AE1265" s="429"/>
      <c r="AF1265" s="429"/>
      <c r="AG1265" s="429"/>
      <c r="AH1265" s="429"/>
      <c r="AI1265" s="429"/>
      <c r="AJ1265" s="429"/>
      <c r="AK1265" s="429"/>
      <c r="AL1265" s="429"/>
      <c r="AM1265" s="429"/>
      <c r="AN1265" s="429"/>
      <c r="AO1265" s="429"/>
      <c r="AP1265" s="429"/>
      <c r="AQ1265" s="429"/>
      <c r="AR1265" s="429"/>
      <c r="AS1265" s="429"/>
      <c r="AT1265" s="429"/>
      <c r="AU1265" s="429"/>
      <c r="AV1265" s="429"/>
    </row>
    <row r="1266" spans="1:48" s="364" customFormat="1" ht="13.15" customHeight="1" x14ac:dyDescent="0.2">
      <c r="A1266" s="429"/>
      <c r="D1266" s="421"/>
      <c r="F1266" s="422"/>
      <c r="G1266" s="422"/>
      <c r="H1266" s="422"/>
      <c r="I1266" s="422"/>
      <c r="J1266" s="422"/>
      <c r="K1266" s="423"/>
      <c r="M1266" s="429"/>
      <c r="N1266" s="429"/>
      <c r="O1266" s="429"/>
      <c r="P1266" s="429"/>
      <c r="Q1266" s="429"/>
      <c r="R1266" s="429"/>
      <c r="S1266" s="429"/>
      <c r="T1266" s="429"/>
      <c r="U1266" s="429"/>
      <c r="V1266" s="429"/>
      <c r="W1266" s="429"/>
      <c r="X1266" s="429"/>
      <c r="Y1266" s="429"/>
      <c r="Z1266" s="429"/>
      <c r="AA1266" s="429"/>
      <c r="AB1266" s="429"/>
      <c r="AC1266" s="429"/>
      <c r="AD1266" s="429"/>
      <c r="AE1266" s="429"/>
      <c r="AF1266" s="429"/>
      <c r="AG1266" s="429"/>
      <c r="AH1266" s="429"/>
      <c r="AI1266" s="429"/>
      <c r="AJ1266" s="429"/>
      <c r="AK1266" s="429"/>
      <c r="AL1266" s="429"/>
      <c r="AM1266" s="429"/>
      <c r="AN1266" s="429"/>
      <c r="AO1266" s="429"/>
      <c r="AP1266" s="429"/>
      <c r="AQ1266" s="429"/>
      <c r="AR1266" s="429"/>
      <c r="AS1266" s="429"/>
      <c r="AT1266" s="429"/>
      <c r="AU1266" s="429"/>
      <c r="AV1266" s="429"/>
    </row>
    <row r="1267" spans="1:48" s="364" customFormat="1" ht="13.15" customHeight="1" x14ac:dyDescent="0.2">
      <c r="A1267" s="429"/>
      <c r="D1267" s="421"/>
      <c r="F1267" s="422"/>
      <c r="G1267" s="422"/>
      <c r="H1267" s="422"/>
      <c r="I1267" s="422"/>
      <c r="J1267" s="422"/>
      <c r="K1267" s="423"/>
      <c r="M1267" s="429"/>
      <c r="N1267" s="429"/>
      <c r="O1267" s="429"/>
      <c r="P1267" s="429"/>
      <c r="Q1267" s="429"/>
      <c r="R1267" s="429"/>
      <c r="S1267" s="429"/>
      <c r="T1267" s="429"/>
      <c r="U1267" s="429"/>
      <c r="V1267" s="429"/>
      <c r="W1267" s="429"/>
      <c r="X1267" s="429"/>
      <c r="Y1267" s="429"/>
      <c r="Z1267" s="429"/>
      <c r="AA1267" s="429"/>
      <c r="AB1267" s="429"/>
      <c r="AC1267" s="429"/>
      <c r="AD1267" s="429"/>
      <c r="AE1267" s="429"/>
      <c r="AF1267" s="429"/>
      <c r="AG1267" s="429"/>
      <c r="AH1267" s="429"/>
      <c r="AI1267" s="429"/>
      <c r="AJ1267" s="429"/>
      <c r="AK1267" s="429"/>
      <c r="AL1267" s="429"/>
      <c r="AM1267" s="429"/>
      <c r="AN1267" s="429"/>
      <c r="AO1267" s="429"/>
      <c r="AP1267" s="429"/>
      <c r="AQ1267" s="429"/>
      <c r="AR1267" s="429"/>
      <c r="AS1267" s="429"/>
      <c r="AT1267" s="429"/>
      <c r="AU1267" s="429"/>
      <c r="AV1267" s="429"/>
    </row>
    <row r="1268" spans="1:48" s="364" customFormat="1" ht="13.15" customHeight="1" x14ac:dyDescent="0.2">
      <c r="A1268" s="429"/>
      <c r="D1268" s="421"/>
      <c r="F1268" s="422"/>
      <c r="G1268" s="422"/>
      <c r="H1268" s="422"/>
      <c r="I1268" s="422"/>
      <c r="J1268" s="422"/>
      <c r="K1268" s="423"/>
      <c r="M1268" s="429"/>
      <c r="N1268" s="429"/>
      <c r="O1268" s="429"/>
      <c r="P1268" s="429"/>
      <c r="Q1268" s="429"/>
      <c r="R1268" s="429"/>
      <c r="S1268" s="429"/>
      <c r="T1268" s="429"/>
      <c r="U1268" s="429"/>
      <c r="V1268" s="429"/>
      <c r="W1268" s="429"/>
      <c r="X1268" s="429"/>
      <c r="Y1268" s="429"/>
      <c r="Z1268" s="429"/>
      <c r="AA1268" s="429"/>
      <c r="AB1268" s="429"/>
      <c r="AC1268" s="429"/>
      <c r="AD1268" s="429"/>
      <c r="AE1268" s="429"/>
      <c r="AF1268" s="429"/>
      <c r="AG1268" s="429"/>
      <c r="AH1268" s="429"/>
      <c r="AI1268" s="429"/>
      <c r="AJ1268" s="429"/>
      <c r="AK1268" s="429"/>
      <c r="AL1268" s="429"/>
      <c r="AM1268" s="429"/>
      <c r="AN1268" s="429"/>
      <c r="AO1268" s="429"/>
      <c r="AP1268" s="429"/>
      <c r="AQ1268" s="429"/>
      <c r="AR1268" s="429"/>
      <c r="AS1268" s="429"/>
      <c r="AT1268" s="429"/>
      <c r="AU1268" s="429"/>
      <c r="AV1268" s="429"/>
    </row>
    <row r="1269" spans="1:48" s="364" customFormat="1" ht="13.15" customHeight="1" x14ac:dyDescent="0.2">
      <c r="A1269" s="429"/>
      <c r="D1269" s="421"/>
      <c r="F1269" s="422"/>
      <c r="G1269" s="422"/>
      <c r="H1269" s="422"/>
      <c r="I1269" s="422"/>
      <c r="J1269" s="422"/>
      <c r="K1269" s="423"/>
      <c r="M1269" s="429"/>
      <c r="N1269" s="429"/>
      <c r="O1269" s="429"/>
      <c r="P1269" s="429"/>
      <c r="Q1269" s="429"/>
      <c r="R1269" s="429"/>
      <c r="S1269" s="429"/>
      <c r="T1269" s="429"/>
      <c r="U1269" s="429"/>
      <c r="V1269" s="429"/>
      <c r="W1269" s="429"/>
      <c r="X1269" s="429"/>
      <c r="Y1269" s="429"/>
      <c r="Z1269" s="429"/>
      <c r="AA1269" s="429"/>
      <c r="AB1269" s="429"/>
      <c r="AC1269" s="429"/>
      <c r="AD1269" s="429"/>
      <c r="AE1269" s="429"/>
      <c r="AF1269" s="429"/>
      <c r="AG1269" s="429"/>
      <c r="AH1269" s="429"/>
      <c r="AI1269" s="429"/>
      <c r="AJ1269" s="429"/>
      <c r="AK1269" s="429"/>
      <c r="AL1269" s="429"/>
      <c r="AM1269" s="429"/>
      <c r="AN1269" s="429"/>
      <c r="AO1269" s="429"/>
      <c r="AP1269" s="429"/>
      <c r="AQ1269" s="429"/>
      <c r="AR1269" s="429"/>
      <c r="AS1269" s="429"/>
      <c r="AT1269" s="429"/>
      <c r="AU1269" s="429"/>
      <c r="AV1269" s="429"/>
    </row>
    <row r="1270" spans="1:48" s="364" customFormat="1" ht="13.15" customHeight="1" x14ac:dyDescent="0.2">
      <c r="A1270" s="429"/>
      <c r="D1270" s="421"/>
      <c r="F1270" s="422"/>
      <c r="G1270" s="422"/>
      <c r="H1270" s="422"/>
      <c r="I1270" s="422"/>
      <c r="J1270" s="422"/>
      <c r="K1270" s="423"/>
      <c r="M1270" s="429"/>
      <c r="N1270" s="429"/>
      <c r="O1270" s="429"/>
      <c r="P1270" s="429"/>
      <c r="Q1270" s="429"/>
      <c r="R1270" s="429"/>
      <c r="S1270" s="429"/>
      <c r="T1270" s="429"/>
      <c r="U1270" s="429"/>
      <c r="V1270" s="429"/>
      <c r="W1270" s="429"/>
      <c r="X1270" s="429"/>
      <c r="Y1270" s="429"/>
      <c r="Z1270" s="429"/>
      <c r="AA1270" s="429"/>
      <c r="AB1270" s="429"/>
      <c r="AC1270" s="429"/>
      <c r="AD1270" s="429"/>
      <c r="AE1270" s="429"/>
      <c r="AF1270" s="429"/>
      <c r="AG1270" s="429"/>
      <c r="AH1270" s="429"/>
      <c r="AI1270" s="429"/>
      <c r="AJ1270" s="429"/>
      <c r="AK1270" s="429"/>
      <c r="AL1270" s="429"/>
      <c r="AM1270" s="429"/>
      <c r="AN1270" s="429"/>
      <c r="AO1270" s="429"/>
      <c r="AP1270" s="429"/>
      <c r="AQ1270" s="429"/>
      <c r="AR1270" s="429"/>
      <c r="AS1270" s="429"/>
      <c r="AT1270" s="429"/>
      <c r="AU1270" s="429"/>
      <c r="AV1270" s="429"/>
    </row>
    <row r="1271" spans="1:48" s="364" customFormat="1" ht="13.15" customHeight="1" x14ac:dyDescent="0.2">
      <c r="A1271" s="429"/>
      <c r="D1271" s="421"/>
      <c r="F1271" s="422"/>
      <c r="G1271" s="422"/>
      <c r="H1271" s="422"/>
      <c r="I1271" s="422"/>
      <c r="J1271" s="422"/>
      <c r="K1271" s="423"/>
      <c r="M1271" s="429"/>
      <c r="N1271" s="429"/>
      <c r="O1271" s="429"/>
      <c r="P1271" s="429"/>
      <c r="Q1271" s="429"/>
      <c r="R1271" s="429"/>
      <c r="S1271" s="429"/>
      <c r="T1271" s="429"/>
      <c r="U1271" s="429"/>
      <c r="V1271" s="429"/>
      <c r="W1271" s="429"/>
      <c r="X1271" s="429"/>
      <c r="Y1271" s="429"/>
      <c r="Z1271" s="429"/>
      <c r="AA1271" s="429"/>
      <c r="AB1271" s="429"/>
      <c r="AC1271" s="429"/>
      <c r="AD1271" s="429"/>
      <c r="AE1271" s="429"/>
      <c r="AF1271" s="429"/>
      <c r="AG1271" s="429"/>
      <c r="AH1271" s="429"/>
      <c r="AI1271" s="429"/>
      <c r="AJ1271" s="429"/>
      <c r="AK1271" s="429"/>
      <c r="AL1271" s="429"/>
      <c r="AM1271" s="429"/>
      <c r="AN1271" s="429"/>
      <c r="AO1271" s="429"/>
      <c r="AP1271" s="429"/>
      <c r="AQ1271" s="429"/>
      <c r="AR1271" s="429"/>
      <c r="AS1271" s="429"/>
      <c r="AT1271" s="429"/>
      <c r="AU1271" s="429"/>
      <c r="AV1271" s="429"/>
    </row>
    <row r="1272" spans="1:48" s="364" customFormat="1" ht="13.15" customHeight="1" x14ac:dyDescent="0.2">
      <c r="A1272" s="429"/>
      <c r="D1272" s="421"/>
      <c r="F1272" s="422"/>
      <c r="G1272" s="422"/>
      <c r="H1272" s="422"/>
      <c r="I1272" s="422"/>
      <c r="J1272" s="422"/>
      <c r="K1272" s="423"/>
      <c r="M1272" s="429"/>
      <c r="N1272" s="429"/>
      <c r="O1272" s="429"/>
      <c r="P1272" s="429"/>
      <c r="Q1272" s="429"/>
      <c r="R1272" s="429"/>
      <c r="S1272" s="429"/>
      <c r="T1272" s="429"/>
      <c r="U1272" s="429"/>
      <c r="V1272" s="429"/>
      <c r="W1272" s="429"/>
      <c r="X1272" s="429"/>
      <c r="Y1272" s="429"/>
      <c r="Z1272" s="429"/>
      <c r="AA1272" s="429"/>
      <c r="AB1272" s="429"/>
      <c r="AC1272" s="429"/>
      <c r="AD1272" s="429"/>
      <c r="AE1272" s="429"/>
      <c r="AF1272" s="429"/>
      <c r="AG1272" s="429"/>
      <c r="AH1272" s="429"/>
      <c r="AI1272" s="429"/>
      <c r="AJ1272" s="429"/>
      <c r="AK1272" s="429"/>
      <c r="AL1272" s="429"/>
      <c r="AM1272" s="429"/>
      <c r="AN1272" s="429"/>
      <c r="AO1272" s="429"/>
      <c r="AP1272" s="429"/>
      <c r="AQ1272" s="429"/>
      <c r="AR1272" s="429"/>
      <c r="AS1272" s="429"/>
      <c r="AT1272" s="429"/>
      <c r="AU1272" s="429"/>
      <c r="AV1272" s="429"/>
    </row>
    <row r="1273" spans="1:48" s="364" customFormat="1" ht="13.15" customHeight="1" x14ac:dyDescent="0.2">
      <c r="A1273" s="429"/>
      <c r="D1273" s="421"/>
      <c r="F1273" s="422"/>
      <c r="G1273" s="422"/>
      <c r="H1273" s="422"/>
      <c r="I1273" s="422"/>
      <c r="J1273" s="422"/>
      <c r="K1273" s="423"/>
      <c r="M1273" s="429"/>
      <c r="N1273" s="429"/>
      <c r="O1273" s="429"/>
      <c r="P1273" s="429"/>
      <c r="Q1273" s="429"/>
      <c r="R1273" s="429"/>
      <c r="S1273" s="429"/>
      <c r="T1273" s="429"/>
      <c r="U1273" s="429"/>
      <c r="V1273" s="429"/>
      <c r="W1273" s="429"/>
      <c r="X1273" s="429"/>
      <c r="Y1273" s="429"/>
      <c r="Z1273" s="429"/>
      <c r="AA1273" s="429"/>
      <c r="AB1273" s="429"/>
      <c r="AC1273" s="429"/>
      <c r="AD1273" s="429"/>
      <c r="AE1273" s="429"/>
      <c r="AF1273" s="429"/>
      <c r="AG1273" s="429"/>
      <c r="AH1273" s="429"/>
      <c r="AI1273" s="429"/>
      <c r="AJ1273" s="429"/>
      <c r="AK1273" s="429"/>
      <c r="AL1273" s="429"/>
      <c r="AM1273" s="429"/>
      <c r="AN1273" s="429"/>
      <c r="AO1273" s="429"/>
      <c r="AP1273" s="429"/>
      <c r="AQ1273" s="429"/>
      <c r="AR1273" s="429"/>
      <c r="AS1273" s="429"/>
      <c r="AT1273" s="429"/>
      <c r="AU1273" s="429"/>
      <c r="AV1273" s="429"/>
    </row>
    <row r="1274" spans="1:48" s="364" customFormat="1" ht="13.15" customHeight="1" x14ac:dyDescent="0.2">
      <c r="A1274" s="429"/>
      <c r="D1274" s="421"/>
      <c r="F1274" s="422"/>
      <c r="G1274" s="422"/>
      <c r="H1274" s="422"/>
      <c r="I1274" s="422"/>
      <c r="J1274" s="422"/>
      <c r="K1274" s="423"/>
      <c r="M1274" s="429"/>
      <c r="N1274" s="429"/>
      <c r="O1274" s="429"/>
      <c r="P1274" s="429"/>
      <c r="Q1274" s="429"/>
      <c r="R1274" s="429"/>
      <c r="S1274" s="429"/>
      <c r="T1274" s="429"/>
      <c r="U1274" s="429"/>
      <c r="V1274" s="429"/>
      <c r="W1274" s="429"/>
      <c r="X1274" s="429"/>
      <c r="Y1274" s="429"/>
      <c r="Z1274" s="429"/>
      <c r="AA1274" s="429"/>
      <c r="AB1274" s="429"/>
      <c r="AC1274" s="429"/>
      <c r="AD1274" s="429"/>
      <c r="AE1274" s="429"/>
      <c r="AF1274" s="429"/>
      <c r="AG1274" s="429"/>
      <c r="AH1274" s="429"/>
      <c r="AI1274" s="429"/>
      <c r="AJ1274" s="429"/>
      <c r="AK1274" s="429"/>
      <c r="AL1274" s="429"/>
      <c r="AM1274" s="429"/>
      <c r="AN1274" s="429"/>
      <c r="AO1274" s="429"/>
      <c r="AP1274" s="429"/>
      <c r="AQ1274" s="429"/>
      <c r="AR1274" s="429"/>
      <c r="AS1274" s="429"/>
      <c r="AT1274" s="429"/>
      <c r="AU1274" s="429"/>
      <c r="AV1274" s="429"/>
    </row>
    <row r="1275" spans="1:48" s="364" customFormat="1" ht="13.15" customHeight="1" x14ac:dyDescent="0.2">
      <c r="A1275" s="429"/>
      <c r="D1275" s="421"/>
      <c r="F1275" s="422"/>
      <c r="G1275" s="422"/>
      <c r="H1275" s="422"/>
      <c r="I1275" s="422"/>
      <c r="J1275" s="422"/>
      <c r="K1275" s="423"/>
      <c r="M1275" s="429"/>
      <c r="N1275" s="429"/>
      <c r="O1275" s="429"/>
      <c r="P1275" s="429"/>
      <c r="Q1275" s="429"/>
      <c r="R1275" s="429"/>
      <c r="S1275" s="429"/>
      <c r="T1275" s="429"/>
      <c r="U1275" s="429"/>
      <c r="V1275" s="429"/>
      <c r="W1275" s="429"/>
      <c r="X1275" s="429"/>
      <c r="Y1275" s="429"/>
      <c r="Z1275" s="429"/>
      <c r="AA1275" s="429"/>
      <c r="AB1275" s="429"/>
      <c r="AC1275" s="429"/>
      <c r="AD1275" s="429"/>
      <c r="AE1275" s="429"/>
      <c r="AF1275" s="429"/>
      <c r="AG1275" s="429"/>
      <c r="AH1275" s="429"/>
      <c r="AI1275" s="429"/>
      <c r="AJ1275" s="429"/>
      <c r="AK1275" s="429"/>
      <c r="AL1275" s="429"/>
      <c r="AM1275" s="429"/>
      <c r="AN1275" s="429"/>
      <c r="AO1275" s="429"/>
      <c r="AP1275" s="429"/>
      <c r="AQ1275" s="429"/>
      <c r="AR1275" s="429"/>
      <c r="AS1275" s="429"/>
      <c r="AT1275" s="429"/>
      <c r="AU1275" s="429"/>
      <c r="AV1275" s="429"/>
    </row>
    <row r="1276" spans="1:48" s="364" customFormat="1" ht="13.15" customHeight="1" x14ac:dyDescent="0.2">
      <c r="A1276" s="429"/>
      <c r="D1276" s="421"/>
      <c r="F1276" s="422"/>
      <c r="G1276" s="422"/>
      <c r="H1276" s="422"/>
      <c r="I1276" s="422"/>
      <c r="J1276" s="422"/>
      <c r="K1276" s="423"/>
      <c r="M1276" s="429"/>
      <c r="N1276" s="429"/>
      <c r="O1276" s="429"/>
      <c r="P1276" s="429"/>
      <c r="Q1276" s="429"/>
      <c r="R1276" s="429"/>
      <c r="S1276" s="429"/>
      <c r="T1276" s="429"/>
      <c r="U1276" s="429"/>
      <c r="V1276" s="429"/>
      <c r="W1276" s="429"/>
      <c r="X1276" s="429"/>
      <c r="Y1276" s="429"/>
      <c r="Z1276" s="429"/>
      <c r="AA1276" s="429"/>
      <c r="AB1276" s="429"/>
      <c r="AC1276" s="429"/>
      <c r="AD1276" s="429"/>
      <c r="AE1276" s="429"/>
      <c r="AF1276" s="429"/>
      <c r="AG1276" s="429"/>
      <c r="AH1276" s="429"/>
      <c r="AI1276" s="429"/>
      <c r="AJ1276" s="429"/>
      <c r="AK1276" s="429"/>
      <c r="AL1276" s="429"/>
      <c r="AM1276" s="429"/>
      <c r="AN1276" s="429"/>
      <c r="AO1276" s="429"/>
      <c r="AP1276" s="429"/>
      <c r="AQ1276" s="429"/>
      <c r="AR1276" s="429"/>
      <c r="AS1276" s="429"/>
      <c r="AT1276" s="429"/>
      <c r="AU1276" s="429"/>
      <c r="AV1276" s="429"/>
    </row>
    <row r="1277" spans="1:48" s="364" customFormat="1" ht="13.15" customHeight="1" x14ac:dyDescent="0.2">
      <c r="A1277" s="429"/>
      <c r="D1277" s="421"/>
      <c r="F1277" s="422"/>
      <c r="G1277" s="422"/>
      <c r="H1277" s="422"/>
      <c r="I1277" s="422"/>
      <c r="J1277" s="422"/>
      <c r="K1277" s="423"/>
      <c r="M1277" s="429"/>
      <c r="N1277" s="429"/>
      <c r="O1277" s="429"/>
      <c r="P1277" s="429"/>
      <c r="Q1277" s="429"/>
      <c r="R1277" s="429"/>
      <c r="S1277" s="429"/>
      <c r="T1277" s="429"/>
      <c r="U1277" s="429"/>
      <c r="V1277" s="429"/>
      <c r="W1277" s="429"/>
      <c r="X1277" s="429"/>
      <c r="Y1277" s="429"/>
      <c r="Z1277" s="429"/>
      <c r="AA1277" s="429"/>
      <c r="AB1277" s="429"/>
      <c r="AC1277" s="429"/>
      <c r="AD1277" s="429"/>
      <c r="AE1277" s="429"/>
      <c r="AF1277" s="429"/>
      <c r="AG1277" s="429"/>
      <c r="AH1277" s="429"/>
      <c r="AI1277" s="429"/>
      <c r="AJ1277" s="429"/>
      <c r="AK1277" s="429"/>
      <c r="AL1277" s="429"/>
      <c r="AM1277" s="429"/>
      <c r="AN1277" s="429"/>
      <c r="AO1277" s="429"/>
      <c r="AP1277" s="429"/>
      <c r="AQ1277" s="429"/>
      <c r="AR1277" s="429"/>
      <c r="AS1277" s="429"/>
      <c r="AT1277" s="429"/>
      <c r="AU1277" s="429"/>
      <c r="AV1277" s="429"/>
    </row>
    <row r="1278" spans="1:48" s="364" customFormat="1" ht="13.15" customHeight="1" x14ac:dyDescent="0.2">
      <c r="A1278" s="429"/>
      <c r="D1278" s="421"/>
      <c r="F1278" s="422"/>
      <c r="G1278" s="422"/>
      <c r="H1278" s="422"/>
      <c r="I1278" s="422"/>
      <c r="J1278" s="422"/>
      <c r="K1278" s="423"/>
      <c r="M1278" s="429"/>
      <c r="N1278" s="429"/>
      <c r="O1278" s="429"/>
      <c r="P1278" s="429"/>
      <c r="Q1278" s="429"/>
      <c r="R1278" s="429"/>
      <c r="S1278" s="429"/>
      <c r="T1278" s="429"/>
      <c r="U1278" s="429"/>
      <c r="V1278" s="429"/>
      <c r="W1278" s="429"/>
      <c r="X1278" s="429"/>
      <c r="Y1278" s="429"/>
      <c r="Z1278" s="429"/>
      <c r="AA1278" s="429"/>
      <c r="AB1278" s="429"/>
      <c r="AC1278" s="429"/>
      <c r="AD1278" s="429"/>
      <c r="AE1278" s="429"/>
      <c r="AF1278" s="429"/>
      <c r="AG1278" s="429"/>
      <c r="AH1278" s="429"/>
      <c r="AI1278" s="429"/>
      <c r="AJ1278" s="429"/>
      <c r="AK1278" s="429"/>
      <c r="AL1278" s="429"/>
      <c r="AM1278" s="429"/>
      <c r="AN1278" s="429"/>
      <c r="AO1278" s="429"/>
      <c r="AP1278" s="429"/>
      <c r="AQ1278" s="429"/>
      <c r="AR1278" s="429"/>
      <c r="AS1278" s="429"/>
      <c r="AT1278" s="429"/>
      <c r="AU1278" s="429"/>
      <c r="AV1278" s="429"/>
    </row>
    <row r="1279" spans="1:48" s="364" customFormat="1" ht="13.15" customHeight="1" x14ac:dyDescent="0.2">
      <c r="A1279" s="429"/>
      <c r="D1279" s="421"/>
      <c r="F1279" s="422"/>
      <c r="G1279" s="422"/>
      <c r="H1279" s="422"/>
      <c r="I1279" s="422"/>
      <c r="J1279" s="422"/>
      <c r="K1279" s="423"/>
      <c r="M1279" s="429"/>
      <c r="N1279" s="429"/>
      <c r="O1279" s="429"/>
      <c r="P1279" s="429"/>
      <c r="Q1279" s="429"/>
      <c r="R1279" s="429"/>
      <c r="S1279" s="429"/>
      <c r="T1279" s="429"/>
      <c r="U1279" s="429"/>
      <c r="V1279" s="429"/>
      <c r="W1279" s="429"/>
      <c r="X1279" s="429"/>
      <c r="Y1279" s="429"/>
      <c r="Z1279" s="429"/>
      <c r="AA1279" s="429"/>
      <c r="AB1279" s="429"/>
      <c r="AC1279" s="429"/>
      <c r="AD1279" s="429"/>
      <c r="AE1279" s="429"/>
      <c r="AF1279" s="429"/>
      <c r="AG1279" s="429"/>
      <c r="AH1279" s="429"/>
      <c r="AI1279" s="429"/>
      <c r="AJ1279" s="429"/>
      <c r="AK1279" s="429"/>
      <c r="AL1279" s="429"/>
      <c r="AM1279" s="429"/>
      <c r="AN1279" s="429"/>
      <c r="AO1279" s="429"/>
      <c r="AP1279" s="429"/>
      <c r="AQ1279" s="429"/>
      <c r="AR1279" s="429"/>
      <c r="AS1279" s="429"/>
      <c r="AT1279" s="429"/>
      <c r="AU1279" s="429"/>
      <c r="AV1279" s="429"/>
    </row>
    <row r="1280" spans="1:48" s="364" customFormat="1" ht="13.15" customHeight="1" x14ac:dyDescent="0.2">
      <c r="A1280" s="429"/>
      <c r="D1280" s="421"/>
      <c r="F1280" s="422"/>
      <c r="G1280" s="422"/>
      <c r="H1280" s="422"/>
      <c r="I1280" s="422"/>
      <c r="J1280" s="422"/>
      <c r="K1280" s="423"/>
      <c r="M1280" s="429"/>
      <c r="N1280" s="429"/>
      <c r="O1280" s="429"/>
      <c r="P1280" s="429"/>
      <c r="Q1280" s="429"/>
      <c r="R1280" s="429"/>
      <c r="S1280" s="429"/>
      <c r="T1280" s="429"/>
      <c r="U1280" s="429"/>
      <c r="V1280" s="429"/>
      <c r="W1280" s="429"/>
      <c r="X1280" s="429"/>
      <c r="Y1280" s="429"/>
      <c r="Z1280" s="429"/>
      <c r="AA1280" s="429"/>
      <c r="AB1280" s="429"/>
      <c r="AC1280" s="429"/>
      <c r="AD1280" s="429"/>
      <c r="AE1280" s="429"/>
      <c r="AF1280" s="429"/>
      <c r="AG1280" s="429"/>
      <c r="AH1280" s="429"/>
      <c r="AI1280" s="429"/>
      <c r="AJ1280" s="429"/>
      <c r="AK1280" s="429"/>
      <c r="AL1280" s="429"/>
      <c r="AM1280" s="429"/>
      <c r="AN1280" s="429"/>
      <c r="AO1280" s="429"/>
      <c r="AP1280" s="429"/>
      <c r="AQ1280" s="429"/>
      <c r="AR1280" s="429"/>
      <c r="AS1280" s="429"/>
      <c r="AT1280" s="429"/>
      <c r="AU1280" s="429"/>
      <c r="AV1280" s="429"/>
    </row>
    <row r="1281" spans="2:12" ht="13.15" customHeight="1" x14ac:dyDescent="0.2">
      <c r="B1281" s="364"/>
      <c r="C1281" s="364"/>
      <c r="D1281" s="421"/>
      <c r="E1281" s="364"/>
      <c r="F1281" s="422"/>
      <c r="G1281" s="422"/>
      <c r="H1281" s="422"/>
      <c r="I1281" s="422"/>
      <c r="J1281" s="422"/>
      <c r="K1281" s="423"/>
      <c r="L1281" s="364"/>
    </row>
    <row r="1282" spans="2:12" ht="13.15" customHeight="1" x14ac:dyDescent="0.2">
      <c r="B1282" s="364"/>
      <c r="C1282" s="364"/>
      <c r="D1282" s="421"/>
      <c r="E1282" s="364"/>
      <c r="F1282" s="422"/>
      <c r="G1282" s="422"/>
      <c r="H1282" s="422"/>
      <c r="I1282" s="422"/>
      <c r="J1282" s="422"/>
      <c r="K1282" s="423"/>
      <c r="L1282" s="364"/>
    </row>
    <row r="1283" spans="2:12" ht="13.15" customHeight="1" x14ac:dyDescent="0.2">
      <c r="B1283" s="364"/>
      <c r="C1283" s="364"/>
      <c r="D1283" s="421"/>
      <c r="E1283" s="364"/>
      <c r="F1283" s="422"/>
      <c r="G1283" s="422"/>
      <c r="H1283" s="422"/>
      <c r="I1283" s="422"/>
      <c r="J1283" s="422"/>
      <c r="K1283" s="423"/>
      <c r="L1283" s="364"/>
    </row>
    <row r="1284" spans="2:12" ht="13.15" customHeight="1" x14ac:dyDescent="0.2">
      <c r="B1284" s="364"/>
      <c r="C1284" s="364"/>
      <c r="D1284" s="421"/>
      <c r="E1284" s="364"/>
      <c r="F1284" s="422"/>
      <c r="G1284" s="422"/>
      <c r="H1284" s="422"/>
      <c r="I1284" s="422"/>
      <c r="J1284" s="422"/>
      <c r="K1284" s="423"/>
      <c r="L1284" s="364"/>
    </row>
    <row r="1285" spans="2:12" ht="13.15" customHeight="1" x14ac:dyDescent="0.2">
      <c r="B1285" s="364"/>
      <c r="C1285" s="364"/>
      <c r="D1285" s="421"/>
      <c r="E1285" s="364"/>
      <c r="F1285" s="422"/>
      <c r="G1285" s="422"/>
      <c r="H1285" s="422"/>
      <c r="I1285" s="422"/>
      <c r="J1285" s="422"/>
      <c r="K1285" s="423"/>
      <c r="L1285" s="364"/>
    </row>
    <row r="1286" spans="2:12" ht="13.15" customHeight="1" x14ac:dyDescent="0.2">
      <c r="B1286" s="364"/>
      <c r="C1286" s="364"/>
      <c r="D1286" s="421"/>
      <c r="E1286" s="364"/>
      <c r="F1286" s="422"/>
      <c r="G1286" s="422"/>
      <c r="H1286" s="422"/>
      <c r="I1286" s="422"/>
      <c r="J1286" s="422"/>
      <c r="K1286" s="423"/>
      <c r="L1286" s="364"/>
    </row>
    <row r="1287" spans="2:12" ht="13.15" customHeight="1" x14ac:dyDescent="0.2">
      <c r="B1287" s="364"/>
      <c r="C1287" s="364"/>
      <c r="D1287" s="421"/>
      <c r="E1287" s="364"/>
      <c r="F1287" s="422"/>
      <c r="G1287" s="422"/>
      <c r="H1287" s="422"/>
      <c r="I1287" s="422"/>
      <c r="J1287" s="422"/>
      <c r="K1287" s="423"/>
      <c r="L1287" s="364"/>
    </row>
    <row r="1288" spans="2:12" ht="13.15" customHeight="1" x14ac:dyDescent="0.2">
      <c r="B1288" s="364"/>
      <c r="C1288" s="364"/>
      <c r="D1288" s="421"/>
      <c r="E1288" s="364"/>
      <c r="F1288" s="422"/>
      <c r="G1288" s="422"/>
      <c r="H1288" s="422"/>
      <c r="I1288" s="422"/>
      <c r="J1288" s="422"/>
      <c r="K1288" s="423"/>
      <c r="L1288" s="364"/>
    </row>
    <row r="1289" spans="2:12" ht="13.15" customHeight="1" x14ac:dyDescent="0.2">
      <c r="B1289" s="364"/>
      <c r="C1289" s="364"/>
      <c r="D1289" s="421"/>
      <c r="E1289" s="364"/>
      <c r="F1289" s="422"/>
      <c r="G1289" s="422"/>
      <c r="H1289" s="422"/>
      <c r="I1289" s="422"/>
      <c r="J1289" s="422"/>
      <c r="K1289" s="423"/>
      <c r="L1289" s="364"/>
    </row>
    <row r="1290" spans="2:12" ht="13.15" customHeight="1" x14ac:dyDescent="0.2">
      <c r="B1290" s="364"/>
      <c r="C1290" s="364"/>
      <c r="D1290" s="421"/>
      <c r="E1290" s="364"/>
      <c r="F1290" s="422"/>
      <c r="G1290" s="422"/>
      <c r="H1290" s="422"/>
      <c r="I1290" s="422"/>
      <c r="J1290" s="422"/>
      <c r="K1290" s="423"/>
      <c r="L1290" s="364"/>
    </row>
    <row r="1291" spans="2:12" ht="13.15" customHeight="1" x14ac:dyDescent="0.2">
      <c r="B1291" s="364"/>
      <c r="C1291" s="364"/>
      <c r="D1291" s="421"/>
      <c r="E1291" s="364"/>
      <c r="F1291" s="422"/>
      <c r="G1291" s="422"/>
      <c r="H1291" s="422"/>
      <c r="I1291" s="422"/>
      <c r="J1291" s="422"/>
      <c r="K1291" s="423"/>
      <c r="L1291" s="364"/>
    </row>
    <row r="1292" spans="2:12" ht="13.15" customHeight="1" x14ac:dyDescent="0.2">
      <c r="B1292" s="364"/>
      <c r="C1292" s="364"/>
      <c r="D1292" s="421"/>
      <c r="E1292" s="364"/>
      <c r="F1292" s="422"/>
      <c r="G1292" s="422"/>
      <c r="H1292" s="422"/>
      <c r="I1292" s="422"/>
      <c r="J1292" s="422"/>
      <c r="K1292" s="423"/>
      <c r="L1292" s="364"/>
    </row>
    <row r="1293" spans="2:12" ht="13.15" customHeight="1" x14ac:dyDescent="0.2">
      <c r="B1293" s="364"/>
      <c r="C1293" s="364"/>
      <c r="D1293" s="421"/>
      <c r="E1293" s="364"/>
      <c r="F1293" s="422"/>
      <c r="G1293" s="422"/>
      <c r="H1293" s="422"/>
      <c r="I1293" s="422"/>
      <c r="J1293" s="422"/>
      <c r="K1293" s="423"/>
      <c r="L1293" s="364"/>
    </row>
    <row r="1294" spans="2:12" ht="13.15" customHeight="1" x14ac:dyDescent="0.2">
      <c r="B1294" s="364"/>
      <c r="C1294" s="364"/>
      <c r="D1294" s="421"/>
      <c r="E1294" s="364"/>
      <c r="F1294" s="422"/>
      <c r="G1294" s="422"/>
      <c r="H1294" s="422"/>
      <c r="I1294" s="422"/>
      <c r="J1294" s="422"/>
      <c r="K1294" s="423"/>
      <c r="L1294" s="364"/>
    </row>
    <row r="1295" spans="2:12" ht="13.15" customHeight="1" x14ac:dyDescent="0.2">
      <c r="B1295" s="364"/>
      <c r="C1295" s="364"/>
      <c r="D1295" s="421"/>
      <c r="E1295" s="364"/>
      <c r="F1295" s="422"/>
      <c r="G1295" s="422"/>
      <c r="H1295" s="422"/>
      <c r="I1295" s="422"/>
      <c r="J1295" s="422"/>
      <c r="K1295" s="423"/>
      <c r="L1295" s="364"/>
    </row>
    <row r="1296" spans="2:12" ht="13.15" customHeight="1" x14ac:dyDescent="0.2">
      <c r="B1296" s="364"/>
      <c r="C1296" s="364"/>
      <c r="D1296" s="421"/>
      <c r="E1296" s="364"/>
      <c r="F1296" s="422"/>
      <c r="G1296" s="422"/>
      <c r="H1296" s="422"/>
      <c r="I1296" s="422"/>
      <c r="J1296" s="422"/>
      <c r="K1296" s="423"/>
      <c r="L1296" s="364"/>
    </row>
    <row r="1297" spans="2:12" ht="13.15" customHeight="1" x14ac:dyDescent="0.2">
      <c r="B1297" s="364"/>
      <c r="C1297" s="364"/>
      <c r="D1297" s="421"/>
      <c r="E1297" s="364"/>
      <c r="F1297" s="422"/>
      <c r="G1297" s="422"/>
      <c r="H1297" s="422"/>
      <c r="I1297" s="422"/>
      <c r="J1297" s="422"/>
      <c r="K1297" s="423"/>
      <c r="L1297" s="364"/>
    </row>
    <row r="1298" spans="2:12" ht="13.15" customHeight="1" x14ac:dyDescent="0.2">
      <c r="B1298" s="364"/>
      <c r="C1298" s="364"/>
      <c r="D1298" s="421"/>
      <c r="E1298" s="364"/>
      <c r="F1298" s="422"/>
      <c r="G1298" s="422"/>
      <c r="H1298" s="422"/>
      <c r="I1298" s="422"/>
      <c r="J1298" s="422"/>
      <c r="K1298" s="423"/>
      <c r="L1298" s="364"/>
    </row>
    <row r="1299" spans="2:12" ht="13.15" customHeight="1" x14ac:dyDescent="0.2">
      <c r="B1299" s="364"/>
      <c r="C1299" s="364"/>
      <c r="D1299" s="421"/>
      <c r="E1299" s="364"/>
      <c r="F1299" s="422"/>
      <c r="G1299" s="422"/>
      <c r="H1299" s="422"/>
      <c r="I1299" s="422"/>
      <c r="J1299" s="422"/>
      <c r="K1299" s="423"/>
      <c r="L1299" s="364"/>
    </row>
  </sheetData>
  <sheetProtection algorithmName="SHA-512" hashValue="dW1JYFnx7jcNOjN02WgiSx9RgDBhIVldrN5EMoo1BZMnBnTDjOI6lgbneg59IuCss4NqAfvu6BB4HgiiBl21ew==" saltValue="UEUrrRUhghm8uKwgESY3FQ==" spinCount="100000" sheet="1" objects="1" scenarios="1"/>
  <pageMargins left="0.70866141732283472" right="0.70866141732283472" top="0.74803149606299213" bottom="0.74803149606299213" header="0.31496062992125984" footer="0.31496062992125984"/>
  <pageSetup paperSize="9" scale="66" orientation="portrait" r:id="rId1"/>
  <headerFooter>
    <oddHeader>&amp;L&amp;"Arial,Vet"&amp;F&amp;R&amp;"Arial,Vet"&amp;A</oddHeader>
    <oddFooter>&amp;L&amp;"Arial,Vet"keizer / goedhart&amp;C&amp;"Arial,Vet"pagina &amp;P&amp;R&amp;"Arial,Vet"&amp;D</oddFooter>
  </headerFooter>
  <rowBreaks count="1" manualBreakCount="1">
    <brk id="116" min="1" max="1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214"/>
  <sheetViews>
    <sheetView zoomScale="70" zoomScaleNormal="70" workbookViewId="0">
      <selection activeCell="B2" sqref="B2"/>
    </sheetView>
  </sheetViews>
  <sheetFormatPr defaultColWidth="9.140625" defaultRowHeight="12.75" x14ac:dyDescent="0.2"/>
  <cols>
    <col min="1" max="1" width="3.7109375" style="452" customWidth="1"/>
    <col min="2" max="2" width="2.7109375" style="452" customWidth="1"/>
    <col min="3" max="9" width="9.7109375" style="452" customWidth="1"/>
    <col min="10" max="10" width="2.7109375" style="452" customWidth="1"/>
    <col min="11" max="17" width="9.7109375" style="452" customWidth="1"/>
    <col min="18" max="18" width="2.7109375" style="452" customWidth="1"/>
    <col min="19" max="16384" width="9.140625" style="452"/>
  </cols>
  <sheetData>
    <row r="1" spans="2:18" ht="12.75" customHeight="1" x14ac:dyDescent="0.2"/>
    <row r="2" spans="2:18" ht="13.15" customHeight="1" x14ac:dyDescent="0.2">
      <c r="B2" s="453"/>
      <c r="C2" s="454"/>
      <c r="D2" s="454"/>
      <c r="E2" s="454"/>
      <c r="F2" s="454"/>
      <c r="G2" s="454"/>
      <c r="H2" s="454"/>
      <c r="I2" s="454"/>
      <c r="J2" s="454"/>
      <c r="K2" s="454"/>
      <c r="L2" s="454"/>
      <c r="M2" s="454"/>
      <c r="N2" s="454"/>
      <c r="O2" s="454"/>
      <c r="P2" s="454"/>
      <c r="Q2" s="454"/>
      <c r="R2" s="455"/>
    </row>
    <row r="3" spans="2:18" ht="13.15" customHeight="1" x14ac:dyDescent="0.2">
      <c r="B3" s="456"/>
      <c r="C3" s="457"/>
      <c r="D3" s="457"/>
      <c r="E3" s="457"/>
      <c r="F3" s="457"/>
      <c r="G3" s="457"/>
      <c r="H3" s="457"/>
      <c r="I3" s="457"/>
      <c r="J3" s="457"/>
      <c r="K3" s="457"/>
      <c r="L3" s="457"/>
      <c r="M3" s="457"/>
      <c r="N3" s="457"/>
      <c r="O3" s="457"/>
      <c r="P3" s="457"/>
      <c r="Q3" s="457"/>
      <c r="R3" s="458"/>
    </row>
    <row r="4" spans="2:18" s="462" customFormat="1" ht="18.75" x14ac:dyDescent="0.3">
      <c r="B4" s="459"/>
      <c r="C4" s="648" t="s">
        <v>651</v>
      </c>
      <c r="D4" s="460"/>
      <c r="E4" s="460"/>
      <c r="F4" s="460"/>
      <c r="G4" s="460"/>
      <c r="H4" s="460"/>
      <c r="I4" s="460"/>
      <c r="J4" s="460"/>
      <c r="K4" s="460"/>
      <c r="L4" s="460"/>
      <c r="M4" s="460"/>
      <c r="N4" s="460"/>
      <c r="O4" s="460"/>
      <c r="P4" s="460"/>
      <c r="Q4" s="460"/>
      <c r="R4" s="461"/>
    </row>
    <row r="5" spans="2:18" s="462" customFormat="1" ht="18.75" x14ac:dyDescent="0.3">
      <c r="B5" s="459"/>
      <c r="C5" s="463" t="str">
        <f>+'geg ll'!G8</f>
        <v>Voorbeeld SWV PO Passend Onderwijs Noord-Kennemerland</v>
      </c>
      <c r="D5" s="460"/>
      <c r="E5" s="460"/>
      <c r="F5" s="460"/>
      <c r="G5" s="460"/>
      <c r="H5" s="460"/>
      <c r="I5" s="460"/>
      <c r="J5" s="460"/>
      <c r="K5" s="460"/>
      <c r="L5" s="460"/>
      <c r="M5" s="460"/>
      <c r="N5" s="460"/>
      <c r="O5" s="460"/>
      <c r="P5" s="460"/>
      <c r="Q5" s="460"/>
      <c r="R5" s="461"/>
    </row>
    <row r="6" spans="2:18" ht="13.15" customHeight="1" x14ac:dyDescent="0.2">
      <c r="B6" s="456"/>
      <c r="C6" s="457"/>
      <c r="D6" s="457"/>
      <c r="E6" s="457"/>
      <c r="F6" s="457"/>
      <c r="G6" s="457"/>
      <c r="H6" s="457"/>
      <c r="I6" s="457"/>
      <c r="J6" s="457"/>
      <c r="K6" s="457"/>
      <c r="L6" s="457"/>
      <c r="M6" s="457"/>
      <c r="N6" s="457"/>
      <c r="O6" s="457"/>
      <c r="P6" s="457"/>
      <c r="Q6" s="457"/>
      <c r="R6" s="458"/>
    </row>
    <row r="7" spans="2:18" ht="13.15" customHeight="1" x14ac:dyDescent="0.2">
      <c r="B7" s="456"/>
      <c r="C7" s="457"/>
      <c r="D7" s="457"/>
      <c r="E7" s="457"/>
      <c r="F7" s="457"/>
      <c r="G7" s="457"/>
      <c r="H7" s="457"/>
      <c r="I7" s="457"/>
      <c r="J7" s="457"/>
      <c r="K7" s="457"/>
      <c r="L7" s="457"/>
      <c r="M7" s="457"/>
      <c r="N7" s="457"/>
      <c r="O7" s="457"/>
      <c r="P7" s="457"/>
      <c r="Q7" s="457"/>
      <c r="R7" s="458"/>
    </row>
    <row r="8" spans="2:18" ht="13.15" customHeight="1" x14ac:dyDescent="0.2">
      <c r="B8" s="456"/>
      <c r="C8" s="457"/>
      <c r="D8" s="457"/>
      <c r="E8" s="457"/>
      <c r="F8" s="457"/>
      <c r="G8" s="457"/>
      <c r="H8" s="457"/>
      <c r="I8" s="457"/>
      <c r="J8" s="457"/>
      <c r="K8" s="457"/>
      <c r="L8" s="457"/>
      <c r="M8" s="457"/>
      <c r="N8" s="457"/>
      <c r="O8" s="457"/>
      <c r="P8" s="457"/>
      <c r="Q8" s="457"/>
      <c r="R8" s="458"/>
    </row>
    <row r="9" spans="2:18" ht="13.15" customHeight="1" x14ac:dyDescent="0.2">
      <c r="B9" s="456"/>
      <c r="C9" s="457"/>
      <c r="D9" s="457"/>
      <c r="E9" s="457"/>
      <c r="F9" s="457"/>
      <c r="G9" s="457"/>
      <c r="H9" s="457"/>
      <c r="I9" s="457"/>
      <c r="J9" s="457"/>
      <c r="K9" s="457"/>
      <c r="L9" s="457"/>
      <c r="M9" s="457"/>
      <c r="N9" s="457"/>
      <c r="O9" s="457"/>
      <c r="P9" s="457"/>
      <c r="Q9" s="457"/>
      <c r="R9" s="458"/>
    </row>
    <row r="10" spans="2:18" ht="13.15" customHeight="1" x14ac:dyDescent="0.2">
      <c r="B10" s="456"/>
      <c r="C10" s="457"/>
      <c r="D10" s="457"/>
      <c r="E10" s="457"/>
      <c r="F10" s="457"/>
      <c r="G10" s="457"/>
      <c r="H10" s="457"/>
      <c r="I10" s="457"/>
      <c r="J10" s="457"/>
      <c r="K10" s="457"/>
      <c r="L10" s="457"/>
      <c r="M10" s="457"/>
      <c r="N10" s="457"/>
      <c r="O10" s="457"/>
      <c r="P10" s="457"/>
      <c r="Q10" s="457"/>
      <c r="R10" s="458"/>
    </row>
    <row r="11" spans="2:18" ht="13.15" customHeight="1" x14ac:dyDescent="0.2">
      <c r="B11" s="456"/>
      <c r="C11" s="457"/>
      <c r="D11" s="457"/>
      <c r="E11" s="457"/>
      <c r="F11" s="457"/>
      <c r="G11" s="457"/>
      <c r="H11" s="457"/>
      <c r="I11" s="457"/>
      <c r="J11" s="457"/>
      <c r="K11" s="457"/>
      <c r="L11" s="457"/>
      <c r="M11" s="457"/>
      <c r="N11" s="457"/>
      <c r="O11" s="457"/>
      <c r="P11" s="457"/>
      <c r="Q11" s="457"/>
      <c r="R11" s="458"/>
    </row>
    <row r="12" spans="2:18" ht="13.15" customHeight="1" x14ac:dyDescent="0.2">
      <c r="B12" s="456"/>
      <c r="C12" s="457"/>
      <c r="D12" s="457"/>
      <c r="E12" s="457"/>
      <c r="F12" s="457"/>
      <c r="G12" s="457"/>
      <c r="H12" s="457"/>
      <c r="I12" s="457"/>
      <c r="J12" s="457"/>
      <c r="K12" s="457"/>
      <c r="L12" s="457"/>
      <c r="M12" s="457"/>
      <c r="N12" s="457"/>
      <c r="O12" s="457"/>
      <c r="P12" s="457"/>
      <c r="Q12" s="457"/>
      <c r="R12" s="458"/>
    </row>
    <row r="13" spans="2:18" ht="13.15" customHeight="1" x14ac:dyDescent="0.2">
      <c r="B13" s="456"/>
      <c r="C13" s="457"/>
      <c r="D13" s="457"/>
      <c r="E13" s="457"/>
      <c r="F13" s="457"/>
      <c r="G13" s="457"/>
      <c r="H13" s="457"/>
      <c r="I13" s="457"/>
      <c r="J13" s="457"/>
      <c r="K13" s="457"/>
      <c r="L13" s="457"/>
      <c r="M13" s="457"/>
      <c r="N13" s="457"/>
      <c r="O13" s="457"/>
      <c r="P13" s="457"/>
      <c r="Q13" s="457"/>
      <c r="R13" s="458"/>
    </row>
    <row r="14" spans="2:18" ht="13.15" customHeight="1" x14ac:dyDescent="0.2">
      <c r="B14" s="456"/>
      <c r="C14" s="457"/>
      <c r="D14" s="457"/>
      <c r="E14" s="457"/>
      <c r="F14" s="457"/>
      <c r="G14" s="457"/>
      <c r="H14" s="457"/>
      <c r="I14" s="457"/>
      <c r="J14" s="457"/>
      <c r="K14" s="457"/>
      <c r="L14" s="457"/>
      <c r="M14" s="457"/>
      <c r="N14" s="457"/>
      <c r="O14" s="457"/>
      <c r="P14" s="457"/>
      <c r="Q14" s="457"/>
      <c r="R14" s="458"/>
    </row>
    <row r="15" spans="2:18" ht="13.15" customHeight="1" x14ac:dyDescent="0.2">
      <c r="B15" s="456"/>
      <c r="C15" s="457"/>
      <c r="D15" s="457"/>
      <c r="E15" s="457"/>
      <c r="F15" s="457"/>
      <c r="G15" s="457"/>
      <c r="H15" s="457"/>
      <c r="I15" s="457"/>
      <c r="J15" s="457"/>
      <c r="K15" s="457"/>
      <c r="L15" s="457"/>
      <c r="M15" s="457"/>
      <c r="N15" s="457"/>
      <c r="O15" s="457"/>
      <c r="P15" s="457"/>
      <c r="Q15" s="457"/>
      <c r="R15" s="458"/>
    </row>
    <row r="16" spans="2:18" ht="13.15" customHeight="1" x14ac:dyDescent="0.2">
      <c r="B16" s="456"/>
      <c r="C16" s="457"/>
      <c r="D16" s="457"/>
      <c r="E16" s="457"/>
      <c r="F16" s="457"/>
      <c r="G16" s="457"/>
      <c r="H16" s="457"/>
      <c r="I16" s="457"/>
      <c r="J16" s="457"/>
      <c r="K16" s="457"/>
      <c r="L16" s="457"/>
      <c r="M16" s="457"/>
      <c r="N16" s="457"/>
      <c r="O16" s="457"/>
      <c r="P16" s="457"/>
      <c r="Q16" s="457"/>
      <c r="R16" s="458"/>
    </row>
    <row r="17" spans="2:18" ht="13.15" customHeight="1" x14ac:dyDescent="0.2">
      <c r="B17" s="456"/>
      <c r="C17" s="457"/>
      <c r="D17" s="457"/>
      <c r="E17" s="457"/>
      <c r="F17" s="457"/>
      <c r="G17" s="457"/>
      <c r="H17" s="457"/>
      <c r="I17" s="457"/>
      <c r="J17" s="457"/>
      <c r="K17" s="457"/>
      <c r="L17" s="457"/>
      <c r="M17" s="457"/>
      <c r="N17" s="457"/>
      <c r="O17" s="457"/>
      <c r="P17" s="457"/>
      <c r="Q17" s="457"/>
      <c r="R17" s="458"/>
    </row>
    <row r="18" spans="2:18" ht="13.15" customHeight="1" x14ac:dyDescent="0.2">
      <c r="B18" s="456"/>
      <c r="C18" s="457"/>
      <c r="D18" s="457"/>
      <c r="E18" s="457"/>
      <c r="F18" s="457"/>
      <c r="G18" s="457"/>
      <c r="H18" s="457"/>
      <c r="I18" s="457"/>
      <c r="J18" s="457"/>
      <c r="K18" s="457"/>
      <c r="L18" s="457"/>
      <c r="M18" s="457"/>
      <c r="N18" s="457"/>
      <c r="O18" s="457"/>
      <c r="P18" s="457"/>
      <c r="Q18" s="457"/>
      <c r="R18" s="458"/>
    </row>
    <row r="19" spans="2:18" ht="13.15" customHeight="1" x14ac:dyDescent="0.2">
      <c r="B19" s="456"/>
      <c r="C19" s="457"/>
      <c r="D19" s="457"/>
      <c r="E19" s="457"/>
      <c r="F19" s="457"/>
      <c r="G19" s="457"/>
      <c r="H19" s="457"/>
      <c r="I19" s="457"/>
      <c r="J19" s="457"/>
      <c r="K19" s="457"/>
      <c r="L19" s="457"/>
      <c r="M19" s="457"/>
      <c r="N19" s="457"/>
      <c r="O19" s="457"/>
      <c r="P19" s="457"/>
      <c r="Q19" s="457"/>
      <c r="R19" s="458"/>
    </row>
    <row r="20" spans="2:18" ht="13.15" customHeight="1" x14ac:dyDescent="0.2">
      <c r="B20" s="456"/>
      <c r="C20" s="457"/>
      <c r="D20" s="457"/>
      <c r="E20" s="457"/>
      <c r="F20" s="457"/>
      <c r="G20" s="457"/>
      <c r="H20" s="457"/>
      <c r="I20" s="457"/>
      <c r="J20" s="457"/>
      <c r="K20" s="457"/>
      <c r="L20" s="457"/>
      <c r="M20" s="457"/>
      <c r="N20" s="457"/>
      <c r="O20" s="457"/>
      <c r="P20" s="457"/>
      <c r="Q20" s="457"/>
      <c r="R20" s="458"/>
    </row>
    <row r="21" spans="2:18" ht="13.15" customHeight="1" x14ac:dyDescent="0.2">
      <c r="B21" s="456"/>
      <c r="C21" s="457"/>
      <c r="D21" s="457"/>
      <c r="E21" s="457"/>
      <c r="F21" s="457"/>
      <c r="G21" s="457"/>
      <c r="H21" s="457"/>
      <c r="I21" s="457"/>
      <c r="J21" s="457"/>
      <c r="K21" s="457"/>
      <c r="L21" s="457"/>
      <c r="M21" s="457"/>
      <c r="N21" s="457"/>
      <c r="O21" s="457"/>
      <c r="P21" s="457"/>
      <c r="Q21" s="457"/>
      <c r="R21" s="458"/>
    </row>
    <row r="22" spans="2:18" ht="13.15" customHeight="1" x14ac:dyDescent="0.2">
      <c r="B22" s="456"/>
      <c r="C22" s="457"/>
      <c r="D22" s="457"/>
      <c r="E22" s="457"/>
      <c r="F22" s="457"/>
      <c r="G22" s="457"/>
      <c r="H22" s="457"/>
      <c r="I22" s="457"/>
      <c r="J22" s="457"/>
      <c r="K22" s="457"/>
      <c r="L22" s="457"/>
      <c r="M22" s="457"/>
      <c r="N22" s="457"/>
      <c r="O22" s="457"/>
      <c r="P22" s="457"/>
      <c r="Q22" s="457"/>
      <c r="R22" s="458"/>
    </row>
    <row r="23" spans="2:18" ht="13.15" customHeight="1" x14ac:dyDescent="0.2">
      <c r="B23" s="456"/>
      <c r="C23" s="457"/>
      <c r="D23" s="457"/>
      <c r="E23" s="457"/>
      <c r="F23" s="457"/>
      <c r="G23" s="457"/>
      <c r="H23" s="457"/>
      <c r="I23" s="457"/>
      <c r="J23" s="457"/>
      <c r="K23" s="457"/>
      <c r="L23" s="457"/>
      <c r="M23" s="457"/>
      <c r="N23" s="457"/>
      <c r="O23" s="457"/>
      <c r="P23" s="457"/>
      <c r="Q23" s="457"/>
      <c r="R23" s="458"/>
    </row>
    <row r="24" spans="2:18" ht="13.15" customHeight="1" x14ac:dyDescent="0.2">
      <c r="B24" s="456"/>
      <c r="C24" s="457"/>
      <c r="D24" s="457"/>
      <c r="E24" s="457"/>
      <c r="F24" s="457"/>
      <c r="G24" s="457"/>
      <c r="H24" s="457"/>
      <c r="I24" s="457"/>
      <c r="J24" s="457"/>
      <c r="K24" s="457"/>
      <c r="L24" s="457"/>
      <c r="M24" s="457"/>
      <c r="N24" s="457"/>
      <c r="O24" s="457"/>
      <c r="P24" s="457"/>
      <c r="Q24" s="457"/>
      <c r="R24" s="458"/>
    </row>
    <row r="25" spans="2:18" ht="13.15" customHeight="1" x14ac:dyDescent="0.2">
      <c r="B25" s="456"/>
      <c r="C25" s="457"/>
      <c r="D25" s="457"/>
      <c r="E25" s="457"/>
      <c r="F25" s="457"/>
      <c r="G25" s="457"/>
      <c r="H25" s="457"/>
      <c r="I25" s="457"/>
      <c r="J25" s="457"/>
      <c r="K25" s="457"/>
      <c r="L25" s="457"/>
      <c r="M25" s="457"/>
      <c r="N25" s="457"/>
      <c r="O25" s="457"/>
      <c r="P25" s="457"/>
      <c r="Q25" s="457"/>
      <c r="R25" s="458"/>
    </row>
    <row r="26" spans="2:18" ht="13.15" customHeight="1" x14ac:dyDescent="0.2">
      <c r="B26" s="456"/>
      <c r="C26" s="457"/>
      <c r="D26" s="457"/>
      <c r="E26" s="457"/>
      <c r="F26" s="457"/>
      <c r="G26" s="457"/>
      <c r="H26" s="457"/>
      <c r="I26" s="457"/>
      <c r="J26" s="457"/>
      <c r="K26" s="457"/>
      <c r="L26" s="457"/>
      <c r="M26" s="457"/>
      <c r="N26" s="457"/>
      <c r="O26" s="457"/>
      <c r="P26" s="457"/>
      <c r="Q26" s="457"/>
      <c r="R26" s="458"/>
    </row>
    <row r="27" spans="2:18" ht="13.15" customHeight="1" x14ac:dyDescent="0.2">
      <c r="B27" s="456"/>
      <c r="C27" s="457"/>
      <c r="D27" s="457"/>
      <c r="E27" s="457"/>
      <c r="F27" s="457"/>
      <c r="G27" s="457"/>
      <c r="H27" s="457"/>
      <c r="I27" s="457"/>
      <c r="J27" s="457"/>
      <c r="K27" s="457"/>
      <c r="L27" s="457"/>
      <c r="M27" s="457"/>
      <c r="N27" s="457"/>
      <c r="O27" s="457"/>
      <c r="P27" s="457"/>
      <c r="Q27" s="457"/>
      <c r="R27" s="458"/>
    </row>
    <row r="28" spans="2:18" ht="13.15" customHeight="1" x14ac:dyDescent="0.2">
      <c r="B28" s="456"/>
      <c r="C28" s="457"/>
      <c r="D28" s="457"/>
      <c r="E28" s="457"/>
      <c r="F28" s="457"/>
      <c r="G28" s="457"/>
      <c r="H28" s="457"/>
      <c r="I28" s="457"/>
      <c r="J28" s="457"/>
      <c r="K28" s="457"/>
      <c r="L28" s="457"/>
      <c r="M28" s="457"/>
      <c r="N28" s="457"/>
      <c r="O28" s="457"/>
      <c r="P28" s="457"/>
      <c r="Q28" s="457"/>
      <c r="R28" s="458"/>
    </row>
    <row r="29" spans="2:18" ht="13.15" customHeight="1" x14ac:dyDescent="0.2">
      <c r="B29" s="456"/>
      <c r="C29" s="457"/>
      <c r="D29" s="457"/>
      <c r="E29" s="457"/>
      <c r="F29" s="457"/>
      <c r="G29" s="457"/>
      <c r="H29" s="457"/>
      <c r="I29" s="457"/>
      <c r="J29" s="457"/>
      <c r="K29" s="457"/>
      <c r="L29" s="457"/>
      <c r="M29" s="457"/>
      <c r="N29" s="457"/>
      <c r="O29" s="457"/>
      <c r="P29" s="457"/>
      <c r="Q29" s="457"/>
      <c r="R29" s="458"/>
    </row>
    <row r="30" spans="2:18" ht="13.15" customHeight="1" x14ac:dyDescent="0.2">
      <c r="B30" s="456"/>
      <c r="C30" s="457"/>
      <c r="D30" s="457"/>
      <c r="E30" s="457"/>
      <c r="F30" s="457"/>
      <c r="G30" s="457"/>
      <c r="H30" s="457"/>
      <c r="I30" s="457"/>
      <c r="J30" s="457"/>
      <c r="K30" s="457"/>
      <c r="L30" s="457"/>
      <c r="M30" s="457"/>
      <c r="N30" s="457"/>
      <c r="O30" s="457"/>
      <c r="P30" s="457"/>
      <c r="Q30" s="457"/>
      <c r="R30" s="458"/>
    </row>
    <row r="31" spans="2:18" ht="13.15" customHeight="1" x14ac:dyDescent="0.2">
      <c r="B31" s="456"/>
      <c r="C31" s="457"/>
      <c r="D31" s="457"/>
      <c r="E31" s="457"/>
      <c r="F31" s="457"/>
      <c r="G31" s="457"/>
      <c r="H31" s="457"/>
      <c r="I31" s="457"/>
      <c r="J31" s="457"/>
      <c r="K31" s="457"/>
      <c r="L31" s="457"/>
      <c r="M31" s="457"/>
      <c r="N31" s="457"/>
      <c r="O31" s="457"/>
      <c r="P31" s="457"/>
      <c r="Q31" s="457"/>
      <c r="R31" s="458"/>
    </row>
    <row r="32" spans="2:18" ht="13.15" customHeight="1" x14ac:dyDescent="0.2">
      <c r="B32" s="456"/>
      <c r="C32" s="457"/>
      <c r="D32" s="457"/>
      <c r="E32" s="457"/>
      <c r="F32" s="457"/>
      <c r="G32" s="457"/>
      <c r="H32" s="457"/>
      <c r="I32" s="457"/>
      <c r="J32" s="457"/>
      <c r="K32" s="457"/>
      <c r="L32" s="457"/>
      <c r="M32" s="457"/>
      <c r="N32" s="457"/>
      <c r="O32" s="457"/>
      <c r="P32" s="457"/>
      <c r="Q32" s="457"/>
      <c r="R32" s="458"/>
    </row>
    <row r="33" spans="2:18" ht="13.15" customHeight="1" x14ac:dyDescent="0.2">
      <c r="B33" s="456"/>
      <c r="C33" s="457"/>
      <c r="D33" s="457"/>
      <c r="E33" s="457"/>
      <c r="F33" s="457"/>
      <c r="G33" s="457"/>
      <c r="H33" s="457"/>
      <c r="I33" s="457"/>
      <c r="J33" s="457"/>
      <c r="K33" s="457"/>
      <c r="L33" s="457"/>
      <c r="M33" s="457"/>
      <c r="N33" s="457"/>
      <c r="O33" s="457"/>
      <c r="P33" s="457"/>
      <c r="Q33" s="457"/>
      <c r="R33" s="458"/>
    </row>
    <row r="34" spans="2:18" ht="13.15" customHeight="1" x14ac:dyDescent="0.2">
      <c r="B34" s="456"/>
      <c r="C34" s="457"/>
      <c r="D34" s="457"/>
      <c r="E34" s="457"/>
      <c r="F34" s="457"/>
      <c r="G34" s="457"/>
      <c r="H34" s="457"/>
      <c r="I34" s="457"/>
      <c r="J34" s="457"/>
      <c r="K34" s="457"/>
      <c r="L34" s="457"/>
      <c r="M34" s="457"/>
      <c r="N34" s="457"/>
      <c r="O34" s="457"/>
      <c r="P34" s="457"/>
      <c r="Q34" s="457"/>
      <c r="R34" s="458"/>
    </row>
    <row r="35" spans="2:18" ht="13.15" customHeight="1" x14ac:dyDescent="0.2">
      <c r="B35" s="456"/>
      <c r="C35" s="457"/>
      <c r="D35" s="457"/>
      <c r="E35" s="457"/>
      <c r="F35" s="457"/>
      <c r="G35" s="457"/>
      <c r="H35" s="457"/>
      <c r="I35" s="457"/>
      <c r="J35" s="457"/>
      <c r="K35" s="457"/>
      <c r="L35" s="457"/>
      <c r="M35" s="457"/>
      <c r="N35" s="457"/>
      <c r="O35" s="457"/>
      <c r="P35" s="457"/>
      <c r="Q35" s="457"/>
      <c r="R35" s="458"/>
    </row>
    <row r="36" spans="2:18" ht="13.15" customHeight="1" x14ac:dyDescent="0.2">
      <c r="B36" s="456"/>
      <c r="C36" s="457"/>
      <c r="D36" s="457"/>
      <c r="E36" s="457"/>
      <c r="F36" s="457"/>
      <c r="G36" s="457"/>
      <c r="H36" s="457"/>
      <c r="I36" s="457"/>
      <c r="J36" s="457"/>
      <c r="K36" s="457"/>
      <c r="L36" s="457"/>
      <c r="M36" s="457"/>
      <c r="N36" s="457"/>
      <c r="O36" s="457"/>
      <c r="P36" s="457"/>
      <c r="Q36" s="457"/>
      <c r="R36" s="458"/>
    </row>
    <row r="37" spans="2:18" ht="13.15" customHeight="1" x14ac:dyDescent="0.2">
      <c r="B37" s="456"/>
      <c r="C37" s="457"/>
      <c r="D37" s="457"/>
      <c r="E37" s="457"/>
      <c r="F37" s="457"/>
      <c r="G37" s="457"/>
      <c r="H37" s="457"/>
      <c r="I37" s="457"/>
      <c r="J37" s="457"/>
      <c r="K37" s="457"/>
      <c r="L37" s="457"/>
      <c r="M37" s="457"/>
      <c r="N37" s="457"/>
      <c r="O37" s="457"/>
      <c r="P37" s="457"/>
      <c r="Q37" s="457"/>
      <c r="R37" s="458"/>
    </row>
    <row r="38" spans="2:18" ht="13.15" customHeight="1" x14ac:dyDescent="0.2">
      <c r="B38" s="456"/>
      <c r="C38" s="457"/>
      <c r="D38" s="457"/>
      <c r="E38" s="457"/>
      <c r="F38" s="457"/>
      <c r="G38" s="457"/>
      <c r="H38" s="457"/>
      <c r="I38" s="457"/>
      <c r="J38" s="457"/>
      <c r="K38" s="457"/>
      <c r="L38" s="457"/>
      <c r="M38" s="457"/>
      <c r="N38" s="457"/>
      <c r="O38" s="457"/>
      <c r="P38" s="457"/>
      <c r="Q38" s="457"/>
      <c r="R38" s="458"/>
    </row>
    <row r="39" spans="2:18" ht="13.15" customHeight="1" x14ac:dyDescent="0.2">
      <c r="B39" s="456"/>
      <c r="C39" s="457"/>
      <c r="D39" s="457"/>
      <c r="E39" s="457"/>
      <c r="F39" s="457"/>
      <c r="G39" s="457"/>
      <c r="H39" s="457"/>
      <c r="I39" s="457"/>
      <c r="J39" s="457"/>
      <c r="K39" s="457"/>
      <c r="L39" s="457"/>
      <c r="M39" s="457"/>
      <c r="N39" s="457"/>
      <c r="O39" s="457"/>
      <c r="P39" s="457"/>
      <c r="Q39" s="457"/>
      <c r="R39" s="458"/>
    </row>
    <row r="40" spans="2:18" ht="13.15" customHeight="1" x14ac:dyDescent="0.2">
      <c r="B40" s="456"/>
      <c r="C40" s="457"/>
      <c r="D40" s="457"/>
      <c r="E40" s="457"/>
      <c r="F40" s="457"/>
      <c r="G40" s="457"/>
      <c r="H40" s="457"/>
      <c r="I40" s="457"/>
      <c r="J40" s="457"/>
      <c r="K40" s="457"/>
      <c r="L40" s="457"/>
      <c r="M40" s="457"/>
      <c r="N40" s="457"/>
      <c r="O40" s="457"/>
      <c r="P40" s="457"/>
      <c r="Q40" s="457"/>
      <c r="R40" s="458"/>
    </row>
    <row r="41" spans="2:18" ht="13.15" customHeight="1" x14ac:dyDescent="0.2">
      <c r="B41" s="456"/>
      <c r="C41" s="457"/>
      <c r="D41" s="457"/>
      <c r="E41" s="457"/>
      <c r="F41" s="457"/>
      <c r="G41" s="457"/>
      <c r="H41" s="457"/>
      <c r="I41" s="457"/>
      <c r="J41" s="457"/>
      <c r="K41" s="457"/>
      <c r="L41" s="457"/>
      <c r="M41" s="457"/>
      <c r="N41" s="457"/>
      <c r="O41" s="457"/>
      <c r="P41" s="457"/>
      <c r="Q41" s="457"/>
      <c r="R41" s="458"/>
    </row>
    <row r="42" spans="2:18" ht="13.15" customHeight="1" x14ac:dyDescent="0.2">
      <c r="B42" s="456"/>
      <c r="C42" s="457"/>
      <c r="D42" s="457"/>
      <c r="E42" s="457"/>
      <c r="F42" s="457"/>
      <c r="G42" s="457"/>
      <c r="H42" s="457"/>
      <c r="I42" s="457"/>
      <c r="J42" s="457"/>
      <c r="K42" s="457"/>
      <c r="L42" s="457"/>
      <c r="M42" s="457"/>
      <c r="N42" s="457"/>
      <c r="O42" s="457"/>
      <c r="P42" s="457"/>
      <c r="Q42" s="457"/>
      <c r="R42" s="458"/>
    </row>
    <row r="43" spans="2:18" ht="13.15" customHeight="1" x14ac:dyDescent="0.2">
      <c r="B43" s="456"/>
      <c r="C43" s="457"/>
      <c r="D43" s="457"/>
      <c r="E43" s="457"/>
      <c r="F43" s="457"/>
      <c r="G43" s="457"/>
      <c r="H43" s="457"/>
      <c r="I43" s="457"/>
      <c r="J43" s="457"/>
      <c r="K43" s="457"/>
      <c r="L43" s="457"/>
      <c r="M43" s="457"/>
      <c r="N43" s="457"/>
      <c r="O43" s="457"/>
      <c r="P43" s="457"/>
      <c r="Q43" s="457"/>
      <c r="R43" s="458"/>
    </row>
    <row r="44" spans="2:18" ht="13.15" customHeight="1" x14ac:dyDescent="0.2">
      <c r="B44" s="456"/>
      <c r="C44" s="457"/>
      <c r="D44" s="457"/>
      <c r="E44" s="457"/>
      <c r="F44" s="457"/>
      <c r="G44" s="457"/>
      <c r="H44" s="457"/>
      <c r="I44" s="457"/>
      <c r="J44" s="457"/>
      <c r="K44" s="457"/>
      <c r="L44" s="457"/>
      <c r="M44" s="457"/>
      <c r="N44" s="457"/>
      <c r="O44" s="457"/>
      <c r="P44" s="457"/>
      <c r="Q44" s="457"/>
      <c r="R44" s="458"/>
    </row>
    <row r="45" spans="2:18" ht="13.15" customHeight="1" x14ac:dyDescent="0.2">
      <c r="B45" s="456"/>
      <c r="C45" s="457"/>
      <c r="D45" s="457"/>
      <c r="E45" s="457"/>
      <c r="F45" s="457"/>
      <c r="G45" s="457"/>
      <c r="H45" s="457"/>
      <c r="I45" s="457"/>
      <c r="J45" s="457"/>
      <c r="K45" s="457"/>
      <c r="L45" s="457"/>
      <c r="M45" s="457"/>
      <c r="N45" s="457"/>
      <c r="O45" s="457"/>
      <c r="P45" s="457"/>
      <c r="Q45" s="457"/>
      <c r="R45" s="458"/>
    </row>
    <row r="46" spans="2:18" ht="13.15" customHeight="1" x14ac:dyDescent="0.2">
      <c r="B46" s="456"/>
      <c r="C46" s="457"/>
      <c r="D46" s="457"/>
      <c r="E46" s="457"/>
      <c r="F46" s="457"/>
      <c r="G46" s="457"/>
      <c r="H46" s="457"/>
      <c r="I46" s="457"/>
      <c r="J46" s="457"/>
      <c r="K46" s="457"/>
      <c r="L46" s="457"/>
      <c r="M46" s="457"/>
      <c r="N46" s="457"/>
      <c r="O46" s="457"/>
      <c r="P46" s="457"/>
      <c r="Q46" s="457"/>
      <c r="R46" s="458"/>
    </row>
    <row r="47" spans="2:18" ht="13.15" customHeight="1" x14ac:dyDescent="0.2">
      <c r="B47" s="456"/>
      <c r="C47" s="457"/>
      <c r="D47" s="457"/>
      <c r="E47" s="457"/>
      <c r="F47" s="457"/>
      <c r="G47" s="457"/>
      <c r="H47" s="457"/>
      <c r="I47" s="457"/>
      <c r="J47" s="457"/>
      <c r="K47" s="457"/>
      <c r="L47" s="457"/>
      <c r="M47" s="457"/>
      <c r="N47" s="457"/>
      <c r="O47" s="457"/>
      <c r="P47" s="457"/>
      <c r="Q47" s="457"/>
      <c r="R47" s="458"/>
    </row>
    <row r="48" spans="2:18" ht="13.15" customHeight="1" x14ac:dyDescent="0.2">
      <c r="B48" s="456"/>
      <c r="C48" s="457"/>
      <c r="D48" s="457"/>
      <c r="E48" s="457"/>
      <c r="F48" s="457"/>
      <c r="G48" s="457"/>
      <c r="H48" s="457"/>
      <c r="I48" s="457"/>
      <c r="J48" s="457"/>
      <c r="K48" s="457"/>
      <c r="L48" s="457"/>
      <c r="M48" s="457"/>
      <c r="N48" s="457"/>
      <c r="O48" s="457"/>
      <c r="P48" s="457"/>
      <c r="Q48" s="457"/>
      <c r="R48" s="458"/>
    </row>
    <row r="49" spans="2:18" ht="13.15" customHeight="1" x14ac:dyDescent="0.2">
      <c r="B49" s="456"/>
      <c r="C49" s="457"/>
      <c r="D49" s="457"/>
      <c r="E49" s="457"/>
      <c r="F49" s="457"/>
      <c r="G49" s="457"/>
      <c r="H49" s="457"/>
      <c r="I49" s="457"/>
      <c r="J49" s="457"/>
      <c r="K49" s="457"/>
      <c r="L49" s="457"/>
      <c r="M49" s="457"/>
      <c r="N49" s="457"/>
      <c r="O49" s="457"/>
      <c r="P49" s="457"/>
      <c r="Q49" s="457"/>
      <c r="R49" s="458"/>
    </row>
    <row r="50" spans="2:18" ht="13.15" customHeight="1" x14ac:dyDescent="0.2">
      <c r="B50" s="456"/>
      <c r="C50" s="457"/>
      <c r="D50" s="457"/>
      <c r="E50" s="457"/>
      <c r="F50" s="457"/>
      <c r="G50" s="457"/>
      <c r="H50" s="457"/>
      <c r="I50" s="457"/>
      <c r="J50" s="457"/>
      <c r="K50" s="457"/>
      <c r="L50" s="457"/>
      <c r="M50" s="457"/>
      <c r="N50" s="457"/>
      <c r="O50" s="457"/>
      <c r="P50" s="457"/>
      <c r="Q50" s="457"/>
      <c r="R50" s="458"/>
    </row>
    <row r="51" spans="2:18" ht="13.15" customHeight="1" x14ac:dyDescent="0.2">
      <c r="B51" s="456"/>
      <c r="C51" s="457"/>
      <c r="D51" s="457"/>
      <c r="E51" s="457"/>
      <c r="F51" s="457"/>
      <c r="G51" s="457"/>
      <c r="H51" s="457"/>
      <c r="I51" s="457"/>
      <c r="J51" s="457"/>
      <c r="K51" s="457"/>
      <c r="L51" s="457"/>
      <c r="M51" s="457"/>
      <c r="N51" s="457"/>
      <c r="O51" s="457"/>
      <c r="P51" s="457"/>
      <c r="Q51" s="457"/>
      <c r="R51" s="458"/>
    </row>
    <row r="52" spans="2:18" ht="13.15" customHeight="1" x14ac:dyDescent="0.2">
      <c r="B52" s="456"/>
      <c r="C52" s="457"/>
      <c r="D52" s="457"/>
      <c r="E52" s="457"/>
      <c r="F52" s="457"/>
      <c r="G52" s="457"/>
      <c r="H52" s="457"/>
      <c r="I52" s="457"/>
      <c r="J52" s="457"/>
      <c r="K52" s="457"/>
      <c r="L52" s="457"/>
      <c r="M52" s="457"/>
      <c r="N52" s="457"/>
      <c r="O52" s="457"/>
      <c r="P52" s="457"/>
      <c r="Q52" s="457"/>
      <c r="R52" s="458"/>
    </row>
    <row r="53" spans="2:18" ht="13.15" customHeight="1" x14ac:dyDescent="0.25">
      <c r="B53" s="456"/>
      <c r="C53" s="457"/>
      <c r="D53" s="1276" t="s">
        <v>885</v>
      </c>
      <c r="E53" s="457"/>
      <c r="F53" s="457"/>
      <c r="G53" s="457"/>
      <c r="H53" s="457"/>
      <c r="I53" s="457"/>
      <c r="J53" s="457"/>
      <c r="K53" s="457"/>
      <c r="L53" s="457"/>
      <c r="M53" s="457"/>
      <c r="N53" s="457"/>
      <c r="O53" s="457"/>
      <c r="P53" s="457"/>
      <c r="Q53" s="457"/>
      <c r="R53" s="458"/>
    </row>
    <row r="54" spans="2:18" ht="15" customHeight="1" x14ac:dyDescent="0.25">
      <c r="B54" s="456"/>
      <c r="C54" s="457"/>
      <c r="D54" s="1276"/>
      <c r="E54" s="457"/>
      <c r="F54" s="457"/>
      <c r="G54" s="457"/>
      <c r="H54" s="457"/>
      <c r="I54" s="457"/>
      <c r="J54" s="457"/>
      <c r="K54" s="457"/>
      <c r="L54" s="457"/>
      <c r="M54" s="457"/>
      <c r="N54" s="457"/>
      <c r="O54" s="457"/>
      <c r="P54" s="457"/>
      <c r="Q54" s="457"/>
      <c r="R54" s="458"/>
    </row>
    <row r="55" spans="2:18" ht="3" customHeight="1" x14ac:dyDescent="0.2">
      <c r="B55" s="456"/>
      <c r="C55" s="457"/>
      <c r="E55" s="457"/>
      <c r="F55" s="457"/>
      <c r="G55" s="457"/>
      <c r="H55" s="457"/>
      <c r="I55" s="457"/>
      <c r="J55" s="457"/>
      <c r="K55" s="457"/>
      <c r="L55" s="457"/>
      <c r="M55" s="457"/>
      <c r="N55" s="457"/>
      <c r="O55" s="457"/>
      <c r="P55" s="457"/>
      <c r="Q55" s="457"/>
      <c r="R55" s="458"/>
    </row>
    <row r="56" spans="2:18" ht="13.15" customHeight="1" x14ac:dyDescent="0.2">
      <c r="B56" s="456"/>
      <c r="C56" s="457"/>
      <c r="D56" s="457"/>
      <c r="E56" s="457"/>
      <c r="F56" s="457"/>
      <c r="G56" s="457"/>
      <c r="H56" s="457"/>
      <c r="I56" s="457"/>
      <c r="J56" s="457"/>
      <c r="K56" s="457"/>
      <c r="L56" s="457"/>
      <c r="M56" s="457"/>
      <c r="N56" s="457"/>
      <c r="O56" s="457"/>
      <c r="P56" s="457"/>
      <c r="Q56" s="457"/>
      <c r="R56" s="458"/>
    </row>
    <row r="57" spans="2:18" ht="13.15" customHeight="1" x14ac:dyDescent="0.2">
      <c r="B57" s="456"/>
      <c r="C57" s="457"/>
      <c r="D57" s="457"/>
      <c r="E57" s="457"/>
      <c r="F57" s="457"/>
      <c r="G57" s="457"/>
      <c r="H57" s="457"/>
      <c r="I57" s="457"/>
      <c r="J57" s="457"/>
      <c r="K57" s="457"/>
      <c r="L57" s="457"/>
      <c r="M57" s="457"/>
      <c r="N57" s="457"/>
      <c r="O57" s="457"/>
      <c r="P57" s="457"/>
      <c r="Q57" s="457"/>
      <c r="R57" s="458"/>
    </row>
    <row r="58" spans="2:18" ht="13.15" customHeight="1" x14ac:dyDescent="0.2">
      <c r="B58" s="456"/>
      <c r="C58" s="457"/>
      <c r="D58" s="457"/>
      <c r="E58" s="457"/>
      <c r="F58" s="457"/>
      <c r="G58" s="457"/>
      <c r="H58" s="457"/>
      <c r="I58" s="457"/>
      <c r="J58" s="457"/>
      <c r="K58" s="457"/>
      <c r="L58" s="457"/>
      <c r="M58" s="457"/>
      <c r="N58" s="457"/>
      <c r="O58" s="457"/>
      <c r="P58" s="457"/>
      <c r="Q58" s="457"/>
      <c r="R58" s="458"/>
    </row>
    <row r="59" spans="2:18" ht="13.15" customHeight="1" x14ac:dyDescent="0.2">
      <c r="B59" s="456"/>
      <c r="C59" s="457"/>
      <c r="D59" s="457"/>
      <c r="E59" s="457"/>
      <c r="F59" s="457"/>
      <c r="G59" s="457"/>
      <c r="H59" s="457"/>
      <c r="I59" s="457"/>
      <c r="J59" s="457"/>
      <c r="K59" s="457"/>
      <c r="L59" s="457"/>
      <c r="M59" s="457"/>
      <c r="N59" s="457"/>
      <c r="O59" s="457"/>
      <c r="P59" s="457"/>
      <c r="Q59" s="457"/>
      <c r="R59" s="458"/>
    </row>
    <row r="60" spans="2:18" ht="13.15" customHeight="1" x14ac:dyDescent="0.2">
      <c r="B60" s="456"/>
      <c r="C60" s="457"/>
      <c r="D60" s="457"/>
      <c r="E60" s="457"/>
      <c r="F60" s="457"/>
      <c r="G60" s="457"/>
      <c r="H60" s="457"/>
      <c r="I60" s="457"/>
      <c r="J60" s="457"/>
      <c r="K60" s="457"/>
      <c r="L60" s="457"/>
      <c r="M60" s="457"/>
      <c r="N60" s="457"/>
      <c r="O60" s="457"/>
      <c r="P60" s="457"/>
      <c r="Q60" s="457"/>
      <c r="R60" s="458"/>
    </row>
    <row r="61" spans="2:18" ht="13.15" customHeight="1" x14ac:dyDescent="0.2">
      <c r="B61" s="456"/>
      <c r="C61" s="457"/>
      <c r="D61" s="457"/>
      <c r="E61" s="457"/>
      <c r="F61" s="457"/>
      <c r="G61" s="457"/>
      <c r="H61" s="457"/>
      <c r="I61" s="457"/>
      <c r="J61" s="457"/>
      <c r="K61" s="457"/>
      <c r="L61" s="457"/>
      <c r="M61" s="457"/>
      <c r="N61" s="457"/>
      <c r="O61" s="457"/>
      <c r="P61" s="457"/>
      <c r="Q61" s="457"/>
      <c r="R61" s="458"/>
    </row>
    <row r="62" spans="2:18" ht="13.15" customHeight="1" x14ac:dyDescent="0.2">
      <c r="B62" s="456"/>
      <c r="C62" s="457"/>
      <c r="D62" s="457"/>
      <c r="E62" s="457"/>
      <c r="F62" s="457"/>
      <c r="G62" s="457"/>
      <c r="H62" s="457"/>
      <c r="I62" s="457"/>
      <c r="J62" s="457"/>
      <c r="K62" s="457"/>
      <c r="L62" s="457"/>
      <c r="M62" s="457"/>
      <c r="N62" s="457"/>
      <c r="O62" s="457"/>
      <c r="P62" s="457"/>
      <c r="Q62" s="457"/>
      <c r="R62" s="458"/>
    </row>
    <row r="63" spans="2:18" ht="13.15" customHeight="1" x14ac:dyDescent="0.2">
      <c r="B63" s="456"/>
      <c r="C63" s="457"/>
      <c r="D63" s="457"/>
      <c r="E63" s="457"/>
      <c r="F63" s="457"/>
      <c r="G63" s="457"/>
      <c r="H63" s="457"/>
      <c r="I63" s="457"/>
      <c r="J63" s="457"/>
      <c r="K63" s="457"/>
      <c r="L63" s="457"/>
      <c r="M63" s="457"/>
      <c r="N63" s="457"/>
      <c r="O63" s="457"/>
      <c r="P63" s="457"/>
      <c r="Q63" s="457"/>
      <c r="R63" s="458"/>
    </row>
    <row r="64" spans="2:18" ht="13.15" customHeight="1" x14ac:dyDescent="0.2">
      <c r="B64" s="456"/>
      <c r="C64" s="457"/>
      <c r="D64" s="457"/>
      <c r="E64" s="457"/>
      <c r="F64" s="457"/>
      <c r="G64" s="457"/>
      <c r="H64" s="457"/>
      <c r="I64" s="457"/>
      <c r="J64" s="457"/>
      <c r="K64" s="457"/>
      <c r="L64" s="457"/>
      <c r="M64" s="457"/>
      <c r="N64" s="457"/>
      <c r="O64" s="457"/>
      <c r="P64" s="457"/>
      <c r="Q64" s="457"/>
      <c r="R64" s="458"/>
    </row>
    <row r="65" spans="2:18" ht="13.15" customHeight="1" x14ac:dyDescent="0.2">
      <c r="B65" s="456"/>
      <c r="C65" s="457"/>
      <c r="D65" s="457"/>
      <c r="E65" s="457"/>
      <c r="F65" s="457"/>
      <c r="G65" s="457"/>
      <c r="H65" s="457"/>
      <c r="I65" s="457"/>
      <c r="J65" s="457"/>
      <c r="K65" s="457"/>
      <c r="L65" s="457"/>
      <c r="M65" s="457"/>
      <c r="N65" s="457"/>
      <c r="O65" s="457"/>
      <c r="P65" s="457"/>
      <c r="Q65" s="457"/>
      <c r="R65" s="458"/>
    </row>
    <row r="66" spans="2:18" ht="13.15" customHeight="1" x14ac:dyDescent="0.2">
      <c r="B66" s="456"/>
      <c r="C66" s="457"/>
      <c r="D66" s="457"/>
      <c r="E66" s="457"/>
      <c r="F66" s="457"/>
      <c r="G66" s="457"/>
      <c r="H66" s="457"/>
      <c r="I66" s="457"/>
      <c r="J66" s="457"/>
      <c r="K66" s="457"/>
      <c r="L66" s="457"/>
      <c r="M66" s="457"/>
      <c r="N66" s="457"/>
      <c r="O66" s="457"/>
      <c r="P66" s="457"/>
      <c r="Q66" s="457"/>
      <c r="R66" s="458"/>
    </row>
    <row r="67" spans="2:18" ht="13.15" customHeight="1" x14ac:dyDescent="0.2">
      <c r="B67" s="456"/>
      <c r="C67" s="457"/>
      <c r="D67" s="457"/>
      <c r="E67" s="457"/>
      <c r="F67" s="457"/>
      <c r="G67" s="457"/>
      <c r="H67" s="457"/>
      <c r="I67" s="457"/>
      <c r="J67" s="457"/>
      <c r="K67" s="457"/>
      <c r="L67" s="457"/>
      <c r="M67" s="457"/>
      <c r="N67" s="457"/>
      <c r="O67" s="457"/>
      <c r="P67" s="457"/>
      <c r="Q67" s="457"/>
      <c r="R67" s="458"/>
    </row>
    <row r="68" spans="2:18" ht="13.15" customHeight="1" x14ac:dyDescent="0.2">
      <c r="B68" s="456"/>
      <c r="C68" s="457"/>
      <c r="D68" s="457"/>
      <c r="E68" s="457"/>
      <c r="F68" s="457"/>
      <c r="G68" s="457"/>
      <c r="H68" s="457"/>
      <c r="I68" s="457"/>
      <c r="J68" s="457"/>
      <c r="K68" s="457"/>
      <c r="L68" s="457"/>
      <c r="M68" s="457"/>
      <c r="N68" s="457"/>
      <c r="O68" s="457"/>
      <c r="P68" s="457"/>
      <c r="Q68" s="457"/>
      <c r="R68" s="458"/>
    </row>
    <row r="69" spans="2:18" ht="13.15" customHeight="1" x14ac:dyDescent="0.2">
      <c r="B69" s="456"/>
      <c r="C69" s="457"/>
      <c r="D69" s="457"/>
      <c r="E69" s="457"/>
      <c r="F69" s="457"/>
      <c r="G69" s="457"/>
      <c r="H69" s="457"/>
      <c r="I69" s="457"/>
      <c r="J69" s="457"/>
      <c r="K69" s="457"/>
      <c r="L69" s="457"/>
      <c r="M69" s="457"/>
      <c r="N69" s="457"/>
      <c r="O69" s="457"/>
      <c r="P69" s="457"/>
      <c r="Q69" s="457"/>
      <c r="R69" s="458"/>
    </row>
    <row r="70" spans="2:18" ht="13.15" customHeight="1" x14ac:dyDescent="0.2">
      <c r="B70" s="456"/>
      <c r="C70" s="457"/>
      <c r="D70" s="457"/>
      <c r="E70" s="457"/>
      <c r="F70" s="457"/>
      <c r="G70" s="457"/>
      <c r="H70" s="457"/>
      <c r="I70" s="457"/>
      <c r="J70" s="457"/>
      <c r="K70" s="457"/>
      <c r="L70" s="457"/>
      <c r="M70" s="457"/>
      <c r="N70" s="457"/>
      <c r="O70" s="457"/>
      <c r="P70" s="457"/>
      <c r="Q70" s="457"/>
      <c r="R70" s="458"/>
    </row>
    <row r="71" spans="2:18" ht="13.15" customHeight="1" x14ac:dyDescent="0.2">
      <c r="B71" s="456"/>
      <c r="C71" s="457"/>
      <c r="D71" s="457"/>
      <c r="E71" s="457"/>
      <c r="F71" s="457"/>
      <c r="G71" s="457"/>
      <c r="H71" s="457"/>
      <c r="I71" s="457"/>
      <c r="J71" s="457"/>
      <c r="K71" s="457"/>
      <c r="L71" s="457"/>
      <c r="M71" s="457"/>
      <c r="N71" s="457"/>
      <c r="O71" s="457"/>
      <c r="P71" s="457"/>
      <c r="Q71" s="457"/>
      <c r="R71" s="458"/>
    </row>
    <row r="72" spans="2:18" ht="13.15" customHeight="1" x14ac:dyDescent="0.2">
      <c r="B72" s="456"/>
      <c r="C72" s="457"/>
      <c r="D72" s="457"/>
      <c r="E72" s="457"/>
      <c r="F72" s="457"/>
      <c r="G72" s="457"/>
      <c r="H72" s="457"/>
      <c r="I72" s="457"/>
      <c r="J72" s="457"/>
      <c r="K72" s="457"/>
      <c r="L72" s="457"/>
      <c r="M72" s="457"/>
      <c r="N72" s="457"/>
      <c r="O72" s="457"/>
      <c r="P72" s="457"/>
      <c r="Q72" s="457"/>
      <c r="R72" s="458"/>
    </row>
    <row r="73" spans="2:18" ht="13.15" customHeight="1" x14ac:dyDescent="0.2">
      <c r="B73" s="456"/>
      <c r="C73" s="457"/>
      <c r="D73" s="457"/>
      <c r="E73" s="457"/>
      <c r="F73" s="457"/>
      <c r="G73" s="457"/>
      <c r="H73" s="457"/>
      <c r="I73" s="457"/>
      <c r="J73" s="457"/>
      <c r="K73" s="457"/>
      <c r="L73" s="457"/>
      <c r="M73" s="457"/>
      <c r="N73" s="457"/>
      <c r="O73" s="457"/>
      <c r="P73" s="457"/>
      <c r="Q73" s="457"/>
      <c r="R73" s="458"/>
    </row>
    <row r="74" spans="2:18" ht="13.15" customHeight="1" x14ac:dyDescent="0.2">
      <c r="B74" s="456"/>
      <c r="C74" s="457"/>
      <c r="D74" s="457"/>
      <c r="E74" s="457"/>
      <c r="F74" s="457"/>
      <c r="G74" s="457"/>
      <c r="H74" s="457"/>
      <c r="I74" s="457"/>
      <c r="J74" s="457"/>
      <c r="K74" s="457"/>
      <c r="L74" s="457"/>
      <c r="M74" s="457"/>
      <c r="N74" s="457"/>
      <c r="O74" s="457"/>
      <c r="P74" s="457"/>
      <c r="Q74" s="1093" t="s">
        <v>622</v>
      </c>
      <c r="R74" s="458"/>
    </row>
    <row r="75" spans="2:18" ht="13.15" customHeight="1" x14ac:dyDescent="0.2">
      <c r="B75" s="456"/>
      <c r="C75" s="457"/>
      <c r="D75" s="457"/>
      <c r="E75" s="457"/>
      <c r="F75" s="457"/>
      <c r="G75" s="457"/>
      <c r="H75" s="457"/>
      <c r="I75" s="457"/>
      <c r="J75" s="457"/>
      <c r="K75" s="457"/>
      <c r="L75" s="457"/>
      <c r="M75" s="457"/>
      <c r="N75" s="457"/>
      <c r="O75" s="457"/>
      <c r="P75" s="457"/>
      <c r="Q75" s="457"/>
      <c r="R75" s="458"/>
    </row>
    <row r="76" spans="2:18" ht="13.15" customHeight="1" x14ac:dyDescent="0.2">
      <c r="B76" s="456"/>
      <c r="C76" s="457"/>
      <c r="D76" s="457"/>
      <c r="E76" s="457"/>
      <c r="F76" s="457"/>
      <c r="G76" s="457"/>
      <c r="H76" s="457"/>
      <c r="I76" s="457"/>
      <c r="J76" s="457"/>
      <c r="K76" s="457"/>
      <c r="L76" s="457"/>
      <c r="M76" s="457"/>
      <c r="N76" s="457"/>
      <c r="O76" s="457"/>
      <c r="P76" s="457"/>
      <c r="Q76" s="457"/>
      <c r="R76" s="458"/>
    </row>
    <row r="77" spans="2:18" ht="13.15" customHeight="1" x14ac:dyDescent="0.2">
      <c r="B77" s="456"/>
      <c r="C77" s="457"/>
      <c r="D77" s="457"/>
      <c r="E77" s="457"/>
      <c r="F77" s="457"/>
      <c r="G77" s="457"/>
      <c r="H77" s="457"/>
      <c r="I77" s="457"/>
      <c r="J77" s="457"/>
      <c r="K77" s="457"/>
      <c r="L77" s="457"/>
      <c r="M77" s="457"/>
      <c r="N77" s="457"/>
      <c r="O77" s="457"/>
      <c r="P77" s="457"/>
      <c r="Q77" s="457"/>
      <c r="R77" s="458"/>
    </row>
    <row r="78" spans="2:18" ht="13.15" customHeight="1" x14ac:dyDescent="0.2">
      <c r="B78" s="456"/>
      <c r="C78" s="457"/>
      <c r="D78" s="457"/>
      <c r="E78" s="457"/>
      <c r="F78" s="457"/>
      <c r="G78" s="457"/>
      <c r="H78" s="457"/>
      <c r="I78" s="457"/>
      <c r="J78" s="457"/>
      <c r="K78" s="457"/>
      <c r="L78" s="457"/>
      <c r="M78" s="457"/>
      <c r="N78" s="457"/>
      <c r="O78" s="457"/>
      <c r="P78" s="457"/>
      <c r="Q78" s="457"/>
      <c r="R78" s="458"/>
    </row>
    <row r="79" spans="2:18" ht="13.15" customHeight="1" x14ac:dyDescent="0.2">
      <c r="B79" s="456"/>
      <c r="C79" s="457"/>
      <c r="D79" s="457"/>
      <c r="E79" s="457"/>
      <c r="F79" s="457"/>
      <c r="G79" s="457"/>
      <c r="H79" s="457"/>
      <c r="I79" s="457"/>
      <c r="J79" s="457"/>
      <c r="K79" s="457"/>
      <c r="L79" s="457"/>
      <c r="M79" s="457"/>
      <c r="N79" s="457"/>
      <c r="O79" s="457"/>
      <c r="P79" s="457"/>
      <c r="Q79" s="457"/>
      <c r="R79" s="458"/>
    </row>
    <row r="80" spans="2:18" ht="13.15" customHeight="1" x14ac:dyDescent="0.2">
      <c r="B80" s="456"/>
      <c r="C80" s="457"/>
      <c r="D80" s="457"/>
      <c r="E80" s="457"/>
      <c r="F80" s="457"/>
      <c r="G80" s="457"/>
      <c r="H80" s="457"/>
      <c r="I80" s="457"/>
      <c r="J80" s="457"/>
      <c r="K80" s="457"/>
      <c r="L80" s="457"/>
      <c r="M80" s="457"/>
      <c r="N80" s="457"/>
      <c r="O80" s="457"/>
      <c r="P80" s="457"/>
      <c r="Q80" s="457"/>
      <c r="R80" s="458"/>
    </row>
    <row r="81" spans="2:18" ht="13.15" customHeight="1" x14ac:dyDescent="0.2">
      <c r="B81" s="456"/>
      <c r="C81" s="457"/>
      <c r="D81" s="457"/>
      <c r="E81" s="457"/>
      <c r="F81" s="457"/>
      <c r="G81" s="457"/>
      <c r="H81" s="457"/>
      <c r="I81" s="457"/>
      <c r="J81" s="457"/>
      <c r="K81" s="457"/>
      <c r="L81" s="457"/>
      <c r="M81" s="457"/>
      <c r="N81" s="457"/>
      <c r="O81" s="457"/>
      <c r="P81" s="457"/>
      <c r="Q81" s="457"/>
      <c r="R81" s="458"/>
    </row>
    <row r="82" spans="2:18" ht="13.15" customHeight="1" x14ac:dyDescent="0.2">
      <c r="B82" s="456"/>
      <c r="C82" s="457"/>
      <c r="D82" s="457"/>
      <c r="E82" s="457"/>
      <c r="F82" s="457"/>
      <c r="G82" s="457"/>
      <c r="H82" s="457"/>
      <c r="I82" s="457"/>
      <c r="J82" s="457"/>
      <c r="K82" s="457"/>
      <c r="L82" s="457"/>
      <c r="M82" s="457"/>
      <c r="N82" s="457"/>
      <c r="O82" s="457"/>
      <c r="P82" s="457"/>
      <c r="Q82" s="457"/>
      <c r="R82" s="458"/>
    </row>
    <row r="83" spans="2:18" ht="13.15" customHeight="1" x14ac:dyDescent="0.2">
      <c r="B83" s="456"/>
      <c r="C83" s="457"/>
      <c r="D83" s="457"/>
      <c r="E83" s="457"/>
      <c r="F83" s="457"/>
      <c r="G83" s="457"/>
      <c r="H83" s="457"/>
      <c r="I83" s="457"/>
      <c r="J83" s="457"/>
      <c r="K83" s="457"/>
      <c r="L83" s="457"/>
      <c r="M83" s="457"/>
      <c r="N83" s="457"/>
      <c r="O83" s="457"/>
      <c r="P83" s="457"/>
      <c r="Q83" s="457"/>
      <c r="R83" s="458"/>
    </row>
    <row r="84" spans="2:18" ht="13.15" customHeight="1" x14ac:dyDescent="0.2">
      <c r="B84" s="456"/>
      <c r="C84" s="457"/>
      <c r="D84" s="457"/>
      <c r="E84" s="457"/>
      <c r="F84" s="457"/>
      <c r="G84" s="457"/>
      <c r="H84" s="457"/>
      <c r="I84" s="457"/>
      <c r="J84" s="457"/>
      <c r="K84" s="457"/>
      <c r="L84" s="457"/>
      <c r="M84" s="457"/>
      <c r="N84" s="457"/>
      <c r="O84" s="457"/>
      <c r="P84" s="457"/>
      <c r="Q84" s="457"/>
      <c r="R84" s="458"/>
    </row>
    <row r="85" spans="2:18" ht="13.15" customHeight="1" x14ac:dyDescent="0.2">
      <c r="B85" s="456"/>
      <c r="C85" s="457"/>
      <c r="D85" s="457"/>
      <c r="E85" s="457"/>
      <c r="F85" s="457"/>
      <c r="G85" s="457"/>
      <c r="H85" s="457"/>
      <c r="I85" s="457"/>
      <c r="J85" s="457"/>
      <c r="K85" s="457"/>
      <c r="L85" s="457"/>
      <c r="M85" s="457"/>
      <c r="N85" s="457"/>
      <c r="O85" s="457"/>
      <c r="P85" s="457"/>
      <c r="Q85" s="457"/>
      <c r="R85" s="458"/>
    </row>
    <row r="86" spans="2:18" ht="13.15" customHeight="1" x14ac:dyDescent="0.2">
      <c r="B86" s="456"/>
      <c r="C86" s="457"/>
      <c r="D86" s="457"/>
      <c r="E86" s="457"/>
      <c r="F86" s="457"/>
      <c r="G86" s="457"/>
      <c r="H86" s="457"/>
      <c r="I86" s="457"/>
      <c r="J86" s="457"/>
      <c r="K86" s="457"/>
      <c r="L86" s="457"/>
      <c r="M86" s="457"/>
      <c r="N86" s="457"/>
      <c r="O86" s="457"/>
      <c r="P86" s="457"/>
      <c r="Q86" s="457"/>
      <c r="R86" s="458"/>
    </row>
    <row r="87" spans="2:18" ht="13.15" customHeight="1" x14ac:dyDescent="0.2">
      <c r="B87" s="456"/>
      <c r="C87" s="457"/>
      <c r="D87" s="457"/>
      <c r="E87" s="457"/>
      <c r="F87" s="457"/>
      <c r="G87" s="457"/>
      <c r="H87" s="457"/>
      <c r="I87" s="457"/>
      <c r="J87" s="457"/>
      <c r="K87" s="457"/>
      <c r="L87" s="457"/>
      <c r="M87" s="457"/>
      <c r="N87" s="457"/>
      <c r="O87" s="457"/>
      <c r="P87" s="457"/>
      <c r="Q87" s="457"/>
      <c r="R87" s="458"/>
    </row>
    <row r="88" spans="2:18" ht="13.15" customHeight="1" x14ac:dyDescent="0.2">
      <c r="B88" s="456"/>
      <c r="C88" s="457"/>
      <c r="D88" s="457"/>
      <c r="E88" s="457"/>
      <c r="F88" s="457"/>
      <c r="G88" s="457"/>
      <c r="H88" s="457"/>
      <c r="I88" s="457"/>
      <c r="J88" s="457"/>
      <c r="K88" s="457"/>
      <c r="L88" s="457"/>
      <c r="M88" s="457"/>
      <c r="N88" s="457"/>
      <c r="O88" s="457"/>
      <c r="P88" s="457"/>
      <c r="Q88" s="457"/>
      <c r="R88" s="458"/>
    </row>
    <row r="89" spans="2:18" ht="13.15" customHeight="1" x14ac:dyDescent="0.2">
      <c r="B89" s="456"/>
      <c r="C89" s="457"/>
      <c r="D89" s="457"/>
      <c r="E89" s="457"/>
      <c r="F89" s="457"/>
      <c r="G89" s="457"/>
      <c r="H89" s="457"/>
      <c r="I89" s="457"/>
      <c r="J89" s="457"/>
      <c r="K89" s="457"/>
      <c r="L89" s="457"/>
      <c r="M89" s="457"/>
      <c r="N89" s="457"/>
      <c r="O89" s="457"/>
      <c r="P89" s="457"/>
      <c r="Q89" s="457"/>
      <c r="R89" s="458"/>
    </row>
    <row r="90" spans="2:18" ht="13.15" customHeight="1" x14ac:dyDescent="0.2">
      <c r="B90" s="456"/>
      <c r="C90" s="457"/>
      <c r="D90" s="457"/>
      <c r="E90" s="457"/>
      <c r="F90" s="457"/>
      <c r="G90" s="457"/>
      <c r="H90" s="457"/>
      <c r="I90" s="457"/>
      <c r="J90" s="457"/>
      <c r="K90" s="457"/>
      <c r="L90" s="457"/>
      <c r="M90" s="457"/>
      <c r="N90" s="457"/>
      <c r="O90" s="457"/>
      <c r="P90" s="457"/>
      <c r="Q90" s="457"/>
      <c r="R90" s="458"/>
    </row>
    <row r="91" spans="2:18" ht="13.15" customHeight="1" x14ac:dyDescent="0.2">
      <c r="B91" s="456"/>
      <c r="C91" s="457"/>
      <c r="D91" s="457"/>
      <c r="E91" s="457"/>
      <c r="F91" s="457"/>
      <c r="G91" s="457"/>
      <c r="H91" s="457"/>
      <c r="I91" s="457"/>
      <c r="J91" s="457"/>
      <c r="K91" s="457"/>
      <c r="L91" s="457"/>
      <c r="M91" s="457"/>
      <c r="N91" s="457"/>
      <c r="O91" s="457"/>
      <c r="P91" s="457"/>
      <c r="Q91" s="457"/>
      <c r="R91" s="458"/>
    </row>
    <row r="92" spans="2:18" ht="13.15" customHeight="1" x14ac:dyDescent="0.2">
      <c r="B92" s="456"/>
      <c r="C92" s="457"/>
      <c r="D92" s="457"/>
      <c r="E92" s="457"/>
      <c r="F92" s="457"/>
      <c r="G92" s="457"/>
      <c r="H92" s="457"/>
      <c r="I92" s="457"/>
      <c r="J92" s="457"/>
      <c r="K92" s="457"/>
      <c r="L92" s="457"/>
      <c r="M92" s="457"/>
      <c r="N92" s="457"/>
      <c r="O92" s="457"/>
      <c r="P92" s="457"/>
      <c r="Q92" s="457"/>
      <c r="R92" s="458"/>
    </row>
    <row r="93" spans="2:18" ht="13.15" customHeight="1" x14ac:dyDescent="0.2">
      <c r="B93" s="456"/>
      <c r="C93" s="457"/>
      <c r="D93" s="457"/>
      <c r="E93" s="457"/>
      <c r="F93" s="457"/>
      <c r="G93" s="457"/>
      <c r="H93" s="457"/>
      <c r="I93" s="457"/>
      <c r="J93" s="457"/>
      <c r="K93" s="457"/>
      <c r="L93" s="457"/>
      <c r="M93" s="457"/>
      <c r="N93" s="457"/>
      <c r="O93" s="457"/>
      <c r="P93" s="457"/>
      <c r="Q93" s="457"/>
      <c r="R93" s="458"/>
    </row>
    <row r="94" spans="2:18" ht="13.15" customHeight="1" x14ac:dyDescent="0.2">
      <c r="B94" s="456"/>
      <c r="C94" s="457"/>
      <c r="D94" s="457"/>
      <c r="E94" s="457"/>
      <c r="F94" s="457"/>
      <c r="G94" s="457"/>
      <c r="H94" s="457"/>
      <c r="I94" s="457"/>
      <c r="J94" s="457"/>
      <c r="K94" s="457"/>
      <c r="L94" s="457"/>
      <c r="M94" s="457"/>
      <c r="N94" s="457"/>
      <c r="O94" s="457"/>
      <c r="P94" s="457"/>
      <c r="Q94" s="457"/>
      <c r="R94" s="458"/>
    </row>
    <row r="95" spans="2:18" ht="13.15" customHeight="1" x14ac:dyDescent="0.2">
      <c r="B95" s="456"/>
      <c r="C95" s="457"/>
      <c r="D95" s="457"/>
      <c r="E95" s="457"/>
      <c r="F95" s="457"/>
      <c r="G95" s="457"/>
      <c r="H95" s="457"/>
      <c r="I95" s="457"/>
      <c r="J95" s="457"/>
      <c r="K95" s="457"/>
      <c r="L95" s="457"/>
      <c r="M95" s="457"/>
      <c r="N95" s="457"/>
      <c r="O95" s="457"/>
      <c r="P95" s="457"/>
      <c r="Q95" s="457"/>
      <c r="R95" s="458"/>
    </row>
    <row r="96" spans="2:18" ht="13.15" customHeight="1" x14ac:dyDescent="0.2">
      <c r="B96" s="456"/>
      <c r="C96" s="457"/>
      <c r="D96" s="457"/>
      <c r="E96" s="457"/>
      <c r="F96" s="457"/>
      <c r="G96" s="457"/>
      <c r="H96" s="457"/>
      <c r="I96" s="457"/>
      <c r="J96" s="457"/>
      <c r="K96" s="457"/>
      <c r="L96" s="457"/>
      <c r="M96" s="457"/>
      <c r="N96" s="457"/>
      <c r="O96" s="457"/>
      <c r="P96" s="457"/>
      <c r="Q96" s="457"/>
      <c r="R96" s="458"/>
    </row>
    <row r="97" spans="2:18" ht="13.15" customHeight="1" x14ac:dyDescent="0.2">
      <c r="B97" s="456"/>
      <c r="C97" s="457"/>
      <c r="D97" s="457"/>
      <c r="E97" s="457"/>
      <c r="F97" s="457"/>
      <c r="G97" s="457"/>
      <c r="H97" s="457"/>
      <c r="I97" s="457"/>
      <c r="J97" s="457"/>
      <c r="K97" s="457"/>
      <c r="L97" s="457"/>
      <c r="M97" s="457"/>
      <c r="N97" s="457"/>
      <c r="O97" s="457"/>
      <c r="P97" s="457"/>
      <c r="Q97" s="457"/>
      <c r="R97" s="458"/>
    </row>
    <row r="98" spans="2:18" ht="13.15" customHeight="1" x14ac:dyDescent="0.2">
      <c r="B98" s="456"/>
      <c r="C98" s="457"/>
      <c r="D98" s="457"/>
      <c r="E98" s="457"/>
      <c r="F98" s="457"/>
      <c r="G98" s="457"/>
      <c r="H98" s="457"/>
      <c r="I98" s="457"/>
      <c r="J98" s="457"/>
      <c r="K98" s="457"/>
      <c r="L98" s="457"/>
      <c r="M98" s="457"/>
      <c r="N98" s="457"/>
      <c r="O98" s="457"/>
      <c r="P98" s="457"/>
      <c r="Q98" s="457"/>
      <c r="R98" s="458"/>
    </row>
    <row r="99" spans="2:18" ht="13.15" customHeight="1" x14ac:dyDescent="0.2">
      <c r="B99" s="456"/>
      <c r="C99" s="457"/>
      <c r="D99" s="457"/>
      <c r="E99" s="457"/>
      <c r="F99" s="457"/>
      <c r="G99" s="457"/>
      <c r="H99" s="457"/>
      <c r="I99" s="457"/>
      <c r="J99" s="457"/>
      <c r="K99" s="457"/>
      <c r="L99" s="457"/>
      <c r="M99" s="457"/>
      <c r="N99" s="457"/>
      <c r="O99" s="457"/>
      <c r="P99" s="457"/>
      <c r="Q99" s="457"/>
      <c r="R99" s="458"/>
    </row>
    <row r="100" spans="2:18" ht="13.15" customHeight="1" x14ac:dyDescent="0.2">
      <c r="B100" s="456"/>
      <c r="C100" s="457"/>
      <c r="D100" s="457"/>
      <c r="E100" s="457"/>
      <c r="F100" s="457"/>
      <c r="G100" s="457"/>
      <c r="H100" s="457"/>
      <c r="I100" s="457"/>
      <c r="J100" s="457"/>
      <c r="K100" s="457"/>
      <c r="L100" s="457"/>
      <c r="M100" s="457"/>
      <c r="N100" s="457"/>
      <c r="O100" s="457"/>
      <c r="P100" s="457"/>
      <c r="Q100" s="457"/>
      <c r="R100" s="458"/>
    </row>
    <row r="101" spans="2:18" ht="13.15" customHeight="1" x14ac:dyDescent="0.2">
      <c r="B101" s="456"/>
      <c r="C101" s="457"/>
      <c r="D101" s="457"/>
      <c r="E101" s="457"/>
      <c r="F101" s="457"/>
      <c r="G101" s="457"/>
      <c r="H101" s="457"/>
      <c r="I101" s="457"/>
      <c r="J101" s="457"/>
      <c r="K101" s="457"/>
      <c r="L101" s="457"/>
      <c r="M101" s="457"/>
      <c r="N101" s="457"/>
      <c r="O101" s="457"/>
      <c r="P101" s="457"/>
      <c r="Q101" s="457"/>
      <c r="R101" s="458"/>
    </row>
    <row r="102" spans="2:18" ht="13.15" customHeight="1" x14ac:dyDescent="0.2">
      <c r="B102" s="456"/>
      <c r="C102" s="457"/>
      <c r="D102" s="457"/>
      <c r="E102" s="457"/>
      <c r="F102" s="457"/>
      <c r="G102" s="457"/>
      <c r="H102" s="457"/>
      <c r="I102" s="457"/>
      <c r="J102" s="457"/>
      <c r="K102" s="457"/>
      <c r="L102" s="457"/>
      <c r="M102" s="457"/>
      <c r="N102" s="457"/>
      <c r="O102" s="457"/>
      <c r="P102" s="457"/>
      <c r="Q102" s="457"/>
      <c r="R102" s="458"/>
    </row>
    <row r="103" spans="2:18" ht="13.15" customHeight="1" x14ac:dyDescent="0.2">
      <c r="B103" s="456"/>
      <c r="C103" s="457"/>
      <c r="D103" s="457"/>
      <c r="E103" s="457"/>
      <c r="F103" s="457"/>
      <c r="G103" s="457"/>
      <c r="H103" s="457"/>
      <c r="I103" s="457"/>
      <c r="J103" s="457"/>
      <c r="K103" s="457"/>
      <c r="L103" s="457"/>
      <c r="M103" s="457"/>
      <c r="N103" s="457"/>
      <c r="O103" s="457"/>
      <c r="P103" s="457"/>
      <c r="Q103" s="457"/>
      <c r="R103" s="458"/>
    </row>
    <row r="104" spans="2:18" ht="13.15" customHeight="1" x14ac:dyDescent="0.2">
      <c r="B104" s="456"/>
      <c r="C104" s="457"/>
      <c r="D104" s="457"/>
      <c r="E104" s="457"/>
      <c r="F104" s="457"/>
      <c r="G104" s="457"/>
      <c r="H104" s="457"/>
      <c r="I104" s="457"/>
      <c r="J104" s="457"/>
      <c r="K104" s="457"/>
      <c r="L104" s="457"/>
      <c r="M104" s="457"/>
      <c r="N104" s="457"/>
      <c r="O104" s="457"/>
      <c r="P104" s="457"/>
      <c r="Q104" s="457"/>
      <c r="R104" s="458"/>
    </row>
    <row r="105" spans="2:18" ht="13.15" customHeight="1" x14ac:dyDescent="0.2">
      <c r="B105" s="456"/>
      <c r="C105" s="457"/>
      <c r="D105" s="457"/>
      <c r="E105" s="457"/>
      <c r="F105" s="457"/>
      <c r="G105" s="457"/>
      <c r="H105" s="457"/>
      <c r="I105" s="457"/>
      <c r="J105" s="457"/>
      <c r="K105" s="457"/>
      <c r="L105" s="457"/>
      <c r="M105" s="457"/>
      <c r="N105" s="457"/>
      <c r="O105" s="457"/>
      <c r="P105" s="457"/>
      <c r="Q105" s="457"/>
      <c r="R105" s="458"/>
    </row>
    <row r="106" spans="2:18" ht="13.15" customHeight="1" x14ac:dyDescent="0.2">
      <c r="B106" s="456"/>
      <c r="C106" s="457"/>
      <c r="D106" s="457"/>
      <c r="E106" s="457"/>
      <c r="F106" s="457"/>
      <c r="G106" s="457"/>
      <c r="H106" s="457"/>
      <c r="I106" s="457"/>
      <c r="J106" s="457"/>
      <c r="K106" s="457"/>
      <c r="L106" s="457"/>
      <c r="M106" s="457"/>
      <c r="N106" s="457"/>
      <c r="O106" s="457"/>
      <c r="P106" s="457"/>
      <c r="Q106" s="457"/>
      <c r="R106" s="458"/>
    </row>
    <row r="107" spans="2:18" ht="13.15" customHeight="1" x14ac:dyDescent="0.2">
      <c r="B107" s="456"/>
      <c r="C107" s="457"/>
      <c r="D107" s="457"/>
      <c r="E107" s="457"/>
      <c r="F107" s="457"/>
      <c r="G107" s="457"/>
      <c r="H107" s="457"/>
      <c r="I107" s="457"/>
      <c r="J107" s="457"/>
      <c r="K107" s="457"/>
      <c r="L107" s="457"/>
      <c r="M107" s="457"/>
      <c r="N107" s="457"/>
      <c r="O107" s="457"/>
      <c r="P107" s="457"/>
      <c r="Q107" s="457"/>
      <c r="R107" s="458"/>
    </row>
    <row r="108" spans="2:18" ht="13.15" customHeight="1" x14ac:dyDescent="0.2">
      <c r="B108" s="456"/>
      <c r="C108" s="457"/>
      <c r="D108" s="457"/>
      <c r="E108" s="457"/>
      <c r="F108" s="457"/>
      <c r="G108" s="457"/>
      <c r="H108" s="457"/>
      <c r="I108" s="457"/>
      <c r="J108" s="457"/>
      <c r="K108" s="457"/>
      <c r="L108" s="457"/>
      <c r="M108" s="457"/>
      <c r="N108" s="457"/>
      <c r="O108" s="457"/>
      <c r="P108" s="457"/>
      <c r="Q108" s="457"/>
      <c r="R108" s="458"/>
    </row>
    <row r="109" spans="2:18" ht="13.15" customHeight="1" x14ac:dyDescent="0.2">
      <c r="B109" s="456"/>
      <c r="C109" s="457"/>
      <c r="D109" s="457"/>
      <c r="E109" s="457"/>
      <c r="F109" s="457"/>
      <c r="G109" s="457"/>
      <c r="H109" s="457"/>
      <c r="I109" s="457"/>
      <c r="J109" s="457"/>
      <c r="K109" s="457"/>
      <c r="L109" s="457"/>
      <c r="M109" s="457"/>
      <c r="N109" s="457"/>
      <c r="O109" s="457"/>
      <c r="P109" s="457"/>
      <c r="Q109" s="457"/>
      <c r="R109" s="458"/>
    </row>
    <row r="110" spans="2:18" ht="13.15" customHeight="1" x14ac:dyDescent="0.2">
      <c r="B110" s="456"/>
      <c r="C110" s="457"/>
      <c r="D110" s="457"/>
      <c r="E110" s="457"/>
      <c r="F110" s="457"/>
      <c r="G110" s="457"/>
      <c r="H110" s="457"/>
      <c r="I110" s="457"/>
      <c r="J110" s="457"/>
      <c r="K110" s="457"/>
      <c r="L110" s="457"/>
      <c r="M110" s="457"/>
      <c r="N110" s="457"/>
      <c r="O110" s="457"/>
      <c r="P110" s="457"/>
      <c r="Q110" s="457"/>
      <c r="R110" s="458"/>
    </row>
    <row r="111" spans="2:18" ht="13.15" customHeight="1" x14ac:dyDescent="0.2">
      <c r="B111" s="456"/>
      <c r="C111" s="457"/>
      <c r="D111" s="457"/>
      <c r="E111" s="457"/>
      <c r="F111" s="457"/>
      <c r="G111" s="457"/>
      <c r="H111" s="457"/>
      <c r="I111" s="457"/>
      <c r="J111" s="457"/>
      <c r="K111" s="457"/>
      <c r="L111" s="457"/>
      <c r="M111" s="457"/>
      <c r="N111" s="457"/>
      <c r="O111" s="457"/>
      <c r="P111" s="457"/>
      <c r="Q111" s="457"/>
      <c r="R111" s="458"/>
    </row>
    <row r="112" spans="2:18" ht="13.15" customHeight="1" x14ac:dyDescent="0.2">
      <c r="B112" s="456"/>
      <c r="C112" s="457"/>
      <c r="D112" s="457"/>
      <c r="E112" s="457"/>
      <c r="F112" s="457"/>
      <c r="G112" s="457"/>
      <c r="H112" s="457"/>
      <c r="I112" s="457"/>
      <c r="J112" s="457"/>
      <c r="K112" s="457"/>
      <c r="L112" s="457"/>
      <c r="M112" s="457"/>
      <c r="N112" s="457"/>
      <c r="O112" s="457"/>
      <c r="P112" s="457"/>
      <c r="Q112" s="457"/>
      <c r="R112" s="458"/>
    </row>
    <row r="113" spans="2:18" ht="13.15" customHeight="1" x14ac:dyDescent="0.2">
      <c r="B113" s="456"/>
      <c r="C113" s="457"/>
      <c r="D113" s="457"/>
      <c r="E113" s="457"/>
      <c r="F113" s="457"/>
      <c r="G113" s="457"/>
      <c r="H113" s="457"/>
      <c r="I113" s="457"/>
      <c r="J113" s="457"/>
      <c r="K113" s="457"/>
      <c r="L113" s="457"/>
      <c r="M113" s="457"/>
      <c r="N113" s="457"/>
      <c r="O113" s="457"/>
      <c r="P113" s="457"/>
      <c r="Q113" s="457"/>
      <c r="R113" s="458"/>
    </row>
    <row r="114" spans="2:18" ht="13.15" customHeight="1" x14ac:dyDescent="0.2">
      <c r="B114" s="456"/>
      <c r="C114" s="457"/>
      <c r="D114" s="457"/>
      <c r="E114" s="457"/>
      <c r="F114" s="457"/>
      <c r="G114" s="457"/>
      <c r="H114" s="457"/>
      <c r="I114" s="457"/>
      <c r="J114" s="457"/>
      <c r="K114" s="457"/>
      <c r="L114" s="457"/>
      <c r="M114" s="457"/>
      <c r="N114" s="457"/>
      <c r="O114" s="457"/>
      <c r="P114" s="457"/>
      <c r="Q114" s="457"/>
      <c r="R114" s="458"/>
    </row>
    <row r="115" spans="2:18" ht="13.15" customHeight="1" x14ac:dyDescent="0.2">
      <c r="B115" s="456"/>
      <c r="C115" s="457"/>
      <c r="D115" s="457"/>
      <c r="E115" s="457"/>
      <c r="F115" s="457"/>
      <c r="G115" s="457"/>
      <c r="H115" s="457"/>
      <c r="I115" s="457"/>
      <c r="J115" s="457"/>
      <c r="K115" s="457"/>
      <c r="L115" s="457"/>
      <c r="M115" s="457"/>
      <c r="N115" s="457"/>
      <c r="O115" s="457"/>
      <c r="P115" s="457"/>
      <c r="Q115" s="457"/>
      <c r="R115" s="458"/>
    </row>
    <row r="116" spans="2:18" ht="13.15" customHeight="1" x14ac:dyDescent="0.2">
      <c r="B116" s="456"/>
      <c r="C116" s="457"/>
      <c r="D116" s="457"/>
      <c r="E116" s="457"/>
      <c r="F116" s="457"/>
      <c r="G116" s="457"/>
      <c r="H116" s="457"/>
      <c r="I116" s="457"/>
      <c r="J116" s="457"/>
      <c r="K116" s="457"/>
      <c r="L116" s="457"/>
      <c r="M116" s="457"/>
      <c r="N116" s="457"/>
      <c r="O116" s="457"/>
      <c r="P116" s="457"/>
      <c r="Q116" s="457"/>
      <c r="R116" s="458"/>
    </row>
    <row r="117" spans="2:18" ht="13.15" customHeight="1" x14ac:dyDescent="0.2">
      <c r="B117" s="456"/>
      <c r="C117" s="457"/>
      <c r="D117" s="457"/>
      <c r="E117" s="457"/>
      <c r="F117" s="457"/>
      <c r="G117" s="457"/>
      <c r="H117" s="457"/>
      <c r="I117" s="457"/>
      <c r="J117" s="457"/>
      <c r="K117" s="457"/>
      <c r="L117" s="457"/>
      <c r="M117" s="457"/>
      <c r="N117" s="457"/>
      <c r="O117" s="457"/>
      <c r="P117" s="457"/>
      <c r="Q117" s="457"/>
      <c r="R117" s="458"/>
    </row>
    <row r="118" spans="2:18" ht="13.15" customHeight="1" x14ac:dyDescent="0.2">
      <c r="B118" s="456"/>
      <c r="C118" s="457"/>
      <c r="D118" s="457"/>
      <c r="E118" s="457"/>
      <c r="F118" s="457"/>
      <c r="G118" s="457"/>
      <c r="H118" s="457"/>
      <c r="I118" s="457"/>
      <c r="J118" s="457"/>
      <c r="K118" s="457"/>
      <c r="L118" s="457"/>
      <c r="M118" s="457"/>
      <c r="N118" s="457"/>
      <c r="O118" s="457"/>
      <c r="P118" s="457"/>
      <c r="Q118" s="457"/>
      <c r="R118" s="458"/>
    </row>
    <row r="119" spans="2:18" ht="13.15" customHeight="1" x14ac:dyDescent="0.2">
      <c r="B119" s="456"/>
      <c r="C119" s="457"/>
      <c r="D119" s="457"/>
      <c r="E119" s="457"/>
      <c r="F119" s="457"/>
      <c r="G119" s="457"/>
      <c r="H119" s="457"/>
      <c r="I119" s="457"/>
      <c r="J119" s="457"/>
      <c r="K119" s="457"/>
      <c r="L119" s="457"/>
      <c r="M119" s="457"/>
      <c r="N119" s="457"/>
      <c r="O119" s="457"/>
      <c r="P119" s="457"/>
      <c r="Q119" s="457"/>
      <c r="R119" s="458"/>
    </row>
    <row r="120" spans="2:18" ht="13.15" customHeight="1" x14ac:dyDescent="0.2">
      <c r="B120" s="456"/>
      <c r="C120" s="457"/>
      <c r="D120" s="457"/>
      <c r="E120" s="457"/>
      <c r="F120" s="457"/>
      <c r="G120" s="457"/>
      <c r="H120" s="457"/>
      <c r="I120" s="457"/>
      <c r="J120" s="457"/>
      <c r="K120" s="457"/>
      <c r="L120" s="457"/>
      <c r="M120" s="457"/>
      <c r="N120" s="457"/>
      <c r="O120" s="457"/>
      <c r="P120" s="457"/>
      <c r="Q120" s="457"/>
      <c r="R120" s="458"/>
    </row>
    <row r="121" spans="2:18" ht="13.15" customHeight="1" x14ac:dyDescent="0.2">
      <c r="B121" s="456"/>
      <c r="C121" s="457"/>
      <c r="D121" s="457"/>
      <c r="E121" s="457"/>
      <c r="F121" s="457"/>
      <c r="G121" s="457"/>
      <c r="H121" s="457"/>
      <c r="I121" s="457"/>
      <c r="J121" s="457"/>
      <c r="K121" s="457"/>
      <c r="L121" s="457"/>
      <c r="M121" s="457"/>
      <c r="N121" s="457"/>
      <c r="O121" s="457"/>
      <c r="P121" s="457"/>
      <c r="Q121" s="457"/>
      <c r="R121" s="458"/>
    </row>
    <row r="122" spans="2:18" ht="13.15" customHeight="1" x14ac:dyDescent="0.2">
      <c r="B122" s="456"/>
      <c r="C122" s="457"/>
      <c r="D122" s="457"/>
      <c r="E122" s="457"/>
      <c r="F122" s="457"/>
      <c r="G122" s="457"/>
      <c r="H122" s="457"/>
      <c r="I122" s="457"/>
      <c r="J122" s="457"/>
      <c r="K122" s="457"/>
      <c r="L122" s="457"/>
      <c r="M122" s="457"/>
      <c r="N122" s="457"/>
      <c r="O122" s="457"/>
      <c r="P122" s="457"/>
      <c r="Q122" s="457"/>
      <c r="R122" s="458"/>
    </row>
    <row r="123" spans="2:18" ht="13.15" customHeight="1" x14ac:dyDescent="0.2">
      <c r="B123" s="456"/>
      <c r="C123" s="457"/>
      <c r="D123" s="457"/>
      <c r="E123" s="457"/>
      <c r="F123" s="457"/>
      <c r="G123" s="457"/>
      <c r="H123" s="457"/>
      <c r="I123" s="457"/>
      <c r="J123" s="457"/>
      <c r="K123" s="457"/>
      <c r="L123" s="457"/>
      <c r="M123" s="457"/>
      <c r="N123" s="457"/>
      <c r="O123" s="457"/>
      <c r="P123" s="457"/>
      <c r="Q123" s="457"/>
      <c r="R123" s="458"/>
    </row>
    <row r="124" spans="2:18" ht="13.15" customHeight="1" x14ac:dyDescent="0.2">
      <c r="B124" s="456"/>
      <c r="C124" s="457"/>
      <c r="D124" s="457"/>
      <c r="E124" s="457"/>
      <c r="F124" s="457"/>
      <c r="G124" s="457"/>
      <c r="H124" s="457"/>
      <c r="I124" s="457"/>
      <c r="J124" s="457"/>
      <c r="K124" s="457"/>
      <c r="L124" s="457"/>
      <c r="M124" s="457"/>
      <c r="N124" s="457"/>
      <c r="O124" s="457"/>
      <c r="P124" s="457"/>
      <c r="Q124" s="457"/>
      <c r="R124" s="458"/>
    </row>
    <row r="125" spans="2:18" ht="13.15" customHeight="1" x14ac:dyDescent="0.2">
      <c r="B125" s="456"/>
      <c r="C125" s="457"/>
      <c r="D125" s="457"/>
      <c r="E125" s="457"/>
      <c r="F125" s="457"/>
      <c r="G125" s="457"/>
      <c r="H125" s="457"/>
      <c r="I125" s="457"/>
      <c r="J125" s="457"/>
      <c r="K125" s="457"/>
      <c r="L125" s="457"/>
      <c r="M125" s="457"/>
      <c r="N125" s="457"/>
      <c r="O125" s="457"/>
      <c r="P125" s="457"/>
      <c r="Q125" s="457"/>
      <c r="R125" s="458"/>
    </row>
    <row r="126" spans="2:18" ht="13.15" customHeight="1" x14ac:dyDescent="0.2">
      <c r="B126" s="456"/>
      <c r="C126" s="457"/>
      <c r="D126" s="457"/>
      <c r="E126" s="457"/>
      <c r="F126" s="457"/>
      <c r="G126" s="457"/>
      <c r="H126" s="457"/>
      <c r="I126" s="457"/>
      <c r="J126" s="457"/>
      <c r="K126" s="457"/>
      <c r="L126" s="457"/>
      <c r="M126" s="457"/>
      <c r="N126" s="457"/>
      <c r="O126" s="457"/>
      <c r="P126" s="457"/>
      <c r="Q126" s="457"/>
      <c r="R126" s="458"/>
    </row>
    <row r="127" spans="2:18" ht="13.15" customHeight="1" x14ac:dyDescent="0.2">
      <c r="B127" s="456"/>
      <c r="C127" s="457"/>
      <c r="D127" s="457"/>
      <c r="E127" s="457"/>
      <c r="F127" s="457"/>
      <c r="G127" s="457"/>
      <c r="H127" s="457"/>
      <c r="I127" s="457"/>
      <c r="J127" s="457"/>
      <c r="K127" s="457"/>
      <c r="L127" s="457"/>
      <c r="M127" s="457"/>
      <c r="N127" s="457"/>
      <c r="O127" s="457"/>
      <c r="P127" s="457"/>
      <c r="Q127" s="457"/>
      <c r="R127" s="458"/>
    </row>
    <row r="128" spans="2:18" ht="13.15" customHeight="1" x14ac:dyDescent="0.2">
      <c r="B128" s="456"/>
      <c r="C128" s="457"/>
      <c r="D128" s="457"/>
      <c r="E128" s="457"/>
      <c r="F128" s="457"/>
      <c r="G128" s="457"/>
      <c r="H128" s="457"/>
      <c r="I128" s="457"/>
      <c r="J128" s="457"/>
      <c r="K128" s="457"/>
      <c r="L128" s="457"/>
      <c r="M128" s="457"/>
      <c r="N128" s="457"/>
      <c r="O128" s="457"/>
      <c r="P128" s="457"/>
      <c r="Q128" s="457"/>
      <c r="R128" s="458"/>
    </row>
    <row r="129" spans="2:18" ht="13.15" customHeight="1" x14ac:dyDescent="0.2">
      <c r="B129" s="456"/>
      <c r="C129" s="457"/>
      <c r="D129" s="457"/>
      <c r="E129" s="457"/>
      <c r="F129" s="457"/>
      <c r="G129" s="457"/>
      <c r="H129" s="457"/>
      <c r="I129" s="457"/>
      <c r="J129" s="457"/>
      <c r="K129" s="457"/>
      <c r="L129" s="457"/>
      <c r="M129" s="457"/>
      <c r="N129" s="457"/>
      <c r="O129" s="457"/>
      <c r="P129" s="457"/>
      <c r="Q129" s="457"/>
      <c r="R129" s="458"/>
    </row>
    <row r="130" spans="2:18" ht="13.15" customHeight="1" x14ac:dyDescent="0.2">
      <c r="B130" s="456"/>
      <c r="C130" s="457"/>
      <c r="D130" s="457"/>
      <c r="E130" s="457"/>
      <c r="F130" s="457"/>
      <c r="G130" s="457"/>
      <c r="H130" s="457"/>
      <c r="I130" s="457"/>
      <c r="J130" s="457"/>
      <c r="K130" s="457"/>
      <c r="L130" s="457"/>
      <c r="M130" s="457"/>
      <c r="N130" s="457"/>
      <c r="O130" s="457"/>
      <c r="P130" s="457"/>
      <c r="Q130" s="457"/>
      <c r="R130" s="458"/>
    </row>
    <row r="131" spans="2:18" ht="13.15" customHeight="1" x14ac:dyDescent="0.2">
      <c r="B131" s="456"/>
      <c r="C131" s="457"/>
      <c r="D131" s="457"/>
      <c r="E131" s="457"/>
      <c r="F131" s="457"/>
      <c r="G131" s="457"/>
      <c r="H131" s="457"/>
      <c r="I131" s="457"/>
      <c r="J131" s="457"/>
      <c r="K131" s="457"/>
      <c r="L131" s="457"/>
      <c r="M131" s="457"/>
      <c r="N131" s="457"/>
      <c r="O131" s="457"/>
      <c r="P131" s="457"/>
      <c r="Q131" s="457"/>
      <c r="R131" s="458"/>
    </row>
    <row r="132" spans="2:18" ht="13.15" customHeight="1" x14ac:dyDescent="0.2">
      <c r="B132" s="456"/>
      <c r="C132" s="457"/>
      <c r="D132" s="457"/>
      <c r="E132" s="457"/>
      <c r="F132" s="457"/>
      <c r="G132" s="457"/>
      <c r="H132" s="457"/>
      <c r="I132" s="457"/>
      <c r="J132" s="457"/>
      <c r="K132" s="457"/>
      <c r="L132" s="457"/>
      <c r="M132" s="457"/>
      <c r="N132" s="457"/>
      <c r="O132" s="457"/>
      <c r="P132" s="457"/>
      <c r="Q132" s="457"/>
      <c r="R132" s="458"/>
    </row>
    <row r="133" spans="2:18" ht="13.15" customHeight="1" x14ac:dyDescent="0.2">
      <c r="B133" s="456"/>
      <c r="C133" s="457"/>
      <c r="D133" s="457"/>
      <c r="E133" s="457"/>
      <c r="F133" s="457"/>
      <c r="G133" s="457"/>
      <c r="H133" s="457"/>
      <c r="I133" s="457"/>
      <c r="J133" s="457"/>
      <c r="K133" s="457"/>
      <c r="L133" s="457"/>
      <c r="M133" s="457"/>
      <c r="N133" s="457"/>
      <c r="O133" s="457"/>
      <c r="P133" s="457"/>
      <c r="Q133" s="457"/>
      <c r="R133" s="458"/>
    </row>
    <row r="134" spans="2:18" ht="13.15" customHeight="1" x14ac:dyDescent="0.2">
      <c r="B134" s="456"/>
      <c r="C134" s="457"/>
      <c r="D134" s="457"/>
      <c r="E134" s="457"/>
      <c r="F134" s="457"/>
      <c r="G134" s="457"/>
      <c r="H134" s="457"/>
      <c r="I134" s="457"/>
      <c r="J134" s="457"/>
      <c r="K134" s="457"/>
      <c r="L134" s="457"/>
      <c r="M134" s="457"/>
      <c r="N134" s="457"/>
      <c r="O134" s="457"/>
      <c r="P134" s="457"/>
      <c r="Q134" s="457"/>
      <c r="R134" s="458"/>
    </row>
    <row r="135" spans="2:18" ht="13.15" customHeight="1" x14ac:dyDescent="0.2">
      <c r="B135" s="456"/>
      <c r="C135" s="457"/>
      <c r="D135" s="457"/>
      <c r="E135" s="457"/>
      <c r="F135" s="457"/>
      <c r="G135" s="457"/>
      <c r="H135" s="457"/>
      <c r="I135" s="457"/>
      <c r="J135" s="457"/>
      <c r="K135" s="457"/>
      <c r="L135" s="457"/>
      <c r="M135" s="457"/>
      <c r="N135" s="457"/>
      <c r="O135" s="457"/>
      <c r="P135" s="457"/>
      <c r="Q135" s="457"/>
      <c r="R135" s="458"/>
    </row>
    <row r="136" spans="2:18" ht="13.15" customHeight="1" x14ac:dyDescent="0.2">
      <c r="B136" s="456"/>
      <c r="C136" s="457"/>
      <c r="D136" s="457"/>
      <c r="E136" s="457"/>
      <c r="F136" s="457"/>
      <c r="G136" s="457"/>
      <c r="H136" s="457"/>
      <c r="I136" s="457"/>
      <c r="J136" s="457"/>
      <c r="K136" s="457"/>
      <c r="L136" s="457"/>
      <c r="M136" s="457"/>
      <c r="N136" s="457"/>
      <c r="O136" s="457"/>
      <c r="P136" s="457"/>
      <c r="Q136" s="457"/>
      <c r="R136" s="458"/>
    </row>
    <row r="137" spans="2:18" ht="13.15" customHeight="1" x14ac:dyDescent="0.2">
      <c r="B137" s="456"/>
      <c r="C137" s="457"/>
      <c r="D137" s="457"/>
      <c r="E137" s="457"/>
      <c r="F137" s="457"/>
      <c r="G137" s="457"/>
      <c r="H137" s="457"/>
      <c r="I137" s="457"/>
      <c r="J137" s="457"/>
      <c r="K137" s="457"/>
      <c r="L137" s="457"/>
      <c r="M137" s="457"/>
      <c r="N137" s="457"/>
      <c r="O137" s="457"/>
      <c r="P137" s="457"/>
      <c r="Q137" s="457"/>
      <c r="R137" s="458"/>
    </row>
    <row r="138" spans="2:18" ht="13.15" customHeight="1" x14ac:dyDescent="0.2">
      <c r="B138" s="456"/>
      <c r="C138" s="457"/>
      <c r="D138" s="457"/>
      <c r="E138" s="457"/>
      <c r="F138" s="457"/>
      <c r="G138" s="457"/>
      <c r="H138" s="457"/>
      <c r="I138" s="457"/>
      <c r="J138" s="457"/>
      <c r="K138" s="457"/>
      <c r="L138" s="457"/>
      <c r="M138" s="457"/>
      <c r="N138" s="457"/>
      <c r="O138" s="457"/>
      <c r="P138" s="457"/>
      <c r="Q138" s="457"/>
      <c r="R138" s="458"/>
    </row>
    <row r="139" spans="2:18" ht="13.15" hidden="1" customHeight="1" x14ac:dyDescent="0.2">
      <c r="B139" s="456"/>
      <c r="C139" s="457"/>
      <c r="D139" s="457"/>
      <c r="E139" s="457"/>
      <c r="F139" s="457"/>
      <c r="G139" s="457"/>
      <c r="H139" s="457"/>
      <c r="I139" s="457"/>
      <c r="J139" s="457"/>
      <c r="K139" s="457"/>
      <c r="L139" s="457"/>
      <c r="M139" s="457"/>
      <c r="N139" s="457"/>
      <c r="O139" s="457"/>
      <c r="P139" s="457"/>
      <c r="Q139" s="457"/>
      <c r="R139" s="458"/>
    </row>
    <row r="140" spans="2:18" ht="13.15" hidden="1" customHeight="1" x14ac:dyDescent="0.2">
      <c r="B140" s="456"/>
      <c r="C140" s="457"/>
      <c r="D140" s="457"/>
      <c r="E140" s="457"/>
      <c r="F140" s="457"/>
      <c r="G140" s="457"/>
      <c r="H140" s="457"/>
      <c r="I140" s="457"/>
      <c r="J140" s="457"/>
      <c r="K140" s="457"/>
      <c r="L140" s="457"/>
      <c r="M140" s="457"/>
      <c r="N140" s="457"/>
      <c r="O140" s="457"/>
      <c r="P140" s="457"/>
      <c r="Q140" s="457"/>
      <c r="R140" s="458"/>
    </row>
    <row r="141" spans="2:18" ht="13.15" hidden="1" customHeight="1" x14ac:dyDescent="0.2">
      <c r="B141" s="456"/>
      <c r="C141" s="457"/>
      <c r="D141" s="457"/>
      <c r="E141" s="457"/>
      <c r="F141" s="457"/>
      <c r="G141" s="457"/>
      <c r="H141" s="457"/>
      <c r="I141" s="457"/>
      <c r="J141" s="457"/>
      <c r="K141" s="457"/>
      <c r="L141" s="457"/>
      <c r="M141" s="457"/>
      <c r="N141" s="457"/>
      <c r="O141" s="457"/>
      <c r="P141" s="457"/>
      <c r="Q141" s="457"/>
      <c r="R141" s="458"/>
    </row>
    <row r="142" spans="2:18" ht="13.15" hidden="1" customHeight="1" x14ac:dyDescent="0.2">
      <c r="B142" s="456"/>
      <c r="C142" s="457"/>
      <c r="D142" s="457"/>
      <c r="E142" s="457"/>
      <c r="F142" s="457"/>
      <c r="G142" s="457"/>
      <c r="H142" s="457"/>
      <c r="I142" s="457"/>
      <c r="J142" s="457"/>
      <c r="K142" s="457"/>
      <c r="L142" s="457"/>
      <c r="M142" s="457"/>
      <c r="N142" s="457"/>
      <c r="O142" s="457"/>
      <c r="P142" s="457"/>
      <c r="Q142" s="457"/>
      <c r="R142" s="458"/>
    </row>
    <row r="143" spans="2:18" ht="13.15" hidden="1" customHeight="1" x14ac:dyDescent="0.2">
      <c r="B143" s="456"/>
      <c r="C143" s="457"/>
      <c r="D143" s="457"/>
      <c r="E143" s="457"/>
      <c r="F143" s="457"/>
      <c r="G143" s="457"/>
      <c r="H143" s="457"/>
      <c r="I143" s="457"/>
      <c r="J143" s="457"/>
      <c r="K143" s="457"/>
      <c r="L143" s="457"/>
      <c r="M143" s="457"/>
      <c r="N143" s="457"/>
      <c r="O143" s="457"/>
      <c r="P143" s="457"/>
      <c r="Q143" s="457"/>
      <c r="R143" s="458"/>
    </row>
    <row r="144" spans="2:18" ht="13.15" hidden="1" customHeight="1" x14ac:dyDescent="0.2">
      <c r="B144" s="456"/>
      <c r="C144" s="457"/>
      <c r="D144" s="457"/>
      <c r="E144" s="457"/>
      <c r="F144" s="457"/>
      <c r="G144" s="457"/>
      <c r="H144" s="457"/>
      <c r="I144" s="457"/>
      <c r="J144" s="457"/>
      <c r="K144" s="457"/>
      <c r="L144" s="457"/>
      <c r="M144" s="457"/>
      <c r="N144" s="457"/>
      <c r="O144" s="457"/>
      <c r="P144" s="457"/>
      <c r="Q144" s="457"/>
      <c r="R144" s="458"/>
    </row>
    <row r="145" spans="2:18" ht="13.15" hidden="1" customHeight="1" x14ac:dyDescent="0.2">
      <c r="B145" s="456"/>
      <c r="C145" s="457"/>
      <c r="D145" s="457"/>
      <c r="E145" s="457"/>
      <c r="F145" s="457"/>
      <c r="G145" s="457"/>
      <c r="H145" s="457"/>
      <c r="I145" s="457"/>
      <c r="J145" s="457"/>
      <c r="K145" s="457"/>
      <c r="L145" s="457"/>
      <c r="M145" s="457"/>
      <c r="N145" s="457"/>
      <c r="O145" s="457"/>
      <c r="P145" s="457"/>
      <c r="Q145" s="457"/>
      <c r="R145" s="458"/>
    </row>
    <row r="146" spans="2:18" ht="13.15" hidden="1" customHeight="1" x14ac:dyDescent="0.2">
      <c r="B146" s="456"/>
      <c r="C146" s="457"/>
      <c r="D146" s="457"/>
      <c r="E146" s="457"/>
      <c r="F146" s="457"/>
      <c r="G146" s="457"/>
      <c r="H146" s="457"/>
      <c r="I146" s="457"/>
      <c r="J146" s="457"/>
      <c r="K146" s="457"/>
      <c r="L146" s="457"/>
      <c r="M146" s="457"/>
      <c r="N146" s="457"/>
      <c r="O146" s="457"/>
      <c r="P146" s="457"/>
      <c r="Q146" s="457"/>
      <c r="R146" s="458"/>
    </row>
    <row r="147" spans="2:18" ht="13.15" hidden="1" customHeight="1" x14ac:dyDescent="0.2">
      <c r="B147" s="456"/>
      <c r="C147" s="457"/>
      <c r="D147" s="457"/>
      <c r="E147" s="457"/>
      <c r="F147" s="457"/>
      <c r="G147" s="457"/>
      <c r="H147" s="457"/>
      <c r="I147" s="457"/>
      <c r="J147" s="457"/>
      <c r="K147" s="457"/>
      <c r="L147" s="457"/>
      <c r="M147" s="457"/>
      <c r="N147" s="457"/>
      <c r="O147" s="457"/>
      <c r="P147" s="457"/>
      <c r="Q147" s="457"/>
      <c r="R147" s="458"/>
    </row>
    <row r="148" spans="2:18" ht="13.15" hidden="1" customHeight="1" x14ac:dyDescent="0.2">
      <c r="B148" s="456"/>
      <c r="C148" s="457"/>
      <c r="D148" s="457"/>
      <c r="E148" s="457"/>
      <c r="F148" s="457"/>
      <c r="G148" s="457"/>
      <c r="H148" s="457"/>
      <c r="I148" s="457"/>
      <c r="J148" s="457"/>
      <c r="K148" s="457"/>
      <c r="L148" s="457"/>
      <c r="M148" s="457"/>
      <c r="N148" s="457"/>
      <c r="O148" s="457"/>
      <c r="P148" s="457"/>
      <c r="Q148" s="457"/>
      <c r="R148" s="458"/>
    </row>
    <row r="149" spans="2:18" ht="13.15" hidden="1" customHeight="1" x14ac:dyDescent="0.2">
      <c r="B149" s="456"/>
      <c r="C149" s="457"/>
      <c r="D149" s="457"/>
      <c r="E149" s="457"/>
      <c r="F149" s="457"/>
      <c r="G149" s="457"/>
      <c r="H149" s="457"/>
      <c r="I149" s="457"/>
      <c r="J149" s="457"/>
      <c r="K149" s="457"/>
      <c r="L149" s="457"/>
      <c r="M149" s="457"/>
      <c r="N149" s="457"/>
      <c r="O149" s="457"/>
      <c r="P149" s="457"/>
      <c r="Q149" s="457"/>
      <c r="R149" s="458"/>
    </row>
    <row r="150" spans="2:18" ht="13.15" hidden="1" customHeight="1" x14ac:dyDescent="0.2">
      <c r="B150" s="456"/>
      <c r="C150" s="457"/>
      <c r="D150" s="457"/>
      <c r="E150" s="457"/>
      <c r="F150" s="457"/>
      <c r="G150" s="457"/>
      <c r="H150" s="457"/>
      <c r="I150" s="457"/>
      <c r="J150" s="457"/>
      <c r="K150" s="457"/>
      <c r="L150" s="457"/>
      <c r="M150" s="457"/>
      <c r="N150" s="457"/>
      <c r="O150" s="457"/>
      <c r="P150" s="457"/>
      <c r="Q150" s="457"/>
      <c r="R150" s="458"/>
    </row>
    <row r="151" spans="2:18" ht="13.15" hidden="1" customHeight="1" x14ac:dyDescent="0.2">
      <c r="B151" s="456"/>
      <c r="C151" s="457"/>
      <c r="D151" s="457"/>
      <c r="E151" s="457"/>
      <c r="F151" s="457"/>
      <c r="G151" s="457"/>
      <c r="H151" s="457"/>
      <c r="I151" s="457"/>
      <c r="J151" s="457"/>
      <c r="K151" s="457"/>
      <c r="L151" s="457"/>
      <c r="M151" s="457"/>
      <c r="N151" s="457"/>
      <c r="O151" s="457"/>
      <c r="P151" s="457"/>
      <c r="Q151" s="457"/>
      <c r="R151" s="458"/>
    </row>
    <row r="152" spans="2:18" ht="13.15" hidden="1" customHeight="1" x14ac:dyDescent="0.2">
      <c r="B152" s="456"/>
      <c r="C152" s="457"/>
      <c r="D152" s="457"/>
      <c r="E152" s="457"/>
      <c r="F152" s="457"/>
      <c r="G152" s="457"/>
      <c r="H152" s="457"/>
      <c r="I152" s="457"/>
      <c r="J152" s="457"/>
      <c r="K152" s="457"/>
      <c r="L152" s="457"/>
      <c r="M152" s="457"/>
      <c r="N152" s="457"/>
      <c r="O152" s="457"/>
      <c r="P152" s="457"/>
      <c r="Q152" s="457"/>
      <c r="R152" s="458"/>
    </row>
    <row r="153" spans="2:18" ht="13.15" hidden="1" customHeight="1" x14ac:dyDescent="0.2">
      <c r="B153" s="456"/>
      <c r="C153" s="457"/>
      <c r="D153" s="457"/>
      <c r="E153" s="457"/>
      <c r="F153" s="457"/>
      <c r="G153" s="457"/>
      <c r="H153" s="457"/>
      <c r="I153" s="457"/>
      <c r="J153" s="457"/>
      <c r="K153" s="457"/>
      <c r="L153" s="457"/>
      <c r="M153" s="457"/>
      <c r="N153" s="457"/>
      <c r="O153" s="457"/>
      <c r="P153" s="457"/>
      <c r="Q153" s="457"/>
      <c r="R153" s="458"/>
    </row>
    <row r="154" spans="2:18" ht="13.15" hidden="1" customHeight="1" x14ac:dyDescent="0.2">
      <c r="B154" s="456"/>
      <c r="C154" s="457"/>
      <c r="D154" s="457"/>
      <c r="E154" s="457"/>
      <c r="F154" s="457"/>
      <c r="G154" s="457"/>
      <c r="H154" s="457"/>
      <c r="I154" s="457"/>
      <c r="J154" s="457"/>
      <c r="K154" s="457"/>
      <c r="L154" s="457"/>
      <c r="M154" s="457"/>
      <c r="N154" s="457"/>
      <c r="O154" s="457"/>
      <c r="P154" s="457"/>
      <c r="Q154" s="457"/>
      <c r="R154" s="458"/>
    </row>
    <row r="155" spans="2:18" ht="13.15" hidden="1" customHeight="1" x14ac:dyDescent="0.2">
      <c r="B155" s="456"/>
      <c r="C155" s="457"/>
      <c r="D155" s="457"/>
      <c r="E155" s="457"/>
      <c r="F155" s="457"/>
      <c r="G155" s="457"/>
      <c r="H155" s="457"/>
      <c r="I155" s="457"/>
      <c r="J155" s="457"/>
      <c r="K155" s="457"/>
      <c r="L155" s="457"/>
      <c r="M155" s="457"/>
      <c r="N155" s="457"/>
      <c r="O155" s="457"/>
      <c r="P155" s="457"/>
      <c r="Q155" s="457"/>
      <c r="R155" s="458"/>
    </row>
    <row r="156" spans="2:18" ht="13.15" hidden="1" customHeight="1" x14ac:dyDescent="0.2">
      <c r="B156" s="456"/>
      <c r="C156" s="457"/>
      <c r="D156" s="457"/>
      <c r="E156" s="457"/>
      <c r="F156" s="457"/>
      <c r="G156" s="457"/>
      <c r="H156" s="457"/>
      <c r="I156" s="457"/>
      <c r="J156" s="457"/>
      <c r="K156" s="457"/>
      <c r="L156" s="457"/>
      <c r="M156" s="457"/>
      <c r="N156" s="457"/>
      <c r="O156" s="457"/>
      <c r="P156" s="457"/>
      <c r="Q156" s="457"/>
      <c r="R156" s="458"/>
    </row>
    <row r="157" spans="2:18" ht="13.15" hidden="1" customHeight="1" x14ac:dyDescent="0.2">
      <c r="B157" s="456"/>
      <c r="C157" s="457"/>
      <c r="D157" s="457"/>
      <c r="E157" s="457"/>
      <c r="F157" s="457"/>
      <c r="G157" s="457"/>
      <c r="H157" s="457"/>
      <c r="I157" s="457"/>
      <c r="J157" s="457"/>
      <c r="K157" s="457"/>
      <c r="L157" s="457"/>
      <c r="M157" s="457"/>
      <c r="N157" s="457"/>
      <c r="O157" s="457"/>
      <c r="P157" s="457"/>
      <c r="Q157" s="457"/>
      <c r="R157" s="458"/>
    </row>
    <row r="158" spans="2:18" ht="13.15" hidden="1" customHeight="1" x14ac:dyDescent="0.2">
      <c r="B158" s="456"/>
      <c r="C158" s="457"/>
      <c r="D158" s="457"/>
      <c r="E158" s="457"/>
      <c r="F158" s="457"/>
      <c r="G158" s="457"/>
      <c r="H158" s="457"/>
      <c r="I158" s="457"/>
      <c r="J158" s="457"/>
      <c r="K158" s="457"/>
      <c r="L158" s="457"/>
      <c r="M158" s="457"/>
      <c r="N158" s="457"/>
      <c r="O158" s="457"/>
      <c r="P158" s="457"/>
      <c r="Q158" s="457"/>
      <c r="R158" s="458"/>
    </row>
    <row r="159" spans="2:18" ht="13.15" hidden="1" customHeight="1" x14ac:dyDescent="0.2">
      <c r="B159" s="456"/>
      <c r="C159" s="457"/>
      <c r="D159" s="457"/>
      <c r="E159" s="457"/>
      <c r="F159" s="457"/>
      <c r="G159" s="457"/>
      <c r="H159" s="457"/>
      <c r="I159" s="457"/>
      <c r="J159" s="457"/>
      <c r="K159" s="457"/>
      <c r="L159" s="457"/>
      <c r="M159" s="457"/>
      <c r="N159" s="457"/>
      <c r="O159" s="457"/>
      <c r="P159" s="457"/>
      <c r="Q159" s="457"/>
      <c r="R159" s="458"/>
    </row>
    <row r="160" spans="2:18" ht="13.15" hidden="1" customHeight="1" x14ac:dyDescent="0.2">
      <c r="B160" s="456"/>
      <c r="C160" s="457"/>
      <c r="D160" s="457"/>
      <c r="E160" s="457"/>
      <c r="F160" s="457"/>
      <c r="G160" s="457"/>
      <c r="H160" s="457"/>
      <c r="I160" s="457"/>
      <c r="J160" s="457"/>
      <c r="K160" s="457"/>
      <c r="L160" s="457"/>
      <c r="M160" s="457"/>
      <c r="N160" s="457"/>
      <c r="O160" s="457"/>
      <c r="P160" s="457"/>
      <c r="Q160" s="457"/>
      <c r="R160" s="458"/>
    </row>
    <row r="161" spans="2:18" ht="13.15" customHeight="1" x14ac:dyDescent="0.2">
      <c r="B161" s="464"/>
      <c r="C161" s="465"/>
      <c r="D161" s="465"/>
      <c r="E161" s="465"/>
      <c r="F161" s="465"/>
      <c r="G161" s="465"/>
      <c r="H161" s="465"/>
      <c r="I161" s="465"/>
      <c r="J161" s="465"/>
      <c r="K161" s="465"/>
      <c r="L161" s="465"/>
      <c r="M161" s="465"/>
      <c r="N161" s="465"/>
      <c r="O161" s="465"/>
      <c r="P161" s="465"/>
      <c r="Q161" s="465"/>
      <c r="R161" s="466"/>
    </row>
    <row r="162" spans="2:18" ht="13.15" customHeight="1" x14ac:dyDescent="0.2"/>
    <row r="163" spans="2:18" ht="13.15" customHeight="1" x14ac:dyDescent="0.2"/>
    <row r="164" spans="2:18" ht="13.15" customHeight="1" x14ac:dyDescent="0.2"/>
    <row r="165" spans="2:18" ht="13.15" customHeight="1" x14ac:dyDescent="0.2"/>
    <row r="166" spans="2:18" ht="13.15" customHeight="1" x14ac:dyDescent="0.2"/>
    <row r="167" spans="2:18" ht="13.15" customHeight="1" x14ac:dyDescent="0.2"/>
    <row r="168" spans="2:18" ht="13.15" customHeight="1" x14ac:dyDescent="0.2"/>
    <row r="169" spans="2:18" ht="13.15" customHeight="1" x14ac:dyDescent="0.2"/>
    <row r="170" spans="2:18" ht="13.15" customHeight="1" x14ac:dyDescent="0.2"/>
    <row r="171" spans="2:18" ht="13.15" customHeight="1" x14ac:dyDescent="0.2"/>
    <row r="172" spans="2:18" ht="13.15" customHeight="1" x14ac:dyDescent="0.2"/>
    <row r="173" spans="2:18" ht="13.15" customHeight="1" x14ac:dyDescent="0.2"/>
    <row r="174" spans="2:18" ht="13.15" customHeight="1" x14ac:dyDescent="0.2"/>
    <row r="175" spans="2:18" ht="13.15" customHeight="1" x14ac:dyDescent="0.2"/>
    <row r="176" spans="2:18" ht="13.15" customHeight="1" x14ac:dyDescent="0.2"/>
    <row r="177" ht="13.15" customHeight="1" x14ac:dyDescent="0.2"/>
    <row r="178" ht="13.15" customHeight="1" x14ac:dyDescent="0.2"/>
    <row r="179" ht="13.15" customHeight="1" x14ac:dyDescent="0.2"/>
    <row r="180" ht="13.15" customHeight="1" x14ac:dyDescent="0.2"/>
    <row r="181" ht="13.15" customHeight="1" x14ac:dyDescent="0.2"/>
    <row r="182" ht="13.15" customHeight="1" x14ac:dyDescent="0.2"/>
    <row r="183" ht="13.15" customHeight="1" x14ac:dyDescent="0.2"/>
    <row r="184" ht="13.15" customHeight="1" x14ac:dyDescent="0.2"/>
    <row r="185" ht="13.15" customHeight="1" x14ac:dyDescent="0.2"/>
    <row r="186" ht="13.15" customHeight="1" x14ac:dyDescent="0.2"/>
    <row r="187" ht="13.15" customHeight="1" x14ac:dyDescent="0.2"/>
    <row r="188" ht="13.15" customHeight="1" x14ac:dyDescent="0.2"/>
    <row r="189" ht="13.15" customHeight="1" x14ac:dyDescent="0.2"/>
    <row r="190" ht="13.15" customHeight="1" x14ac:dyDescent="0.2"/>
    <row r="191" ht="13.15" customHeight="1" x14ac:dyDescent="0.2"/>
    <row r="192" ht="13.15" customHeight="1" x14ac:dyDescent="0.2"/>
    <row r="193" ht="13.15" customHeight="1" x14ac:dyDescent="0.2"/>
    <row r="194" ht="13.15" customHeight="1" x14ac:dyDescent="0.2"/>
    <row r="195" ht="13.15" customHeight="1" x14ac:dyDescent="0.2"/>
    <row r="196" ht="13.15" customHeight="1" x14ac:dyDescent="0.2"/>
    <row r="197" ht="13.15" customHeight="1" x14ac:dyDescent="0.2"/>
    <row r="198" ht="13.15" customHeight="1" x14ac:dyDescent="0.2"/>
    <row r="199" ht="13.15" customHeight="1" x14ac:dyDescent="0.2"/>
    <row r="200" ht="13.15" customHeight="1" x14ac:dyDescent="0.2"/>
    <row r="201" ht="13.15" customHeight="1" x14ac:dyDescent="0.2"/>
    <row r="202" ht="13.15" customHeight="1" x14ac:dyDescent="0.2"/>
    <row r="203" ht="13.15" customHeight="1" x14ac:dyDescent="0.2"/>
    <row r="204" ht="13.15" customHeight="1" x14ac:dyDescent="0.2"/>
    <row r="205" ht="13.15" customHeight="1" x14ac:dyDescent="0.2"/>
    <row r="206" ht="13.15" customHeight="1" x14ac:dyDescent="0.2"/>
    <row r="207" ht="13.15" customHeight="1" x14ac:dyDescent="0.2"/>
    <row r="208" ht="13.15" customHeight="1" x14ac:dyDescent="0.2"/>
    <row r="209" spans="2:3" ht="13.15" customHeight="1" x14ac:dyDescent="0.2"/>
    <row r="210" spans="2:3" ht="13.15" customHeight="1" x14ac:dyDescent="0.2"/>
    <row r="214" spans="2:3" ht="18.75" x14ac:dyDescent="0.3">
      <c r="B214" s="467"/>
      <c r="C214" s="467"/>
    </row>
  </sheetData>
  <sheetProtection algorithmName="SHA-512" hashValue="ugKqUrIM5u1Crlp/58NpBJr069jupa4EvLm+bcELBdvVy6B5Z9eqtpVoXiKf+n7/Ggh6oH3kh/kyNOLCFCKnnQ==" saltValue="KHUULuTOb3rTGus549AF6A==" spinCount="100000" sheet="1" objects="1" scenarios="1"/>
  <hyperlinks>
    <hyperlink ref="Q74" r:id="rId1"/>
  </hyperlinks>
  <pageMargins left="0.7" right="0.7" top="0.75" bottom="0.75" header="0.3" footer="0.3"/>
  <pageSetup paperSize="9" scale="59" orientation="portrait" r:id="rId2"/>
  <headerFooter>
    <oddHeader>&amp;L&amp;"Arial,Vet"&amp;F&amp;R&amp;"Arial,Vet"&amp;A</oddHeader>
    <oddFooter>&amp;L&amp;"Arial,Vet"keizer / goedhart&amp;C&amp;"Arial,Vet"pagina &amp;P&amp;R&amp;"Arial,Vet"&amp;D</oddFooter>
  </headerFooter>
  <rowBreaks count="1" manualBreakCount="1">
    <brk id="73" min="1" max="17" man="1"/>
  </rowBreaks>
  <drawing r:id="rId3"/>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AT188"/>
  <sheetViews>
    <sheetView zoomScale="80" zoomScaleNormal="80" workbookViewId="0">
      <pane ySplit="5" topLeftCell="A6" activePane="bottomLeft" state="frozen"/>
      <selection activeCell="B2" sqref="B2"/>
      <selection pane="bottomLeft"/>
    </sheetView>
  </sheetViews>
  <sheetFormatPr defaultColWidth="9.140625" defaultRowHeight="12.75" x14ac:dyDescent="0.2"/>
  <cols>
    <col min="1" max="1" width="44.5703125" style="324" customWidth="1"/>
    <col min="2" max="2" width="3.140625" style="324" customWidth="1"/>
    <col min="3" max="3" width="16.42578125" style="324" customWidth="1"/>
    <col min="4" max="4" width="15.5703125" style="324" customWidth="1"/>
    <col min="5" max="5" width="19.85546875" style="324" customWidth="1"/>
    <col min="6" max="6" width="15.5703125" style="324" customWidth="1"/>
    <col min="7" max="8" width="14.85546875" style="324" customWidth="1"/>
    <col min="9" max="9" width="16.7109375" style="324" customWidth="1"/>
    <col min="10" max="10" width="14.85546875" style="324" customWidth="1"/>
    <col min="11" max="11" width="15.42578125" style="324" customWidth="1"/>
    <col min="12" max="16" width="14.85546875" style="324" customWidth="1"/>
    <col min="17" max="17" width="15.5703125" style="324" customWidth="1"/>
    <col min="18" max="21" width="14.85546875" style="324" customWidth="1"/>
    <col min="22" max="22" width="16.85546875" style="324" customWidth="1"/>
    <col min="23" max="34" width="14.85546875" style="324" customWidth="1"/>
    <col min="35" max="16384" width="9.140625" style="324"/>
  </cols>
  <sheetData>
    <row r="2" spans="1:13" x14ac:dyDescent="0.2">
      <c r="A2" s="322" t="s">
        <v>221</v>
      </c>
      <c r="B2" s="323"/>
      <c r="C2" s="322" t="s">
        <v>483</v>
      </c>
      <c r="D2" s="322" t="s">
        <v>484</v>
      </c>
      <c r="E2" s="322" t="s">
        <v>485</v>
      </c>
      <c r="F2" s="322" t="s">
        <v>40</v>
      </c>
      <c r="G2" s="322" t="s">
        <v>198</v>
      </c>
      <c r="H2" s="397" t="s">
        <v>767</v>
      </c>
      <c r="I2" s="397" t="s">
        <v>953</v>
      </c>
      <c r="J2" s="397" t="s">
        <v>954</v>
      </c>
      <c r="M2" s="328"/>
    </row>
    <row r="3" spans="1:13" x14ac:dyDescent="0.2">
      <c r="A3" s="322" t="s">
        <v>266</v>
      </c>
      <c r="B3" s="323"/>
      <c r="C3" s="378">
        <v>42644</v>
      </c>
      <c r="D3" s="378">
        <v>43009</v>
      </c>
      <c r="E3" s="378">
        <v>43374</v>
      </c>
      <c r="F3" s="378">
        <v>43739</v>
      </c>
      <c r="G3" s="378">
        <v>44105</v>
      </c>
      <c r="H3" s="378">
        <v>44470</v>
      </c>
      <c r="I3" s="378">
        <v>44835</v>
      </c>
      <c r="J3" s="378">
        <v>45200</v>
      </c>
    </row>
    <row r="4" spans="1:13" s="327" customFormat="1" x14ac:dyDescent="0.2">
      <c r="A4" s="325" t="s">
        <v>238</v>
      </c>
      <c r="B4" s="326"/>
      <c r="C4" s="325">
        <f>2017</f>
        <v>2017</v>
      </c>
      <c r="D4" s="325">
        <f t="shared" ref="D4:J4" si="0">C4+1</f>
        <v>2018</v>
      </c>
      <c r="E4" s="325">
        <f t="shared" si="0"/>
        <v>2019</v>
      </c>
      <c r="F4" s="325">
        <f t="shared" si="0"/>
        <v>2020</v>
      </c>
      <c r="G4" s="325">
        <f t="shared" si="0"/>
        <v>2021</v>
      </c>
      <c r="H4" s="325">
        <f t="shared" si="0"/>
        <v>2022</v>
      </c>
      <c r="I4" s="325">
        <f t="shared" si="0"/>
        <v>2023</v>
      </c>
      <c r="J4" s="325">
        <f t="shared" si="0"/>
        <v>2024</v>
      </c>
    </row>
    <row r="5" spans="1:13" x14ac:dyDescent="0.2">
      <c r="B5" s="361"/>
    </row>
    <row r="7" spans="1:13" ht="15.75" x14ac:dyDescent="0.25">
      <c r="A7" s="363" t="s">
        <v>596</v>
      </c>
      <c r="B7" s="322"/>
      <c r="C7" s="564"/>
      <c r="D7" s="328"/>
    </row>
    <row r="8" spans="1:13" x14ac:dyDescent="0.2">
      <c r="A8" s="323"/>
      <c r="B8" s="322"/>
      <c r="C8" s="323"/>
      <c r="D8" s="322"/>
      <c r="E8" s="322"/>
    </row>
    <row r="9" spans="1:13" x14ac:dyDescent="0.2">
      <c r="A9" s="329" t="s">
        <v>588</v>
      </c>
      <c r="B9" s="322"/>
      <c r="C9" s="323"/>
      <c r="D9" s="373" t="s">
        <v>869</v>
      </c>
      <c r="E9" s="322"/>
      <c r="F9" s="322"/>
      <c r="G9" s="322"/>
      <c r="I9" s="361"/>
      <c r="J9" s="361"/>
      <c r="K9" s="361"/>
    </row>
    <row r="10" spans="1:13" x14ac:dyDescent="0.2">
      <c r="A10" s="322" t="s">
        <v>390</v>
      </c>
      <c r="B10" s="322"/>
      <c r="C10" s="330">
        <v>4.5199999999999997E-2</v>
      </c>
      <c r="D10" s="405" t="s">
        <v>629</v>
      </c>
      <c r="E10" s="354">
        <v>2010</v>
      </c>
      <c r="F10" s="354">
        <v>2011</v>
      </c>
      <c r="G10" s="389">
        <v>2012</v>
      </c>
      <c r="H10" s="389">
        <v>2013</v>
      </c>
      <c r="I10" s="389">
        <v>2014</v>
      </c>
      <c r="J10" s="389">
        <v>2015</v>
      </c>
      <c r="K10" s="389">
        <v>2016</v>
      </c>
      <c r="L10" s="389">
        <v>2017</v>
      </c>
    </row>
    <row r="11" spans="1:13" x14ac:dyDescent="0.2">
      <c r="A11" s="322" t="s">
        <v>391</v>
      </c>
      <c r="B11" s="322"/>
      <c r="C11" s="330">
        <v>6.4600000000000005E-2</v>
      </c>
      <c r="D11" s="397" t="s">
        <v>630</v>
      </c>
      <c r="E11" s="406">
        <v>2.7150000000000001E-2</v>
      </c>
      <c r="F11" s="406">
        <v>2.6790000000000001E-2</v>
      </c>
      <c r="G11" s="406">
        <v>2.597E-2</v>
      </c>
      <c r="H11" s="582">
        <v>2.5180000000000001E-2</v>
      </c>
      <c r="I11" s="582">
        <v>2.4660000000000001E-2</v>
      </c>
      <c r="J11" s="582">
        <v>2.351E-2</v>
      </c>
      <c r="K11" s="583">
        <v>2.3179999999999999E-2</v>
      </c>
      <c r="L11" s="1359">
        <v>2.3089999999999999E-2</v>
      </c>
    </row>
    <row r="12" spans="1:13" x14ac:dyDescent="0.2">
      <c r="A12" s="322" t="s">
        <v>392</v>
      </c>
      <c r="B12" s="322"/>
      <c r="C12" s="330">
        <v>4.0099999999999997E-2</v>
      </c>
      <c r="D12" s="397" t="s">
        <v>631</v>
      </c>
      <c r="E12" s="406">
        <v>1.3339999999999999E-2</v>
      </c>
      <c r="F12" s="406">
        <v>1.354E-2</v>
      </c>
      <c r="G12" s="406">
        <v>1.333E-2</v>
      </c>
      <c r="H12" s="582">
        <v>1.3440000000000001E-2</v>
      </c>
      <c r="I12" s="582">
        <v>1.336E-2</v>
      </c>
      <c r="J12" s="582">
        <v>1.2880000000000001E-2</v>
      </c>
      <c r="K12" s="583">
        <v>1.278E-2</v>
      </c>
      <c r="L12" s="1409">
        <v>1.281E-2</v>
      </c>
    </row>
    <row r="13" spans="1:13" x14ac:dyDescent="0.2">
      <c r="A13" s="322" t="s">
        <v>393</v>
      </c>
      <c r="B13" s="322"/>
      <c r="C13" s="330">
        <f>+C10+C11</f>
        <v>0.10980000000000001</v>
      </c>
      <c r="D13" s="397" t="s">
        <v>632</v>
      </c>
      <c r="E13" s="406">
        <v>8.9999999999999998E-4</v>
      </c>
      <c r="F13" s="406">
        <v>8.8999999999999995E-4</v>
      </c>
      <c r="G13" s="406">
        <v>8.9999999999999998E-4</v>
      </c>
      <c r="H13" s="583">
        <v>9.1E-4</v>
      </c>
      <c r="I13" s="582">
        <v>9.8999999999999999E-4</v>
      </c>
      <c r="J13" s="582">
        <v>1.06E-3</v>
      </c>
      <c r="K13" s="583">
        <v>1.32E-3</v>
      </c>
      <c r="L13" s="1409">
        <v>1.4400000000000001E-3</v>
      </c>
    </row>
    <row r="14" spans="1:13" x14ac:dyDescent="0.2">
      <c r="A14" s="329"/>
      <c r="B14" s="322"/>
      <c r="C14" s="322"/>
      <c r="D14" s="397" t="s">
        <v>633</v>
      </c>
      <c r="E14" s="406">
        <v>2.0899999999999998E-3</v>
      </c>
      <c r="F14" s="406">
        <v>2.1199999999999999E-3</v>
      </c>
      <c r="G14" s="406">
        <v>2.0899999999999998E-3</v>
      </c>
      <c r="H14" s="582">
        <v>1.99E-3</v>
      </c>
      <c r="I14" s="582">
        <v>1.91E-3</v>
      </c>
      <c r="J14" s="582">
        <v>1.7899999999999999E-3</v>
      </c>
      <c r="K14" s="583">
        <v>1.65E-3</v>
      </c>
      <c r="L14" s="1409">
        <v>1.6100000000000001E-3</v>
      </c>
    </row>
    <row r="15" spans="1:13" x14ac:dyDescent="0.2">
      <c r="A15" s="331" t="s">
        <v>394</v>
      </c>
      <c r="B15" s="322"/>
      <c r="C15" s="322"/>
      <c r="D15" s="397" t="s">
        <v>955</v>
      </c>
      <c r="E15" s="406">
        <v>1.6330000000000001E-2</v>
      </c>
      <c r="F15" s="406">
        <v>1.6549999999999999E-2</v>
      </c>
      <c r="G15" s="406">
        <v>1.6320000000000001E-2</v>
      </c>
      <c r="H15" s="582">
        <v>1.634E-2</v>
      </c>
      <c r="I15" s="582">
        <v>1.6250000000000001E-2</v>
      </c>
      <c r="J15" s="582">
        <v>1.5720000000000001E-2</v>
      </c>
      <c r="K15" s="583">
        <v>1.576E-2</v>
      </c>
      <c r="L15" s="1399">
        <v>1.6140000000000002E-2</v>
      </c>
    </row>
    <row r="16" spans="1:13" x14ac:dyDescent="0.2">
      <c r="A16" s="332" t="s">
        <v>395</v>
      </c>
      <c r="B16" s="322"/>
      <c r="C16" s="333">
        <v>2.3700000000000001E-3</v>
      </c>
      <c r="E16" s="380"/>
      <c r="F16" s="380"/>
      <c r="G16" s="380"/>
      <c r="H16" s="380"/>
      <c r="I16" s="380"/>
      <c r="J16" s="380"/>
    </row>
    <row r="17" spans="1:13" s="336" customFormat="1" x14ac:dyDescent="0.2">
      <c r="A17" s="334"/>
      <c r="B17" s="335"/>
      <c r="C17" s="335"/>
      <c r="G17" s="380"/>
      <c r="H17" s="380"/>
      <c r="I17" s="380"/>
      <c r="J17" s="380"/>
      <c r="K17" s="380"/>
      <c r="L17" s="380"/>
    </row>
    <row r="18" spans="1:13" x14ac:dyDescent="0.2">
      <c r="A18" s="331" t="s">
        <v>396</v>
      </c>
      <c r="B18" s="322"/>
      <c r="C18" s="337"/>
      <c r="G18" s="380"/>
      <c r="H18" s="380"/>
      <c r="I18" s="380"/>
      <c r="J18" s="380"/>
      <c r="K18" s="380"/>
      <c r="L18" s="380"/>
    </row>
    <row r="19" spans="1:13" x14ac:dyDescent="0.2">
      <c r="A19" s="332" t="s">
        <v>589</v>
      </c>
      <c r="B19" s="322"/>
      <c r="C19" s="338">
        <f>C24</f>
        <v>71620.75</v>
      </c>
      <c r="D19" s="338">
        <f>D24</f>
        <v>73760.06</v>
      </c>
      <c r="G19" s="380"/>
      <c r="H19" s="380"/>
      <c r="I19" s="380"/>
      <c r="J19" s="380"/>
      <c r="K19" s="380"/>
      <c r="L19" s="380"/>
    </row>
    <row r="20" spans="1:13" x14ac:dyDescent="0.2">
      <c r="A20" s="339"/>
      <c r="B20" s="322"/>
      <c r="C20" s="322"/>
      <c r="G20" s="380"/>
      <c r="H20" s="380"/>
      <c r="I20" s="380"/>
      <c r="J20" s="380"/>
      <c r="K20" s="380"/>
      <c r="L20" s="380"/>
    </row>
    <row r="21" spans="1:13" x14ac:dyDescent="0.2">
      <c r="A21" s="331" t="s">
        <v>159</v>
      </c>
      <c r="B21" s="322"/>
      <c r="C21" s="331"/>
      <c r="D21" s="331"/>
      <c r="E21" s="1240"/>
      <c r="F21" s="1240"/>
      <c r="G21" s="380"/>
      <c r="H21" s="380"/>
      <c r="I21" s="380"/>
      <c r="J21" s="380"/>
      <c r="K21" s="380"/>
      <c r="L21" s="380"/>
    </row>
    <row r="22" spans="1:13" x14ac:dyDescent="0.2">
      <c r="A22" s="339" t="s">
        <v>160</v>
      </c>
      <c r="B22" s="322"/>
      <c r="C22" s="338">
        <v>87984.95</v>
      </c>
      <c r="D22" s="1368">
        <v>89294.17</v>
      </c>
      <c r="E22" s="371"/>
      <c r="F22" s="371"/>
      <c r="G22" s="1242"/>
      <c r="H22" s="380"/>
      <c r="I22" s="380"/>
      <c r="J22" s="380"/>
      <c r="K22" s="380"/>
      <c r="L22" s="380"/>
    </row>
    <row r="23" spans="1:13" x14ac:dyDescent="0.2">
      <c r="A23" s="368" t="s">
        <v>628</v>
      </c>
      <c r="B23" s="322"/>
      <c r="C23" s="338">
        <v>2593</v>
      </c>
      <c r="D23" s="1091">
        <v>2631</v>
      </c>
      <c r="E23" s="1248">
        <f>18957.2-(C22-C24)</f>
        <v>2593.0000000000036</v>
      </c>
      <c r="F23" s="1248">
        <f>18165.11-(D22-D24)</f>
        <v>2631</v>
      </c>
      <c r="G23" s="1248"/>
      <c r="H23" s="848"/>
      <c r="I23" s="380"/>
      <c r="J23" s="380"/>
      <c r="K23" s="380"/>
      <c r="L23" s="380"/>
      <c r="M23" s="380"/>
    </row>
    <row r="24" spans="1:13" x14ac:dyDescent="0.2">
      <c r="A24" s="332" t="s">
        <v>161</v>
      </c>
      <c r="B24" s="322"/>
      <c r="C24" s="338">
        <v>71620.75</v>
      </c>
      <c r="D24" s="1091">
        <v>73760.06</v>
      </c>
      <c r="E24" s="1249">
        <f>C22-C24</f>
        <v>16364.199999999997</v>
      </c>
      <c r="F24" s="1249">
        <f>D22-D24</f>
        <v>15534.11</v>
      </c>
      <c r="G24" s="1249"/>
      <c r="H24" s="847"/>
      <c r="I24" s="338"/>
      <c r="J24" s="338"/>
      <c r="K24" s="322"/>
    </row>
    <row r="25" spans="1:13" x14ac:dyDescent="0.2">
      <c r="A25" s="332" t="s">
        <v>162</v>
      </c>
      <c r="B25" s="322"/>
      <c r="C25" s="338">
        <v>30604.66</v>
      </c>
      <c r="D25" s="1091">
        <v>31610.67</v>
      </c>
      <c r="E25" s="1249"/>
      <c r="F25" s="1249"/>
      <c r="G25" s="1249"/>
      <c r="H25" s="847"/>
      <c r="I25" s="338"/>
      <c r="J25" s="338"/>
      <c r="K25" s="322"/>
    </row>
    <row r="26" spans="1:13" x14ac:dyDescent="0.2">
      <c r="A26" s="332" t="s">
        <v>163</v>
      </c>
      <c r="B26" s="322"/>
      <c r="C26" s="338">
        <v>990.97</v>
      </c>
      <c r="D26" s="1091">
        <v>1023.54</v>
      </c>
      <c r="E26" s="562"/>
      <c r="F26" s="562"/>
      <c r="G26" s="562"/>
      <c r="H26" s="338"/>
      <c r="I26" s="338"/>
      <c r="J26" s="338"/>
      <c r="K26" s="322"/>
    </row>
    <row r="27" spans="1:13" x14ac:dyDescent="0.2">
      <c r="A27" s="332" t="s">
        <v>164</v>
      </c>
      <c r="B27" s="322"/>
      <c r="C27" s="340">
        <v>41.39</v>
      </c>
      <c r="D27" s="1092">
        <v>41.18</v>
      </c>
      <c r="E27" s="562"/>
      <c r="F27" s="562"/>
      <c r="G27" s="562"/>
      <c r="H27" s="340"/>
      <c r="I27" s="340"/>
      <c r="J27" s="340"/>
      <c r="K27" s="322"/>
    </row>
    <row r="28" spans="1:13" s="336" customFormat="1" x14ac:dyDescent="0.2">
      <c r="A28" s="334"/>
      <c r="B28" s="335"/>
      <c r="C28" s="335"/>
      <c r="D28" s="335"/>
      <c r="E28" s="562"/>
      <c r="F28" s="562"/>
      <c r="G28" s="562"/>
      <c r="H28" s="335"/>
      <c r="I28" s="335"/>
      <c r="J28" s="335"/>
      <c r="K28" s="335"/>
    </row>
    <row r="29" spans="1:13" x14ac:dyDescent="0.2">
      <c r="A29" s="544" t="s">
        <v>166</v>
      </c>
      <c r="B29" s="331"/>
      <c r="C29" s="331"/>
      <c r="D29" s="331"/>
      <c r="E29" s="562"/>
      <c r="F29" s="562"/>
      <c r="G29" s="562"/>
      <c r="H29" s="322"/>
      <c r="I29" s="322"/>
      <c r="J29" s="322"/>
      <c r="K29" s="322"/>
    </row>
    <row r="30" spans="1:13" x14ac:dyDescent="0.2">
      <c r="A30" s="339" t="s">
        <v>160</v>
      </c>
      <c r="B30" s="322"/>
      <c r="C30" s="338">
        <v>81604.960000000006</v>
      </c>
      <c r="D30" s="1091">
        <v>82819.240000000005</v>
      </c>
      <c r="E30" s="562"/>
      <c r="F30" s="562"/>
      <c r="G30" s="562"/>
      <c r="H30" s="1242"/>
      <c r="I30" s="338"/>
      <c r="J30" s="338"/>
      <c r="K30" s="322"/>
    </row>
    <row r="31" spans="1:13" x14ac:dyDescent="0.2">
      <c r="A31" s="368" t="s">
        <v>628</v>
      </c>
      <c r="B31" s="322"/>
      <c r="C31" s="338">
        <v>2792</v>
      </c>
      <c r="D31" s="1091">
        <v>2834</v>
      </c>
      <c r="E31" s="562">
        <f>18521.37-(C30-C32)</f>
        <v>2791.9999999999891</v>
      </c>
      <c r="F31" s="562">
        <f>17809.95-(F32)</f>
        <v>2833.9999999999891</v>
      </c>
      <c r="G31" s="562"/>
      <c r="H31" s="848"/>
      <c r="I31" s="338"/>
      <c r="J31" s="338"/>
      <c r="K31" s="322"/>
    </row>
    <row r="32" spans="1:13" x14ac:dyDescent="0.2">
      <c r="A32" s="332" t="s">
        <v>161</v>
      </c>
      <c r="B32" s="322"/>
      <c r="C32" s="338">
        <v>65875.59</v>
      </c>
      <c r="D32" s="1091">
        <v>67843.289999999994</v>
      </c>
      <c r="E32" s="1250">
        <f>C30-C32</f>
        <v>15729.37000000001</v>
      </c>
      <c r="F32" s="1250">
        <f>D30-D32</f>
        <v>14975.950000000012</v>
      </c>
      <c r="G32" s="1250"/>
      <c r="H32" s="847"/>
      <c r="I32" s="338"/>
      <c r="J32" s="338"/>
      <c r="K32" s="322"/>
    </row>
    <row r="33" spans="1:10" x14ac:dyDescent="0.2">
      <c r="A33" s="332" t="s">
        <v>162</v>
      </c>
      <c r="B33" s="322"/>
      <c r="C33" s="338">
        <v>31614.51</v>
      </c>
      <c r="D33" s="1410">
        <v>32664.59</v>
      </c>
      <c r="E33" s="1239"/>
      <c r="F33" s="1239"/>
      <c r="G33" s="372"/>
      <c r="H33" s="338"/>
      <c r="I33" s="338"/>
      <c r="J33" s="322"/>
    </row>
    <row r="34" spans="1:10" x14ac:dyDescent="0.2">
      <c r="A34" s="332" t="s">
        <v>163</v>
      </c>
      <c r="B34" s="322"/>
      <c r="C34" s="338">
        <v>853.11</v>
      </c>
      <c r="D34" s="1368">
        <v>881.45</v>
      </c>
      <c r="G34" s="338"/>
      <c r="H34" s="338"/>
      <c r="I34" s="338"/>
      <c r="J34" s="322"/>
    </row>
    <row r="35" spans="1:10" x14ac:dyDescent="0.2">
      <c r="A35" s="332" t="s">
        <v>164</v>
      </c>
      <c r="B35" s="322"/>
      <c r="C35" s="340">
        <v>40.159999999999997</v>
      </c>
      <c r="D35" s="1411">
        <v>39.909999999999997</v>
      </c>
      <c r="E35" s="340"/>
      <c r="F35" s="340"/>
      <c r="G35" s="340"/>
      <c r="H35" s="322"/>
    </row>
    <row r="36" spans="1:10" s="336" customFormat="1" x14ac:dyDescent="0.2">
      <c r="A36" s="341"/>
      <c r="B36" s="335"/>
      <c r="C36" s="335"/>
      <c r="E36" s="335"/>
      <c r="F36" s="335"/>
      <c r="G36" s="335"/>
      <c r="H36" s="335"/>
    </row>
    <row r="37" spans="1:10" x14ac:dyDescent="0.2">
      <c r="A37" s="373" t="s">
        <v>602</v>
      </c>
      <c r="B37" s="322"/>
      <c r="C37" s="322"/>
      <c r="E37" s="322"/>
      <c r="F37" s="322"/>
      <c r="G37" s="322"/>
      <c r="H37" s="328"/>
    </row>
    <row r="38" spans="1:10" x14ac:dyDescent="0.2">
      <c r="A38" s="322" t="s">
        <v>397</v>
      </c>
      <c r="B38" s="322"/>
      <c r="C38" s="338">
        <f>ROUND(C19*$C16,2)</f>
        <v>169.74</v>
      </c>
      <c r="D38" s="338">
        <f>ROUND(D19*$C16,2)</f>
        <v>174.81</v>
      </c>
      <c r="E38" s="338"/>
      <c r="F38" s="1351"/>
      <c r="G38" s="338"/>
      <c r="H38" s="328"/>
    </row>
    <row r="39" spans="1:10" x14ac:dyDescent="0.2">
      <c r="A39" s="322"/>
      <c r="B39" s="322"/>
      <c r="C39" s="322"/>
      <c r="E39" s="322"/>
      <c r="F39" s="1351"/>
      <c r="G39" s="1334"/>
      <c r="H39" s="328"/>
    </row>
    <row r="40" spans="1:10" x14ac:dyDescent="0.2">
      <c r="A40" s="323" t="s">
        <v>146</v>
      </c>
      <c r="B40" s="322"/>
      <c r="C40" s="323"/>
      <c r="E40" s="323"/>
      <c r="F40" s="323"/>
      <c r="G40" s="323"/>
      <c r="H40" s="328"/>
    </row>
    <row r="41" spans="1:10" x14ac:dyDescent="0.2">
      <c r="A41" s="322" t="s">
        <v>398</v>
      </c>
      <c r="B41" s="322"/>
      <c r="C41" s="342">
        <f>ROUND($C10*tab!C$25,2)</f>
        <v>1383.33</v>
      </c>
      <c r="D41" s="342">
        <f>ROUND($C10*tab!D$25,2)</f>
        <v>1428.8</v>
      </c>
      <c r="E41" s="342"/>
      <c r="F41" s="342"/>
      <c r="G41" s="342"/>
      <c r="H41" s="328"/>
    </row>
    <row r="42" spans="1:10" x14ac:dyDescent="0.2">
      <c r="A42" s="322" t="s">
        <v>399</v>
      </c>
      <c r="B42" s="322"/>
      <c r="C42" s="342">
        <f>ROUND(tab!$C10*tab!C$26,2)</f>
        <v>44.79</v>
      </c>
      <c r="D42" s="342">
        <f>ROUND(tab!$C10*tab!D$26,2)</f>
        <v>46.26</v>
      </c>
      <c r="E42" s="342"/>
      <c r="F42" s="342"/>
      <c r="G42" s="342"/>
      <c r="H42" s="328"/>
    </row>
    <row r="43" spans="1:10" x14ac:dyDescent="0.2">
      <c r="A43" s="322" t="s">
        <v>400</v>
      </c>
      <c r="B43" s="322"/>
      <c r="C43" s="342">
        <f>ROUND($C11*tab!C$25,2)</f>
        <v>1977.06</v>
      </c>
      <c r="D43" s="342">
        <f>ROUND($C11*tab!D$25,2)</f>
        <v>2042.05</v>
      </c>
      <c r="E43" s="342"/>
      <c r="F43" s="342"/>
      <c r="G43" s="342"/>
      <c r="H43" s="328"/>
    </row>
    <row r="44" spans="1:10" x14ac:dyDescent="0.2">
      <c r="A44" s="322" t="s">
        <v>401</v>
      </c>
      <c r="B44" s="322"/>
      <c r="C44" s="342">
        <f>ROUND(tab!$C11*tab!C$26,2)</f>
        <v>64.02</v>
      </c>
      <c r="D44" s="342">
        <f>ROUND(tab!$C11*tab!D$26,2)</f>
        <v>66.12</v>
      </c>
      <c r="E44" s="342"/>
      <c r="F44" s="342"/>
      <c r="G44" s="342"/>
      <c r="H44" s="328"/>
    </row>
    <row r="45" spans="1:10" x14ac:dyDescent="0.2">
      <c r="A45" s="322" t="s">
        <v>402</v>
      </c>
      <c r="B45" s="322"/>
      <c r="C45" s="342">
        <f>ROUND($C12*tab!C$25,2)</f>
        <v>1227.25</v>
      </c>
      <c r="D45" s="342">
        <f>ROUND($C12*tab!D$25,2)</f>
        <v>1267.5899999999999</v>
      </c>
      <c r="E45" s="342"/>
      <c r="F45" s="342"/>
      <c r="G45" s="342"/>
      <c r="H45" s="328"/>
    </row>
    <row r="46" spans="1:10" x14ac:dyDescent="0.2">
      <c r="A46" s="322" t="s">
        <v>403</v>
      </c>
      <c r="B46" s="322"/>
      <c r="C46" s="342">
        <f>ROUND(tab!$C12*tab!C$26,2)</f>
        <v>39.74</v>
      </c>
      <c r="D46" s="342">
        <f>ROUND(tab!$C12*tab!D$26,2)</f>
        <v>41.04</v>
      </c>
      <c r="E46" s="342"/>
      <c r="F46" s="342"/>
      <c r="G46" s="342"/>
      <c r="H46" s="328"/>
    </row>
    <row r="47" spans="1:10" x14ac:dyDescent="0.2">
      <c r="A47" s="322"/>
      <c r="B47" s="322"/>
      <c r="C47" s="342"/>
      <c r="E47" s="342"/>
      <c r="F47" s="342"/>
      <c r="G47" s="342"/>
      <c r="H47" s="328"/>
    </row>
    <row r="48" spans="1:10" x14ac:dyDescent="0.2">
      <c r="A48" s="323" t="s">
        <v>219</v>
      </c>
      <c r="B48" s="322"/>
      <c r="C48" s="323"/>
      <c r="E48" s="323"/>
      <c r="F48" s="323"/>
      <c r="G48" s="323"/>
      <c r="H48" s="328"/>
    </row>
    <row r="49" spans="1:46" x14ac:dyDescent="0.2">
      <c r="A49" s="322" t="s">
        <v>404</v>
      </c>
      <c r="B49" s="322"/>
      <c r="C49" s="338">
        <f>ROUND($C10*tab!C24,2)</f>
        <v>3237.26</v>
      </c>
      <c r="D49" s="338">
        <f>ROUND($C10*tab!D24,2)</f>
        <v>3333.95</v>
      </c>
      <c r="E49" s="340"/>
      <c r="F49" s="340"/>
      <c r="G49" s="340"/>
      <c r="H49" s="328"/>
    </row>
    <row r="50" spans="1:46" x14ac:dyDescent="0.2">
      <c r="A50" s="322" t="s">
        <v>397</v>
      </c>
      <c r="B50" s="322"/>
      <c r="C50" s="338">
        <f>ROUND($C11*tab!C24,2)</f>
        <v>4626.7</v>
      </c>
      <c r="D50" s="338">
        <f>ROUND($C11*tab!D24,2)</f>
        <v>4764.8999999999996</v>
      </c>
      <c r="E50" s="340"/>
      <c r="F50" s="340"/>
      <c r="G50" s="340"/>
      <c r="H50" s="328"/>
    </row>
    <row r="51" spans="1:46" x14ac:dyDescent="0.2">
      <c r="A51" s="322" t="s">
        <v>405</v>
      </c>
      <c r="B51" s="322"/>
      <c r="C51" s="338">
        <f>ROUND($C12*tab!C24,2)</f>
        <v>2871.99</v>
      </c>
      <c r="D51" s="338">
        <f>ROUND($C12*tab!D24,2)</f>
        <v>2957.78</v>
      </c>
      <c r="E51" s="340"/>
      <c r="F51" s="340"/>
      <c r="G51" s="340"/>
      <c r="H51" s="328"/>
    </row>
    <row r="52" spans="1:46" x14ac:dyDescent="0.2">
      <c r="A52" s="322" t="s">
        <v>406</v>
      </c>
      <c r="B52" s="322"/>
      <c r="C52" s="338">
        <f>ROUND($C13*tab!C24,2)</f>
        <v>7863.96</v>
      </c>
      <c r="D52" s="338">
        <f>ROUND($C13*tab!D24,2)</f>
        <v>8098.85</v>
      </c>
      <c r="E52" s="340"/>
      <c r="F52" s="340"/>
      <c r="G52" s="346"/>
      <c r="H52" s="328"/>
    </row>
    <row r="53" spans="1:46" s="336" customFormat="1" x14ac:dyDescent="0.2">
      <c r="A53" s="335"/>
      <c r="B53" s="335"/>
      <c r="C53" s="335"/>
      <c r="F53" s="362" t="s">
        <v>968</v>
      </c>
      <c r="G53" s="346"/>
      <c r="H53" s="343"/>
    </row>
    <row r="54" spans="1:46" x14ac:dyDescent="0.2">
      <c r="A54" s="377" t="s">
        <v>603</v>
      </c>
      <c r="B54" s="322"/>
      <c r="C54" s="1286">
        <f>C4</f>
        <v>2017</v>
      </c>
      <c r="D54" s="1286">
        <f>D4</f>
        <v>2018</v>
      </c>
      <c r="E54" s="1286">
        <f>E4</f>
        <v>2019</v>
      </c>
      <c r="F54" s="1095">
        <v>1.4999999999999999E-2</v>
      </c>
      <c r="G54" s="346"/>
      <c r="H54" s="322"/>
      <c r="I54" s="322"/>
    </row>
    <row r="55" spans="1:46" x14ac:dyDescent="0.2">
      <c r="A55" s="339" t="s">
        <v>590</v>
      </c>
      <c r="B55" s="322"/>
      <c r="C55" s="342">
        <v>789</v>
      </c>
      <c r="D55" s="342">
        <v>806</v>
      </c>
      <c r="E55" s="342">
        <f>ROUND(D55*(1+F$54),0)</f>
        <v>818</v>
      </c>
      <c r="G55" s="342"/>
      <c r="H55" s="346"/>
      <c r="I55" s="342"/>
      <c r="J55" s="342"/>
      <c r="K55" s="342"/>
    </row>
    <row r="56" spans="1:46" x14ac:dyDescent="0.2">
      <c r="A56" s="339" t="s">
        <v>591</v>
      </c>
      <c r="B56" s="322"/>
      <c r="C56" s="342">
        <v>224.22</v>
      </c>
      <c r="D56" s="342">
        <v>229.18</v>
      </c>
      <c r="E56" s="342">
        <f t="shared" ref="E56:E57" si="1">D56*(1+F$54)</f>
        <v>232.61769999999999</v>
      </c>
      <c r="G56" s="342"/>
      <c r="H56" s="342"/>
      <c r="I56" s="342"/>
      <c r="J56" s="342"/>
      <c r="K56" s="342"/>
    </row>
    <row r="57" spans="1:46" x14ac:dyDescent="0.2">
      <c r="A57" s="339" t="s">
        <v>407</v>
      </c>
      <c r="B57" s="322"/>
      <c r="C57" s="342">
        <v>7.45</v>
      </c>
      <c r="D57" s="342">
        <v>7.61</v>
      </c>
      <c r="E57" s="342">
        <f t="shared" si="1"/>
        <v>7.7241499999999998</v>
      </c>
      <c r="G57" s="338"/>
      <c r="H57" s="380"/>
      <c r="I57" s="380"/>
      <c r="J57" s="380"/>
      <c r="K57" s="380"/>
      <c r="L57" s="380"/>
    </row>
    <row r="58" spans="1:46" s="336" customFormat="1" x14ac:dyDescent="0.2">
      <c r="A58" s="334"/>
      <c r="B58" s="335"/>
      <c r="C58" s="335"/>
      <c r="E58" s="335"/>
      <c r="F58" s="335"/>
      <c r="G58" s="380"/>
      <c r="H58" s="380"/>
      <c r="I58" s="380"/>
      <c r="J58" s="380"/>
      <c r="K58" s="380"/>
      <c r="L58" s="324"/>
    </row>
    <row r="59" spans="1:46" x14ac:dyDescent="0.2">
      <c r="A59" s="323" t="s">
        <v>220</v>
      </c>
      <c r="B59" s="322"/>
      <c r="C59" s="337"/>
      <c r="E59" s="322"/>
      <c r="F59" s="322"/>
      <c r="G59" s="380"/>
      <c r="H59" s="380"/>
      <c r="I59" s="380"/>
      <c r="J59" s="380"/>
      <c r="K59" s="380"/>
      <c r="L59" s="375"/>
    </row>
    <row r="60" spans="1:46" x14ac:dyDescent="0.2">
      <c r="A60" s="322" t="s">
        <v>264</v>
      </c>
      <c r="B60" s="322"/>
      <c r="C60" s="338">
        <v>130.49</v>
      </c>
      <c r="D60" s="1368">
        <v>161.76</v>
      </c>
      <c r="E60" s="322"/>
      <c r="F60" s="322"/>
      <c r="G60" s="380"/>
      <c r="H60" s="380"/>
      <c r="I60" s="380"/>
      <c r="J60" s="380"/>
      <c r="K60" s="380"/>
      <c r="L60" s="402"/>
      <c r="M60" s="404"/>
      <c r="N60" s="376"/>
      <c r="O60" s="376"/>
    </row>
    <row r="61" spans="1:46" s="336" customFormat="1" x14ac:dyDescent="0.2">
      <c r="A61" s="341"/>
      <c r="B61" s="335"/>
      <c r="C61" s="343"/>
      <c r="H61" s="324"/>
      <c r="I61" s="408"/>
      <c r="J61" s="408"/>
      <c r="K61" s="408"/>
      <c r="L61" s="408"/>
      <c r="M61" s="409"/>
      <c r="N61" s="410"/>
      <c r="O61" s="409"/>
    </row>
    <row r="62" spans="1:46" x14ac:dyDescent="0.2">
      <c r="I62" s="411"/>
      <c r="J62" s="411"/>
      <c r="K62" s="411"/>
      <c r="L62" s="411"/>
      <c r="M62" s="411"/>
      <c r="N62" s="411"/>
      <c r="O62" s="411"/>
      <c r="R62" s="336"/>
      <c r="S62" s="336"/>
      <c r="T62" s="336"/>
      <c r="U62" s="336"/>
      <c r="V62" s="336"/>
      <c r="W62" s="336"/>
      <c r="X62" s="336"/>
      <c r="Y62" s="336"/>
      <c r="Z62" s="336"/>
      <c r="AA62" s="336"/>
      <c r="AB62" s="336"/>
      <c r="AC62" s="336"/>
      <c r="AD62" s="336"/>
      <c r="AE62" s="336"/>
      <c r="AF62" s="336"/>
      <c r="AG62" s="336"/>
      <c r="AH62" s="336"/>
      <c r="AI62" s="336"/>
      <c r="AJ62" s="336"/>
      <c r="AK62" s="336"/>
      <c r="AL62" s="336"/>
      <c r="AM62" s="336"/>
      <c r="AN62" s="336"/>
      <c r="AO62" s="336"/>
    </row>
    <row r="63" spans="1:46" ht="15.75" x14ac:dyDescent="0.25">
      <c r="A63" s="363" t="s">
        <v>408</v>
      </c>
      <c r="O63" s="336"/>
      <c r="P63" s="336"/>
      <c r="Q63" s="336"/>
      <c r="R63" s="336"/>
      <c r="S63" s="336"/>
      <c r="T63" s="336"/>
      <c r="U63" s="336"/>
      <c r="V63" s="336"/>
      <c r="W63" s="336"/>
      <c r="X63" s="336"/>
      <c r="Y63" s="336"/>
      <c r="Z63" s="336"/>
      <c r="AA63" s="336"/>
      <c r="AB63" s="336"/>
      <c r="AC63" s="336"/>
      <c r="AD63" s="336"/>
      <c r="AE63" s="336"/>
      <c r="AF63" s="336"/>
      <c r="AG63" s="336"/>
      <c r="AH63" s="336"/>
      <c r="AI63" s="336"/>
      <c r="AJ63" s="336"/>
      <c r="AK63" s="336"/>
      <c r="AL63" s="336"/>
    </row>
    <row r="64" spans="1:46" x14ac:dyDescent="0.2">
      <c r="A64" s="344" t="s">
        <v>578</v>
      </c>
      <c r="C64" s="379" t="str">
        <f t="shared" ref="C64:I64" si="2">+C2</f>
        <v>2017/18</v>
      </c>
      <c r="D64" s="379" t="str">
        <f t="shared" si="2"/>
        <v>2018/19</v>
      </c>
      <c r="E64" s="379" t="str">
        <f t="shared" si="2"/>
        <v>2019/20</v>
      </c>
      <c r="F64" s="379" t="str">
        <f t="shared" si="2"/>
        <v>2020/21</v>
      </c>
      <c r="G64" s="379" t="str">
        <f t="shared" si="2"/>
        <v>2021/22</v>
      </c>
      <c r="H64" s="379" t="str">
        <f t="shared" si="2"/>
        <v>2022/23</v>
      </c>
      <c r="I64" s="379" t="str">
        <f t="shared" si="2"/>
        <v>2023/24</v>
      </c>
      <c r="W64" s="336"/>
      <c r="X64" s="336"/>
      <c r="Y64" s="336"/>
      <c r="Z64" s="336"/>
      <c r="AA64" s="336"/>
      <c r="AB64" s="336"/>
      <c r="AC64" s="336"/>
      <c r="AD64" s="336"/>
      <c r="AE64" s="336"/>
      <c r="AF64" s="336"/>
      <c r="AG64" s="336"/>
      <c r="AH64" s="336"/>
      <c r="AI64" s="336"/>
      <c r="AJ64" s="336"/>
      <c r="AK64" s="336"/>
      <c r="AL64" s="336"/>
      <c r="AM64" s="336"/>
      <c r="AN64" s="336"/>
      <c r="AO64" s="336"/>
      <c r="AP64" s="336"/>
      <c r="AQ64" s="336"/>
      <c r="AR64" s="336"/>
      <c r="AS64" s="336"/>
      <c r="AT64" s="336"/>
    </row>
    <row r="65" spans="1:46" x14ac:dyDescent="0.2">
      <c r="A65" s="361" t="s">
        <v>668</v>
      </c>
      <c r="C65" s="526">
        <v>4.8939999999999999E-3</v>
      </c>
      <c r="D65" s="526">
        <v>4.8939999999999999E-3</v>
      </c>
      <c r="E65" s="526">
        <v>4.8939999999999999E-3</v>
      </c>
      <c r="F65" s="526">
        <v>4.8939999999999999E-3</v>
      </c>
      <c r="G65" s="526">
        <v>4.8939999999999999E-3</v>
      </c>
      <c r="H65" s="526">
        <v>4.8939999999999999E-3</v>
      </c>
      <c r="I65" s="526">
        <v>4.8939999999999999E-3</v>
      </c>
      <c r="J65" s="562"/>
      <c r="K65" s="563"/>
      <c r="L65" s="562"/>
      <c r="W65" s="336"/>
      <c r="X65" s="336"/>
      <c r="Y65" s="336"/>
      <c r="Z65" s="336"/>
      <c r="AA65" s="336"/>
      <c r="AB65" s="336"/>
      <c r="AC65" s="336"/>
      <c r="AD65" s="336"/>
      <c r="AE65" s="336"/>
      <c r="AF65" s="336"/>
      <c r="AG65" s="336"/>
      <c r="AH65" s="336"/>
      <c r="AI65" s="336"/>
      <c r="AJ65" s="336"/>
      <c r="AK65" s="336"/>
      <c r="AL65" s="336"/>
      <c r="AM65" s="336"/>
      <c r="AN65" s="336"/>
      <c r="AO65" s="336"/>
      <c r="AP65" s="336"/>
      <c r="AQ65" s="336"/>
      <c r="AR65" s="336"/>
      <c r="AS65" s="336"/>
      <c r="AT65" s="336"/>
    </row>
    <row r="66" spans="1:46" x14ac:dyDescent="0.2">
      <c r="A66" s="361" t="s">
        <v>598</v>
      </c>
      <c r="C66" s="853">
        <v>349.36</v>
      </c>
      <c r="D66" s="853">
        <v>360.42</v>
      </c>
      <c r="E66" s="853">
        <f>D66</f>
        <v>360.42</v>
      </c>
      <c r="F66" s="853">
        <f>E66</f>
        <v>360.42</v>
      </c>
      <c r="G66" s="853">
        <f>F66</f>
        <v>360.42</v>
      </c>
      <c r="H66" s="853">
        <f>G66</f>
        <v>360.42</v>
      </c>
      <c r="I66" s="853">
        <f>H66</f>
        <v>360.42</v>
      </c>
      <c r="J66" s="523"/>
      <c r="K66" s="562">
        <v>1.2200000000000273</v>
      </c>
      <c r="L66" s="522"/>
      <c r="M66" s="522"/>
      <c r="N66" s="522"/>
      <c r="V66" s="336"/>
      <c r="W66" s="336"/>
      <c r="X66" s="336"/>
      <c r="Y66" s="336"/>
      <c r="Z66" s="336"/>
      <c r="AA66" s="336"/>
      <c r="AB66" s="336"/>
      <c r="AC66" s="336"/>
      <c r="AD66" s="336"/>
      <c r="AE66" s="336"/>
      <c r="AF66" s="336"/>
      <c r="AG66" s="336"/>
      <c r="AH66" s="336"/>
      <c r="AI66" s="336"/>
      <c r="AJ66" s="336"/>
      <c r="AK66" s="336"/>
      <c r="AL66" s="336"/>
      <c r="AM66" s="336"/>
      <c r="AN66" s="336"/>
      <c r="AO66" s="336"/>
      <c r="AP66" s="336"/>
      <c r="AQ66" s="336"/>
      <c r="AR66" s="336"/>
      <c r="AS66" s="336"/>
    </row>
    <row r="67" spans="1:46" x14ac:dyDescent="0.2">
      <c r="C67" s="562">
        <f>C65*C117</f>
        <v>339.16114948000001</v>
      </c>
      <c r="D67" s="562">
        <f>C65*F117</f>
        <v>349.29187629999996</v>
      </c>
      <c r="F67" s="523"/>
      <c r="G67" s="525"/>
      <c r="H67" s="524"/>
      <c r="I67" s="524"/>
      <c r="J67" s="524"/>
      <c r="R67" s="336"/>
      <c r="S67" s="336"/>
      <c r="T67" s="336"/>
      <c r="U67" s="336"/>
      <c r="V67" s="336"/>
      <c r="W67" s="336"/>
      <c r="X67" s="336"/>
      <c r="Y67" s="336"/>
      <c r="Z67" s="336"/>
      <c r="AA67" s="336"/>
      <c r="AB67" s="336"/>
      <c r="AC67" s="336"/>
      <c r="AD67" s="336"/>
      <c r="AE67" s="336"/>
      <c r="AF67" s="336"/>
      <c r="AG67" s="336"/>
      <c r="AH67" s="336"/>
      <c r="AI67" s="336"/>
      <c r="AJ67" s="336"/>
      <c r="AK67" s="336"/>
      <c r="AL67" s="336"/>
      <c r="AM67" s="336"/>
      <c r="AN67" s="336"/>
      <c r="AO67" s="336"/>
      <c r="AP67" s="322"/>
      <c r="AQ67" s="322"/>
      <c r="AR67" s="322"/>
      <c r="AS67" s="322"/>
      <c r="AT67" s="322"/>
    </row>
    <row r="68" spans="1:46" x14ac:dyDescent="0.2">
      <c r="A68" s="344" t="s">
        <v>579</v>
      </c>
      <c r="C68" s="345">
        <f>+C4</f>
        <v>2017</v>
      </c>
      <c r="D68" s="345">
        <f>+D4</f>
        <v>2018</v>
      </c>
      <c r="E68" s="345">
        <f>+E4</f>
        <v>2019</v>
      </c>
      <c r="F68" s="523"/>
      <c r="G68" s="522"/>
      <c r="H68" s="524"/>
      <c r="I68" s="524"/>
      <c r="J68" s="524"/>
      <c r="O68" s="336"/>
      <c r="P68" s="336"/>
      <c r="Q68" s="336"/>
      <c r="R68" s="336"/>
      <c r="S68" s="336"/>
      <c r="T68" s="336"/>
      <c r="U68" s="336"/>
      <c r="V68" s="336"/>
      <c r="W68" s="336"/>
      <c r="X68" s="336"/>
      <c r="Y68" s="336"/>
      <c r="Z68" s="336"/>
      <c r="AA68" s="336"/>
      <c r="AB68" s="336"/>
      <c r="AC68" s="336"/>
      <c r="AD68" s="336"/>
      <c r="AE68" s="336"/>
      <c r="AF68" s="336"/>
      <c r="AG68" s="336"/>
      <c r="AH68" s="336"/>
      <c r="AI68" s="336"/>
      <c r="AJ68" s="336"/>
      <c r="AK68" s="336"/>
      <c r="AL68" s="336"/>
      <c r="AM68" s="322"/>
      <c r="AN68" s="322"/>
      <c r="AO68" s="322"/>
      <c r="AP68" s="322"/>
      <c r="AQ68" s="322"/>
    </row>
    <row r="69" spans="1:46" x14ac:dyDescent="0.2">
      <c r="A69" s="369" t="s">
        <v>830</v>
      </c>
      <c r="C69" s="347">
        <v>30.7</v>
      </c>
      <c r="D69" s="347">
        <v>31.47</v>
      </c>
      <c r="E69" s="1097">
        <f>D69*(1+F93)</f>
        <v>31.942049999999995</v>
      </c>
      <c r="F69" s="367"/>
      <c r="O69" s="336"/>
      <c r="P69" s="336"/>
      <c r="Q69" s="336"/>
      <c r="R69" s="336"/>
      <c r="S69" s="336"/>
      <c r="T69" s="336"/>
      <c r="U69" s="336"/>
      <c r="V69" s="336"/>
      <c r="W69" s="336"/>
      <c r="X69" s="336"/>
      <c r="Y69" s="336"/>
      <c r="Z69" s="336"/>
      <c r="AA69" s="336"/>
      <c r="AB69" s="336"/>
      <c r="AC69" s="336"/>
      <c r="AD69" s="336"/>
      <c r="AE69" s="336"/>
      <c r="AF69" s="336"/>
      <c r="AG69" s="336"/>
      <c r="AH69" s="336"/>
      <c r="AI69" s="336"/>
      <c r="AJ69" s="336"/>
      <c r="AK69" s="336"/>
      <c r="AL69" s="336"/>
      <c r="AM69" s="346"/>
      <c r="AN69" s="346"/>
      <c r="AO69" s="346"/>
      <c r="AP69" s="346"/>
    </row>
    <row r="70" spans="1:46" x14ac:dyDescent="0.2">
      <c r="C70" s="347"/>
      <c r="D70" s="347"/>
      <c r="F70" s="367"/>
      <c r="O70" s="336"/>
      <c r="P70" s="336"/>
      <c r="Q70" s="336"/>
      <c r="R70" s="336"/>
      <c r="S70" s="336"/>
      <c r="T70" s="336"/>
      <c r="U70" s="336"/>
      <c r="V70" s="336"/>
      <c r="W70" s="336"/>
      <c r="X70" s="336"/>
      <c r="Y70" s="336"/>
      <c r="Z70" s="336"/>
      <c r="AA70" s="336"/>
      <c r="AB70" s="336"/>
      <c r="AC70" s="336"/>
      <c r="AD70" s="336"/>
      <c r="AE70" s="336"/>
      <c r="AF70" s="336"/>
      <c r="AG70" s="336"/>
      <c r="AH70" s="336"/>
      <c r="AI70" s="336"/>
      <c r="AJ70" s="336"/>
      <c r="AK70" s="336"/>
      <c r="AL70" s="336"/>
      <c r="AM70" s="346"/>
      <c r="AN70" s="346"/>
      <c r="AO70" s="346"/>
      <c r="AP70" s="346"/>
    </row>
    <row r="71" spans="1:46" x14ac:dyDescent="0.2">
      <c r="A71" s="374" t="s">
        <v>611</v>
      </c>
      <c r="C71" s="361" t="s">
        <v>578</v>
      </c>
      <c r="D71" s="361" t="s">
        <v>579</v>
      </c>
      <c r="O71" s="336"/>
      <c r="P71" s="336"/>
      <c r="Q71" s="336"/>
      <c r="R71" s="336"/>
      <c r="S71" s="336"/>
      <c r="T71" s="336"/>
      <c r="U71" s="336"/>
      <c r="V71" s="336"/>
      <c r="W71" s="336"/>
      <c r="X71" s="336"/>
      <c r="Y71" s="336"/>
      <c r="Z71" s="336"/>
      <c r="AA71" s="336"/>
      <c r="AB71" s="336"/>
      <c r="AC71" s="336"/>
      <c r="AD71" s="336"/>
      <c r="AE71" s="336"/>
      <c r="AF71" s="336"/>
      <c r="AG71" s="336"/>
      <c r="AH71" s="336"/>
      <c r="AI71" s="336"/>
      <c r="AJ71" s="336"/>
      <c r="AK71" s="336"/>
      <c r="AL71" s="336"/>
      <c r="AM71" s="346"/>
      <c r="AN71" s="346"/>
      <c r="AO71" s="346"/>
      <c r="AP71" s="346"/>
    </row>
    <row r="72" spans="1:46" x14ac:dyDescent="0.2">
      <c r="A72" s="361" t="s">
        <v>951</v>
      </c>
      <c r="C72" s="372">
        <f>'geg ll'!G119</f>
        <v>1732328.32</v>
      </c>
      <c r="D72" s="372">
        <f>'geg ll'!H120</f>
        <v>202158.51</v>
      </c>
      <c r="O72" s="336"/>
      <c r="P72" s="336"/>
      <c r="Q72" s="336"/>
      <c r="R72" s="336"/>
      <c r="S72" s="336"/>
      <c r="T72" s="336"/>
      <c r="U72" s="336"/>
      <c r="V72" s="336"/>
      <c r="W72" s="336"/>
      <c r="X72" s="336"/>
      <c r="Y72" s="336"/>
      <c r="Z72" s="336"/>
      <c r="AA72" s="336"/>
      <c r="AB72" s="336"/>
      <c r="AC72" s="336"/>
      <c r="AD72" s="336"/>
      <c r="AE72" s="336"/>
      <c r="AF72" s="336"/>
      <c r="AG72" s="336"/>
      <c r="AH72" s="336"/>
      <c r="AI72" s="336"/>
      <c r="AJ72" s="336"/>
      <c r="AK72" s="336"/>
      <c r="AL72" s="336"/>
      <c r="AM72" s="346"/>
      <c r="AN72" s="346"/>
      <c r="AO72" s="346"/>
      <c r="AP72" s="346"/>
    </row>
    <row r="73" spans="1:46" x14ac:dyDescent="0.2">
      <c r="A73" s="361"/>
      <c r="D73" s="372"/>
      <c r="E73" s="372"/>
      <c r="P73" s="336"/>
      <c r="Q73" s="336"/>
      <c r="R73" s="336"/>
      <c r="S73" s="336"/>
      <c r="T73" s="336"/>
      <c r="U73" s="336"/>
      <c r="V73" s="336"/>
      <c r="W73" s="336"/>
      <c r="X73" s="336"/>
      <c r="Y73" s="336"/>
      <c r="Z73" s="336"/>
      <c r="AA73" s="336"/>
      <c r="AB73" s="336"/>
      <c r="AC73" s="336"/>
      <c r="AD73" s="336"/>
      <c r="AE73" s="336"/>
      <c r="AF73" s="336"/>
      <c r="AG73" s="336"/>
      <c r="AH73" s="336"/>
      <c r="AI73" s="336"/>
      <c r="AJ73" s="336"/>
      <c r="AK73" s="336"/>
      <c r="AL73" s="336"/>
      <c r="AM73" s="336"/>
      <c r="AN73" s="346"/>
      <c r="AO73" s="346"/>
      <c r="AP73" s="346"/>
      <c r="AQ73" s="346"/>
    </row>
    <row r="74" spans="1:46" x14ac:dyDescent="0.2">
      <c r="A74" s="407" t="s">
        <v>952</v>
      </c>
      <c r="C74" s="543" t="s">
        <v>698</v>
      </c>
      <c r="D74" s="543" t="s">
        <v>699</v>
      </c>
      <c r="E74" s="530">
        <v>0.6</v>
      </c>
      <c r="F74" s="530">
        <v>0.3</v>
      </c>
      <c r="G74" s="530">
        <v>0</v>
      </c>
      <c r="H74" s="372"/>
      <c r="I74" s="348"/>
      <c r="P74" s="336"/>
      <c r="Q74" s="336"/>
      <c r="R74" s="336"/>
      <c r="S74" s="336"/>
      <c r="T74" s="336"/>
      <c r="U74" s="336"/>
      <c r="V74" s="336"/>
      <c r="W74" s="336"/>
      <c r="X74" s="336"/>
      <c r="Y74" s="336"/>
      <c r="Z74" s="336"/>
      <c r="AA74" s="336"/>
      <c r="AB74" s="336"/>
      <c r="AC74" s="336"/>
      <c r="AD74" s="336"/>
      <c r="AE74" s="336"/>
      <c r="AF74" s="336"/>
      <c r="AG74" s="336"/>
      <c r="AH74" s="336"/>
      <c r="AI74" s="336"/>
      <c r="AJ74" s="336"/>
      <c r="AK74" s="336"/>
      <c r="AL74" s="336"/>
      <c r="AM74" s="336"/>
      <c r="AN74" s="346"/>
      <c r="AO74" s="346"/>
      <c r="AP74" s="346"/>
      <c r="AQ74" s="346"/>
    </row>
    <row r="75" spans="1:46" x14ac:dyDescent="0.2">
      <c r="A75" s="407" t="s">
        <v>221</v>
      </c>
      <c r="C75" s="1357" t="s">
        <v>948</v>
      </c>
      <c r="D75" s="1247" t="s">
        <v>483</v>
      </c>
      <c r="E75" s="1247" t="s">
        <v>484</v>
      </c>
      <c r="F75" s="1247" t="s">
        <v>485</v>
      </c>
      <c r="G75" s="1247" t="s">
        <v>40</v>
      </c>
      <c r="O75" s="336"/>
      <c r="P75" s="336"/>
      <c r="Q75" s="336"/>
      <c r="R75" s="336"/>
      <c r="S75" s="336"/>
      <c r="T75" s="336"/>
      <c r="U75" s="336"/>
      <c r="V75" s="336"/>
      <c r="W75" s="336"/>
      <c r="X75" s="336"/>
      <c r="Y75" s="336"/>
      <c r="Z75" s="336"/>
      <c r="AA75" s="336"/>
      <c r="AB75" s="336"/>
      <c r="AC75" s="336"/>
      <c r="AD75" s="336"/>
      <c r="AE75" s="336"/>
      <c r="AF75" s="336"/>
      <c r="AG75" s="336"/>
      <c r="AH75" s="336"/>
      <c r="AI75" s="336"/>
      <c r="AJ75" s="336"/>
      <c r="AK75" s="336"/>
      <c r="AL75" s="336"/>
      <c r="AM75" s="346"/>
      <c r="AN75" s="346"/>
      <c r="AO75" s="346"/>
      <c r="AP75" s="346"/>
    </row>
    <row r="76" spans="1:46" x14ac:dyDescent="0.2">
      <c r="A76" s="361" t="s">
        <v>943</v>
      </c>
      <c r="C76" s="1400">
        <v>1686456.7</v>
      </c>
      <c r="D76" s="372">
        <f>C72</f>
        <v>1732328.32</v>
      </c>
      <c r="E76" s="372">
        <f>ROUND(D76*(1+D77),2)</f>
        <v>1823067.68</v>
      </c>
      <c r="F76" s="372">
        <f>ROUND(E76*(1+E77),2)</f>
        <v>1877522.71</v>
      </c>
      <c r="G76" s="372">
        <f>ROUND(F76*(1+F77),2)</f>
        <v>1877522.71</v>
      </c>
      <c r="O76" s="336"/>
      <c r="P76" s="336"/>
      <c r="Q76" s="336"/>
      <c r="R76" s="336"/>
      <c r="S76" s="336"/>
      <c r="T76" s="336"/>
      <c r="U76" s="336"/>
      <c r="V76" s="336"/>
      <c r="W76" s="336"/>
      <c r="X76" s="336"/>
      <c r="Y76" s="336"/>
      <c r="Z76" s="336"/>
      <c r="AA76" s="336"/>
      <c r="AB76" s="336"/>
      <c r="AC76" s="336"/>
      <c r="AD76" s="336"/>
      <c r="AE76" s="336"/>
      <c r="AF76" s="336"/>
      <c r="AG76" s="336"/>
      <c r="AH76" s="336"/>
      <c r="AI76" s="336"/>
      <c r="AJ76" s="336"/>
      <c r="AK76" s="336"/>
      <c r="AL76" s="336"/>
      <c r="AM76" s="346"/>
      <c r="AN76" s="346"/>
      <c r="AO76" s="346"/>
      <c r="AP76" s="346"/>
    </row>
    <row r="77" spans="1:46" x14ac:dyDescent="0.2">
      <c r="A77" s="407" t="s">
        <v>888</v>
      </c>
      <c r="C77" s="1401">
        <v>2.7199999999999998E-2</v>
      </c>
      <c r="D77" s="582">
        <v>5.2380000000000003E-2</v>
      </c>
      <c r="E77" s="1094">
        <v>2.9870000000000001E-2</v>
      </c>
      <c r="F77" s="1094">
        <v>0</v>
      </c>
      <c r="G77" s="1094">
        <v>0</v>
      </c>
      <c r="H77" s="1094">
        <v>0</v>
      </c>
      <c r="I77" s="582"/>
      <c r="P77" s="336"/>
      <c r="Q77" s="336"/>
      <c r="R77" s="336"/>
      <c r="S77" s="336"/>
      <c r="T77" s="336"/>
      <c r="U77" s="336"/>
      <c r="V77" s="336"/>
      <c r="W77" s="336"/>
      <c r="X77" s="336"/>
      <c r="Y77" s="336"/>
      <c r="Z77" s="336"/>
      <c r="AA77" s="336"/>
      <c r="AB77" s="336"/>
      <c r="AC77" s="336"/>
      <c r="AD77" s="336"/>
      <c r="AE77" s="336"/>
      <c r="AF77" s="336"/>
      <c r="AG77" s="336"/>
      <c r="AH77" s="336"/>
      <c r="AI77" s="336"/>
      <c r="AJ77" s="336"/>
      <c r="AK77" s="336"/>
      <c r="AL77" s="336"/>
      <c r="AM77" s="336"/>
      <c r="AN77" s="346"/>
      <c r="AO77" s="346"/>
      <c r="AP77" s="346"/>
      <c r="AQ77" s="346"/>
    </row>
    <row r="78" spans="1:46" x14ac:dyDescent="0.2">
      <c r="A78" s="1358" t="s">
        <v>949</v>
      </c>
      <c r="C78" s="1402">
        <f>(1+C77)*(IF(C76&lt;0,C76*0.9,C76*0.95))+0.01</f>
        <v>1645711.9161279998</v>
      </c>
      <c r="D78" s="1403">
        <f>(1+D77)*(IF(D76&lt;0,D76*0.75,D76*0.8))</f>
        <v>1458454.1419212804</v>
      </c>
      <c r="E78" s="1403">
        <f>(1+E77)*E76*0.6</f>
        <v>1126513.62696096</v>
      </c>
      <c r="F78" s="1403">
        <f>(1+F77)*F76*0.3</f>
        <v>563256.81299999997</v>
      </c>
      <c r="G78" s="1403">
        <f>(1+G77)*G76*0</f>
        <v>0</v>
      </c>
      <c r="H78" s="1404"/>
      <c r="I78" s="582"/>
      <c r="P78" s="336"/>
      <c r="Q78" s="336"/>
      <c r="R78" s="336"/>
      <c r="S78" s="336"/>
      <c r="T78" s="336"/>
      <c r="U78" s="336"/>
      <c r="V78" s="336"/>
      <c r="W78" s="336"/>
      <c r="X78" s="336"/>
      <c r="Y78" s="336"/>
      <c r="Z78" s="336"/>
      <c r="AA78" s="336"/>
      <c r="AB78" s="336"/>
      <c r="AC78" s="336"/>
      <c r="AD78" s="336"/>
      <c r="AE78" s="336"/>
      <c r="AF78" s="336"/>
      <c r="AG78" s="336"/>
      <c r="AH78" s="336"/>
      <c r="AI78" s="336"/>
      <c r="AJ78" s="336"/>
      <c r="AK78" s="336"/>
      <c r="AL78" s="336"/>
      <c r="AM78" s="336"/>
      <c r="AN78" s="346"/>
      <c r="AO78" s="346"/>
      <c r="AP78" s="346"/>
      <c r="AQ78" s="346"/>
    </row>
    <row r="79" spans="1:46" x14ac:dyDescent="0.2">
      <c r="A79" s="407" t="s">
        <v>238</v>
      </c>
      <c r="C79" s="1405">
        <v>2016</v>
      </c>
      <c r="D79" s="345">
        <f>C4</f>
        <v>2017</v>
      </c>
      <c r="E79" s="345">
        <f>D4</f>
        <v>2018</v>
      </c>
      <c r="F79" s="345">
        <f>E4</f>
        <v>2019</v>
      </c>
      <c r="G79" s="345">
        <f>F4</f>
        <v>2020</v>
      </c>
      <c r="H79" s="1251"/>
      <c r="O79" s="336"/>
      <c r="P79" s="336"/>
      <c r="Q79" s="336"/>
      <c r="R79" s="336"/>
      <c r="S79" s="336"/>
      <c r="T79" s="336"/>
      <c r="U79" s="336"/>
      <c r="V79" s="336"/>
      <c r="W79" s="336"/>
      <c r="X79" s="336"/>
      <c r="Y79" s="336"/>
      <c r="Z79" s="336"/>
      <c r="AA79" s="336"/>
      <c r="AB79" s="336"/>
      <c r="AC79" s="336"/>
      <c r="AD79" s="336"/>
      <c r="AE79" s="336"/>
      <c r="AF79" s="336"/>
      <c r="AG79" s="336"/>
      <c r="AH79" s="336"/>
      <c r="AI79" s="336"/>
      <c r="AJ79" s="336"/>
      <c r="AK79" s="336"/>
      <c r="AL79" s="336"/>
      <c r="AM79" s="346"/>
      <c r="AN79" s="346"/>
      <c r="AO79" s="346"/>
      <c r="AP79" s="346"/>
    </row>
    <row r="80" spans="1:46" x14ac:dyDescent="0.2">
      <c r="A80" s="361" t="s">
        <v>944</v>
      </c>
      <c r="C80" s="1400">
        <f>D80/(1+C81)</f>
        <v>198000.49951028408</v>
      </c>
      <c r="D80" s="372">
        <f>D72</f>
        <v>202158.51</v>
      </c>
      <c r="E80" s="371">
        <f>ROUND(D80*(1+D81),2)</f>
        <v>202562.83</v>
      </c>
      <c r="F80" s="371">
        <f>ROUND(E80*(1+E81),2)</f>
        <v>207039.47</v>
      </c>
      <c r="G80" s="371">
        <f>ROUND(F80*(1+F81),2)</f>
        <v>210145.06</v>
      </c>
      <c r="H80" s="371"/>
      <c r="O80" s="336"/>
      <c r="P80" s="336"/>
      <c r="Q80" s="336"/>
      <c r="R80" s="336"/>
      <c r="S80" s="336"/>
      <c r="T80" s="336"/>
      <c r="U80" s="336"/>
      <c r="V80" s="336"/>
      <c r="W80" s="336"/>
      <c r="X80" s="336"/>
      <c r="Y80" s="336"/>
      <c r="Z80" s="336"/>
      <c r="AA80" s="336"/>
      <c r="AB80" s="336"/>
      <c r="AC80" s="336"/>
      <c r="AD80" s="336"/>
      <c r="AE80" s="336"/>
      <c r="AF80" s="336"/>
      <c r="AG80" s="336"/>
      <c r="AH80" s="336"/>
      <c r="AI80" s="336"/>
      <c r="AJ80" s="336"/>
      <c r="AK80" s="336"/>
      <c r="AL80" s="336"/>
      <c r="AM80" s="346"/>
      <c r="AN80" s="346"/>
      <c r="AO80" s="346"/>
      <c r="AP80" s="346"/>
    </row>
    <row r="81" spans="1:42" x14ac:dyDescent="0.2">
      <c r="A81" s="407" t="s">
        <v>888</v>
      </c>
      <c r="C81" s="1406">
        <v>2.1000000000000001E-2</v>
      </c>
      <c r="D81" s="1407">
        <v>2E-3</v>
      </c>
      <c r="E81" s="1407">
        <v>2.2100000000000002E-2</v>
      </c>
      <c r="F81" s="1413">
        <f>F54</f>
        <v>1.4999999999999999E-2</v>
      </c>
      <c r="G81" s="1096">
        <v>0</v>
      </c>
      <c r="H81" s="1407"/>
      <c r="O81" s="336"/>
      <c r="P81" s="336"/>
      <c r="Q81" s="336"/>
      <c r="R81" s="336"/>
      <c r="S81" s="336"/>
      <c r="T81" s="336"/>
      <c r="U81" s="336"/>
      <c r="V81" s="336"/>
      <c r="W81" s="336"/>
      <c r="X81" s="336"/>
      <c r="Y81" s="336"/>
      <c r="Z81" s="336"/>
      <c r="AA81" s="336"/>
      <c r="AB81" s="336"/>
      <c r="AC81" s="336"/>
      <c r="AD81" s="336"/>
      <c r="AE81" s="336"/>
      <c r="AF81" s="336"/>
      <c r="AG81" s="336"/>
      <c r="AH81" s="336"/>
      <c r="AI81" s="336"/>
      <c r="AJ81" s="336"/>
      <c r="AK81" s="336"/>
      <c r="AL81" s="336"/>
      <c r="AM81" s="346"/>
      <c r="AN81" s="346"/>
      <c r="AO81" s="346"/>
      <c r="AP81" s="346"/>
    </row>
    <row r="82" spans="1:42" x14ac:dyDescent="0.2">
      <c r="A82" s="1358" t="s">
        <v>950</v>
      </c>
      <c r="C82" s="1356">
        <f>ROUND((1+C81)*IF(C80&lt;0,0.9*C80,0.95*C80),2)</f>
        <v>192050.58</v>
      </c>
      <c r="D82" s="1355">
        <f>ROUND((1+D81)*IF(D80&lt;0,0.75*D80,0.8*D80),2)</f>
        <v>162050.26</v>
      </c>
      <c r="E82" s="1355">
        <f>ROUND((1+E81)*E80*0.6,2)</f>
        <v>124223.67999999999</v>
      </c>
      <c r="F82" s="1355">
        <f>ROUND((1+F81)*F80*0.3,2)</f>
        <v>63043.519999999997</v>
      </c>
      <c r="G82" s="1355">
        <f>ROUND((1+G81)*G80*0,2)</f>
        <v>0</v>
      </c>
      <c r="H82" s="371"/>
      <c r="O82" s="336"/>
      <c r="P82" s="336"/>
      <c r="Q82" s="336"/>
      <c r="R82" s="336"/>
      <c r="S82" s="336"/>
      <c r="T82" s="336"/>
      <c r="U82" s="336"/>
      <c r="V82" s="336"/>
      <c r="W82" s="336"/>
      <c r="X82" s="336"/>
      <c r="Y82" s="336"/>
      <c r="Z82" s="336"/>
      <c r="AA82" s="336"/>
      <c r="AB82" s="336"/>
      <c r="AC82" s="336"/>
      <c r="AD82" s="336"/>
      <c r="AE82" s="336"/>
      <c r="AF82" s="336"/>
      <c r="AG82" s="336"/>
      <c r="AH82" s="336"/>
      <c r="AI82" s="336"/>
      <c r="AJ82" s="336"/>
      <c r="AK82" s="336"/>
      <c r="AL82" s="336"/>
      <c r="AM82" s="346"/>
      <c r="AN82" s="346"/>
      <c r="AO82" s="346"/>
      <c r="AP82" s="346"/>
    </row>
    <row r="83" spans="1:42" x14ac:dyDescent="0.2">
      <c r="O83" s="336"/>
      <c r="P83" s="336"/>
      <c r="Q83" s="336"/>
      <c r="R83" s="336"/>
      <c r="S83" s="336"/>
      <c r="T83" s="336"/>
      <c r="U83" s="336"/>
      <c r="V83" s="336"/>
      <c r="W83" s="336"/>
      <c r="X83" s="336"/>
      <c r="Y83" s="336"/>
      <c r="Z83" s="336"/>
      <c r="AA83" s="336"/>
      <c r="AB83" s="336"/>
      <c r="AC83" s="336"/>
      <c r="AD83" s="336"/>
      <c r="AE83" s="336"/>
      <c r="AF83" s="336"/>
      <c r="AG83" s="336"/>
      <c r="AH83" s="336"/>
      <c r="AI83" s="336"/>
      <c r="AJ83" s="336"/>
      <c r="AK83" s="336"/>
      <c r="AL83" s="336"/>
      <c r="AM83" s="346"/>
      <c r="AN83" s="346"/>
      <c r="AO83" s="346"/>
      <c r="AP83" s="346"/>
    </row>
    <row r="84" spans="1:42" x14ac:dyDescent="0.2">
      <c r="A84" s="344" t="s">
        <v>117</v>
      </c>
      <c r="C84" s="379" t="str">
        <f>+C2</f>
        <v>2017/18</v>
      </c>
      <c r="D84" s="379" t="str">
        <f>+D2</f>
        <v>2018/19</v>
      </c>
      <c r="H84" s="370"/>
      <c r="O84" s="336"/>
      <c r="P84" s="336"/>
      <c r="Q84" s="336"/>
      <c r="R84" s="336"/>
      <c r="S84" s="336"/>
      <c r="T84" s="336"/>
      <c r="U84" s="336"/>
      <c r="V84" s="336"/>
      <c r="W84" s="336"/>
      <c r="X84" s="336"/>
      <c r="Y84" s="336"/>
      <c r="Z84" s="336"/>
      <c r="AA84" s="336"/>
      <c r="AB84" s="336"/>
      <c r="AC84" s="336"/>
      <c r="AD84" s="336"/>
      <c r="AE84" s="336"/>
      <c r="AF84" s="336"/>
      <c r="AG84" s="336"/>
      <c r="AH84" s="336"/>
      <c r="AI84" s="336"/>
      <c r="AJ84" s="336"/>
      <c r="AK84" s="336"/>
      <c r="AL84" s="336"/>
      <c r="AM84" s="346"/>
      <c r="AN84" s="346"/>
      <c r="AO84" s="346"/>
      <c r="AP84" s="346"/>
    </row>
    <row r="85" spans="1:42" x14ac:dyDescent="0.2">
      <c r="A85" s="324" t="s">
        <v>574</v>
      </c>
      <c r="C85" s="382">
        <v>9676.35</v>
      </c>
      <c r="D85" s="1412">
        <v>9891.82</v>
      </c>
      <c r="E85" s="346"/>
      <c r="F85" s="487">
        <f>+C85+C94</f>
        <v>10415.540000000001</v>
      </c>
      <c r="G85" s="487">
        <f>+D85+D94</f>
        <v>10650.05</v>
      </c>
      <c r="H85" s="381"/>
      <c r="O85" s="336"/>
      <c r="P85" s="336"/>
      <c r="Q85" s="336"/>
      <c r="R85" s="336"/>
      <c r="S85" s="336"/>
      <c r="T85" s="336"/>
      <c r="U85" s="336"/>
      <c r="V85" s="336"/>
      <c r="W85" s="336"/>
      <c r="X85" s="336"/>
      <c r="Y85" s="336"/>
      <c r="Z85" s="336"/>
      <c r="AA85" s="336"/>
      <c r="AB85" s="336"/>
      <c r="AC85" s="336"/>
      <c r="AD85" s="336"/>
      <c r="AE85" s="336"/>
      <c r="AF85" s="336"/>
      <c r="AG85" s="336"/>
      <c r="AH85" s="336"/>
      <c r="AI85" s="336"/>
      <c r="AJ85" s="336"/>
      <c r="AK85" s="336"/>
      <c r="AL85" s="336"/>
      <c r="AM85" s="346"/>
      <c r="AN85" s="346"/>
      <c r="AO85" s="346"/>
      <c r="AP85" s="346"/>
    </row>
    <row r="86" spans="1:42" x14ac:dyDescent="0.2">
      <c r="A86" s="324" t="s">
        <v>575</v>
      </c>
      <c r="C86" s="382">
        <v>14118.67</v>
      </c>
      <c r="D86" s="1412">
        <v>14402.86</v>
      </c>
      <c r="E86" s="346"/>
      <c r="F86" s="487">
        <f>+C86+C95</f>
        <v>15329.2</v>
      </c>
      <c r="G86" s="487">
        <f t="shared" ref="G86:G91" si="3">+D86+D95</f>
        <v>15642.84</v>
      </c>
      <c r="H86" s="381"/>
      <c r="I86" s="346"/>
      <c r="O86" s="336"/>
      <c r="P86" s="336"/>
      <c r="Q86" s="336"/>
      <c r="R86" s="336"/>
      <c r="S86" s="336"/>
      <c r="T86" s="336"/>
      <c r="U86" s="336"/>
      <c r="V86" s="336"/>
      <c r="W86" s="336"/>
      <c r="X86" s="336"/>
      <c r="Y86" s="336"/>
      <c r="Z86" s="336"/>
      <c r="AA86" s="336"/>
      <c r="AB86" s="336"/>
      <c r="AC86" s="336"/>
      <c r="AD86" s="336"/>
      <c r="AE86" s="336"/>
      <c r="AF86" s="336"/>
      <c r="AG86" s="336"/>
      <c r="AH86" s="336"/>
      <c r="AI86" s="336"/>
      <c r="AJ86" s="336"/>
      <c r="AK86" s="336"/>
      <c r="AL86" s="336"/>
      <c r="AM86" s="346"/>
      <c r="AN86" s="346"/>
      <c r="AO86" s="346"/>
      <c r="AP86" s="346"/>
    </row>
    <row r="87" spans="1:42" x14ac:dyDescent="0.2">
      <c r="A87" s="324" t="s">
        <v>576</v>
      </c>
      <c r="C87" s="382">
        <v>21574.47</v>
      </c>
      <c r="D87" s="1412">
        <v>22044.74</v>
      </c>
      <c r="E87" s="346"/>
      <c r="F87" s="487">
        <f>+C87+C96</f>
        <v>23160.22</v>
      </c>
      <c r="G87" s="487">
        <f t="shared" si="3"/>
        <v>23668.240000000002</v>
      </c>
      <c r="H87" s="381"/>
      <c r="I87" s="346"/>
      <c r="O87" s="336"/>
      <c r="P87" s="336"/>
      <c r="Q87" s="336"/>
      <c r="R87" s="336"/>
      <c r="S87" s="336"/>
      <c r="T87" s="336"/>
      <c r="U87" s="336"/>
      <c r="V87" s="336"/>
      <c r="W87" s="336"/>
      <c r="X87" s="336"/>
      <c r="Y87" s="336"/>
      <c r="Z87" s="336"/>
      <c r="AA87" s="336"/>
      <c r="AB87" s="336"/>
      <c r="AC87" s="336"/>
      <c r="AD87" s="336"/>
      <c r="AE87" s="336"/>
      <c r="AF87" s="336"/>
      <c r="AG87" s="336"/>
      <c r="AH87" s="336"/>
      <c r="AI87" s="336"/>
      <c r="AJ87" s="336"/>
      <c r="AK87" s="336"/>
      <c r="AL87" s="336"/>
      <c r="AM87" s="346"/>
      <c r="AN87" s="346"/>
      <c r="AO87" s="346"/>
      <c r="AP87" s="346"/>
    </row>
    <row r="88" spans="1:42" s="328" customFormat="1" x14ac:dyDescent="0.2">
      <c r="A88" s="344" t="s">
        <v>118</v>
      </c>
      <c r="C88" s="382"/>
      <c r="D88" s="349"/>
      <c r="E88" s="349"/>
      <c r="F88" s="488"/>
      <c r="G88" s="487"/>
      <c r="H88" s="349"/>
      <c r="I88" s="349"/>
      <c r="M88" s="324"/>
      <c r="N88" s="324"/>
      <c r="O88" s="336"/>
      <c r="P88" s="336"/>
      <c r="Q88" s="336"/>
      <c r="R88" s="336"/>
      <c r="S88" s="336"/>
      <c r="T88" s="336"/>
      <c r="U88" s="336"/>
      <c r="V88" s="336"/>
      <c r="W88" s="336"/>
      <c r="X88" s="336"/>
      <c r="Y88" s="336"/>
      <c r="Z88" s="336"/>
      <c r="AA88" s="336"/>
      <c r="AB88" s="336"/>
      <c r="AC88" s="336"/>
      <c r="AD88" s="336"/>
      <c r="AE88" s="336"/>
      <c r="AF88" s="343"/>
      <c r="AG88" s="343"/>
      <c r="AH88" s="343"/>
      <c r="AI88" s="343"/>
      <c r="AJ88" s="343"/>
      <c r="AK88" s="343"/>
      <c r="AL88" s="343"/>
      <c r="AM88" s="349"/>
      <c r="AN88" s="349"/>
      <c r="AO88" s="349"/>
      <c r="AP88" s="349"/>
    </row>
    <row r="89" spans="1:42" x14ac:dyDescent="0.2">
      <c r="A89" s="324" t="s">
        <v>574</v>
      </c>
      <c r="C89" s="382">
        <v>8827.0499999999993</v>
      </c>
      <c r="D89" s="1412">
        <v>9051.99</v>
      </c>
      <c r="E89" s="346"/>
      <c r="F89" s="487">
        <f>+C89+C98</f>
        <v>9648.7099999999991</v>
      </c>
      <c r="G89" s="487">
        <f t="shared" si="3"/>
        <v>9894.51</v>
      </c>
      <c r="H89" s="381"/>
      <c r="I89" s="346"/>
      <c r="O89" s="336"/>
      <c r="P89" s="336"/>
      <c r="Q89" s="336"/>
      <c r="R89" s="336"/>
      <c r="S89" s="336"/>
      <c r="T89" s="336"/>
      <c r="U89" s="336"/>
      <c r="V89" s="336"/>
      <c r="W89" s="336"/>
      <c r="X89" s="336"/>
      <c r="Y89" s="336"/>
      <c r="Z89" s="336"/>
      <c r="AA89" s="336"/>
      <c r="AB89" s="336"/>
      <c r="AC89" s="336"/>
      <c r="AD89" s="336"/>
      <c r="AE89" s="336"/>
      <c r="AF89" s="336"/>
      <c r="AG89" s="336"/>
      <c r="AH89" s="336"/>
      <c r="AI89" s="336"/>
      <c r="AJ89" s="336"/>
      <c r="AK89" s="336"/>
      <c r="AL89" s="336"/>
      <c r="AM89" s="346"/>
      <c r="AN89" s="346"/>
      <c r="AO89" s="346"/>
      <c r="AP89" s="346"/>
    </row>
    <row r="90" spans="1:42" x14ac:dyDescent="0.2">
      <c r="A90" s="324" t="s">
        <v>575</v>
      </c>
      <c r="C90" s="382">
        <v>15310.66</v>
      </c>
      <c r="D90" s="1412">
        <v>15630.45</v>
      </c>
      <c r="E90" s="346"/>
      <c r="F90" s="487">
        <f>+C90+C99</f>
        <v>16602.23</v>
      </c>
      <c r="G90" s="487">
        <f t="shared" si="3"/>
        <v>16953.260000000002</v>
      </c>
      <c r="H90" s="381"/>
      <c r="I90" s="346"/>
      <c r="O90" s="336"/>
      <c r="P90" s="336"/>
      <c r="Q90" s="336"/>
      <c r="R90" s="336"/>
      <c r="S90" s="336"/>
      <c r="T90" s="336"/>
      <c r="U90" s="336"/>
      <c r="V90" s="336"/>
      <c r="W90" s="336"/>
      <c r="X90" s="336"/>
      <c r="Y90" s="336"/>
      <c r="Z90" s="336"/>
      <c r="AA90" s="336"/>
      <c r="AB90" s="336"/>
      <c r="AC90" s="336"/>
      <c r="AD90" s="336"/>
      <c r="AE90" s="336"/>
      <c r="AF90" s="336"/>
      <c r="AG90" s="336"/>
      <c r="AH90" s="336"/>
      <c r="AI90" s="336"/>
      <c r="AJ90" s="336"/>
      <c r="AK90" s="336"/>
      <c r="AL90" s="336"/>
      <c r="AM90" s="346"/>
      <c r="AN90" s="346"/>
      <c r="AO90" s="346"/>
      <c r="AP90" s="346"/>
    </row>
    <row r="91" spans="1:42" x14ac:dyDescent="0.2">
      <c r="A91" s="324" t="s">
        <v>576</v>
      </c>
      <c r="C91" s="382">
        <v>22766.45</v>
      </c>
      <c r="D91" s="1412">
        <v>23272.33</v>
      </c>
      <c r="E91" s="346"/>
      <c r="F91" s="487">
        <f>+C91+C100</f>
        <v>24345.81</v>
      </c>
      <c r="G91" s="487">
        <f t="shared" si="3"/>
        <v>24889.29</v>
      </c>
      <c r="H91" s="381"/>
      <c r="I91" s="346"/>
      <c r="O91" s="336"/>
      <c r="P91" s="336"/>
      <c r="Q91" s="336"/>
      <c r="R91" s="336"/>
      <c r="S91" s="336"/>
      <c r="T91" s="336"/>
      <c r="U91" s="336"/>
      <c r="V91" s="336"/>
      <c r="W91" s="336"/>
      <c r="X91" s="336"/>
      <c r="Y91" s="336"/>
      <c r="Z91" s="336"/>
      <c r="AA91" s="336"/>
      <c r="AB91" s="336"/>
      <c r="AC91" s="336"/>
      <c r="AD91" s="336"/>
      <c r="AE91" s="336"/>
      <c r="AF91" s="336"/>
      <c r="AG91" s="336"/>
      <c r="AH91" s="336"/>
      <c r="AI91" s="336"/>
      <c r="AJ91" s="336"/>
      <c r="AK91" s="336"/>
      <c r="AL91" s="336"/>
      <c r="AM91" s="346"/>
      <c r="AN91" s="346"/>
      <c r="AO91" s="346"/>
      <c r="AP91" s="346"/>
    </row>
    <row r="92" spans="1:42" x14ac:dyDescent="0.2">
      <c r="E92" s="346"/>
      <c r="F92" s="346"/>
      <c r="G92" s="346"/>
      <c r="H92" s="346"/>
      <c r="I92" s="346"/>
      <c r="O92" s="336"/>
      <c r="P92" s="336"/>
      <c r="Q92" s="336"/>
      <c r="R92" s="336"/>
      <c r="S92" s="336"/>
      <c r="T92" s="336"/>
      <c r="U92" s="336"/>
      <c r="V92" s="336"/>
      <c r="W92" s="336"/>
      <c r="X92" s="336"/>
      <c r="Y92" s="336"/>
      <c r="Z92" s="336"/>
      <c r="AA92" s="336"/>
      <c r="AB92" s="336"/>
      <c r="AC92" s="336"/>
      <c r="AD92" s="336"/>
      <c r="AE92" s="336"/>
      <c r="AF92" s="336"/>
      <c r="AG92" s="336"/>
      <c r="AH92" s="336"/>
      <c r="AI92" s="336"/>
      <c r="AJ92" s="336"/>
      <c r="AK92" s="336"/>
      <c r="AL92" s="336"/>
      <c r="AM92" s="346"/>
      <c r="AN92" s="346"/>
      <c r="AO92" s="346"/>
      <c r="AP92" s="346"/>
    </row>
    <row r="93" spans="1:42" x14ac:dyDescent="0.2">
      <c r="A93" s="344" t="s">
        <v>119</v>
      </c>
      <c r="C93" s="383">
        <f>+C4</f>
        <v>2017</v>
      </c>
      <c r="D93" s="383">
        <f>+D4</f>
        <v>2018</v>
      </c>
      <c r="E93" s="383">
        <f>+E4</f>
        <v>2019</v>
      </c>
      <c r="F93" s="1413">
        <f>F54</f>
        <v>1.4999999999999999E-2</v>
      </c>
      <c r="G93" s="346"/>
      <c r="H93" s="346"/>
      <c r="I93" s="346"/>
      <c r="O93" s="336"/>
      <c r="P93" s="336"/>
      <c r="Q93" s="336"/>
      <c r="R93" s="336"/>
      <c r="S93" s="336"/>
      <c r="T93" s="336"/>
      <c r="U93" s="336"/>
      <c r="V93" s="336"/>
      <c r="W93" s="336"/>
      <c r="X93" s="336"/>
      <c r="Y93" s="336"/>
      <c r="Z93" s="336"/>
      <c r="AA93" s="336"/>
      <c r="AB93" s="336"/>
      <c r="AC93" s="336"/>
      <c r="AD93" s="336"/>
      <c r="AE93" s="336"/>
      <c r="AF93" s="336"/>
      <c r="AG93" s="336"/>
      <c r="AH93" s="336"/>
      <c r="AI93" s="336"/>
      <c r="AJ93" s="336"/>
      <c r="AK93" s="336"/>
      <c r="AL93" s="336"/>
      <c r="AM93" s="346"/>
      <c r="AN93" s="346"/>
      <c r="AO93" s="346"/>
      <c r="AP93" s="346"/>
    </row>
    <row r="94" spans="1:42" x14ac:dyDescent="0.2">
      <c r="A94" s="324" t="s">
        <v>574</v>
      </c>
      <c r="B94" s="344"/>
      <c r="C94" s="382">
        <v>739.19</v>
      </c>
      <c r="D94" s="382">
        <v>758.23</v>
      </c>
      <c r="E94" s="1368">
        <f>D94*(1+F$93)</f>
        <v>769.60344999999995</v>
      </c>
      <c r="F94" s="346"/>
      <c r="G94" s="346"/>
      <c r="H94" s="346"/>
      <c r="I94" s="346"/>
      <c r="J94" s="346"/>
      <c r="O94" s="336"/>
      <c r="P94" s="336"/>
      <c r="Q94" s="336"/>
      <c r="R94" s="336"/>
      <c r="S94" s="336"/>
      <c r="T94" s="336"/>
      <c r="U94" s="336"/>
      <c r="V94" s="336"/>
      <c r="W94" s="336"/>
      <c r="X94" s="336"/>
      <c r="Y94" s="336"/>
      <c r="Z94" s="336"/>
      <c r="AA94" s="336"/>
      <c r="AB94" s="336"/>
      <c r="AC94" s="336"/>
      <c r="AD94" s="336"/>
      <c r="AE94" s="336"/>
      <c r="AF94" s="336"/>
      <c r="AG94" s="336"/>
      <c r="AH94" s="336"/>
      <c r="AI94" s="336"/>
      <c r="AJ94" s="336"/>
      <c r="AK94" s="336"/>
      <c r="AL94" s="336"/>
      <c r="AM94" s="346"/>
      <c r="AN94" s="346"/>
      <c r="AO94" s="346"/>
      <c r="AP94" s="346"/>
    </row>
    <row r="95" spans="1:42" x14ac:dyDescent="0.2">
      <c r="A95" s="324" t="s">
        <v>575</v>
      </c>
      <c r="C95" s="382">
        <v>1210.53</v>
      </c>
      <c r="D95" s="382">
        <v>1239.98</v>
      </c>
      <c r="E95" s="1368">
        <f>D95*(1+F$93)</f>
        <v>1258.5797</v>
      </c>
      <c r="F95" s="346"/>
      <c r="G95" s="346"/>
      <c r="H95" s="346"/>
      <c r="I95" s="346"/>
      <c r="J95" s="346"/>
      <c r="O95" s="336"/>
      <c r="P95" s="336"/>
      <c r="Q95" s="336"/>
      <c r="R95" s="336"/>
      <c r="S95" s="336"/>
      <c r="T95" s="336"/>
      <c r="U95" s="336"/>
      <c r="V95" s="336"/>
      <c r="W95" s="336"/>
      <c r="X95" s="336"/>
      <c r="Y95" s="336"/>
      <c r="Z95" s="336"/>
      <c r="AA95" s="336"/>
      <c r="AB95" s="336"/>
      <c r="AC95" s="336"/>
      <c r="AD95" s="336"/>
      <c r="AE95" s="336"/>
      <c r="AF95" s="336"/>
      <c r="AG95" s="336"/>
      <c r="AH95" s="336"/>
      <c r="AI95" s="336"/>
      <c r="AJ95" s="336"/>
      <c r="AK95" s="336"/>
      <c r="AL95" s="336"/>
      <c r="AM95" s="346"/>
      <c r="AN95" s="346"/>
      <c r="AO95" s="346"/>
      <c r="AP95" s="346"/>
    </row>
    <row r="96" spans="1:42" x14ac:dyDescent="0.2">
      <c r="A96" s="324" t="s">
        <v>576</v>
      </c>
      <c r="C96" s="382">
        <v>1585.75</v>
      </c>
      <c r="D96" s="382">
        <v>1623.5</v>
      </c>
      <c r="E96" s="1368">
        <f>D96*(1+F$93)</f>
        <v>1647.8524999999997</v>
      </c>
      <c r="I96" s="346"/>
      <c r="J96" s="346"/>
      <c r="O96" s="336"/>
      <c r="P96" s="336"/>
      <c r="Q96" s="336"/>
      <c r="R96" s="336"/>
      <c r="S96" s="336"/>
      <c r="T96" s="336"/>
      <c r="U96" s="336"/>
      <c r="V96" s="336"/>
      <c r="W96" s="336"/>
      <c r="X96" s="336"/>
      <c r="Y96" s="336"/>
      <c r="Z96" s="336"/>
      <c r="AA96" s="336"/>
      <c r="AB96" s="336"/>
      <c r="AC96" s="336"/>
      <c r="AD96" s="336"/>
      <c r="AE96" s="336"/>
      <c r="AF96" s="336"/>
      <c r="AG96" s="336"/>
      <c r="AH96" s="336"/>
      <c r="AI96" s="336"/>
      <c r="AJ96" s="336"/>
      <c r="AK96" s="336"/>
      <c r="AL96" s="336"/>
      <c r="AM96" s="346"/>
      <c r="AN96" s="346"/>
      <c r="AO96" s="346"/>
      <c r="AP96" s="346"/>
    </row>
    <row r="97" spans="1:43" x14ac:dyDescent="0.2">
      <c r="A97" s="344" t="s">
        <v>120</v>
      </c>
      <c r="C97" s="382"/>
      <c r="D97" s="382"/>
      <c r="E97" s="371"/>
      <c r="I97" s="346"/>
      <c r="J97" s="346"/>
      <c r="M97" s="328"/>
      <c r="N97" s="328"/>
      <c r="O97" s="343"/>
      <c r="P97" s="343"/>
      <c r="Q97" s="343"/>
      <c r="R97" s="343"/>
      <c r="S97" s="343"/>
      <c r="T97" s="343"/>
      <c r="U97" s="343"/>
      <c r="V97" s="343"/>
      <c r="W97" s="343"/>
      <c r="X97" s="343"/>
      <c r="Y97" s="343"/>
      <c r="Z97" s="343"/>
      <c r="AA97" s="343"/>
      <c r="AB97" s="343"/>
      <c r="AC97" s="343"/>
      <c r="AD97" s="343"/>
      <c r="AE97" s="343"/>
      <c r="AF97" s="336"/>
      <c r="AG97" s="336"/>
      <c r="AH97" s="336"/>
      <c r="AI97" s="336"/>
      <c r="AJ97" s="336"/>
      <c r="AK97" s="336"/>
      <c r="AL97" s="336"/>
      <c r="AM97" s="346"/>
      <c r="AN97" s="346"/>
      <c r="AO97" s="346"/>
      <c r="AP97" s="346"/>
    </row>
    <row r="98" spans="1:43" x14ac:dyDescent="0.2">
      <c r="A98" s="324" t="s">
        <v>574</v>
      </c>
      <c r="C98" s="382">
        <v>821.66</v>
      </c>
      <c r="D98" s="382">
        <v>842.52</v>
      </c>
      <c r="E98" s="1368">
        <f>D98*(1+F$93)</f>
        <v>855.15779999999995</v>
      </c>
      <c r="I98" s="346"/>
      <c r="J98" s="346"/>
      <c r="O98" s="336"/>
      <c r="P98" s="336"/>
      <c r="Q98" s="336"/>
      <c r="R98" s="336"/>
      <c r="S98" s="336"/>
      <c r="T98" s="336"/>
      <c r="U98" s="336"/>
      <c r="V98" s="336"/>
      <c r="W98" s="336"/>
      <c r="X98" s="336"/>
      <c r="Y98" s="336"/>
      <c r="Z98" s="336"/>
      <c r="AA98" s="336"/>
      <c r="AB98" s="336"/>
      <c r="AC98" s="336"/>
      <c r="AD98" s="336"/>
      <c r="AE98" s="336"/>
      <c r="AF98" s="336"/>
      <c r="AG98" s="336"/>
      <c r="AH98" s="336"/>
      <c r="AI98" s="336"/>
      <c r="AJ98" s="336"/>
      <c r="AK98" s="336"/>
      <c r="AL98" s="336"/>
      <c r="AM98" s="346"/>
      <c r="AN98" s="346"/>
      <c r="AO98" s="346"/>
      <c r="AP98" s="346"/>
    </row>
    <row r="99" spans="1:43" x14ac:dyDescent="0.2">
      <c r="A99" s="324" t="s">
        <v>575</v>
      </c>
      <c r="C99" s="382">
        <v>1291.57</v>
      </c>
      <c r="D99" s="382">
        <v>1322.81</v>
      </c>
      <c r="E99" s="1368">
        <f>D99*(1+F$93)</f>
        <v>1342.6521499999999</v>
      </c>
      <c r="G99" s="380"/>
      <c r="H99" s="380"/>
      <c r="I99" s="380"/>
      <c r="J99" s="380"/>
      <c r="K99" s="380"/>
      <c r="L99" s="380"/>
      <c r="M99" s="380"/>
      <c r="N99" s="380"/>
      <c r="O99" s="380"/>
      <c r="P99" s="380"/>
      <c r="Q99" s="380"/>
      <c r="R99" s="380"/>
      <c r="S99" s="336"/>
      <c r="T99" s="336"/>
      <c r="U99" s="336"/>
      <c r="V99" s="336"/>
      <c r="W99" s="336"/>
      <c r="X99" s="336"/>
      <c r="Y99" s="336"/>
      <c r="Z99" s="336"/>
      <c r="AA99" s="336"/>
      <c r="AB99" s="336"/>
      <c r="AC99" s="336"/>
      <c r="AD99" s="336"/>
      <c r="AE99" s="336"/>
      <c r="AF99" s="336"/>
      <c r="AG99" s="336"/>
      <c r="AH99" s="336"/>
      <c r="AI99" s="336"/>
      <c r="AJ99" s="336"/>
      <c r="AK99" s="336"/>
      <c r="AL99" s="346"/>
      <c r="AM99" s="346"/>
      <c r="AN99" s="346"/>
      <c r="AO99" s="346"/>
    </row>
    <row r="100" spans="1:43" x14ac:dyDescent="0.2">
      <c r="A100" s="324" t="s">
        <v>576</v>
      </c>
      <c r="C100" s="382">
        <v>1579.36</v>
      </c>
      <c r="D100" s="382">
        <v>1616.96</v>
      </c>
      <c r="E100" s="1368">
        <f>D100*(1+F$93)</f>
        <v>1641.2143999999998</v>
      </c>
      <c r="G100" s="380"/>
      <c r="H100" s="380"/>
      <c r="I100" s="380"/>
      <c r="J100" s="380"/>
      <c r="K100" s="380"/>
      <c r="L100" s="380"/>
      <c r="M100" s="380"/>
      <c r="N100" s="380"/>
      <c r="O100" s="380"/>
      <c r="P100" s="380"/>
      <c r="Q100" s="380"/>
      <c r="R100" s="380"/>
      <c r="S100" s="336"/>
      <c r="T100" s="336"/>
      <c r="U100" s="336"/>
      <c r="V100" s="336"/>
      <c r="W100" s="336"/>
      <c r="X100" s="336"/>
      <c r="Y100" s="336"/>
      <c r="Z100" s="336"/>
      <c r="AA100" s="336"/>
      <c r="AB100" s="336"/>
      <c r="AC100" s="336"/>
      <c r="AD100" s="336"/>
      <c r="AE100" s="336"/>
      <c r="AF100" s="336"/>
      <c r="AG100" s="336"/>
      <c r="AH100" s="336"/>
      <c r="AI100" s="336"/>
      <c r="AJ100" s="336"/>
      <c r="AK100" s="346"/>
      <c r="AL100" s="346"/>
      <c r="AM100" s="346"/>
      <c r="AN100" s="346"/>
    </row>
    <row r="101" spans="1:43" x14ac:dyDescent="0.2">
      <c r="G101" s="380"/>
      <c r="H101" s="380"/>
      <c r="I101" s="380"/>
      <c r="J101" s="380"/>
      <c r="K101" s="380"/>
      <c r="L101" s="380"/>
      <c r="M101" s="380"/>
      <c r="N101" s="380"/>
      <c r="O101" s="380"/>
      <c r="P101" s="380"/>
      <c r="Q101" s="380"/>
      <c r="R101" s="380"/>
      <c r="S101" s="336"/>
      <c r="T101" s="336"/>
      <c r="U101" s="336"/>
      <c r="V101" s="336"/>
      <c r="W101" s="336"/>
      <c r="X101" s="336"/>
      <c r="Y101" s="336"/>
      <c r="Z101" s="336"/>
      <c r="AA101" s="336"/>
      <c r="AB101" s="336"/>
      <c r="AC101" s="336"/>
      <c r="AD101" s="336"/>
      <c r="AE101" s="336"/>
      <c r="AF101" s="336"/>
      <c r="AG101" s="336"/>
      <c r="AH101" s="336"/>
      <c r="AI101" s="336"/>
      <c r="AJ101" s="336"/>
      <c r="AK101" s="346"/>
      <c r="AL101" s="346"/>
      <c r="AM101" s="346"/>
      <c r="AN101" s="346"/>
    </row>
    <row r="102" spans="1:43" x14ac:dyDescent="0.2">
      <c r="A102" s="344" t="s">
        <v>6</v>
      </c>
      <c r="C102" s="379" t="str">
        <f>C2</f>
        <v>2017/18</v>
      </c>
      <c r="E102" s="350"/>
      <c r="F102" s="350"/>
      <c r="G102" s="379" t="str">
        <f>D2</f>
        <v>2018/19</v>
      </c>
      <c r="I102" s="350"/>
      <c r="J102" s="380"/>
      <c r="K102" s="380"/>
      <c r="L102" s="380"/>
      <c r="M102" s="380"/>
      <c r="N102" s="380"/>
      <c r="O102" s="380"/>
      <c r="P102" s="380"/>
      <c r="Q102" s="380"/>
      <c r="R102" s="380"/>
      <c r="S102" s="380"/>
      <c r="T102" s="336"/>
      <c r="U102" s="336"/>
      <c r="V102" s="336"/>
      <c r="W102" s="336"/>
      <c r="X102" s="336"/>
      <c r="Y102" s="336"/>
      <c r="Z102" s="336"/>
      <c r="AA102" s="336"/>
      <c r="AB102" s="336"/>
      <c r="AC102" s="336"/>
      <c r="AD102" s="336"/>
      <c r="AE102" s="336"/>
      <c r="AF102" s="336"/>
      <c r="AG102" s="336"/>
      <c r="AH102" s="336"/>
      <c r="AI102" s="336"/>
      <c r="AJ102" s="336"/>
      <c r="AK102" s="336"/>
      <c r="AL102" s="336"/>
      <c r="AM102" s="346"/>
      <c r="AN102" s="346"/>
      <c r="AO102" s="346"/>
      <c r="AP102" s="346"/>
    </row>
    <row r="103" spans="1:43" x14ac:dyDescent="0.2">
      <c r="A103" s="344" t="s">
        <v>18</v>
      </c>
      <c r="C103" s="379" t="s">
        <v>0</v>
      </c>
      <c r="D103" s="379" t="s">
        <v>1</v>
      </c>
      <c r="E103" s="351" t="s">
        <v>4</v>
      </c>
      <c r="F103" s="351"/>
      <c r="G103" s="379" t="s">
        <v>0</v>
      </c>
      <c r="H103" s="379" t="s">
        <v>1</v>
      </c>
      <c r="I103" s="351" t="s">
        <v>4</v>
      </c>
      <c r="J103" s="380"/>
      <c r="K103" s="380"/>
      <c r="L103" s="380"/>
      <c r="M103" s="380"/>
      <c r="N103" s="380"/>
      <c r="O103" s="380"/>
      <c r="P103" s="380"/>
      <c r="Q103" s="380"/>
      <c r="R103" s="380"/>
      <c r="S103" s="380"/>
      <c r="T103" s="336"/>
      <c r="U103" s="336"/>
      <c r="V103" s="336"/>
      <c r="W103" s="336"/>
      <c r="X103" s="336"/>
      <c r="Y103" s="336"/>
      <c r="Z103" s="336"/>
      <c r="AA103" s="336"/>
      <c r="AB103" s="336"/>
      <c r="AC103" s="336"/>
      <c r="AD103" s="336"/>
      <c r="AE103" s="336"/>
      <c r="AF103" s="336"/>
      <c r="AG103" s="336"/>
      <c r="AH103" s="336"/>
      <c r="AI103" s="336"/>
      <c r="AJ103" s="336"/>
      <c r="AK103" s="336"/>
      <c r="AL103" s="336"/>
      <c r="AM103" s="346"/>
      <c r="AN103" s="346"/>
      <c r="AO103" s="346"/>
      <c r="AP103" s="346"/>
    </row>
    <row r="104" spans="1:43" x14ac:dyDescent="0.2">
      <c r="A104" s="324" t="s">
        <v>16</v>
      </c>
      <c r="C104" s="348">
        <f>ROUND(+E104*$C$121,2)</f>
        <v>1359.4</v>
      </c>
      <c r="D104" s="348">
        <f>+E104*C$122</f>
        <v>61.578785000000011</v>
      </c>
      <c r="E104" s="352">
        <v>5.6500000000000002E-2</v>
      </c>
      <c r="F104" s="324" t="s">
        <v>16</v>
      </c>
      <c r="G104" s="348">
        <f>ROUND(+I104*$F$121,2)</f>
        <v>1402.43</v>
      </c>
      <c r="H104" s="348">
        <f>+I104*F$122</f>
        <v>63.52803500000001</v>
      </c>
      <c r="I104" s="352">
        <v>5.6500000000000002E-2</v>
      </c>
      <c r="J104" s="380"/>
      <c r="K104" s="380"/>
      <c r="L104" s="380"/>
      <c r="M104" s="380"/>
      <c r="N104" s="380"/>
      <c r="O104" s="380"/>
      <c r="P104" s="380"/>
      <c r="Q104" s="380"/>
      <c r="R104" s="380"/>
      <c r="S104" s="380"/>
      <c r="T104" s="336"/>
      <c r="U104" s="336"/>
      <c r="V104" s="336"/>
      <c r="W104" s="336"/>
      <c r="X104" s="336"/>
      <c r="Y104" s="336"/>
      <c r="Z104" s="336"/>
      <c r="AA104" s="336"/>
      <c r="AB104" s="336"/>
      <c r="AC104" s="336"/>
      <c r="AD104" s="336"/>
      <c r="AE104" s="336"/>
      <c r="AF104" s="336"/>
      <c r="AG104" s="336"/>
      <c r="AH104" s="336"/>
      <c r="AI104" s="336"/>
      <c r="AJ104" s="336"/>
      <c r="AK104" s="336"/>
      <c r="AL104" s="336"/>
      <c r="AM104" s="346"/>
      <c r="AN104" s="346"/>
      <c r="AO104" s="346"/>
      <c r="AP104" s="346"/>
    </row>
    <row r="105" spans="1:43" x14ac:dyDescent="0.2">
      <c r="A105" s="324" t="s">
        <v>17</v>
      </c>
      <c r="C105" s="348">
        <f>ROUND(+E105*$C$121,2)</f>
        <v>945.56</v>
      </c>
      <c r="D105" s="348">
        <f>+E105*C$122</f>
        <v>42.832677000000004</v>
      </c>
      <c r="E105" s="352">
        <v>3.9300000000000002E-2</v>
      </c>
      <c r="F105" s="324" t="s">
        <v>17</v>
      </c>
      <c r="G105" s="348">
        <f>ROUND(+I105*$F$121,2)</f>
        <v>975.49</v>
      </c>
      <c r="H105" s="348">
        <f>+I105*F$122</f>
        <v>44.188527000000008</v>
      </c>
      <c r="I105" s="352">
        <v>3.9300000000000002E-2</v>
      </c>
      <c r="J105" s="380"/>
      <c r="K105" s="380"/>
      <c r="L105" s="380"/>
      <c r="M105" s="380"/>
      <c r="N105" s="380"/>
      <c r="O105" s="380"/>
      <c r="P105" s="380"/>
      <c r="Q105" s="380"/>
      <c r="R105" s="380"/>
      <c r="S105" s="380"/>
      <c r="T105" s="336"/>
      <c r="U105" s="336"/>
      <c r="V105" s="336"/>
      <c r="W105" s="336"/>
      <c r="X105" s="336"/>
      <c r="Y105" s="336"/>
      <c r="Z105" s="336"/>
      <c r="AA105" s="336"/>
      <c r="AB105" s="336"/>
      <c r="AC105" s="336"/>
      <c r="AD105" s="336"/>
      <c r="AE105" s="336"/>
      <c r="AF105" s="336"/>
      <c r="AG105" s="336"/>
      <c r="AH105" s="336"/>
      <c r="AI105" s="336"/>
      <c r="AJ105" s="336"/>
      <c r="AK105" s="336"/>
      <c r="AL105" s="336"/>
      <c r="AM105" s="346"/>
      <c r="AN105" s="346"/>
      <c r="AO105" s="346"/>
      <c r="AP105" s="346"/>
    </row>
    <row r="106" spans="1:43" x14ac:dyDescent="0.2">
      <c r="A106" s="324" t="s">
        <v>19</v>
      </c>
      <c r="C106" s="348">
        <f>ROUND(+E106*$C$121,2)</f>
        <v>1840.6</v>
      </c>
      <c r="D106" s="348">
        <f>+E106*C$122</f>
        <v>83.376585000000006</v>
      </c>
      <c r="E106" s="352">
        <v>7.6499999999999999E-2</v>
      </c>
      <c r="F106" s="324" t="s">
        <v>19</v>
      </c>
      <c r="G106" s="348">
        <f>ROUND(+I106*$F$121,2)</f>
        <v>1898.86</v>
      </c>
      <c r="H106" s="348">
        <f>+I106*F$122</f>
        <v>86.01583500000001</v>
      </c>
      <c r="I106" s="352">
        <v>7.6499999999999999E-2</v>
      </c>
      <c r="J106" s="380"/>
      <c r="K106" s="380"/>
      <c r="L106" s="380"/>
      <c r="M106" s="380"/>
      <c r="N106" s="380"/>
      <c r="O106" s="380"/>
      <c r="P106" s="380"/>
      <c r="Q106" s="380"/>
      <c r="R106" s="380"/>
      <c r="S106" s="380"/>
      <c r="T106" s="336"/>
      <c r="U106" s="336"/>
      <c r="V106" s="336"/>
      <c r="W106" s="336"/>
      <c r="X106" s="336"/>
      <c r="Y106" s="336"/>
      <c r="Z106" s="336"/>
      <c r="AA106" s="336"/>
      <c r="AB106" s="336"/>
      <c r="AC106" s="336"/>
      <c r="AD106" s="336"/>
      <c r="AE106" s="336"/>
      <c r="AF106" s="336"/>
      <c r="AG106" s="336"/>
      <c r="AH106" s="336"/>
      <c r="AI106" s="336"/>
      <c r="AJ106" s="336"/>
      <c r="AK106" s="336"/>
      <c r="AL106" s="336"/>
      <c r="AM106" s="336"/>
      <c r="AN106" s="346"/>
      <c r="AO106" s="346"/>
      <c r="AP106" s="346"/>
      <c r="AQ106" s="346"/>
    </row>
    <row r="107" spans="1:43" x14ac:dyDescent="0.2">
      <c r="A107" s="324" t="s">
        <v>8</v>
      </c>
      <c r="C107" s="348">
        <v>492.78</v>
      </c>
      <c r="D107" s="348"/>
      <c r="E107" s="352"/>
      <c r="F107" s="324" t="s">
        <v>8</v>
      </c>
      <c r="G107" s="1097">
        <v>663.05</v>
      </c>
      <c r="H107" s="348"/>
      <c r="I107" s="352"/>
      <c r="J107" s="380"/>
      <c r="K107" s="380"/>
      <c r="L107" s="380"/>
      <c r="M107" s="380"/>
      <c r="N107" s="380"/>
      <c r="O107" s="380"/>
      <c r="P107" s="380"/>
      <c r="Q107" s="380"/>
      <c r="R107" s="380"/>
      <c r="S107" s="380"/>
      <c r="T107" s="336"/>
      <c r="U107" s="336"/>
      <c r="V107" s="336"/>
      <c r="W107" s="336"/>
      <c r="X107" s="336"/>
      <c r="Y107" s="336"/>
      <c r="Z107" s="336"/>
      <c r="AA107" s="336"/>
      <c r="AB107" s="336"/>
      <c r="AC107" s="336"/>
      <c r="AD107" s="336"/>
      <c r="AE107" s="336"/>
      <c r="AF107" s="336"/>
      <c r="AG107" s="336"/>
      <c r="AH107" s="336"/>
      <c r="AI107" s="336"/>
      <c r="AJ107" s="336"/>
      <c r="AK107" s="336"/>
      <c r="AL107" s="336"/>
      <c r="AM107" s="336"/>
      <c r="AN107" s="346"/>
      <c r="AO107" s="346"/>
      <c r="AP107" s="346"/>
      <c r="AQ107" s="346"/>
    </row>
    <row r="108" spans="1:43" x14ac:dyDescent="0.2">
      <c r="A108" s="324" t="s">
        <v>387</v>
      </c>
      <c r="C108" s="1219">
        <f>+C123</f>
        <v>41.51</v>
      </c>
      <c r="D108" s="348"/>
      <c r="E108" s="352"/>
      <c r="F108" s="324" t="s">
        <v>387</v>
      </c>
      <c r="G108" s="1219">
        <f>+F123</f>
        <v>41.4</v>
      </c>
      <c r="H108" s="348"/>
      <c r="I108" s="352"/>
      <c r="J108" s="380"/>
      <c r="K108" s="380"/>
      <c r="L108" s="380"/>
      <c r="M108" s="380"/>
      <c r="N108" s="380"/>
      <c r="O108" s="380"/>
      <c r="P108" s="380"/>
      <c r="Q108" s="380"/>
      <c r="R108" s="380"/>
      <c r="S108" s="380"/>
      <c r="T108" s="336"/>
      <c r="U108" s="336"/>
      <c r="V108" s="336"/>
      <c r="W108" s="336"/>
      <c r="X108" s="336"/>
      <c r="Y108" s="336"/>
      <c r="Z108" s="336"/>
      <c r="AA108" s="336"/>
      <c r="AB108" s="336"/>
      <c r="AC108" s="336"/>
      <c r="AD108" s="336"/>
      <c r="AE108" s="336"/>
      <c r="AF108" s="336"/>
      <c r="AG108" s="336"/>
      <c r="AH108" s="336"/>
      <c r="AI108" s="336"/>
      <c r="AJ108" s="336"/>
      <c r="AK108" s="336"/>
      <c r="AL108" s="346"/>
      <c r="AM108" s="346"/>
      <c r="AN108" s="346"/>
      <c r="AO108" s="346"/>
    </row>
    <row r="109" spans="1:43" x14ac:dyDescent="0.2">
      <c r="I109" s="380"/>
      <c r="J109" s="380"/>
      <c r="K109" s="380"/>
      <c r="L109" s="380"/>
      <c r="M109" s="380"/>
      <c r="N109" s="380"/>
      <c r="O109" s="380"/>
      <c r="P109" s="380"/>
      <c r="Q109" s="380"/>
      <c r="R109" s="380"/>
      <c r="S109" s="336"/>
      <c r="T109" s="336"/>
      <c r="U109" s="336"/>
      <c r="V109" s="336"/>
      <c r="W109" s="336"/>
      <c r="X109" s="336"/>
      <c r="Y109" s="336"/>
      <c r="Z109" s="336"/>
      <c r="AA109" s="336"/>
      <c r="AB109" s="336"/>
      <c r="AC109" s="336"/>
      <c r="AD109" s="336"/>
      <c r="AE109" s="336"/>
      <c r="AF109" s="336"/>
      <c r="AG109" s="336"/>
      <c r="AH109" s="336"/>
      <c r="AI109" s="336"/>
      <c r="AJ109" s="336"/>
      <c r="AK109" s="346"/>
      <c r="AL109" s="346"/>
      <c r="AM109" s="346"/>
      <c r="AN109" s="346"/>
    </row>
    <row r="110" spans="1:43" x14ac:dyDescent="0.2">
      <c r="A110" s="344" t="s">
        <v>7</v>
      </c>
      <c r="C110" s="383">
        <f>+C4</f>
        <v>2017</v>
      </c>
      <c r="D110" s="383">
        <f>+D4</f>
        <v>2018</v>
      </c>
      <c r="E110" s="383">
        <f>+E4</f>
        <v>2019</v>
      </c>
      <c r="F110" s="380"/>
      <c r="G110" s="380"/>
      <c r="H110" s="1281"/>
      <c r="I110" s="380"/>
      <c r="J110" s="380"/>
      <c r="K110" s="380"/>
      <c r="L110" s="380"/>
      <c r="M110" s="380"/>
      <c r="N110" s="380"/>
      <c r="O110" s="380"/>
      <c r="P110" s="380"/>
      <c r="Q110" s="380"/>
      <c r="R110" s="380"/>
      <c r="S110" s="336"/>
      <c r="T110" s="336"/>
      <c r="U110" s="336"/>
      <c r="V110" s="336"/>
      <c r="W110" s="336"/>
      <c r="X110" s="336"/>
      <c r="Y110" s="336"/>
      <c r="Z110" s="336"/>
      <c r="AA110" s="336"/>
      <c r="AB110" s="336"/>
      <c r="AC110" s="336"/>
      <c r="AD110" s="336"/>
      <c r="AE110" s="336"/>
      <c r="AF110" s="336"/>
      <c r="AG110" s="336"/>
      <c r="AH110" s="336"/>
      <c r="AI110" s="336"/>
      <c r="AJ110" s="336"/>
      <c r="AK110" s="336"/>
      <c r="AL110" s="336"/>
      <c r="AM110" s="336"/>
      <c r="AN110" s="346"/>
      <c r="AO110" s="346"/>
      <c r="AP110" s="346"/>
      <c r="AQ110" s="346"/>
    </row>
    <row r="111" spans="1:43" x14ac:dyDescent="0.2">
      <c r="A111" s="324" t="s">
        <v>2</v>
      </c>
      <c r="B111" s="346"/>
      <c r="C111" s="1362">
        <v>659.14</v>
      </c>
      <c r="D111" s="382">
        <v>680.8</v>
      </c>
      <c r="E111" s="1368">
        <f>D111*(1+F$93)</f>
        <v>691.01199999999994</v>
      </c>
      <c r="F111" s="380"/>
      <c r="G111" s="380"/>
      <c r="I111" s="380"/>
      <c r="J111" s="380"/>
      <c r="K111" s="380"/>
      <c r="L111" s="380"/>
      <c r="M111" s="380"/>
      <c r="N111" s="380"/>
      <c r="O111" s="380"/>
      <c r="P111" s="380"/>
      <c r="Q111" s="380"/>
      <c r="R111" s="380"/>
      <c r="S111" s="336"/>
      <c r="T111" s="399"/>
      <c r="U111" s="336"/>
      <c r="V111" s="336"/>
      <c r="W111" s="336"/>
      <c r="X111" s="336"/>
      <c r="Y111" s="336"/>
      <c r="Z111" s="336"/>
      <c r="AA111" s="336"/>
      <c r="AB111" s="336"/>
      <c r="AC111" s="336"/>
      <c r="AD111" s="336"/>
      <c r="AE111" s="336"/>
      <c r="AF111" s="336"/>
      <c r="AG111" s="336"/>
      <c r="AH111" s="336"/>
      <c r="AI111" s="336"/>
      <c r="AJ111" s="336"/>
      <c r="AK111" s="336"/>
      <c r="AL111" s="336"/>
      <c r="AM111" s="336"/>
      <c r="AN111" s="346"/>
      <c r="AO111" s="346"/>
      <c r="AP111" s="346"/>
      <c r="AQ111" s="346"/>
    </row>
    <row r="112" spans="1:43" x14ac:dyDescent="0.2">
      <c r="A112" s="324" t="s">
        <v>3</v>
      </c>
      <c r="B112" s="346"/>
      <c r="C112" s="1362">
        <v>578.78</v>
      </c>
      <c r="D112" s="382">
        <v>598.5</v>
      </c>
      <c r="E112" s="1368">
        <f t="shared" ref="E112:E113" si="4">D112*(1+F$93)</f>
        <v>607.47749999999996</v>
      </c>
      <c r="F112" s="380"/>
      <c r="G112" s="380"/>
      <c r="I112" s="380"/>
      <c r="J112" s="380"/>
      <c r="K112" s="380"/>
      <c r="L112" s="380"/>
      <c r="M112" s="380"/>
      <c r="N112" s="380"/>
      <c r="O112" s="380"/>
      <c r="P112" s="380"/>
      <c r="Q112" s="380"/>
      <c r="R112" s="380"/>
      <c r="S112" s="336"/>
      <c r="T112" s="399"/>
      <c r="U112" s="336"/>
      <c r="V112" s="336"/>
      <c r="W112" s="336"/>
      <c r="X112" s="336"/>
      <c r="Y112" s="336"/>
      <c r="Z112" s="336"/>
      <c r="AA112" s="336"/>
      <c r="AB112" s="336"/>
      <c r="AC112" s="336"/>
      <c r="AD112" s="336"/>
      <c r="AE112" s="336"/>
      <c r="AF112" s="336"/>
      <c r="AG112" s="336"/>
      <c r="AH112" s="336"/>
      <c r="AI112" s="336"/>
      <c r="AJ112" s="336"/>
      <c r="AK112" s="336"/>
      <c r="AL112" s="336"/>
      <c r="AM112" s="336"/>
      <c r="AN112" s="346"/>
      <c r="AO112" s="346"/>
      <c r="AP112" s="346"/>
      <c r="AQ112" s="346"/>
    </row>
    <row r="113" spans="1:43" x14ac:dyDescent="0.2">
      <c r="A113" s="324" t="s">
        <v>5</v>
      </c>
      <c r="B113" s="346"/>
      <c r="C113" s="1362">
        <v>1198.19</v>
      </c>
      <c r="D113" s="382">
        <v>1232.8699999999999</v>
      </c>
      <c r="E113" s="1368">
        <f t="shared" si="4"/>
        <v>1251.3630499999997</v>
      </c>
      <c r="F113" s="380"/>
      <c r="G113" s="380"/>
      <c r="I113" s="380"/>
      <c r="J113" s="380"/>
      <c r="K113" s="380"/>
      <c r="L113" s="380"/>
      <c r="M113" s="380"/>
      <c r="N113" s="380"/>
      <c r="O113" s="380"/>
      <c r="P113" s="380"/>
      <c r="Q113" s="380"/>
      <c r="R113" s="380"/>
      <c r="S113" s="336"/>
      <c r="T113" s="399"/>
      <c r="U113" s="336"/>
      <c r="V113" s="336"/>
      <c r="W113" s="336"/>
      <c r="X113" s="336"/>
      <c r="Y113" s="336"/>
      <c r="Z113" s="336"/>
      <c r="AA113" s="336"/>
      <c r="AB113" s="336"/>
      <c r="AC113" s="336"/>
      <c r="AD113" s="336"/>
      <c r="AE113" s="336"/>
      <c r="AF113" s="336"/>
      <c r="AG113" s="336"/>
      <c r="AH113" s="336"/>
      <c r="AI113" s="336"/>
      <c r="AJ113" s="336"/>
      <c r="AK113" s="336"/>
      <c r="AL113" s="336"/>
      <c r="AM113" s="336"/>
      <c r="AN113" s="346"/>
      <c r="AO113" s="346"/>
      <c r="AP113" s="346"/>
      <c r="AQ113" s="346"/>
    </row>
    <row r="114" spans="1:43" x14ac:dyDescent="0.2">
      <c r="A114" s="346"/>
      <c r="B114" s="346"/>
      <c r="C114" s="346"/>
      <c r="D114" s="346"/>
      <c r="F114" s="346"/>
      <c r="G114" s="346"/>
      <c r="I114" s="380"/>
      <c r="J114" s="380"/>
      <c r="K114" s="380"/>
      <c r="L114" s="380"/>
      <c r="M114" s="380"/>
      <c r="N114" s="380"/>
      <c r="O114" s="380"/>
      <c r="P114" s="380"/>
      <c r="Q114" s="380"/>
      <c r="R114" s="380"/>
      <c r="S114" s="336"/>
      <c r="T114" s="399"/>
      <c r="U114" s="336"/>
      <c r="V114" s="336"/>
      <c r="W114" s="336"/>
      <c r="X114" s="336"/>
      <c r="Y114" s="336"/>
      <c r="Z114" s="336"/>
      <c r="AA114" s="336"/>
      <c r="AB114" s="336"/>
      <c r="AC114" s="336"/>
      <c r="AD114" s="336"/>
      <c r="AE114" s="336"/>
      <c r="AF114" s="336"/>
      <c r="AG114" s="336"/>
      <c r="AH114" s="336"/>
      <c r="AI114" s="336"/>
      <c r="AJ114" s="336"/>
      <c r="AK114" s="336"/>
      <c r="AL114" s="336"/>
      <c r="AM114" s="336"/>
      <c r="AN114" s="346"/>
      <c r="AO114" s="346"/>
      <c r="AP114" s="346"/>
      <c r="AQ114" s="346"/>
    </row>
    <row r="115" spans="1:43" x14ac:dyDescent="0.2">
      <c r="A115" s="384" t="s">
        <v>9</v>
      </c>
      <c r="B115" s="385"/>
      <c r="C115" s="379" t="str">
        <f>+C2</f>
        <v>2017/18</v>
      </c>
      <c r="D115" s="403"/>
      <c r="E115" s="349"/>
      <c r="F115" s="379" t="str">
        <f>+D2</f>
        <v>2018/19</v>
      </c>
      <c r="G115" s="403"/>
      <c r="H115" s="349"/>
      <c r="I115" s="380"/>
      <c r="J115" s="380"/>
      <c r="K115" s="380"/>
      <c r="L115" s="380"/>
      <c r="M115" s="380"/>
      <c r="N115" s="380"/>
      <c r="O115" s="380"/>
      <c r="P115" s="380"/>
      <c r="Q115" s="380"/>
      <c r="R115" s="380"/>
      <c r="S115" s="336"/>
      <c r="T115" s="399"/>
      <c r="U115" s="336"/>
      <c r="V115" s="336"/>
      <c r="W115" s="336"/>
      <c r="X115" s="336"/>
      <c r="Y115" s="336"/>
      <c r="Z115" s="336"/>
      <c r="AA115" s="336"/>
      <c r="AB115" s="336"/>
      <c r="AC115" s="336"/>
      <c r="AD115" s="336"/>
      <c r="AE115" s="336"/>
      <c r="AF115" s="336"/>
      <c r="AG115" s="336"/>
      <c r="AH115" s="336"/>
      <c r="AI115" s="336"/>
      <c r="AJ115" s="336"/>
      <c r="AK115" s="336"/>
      <c r="AL115" s="336"/>
      <c r="AM115" s="336"/>
      <c r="AN115" s="346"/>
      <c r="AO115" s="346"/>
      <c r="AP115" s="346"/>
      <c r="AQ115" s="346"/>
    </row>
    <row r="116" spans="1:43" x14ac:dyDescent="0.2">
      <c r="A116" s="346" t="s">
        <v>160</v>
      </c>
      <c r="B116" s="346"/>
      <c r="C116" s="850">
        <v>87972.7</v>
      </c>
      <c r="D116" s="346"/>
      <c r="E116" s="381"/>
      <c r="F116" s="1220">
        <v>89281.73</v>
      </c>
      <c r="G116" s="346"/>
      <c r="H116" s="381"/>
      <c r="I116" s="380"/>
      <c r="J116" s="380"/>
      <c r="K116" s="380"/>
      <c r="L116" s="380"/>
      <c r="M116" s="380"/>
      <c r="N116" s="380"/>
      <c r="O116" s="380"/>
      <c r="P116" s="380"/>
      <c r="Q116" s="380"/>
      <c r="R116" s="380"/>
      <c r="S116" s="336"/>
      <c r="T116" s="399"/>
      <c r="U116" s="336"/>
      <c r="V116" s="336"/>
      <c r="W116" s="336"/>
      <c r="X116" s="336"/>
      <c r="Y116" s="336"/>
      <c r="Z116" s="336"/>
      <c r="AA116" s="336"/>
      <c r="AB116" s="336"/>
      <c r="AC116" s="336"/>
      <c r="AD116" s="336"/>
      <c r="AE116" s="336"/>
      <c r="AF116" s="336"/>
      <c r="AG116" s="336"/>
      <c r="AH116" s="336"/>
      <c r="AI116" s="336"/>
      <c r="AJ116" s="336"/>
      <c r="AK116" s="336"/>
      <c r="AL116" s="336"/>
      <c r="AM116" s="336"/>
      <c r="AN116" s="346"/>
      <c r="AO116" s="346"/>
      <c r="AP116" s="346"/>
      <c r="AQ116" s="346"/>
    </row>
    <row r="117" spans="1:43" x14ac:dyDescent="0.2">
      <c r="A117" s="346" t="s">
        <v>161</v>
      </c>
      <c r="B117" s="346"/>
      <c r="C117" s="850">
        <v>69301.42</v>
      </c>
      <c r="D117" s="386" t="s">
        <v>10</v>
      </c>
      <c r="E117" s="372"/>
      <c r="F117" s="1220">
        <v>71371.45</v>
      </c>
      <c r="G117" s="386" t="s">
        <v>10</v>
      </c>
      <c r="H117" s="372"/>
      <c r="I117" s="380"/>
      <c r="J117" s="380"/>
      <c r="K117" s="380"/>
      <c r="L117" s="380"/>
      <c r="M117" s="380"/>
      <c r="N117" s="380"/>
      <c r="O117" s="380"/>
      <c r="P117" s="380"/>
      <c r="Q117" s="380"/>
      <c r="R117" s="380"/>
      <c r="S117" s="336"/>
      <c r="T117" s="336"/>
      <c r="U117" s="336"/>
      <c r="V117" s="336"/>
      <c r="W117" s="336"/>
      <c r="X117" s="336"/>
      <c r="Y117" s="336"/>
      <c r="Z117" s="336"/>
      <c r="AA117" s="336"/>
      <c r="AB117" s="336"/>
      <c r="AC117" s="336"/>
      <c r="AD117" s="336"/>
      <c r="AE117" s="336"/>
      <c r="AF117" s="336"/>
      <c r="AG117" s="336"/>
      <c r="AH117" s="336"/>
      <c r="AI117" s="336"/>
      <c r="AJ117" s="336"/>
      <c r="AK117" s="336"/>
      <c r="AL117" s="336"/>
      <c r="AM117" s="346"/>
      <c r="AN117" s="346"/>
      <c r="AO117" s="346"/>
      <c r="AP117" s="346"/>
    </row>
    <row r="118" spans="1:43" x14ac:dyDescent="0.2">
      <c r="A118" s="346" t="s">
        <v>11</v>
      </c>
      <c r="B118" s="346"/>
      <c r="C118" s="850">
        <f>+C116-C117</f>
        <v>18671.28</v>
      </c>
      <c r="D118" s="387">
        <v>2705</v>
      </c>
      <c r="E118" s="562">
        <f>SUM(C118:D118)</f>
        <v>21376.28</v>
      </c>
      <c r="F118" s="850">
        <f>+F116-F117</f>
        <v>17910.28</v>
      </c>
      <c r="G118" s="387">
        <v>2745</v>
      </c>
      <c r="H118" s="562">
        <f>SUM(F118:G118)</f>
        <v>20655.28</v>
      </c>
      <c r="I118" s="380"/>
      <c r="J118" s="380"/>
      <c r="K118" s="380"/>
      <c r="L118" s="380"/>
      <c r="M118" s="380"/>
      <c r="N118" s="380"/>
      <c r="O118" s="380"/>
      <c r="P118" s="380"/>
      <c r="Q118" s="380"/>
      <c r="R118" s="380"/>
      <c r="S118" s="336"/>
      <c r="T118" s="336"/>
      <c r="U118" s="336"/>
      <c r="V118" s="336"/>
      <c r="W118" s="336"/>
      <c r="X118" s="336"/>
      <c r="Y118" s="336"/>
      <c r="Z118" s="336"/>
      <c r="AA118" s="336"/>
      <c r="AB118" s="336"/>
      <c r="AC118" s="336"/>
      <c r="AD118" s="336"/>
      <c r="AE118" s="336"/>
      <c r="AF118" s="336"/>
      <c r="AG118" s="336"/>
      <c r="AH118" s="336"/>
      <c r="AI118" s="336"/>
      <c r="AJ118" s="336"/>
      <c r="AK118" s="336"/>
      <c r="AL118" s="336"/>
      <c r="AM118" s="346"/>
      <c r="AN118" s="346"/>
      <c r="AO118" s="346"/>
      <c r="AP118" s="346"/>
    </row>
    <row r="119" spans="1:43" x14ac:dyDescent="0.2">
      <c r="A119" s="346"/>
      <c r="B119" s="346"/>
      <c r="C119" s="1398"/>
      <c r="D119" s="346"/>
      <c r="E119" s="381"/>
      <c r="F119" s="849"/>
      <c r="G119" s="346"/>
      <c r="H119" s="381"/>
      <c r="I119" s="380"/>
      <c r="J119" s="380"/>
      <c r="K119" s="380"/>
      <c r="L119" s="380"/>
      <c r="M119" s="380"/>
      <c r="N119" s="380"/>
      <c r="O119" s="380"/>
      <c r="P119" s="380"/>
      <c r="Q119" s="380"/>
      <c r="R119" s="380"/>
      <c r="S119" s="336"/>
      <c r="T119" s="336"/>
      <c r="U119" s="336"/>
      <c r="V119" s="336"/>
      <c r="W119" s="336"/>
      <c r="X119" s="336"/>
      <c r="Y119" s="336"/>
      <c r="Z119" s="336"/>
      <c r="AA119" s="336"/>
      <c r="AB119" s="336"/>
      <c r="AC119" s="336"/>
      <c r="AD119" s="336"/>
      <c r="AE119" s="336"/>
      <c r="AF119" s="336"/>
      <c r="AG119" s="336"/>
      <c r="AH119" s="336"/>
      <c r="AI119" s="336"/>
      <c r="AJ119" s="336"/>
      <c r="AK119" s="336"/>
      <c r="AL119" s="336"/>
      <c r="AM119" s="346"/>
      <c r="AN119" s="346"/>
      <c r="AO119" s="346"/>
      <c r="AP119" s="346"/>
    </row>
    <row r="120" spans="1:43" x14ac:dyDescent="0.2">
      <c r="A120" s="346" t="s">
        <v>12</v>
      </c>
      <c r="B120" s="346"/>
      <c r="C120" s="850">
        <v>40117.99</v>
      </c>
      <c r="D120" s="346"/>
      <c r="E120" s="346"/>
      <c r="F120" s="1220">
        <v>40714.949999999997</v>
      </c>
      <c r="G120" s="346"/>
      <c r="H120" s="346"/>
      <c r="I120" s="380"/>
      <c r="J120" s="380"/>
      <c r="K120" s="380"/>
      <c r="L120" s="380"/>
      <c r="M120" s="380"/>
      <c r="N120" s="380"/>
      <c r="O120" s="380"/>
      <c r="P120" s="380"/>
      <c r="Q120" s="380"/>
      <c r="R120" s="380"/>
      <c r="S120" s="336"/>
      <c r="T120" s="336"/>
      <c r="U120" s="336"/>
      <c r="V120" s="336"/>
      <c r="W120" s="336"/>
      <c r="X120" s="336"/>
      <c r="Y120" s="336"/>
      <c r="Z120" s="336"/>
      <c r="AA120" s="336"/>
      <c r="AB120" s="336"/>
      <c r="AC120" s="336"/>
      <c r="AD120" s="336"/>
      <c r="AE120" s="336"/>
      <c r="AF120" s="336"/>
      <c r="AG120" s="336"/>
      <c r="AH120" s="336"/>
      <c r="AI120" s="336"/>
      <c r="AJ120" s="336"/>
      <c r="AK120" s="336"/>
      <c r="AL120" s="336"/>
      <c r="AM120" s="346"/>
      <c r="AN120" s="346"/>
      <c r="AO120" s="346"/>
      <c r="AP120" s="346"/>
    </row>
    <row r="121" spans="1:43" x14ac:dyDescent="0.2">
      <c r="A121" s="346" t="s">
        <v>13</v>
      </c>
      <c r="B121" s="346"/>
      <c r="C121" s="850">
        <v>24060.11</v>
      </c>
      <c r="D121" s="346"/>
      <c r="E121" s="346"/>
      <c r="F121" s="1220">
        <v>24821.73</v>
      </c>
      <c r="G121" s="346"/>
      <c r="H121" s="346"/>
      <c r="I121" s="380"/>
      <c r="J121" s="380"/>
      <c r="K121" s="380"/>
      <c r="L121" s="380"/>
      <c r="M121" s="380"/>
      <c r="N121" s="380"/>
      <c r="O121" s="380"/>
      <c r="P121" s="380"/>
      <c r="Q121" s="380"/>
      <c r="R121" s="380"/>
      <c r="S121" s="336"/>
      <c r="T121" s="336"/>
      <c r="U121" s="336"/>
      <c r="V121" s="336"/>
      <c r="W121" s="336"/>
      <c r="X121" s="336"/>
      <c r="Y121" s="336"/>
      <c r="Z121" s="336"/>
      <c r="AA121" s="336"/>
      <c r="AB121" s="336"/>
      <c r="AC121" s="336"/>
      <c r="AD121" s="336"/>
      <c r="AE121" s="336"/>
      <c r="AF121" s="336"/>
      <c r="AG121" s="336"/>
      <c r="AH121" s="336"/>
      <c r="AI121" s="336"/>
      <c r="AJ121" s="336"/>
      <c r="AK121" s="336"/>
      <c r="AL121" s="336"/>
      <c r="AM121" s="346"/>
      <c r="AN121" s="346"/>
      <c r="AO121" s="346"/>
      <c r="AP121" s="346"/>
    </row>
    <row r="122" spans="1:43" x14ac:dyDescent="0.2">
      <c r="A122" s="388" t="s">
        <v>14</v>
      </c>
      <c r="B122" s="346"/>
      <c r="C122" s="850">
        <v>1089.8900000000001</v>
      </c>
      <c r="D122" s="346"/>
      <c r="E122" s="346"/>
      <c r="F122" s="1220">
        <v>1124.3900000000001</v>
      </c>
      <c r="G122" s="346"/>
      <c r="H122" s="346"/>
      <c r="I122" s="380"/>
      <c r="J122" s="380"/>
      <c r="K122" s="380"/>
      <c r="L122" s="380"/>
      <c r="M122" s="380"/>
      <c r="N122" s="380"/>
      <c r="O122" s="380"/>
      <c r="P122" s="380"/>
      <c r="Q122" s="380"/>
      <c r="R122" s="380"/>
      <c r="S122" s="336"/>
      <c r="T122" s="336"/>
      <c r="U122" s="336"/>
      <c r="V122" s="336"/>
      <c r="W122" s="336"/>
      <c r="X122" s="336"/>
      <c r="Y122" s="336"/>
      <c r="Z122" s="336"/>
      <c r="AA122" s="336"/>
      <c r="AB122" s="336"/>
      <c r="AC122" s="336"/>
      <c r="AD122" s="336"/>
      <c r="AE122" s="336"/>
      <c r="AF122" s="336"/>
      <c r="AG122" s="336"/>
      <c r="AH122" s="336"/>
      <c r="AI122" s="336"/>
      <c r="AJ122" s="336"/>
      <c r="AK122" s="336"/>
      <c r="AL122" s="336"/>
      <c r="AM122" s="346"/>
      <c r="AN122" s="346"/>
      <c r="AO122" s="346"/>
      <c r="AP122" s="346"/>
    </row>
    <row r="123" spans="1:43" x14ac:dyDescent="0.2">
      <c r="A123" s="388" t="s">
        <v>164</v>
      </c>
      <c r="B123" s="346"/>
      <c r="C123" s="1408">
        <v>41.51</v>
      </c>
      <c r="D123" s="346"/>
      <c r="E123" s="346"/>
      <c r="F123" s="1221">
        <v>41.4</v>
      </c>
      <c r="G123" s="346"/>
      <c r="H123" s="346"/>
      <c r="I123" s="380"/>
      <c r="J123" s="380"/>
      <c r="K123" s="380"/>
      <c r="L123" s="380"/>
      <c r="M123" s="380"/>
      <c r="N123" s="380"/>
      <c r="O123" s="380"/>
      <c r="P123" s="380"/>
      <c r="Q123" s="380"/>
      <c r="R123" s="380"/>
      <c r="S123" s="336"/>
      <c r="T123" s="336"/>
      <c r="U123" s="336"/>
      <c r="V123" s="336"/>
      <c r="W123" s="336"/>
      <c r="X123" s="336"/>
      <c r="Y123" s="336"/>
      <c r="Z123" s="336"/>
      <c r="AA123" s="336"/>
      <c r="AB123" s="336"/>
      <c r="AC123" s="336"/>
      <c r="AD123" s="336"/>
      <c r="AE123" s="336"/>
      <c r="AF123" s="336"/>
      <c r="AG123" s="336"/>
      <c r="AH123" s="336"/>
      <c r="AI123" s="336"/>
      <c r="AJ123" s="336"/>
      <c r="AK123" s="336"/>
      <c r="AL123" s="336"/>
      <c r="AM123" s="346"/>
      <c r="AN123" s="346"/>
      <c r="AO123" s="346"/>
      <c r="AP123" s="346"/>
    </row>
    <row r="124" spans="1:43" x14ac:dyDescent="0.2">
      <c r="A124" s="346"/>
      <c r="B124" s="328"/>
      <c r="C124" s="328"/>
      <c r="D124" s="328"/>
      <c r="E124" s="346"/>
      <c r="F124" s="346"/>
      <c r="G124" s="380"/>
      <c r="H124" s="380"/>
      <c r="I124" s="380"/>
      <c r="J124" s="380"/>
      <c r="K124" s="380"/>
      <c r="L124" s="380"/>
      <c r="M124" s="380"/>
      <c r="N124" s="380"/>
      <c r="O124" s="380"/>
      <c r="P124" s="380"/>
      <c r="Q124" s="380"/>
      <c r="R124" s="380"/>
      <c r="S124" s="336"/>
      <c r="T124" s="336"/>
      <c r="U124" s="336"/>
      <c r="V124" s="336"/>
      <c r="W124" s="336"/>
      <c r="X124" s="336"/>
      <c r="Y124" s="336"/>
      <c r="Z124" s="336"/>
      <c r="AA124" s="336"/>
      <c r="AB124" s="336"/>
      <c r="AC124" s="336"/>
      <c r="AD124" s="336"/>
      <c r="AE124" s="336"/>
      <c r="AF124" s="336"/>
      <c r="AG124" s="336"/>
      <c r="AH124" s="336"/>
      <c r="AI124" s="336"/>
      <c r="AJ124" s="336"/>
      <c r="AK124" s="336"/>
      <c r="AL124" s="336"/>
      <c r="AM124" s="336"/>
      <c r="AN124" s="346"/>
      <c r="AO124" s="346"/>
      <c r="AP124" s="346"/>
      <c r="AQ124" s="346"/>
    </row>
    <row r="125" spans="1:43" x14ac:dyDescent="0.2">
      <c r="A125" s="346"/>
      <c r="B125" s="328"/>
      <c r="C125" s="379" t="str">
        <f>C2</f>
        <v>2017/18</v>
      </c>
      <c r="D125" s="1388" t="str">
        <f>D2</f>
        <v>2018/19</v>
      </c>
      <c r="E125" s="346"/>
      <c r="F125" s="351"/>
      <c r="G125" s="380"/>
      <c r="H125" s="380"/>
      <c r="I125" s="380"/>
      <c r="J125" s="380"/>
      <c r="K125" s="380"/>
      <c r="L125" s="380"/>
      <c r="M125" s="380"/>
      <c r="N125" s="380"/>
      <c r="O125" s="380"/>
      <c r="P125" s="380"/>
      <c r="Q125" s="380"/>
      <c r="R125" s="380"/>
      <c r="S125" s="336"/>
      <c r="T125" s="336"/>
      <c r="U125" s="336"/>
      <c r="V125" s="336"/>
      <c r="W125" s="336"/>
      <c r="X125" s="336"/>
      <c r="Y125" s="336"/>
      <c r="Z125" s="336"/>
      <c r="AA125" s="336"/>
      <c r="AB125" s="336"/>
      <c r="AC125" s="336"/>
      <c r="AD125" s="336"/>
      <c r="AE125" s="336"/>
      <c r="AF125" s="336"/>
      <c r="AG125" s="336"/>
      <c r="AH125" s="336"/>
      <c r="AI125" s="336"/>
      <c r="AJ125" s="336"/>
      <c r="AK125" s="336"/>
      <c r="AL125" s="336"/>
      <c r="AM125" s="336"/>
      <c r="AN125" s="346"/>
      <c r="AO125" s="346"/>
      <c r="AP125" s="346"/>
      <c r="AQ125" s="346"/>
    </row>
    <row r="126" spans="1:43" ht="15.75" x14ac:dyDescent="0.25">
      <c r="A126" s="323" t="s">
        <v>237</v>
      </c>
      <c r="B126" s="328"/>
      <c r="C126" s="1423">
        <v>0.62</v>
      </c>
      <c r="D126" s="1423">
        <v>0.6</v>
      </c>
      <c r="E126" s="1421" t="s">
        <v>1024</v>
      </c>
      <c r="F126" s="1420" t="s">
        <v>1025</v>
      </c>
      <c r="G126" s="380"/>
      <c r="H126" s="380"/>
      <c r="I126" s="380"/>
      <c r="J126" s="380"/>
      <c r="K126" s="380"/>
      <c r="L126" s="380"/>
      <c r="M126" s="380"/>
      <c r="N126" s="380"/>
      <c r="O126" s="380"/>
      <c r="P126" s="380"/>
      <c r="Q126" s="380"/>
      <c r="R126" s="380"/>
      <c r="Y126" s="336"/>
      <c r="Z126" s="336"/>
      <c r="AA126" s="336"/>
      <c r="AB126" s="336"/>
      <c r="AC126" s="336"/>
      <c r="AD126" s="336"/>
      <c r="AE126" s="336"/>
      <c r="AF126" s="336"/>
      <c r="AG126" s="336"/>
    </row>
    <row r="127" spans="1:43" x14ac:dyDescent="0.2">
      <c r="A127" s="397" t="s">
        <v>802</v>
      </c>
      <c r="B127" s="328"/>
      <c r="C127" s="353">
        <v>0.5</v>
      </c>
      <c r="D127" s="353">
        <v>0.5</v>
      </c>
      <c r="E127" s="346"/>
      <c r="F127" s="346"/>
      <c r="G127" s="380"/>
      <c r="H127" s="380"/>
      <c r="I127" s="380"/>
      <c r="J127" s="380"/>
      <c r="K127" s="380"/>
      <c r="L127" s="380"/>
      <c r="M127" s="380"/>
      <c r="N127" s="380"/>
      <c r="O127" s="380"/>
      <c r="P127" s="380"/>
      <c r="Q127" s="380"/>
      <c r="R127" s="380"/>
      <c r="Y127" s="336"/>
      <c r="Z127" s="336"/>
      <c r="AA127" s="336"/>
      <c r="AB127" s="336"/>
      <c r="AC127" s="336"/>
      <c r="AD127" s="336"/>
      <c r="AE127" s="336"/>
      <c r="AF127" s="336"/>
      <c r="AG127" s="336"/>
    </row>
    <row r="128" spans="1:43" x14ac:dyDescent="0.2">
      <c r="A128" s="397" t="s">
        <v>803</v>
      </c>
      <c r="B128" s="328"/>
      <c r="C128" s="353">
        <f>C126-C127</f>
        <v>0.12</v>
      </c>
      <c r="D128" s="353">
        <f>D126-D127</f>
        <v>9.9999999999999978E-2</v>
      </c>
      <c r="E128" s="346"/>
      <c r="F128" s="346"/>
      <c r="G128" s="380"/>
      <c r="H128" s="380"/>
      <c r="I128" s="380"/>
      <c r="J128" s="380"/>
      <c r="K128" s="380"/>
      <c r="L128" s="380"/>
      <c r="M128" s="380"/>
      <c r="N128" s="380"/>
      <c r="O128" s="380"/>
      <c r="P128" s="380"/>
      <c r="Q128" s="380"/>
      <c r="R128" s="380"/>
      <c r="X128" s="336"/>
      <c r="Y128" s="336"/>
      <c r="Z128" s="336"/>
      <c r="AA128" s="336"/>
      <c r="AB128" s="336"/>
      <c r="AC128" s="336"/>
      <c r="AD128" s="336"/>
      <c r="AE128" s="336"/>
      <c r="AF128" s="336"/>
    </row>
    <row r="129" spans="1:32" x14ac:dyDescent="0.2">
      <c r="A129" s="397" t="s">
        <v>804</v>
      </c>
      <c r="B129" s="328"/>
      <c r="C129" s="353">
        <v>0.4</v>
      </c>
      <c r="D129" s="353">
        <v>0.4</v>
      </c>
      <c r="E129" s="346"/>
      <c r="F129" s="346"/>
      <c r="G129" s="380"/>
      <c r="H129" s="380"/>
      <c r="I129" s="380"/>
      <c r="J129" s="380"/>
      <c r="K129" s="380"/>
      <c r="L129" s="380"/>
      <c r="M129" s="380"/>
      <c r="N129" s="380"/>
      <c r="O129" s="380"/>
      <c r="P129" s="380"/>
      <c r="Q129" s="380"/>
      <c r="R129" s="380"/>
      <c r="X129" s="336"/>
      <c r="Y129" s="336"/>
      <c r="Z129" s="336"/>
      <c r="AA129" s="336"/>
      <c r="AB129" s="336"/>
      <c r="AC129" s="336"/>
      <c r="AD129" s="336"/>
      <c r="AE129" s="336"/>
      <c r="AF129" s="336"/>
    </row>
    <row r="130" spans="1:32" x14ac:dyDescent="0.2">
      <c r="A130" s="397" t="s">
        <v>803</v>
      </c>
      <c r="B130" s="328"/>
      <c r="C130" s="353">
        <f>C126-C129</f>
        <v>0.21999999999999997</v>
      </c>
      <c r="D130" s="353">
        <f>D126-D129</f>
        <v>0.19999999999999996</v>
      </c>
      <c r="E130" s="346"/>
      <c r="F130" s="346"/>
      <c r="G130" s="380"/>
      <c r="H130" s="380"/>
      <c r="I130" s="380"/>
      <c r="J130" s="380"/>
      <c r="K130" s="380"/>
      <c r="L130" s="380"/>
      <c r="M130" s="380"/>
      <c r="N130" s="380"/>
      <c r="O130" s="380"/>
      <c r="P130" s="380"/>
      <c r="Q130" s="380"/>
      <c r="R130" s="380"/>
      <c r="X130" s="336"/>
      <c r="Y130" s="336"/>
      <c r="Z130" s="336"/>
      <c r="AA130" s="336"/>
      <c r="AB130" s="336"/>
      <c r="AC130" s="336"/>
      <c r="AD130" s="336"/>
      <c r="AE130" s="336"/>
      <c r="AF130" s="336"/>
    </row>
    <row r="131" spans="1:32" x14ac:dyDescent="0.2">
      <c r="A131" s="322"/>
      <c r="B131" s="328"/>
      <c r="C131" s="353"/>
      <c r="E131" s="346"/>
      <c r="F131" s="346"/>
      <c r="G131" s="380"/>
      <c r="H131" s="380"/>
      <c r="I131" s="380"/>
      <c r="J131" s="380"/>
      <c r="K131" s="380"/>
      <c r="L131" s="380"/>
      <c r="M131" s="380"/>
      <c r="N131" s="380"/>
      <c r="O131" s="380"/>
      <c r="P131" s="380"/>
      <c r="Q131" s="380"/>
      <c r="R131" s="380"/>
      <c r="X131" s="336"/>
      <c r="Y131" s="336"/>
      <c r="Z131" s="336"/>
      <c r="AA131" s="336"/>
      <c r="AB131" s="336"/>
      <c r="AC131" s="336"/>
      <c r="AD131" s="336"/>
      <c r="AE131" s="336"/>
      <c r="AF131" s="336"/>
    </row>
    <row r="132" spans="1:32" ht="15" x14ac:dyDescent="0.25">
      <c r="A132" s="346"/>
      <c r="B132" s="346"/>
      <c r="C132" s="1384" t="s">
        <v>997</v>
      </c>
      <c r="D132" s="346"/>
      <c r="E132" s="346"/>
      <c r="F132" s="346"/>
      <c r="G132" s="346"/>
      <c r="H132" s="346"/>
      <c r="I132" s="346"/>
      <c r="J132" s="346"/>
      <c r="K132" s="346"/>
      <c r="L132" s="346"/>
      <c r="M132" s="346"/>
      <c r="N132" s="346"/>
      <c r="O132" s="346"/>
      <c r="P132" s="346"/>
      <c r="Q132" s="346"/>
      <c r="R132" s="346"/>
      <c r="S132" s="346"/>
      <c r="T132" s="346"/>
      <c r="U132" s="346"/>
      <c r="V132" s="346"/>
      <c r="W132" s="346"/>
      <c r="X132" s="346"/>
    </row>
    <row r="133" spans="1:32" ht="15" x14ac:dyDescent="0.25">
      <c r="A133" s="346"/>
      <c r="B133" s="346"/>
      <c r="C133" s="1384" t="s">
        <v>996</v>
      </c>
      <c r="D133" s="346"/>
      <c r="E133" s="346"/>
      <c r="F133" s="346"/>
      <c r="G133" s="346"/>
      <c r="H133" s="346"/>
      <c r="I133" s="346"/>
      <c r="J133" s="346"/>
      <c r="K133" s="346"/>
      <c r="L133" s="346"/>
      <c r="M133" s="346"/>
      <c r="N133" s="346"/>
      <c r="O133" s="346"/>
      <c r="P133" s="346"/>
      <c r="Q133" s="346"/>
      <c r="R133" s="346"/>
      <c r="S133" s="346"/>
      <c r="T133" s="346"/>
      <c r="U133" s="346"/>
      <c r="V133" s="346"/>
      <c r="W133" s="346"/>
      <c r="X133" s="346"/>
    </row>
    <row r="134" spans="1:32" x14ac:dyDescent="0.2">
      <c r="A134" s="346"/>
      <c r="B134" s="346"/>
      <c r="C134" s="354" t="s">
        <v>169</v>
      </c>
      <c r="D134" s="355">
        <v>1</v>
      </c>
      <c r="E134" s="322"/>
      <c r="F134" s="356"/>
      <c r="G134" s="346"/>
      <c r="H134" s="346"/>
      <c r="I134" s="346"/>
      <c r="J134" s="346"/>
      <c r="K134" s="346"/>
      <c r="L134" s="346"/>
      <c r="M134" s="346"/>
      <c r="N134" s="346"/>
      <c r="O134" s="346"/>
      <c r="P134" s="346"/>
      <c r="Q134" s="346"/>
      <c r="R134" s="346"/>
      <c r="S134" s="346"/>
      <c r="T134" s="346"/>
      <c r="U134" s="346"/>
      <c r="V134" s="346"/>
      <c r="W134" s="346"/>
      <c r="X134" s="1245"/>
    </row>
    <row r="135" spans="1:32" x14ac:dyDescent="0.2">
      <c r="A135" s="346"/>
      <c r="B135" s="346"/>
      <c r="C135" s="354" t="s">
        <v>170</v>
      </c>
      <c r="D135" s="355">
        <v>1.1299999999999999</v>
      </c>
      <c r="E135" s="322"/>
      <c r="F135" s="356"/>
      <c r="G135" s="346"/>
      <c r="H135" s="346"/>
      <c r="I135" s="346"/>
      <c r="J135" s="346"/>
      <c r="K135" s="346"/>
      <c r="L135" s="346"/>
      <c r="M135" s="346"/>
      <c r="N135" s="346"/>
      <c r="O135" s="346"/>
      <c r="P135" s="346"/>
      <c r="Q135" s="346"/>
      <c r="R135" s="346"/>
      <c r="S135" s="346"/>
      <c r="T135" s="346"/>
      <c r="U135" s="346"/>
      <c r="V135" s="346"/>
      <c r="W135" s="346"/>
      <c r="X135" s="1245"/>
    </row>
    <row r="136" spans="1:32" x14ac:dyDescent="0.2">
      <c r="A136" s="346"/>
      <c r="B136" s="346"/>
      <c r="C136" s="354" t="s">
        <v>171</v>
      </c>
      <c r="D136" s="355">
        <v>1.19</v>
      </c>
      <c r="E136" s="322"/>
      <c r="F136" s="356"/>
      <c r="G136" s="346"/>
      <c r="H136" s="346"/>
      <c r="I136" s="346"/>
      <c r="J136" s="346"/>
      <c r="K136" s="346"/>
      <c r="L136" s="346"/>
      <c r="M136" s="346"/>
      <c r="N136" s="346"/>
      <c r="O136" s="346"/>
      <c r="P136" s="346"/>
      <c r="Q136" s="346"/>
      <c r="R136" s="346"/>
      <c r="S136" s="346"/>
      <c r="T136" s="346"/>
      <c r="U136" s="346"/>
      <c r="V136" s="346"/>
      <c r="W136" s="346"/>
      <c r="X136" s="1245"/>
    </row>
    <row r="137" spans="1:32" x14ac:dyDescent="0.2">
      <c r="A137" s="328"/>
      <c r="B137" s="346"/>
      <c r="C137" s="354" t="s">
        <v>172</v>
      </c>
      <c r="D137" s="355">
        <v>1.27</v>
      </c>
      <c r="E137" s="322"/>
      <c r="F137" s="356"/>
      <c r="G137" s="328"/>
      <c r="H137" s="328"/>
      <c r="I137" s="328"/>
      <c r="X137" s="1245"/>
    </row>
    <row r="138" spans="1:32" x14ac:dyDescent="0.2">
      <c r="A138" s="328"/>
      <c r="B138" s="328"/>
      <c r="C138" s="354" t="s">
        <v>173</v>
      </c>
      <c r="D138" s="355">
        <v>1.32</v>
      </c>
      <c r="E138" s="322"/>
      <c r="F138" s="356"/>
      <c r="G138" s="328"/>
      <c r="H138" s="328"/>
      <c r="I138" s="328"/>
      <c r="X138" s="1245"/>
    </row>
    <row r="139" spans="1:32" x14ac:dyDescent="0.2">
      <c r="B139" s="328"/>
      <c r="C139" s="354" t="s">
        <v>174</v>
      </c>
      <c r="D139" s="357">
        <v>1.35</v>
      </c>
      <c r="E139" s="322"/>
      <c r="F139" s="356"/>
      <c r="X139" s="1245"/>
    </row>
    <row r="140" spans="1:32" x14ac:dyDescent="0.2">
      <c r="C140" s="354" t="s">
        <v>175</v>
      </c>
      <c r="D140" s="357">
        <v>1.48</v>
      </c>
      <c r="E140" s="322"/>
      <c r="F140" s="356"/>
      <c r="X140" s="1245"/>
    </row>
    <row r="141" spans="1:32" x14ac:dyDescent="0.2">
      <c r="C141" s="354" t="s">
        <v>176</v>
      </c>
      <c r="D141" s="355">
        <v>0.99</v>
      </c>
      <c r="E141" s="322"/>
      <c r="F141" s="356"/>
      <c r="X141" s="1245"/>
    </row>
    <row r="142" spans="1:32" x14ac:dyDescent="0.2">
      <c r="C142" s="354" t="s">
        <v>177</v>
      </c>
      <c r="D142" s="355">
        <v>1.1100000000000001</v>
      </c>
      <c r="E142" s="322"/>
      <c r="F142" s="356"/>
      <c r="X142" s="1245"/>
    </row>
    <row r="143" spans="1:32" x14ac:dyDescent="0.2">
      <c r="C143" s="354" t="s">
        <v>178</v>
      </c>
      <c r="D143" s="355">
        <v>1.26</v>
      </c>
      <c r="E143" s="322"/>
      <c r="F143" s="356"/>
      <c r="X143" s="1245"/>
    </row>
    <row r="144" spans="1:32" x14ac:dyDescent="0.2">
      <c r="C144" s="354" t="s">
        <v>179</v>
      </c>
      <c r="D144" s="355">
        <v>1.37</v>
      </c>
      <c r="E144" s="322"/>
      <c r="F144" s="356"/>
      <c r="X144" s="1245"/>
    </row>
    <row r="145" spans="3:24" x14ac:dyDescent="0.2">
      <c r="C145" s="1386" t="s">
        <v>990</v>
      </c>
      <c r="D145" s="357">
        <v>0.92</v>
      </c>
      <c r="E145" s="322"/>
      <c r="F145" s="356"/>
      <c r="X145" s="1245"/>
    </row>
    <row r="146" spans="3:24" x14ac:dyDescent="0.2">
      <c r="C146" s="1386" t="s">
        <v>991</v>
      </c>
      <c r="D146" s="357">
        <v>1</v>
      </c>
      <c r="E146" s="323"/>
      <c r="F146" s="358"/>
      <c r="X146" s="1245"/>
    </row>
    <row r="147" spans="3:24" x14ac:dyDescent="0.2">
      <c r="C147" s="1386" t="s">
        <v>992</v>
      </c>
      <c r="D147" s="357">
        <v>1.1499999999999999</v>
      </c>
      <c r="E147" s="322"/>
      <c r="F147" s="356"/>
      <c r="X147" s="1245"/>
    </row>
    <row r="148" spans="3:24" x14ac:dyDescent="0.2">
      <c r="C148" s="1386" t="s">
        <v>993</v>
      </c>
      <c r="D148" s="357">
        <v>1.25</v>
      </c>
      <c r="E148" s="322"/>
      <c r="F148" s="356"/>
      <c r="X148" s="1245"/>
    </row>
    <row r="149" spans="3:24" x14ac:dyDescent="0.2">
      <c r="C149" s="1386" t="s">
        <v>994</v>
      </c>
      <c r="D149" s="357">
        <v>1.36</v>
      </c>
      <c r="E149" s="322"/>
      <c r="F149" s="356"/>
      <c r="X149" s="1245"/>
    </row>
    <row r="150" spans="3:24" x14ac:dyDescent="0.2">
      <c r="C150" s="389" t="s">
        <v>216</v>
      </c>
      <c r="D150" s="357">
        <v>0.43</v>
      </c>
      <c r="E150" s="322"/>
      <c r="F150" s="356"/>
      <c r="X150" s="1245"/>
    </row>
    <row r="151" spans="3:24" x14ac:dyDescent="0.2">
      <c r="C151" s="389" t="s">
        <v>217</v>
      </c>
      <c r="D151" s="357">
        <v>0.47</v>
      </c>
      <c r="E151" s="322"/>
      <c r="F151" s="356"/>
      <c r="X151" s="1245"/>
    </row>
    <row r="152" spans="3:24" x14ac:dyDescent="0.2">
      <c r="C152" s="389" t="s">
        <v>218</v>
      </c>
      <c r="D152" s="357">
        <v>0.49</v>
      </c>
      <c r="E152" s="322"/>
      <c r="F152" s="356"/>
      <c r="X152" s="1245"/>
    </row>
    <row r="153" spans="3:24" x14ac:dyDescent="0.2">
      <c r="C153" s="354">
        <v>1</v>
      </c>
      <c r="D153" s="357">
        <v>0.43</v>
      </c>
      <c r="E153" s="322"/>
      <c r="F153" s="356"/>
      <c r="X153" s="1245"/>
    </row>
    <row r="154" spans="3:24" x14ac:dyDescent="0.2">
      <c r="C154" s="354">
        <v>2</v>
      </c>
      <c r="D154" s="357">
        <v>0.47</v>
      </c>
      <c r="E154" s="322"/>
      <c r="F154" s="356"/>
      <c r="X154" s="1245"/>
    </row>
    <row r="155" spans="3:24" x14ac:dyDescent="0.2">
      <c r="C155" s="354">
        <v>3</v>
      </c>
      <c r="D155" s="357">
        <v>0.52</v>
      </c>
      <c r="E155" s="322"/>
      <c r="F155" s="356"/>
      <c r="X155" s="1245"/>
    </row>
    <row r="156" spans="3:24" x14ac:dyDescent="0.2">
      <c r="C156" s="354">
        <v>4</v>
      </c>
      <c r="D156" s="357">
        <v>0.54</v>
      </c>
      <c r="E156" s="322"/>
      <c r="F156" s="356"/>
      <c r="X156" s="1245"/>
    </row>
    <row r="157" spans="3:24" x14ac:dyDescent="0.2">
      <c r="C157" s="354">
        <v>5</v>
      </c>
      <c r="D157" s="357">
        <v>0.56999999999999995</v>
      </c>
      <c r="E157" s="322"/>
      <c r="F157" s="356"/>
      <c r="X157" s="1245"/>
    </row>
    <row r="158" spans="3:24" x14ac:dyDescent="0.2">
      <c r="C158" s="354">
        <v>6</v>
      </c>
      <c r="D158" s="357">
        <v>0.6</v>
      </c>
      <c r="E158" s="322"/>
      <c r="F158" s="356"/>
      <c r="X158" s="1245"/>
    </row>
    <row r="159" spans="3:24" x14ac:dyDescent="0.2">
      <c r="C159" s="354">
        <v>7</v>
      </c>
      <c r="D159" s="355">
        <v>0.66</v>
      </c>
      <c r="E159" s="322"/>
      <c r="F159" s="356"/>
      <c r="X159" s="1245"/>
    </row>
    <row r="160" spans="3:24" x14ac:dyDescent="0.2">
      <c r="C160" s="354">
        <v>8</v>
      </c>
      <c r="D160" s="355">
        <v>0.75</v>
      </c>
      <c r="E160" s="322"/>
      <c r="F160" s="356"/>
      <c r="X160" s="1245"/>
    </row>
    <row r="161" spans="3:24" x14ac:dyDescent="0.2">
      <c r="C161" s="354">
        <v>9</v>
      </c>
      <c r="D161" s="355">
        <v>0.86</v>
      </c>
      <c r="E161" s="322"/>
      <c r="F161" s="356"/>
      <c r="X161" s="1245"/>
    </row>
    <row r="162" spans="3:24" x14ac:dyDescent="0.2">
      <c r="C162" s="354">
        <v>10</v>
      </c>
      <c r="D162" s="355">
        <v>0.94</v>
      </c>
      <c r="E162" s="322"/>
      <c r="F162" s="356"/>
      <c r="X162" s="1245"/>
    </row>
    <row r="163" spans="3:24" x14ac:dyDescent="0.2">
      <c r="C163" s="354">
        <v>11</v>
      </c>
      <c r="D163" s="355">
        <v>1.0900000000000001</v>
      </c>
      <c r="E163" s="322"/>
      <c r="F163" s="356"/>
      <c r="X163" s="1245"/>
    </row>
    <row r="164" spans="3:24" x14ac:dyDescent="0.2">
      <c r="C164" s="354">
        <v>12</v>
      </c>
      <c r="D164" s="355">
        <v>1.24</v>
      </c>
      <c r="E164" s="322"/>
      <c r="F164" s="356"/>
      <c r="X164" s="1245"/>
    </row>
    <row r="165" spans="3:24" x14ac:dyDescent="0.2">
      <c r="C165" s="354">
        <v>13</v>
      </c>
      <c r="D165" s="355">
        <v>1.35</v>
      </c>
      <c r="E165" s="322"/>
      <c r="F165" s="356"/>
      <c r="X165" s="1245"/>
    </row>
    <row r="166" spans="3:24" x14ac:dyDescent="0.2">
      <c r="C166" s="354">
        <v>14</v>
      </c>
      <c r="D166" s="355">
        <v>1.48</v>
      </c>
      <c r="X166" s="1245"/>
    </row>
    <row r="167" spans="3:24" x14ac:dyDescent="0.2">
      <c r="C167" s="354">
        <v>15</v>
      </c>
      <c r="D167" s="355">
        <v>1.63</v>
      </c>
      <c r="X167" s="1245"/>
    </row>
    <row r="168" spans="3:24" x14ac:dyDescent="0.2">
      <c r="C168" s="354">
        <v>16</v>
      </c>
      <c r="D168" s="355">
        <v>1.79</v>
      </c>
      <c r="X168" s="1245"/>
    </row>
    <row r="169" spans="3:24" x14ac:dyDescent="0.2">
      <c r="C169" s="354" t="s">
        <v>184</v>
      </c>
      <c r="D169" s="355">
        <v>0.28999999999999998</v>
      </c>
      <c r="X169" s="1245"/>
    </row>
    <row r="170" spans="3:24" x14ac:dyDescent="0.2">
      <c r="C170" s="354" t="s">
        <v>185</v>
      </c>
      <c r="D170" s="355">
        <v>0.3</v>
      </c>
      <c r="X170" s="1245"/>
    </row>
    <row r="171" spans="3:24" x14ac:dyDescent="0.2">
      <c r="X171" s="1245"/>
    </row>
    <row r="172" spans="3:24" x14ac:dyDescent="0.2">
      <c r="X172" s="1245"/>
    </row>
    <row r="173" spans="3:24" x14ac:dyDescent="0.2">
      <c r="X173" s="1245"/>
    </row>
    <row r="174" spans="3:24" x14ac:dyDescent="0.2">
      <c r="X174" s="1245"/>
    </row>
    <row r="175" spans="3:24" x14ac:dyDescent="0.2">
      <c r="X175" s="346"/>
    </row>
    <row r="176" spans="3:24" x14ac:dyDescent="0.2">
      <c r="X176" s="346"/>
    </row>
    <row r="177" spans="24:24" x14ac:dyDescent="0.2">
      <c r="X177" s="346"/>
    </row>
    <row r="178" spans="24:24" x14ac:dyDescent="0.2">
      <c r="X178" s="346"/>
    </row>
    <row r="179" spans="24:24" x14ac:dyDescent="0.2">
      <c r="X179" s="346"/>
    </row>
    <row r="180" spans="24:24" x14ac:dyDescent="0.2">
      <c r="X180" s="346"/>
    </row>
    <row r="181" spans="24:24" x14ac:dyDescent="0.2">
      <c r="X181" s="346"/>
    </row>
    <row r="182" spans="24:24" x14ac:dyDescent="0.2">
      <c r="X182" s="346"/>
    </row>
    <row r="183" spans="24:24" x14ac:dyDescent="0.2">
      <c r="X183" s="346"/>
    </row>
    <row r="184" spans="24:24" x14ac:dyDescent="0.2">
      <c r="X184" s="346"/>
    </row>
    <row r="185" spans="24:24" x14ac:dyDescent="0.2">
      <c r="X185" s="346"/>
    </row>
    <row r="186" spans="24:24" x14ac:dyDescent="0.2">
      <c r="X186" s="346"/>
    </row>
    <row r="187" spans="24:24" x14ac:dyDescent="0.2">
      <c r="X187" s="346"/>
    </row>
    <row r="188" spans="24:24" x14ac:dyDescent="0.2">
      <c r="X188" s="346"/>
    </row>
  </sheetData>
  <sheetProtection algorithmName="SHA-512" hashValue="nbL5T4/00ZgUJMU3f24aUStjD0D/YGGVzT+TAplHAKvRetm8e/ivUMQeN/zqofhfETLmZNUPG5VbeY95gpChwA==" saltValue="1Sz3QZV/xjtV4qNszG18gA==" spinCount="100000" sheet="1" objects="1" scenarios="1"/>
  <phoneticPr fontId="0" type="noConversion"/>
  <hyperlinks>
    <hyperlink ref="F126" r:id="rId1"/>
  </hyperlinks>
  <printOptions headings="1" gridLines="1"/>
  <pageMargins left="0.74803149606299213" right="0.74803149606299213" top="0.98425196850393704" bottom="0.98425196850393704" header="0.51181102362204722" footer="0.51181102362204722"/>
  <pageSetup paperSize="9" scale="90" orientation="landscape" r:id="rId2"/>
  <headerFooter alignWithMargins="0">
    <oddHeader>&amp;L&amp;"Arial,Vet"&amp;9&amp;F&amp;R&amp;"Arial,Vet"&amp;9&amp;A</oddHeader>
    <oddFooter>&amp;L&amp;"Arial,Vet"&amp;9keizer / goedhart&amp;C&amp;"Arial,Vet"&amp;9pagina &amp;P&amp;R&amp;"Arial,Vet"&amp;9&amp;D</oddFooter>
  </headerFooter>
  <rowBreaks count="1" manualBreakCount="1">
    <brk id="61" max="11" man="1"/>
  </rowBreaks>
  <drawing r:id="rId3"/>
  <legacyDrawing r:id="rId4"/>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181"/>
  <sheetViews>
    <sheetView zoomScale="80" zoomScaleNormal="80" workbookViewId="0"/>
  </sheetViews>
  <sheetFormatPr defaultRowHeight="12.75" x14ac:dyDescent="0.2"/>
  <cols>
    <col min="1" max="1" width="3.42578125" customWidth="1"/>
    <col min="2" max="2" width="18.28515625" customWidth="1"/>
    <col min="3" max="3" width="8.85546875" customWidth="1"/>
    <col min="24" max="24" width="9.140625" style="1387"/>
  </cols>
  <sheetData>
    <row r="1" spans="1:24" x14ac:dyDescent="0.2">
      <c r="A1" s="1369"/>
      <c r="B1" s="1369"/>
      <c r="C1" s="1369"/>
      <c r="D1" s="1369"/>
      <c r="E1" s="1369"/>
      <c r="F1" s="1369"/>
      <c r="G1" s="1369"/>
      <c r="H1" s="1369"/>
      <c r="I1" s="1369"/>
      <c r="J1" s="1369"/>
      <c r="K1" s="1369"/>
      <c r="L1" s="1369"/>
      <c r="M1" s="1369"/>
      <c r="N1" s="1369"/>
      <c r="O1" s="1369"/>
      <c r="P1" s="1369"/>
      <c r="Q1" s="1369"/>
      <c r="R1" s="1369"/>
      <c r="S1" s="1369"/>
      <c r="T1" s="1369"/>
      <c r="U1" s="1369"/>
      <c r="V1" s="1369"/>
      <c r="W1" s="1369"/>
    </row>
    <row r="2" spans="1:24" x14ac:dyDescent="0.2">
      <c r="A2" s="1369"/>
      <c r="B2" s="1370" t="s">
        <v>989</v>
      </c>
      <c r="C2" s="1418">
        <v>42552</v>
      </c>
      <c r="D2" s="1419"/>
      <c r="E2" s="1371"/>
      <c r="F2" s="1372"/>
      <c r="G2" s="1372"/>
      <c r="H2" s="1372"/>
      <c r="I2" s="1372"/>
      <c r="J2" s="1372"/>
      <c r="K2" s="1372"/>
      <c r="L2" s="1372"/>
      <c r="M2" s="1372"/>
      <c r="N2" s="1372"/>
      <c r="O2" s="1372"/>
      <c r="P2" s="1372"/>
      <c r="Q2" s="1372"/>
      <c r="R2" s="1372"/>
      <c r="S2" s="1372"/>
      <c r="T2" s="1372"/>
      <c r="U2" s="1372"/>
      <c r="V2" s="1372"/>
      <c r="W2" s="1372"/>
    </row>
    <row r="3" spans="1:24" x14ac:dyDescent="0.2">
      <c r="A3" s="1369"/>
      <c r="B3" s="1371" t="s">
        <v>167</v>
      </c>
      <c r="C3" s="1373">
        <v>1</v>
      </c>
      <c r="D3" s="1373">
        <v>2</v>
      </c>
      <c r="E3" s="1373">
        <v>3</v>
      </c>
      <c r="F3" s="1373">
        <v>4</v>
      </c>
      <c r="G3" s="1373">
        <v>5</v>
      </c>
      <c r="H3" s="1373">
        <v>6</v>
      </c>
      <c r="I3" s="1373">
        <v>7</v>
      </c>
      <c r="J3" s="1373">
        <v>8</v>
      </c>
      <c r="K3" s="1373">
        <v>9</v>
      </c>
      <c r="L3" s="1373">
        <v>10</v>
      </c>
      <c r="M3" s="1373">
        <v>11</v>
      </c>
      <c r="N3" s="1373">
        <v>12</v>
      </c>
      <c r="O3" s="1373">
        <v>13</v>
      </c>
      <c r="P3" s="1373">
        <v>14</v>
      </c>
      <c r="Q3" s="1373">
        <v>15</v>
      </c>
      <c r="R3" s="1373">
        <v>16</v>
      </c>
      <c r="S3" s="1373">
        <v>17</v>
      </c>
      <c r="T3" s="1373">
        <v>18</v>
      </c>
      <c r="U3" s="1373">
        <v>19</v>
      </c>
      <c r="V3" s="1373">
        <v>20</v>
      </c>
      <c r="W3" s="1373" t="s">
        <v>168</v>
      </c>
    </row>
    <row r="4" spans="1:24" x14ac:dyDescent="0.2">
      <c r="A4" s="1369"/>
      <c r="B4" s="1374" t="s">
        <v>176</v>
      </c>
      <c r="C4" s="1375">
        <v>2537</v>
      </c>
      <c r="D4" s="1375">
        <v>2651</v>
      </c>
      <c r="E4" s="1375">
        <v>2777</v>
      </c>
      <c r="F4" s="1375">
        <v>2916</v>
      </c>
      <c r="G4" s="1375">
        <v>3033</v>
      </c>
      <c r="H4" s="1375">
        <v>3154</v>
      </c>
      <c r="I4" s="1375">
        <v>3268</v>
      </c>
      <c r="J4" s="1375">
        <v>3381</v>
      </c>
      <c r="K4" s="1375">
        <v>3503</v>
      </c>
      <c r="L4" s="1375">
        <v>3616</v>
      </c>
      <c r="M4" s="1375">
        <v>3725</v>
      </c>
      <c r="N4" s="1375">
        <v>3837</v>
      </c>
      <c r="O4" s="1375">
        <v>4026</v>
      </c>
      <c r="P4" s="1375"/>
      <c r="Q4" s="1375"/>
      <c r="R4" s="1375"/>
      <c r="S4" s="1375"/>
      <c r="T4" s="1375"/>
      <c r="U4" s="1375"/>
      <c r="V4" s="1375"/>
      <c r="W4" s="1376">
        <f t="shared" ref="W4:W45" si="0">COUNTA(C4:V4)</f>
        <v>13</v>
      </c>
      <c r="X4" s="1387">
        <f>ROUND(O4/Q$19,2)</f>
        <v>1.05</v>
      </c>
    </row>
    <row r="5" spans="1:24" x14ac:dyDescent="0.2">
      <c r="A5" s="1369"/>
      <c r="B5" s="1374" t="s">
        <v>177</v>
      </c>
      <c r="C5" s="1375">
        <v>2591</v>
      </c>
      <c r="D5" s="1375">
        <v>2719</v>
      </c>
      <c r="E5" s="1375">
        <v>2853</v>
      </c>
      <c r="F5" s="1375">
        <v>2975</v>
      </c>
      <c r="G5" s="1375">
        <v>3094</v>
      </c>
      <c r="H5" s="1375">
        <v>3209</v>
      </c>
      <c r="I5" s="1375">
        <v>3322</v>
      </c>
      <c r="J5" s="1375">
        <v>3446</v>
      </c>
      <c r="K5" s="1375">
        <v>3556</v>
      </c>
      <c r="L5" s="1375">
        <v>3668</v>
      </c>
      <c r="M5" s="1375">
        <v>3780</v>
      </c>
      <c r="N5" s="1375">
        <v>3902</v>
      </c>
      <c r="O5" s="1375">
        <v>4026</v>
      </c>
      <c r="P5" s="1375">
        <v>4145</v>
      </c>
      <c r="Q5" s="1375">
        <v>4261</v>
      </c>
      <c r="R5" s="1375">
        <v>4375</v>
      </c>
      <c r="S5" s="1375">
        <v>4488</v>
      </c>
      <c r="T5" s="1375">
        <v>4546</v>
      </c>
      <c r="U5" s="1375"/>
      <c r="V5" s="1375"/>
      <c r="W5" s="1376">
        <f t="shared" si="0"/>
        <v>18</v>
      </c>
      <c r="X5" s="1387">
        <f>ROUND(T5/Q$19,2)</f>
        <v>1.19</v>
      </c>
    </row>
    <row r="6" spans="1:24" x14ac:dyDescent="0.2">
      <c r="A6" s="1369"/>
      <c r="B6" s="1374" t="s">
        <v>178</v>
      </c>
      <c r="C6" s="1375">
        <v>2719</v>
      </c>
      <c r="D6" s="1375">
        <v>2853</v>
      </c>
      <c r="E6" s="1375">
        <v>3094</v>
      </c>
      <c r="F6" s="1375">
        <v>3322</v>
      </c>
      <c r="G6" s="1375">
        <v>3446</v>
      </c>
      <c r="H6" s="1375">
        <v>3556</v>
      </c>
      <c r="I6" s="1375">
        <v>3668</v>
      </c>
      <c r="J6" s="1375">
        <v>3780</v>
      </c>
      <c r="K6" s="1375">
        <v>3902</v>
      </c>
      <c r="L6" s="1375">
        <v>4026</v>
      </c>
      <c r="M6" s="1375">
        <v>4145</v>
      </c>
      <c r="N6" s="1375">
        <v>4261</v>
      </c>
      <c r="O6" s="1375">
        <v>4375</v>
      </c>
      <c r="P6" s="1375">
        <v>4488</v>
      </c>
      <c r="Q6" s="1375">
        <v>4607</v>
      </c>
      <c r="R6" s="1375">
        <v>4723</v>
      </c>
      <c r="S6" s="1375">
        <v>4834</v>
      </c>
      <c r="T6" s="1375">
        <v>4951</v>
      </c>
      <c r="U6" s="1375">
        <v>5097</v>
      </c>
      <c r="V6" s="1375">
        <v>5168</v>
      </c>
      <c r="W6" s="1376">
        <f t="shared" si="0"/>
        <v>20</v>
      </c>
      <c r="X6" s="1387">
        <f>ROUND(V6/Q$19,2)</f>
        <v>1.35</v>
      </c>
    </row>
    <row r="7" spans="1:24" x14ac:dyDescent="0.2">
      <c r="A7" s="1369"/>
      <c r="B7" s="1374" t="s">
        <v>179</v>
      </c>
      <c r="C7" s="1375">
        <v>2853</v>
      </c>
      <c r="D7" s="1375">
        <v>3094</v>
      </c>
      <c r="E7" s="1375">
        <v>3322</v>
      </c>
      <c r="F7" s="1375">
        <v>3556</v>
      </c>
      <c r="G7" s="1375">
        <v>3780</v>
      </c>
      <c r="H7" s="1375">
        <v>4026</v>
      </c>
      <c r="I7" s="1375">
        <v>4145</v>
      </c>
      <c r="J7" s="1375">
        <v>4261</v>
      </c>
      <c r="K7" s="1375">
        <v>4375</v>
      </c>
      <c r="L7" s="1375">
        <v>4488</v>
      </c>
      <c r="M7" s="1375">
        <v>4607</v>
      </c>
      <c r="N7" s="1375">
        <v>4723</v>
      </c>
      <c r="O7" s="1375">
        <v>4834</v>
      </c>
      <c r="P7" s="1375">
        <v>4951</v>
      </c>
      <c r="Q7" s="1375">
        <v>5097</v>
      </c>
      <c r="R7" s="1375">
        <v>5240</v>
      </c>
      <c r="S7" s="1375">
        <v>5386</v>
      </c>
      <c r="T7" s="1375">
        <v>5438</v>
      </c>
      <c r="U7" s="1375">
        <v>5601</v>
      </c>
      <c r="V7" s="1375"/>
      <c r="W7" s="1376">
        <f t="shared" si="0"/>
        <v>19</v>
      </c>
      <c r="X7" s="1387">
        <f>ROUND(U7/Q$19,2)</f>
        <v>1.46</v>
      </c>
    </row>
    <row r="8" spans="1:24" x14ac:dyDescent="0.2">
      <c r="A8" s="1369"/>
      <c r="B8" s="1374" t="s">
        <v>169</v>
      </c>
      <c r="C8" s="1375">
        <v>2771</v>
      </c>
      <c r="D8" s="1375">
        <v>2879</v>
      </c>
      <c r="E8" s="1375">
        <v>2990</v>
      </c>
      <c r="F8" s="1375">
        <v>3097</v>
      </c>
      <c r="G8" s="1375">
        <v>3206</v>
      </c>
      <c r="H8" s="1375">
        <v>3316</v>
      </c>
      <c r="I8" s="1375">
        <v>3425</v>
      </c>
      <c r="J8" s="1375">
        <v>3534</v>
      </c>
      <c r="K8" s="1375">
        <v>3642</v>
      </c>
      <c r="L8" s="1375">
        <v>3751</v>
      </c>
      <c r="M8" s="1375">
        <v>3862</v>
      </c>
      <c r="N8" s="1375">
        <v>3970</v>
      </c>
      <c r="O8" s="1375">
        <v>4081</v>
      </c>
      <c r="P8" s="1375"/>
      <c r="Q8" s="1375"/>
      <c r="R8" s="1375"/>
      <c r="S8" s="1375"/>
      <c r="T8" s="1375"/>
      <c r="U8" s="1377"/>
      <c r="V8" s="1377"/>
      <c r="W8" s="1376">
        <f t="shared" si="0"/>
        <v>13</v>
      </c>
      <c r="X8" s="1387">
        <f t="shared" ref="X8:X42" si="1">ROUND(O8/Q$19,2)</f>
        <v>1.07</v>
      </c>
    </row>
    <row r="9" spans="1:24" x14ac:dyDescent="0.2">
      <c r="A9" s="1369"/>
      <c r="B9" s="1374" t="s">
        <v>170</v>
      </c>
      <c r="C9" s="1375">
        <v>2879</v>
      </c>
      <c r="D9" s="1375">
        <v>3097</v>
      </c>
      <c r="E9" s="1375">
        <v>3316</v>
      </c>
      <c r="F9" s="1375">
        <v>3425</v>
      </c>
      <c r="G9" s="1375">
        <v>3534</v>
      </c>
      <c r="H9" s="1375">
        <v>3642</v>
      </c>
      <c r="I9" s="1375">
        <v>3751</v>
      </c>
      <c r="J9" s="1375">
        <v>3862</v>
      </c>
      <c r="K9" s="1375">
        <v>3970</v>
      </c>
      <c r="L9" s="1375">
        <v>4081</v>
      </c>
      <c r="M9" s="1375">
        <v>4191</v>
      </c>
      <c r="N9" s="1375">
        <v>4298</v>
      </c>
      <c r="O9" s="1375">
        <v>4408</v>
      </c>
      <c r="P9" s="1375">
        <v>4515</v>
      </c>
      <c r="Q9" s="1375">
        <v>4627</v>
      </c>
      <c r="R9" s="1375"/>
      <c r="S9" s="1375"/>
      <c r="T9" s="1375"/>
      <c r="U9" s="1377"/>
      <c r="V9" s="1377"/>
      <c r="W9" s="1376">
        <f t="shared" si="0"/>
        <v>15</v>
      </c>
      <c r="X9" s="1387">
        <f>ROUND(Q9/Q$19,2)</f>
        <v>1.21</v>
      </c>
    </row>
    <row r="10" spans="1:24" x14ac:dyDescent="0.2">
      <c r="A10" s="1369"/>
      <c r="B10" s="1374" t="s">
        <v>171</v>
      </c>
      <c r="C10" s="1375">
        <v>2879</v>
      </c>
      <c r="D10" s="1375">
        <v>3097</v>
      </c>
      <c r="E10" s="1375">
        <v>3316</v>
      </c>
      <c r="F10" s="1375">
        <v>3425</v>
      </c>
      <c r="G10" s="1375">
        <v>3534</v>
      </c>
      <c r="H10" s="1375">
        <v>3642</v>
      </c>
      <c r="I10" s="1375">
        <v>3751</v>
      </c>
      <c r="J10" s="1375">
        <v>3862</v>
      </c>
      <c r="K10" s="1375">
        <v>3970</v>
      </c>
      <c r="L10" s="1375">
        <v>4081</v>
      </c>
      <c r="M10" s="1375">
        <v>4191</v>
      </c>
      <c r="N10" s="1375">
        <v>4298</v>
      </c>
      <c r="O10" s="1375">
        <v>4408</v>
      </c>
      <c r="P10" s="1375">
        <v>4515</v>
      </c>
      <c r="Q10" s="1375">
        <v>4627</v>
      </c>
      <c r="R10" s="1375">
        <v>4735</v>
      </c>
      <c r="S10" s="1375">
        <v>4845</v>
      </c>
      <c r="T10" s="1375"/>
      <c r="U10" s="1377"/>
      <c r="V10" s="1377"/>
      <c r="W10" s="1376">
        <f t="shared" si="0"/>
        <v>17</v>
      </c>
      <c r="X10" s="1387">
        <f>ROUND(S10/Q$19,2)</f>
        <v>1.27</v>
      </c>
    </row>
    <row r="11" spans="1:24" x14ac:dyDescent="0.2">
      <c r="A11" s="1369"/>
      <c r="B11" s="1374" t="s">
        <v>172</v>
      </c>
      <c r="C11" s="1375">
        <v>2990</v>
      </c>
      <c r="D11" s="1375">
        <v>3316</v>
      </c>
      <c r="E11" s="1375">
        <v>3534</v>
      </c>
      <c r="F11" s="1375">
        <v>3751</v>
      </c>
      <c r="G11" s="1375">
        <v>3970</v>
      </c>
      <c r="H11" s="1375">
        <v>4081</v>
      </c>
      <c r="I11" s="1375">
        <v>4191</v>
      </c>
      <c r="J11" s="1375">
        <v>4298</v>
      </c>
      <c r="K11" s="1375">
        <v>4408</v>
      </c>
      <c r="L11" s="1375">
        <v>4515</v>
      </c>
      <c r="M11" s="1375">
        <v>4627</v>
      </c>
      <c r="N11" s="1375">
        <v>4735</v>
      </c>
      <c r="O11" s="1375">
        <v>4845</v>
      </c>
      <c r="P11" s="1375">
        <v>4952</v>
      </c>
      <c r="Q11" s="1375">
        <v>5062</v>
      </c>
      <c r="R11" s="1375">
        <v>5172</v>
      </c>
      <c r="S11" s="1375"/>
      <c r="T11" s="1375"/>
      <c r="U11" s="1377"/>
      <c r="V11" s="1377"/>
      <c r="W11" s="1376">
        <f t="shared" si="0"/>
        <v>16</v>
      </c>
      <c r="X11" s="1387">
        <f>ROUND(R11/Q$19,2)</f>
        <v>1.35</v>
      </c>
    </row>
    <row r="12" spans="1:24" x14ac:dyDescent="0.2">
      <c r="A12" s="1369"/>
      <c r="B12" s="1374" t="s">
        <v>173</v>
      </c>
      <c r="C12" s="1375">
        <v>2990</v>
      </c>
      <c r="D12" s="1375">
        <v>3316</v>
      </c>
      <c r="E12" s="1375">
        <v>3534</v>
      </c>
      <c r="F12" s="1375">
        <v>3751</v>
      </c>
      <c r="G12" s="1375">
        <v>3970</v>
      </c>
      <c r="H12" s="1375">
        <v>4081</v>
      </c>
      <c r="I12" s="1375">
        <v>4191</v>
      </c>
      <c r="J12" s="1375">
        <v>4298</v>
      </c>
      <c r="K12" s="1375">
        <v>4408</v>
      </c>
      <c r="L12" s="1375">
        <v>4515</v>
      </c>
      <c r="M12" s="1375">
        <v>4627</v>
      </c>
      <c r="N12" s="1375">
        <v>4735</v>
      </c>
      <c r="O12" s="1375">
        <v>4845</v>
      </c>
      <c r="P12" s="1375">
        <v>4952</v>
      </c>
      <c r="Q12" s="1375">
        <v>5062</v>
      </c>
      <c r="R12" s="1375">
        <v>5172</v>
      </c>
      <c r="S12" s="1375">
        <v>5281</v>
      </c>
      <c r="T12" s="1375">
        <v>5389</v>
      </c>
      <c r="U12" s="1377"/>
      <c r="V12" s="1377"/>
      <c r="W12" s="1376">
        <f t="shared" si="0"/>
        <v>18</v>
      </c>
      <c r="X12" s="1387">
        <f>ROUND(T12/Q$19,2)</f>
        <v>1.41</v>
      </c>
    </row>
    <row r="13" spans="1:24" x14ac:dyDescent="0.2">
      <c r="A13" s="1369"/>
      <c r="B13" s="1374" t="s">
        <v>174</v>
      </c>
      <c r="C13" s="1375">
        <v>3035</v>
      </c>
      <c r="D13" s="1375">
        <v>3262</v>
      </c>
      <c r="E13" s="1375">
        <v>3494</v>
      </c>
      <c r="F13" s="1375">
        <v>3716</v>
      </c>
      <c r="G13" s="1375">
        <v>3962</v>
      </c>
      <c r="H13" s="1375">
        <v>4081</v>
      </c>
      <c r="I13" s="1375">
        <v>4195</v>
      </c>
      <c r="J13" s="1375">
        <v>4311</v>
      </c>
      <c r="K13" s="1375">
        <v>4421</v>
      </c>
      <c r="L13" s="1375">
        <v>4540</v>
      </c>
      <c r="M13" s="1375">
        <v>4655</v>
      </c>
      <c r="N13" s="1375">
        <v>4767</v>
      </c>
      <c r="O13" s="1375">
        <v>4882</v>
      </c>
      <c r="P13" s="1375">
        <v>5027</v>
      </c>
      <c r="Q13" s="1375">
        <v>5171</v>
      </c>
      <c r="R13" s="1375">
        <v>5315</v>
      </c>
      <c r="S13" s="1375">
        <v>5459</v>
      </c>
      <c r="T13" s="1375">
        <v>5529</v>
      </c>
      <c r="U13" s="1377"/>
      <c r="V13" s="1377"/>
      <c r="W13" s="1376">
        <f t="shared" si="0"/>
        <v>18</v>
      </c>
      <c r="X13" s="1387">
        <f>ROUND(T13/Q$19,2)</f>
        <v>1.45</v>
      </c>
    </row>
    <row r="14" spans="1:24" x14ac:dyDescent="0.2">
      <c r="A14" s="1369"/>
      <c r="B14" s="1374" t="s">
        <v>175</v>
      </c>
      <c r="C14" s="1375">
        <v>3149</v>
      </c>
      <c r="D14" s="1375">
        <v>3384</v>
      </c>
      <c r="E14" s="1375">
        <v>3606</v>
      </c>
      <c r="F14" s="1375">
        <v>3838</v>
      </c>
      <c r="G14" s="1375">
        <v>4081</v>
      </c>
      <c r="H14" s="1375">
        <v>4311</v>
      </c>
      <c r="I14" s="1375">
        <v>4540</v>
      </c>
      <c r="J14" s="1375">
        <v>4655</v>
      </c>
      <c r="K14" s="1375">
        <v>4767</v>
      </c>
      <c r="L14" s="1375">
        <v>4882</v>
      </c>
      <c r="M14" s="1375">
        <v>5027</v>
      </c>
      <c r="N14" s="1375">
        <v>5171</v>
      </c>
      <c r="O14" s="1375">
        <v>5315</v>
      </c>
      <c r="P14" s="1375">
        <v>5459</v>
      </c>
      <c r="Q14" s="1375">
        <v>5605</v>
      </c>
      <c r="R14" s="1375">
        <v>5758</v>
      </c>
      <c r="S14" s="1375">
        <v>5915</v>
      </c>
      <c r="T14" s="1375">
        <v>6076</v>
      </c>
      <c r="U14" s="1377"/>
      <c r="V14" s="1377"/>
      <c r="W14" s="1376">
        <f t="shared" si="0"/>
        <v>18</v>
      </c>
      <c r="X14" s="1387">
        <f>ROUND(T14/Q$19,2)</f>
        <v>1.59</v>
      </c>
    </row>
    <row r="15" spans="1:24" x14ac:dyDescent="0.2">
      <c r="A15" s="1369"/>
      <c r="B15" s="397" t="s">
        <v>216</v>
      </c>
      <c r="C15" s="1377">
        <v>1578</v>
      </c>
      <c r="D15" s="1377">
        <v>1578</v>
      </c>
      <c r="E15" s="1377">
        <v>1636</v>
      </c>
      <c r="F15" s="1377">
        <v>1666</v>
      </c>
      <c r="G15" s="1377">
        <v>1700</v>
      </c>
      <c r="H15" s="1377">
        <v>1735</v>
      </c>
      <c r="I15" s="1377">
        <v>1780</v>
      </c>
      <c r="J15" s="1377"/>
      <c r="K15" s="1378"/>
      <c r="L15" s="1378"/>
      <c r="M15" s="1378"/>
      <c r="N15" s="1378"/>
      <c r="O15" s="1378"/>
      <c r="P15" s="1378"/>
      <c r="Q15" s="1378"/>
      <c r="R15" s="1378"/>
      <c r="S15" s="1378"/>
      <c r="T15" s="1378"/>
      <c r="U15" s="1378"/>
      <c r="V15" s="1377"/>
      <c r="W15" s="1376">
        <f t="shared" si="0"/>
        <v>7</v>
      </c>
      <c r="X15" s="1387">
        <f>ROUND(I15/Q$19,2)</f>
        <v>0.47</v>
      </c>
    </row>
    <row r="16" spans="1:24" x14ac:dyDescent="0.2">
      <c r="A16" s="1369"/>
      <c r="B16" s="1372" t="s">
        <v>217</v>
      </c>
      <c r="C16" s="1377">
        <v>1578</v>
      </c>
      <c r="D16" s="1377">
        <v>1604</v>
      </c>
      <c r="E16" s="1377">
        <v>1666</v>
      </c>
      <c r="F16" s="1377">
        <v>1735</v>
      </c>
      <c r="G16" s="1377">
        <v>1780</v>
      </c>
      <c r="H16" s="1377">
        <v>1833</v>
      </c>
      <c r="I16" s="1377">
        <v>1896</v>
      </c>
      <c r="J16" s="1377">
        <v>1957</v>
      </c>
      <c r="K16" s="1378"/>
      <c r="L16" s="1378"/>
      <c r="M16" s="1378"/>
      <c r="N16" s="1378"/>
      <c r="O16" s="1378"/>
      <c r="P16" s="1378"/>
      <c r="Q16" s="1378"/>
      <c r="R16" s="1378"/>
      <c r="S16" s="1378"/>
      <c r="T16" s="1378"/>
      <c r="U16" s="1378"/>
      <c r="V16" s="1377"/>
      <c r="W16" s="1376">
        <f t="shared" si="0"/>
        <v>8</v>
      </c>
      <c r="X16" s="1387">
        <f>ROUND(J16/Q$19,2)</f>
        <v>0.51</v>
      </c>
    </row>
    <row r="17" spans="1:24" x14ac:dyDescent="0.2">
      <c r="A17" s="1369"/>
      <c r="B17" s="1372" t="s">
        <v>218</v>
      </c>
      <c r="C17" s="1377">
        <v>1578</v>
      </c>
      <c r="D17" s="1377">
        <v>1666</v>
      </c>
      <c r="E17" s="1377">
        <v>1735</v>
      </c>
      <c r="F17" s="1377">
        <v>1833</v>
      </c>
      <c r="G17" s="1377">
        <v>1896</v>
      </c>
      <c r="H17" s="1377">
        <v>1957</v>
      </c>
      <c r="I17" s="1377">
        <v>2017</v>
      </c>
      <c r="J17" s="1377"/>
      <c r="K17" s="1378"/>
      <c r="L17" s="1378"/>
      <c r="M17" s="1378"/>
      <c r="N17" s="1378"/>
      <c r="O17" s="1378"/>
      <c r="P17" s="1378"/>
      <c r="Q17" s="1378"/>
      <c r="R17" s="1378"/>
      <c r="S17" s="1378"/>
      <c r="T17" s="1378"/>
      <c r="U17" s="1378"/>
      <c r="V17" s="1377"/>
      <c r="W17" s="1376">
        <f t="shared" si="0"/>
        <v>7</v>
      </c>
      <c r="X17" s="1387">
        <f>ROUND(I17/Q$19,2)</f>
        <v>0.53</v>
      </c>
    </row>
    <row r="18" spans="1:24" x14ac:dyDescent="0.2">
      <c r="A18" s="1369"/>
      <c r="B18" s="1374" t="s">
        <v>990</v>
      </c>
      <c r="C18" s="1375">
        <v>2436</v>
      </c>
      <c r="D18" s="1375">
        <v>2485</v>
      </c>
      <c r="E18" s="1375">
        <v>2539</v>
      </c>
      <c r="F18" s="1375">
        <v>2593</v>
      </c>
      <c r="G18" s="1375">
        <v>2647</v>
      </c>
      <c r="H18" s="1375">
        <v>2710</v>
      </c>
      <c r="I18" s="1375">
        <v>2776</v>
      </c>
      <c r="J18" s="1375">
        <v>2847</v>
      </c>
      <c r="K18" s="1375">
        <v>2927</v>
      </c>
      <c r="L18" s="1375">
        <v>3009</v>
      </c>
      <c r="M18" s="1375">
        <v>3099</v>
      </c>
      <c r="N18" s="1375">
        <v>3194</v>
      </c>
      <c r="O18" s="1375">
        <v>3296</v>
      </c>
      <c r="P18" s="1375">
        <v>3401</v>
      </c>
      <c r="Q18" s="1375">
        <v>3482</v>
      </c>
      <c r="R18" s="1378"/>
      <c r="S18" s="1378"/>
      <c r="T18" s="1378"/>
      <c r="U18" s="1378"/>
      <c r="V18" s="1377"/>
      <c r="W18" s="1376">
        <f t="shared" si="0"/>
        <v>15</v>
      </c>
      <c r="X18" s="1387">
        <f>ROUND(Q18/Q$19,2)</f>
        <v>0.91</v>
      </c>
    </row>
    <row r="19" spans="1:24" x14ac:dyDescent="0.2">
      <c r="A19" s="1369"/>
      <c r="B19" s="1374" t="s">
        <v>991</v>
      </c>
      <c r="C19" s="1375">
        <v>2525</v>
      </c>
      <c r="D19" s="1375">
        <v>2586</v>
      </c>
      <c r="E19" s="1375">
        <v>2655</v>
      </c>
      <c r="F19" s="1375">
        <v>2722</v>
      </c>
      <c r="G19" s="1375">
        <v>2789</v>
      </c>
      <c r="H19" s="1375">
        <v>2865</v>
      </c>
      <c r="I19" s="1375">
        <v>2947</v>
      </c>
      <c r="J19" s="1375">
        <v>3037</v>
      </c>
      <c r="K19" s="1375">
        <v>3141</v>
      </c>
      <c r="L19" s="1375">
        <v>3246</v>
      </c>
      <c r="M19" s="1375">
        <v>3360</v>
      </c>
      <c r="N19" s="1375">
        <v>3477</v>
      </c>
      <c r="O19" s="1375">
        <v>3599</v>
      </c>
      <c r="P19" s="1375">
        <v>3727</v>
      </c>
      <c r="Q19" s="1375">
        <v>3826</v>
      </c>
      <c r="R19" s="1378"/>
      <c r="S19" s="1378"/>
      <c r="T19" s="1378"/>
      <c r="U19" s="1378"/>
      <c r="V19" s="1377"/>
      <c r="W19" s="1376">
        <f t="shared" si="0"/>
        <v>15</v>
      </c>
      <c r="X19" s="1387">
        <f t="shared" ref="X19:X22" si="2">ROUND(Q19/Q$19,2)</f>
        <v>1</v>
      </c>
    </row>
    <row r="20" spans="1:24" x14ac:dyDescent="0.2">
      <c r="A20" s="1369"/>
      <c r="B20" s="1374" t="s">
        <v>992</v>
      </c>
      <c r="C20" s="1375">
        <v>2539</v>
      </c>
      <c r="D20" s="1375">
        <v>2662</v>
      </c>
      <c r="E20" s="1375">
        <v>2788</v>
      </c>
      <c r="F20" s="1375">
        <v>2915</v>
      </c>
      <c r="G20" s="1375">
        <v>3041</v>
      </c>
      <c r="H20" s="1375">
        <v>3171</v>
      </c>
      <c r="I20" s="1375">
        <v>3304</v>
      </c>
      <c r="J20" s="1375">
        <v>3440</v>
      </c>
      <c r="K20" s="1375">
        <v>3582</v>
      </c>
      <c r="L20" s="1375">
        <v>3728</v>
      </c>
      <c r="M20" s="1375">
        <v>3874</v>
      </c>
      <c r="N20" s="1375">
        <v>4027</v>
      </c>
      <c r="O20" s="1375">
        <v>4183</v>
      </c>
      <c r="P20" s="1375">
        <v>4342</v>
      </c>
      <c r="Q20" s="1375">
        <v>4464</v>
      </c>
      <c r="R20" s="1378"/>
      <c r="S20" s="1378"/>
      <c r="T20" s="1378"/>
      <c r="U20" s="1378"/>
      <c r="V20" s="1377"/>
      <c r="W20" s="1376">
        <f t="shared" si="0"/>
        <v>15</v>
      </c>
      <c r="X20" s="1387">
        <f t="shared" si="2"/>
        <v>1.17</v>
      </c>
    </row>
    <row r="21" spans="1:24" x14ac:dyDescent="0.2">
      <c r="A21" s="1369"/>
      <c r="B21" s="1374" t="s">
        <v>993</v>
      </c>
      <c r="C21" s="1375">
        <v>2548</v>
      </c>
      <c r="D21" s="1375">
        <v>2702</v>
      </c>
      <c r="E21" s="1375">
        <v>2859</v>
      </c>
      <c r="F21" s="1375">
        <v>3018</v>
      </c>
      <c r="G21" s="1375">
        <v>3178</v>
      </c>
      <c r="H21" s="1375">
        <v>3345</v>
      </c>
      <c r="I21" s="1375">
        <v>3518</v>
      </c>
      <c r="J21" s="1375">
        <v>3694</v>
      </c>
      <c r="K21" s="1375">
        <v>3879</v>
      </c>
      <c r="L21" s="1375">
        <v>4071</v>
      </c>
      <c r="M21" s="1375">
        <v>4269</v>
      </c>
      <c r="N21" s="1375">
        <v>4473</v>
      </c>
      <c r="O21" s="1375">
        <v>4685</v>
      </c>
      <c r="P21" s="1375">
        <v>4902</v>
      </c>
      <c r="Q21" s="1375">
        <v>5079</v>
      </c>
      <c r="R21" s="1378"/>
      <c r="S21" s="1378"/>
      <c r="T21" s="1378"/>
      <c r="U21" s="1378"/>
      <c r="V21" s="1377"/>
      <c r="W21" s="1376">
        <f t="shared" si="0"/>
        <v>15</v>
      </c>
      <c r="X21" s="1387">
        <f t="shared" si="2"/>
        <v>1.33</v>
      </c>
    </row>
    <row r="22" spans="1:24" x14ac:dyDescent="0.2">
      <c r="A22" s="1369"/>
      <c r="B22" s="1374" t="s">
        <v>994</v>
      </c>
      <c r="C22" s="1375">
        <v>3279</v>
      </c>
      <c r="D22" s="1375">
        <v>3403</v>
      </c>
      <c r="E22" s="1375">
        <v>3514</v>
      </c>
      <c r="F22" s="1375">
        <v>3737</v>
      </c>
      <c r="G22" s="1375">
        <v>3984</v>
      </c>
      <c r="H22" s="1375">
        <v>4139</v>
      </c>
      <c r="I22" s="1375">
        <v>4297</v>
      </c>
      <c r="J22" s="1375">
        <v>4454</v>
      </c>
      <c r="K22" s="1375">
        <v>4612</v>
      </c>
      <c r="L22" s="1375">
        <v>4768</v>
      </c>
      <c r="M22" s="1375">
        <v>4927</v>
      </c>
      <c r="N22" s="1375">
        <v>5085</v>
      </c>
      <c r="O22" s="1375">
        <v>5243</v>
      </c>
      <c r="P22" s="1375">
        <v>5400</v>
      </c>
      <c r="Q22" s="1375">
        <v>5507</v>
      </c>
      <c r="R22" s="1378"/>
      <c r="S22" s="1378"/>
      <c r="T22" s="1378"/>
      <c r="U22" s="1378"/>
      <c r="V22" s="1377"/>
      <c r="W22" s="1376">
        <f t="shared" si="0"/>
        <v>15</v>
      </c>
      <c r="X22" s="1387">
        <f t="shared" si="2"/>
        <v>1.44</v>
      </c>
    </row>
    <row r="23" spans="1:24" x14ac:dyDescent="0.2">
      <c r="A23" s="1369"/>
      <c r="B23" s="1372" t="s">
        <v>184</v>
      </c>
      <c r="C23" s="1377">
        <v>1218</v>
      </c>
      <c r="D23" s="1379"/>
      <c r="E23" s="1379"/>
      <c r="F23" s="1379"/>
      <c r="G23" s="1379"/>
      <c r="H23" s="1379"/>
      <c r="I23" s="1379"/>
      <c r="J23" s="1379"/>
      <c r="K23" s="1379"/>
      <c r="L23" s="1379"/>
      <c r="M23" s="1379"/>
      <c r="N23" s="1379"/>
      <c r="O23" s="1379"/>
      <c r="P23" s="1379"/>
      <c r="Q23" s="1379"/>
      <c r="R23" s="1378"/>
      <c r="S23" s="1380"/>
      <c r="T23" s="1380"/>
      <c r="U23" s="1380"/>
      <c r="V23" s="1379"/>
      <c r="W23" s="1376">
        <f t="shared" si="0"/>
        <v>1</v>
      </c>
      <c r="X23" s="1387">
        <f>ROUND(C23/Q$19,2)</f>
        <v>0.32</v>
      </c>
    </row>
    <row r="24" spans="1:24" x14ac:dyDescent="0.2">
      <c r="A24" s="1369"/>
      <c r="B24" s="1372" t="s">
        <v>185</v>
      </c>
      <c r="C24" s="1377">
        <v>1262.5</v>
      </c>
      <c r="D24" s="1379"/>
      <c r="E24" s="1379"/>
      <c r="F24" s="1379"/>
      <c r="G24" s="1379"/>
      <c r="H24" s="1379"/>
      <c r="I24" s="1379"/>
      <c r="J24" s="1379"/>
      <c r="K24" s="1379"/>
      <c r="L24" s="1379"/>
      <c r="M24" s="1379"/>
      <c r="N24" s="1379"/>
      <c r="O24" s="1379"/>
      <c r="P24" s="1379"/>
      <c r="Q24" s="1379"/>
      <c r="R24" s="1378"/>
      <c r="S24" s="1380"/>
      <c r="T24" s="1380"/>
      <c r="U24" s="1380"/>
      <c r="V24" s="1379"/>
      <c r="W24" s="1376">
        <f t="shared" si="0"/>
        <v>1</v>
      </c>
      <c r="X24" s="1387">
        <f>ROUND(C24/Q$19,2)</f>
        <v>0.33</v>
      </c>
    </row>
    <row r="25" spans="1:24" x14ac:dyDescent="0.2">
      <c r="A25" s="1369"/>
      <c r="B25" s="1381" t="s">
        <v>215</v>
      </c>
      <c r="C25" s="1375">
        <v>2771</v>
      </c>
      <c r="D25" s="1375">
        <v>2879</v>
      </c>
      <c r="E25" s="1375">
        <v>2990</v>
      </c>
      <c r="F25" s="1375">
        <v>3097</v>
      </c>
      <c r="G25" s="1375">
        <v>3206</v>
      </c>
      <c r="H25" s="1375">
        <v>3316</v>
      </c>
      <c r="I25" s="1375">
        <v>3425</v>
      </c>
      <c r="J25" s="1375">
        <v>3534</v>
      </c>
      <c r="K25" s="1375">
        <v>3642</v>
      </c>
      <c r="L25" s="1375">
        <v>3751</v>
      </c>
      <c r="M25" s="1375">
        <v>3862</v>
      </c>
      <c r="N25" s="1375"/>
      <c r="O25" s="1375"/>
      <c r="P25" s="1375"/>
      <c r="Q25" s="1375"/>
      <c r="R25" s="1378"/>
      <c r="S25" s="1378"/>
      <c r="T25" s="1378"/>
      <c r="U25" s="1378"/>
      <c r="V25" s="1377"/>
      <c r="W25" s="1376">
        <f t="shared" si="0"/>
        <v>11</v>
      </c>
      <c r="X25" s="1387">
        <f>ROUND(M25/Q$19,2)</f>
        <v>1.01</v>
      </c>
    </row>
    <row r="26" spans="1:24" x14ac:dyDescent="0.2">
      <c r="A26" s="1369"/>
      <c r="B26" s="1381" t="s">
        <v>187</v>
      </c>
      <c r="C26" s="1375">
        <v>2879</v>
      </c>
      <c r="D26" s="1375">
        <v>3097</v>
      </c>
      <c r="E26" s="1375">
        <v>3316</v>
      </c>
      <c r="F26" s="1375">
        <v>3425</v>
      </c>
      <c r="G26" s="1375">
        <v>3534</v>
      </c>
      <c r="H26" s="1375">
        <v>3642</v>
      </c>
      <c r="I26" s="1375">
        <v>3751</v>
      </c>
      <c r="J26" s="1375">
        <v>3862</v>
      </c>
      <c r="K26" s="1375">
        <v>3970</v>
      </c>
      <c r="L26" s="1375">
        <v>4081</v>
      </c>
      <c r="M26" s="1375"/>
      <c r="N26" s="1375"/>
      <c r="O26" s="1375"/>
      <c r="P26" s="1375"/>
      <c r="Q26" s="1375"/>
      <c r="R26" s="1378"/>
      <c r="S26" s="1378"/>
      <c r="T26" s="1378"/>
      <c r="U26" s="1378"/>
      <c r="V26" s="1377"/>
      <c r="W26" s="1376">
        <f t="shared" si="0"/>
        <v>10</v>
      </c>
      <c r="X26" s="1387">
        <f>ROUND(L26/Q$19,2)</f>
        <v>1.07</v>
      </c>
    </row>
    <row r="27" spans="1:24" x14ac:dyDescent="0.2">
      <c r="A27" s="1369"/>
      <c r="B27" s="1381" t="s">
        <v>188</v>
      </c>
      <c r="C27" s="1375">
        <v>2879</v>
      </c>
      <c r="D27" s="1375">
        <v>3097</v>
      </c>
      <c r="E27" s="1375">
        <v>3316</v>
      </c>
      <c r="F27" s="1375">
        <v>3424</v>
      </c>
      <c r="G27" s="1375">
        <v>3534</v>
      </c>
      <c r="H27" s="1375">
        <v>3641</v>
      </c>
      <c r="I27" s="1375">
        <v>3751</v>
      </c>
      <c r="J27" s="1375">
        <v>3862</v>
      </c>
      <c r="K27" s="1375">
        <v>3970</v>
      </c>
      <c r="L27" s="1375">
        <v>4081</v>
      </c>
      <c r="M27" s="1375">
        <v>4191</v>
      </c>
      <c r="N27" s="1375"/>
      <c r="O27" s="1375"/>
      <c r="P27" s="1375"/>
      <c r="Q27" s="1375"/>
      <c r="R27" s="1378"/>
      <c r="S27" s="1378"/>
      <c r="T27" s="1378"/>
      <c r="U27" s="1378"/>
      <c r="V27" s="1377"/>
      <c r="W27" s="1376">
        <f t="shared" si="0"/>
        <v>11</v>
      </c>
      <c r="X27" s="1387">
        <f>ROUND(M27/Q$19,2)</f>
        <v>1.1000000000000001</v>
      </c>
    </row>
    <row r="28" spans="1:24" x14ac:dyDescent="0.2">
      <c r="A28" s="1369"/>
      <c r="B28" s="1381" t="s">
        <v>995</v>
      </c>
      <c r="C28" s="1375">
        <v>2990</v>
      </c>
      <c r="D28" s="1375">
        <v>3316</v>
      </c>
      <c r="E28" s="1375">
        <v>3534</v>
      </c>
      <c r="F28" s="1375">
        <v>3751</v>
      </c>
      <c r="G28" s="1375">
        <v>3970</v>
      </c>
      <c r="H28" s="1375">
        <v>4081</v>
      </c>
      <c r="I28" s="1375">
        <v>4191</v>
      </c>
      <c r="J28" s="1375">
        <v>4298</v>
      </c>
      <c r="K28" s="1375">
        <v>4408</v>
      </c>
      <c r="L28" s="1375">
        <v>4515</v>
      </c>
      <c r="M28" s="1375">
        <v>4627</v>
      </c>
      <c r="N28" s="1375">
        <v>4735</v>
      </c>
      <c r="O28" s="1375">
        <v>4845</v>
      </c>
      <c r="P28" s="1375"/>
      <c r="Q28" s="1375"/>
      <c r="R28" s="1378"/>
      <c r="S28" s="1378"/>
      <c r="T28" s="1378"/>
      <c r="U28" s="1378"/>
      <c r="V28" s="1377"/>
      <c r="W28" s="1376">
        <f t="shared" si="0"/>
        <v>13</v>
      </c>
      <c r="X28" s="1387">
        <f t="shared" si="1"/>
        <v>1.27</v>
      </c>
    </row>
    <row r="29" spans="1:24" x14ac:dyDescent="0.2">
      <c r="A29" s="1369"/>
      <c r="B29" s="1381" t="s">
        <v>189</v>
      </c>
      <c r="C29" s="1377">
        <v>2990</v>
      </c>
      <c r="D29" s="1375">
        <v>3316</v>
      </c>
      <c r="E29" s="1375">
        <v>3534</v>
      </c>
      <c r="F29" s="1375">
        <v>3751</v>
      </c>
      <c r="G29" s="1375">
        <v>3970</v>
      </c>
      <c r="H29" s="1375">
        <v>4081</v>
      </c>
      <c r="I29" s="1375">
        <v>4191</v>
      </c>
      <c r="J29" s="1375">
        <v>4298</v>
      </c>
      <c r="K29" s="1375">
        <v>4408</v>
      </c>
      <c r="L29" s="1375">
        <v>4515</v>
      </c>
      <c r="M29" s="1375">
        <v>4627</v>
      </c>
      <c r="N29" s="1375">
        <v>4735</v>
      </c>
      <c r="O29" s="1375">
        <v>4845</v>
      </c>
      <c r="P29" s="1375">
        <v>4952</v>
      </c>
      <c r="Q29" s="1375">
        <v>5062</v>
      </c>
      <c r="R29" s="1378"/>
      <c r="S29" s="1378"/>
      <c r="T29" s="1378"/>
      <c r="U29" s="1378"/>
      <c r="V29" s="1377"/>
      <c r="W29" s="1376">
        <f t="shared" si="0"/>
        <v>15</v>
      </c>
      <c r="X29" s="1387">
        <f>ROUND(Q29/Q$19,2)</f>
        <v>1.32</v>
      </c>
    </row>
    <row r="30" spans="1:24" x14ac:dyDescent="0.2">
      <c r="A30" s="1369"/>
      <c r="B30" s="1372">
        <v>1</v>
      </c>
      <c r="C30" s="1377">
        <v>1578</v>
      </c>
      <c r="D30" s="1377">
        <v>1578</v>
      </c>
      <c r="E30" s="1375">
        <v>1636</v>
      </c>
      <c r="F30" s="1375">
        <v>1666</v>
      </c>
      <c r="G30" s="1375">
        <v>1700</v>
      </c>
      <c r="H30" s="1375">
        <v>1735</v>
      </c>
      <c r="I30" s="1375">
        <v>1780</v>
      </c>
      <c r="J30" s="1375"/>
      <c r="K30" s="1375"/>
      <c r="L30" s="1375"/>
      <c r="M30" s="1375"/>
      <c r="N30" s="1375"/>
      <c r="O30" s="1375"/>
      <c r="P30" s="1375"/>
      <c r="Q30" s="1375"/>
      <c r="R30" s="1375"/>
      <c r="S30" s="1375"/>
      <c r="T30" s="1375"/>
      <c r="U30" s="1378"/>
      <c r="V30" s="1377"/>
      <c r="W30" s="1376">
        <f t="shared" si="0"/>
        <v>7</v>
      </c>
      <c r="X30" s="1387">
        <f>ROUND(I30/Q$19,2)</f>
        <v>0.47</v>
      </c>
    </row>
    <row r="31" spans="1:24" x14ac:dyDescent="0.2">
      <c r="A31" s="1369"/>
      <c r="B31" s="1372">
        <v>2</v>
      </c>
      <c r="C31" s="1377">
        <v>1578</v>
      </c>
      <c r="D31" s="1375">
        <v>1604</v>
      </c>
      <c r="E31" s="1375">
        <v>1666</v>
      </c>
      <c r="F31" s="1375">
        <v>1735</v>
      </c>
      <c r="G31" s="1375">
        <v>1780</v>
      </c>
      <c r="H31" s="1375">
        <v>1833</v>
      </c>
      <c r="I31" s="1375">
        <v>1896</v>
      </c>
      <c r="J31" s="1375">
        <v>1957</v>
      </c>
      <c r="K31" s="1375"/>
      <c r="L31" s="1375"/>
      <c r="M31" s="1375"/>
      <c r="N31" s="1375"/>
      <c r="O31" s="1375"/>
      <c r="P31" s="1375"/>
      <c r="Q31" s="1375"/>
      <c r="R31" s="1375"/>
      <c r="S31" s="1375"/>
      <c r="T31" s="1375"/>
      <c r="U31" s="1378"/>
      <c r="V31" s="1377"/>
      <c r="W31" s="1376">
        <f t="shared" si="0"/>
        <v>8</v>
      </c>
      <c r="X31" s="1387">
        <f>ROUND(J31/Q$19,2)</f>
        <v>0.51</v>
      </c>
    </row>
    <row r="32" spans="1:24" x14ac:dyDescent="0.2">
      <c r="A32" s="1369"/>
      <c r="B32" s="1372">
        <v>3</v>
      </c>
      <c r="C32" s="1377">
        <v>1578</v>
      </c>
      <c r="D32" s="1375">
        <v>1666</v>
      </c>
      <c r="E32" s="1375">
        <v>1735</v>
      </c>
      <c r="F32" s="1375">
        <v>1833</v>
      </c>
      <c r="G32" s="1375">
        <v>1896</v>
      </c>
      <c r="H32" s="1375">
        <v>1957</v>
      </c>
      <c r="I32" s="1375">
        <v>2017</v>
      </c>
      <c r="J32" s="1375">
        <v>2074</v>
      </c>
      <c r="K32" s="1375">
        <v>2131</v>
      </c>
      <c r="L32" s="1375"/>
      <c r="M32" s="1375"/>
      <c r="N32" s="1375"/>
      <c r="O32" s="1375"/>
      <c r="P32" s="1375"/>
      <c r="Q32" s="1375"/>
      <c r="R32" s="1375"/>
      <c r="S32" s="1375"/>
      <c r="T32" s="1375"/>
      <c r="U32" s="1378"/>
      <c r="V32" s="1377"/>
      <c r="W32" s="1376">
        <f t="shared" si="0"/>
        <v>9</v>
      </c>
      <c r="X32" s="1387">
        <f>ROUND(K32/Q$19,2)</f>
        <v>0.56000000000000005</v>
      </c>
    </row>
    <row r="33" spans="1:24" x14ac:dyDescent="0.2">
      <c r="A33" s="1369"/>
      <c r="B33" s="1372">
        <v>4</v>
      </c>
      <c r="C33" s="1377">
        <v>1578</v>
      </c>
      <c r="D33" s="1375">
        <v>1636</v>
      </c>
      <c r="E33" s="1375">
        <v>1700</v>
      </c>
      <c r="F33" s="1375">
        <v>1780</v>
      </c>
      <c r="G33" s="1375">
        <v>1896</v>
      </c>
      <c r="H33" s="1375">
        <v>1957</v>
      </c>
      <c r="I33" s="1375">
        <v>2017</v>
      </c>
      <c r="J33" s="1375">
        <v>2074</v>
      </c>
      <c r="K33" s="1375">
        <v>2131</v>
      </c>
      <c r="L33" s="1375">
        <v>2187</v>
      </c>
      <c r="M33" s="1375">
        <v>2242</v>
      </c>
      <c r="N33" s="1375"/>
      <c r="O33" s="1375"/>
      <c r="P33" s="1375"/>
      <c r="Q33" s="1375"/>
      <c r="R33" s="1375"/>
      <c r="S33" s="1375"/>
      <c r="T33" s="1375"/>
      <c r="U33" s="1378"/>
      <c r="V33" s="1377"/>
      <c r="W33" s="1376">
        <f t="shared" si="0"/>
        <v>11</v>
      </c>
      <c r="X33" s="1387">
        <f>ROUND(M33/Q$19,2)</f>
        <v>0.59</v>
      </c>
    </row>
    <row r="34" spans="1:24" x14ac:dyDescent="0.2">
      <c r="A34" s="1369"/>
      <c r="B34" s="1372">
        <v>5</v>
      </c>
      <c r="C34" s="1375">
        <v>1604</v>
      </c>
      <c r="D34" s="1375">
        <v>1636</v>
      </c>
      <c r="E34" s="1375">
        <v>1735</v>
      </c>
      <c r="F34" s="1375">
        <v>1833</v>
      </c>
      <c r="G34" s="1375">
        <v>1957</v>
      </c>
      <c r="H34" s="1375">
        <v>2017</v>
      </c>
      <c r="I34" s="1375">
        <v>2074</v>
      </c>
      <c r="J34" s="1375">
        <v>2131</v>
      </c>
      <c r="K34" s="1375">
        <v>2187</v>
      </c>
      <c r="L34" s="1375">
        <v>2242</v>
      </c>
      <c r="M34" s="1375">
        <v>2295</v>
      </c>
      <c r="N34" s="1375">
        <v>2357</v>
      </c>
      <c r="O34" s="1375"/>
      <c r="P34" s="1375"/>
      <c r="Q34" s="1375"/>
      <c r="R34" s="1375"/>
      <c r="S34" s="1375"/>
      <c r="T34" s="1375"/>
      <c r="U34" s="1378"/>
      <c r="V34" s="1377"/>
      <c r="W34" s="1376">
        <f t="shared" si="0"/>
        <v>12</v>
      </c>
      <c r="X34" s="1387">
        <f>ROUND(N34/Q$19,2)</f>
        <v>0.62</v>
      </c>
    </row>
    <row r="35" spans="1:24" x14ac:dyDescent="0.2">
      <c r="A35" s="1369"/>
      <c r="B35" s="1372">
        <v>6</v>
      </c>
      <c r="C35" s="1375">
        <v>1666</v>
      </c>
      <c r="D35" s="1375">
        <v>1735</v>
      </c>
      <c r="E35" s="1375">
        <v>1957</v>
      </c>
      <c r="F35" s="1375">
        <v>2074</v>
      </c>
      <c r="G35" s="1375">
        <v>2131</v>
      </c>
      <c r="H35" s="1375">
        <v>2187</v>
      </c>
      <c r="I35" s="1375">
        <v>2242</v>
      </c>
      <c r="J35" s="1375">
        <v>2295</v>
      </c>
      <c r="K35" s="1375">
        <v>2357</v>
      </c>
      <c r="L35" s="1375">
        <v>2414</v>
      </c>
      <c r="M35" s="1375">
        <v>2470</v>
      </c>
      <c r="N35" s="1375"/>
      <c r="O35" s="1375"/>
      <c r="P35" s="1375"/>
      <c r="Q35" s="1375"/>
      <c r="R35" s="1375"/>
      <c r="S35" s="1375"/>
      <c r="T35" s="1375"/>
      <c r="U35" s="1378"/>
      <c r="V35" s="1377"/>
      <c r="W35" s="1376">
        <f t="shared" si="0"/>
        <v>11</v>
      </c>
      <c r="X35" s="1387">
        <f>ROUND(M35/Q$19,2)</f>
        <v>0.65</v>
      </c>
    </row>
    <row r="36" spans="1:24" x14ac:dyDescent="0.2">
      <c r="A36" s="1369"/>
      <c r="B36" s="1372">
        <v>7</v>
      </c>
      <c r="C36" s="1375">
        <v>1780</v>
      </c>
      <c r="D36" s="1375">
        <v>1833</v>
      </c>
      <c r="E36" s="1375">
        <v>1957</v>
      </c>
      <c r="F36" s="1375">
        <v>2187</v>
      </c>
      <c r="G36" s="1375">
        <v>2295</v>
      </c>
      <c r="H36" s="1375">
        <v>2357</v>
      </c>
      <c r="I36" s="1375">
        <v>2414</v>
      </c>
      <c r="J36" s="1375">
        <v>2470</v>
      </c>
      <c r="K36" s="1375">
        <v>2527</v>
      </c>
      <c r="L36" s="1375">
        <v>2589</v>
      </c>
      <c r="M36" s="1375">
        <v>2653</v>
      </c>
      <c r="N36" s="1375">
        <v>2723</v>
      </c>
      <c r="O36" s="1375"/>
      <c r="P36" s="1375"/>
      <c r="Q36" s="1375"/>
      <c r="R36" s="1375"/>
      <c r="S36" s="1375"/>
      <c r="T36" s="1375"/>
      <c r="U36" s="1378"/>
      <c r="V36" s="1377"/>
      <c r="W36" s="1376">
        <f t="shared" si="0"/>
        <v>12</v>
      </c>
      <c r="X36" s="1387">
        <f>ROUND(N36/Q$19,2)</f>
        <v>0.71</v>
      </c>
    </row>
    <row r="37" spans="1:24" x14ac:dyDescent="0.2">
      <c r="A37" s="1369"/>
      <c r="B37" s="1372">
        <v>8</v>
      </c>
      <c r="C37" s="1375">
        <v>2017</v>
      </c>
      <c r="D37" s="1375">
        <v>2074</v>
      </c>
      <c r="E37" s="1375">
        <v>2187</v>
      </c>
      <c r="F37" s="1375">
        <v>2414</v>
      </c>
      <c r="G37" s="1375">
        <v>2527</v>
      </c>
      <c r="H37" s="1375">
        <v>2653</v>
      </c>
      <c r="I37" s="1375">
        <v>2723</v>
      </c>
      <c r="J37" s="1375">
        <v>2788</v>
      </c>
      <c r="K37" s="1375">
        <v>2845</v>
      </c>
      <c r="L37" s="1375">
        <v>2907</v>
      </c>
      <c r="M37" s="1375">
        <v>2968</v>
      </c>
      <c r="N37" s="1375">
        <v>3026</v>
      </c>
      <c r="O37" s="1375">
        <v>3080</v>
      </c>
      <c r="P37" s="1375"/>
      <c r="Q37" s="1375"/>
      <c r="R37" s="1375"/>
      <c r="S37" s="1375"/>
      <c r="T37" s="1375"/>
      <c r="U37" s="1378"/>
      <c r="V37" s="1377"/>
      <c r="W37" s="1376">
        <f t="shared" si="0"/>
        <v>13</v>
      </c>
      <c r="X37" s="1387">
        <f t="shared" si="1"/>
        <v>0.81</v>
      </c>
    </row>
    <row r="38" spans="1:24" x14ac:dyDescent="0.2">
      <c r="A38" s="1369"/>
      <c r="B38" s="1372">
        <v>9</v>
      </c>
      <c r="C38" s="1375">
        <v>2319</v>
      </c>
      <c r="D38" s="1375">
        <v>2438</v>
      </c>
      <c r="E38" s="1375">
        <v>2678</v>
      </c>
      <c r="F38" s="1375">
        <v>2815</v>
      </c>
      <c r="G38" s="1375">
        <v>2934</v>
      </c>
      <c r="H38" s="1375">
        <v>3056</v>
      </c>
      <c r="I38" s="1375">
        <v>3169</v>
      </c>
      <c r="J38" s="1375">
        <v>3283</v>
      </c>
      <c r="K38" s="1375">
        <v>3408</v>
      </c>
      <c r="L38" s="1375">
        <v>3516</v>
      </c>
      <c r="M38" s="1375"/>
      <c r="N38" s="1375"/>
      <c r="O38" s="1375"/>
      <c r="P38" s="1375"/>
      <c r="Q38" s="1375"/>
      <c r="R38" s="1375"/>
      <c r="S38" s="1375"/>
      <c r="T38" s="1375"/>
      <c r="U38" s="1378"/>
      <c r="V38" s="1377"/>
      <c r="W38" s="1376">
        <f t="shared" si="0"/>
        <v>10</v>
      </c>
      <c r="X38" s="1387">
        <f>ROUND(L38/Q$19,2)</f>
        <v>0.92</v>
      </c>
    </row>
    <row r="39" spans="1:24" x14ac:dyDescent="0.2">
      <c r="A39" s="1369"/>
      <c r="B39" s="1372">
        <v>10</v>
      </c>
      <c r="C39" s="1375">
        <v>2319</v>
      </c>
      <c r="D39" s="1375">
        <v>2553</v>
      </c>
      <c r="E39" s="1375">
        <v>2678</v>
      </c>
      <c r="F39" s="1375">
        <v>2815</v>
      </c>
      <c r="G39" s="1375">
        <v>2934</v>
      </c>
      <c r="H39" s="1375">
        <v>3056</v>
      </c>
      <c r="I39" s="1375">
        <v>3169</v>
      </c>
      <c r="J39" s="1375">
        <v>3283</v>
      </c>
      <c r="K39" s="1375">
        <v>3408</v>
      </c>
      <c r="L39" s="1375">
        <v>3516</v>
      </c>
      <c r="M39" s="1375">
        <v>3630</v>
      </c>
      <c r="N39" s="1375">
        <v>3740</v>
      </c>
      <c r="O39" s="1375">
        <v>3864</v>
      </c>
      <c r="P39" s="1375"/>
      <c r="Q39" s="1375"/>
      <c r="R39" s="1375"/>
      <c r="S39" s="1375"/>
      <c r="T39" s="1375"/>
      <c r="U39" s="1378"/>
      <c r="V39" s="1377"/>
      <c r="W39" s="1376">
        <f t="shared" si="0"/>
        <v>13</v>
      </c>
      <c r="X39" s="1387">
        <f t="shared" si="1"/>
        <v>1.01</v>
      </c>
    </row>
    <row r="40" spans="1:24" x14ac:dyDescent="0.2">
      <c r="A40" s="1369"/>
      <c r="B40" s="1372">
        <v>11</v>
      </c>
      <c r="C40" s="1375">
        <v>2438</v>
      </c>
      <c r="D40" s="1375">
        <v>2553</v>
      </c>
      <c r="E40" s="1375">
        <v>2678</v>
      </c>
      <c r="F40" s="1375">
        <v>2815</v>
      </c>
      <c r="G40" s="1375">
        <v>2934</v>
      </c>
      <c r="H40" s="1375">
        <v>3056</v>
      </c>
      <c r="I40" s="1375">
        <v>3169</v>
      </c>
      <c r="J40" s="1375">
        <v>3408</v>
      </c>
      <c r="K40" s="1375">
        <v>3516</v>
      </c>
      <c r="L40" s="1375">
        <v>3630</v>
      </c>
      <c r="M40" s="1375">
        <v>3740</v>
      </c>
      <c r="N40" s="1375">
        <v>3864</v>
      </c>
      <c r="O40" s="1375">
        <v>3986</v>
      </c>
      <c r="P40" s="1375">
        <v>4107</v>
      </c>
      <c r="Q40" s="1375">
        <v>4220</v>
      </c>
      <c r="R40" s="1375">
        <v>4337</v>
      </c>
      <c r="S40" s="1375">
        <v>4448</v>
      </c>
      <c r="T40" s="1375">
        <v>4509</v>
      </c>
      <c r="U40" s="1378"/>
      <c r="V40" s="1377"/>
      <c r="W40" s="1376">
        <f t="shared" si="0"/>
        <v>18</v>
      </c>
      <c r="X40" s="1387">
        <f>ROUND(T40/Q$19,2)</f>
        <v>1.18</v>
      </c>
    </row>
    <row r="41" spans="1:24" x14ac:dyDescent="0.2">
      <c r="A41" s="1369"/>
      <c r="B41" s="1372">
        <v>12</v>
      </c>
      <c r="C41" s="1375">
        <v>3283</v>
      </c>
      <c r="D41" s="1375">
        <v>3408</v>
      </c>
      <c r="E41" s="1375">
        <v>3516</v>
      </c>
      <c r="F41" s="1375">
        <v>3630</v>
      </c>
      <c r="G41" s="1375">
        <v>3740</v>
      </c>
      <c r="H41" s="1375">
        <v>3864</v>
      </c>
      <c r="I41" s="1375">
        <v>4107</v>
      </c>
      <c r="J41" s="1375">
        <v>4220</v>
      </c>
      <c r="K41" s="1375">
        <v>4337</v>
      </c>
      <c r="L41" s="1375">
        <v>4448</v>
      </c>
      <c r="M41" s="1375">
        <v>4568</v>
      </c>
      <c r="N41" s="1375">
        <v>4685</v>
      </c>
      <c r="O41" s="1375">
        <v>4796</v>
      </c>
      <c r="P41" s="1375">
        <v>4913</v>
      </c>
      <c r="Q41" s="1375">
        <v>5056</v>
      </c>
      <c r="R41" s="1375">
        <v>5130</v>
      </c>
      <c r="S41" s="1375"/>
      <c r="T41" s="1375"/>
      <c r="U41" s="1378"/>
      <c r="V41" s="1377"/>
      <c r="W41" s="1376">
        <f t="shared" si="0"/>
        <v>16</v>
      </c>
      <c r="X41" s="1387">
        <f>ROUND(R41/Q$19,2)</f>
        <v>1.34</v>
      </c>
    </row>
    <row r="42" spans="1:24" x14ac:dyDescent="0.2">
      <c r="A42" s="1369"/>
      <c r="B42" s="1372">
        <v>13</v>
      </c>
      <c r="C42" s="1375">
        <v>3986</v>
      </c>
      <c r="D42" s="1375">
        <v>4107</v>
      </c>
      <c r="E42" s="1375">
        <v>4220</v>
      </c>
      <c r="F42" s="1375">
        <v>4337</v>
      </c>
      <c r="G42" s="1375">
        <v>4448</v>
      </c>
      <c r="H42" s="1375">
        <v>4685</v>
      </c>
      <c r="I42" s="1375">
        <v>4796</v>
      </c>
      <c r="J42" s="1375">
        <v>4913</v>
      </c>
      <c r="K42" s="1375">
        <v>5056</v>
      </c>
      <c r="L42" s="1375">
        <v>5202</v>
      </c>
      <c r="M42" s="1375">
        <v>5348</v>
      </c>
      <c r="N42" s="1375">
        <v>5491</v>
      </c>
      <c r="O42" s="1375">
        <v>5563</v>
      </c>
      <c r="P42" s="1375"/>
      <c r="Q42" s="1375"/>
      <c r="R42" s="1375"/>
      <c r="S42" s="1375"/>
      <c r="T42" s="1375"/>
      <c r="U42" s="1378"/>
      <c r="V42" s="1377"/>
      <c r="W42" s="1376">
        <f t="shared" si="0"/>
        <v>13</v>
      </c>
      <c r="X42" s="1387">
        <f t="shared" si="1"/>
        <v>1.45</v>
      </c>
    </row>
    <row r="43" spans="1:24" x14ac:dyDescent="0.2">
      <c r="A43" s="1369"/>
      <c r="B43" s="1372">
        <v>14</v>
      </c>
      <c r="C43" s="1375">
        <v>4568</v>
      </c>
      <c r="D43" s="1375">
        <v>4685</v>
      </c>
      <c r="E43" s="1375">
        <v>4913</v>
      </c>
      <c r="F43" s="1375">
        <v>5056</v>
      </c>
      <c r="G43" s="1375">
        <v>5202</v>
      </c>
      <c r="H43" s="1375">
        <v>5348</v>
      </c>
      <c r="I43" s="1375">
        <v>5491</v>
      </c>
      <c r="J43" s="1375">
        <v>5638</v>
      </c>
      <c r="K43" s="1375">
        <v>5793</v>
      </c>
      <c r="L43" s="1375">
        <v>5949</v>
      </c>
      <c r="M43" s="1375">
        <v>6111</v>
      </c>
      <c r="N43" s="1375"/>
      <c r="O43" s="1375"/>
      <c r="P43" s="1375"/>
      <c r="Q43" s="1375"/>
      <c r="R43" s="1375"/>
      <c r="S43" s="1375"/>
      <c r="T43" s="1375"/>
      <c r="U43" s="1378"/>
      <c r="V43" s="1377"/>
      <c r="W43" s="1376">
        <f t="shared" si="0"/>
        <v>11</v>
      </c>
      <c r="X43" s="1387">
        <f>ROUND(M43/Q$19,2)</f>
        <v>1.6</v>
      </c>
    </row>
    <row r="44" spans="1:24" x14ac:dyDescent="0.2">
      <c r="A44" s="1369"/>
      <c r="B44" s="1372">
        <v>15</v>
      </c>
      <c r="C44" s="1375">
        <v>4796</v>
      </c>
      <c r="D44" s="1375">
        <v>4913</v>
      </c>
      <c r="E44" s="1375">
        <v>5056</v>
      </c>
      <c r="F44" s="1375">
        <v>5348</v>
      </c>
      <c r="G44" s="1375">
        <v>5491</v>
      </c>
      <c r="H44" s="1375">
        <v>5638</v>
      </c>
      <c r="I44" s="1375">
        <v>5793</v>
      </c>
      <c r="J44" s="1375">
        <v>5949</v>
      </c>
      <c r="K44" s="1375">
        <v>6111</v>
      </c>
      <c r="L44" s="1375">
        <v>6305</v>
      </c>
      <c r="M44" s="1375">
        <v>6508</v>
      </c>
      <c r="N44" s="1375">
        <v>6715</v>
      </c>
      <c r="O44" s="1375"/>
      <c r="P44" s="1375"/>
      <c r="Q44" s="1375"/>
      <c r="R44" s="1375"/>
      <c r="S44" s="1375"/>
      <c r="T44" s="1375"/>
      <c r="U44" s="1382"/>
      <c r="V44" s="1383"/>
      <c r="W44" s="1376">
        <f t="shared" si="0"/>
        <v>12</v>
      </c>
      <c r="X44" s="1387">
        <f>ROUND(N44/Q$19,2)</f>
        <v>1.76</v>
      </c>
    </row>
    <row r="45" spans="1:24" x14ac:dyDescent="0.2">
      <c r="A45" s="1369"/>
      <c r="B45" s="1372">
        <v>16</v>
      </c>
      <c r="C45" s="1375">
        <v>5202</v>
      </c>
      <c r="D45" s="1375">
        <v>5348</v>
      </c>
      <c r="E45" s="1375">
        <v>5491</v>
      </c>
      <c r="F45" s="1375">
        <v>5793</v>
      </c>
      <c r="G45" s="1375">
        <v>5949</v>
      </c>
      <c r="H45" s="1375">
        <v>6111</v>
      </c>
      <c r="I45" s="1375">
        <v>6305</v>
      </c>
      <c r="J45" s="1375">
        <v>6508</v>
      </c>
      <c r="K45" s="1375">
        <v>6715</v>
      </c>
      <c r="L45" s="1375">
        <v>6930</v>
      </c>
      <c r="M45" s="1375">
        <v>7148</v>
      </c>
      <c r="N45" s="1375">
        <v>7377</v>
      </c>
      <c r="O45" s="1375"/>
      <c r="P45" s="1375"/>
      <c r="Q45" s="1375"/>
      <c r="R45" s="1375"/>
      <c r="S45" s="1375"/>
      <c r="T45" s="1375"/>
      <c r="U45" s="1382"/>
      <c r="V45" s="1383"/>
      <c r="W45" s="1376">
        <f t="shared" si="0"/>
        <v>12</v>
      </c>
      <c r="X45" s="1387">
        <f>ROUND(N45/Q$19,2)</f>
        <v>1.93</v>
      </c>
    </row>
    <row r="46" spans="1:24" x14ac:dyDescent="0.2">
      <c r="A46" s="1369"/>
      <c r="B46" s="1369"/>
      <c r="C46" s="1369"/>
      <c r="D46" s="1369"/>
      <c r="E46" s="1369"/>
      <c r="F46" s="1369"/>
      <c r="G46" s="1369"/>
      <c r="H46" s="1369"/>
      <c r="I46" s="1369"/>
      <c r="J46" s="1369"/>
      <c r="K46" s="1369"/>
      <c r="L46" s="1369"/>
      <c r="M46" s="1369"/>
      <c r="N46" s="1369"/>
      <c r="O46" s="1369"/>
      <c r="P46" s="1369"/>
      <c r="Q46" s="1369"/>
      <c r="R46" s="1369"/>
      <c r="S46" s="1369"/>
      <c r="T46" s="1369"/>
      <c r="U46" s="1369"/>
      <c r="V46" s="1369"/>
      <c r="W46" s="1369"/>
    </row>
    <row r="47" spans="1:24" x14ac:dyDescent="0.2">
      <c r="A47" s="1369"/>
      <c r="B47" s="1370" t="s">
        <v>989</v>
      </c>
      <c r="C47" s="1418">
        <v>43344</v>
      </c>
      <c r="D47" s="1419"/>
      <c r="E47" s="1371"/>
      <c r="F47" s="1372"/>
      <c r="G47" s="1372"/>
      <c r="H47" s="1372"/>
      <c r="I47" s="1372"/>
      <c r="J47" s="1372"/>
      <c r="K47" s="1372"/>
      <c r="L47" s="1372"/>
      <c r="M47" s="1372"/>
      <c r="N47" s="1372"/>
      <c r="O47" s="1372"/>
      <c r="P47" s="1372"/>
      <c r="Q47" s="1372"/>
      <c r="R47" s="1372"/>
      <c r="S47" s="1372"/>
      <c r="T47" s="1372"/>
      <c r="U47" s="1372"/>
      <c r="V47" s="1372"/>
      <c r="W47" s="1372"/>
    </row>
    <row r="48" spans="1:24" x14ac:dyDescent="0.2">
      <c r="A48" s="1369"/>
      <c r="B48" s="1371" t="s">
        <v>167</v>
      </c>
      <c r="C48" s="1373">
        <v>1</v>
      </c>
      <c r="D48" s="1373">
        <v>2</v>
      </c>
      <c r="E48" s="1373">
        <v>3</v>
      </c>
      <c r="F48" s="1373">
        <v>4</v>
      </c>
      <c r="G48" s="1373">
        <v>5</v>
      </c>
      <c r="H48" s="1373">
        <v>6</v>
      </c>
      <c r="I48" s="1373">
        <v>7</v>
      </c>
      <c r="J48" s="1373">
        <v>8</v>
      </c>
      <c r="K48" s="1373">
        <v>9</v>
      </c>
      <c r="L48" s="1373">
        <v>10</v>
      </c>
      <c r="M48" s="1373">
        <v>11</v>
      </c>
      <c r="N48" s="1373">
        <v>12</v>
      </c>
      <c r="O48" s="1373">
        <v>13</v>
      </c>
      <c r="P48" s="1373">
        <v>14</v>
      </c>
      <c r="Q48" s="1373">
        <v>15</v>
      </c>
      <c r="R48" s="1373">
        <v>16</v>
      </c>
      <c r="S48" s="1373">
        <v>17</v>
      </c>
      <c r="T48" s="1373">
        <v>18</v>
      </c>
      <c r="U48" s="1373">
        <v>19</v>
      </c>
      <c r="V48" s="1373">
        <v>20</v>
      </c>
      <c r="W48" s="1373" t="s">
        <v>168</v>
      </c>
    </row>
    <row r="49" spans="1:24" x14ac:dyDescent="0.2">
      <c r="A49" s="1369"/>
      <c r="B49" s="1374" t="s">
        <v>176</v>
      </c>
      <c r="C49" s="1375">
        <v>2648</v>
      </c>
      <c r="D49" s="1375">
        <v>2766</v>
      </c>
      <c r="E49" s="1375">
        <v>2895</v>
      </c>
      <c r="F49" s="1375">
        <v>3036</v>
      </c>
      <c r="G49" s="1375">
        <v>3157</v>
      </c>
      <c r="H49" s="1375">
        <v>3282</v>
      </c>
      <c r="I49" s="1375">
        <v>3397</v>
      </c>
      <c r="J49" s="1375">
        <v>3514</v>
      </c>
      <c r="K49" s="1375">
        <v>3639</v>
      </c>
      <c r="L49" s="1375">
        <v>3755</v>
      </c>
      <c r="M49" s="1375">
        <v>3867</v>
      </c>
      <c r="N49" s="1375">
        <v>3982</v>
      </c>
      <c r="O49" s="1375">
        <v>4176</v>
      </c>
      <c r="P49" s="1375"/>
      <c r="Q49" s="1375"/>
      <c r="R49" s="1375"/>
      <c r="S49" s="1375"/>
      <c r="T49" s="1375"/>
      <c r="U49" s="1375"/>
      <c r="V49" s="1375"/>
      <c r="W49" s="1376">
        <f t="shared" ref="W49:W90" si="3">COUNTA(C49:V49)</f>
        <v>13</v>
      </c>
      <c r="X49" s="1387">
        <f>ROUND(O49/Q$64,2)</f>
        <v>0.99</v>
      </c>
    </row>
    <row r="50" spans="1:24" x14ac:dyDescent="0.2">
      <c r="A50" s="1369"/>
      <c r="B50" s="1374" t="s">
        <v>177</v>
      </c>
      <c r="C50" s="1375">
        <v>2704</v>
      </c>
      <c r="D50" s="1375">
        <v>2835</v>
      </c>
      <c r="E50" s="1375">
        <v>2973</v>
      </c>
      <c r="F50" s="1375">
        <v>3098</v>
      </c>
      <c r="G50" s="1375">
        <v>3220</v>
      </c>
      <c r="H50" s="1375">
        <v>3338</v>
      </c>
      <c r="I50" s="1375">
        <v>3453</v>
      </c>
      <c r="J50" s="1375">
        <v>3580</v>
      </c>
      <c r="K50" s="1375">
        <v>3694</v>
      </c>
      <c r="L50" s="1375">
        <v>3808</v>
      </c>
      <c r="M50" s="1375">
        <v>3923</v>
      </c>
      <c r="N50" s="1375">
        <v>4048</v>
      </c>
      <c r="O50" s="1375">
        <v>4176</v>
      </c>
      <c r="P50" s="1375">
        <v>4297</v>
      </c>
      <c r="Q50" s="1375">
        <v>4416</v>
      </c>
      <c r="R50" s="1375">
        <v>4533</v>
      </c>
      <c r="S50" s="1375">
        <v>4649</v>
      </c>
      <c r="T50" s="1375">
        <v>4709</v>
      </c>
      <c r="U50" s="1375"/>
      <c r="V50" s="1375"/>
      <c r="W50" s="1376">
        <f t="shared" si="3"/>
        <v>18</v>
      </c>
      <c r="X50" s="1387">
        <f>ROUND(T50/Q$64,2)</f>
        <v>1.1100000000000001</v>
      </c>
    </row>
    <row r="51" spans="1:24" x14ac:dyDescent="0.2">
      <c r="A51" s="1369"/>
      <c r="B51" s="1374" t="s">
        <v>178</v>
      </c>
      <c r="C51" s="1375">
        <v>2835</v>
      </c>
      <c r="D51" s="1375">
        <v>2973</v>
      </c>
      <c r="E51" s="1375">
        <v>3220</v>
      </c>
      <c r="F51" s="1375">
        <v>3453</v>
      </c>
      <c r="G51" s="1375">
        <v>3580</v>
      </c>
      <c r="H51" s="1375">
        <v>3694</v>
      </c>
      <c r="I51" s="1375">
        <v>3808</v>
      </c>
      <c r="J51" s="1375">
        <v>3923</v>
      </c>
      <c r="K51" s="1375">
        <v>4048</v>
      </c>
      <c r="L51" s="1375">
        <v>4176</v>
      </c>
      <c r="M51" s="1375">
        <v>4297</v>
      </c>
      <c r="N51" s="1375">
        <v>4416</v>
      </c>
      <c r="O51" s="1375">
        <v>4533</v>
      </c>
      <c r="P51" s="1375">
        <v>4649</v>
      </c>
      <c r="Q51" s="1375">
        <v>4770</v>
      </c>
      <c r="R51" s="1375">
        <v>4890</v>
      </c>
      <c r="S51" s="1375">
        <v>5003</v>
      </c>
      <c r="T51" s="1375">
        <v>5123</v>
      </c>
      <c r="U51" s="1375">
        <v>5272</v>
      </c>
      <c r="V51" s="1375">
        <v>5345</v>
      </c>
      <c r="W51" s="1376">
        <f t="shared" si="3"/>
        <v>20</v>
      </c>
      <c r="X51" s="1387">
        <f>ROUND(V51/Q$64,2)</f>
        <v>1.26</v>
      </c>
    </row>
    <row r="52" spans="1:24" x14ac:dyDescent="0.2">
      <c r="A52" s="1369"/>
      <c r="B52" s="1374" t="s">
        <v>179</v>
      </c>
      <c r="C52" s="1375">
        <v>2973</v>
      </c>
      <c r="D52" s="1375">
        <v>3220</v>
      </c>
      <c r="E52" s="1375">
        <v>3453</v>
      </c>
      <c r="F52" s="1375">
        <v>3694</v>
      </c>
      <c r="G52" s="1375">
        <v>3923</v>
      </c>
      <c r="H52" s="1375">
        <v>4176</v>
      </c>
      <c r="I52" s="1375">
        <v>4297</v>
      </c>
      <c r="J52" s="1375">
        <v>4416</v>
      </c>
      <c r="K52" s="1375">
        <v>4533</v>
      </c>
      <c r="L52" s="1375">
        <v>4649</v>
      </c>
      <c r="M52" s="1375">
        <v>4770</v>
      </c>
      <c r="N52" s="1375">
        <v>4890</v>
      </c>
      <c r="O52" s="1375">
        <v>5003</v>
      </c>
      <c r="P52" s="1375">
        <v>5123</v>
      </c>
      <c r="Q52" s="1375">
        <v>5272</v>
      </c>
      <c r="R52" s="1375">
        <v>5420</v>
      </c>
      <c r="S52" s="1375">
        <v>5569</v>
      </c>
      <c r="T52" s="1375">
        <v>5718</v>
      </c>
      <c r="U52" s="1375">
        <v>5789</v>
      </c>
      <c r="V52" s="1375"/>
      <c r="W52" s="1376">
        <f t="shared" si="3"/>
        <v>19</v>
      </c>
      <c r="X52" s="1387">
        <f>ROUND(U52/Q$64,2)</f>
        <v>1.37</v>
      </c>
    </row>
    <row r="53" spans="1:24" x14ac:dyDescent="0.2">
      <c r="A53" s="1369"/>
      <c r="B53" s="1374" t="s">
        <v>169</v>
      </c>
      <c r="C53" s="1375">
        <v>2888</v>
      </c>
      <c r="D53" s="1375">
        <v>2999</v>
      </c>
      <c r="E53" s="1375">
        <v>3113</v>
      </c>
      <c r="F53" s="1375">
        <v>3223</v>
      </c>
      <c r="G53" s="1375">
        <v>3334</v>
      </c>
      <c r="H53" s="1375">
        <v>3447</v>
      </c>
      <c r="I53" s="1375">
        <v>3559</v>
      </c>
      <c r="J53" s="1375">
        <v>3671</v>
      </c>
      <c r="K53" s="1375">
        <v>3781</v>
      </c>
      <c r="L53" s="1375">
        <v>3893</v>
      </c>
      <c r="M53" s="1375">
        <v>4007</v>
      </c>
      <c r="N53" s="1375">
        <v>4118</v>
      </c>
      <c r="O53" s="1375">
        <v>4231</v>
      </c>
      <c r="P53" s="1375"/>
      <c r="Q53" s="1375"/>
      <c r="R53" s="1375"/>
      <c r="S53" s="1375"/>
      <c r="T53" s="1375"/>
      <c r="U53" s="1377"/>
      <c r="V53" s="1377"/>
      <c r="W53" s="1376">
        <f t="shared" si="3"/>
        <v>13</v>
      </c>
      <c r="X53" s="1387">
        <f>ROUND(O53/Q$64,2)</f>
        <v>1</v>
      </c>
    </row>
    <row r="54" spans="1:24" x14ac:dyDescent="0.2">
      <c r="A54" s="1369"/>
      <c r="B54" s="1374" t="s">
        <v>170</v>
      </c>
      <c r="C54" s="1375">
        <v>2999</v>
      </c>
      <c r="D54" s="1375">
        <v>3223</v>
      </c>
      <c r="E54" s="1375">
        <v>3447</v>
      </c>
      <c r="F54" s="1375">
        <v>3559</v>
      </c>
      <c r="G54" s="1375">
        <v>3671</v>
      </c>
      <c r="H54" s="1375">
        <v>3781</v>
      </c>
      <c r="I54" s="1375">
        <v>3893</v>
      </c>
      <c r="J54" s="1375">
        <v>4007</v>
      </c>
      <c r="K54" s="1375">
        <v>4118</v>
      </c>
      <c r="L54" s="1375">
        <v>4231</v>
      </c>
      <c r="M54" s="1375">
        <v>4344</v>
      </c>
      <c r="N54" s="1375">
        <v>4454</v>
      </c>
      <c r="O54" s="1375">
        <v>4566</v>
      </c>
      <c r="P54" s="1375">
        <v>4676</v>
      </c>
      <c r="Q54" s="1375">
        <v>4791</v>
      </c>
      <c r="R54" s="1375"/>
      <c r="S54" s="1375"/>
      <c r="T54" s="1375"/>
      <c r="U54" s="1377"/>
      <c r="V54" s="1377"/>
      <c r="W54" s="1376">
        <f t="shared" si="3"/>
        <v>15</v>
      </c>
      <c r="X54" s="1387">
        <f>ROUND(Q54/Q$64,2)</f>
        <v>1.1299999999999999</v>
      </c>
    </row>
    <row r="55" spans="1:24" x14ac:dyDescent="0.2">
      <c r="A55" s="1369"/>
      <c r="B55" s="1374" t="s">
        <v>171</v>
      </c>
      <c r="C55" s="1375">
        <v>2999</v>
      </c>
      <c r="D55" s="1375">
        <v>3223</v>
      </c>
      <c r="E55" s="1375">
        <v>3447</v>
      </c>
      <c r="F55" s="1375">
        <v>3559</v>
      </c>
      <c r="G55" s="1375">
        <v>3671</v>
      </c>
      <c r="H55" s="1375">
        <v>3781</v>
      </c>
      <c r="I55" s="1375">
        <v>3893</v>
      </c>
      <c r="J55" s="1375">
        <v>4007</v>
      </c>
      <c r="K55" s="1375">
        <v>4118</v>
      </c>
      <c r="L55" s="1375">
        <v>4231</v>
      </c>
      <c r="M55" s="1375">
        <v>4344</v>
      </c>
      <c r="N55" s="1375">
        <v>4454</v>
      </c>
      <c r="O55" s="1375">
        <v>4566</v>
      </c>
      <c r="P55" s="1375">
        <v>4676</v>
      </c>
      <c r="Q55" s="1375">
        <v>4791</v>
      </c>
      <c r="R55" s="1375">
        <v>4902</v>
      </c>
      <c r="S55" s="1375">
        <v>5014</v>
      </c>
      <c r="T55" s="1375"/>
      <c r="U55" s="1377"/>
      <c r="V55" s="1377"/>
      <c r="W55" s="1376">
        <f t="shared" si="3"/>
        <v>17</v>
      </c>
      <c r="X55" s="1387">
        <f>ROUND(S55/Q$64,2)</f>
        <v>1.19</v>
      </c>
    </row>
    <row r="56" spans="1:24" x14ac:dyDescent="0.2">
      <c r="A56" s="1369"/>
      <c r="B56" s="1374" t="s">
        <v>172</v>
      </c>
      <c r="C56" s="1375">
        <v>3113</v>
      </c>
      <c r="D56" s="1375">
        <v>3447</v>
      </c>
      <c r="E56" s="1375">
        <v>3671</v>
      </c>
      <c r="F56" s="1375">
        <v>3893</v>
      </c>
      <c r="G56" s="1375">
        <v>4118</v>
      </c>
      <c r="H56" s="1375">
        <v>4231</v>
      </c>
      <c r="I56" s="1375">
        <v>4344</v>
      </c>
      <c r="J56" s="1375">
        <v>4454</v>
      </c>
      <c r="K56" s="1375">
        <v>4566</v>
      </c>
      <c r="L56" s="1375">
        <v>4676</v>
      </c>
      <c r="M56" s="1375">
        <v>4791</v>
      </c>
      <c r="N56" s="1375">
        <v>4902</v>
      </c>
      <c r="O56" s="1375">
        <v>5014</v>
      </c>
      <c r="P56" s="1375">
        <v>5124</v>
      </c>
      <c r="Q56" s="1375">
        <v>5236</v>
      </c>
      <c r="R56" s="1375">
        <v>5350</v>
      </c>
      <c r="S56" s="1375"/>
      <c r="T56" s="1375"/>
      <c r="U56" s="1377"/>
      <c r="V56" s="1377"/>
      <c r="W56" s="1376">
        <f t="shared" si="3"/>
        <v>16</v>
      </c>
      <c r="X56" s="1387">
        <f>ROUND(R56/Q$64,2)</f>
        <v>1.27</v>
      </c>
    </row>
    <row r="57" spans="1:24" x14ac:dyDescent="0.2">
      <c r="A57" s="1369"/>
      <c r="B57" s="1374" t="s">
        <v>173</v>
      </c>
      <c r="C57" s="1375">
        <v>3113</v>
      </c>
      <c r="D57" s="1375">
        <v>3447</v>
      </c>
      <c r="E57" s="1375">
        <v>3671</v>
      </c>
      <c r="F57" s="1375">
        <v>3893</v>
      </c>
      <c r="G57" s="1375">
        <v>4118</v>
      </c>
      <c r="H57" s="1375">
        <v>4231</v>
      </c>
      <c r="I57" s="1375">
        <v>4344</v>
      </c>
      <c r="J57" s="1375">
        <v>4454</v>
      </c>
      <c r="K57" s="1375">
        <v>4566</v>
      </c>
      <c r="L57" s="1375">
        <v>4676</v>
      </c>
      <c r="M57" s="1375">
        <v>4791</v>
      </c>
      <c r="N57" s="1375">
        <v>4902</v>
      </c>
      <c r="O57" s="1375">
        <v>5014</v>
      </c>
      <c r="P57" s="1375">
        <v>5124</v>
      </c>
      <c r="Q57" s="1375">
        <v>5236</v>
      </c>
      <c r="R57" s="1375">
        <v>5350</v>
      </c>
      <c r="S57" s="1375">
        <v>5461</v>
      </c>
      <c r="T57" s="1375">
        <v>5572</v>
      </c>
      <c r="U57" s="1377"/>
      <c r="V57" s="1377"/>
      <c r="W57" s="1376">
        <f t="shared" si="3"/>
        <v>18</v>
      </c>
      <c r="X57" s="1387">
        <f>ROUND(T57/Q$64,2)</f>
        <v>1.32</v>
      </c>
    </row>
    <row r="58" spans="1:24" x14ac:dyDescent="0.2">
      <c r="A58" s="1369"/>
      <c r="B58" s="1374" t="s">
        <v>174</v>
      </c>
      <c r="C58" s="1375">
        <v>3160</v>
      </c>
      <c r="D58" s="1375">
        <v>3392</v>
      </c>
      <c r="E58" s="1375">
        <v>3630</v>
      </c>
      <c r="F58" s="1375">
        <v>3857</v>
      </c>
      <c r="G58" s="1375">
        <v>4109</v>
      </c>
      <c r="H58" s="1375">
        <v>4231</v>
      </c>
      <c r="I58" s="1375">
        <v>4348</v>
      </c>
      <c r="J58" s="1375">
        <v>4467</v>
      </c>
      <c r="K58" s="1375">
        <v>4580</v>
      </c>
      <c r="L58" s="1375">
        <v>4702</v>
      </c>
      <c r="M58" s="1375">
        <v>4820</v>
      </c>
      <c r="N58" s="1375">
        <v>4934</v>
      </c>
      <c r="O58" s="1375">
        <v>5052</v>
      </c>
      <c r="P58" s="1375">
        <v>5200</v>
      </c>
      <c r="Q58" s="1375">
        <v>5349</v>
      </c>
      <c r="R58" s="1375">
        <v>5496</v>
      </c>
      <c r="S58" s="1375">
        <v>5644</v>
      </c>
      <c r="T58" s="1375">
        <v>5715</v>
      </c>
      <c r="U58" s="1377"/>
      <c r="V58" s="1377"/>
      <c r="W58" s="1376">
        <f t="shared" si="3"/>
        <v>18</v>
      </c>
      <c r="X58" s="1387">
        <f>ROUND(T58/Q$64,2)</f>
        <v>1.35</v>
      </c>
    </row>
    <row r="59" spans="1:24" x14ac:dyDescent="0.2">
      <c r="A59" s="1369"/>
      <c r="B59" s="1374" t="s">
        <v>175</v>
      </c>
      <c r="C59" s="1375">
        <v>3276</v>
      </c>
      <c r="D59" s="1375">
        <v>3517</v>
      </c>
      <c r="E59" s="1375">
        <v>3744</v>
      </c>
      <c r="F59" s="1375">
        <v>3983</v>
      </c>
      <c r="G59" s="1375">
        <v>4231</v>
      </c>
      <c r="H59" s="1375">
        <v>4467</v>
      </c>
      <c r="I59" s="1375">
        <v>4702</v>
      </c>
      <c r="J59" s="1375">
        <v>4820</v>
      </c>
      <c r="K59" s="1375">
        <v>4934</v>
      </c>
      <c r="L59" s="1375">
        <v>5052</v>
      </c>
      <c r="M59" s="1375">
        <v>5200</v>
      </c>
      <c r="N59" s="1375">
        <v>5349</v>
      </c>
      <c r="O59" s="1375">
        <v>5496</v>
      </c>
      <c r="P59" s="1375">
        <v>5644</v>
      </c>
      <c r="Q59" s="1375">
        <v>5794</v>
      </c>
      <c r="R59" s="1375">
        <v>5951</v>
      </c>
      <c r="S59" s="1375">
        <v>6111</v>
      </c>
      <c r="T59" s="1375">
        <v>6276</v>
      </c>
      <c r="U59" s="1377"/>
      <c r="V59" s="1377"/>
      <c r="W59" s="1376">
        <f>COUNTA(C59:V59)</f>
        <v>18</v>
      </c>
      <c r="X59" s="1387">
        <f>ROUND(T59/Q$64,2)</f>
        <v>1.48</v>
      </c>
    </row>
    <row r="60" spans="1:24" x14ac:dyDescent="0.2">
      <c r="A60" s="1369"/>
      <c r="B60" s="397" t="s">
        <v>216</v>
      </c>
      <c r="C60" s="1377">
        <v>1594.2</v>
      </c>
      <c r="D60" s="1377">
        <v>1610</v>
      </c>
      <c r="E60" s="1377">
        <v>1677</v>
      </c>
      <c r="F60" s="1377">
        <v>1707</v>
      </c>
      <c r="G60" s="1377">
        <v>1742</v>
      </c>
      <c r="H60" s="1377">
        <v>1778</v>
      </c>
      <c r="I60" s="1377">
        <v>1825</v>
      </c>
      <c r="J60" s="1377"/>
      <c r="K60" s="1378"/>
      <c r="L60" s="1378"/>
      <c r="M60" s="1378"/>
      <c r="N60" s="1378"/>
      <c r="O60" s="1378"/>
      <c r="P60" s="1378"/>
      <c r="Q60" s="1378"/>
      <c r="R60" s="1378"/>
      <c r="S60" s="1378"/>
      <c r="T60" s="1378"/>
      <c r="U60" s="1378"/>
      <c r="V60" s="1377"/>
      <c r="W60" s="1376">
        <f t="shared" si="3"/>
        <v>7</v>
      </c>
      <c r="X60" s="1387">
        <f>ROUND(I60/Q$64,2)</f>
        <v>0.43</v>
      </c>
    </row>
    <row r="61" spans="1:24" x14ac:dyDescent="0.2">
      <c r="A61" s="1369"/>
      <c r="B61" s="1372" t="s">
        <v>217</v>
      </c>
      <c r="C61" s="1377">
        <v>1594.2</v>
      </c>
      <c r="D61" s="1377">
        <v>1644</v>
      </c>
      <c r="E61" s="1377">
        <v>1707</v>
      </c>
      <c r="F61" s="1377">
        <v>1778</v>
      </c>
      <c r="G61" s="1377">
        <v>1825</v>
      </c>
      <c r="H61" s="1377">
        <v>1878</v>
      </c>
      <c r="I61" s="1377">
        <v>1944</v>
      </c>
      <c r="J61" s="1377">
        <v>2006</v>
      </c>
      <c r="K61" s="1378"/>
      <c r="L61" s="1378"/>
      <c r="M61" s="1378"/>
      <c r="N61" s="1378"/>
      <c r="O61" s="1378"/>
      <c r="P61" s="1378"/>
      <c r="Q61" s="1378"/>
      <c r="R61" s="1378"/>
      <c r="S61" s="1378"/>
      <c r="T61" s="1378"/>
      <c r="U61" s="1378"/>
      <c r="V61" s="1377"/>
      <c r="W61" s="1376">
        <f t="shared" si="3"/>
        <v>8</v>
      </c>
      <c r="X61" s="1387">
        <f>ROUND(J61/Q$64,2)</f>
        <v>0.47</v>
      </c>
    </row>
    <row r="62" spans="1:24" x14ac:dyDescent="0.2">
      <c r="A62" s="1369"/>
      <c r="B62" s="1372" t="s">
        <v>218</v>
      </c>
      <c r="C62" s="1377">
        <v>1594.2</v>
      </c>
      <c r="D62" s="1377">
        <v>1707</v>
      </c>
      <c r="E62" s="1377">
        <v>1778</v>
      </c>
      <c r="F62" s="1377">
        <v>1878</v>
      </c>
      <c r="G62" s="1377">
        <v>1944</v>
      </c>
      <c r="H62" s="1377">
        <v>2006</v>
      </c>
      <c r="I62" s="1377">
        <v>2067</v>
      </c>
      <c r="J62" s="1377"/>
      <c r="K62" s="1378"/>
      <c r="L62" s="1378"/>
      <c r="M62" s="1378"/>
      <c r="N62" s="1378"/>
      <c r="O62" s="1378"/>
      <c r="P62" s="1378"/>
      <c r="Q62" s="1378"/>
      <c r="R62" s="1378"/>
      <c r="S62" s="1378"/>
      <c r="T62" s="1378"/>
      <c r="U62" s="1378"/>
      <c r="V62" s="1377"/>
      <c r="W62" s="1376">
        <f t="shared" si="3"/>
        <v>7</v>
      </c>
      <c r="X62" s="1387">
        <f>ROUND(I62/Q$64,2)</f>
        <v>0.49</v>
      </c>
    </row>
    <row r="63" spans="1:24" x14ac:dyDescent="0.2">
      <c r="A63" s="1369"/>
      <c r="B63" s="1374" t="s">
        <v>990</v>
      </c>
      <c r="C63" s="1375">
        <v>2563</v>
      </c>
      <c r="D63" s="1375">
        <v>2638</v>
      </c>
      <c r="E63" s="1375">
        <v>2715</v>
      </c>
      <c r="F63" s="1375">
        <v>2795</v>
      </c>
      <c r="G63" s="1375">
        <v>2877</v>
      </c>
      <c r="H63" s="1375">
        <v>2962</v>
      </c>
      <c r="I63" s="1375">
        <v>3049</v>
      </c>
      <c r="J63" s="1375">
        <v>3139</v>
      </c>
      <c r="K63" s="1375">
        <v>3231</v>
      </c>
      <c r="L63" s="1375">
        <v>3326</v>
      </c>
      <c r="M63" s="1375">
        <v>3424</v>
      </c>
      <c r="N63" s="1375">
        <v>3524</v>
      </c>
      <c r="O63" s="1375">
        <v>3629</v>
      </c>
      <c r="P63" s="1375">
        <v>3735</v>
      </c>
      <c r="Q63" s="1375">
        <v>3875</v>
      </c>
      <c r="R63" s="1378"/>
      <c r="S63" s="1378"/>
      <c r="T63" s="1378"/>
      <c r="U63" s="1378"/>
      <c r="V63" s="1377"/>
      <c r="W63" s="1376">
        <f t="shared" si="3"/>
        <v>15</v>
      </c>
      <c r="X63" s="1387">
        <f>ROUND(Q63/Q$64,2)</f>
        <v>0.92</v>
      </c>
    </row>
    <row r="64" spans="1:24" x14ac:dyDescent="0.2">
      <c r="A64" s="1369"/>
      <c r="B64" s="1374" t="s">
        <v>991</v>
      </c>
      <c r="C64" s="1375">
        <v>2639</v>
      </c>
      <c r="D64" s="1375">
        <v>2729</v>
      </c>
      <c r="E64" s="1375">
        <v>2821</v>
      </c>
      <c r="F64" s="1375">
        <v>2916</v>
      </c>
      <c r="G64" s="1375">
        <v>3015</v>
      </c>
      <c r="H64" s="1375">
        <v>3117</v>
      </c>
      <c r="I64" s="1375">
        <v>3222</v>
      </c>
      <c r="J64" s="1375">
        <v>3331</v>
      </c>
      <c r="K64" s="1375">
        <v>3443</v>
      </c>
      <c r="L64" s="1375">
        <v>3560</v>
      </c>
      <c r="M64" s="1375">
        <v>3680</v>
      </c>
      <c r="N64" s="1375">
        <v>3805</v>
      </c>
      <c r="O64" s="1375">
        <v>3933</v>
      </c>
      <c r="P64" s="1375">
        <v>4066</v>
      </c>
      <c r="Q64" s="1375">
        <v>4228</v>
      </c>
      <c r="R64" s="1378"/>
      <c r="S64" s="1378"/>
      <c r="T64" s="1378"/>
      <c r="U64" s="1378"/>
      <c r="V64" s="1377"/>
      <c r="W64" s="1376">
        <f t="shared" si="3"/>
        <v>15</v>
      </c>
      <c r="X64" s="1387">
        <f>ROUND(Q64/Q$64,2)</f>
        <v>1</v>
      </c>
    </row>
    <row r="65" spans="1:24" x14ac:dyDescent="0.2">
      <c r="A65" s="1369"/>
      <c r="B65" s="1374" t="s">
        <v>992</v>
      </c>
      <c r="C65" s="1375">
        <v>2691</v>
      </c>
      <c r="D65" s="1375">
        <v>2806</v>
      </c>
      <c r="E65" s="1375">
        <v>2927</v>
      </c>
      <c r="F65" s="1375">
        <v>3052</v>
      </c>
      <c r="G65" s="1375">
        <v>3184</v>
      </c>
      <c r="H65" s="1375">
        <v>3321</v>
      </c>
      <c r="I65" s="1375">
        <v>3463</v>
      </c>
      <c r="J65" s="1375">
        <v>3613</v>
      </c>
      <c r="K65" s="1375">
        <v>3768</v>
      </c>
      <c r="L65" s="1375">
        <v>3930</v>
      </c>
      <c r="M65" s="1375">
        <v>4099</v>
      </c>
      <c r="N65" s="1375">
        <v>4275</v>
      </c>
      <c r="O65" s="1375">
        <v>4460</v>
      </c>
      <c r="P65" s="1375">
        <v>4651</v>
      </c>
      <c r="Q65" s="1375">
        <v>4851</v>
      </c>
      <c r="R65" s="1378"/>
      <c r="S65" s="1378"/>
      <c r="T65" s="1378"/>
      <c r="U65" s="1378"/>
      <c r="V65" s="1377"/>
      <c r="W65" s="1376">
        <f t="shared" si="3"/>
        <v>15</v>
      </c>
      <c r="X65" s="1387">
        <f>ROUND(Q65/Q$64,2)</f>
        <v>1.1499999999999999</v>
      </c>
    </row>
    <row r="66" spans="1:24" x14ac:dyDescent="0.2">
      <c r="A66" s="1369"/>
      <c r="B66" s="1374" t="s">
        <v>993</v>
      </c>
      <c r="C66" s="1375">
        <v>2691</v>
      </c>
      <c r="D66" s="1375">
        <v>2806</v>
      </c>
      <c r="E66" s="1375">
        <v>2961</v>
      </c>
      <c r="F66" s="1375">
        <v>3124</v>
      </c>
      <c r="G66" s="1375">
        <v>3288</v>
      </c>
      <c r="H66" s="1375">
        <v>3459</v>
      </c>
      <c r="I66" s="1375">
        <v>3637</v>
      </c>
      <c r="J66" s="1375">
        <v>3817</v>
      </c>
      <c r="K66" s="1375">
        <v>4007</v>
      </c>
      <c r="L66" s="1375">
        <v>4204</v>
      </c>
      <c r="M66" s="1375">
        <v>4406</v>
      </c>
      <c r="N66" s="1375">
        <v>4616</v>
      </c>
      <c r="O66" s="1375">
        <v>4833</v>
      </c>
      <c r="P66" s="1375">
        <v>5055</v>
      </c>
      <c r="Q66" s="1375">
        <v>5294</v>
      </c>
      <c r="R66" s="1378"/>
      <c r="S66" s="1378"/>
      <c r="T66" s="1378"/>
      <c r="U66" s="1378"/>
      <c r="V66" s="1377"/>
      <c r="W66" s="1376">
        <f t="shared" si="3"/>
        <v>15</v>
      </c>
      <c r="X66" s="1387">
        <f>ROUND(Q66/Q$64,2)</f>
        <v>1.25</v>
      </c>
    </row>
    <row r="67" spans="1:24" x14ac:dyDescent="0.2">
      <c r="A67" s="1369"/>
      <c r="B67" s="1374" t="s">
        <v>994</v>
      </c>
      <c r="C67" s="1375">
        <v>3392</v>
      </c>
      <c r="D67" s="1375">
        <v>3519</v>
      </c>
      <c r="E67" s="1375">
        <v>3633</v>
      </c>
      <c r="F67" s="1375">
        <v>3861</v>
      </c>
      <c r="G67" s="1375">
        <v>4114</v>
      </c>
      <c r="H67" s="1375">
        <v>4273</v>
      </c>
      <c r="I67" s="1375">
        <v>4435</v>
      </c>
      <c r="J67" s="1375">
        <v>4596</v>
      </c>
      <c r="K67" s="1375">
        <v>4758</v>
      </c>
      <c r="L67" s="1375">
        <v>4918</v>
      </c>
      <c r="M67" s="1375">
        <v>5081</v>
      </c>
      <c r="N67" s="1375">
        <v>5243</v>
      </c>
      <c r="O67" s="1375">
        <v>5405</v>
      </c>
      <c r="P67" s="1375">
        <v>5566</v>
      </c>
      <c r="Q67" s="1375">
        <v>5732</v>
      </c>
      <c r="R67" s="1378"/>
      <c r="S67" s="1378"/>
      <c r="T67" s="1378"/>
      <c r="U67" s="1378"/>
      <c r="V67" s="1377"/>
      <c r="W67" s="1376">
        <f t="shared" si="3"/>
        <v>15</v>
      </c>
      <c r="X67" s="1387">
        <f>ROUND(Q67/Q$64,2)</f>
        <v>1.36</v>
      </c>
    </row>
    <row r="68" spans="1:24" x14ac:dyDescent="0.2">
      <c r="A68" s="1369"/>
      <c r="B68" s="1372" t="s">
        <v>184</v>
      </c>
      <c r="C68" s="1377">
        <v>1218</v>
      </c>
      <c r="D68" s="1379"/>
      <c r="E68" s="1379"/>
      <c r="F68" s="1379"/>
      <c r="G68" s="1379"/>
      <c r="H68" s="1379"/>
      <c r="I68" s="1379"/>
      <c r="J68" s="1379"/>
      <c r="K68" s="1379"/>
      <c r="L68" s="1379"/>
      <c r="M68" s="1379"/>
      <c r="N68" s="1379"/>
      <c r="O68" s="1379"/>
      <c r="P68" s="1379"/>
      <c r="Q68" s="1379"/>
      <c r="R68" s="1378"/>
      <c r="S68" s="1380"/>
      <c r="T68" s="1380"/>
      <c r="U68" s="1380"/>
      <c r="V68" s="1379"/>
      <c r="W68" s="1376">
        <f t="shared" si="3"/>
        <v>1</v>
      </c>
      <c r="X68" s="1387">
        <f>ROUND(C68/Q$64,2)</f>
        <v>0.28999999999999998</v>
      </c>
    </row>
    <row r="69" spans="1:24" x14ac:dyDescent="0.2">
      <c r="A69" s="1369"/>
      <c r="B69" s="1372" t="s">
        <v>185</v>
      </c>
      <c r="C69" s="1377">
        <v>1262.5</v>
      </c>
      <c r="D69" s="1379"/>
      <c r="E69" s="1379"/>
      <c r="F69" s="1379"/>
      <c r="G69" s="1379"/>
      <c r="H69" s="1379"/>
      <c r="I69" s="1379"/>
      <c r="J69" s="1379"/>
      <c r="K69" s="1379"/>
      <c r="L69" s="1379"/>
      <c r="M69" s="1379"/>
      <c r="N69" s="1379"/>
      <c r="O69" s="1379"/>
      <c r="P69" s="1379"/>
      <c r="Q69" s="1379"/>
      <c r="R69" s="1378"/>
      <c r="S69" s="1380"/>
      <c r="T69" s="1380"/>
      <c r="U69" s="1380"/>
      <c r="V69" s="1379"/>
      <c r="W69" s="1376">
        <f t="shared" si="3"/>
        <v>1</v>
      </c>
      <c r="X69" s="1387">
        <f>ROUND(C69/Q$64,2)</f>
        <v>0.3</v>
      </c>
    </row>
    <row r="70" spans="1:24" x14ac:dyDescent="0.2">
      <c r="A70" s="1369"/>
      <c r="B70" s="1381" t="s">
        <v>215</v>
      </c>
      <c r="C70" s="1375">
        <v>2888</v>
      </c>
      <c r="D70" s="1375">
        <v>2999</v>
      </c>
      <c r="E70" s="1375">
        <v>3113</v>
      </c>
      <c r="F70" s="1375">
        <v>3223</v>
      </c>
      <c r="G70" s="1375">
        <v>3334</v>
      </c>
      <c r="H70" s="1375">
        <v>3447</v>
      </c>
      <c r="I70" s="1375">
        <v>3559</v>
      </c>
      <c r="J70" s="1375">
        <v>3671</v>
      </c>
      <c r="K70" s="1375">
        <v>3781</v>
      </c>
      <c r="L70" s="1375">
        <v>3893</v>
      </c>
      <c r="M70" s="1375">
        <v>4007</v>
      </c>
      <c r="N70" s="1375"/>
      <c r="O70" s="1375"/>
      <c r="P70" s="1375"/>
      <c r="Q70" s="1375"/>
      <c r="R70" s="1378"/>
      <c r="S70" s="1378"/>
      <c r="T70" s="1378"/>
      <c r="U70" s="1378"/>
      <c r="V70" s="1377"/>
      <c r="W70" s="1376">
        <f t="shared" si="3"/>
        <v>11</v>
      </c>
      <c r="X70" s="1387">
        <f>ROUND(M70/Q$64,2)</f>
        <v>0.95</v>
      </c>
    </row>
    <row r="71" spans="1:24" x14ac:dyDescent="0.2">
      <c r="A71" s="1369"/>
      <c r="B71" s="1381" t="s">
        <v>187</v>
      </c>
      <c r="C71" s="1375">
        <v>2999</v>
      </c>
      <c r="D71" s="1375">
        <v>3223</v>
      </c>
      <c r="E71" s="1375">
        <v>3447</v>
      </c>
      <c r="F71" s="1375">
        <v>3559</v>
      </c>
      <c r="G71" s="1375">
        <v>3671</v>
      </c>
      <c r="H71" s="1375">
        <v>3781</v>
      </c>
      <c r="I71" s="1375">
        <v>3893</v>
      </c>
      <c r="J71" s="1375">
        <v>4007</v>
      </c>
      <c r="K71" s="1375">
        <v>4118</v>
      </c>
      <c r="L71" s="1375">
        <v>4231</v>
      </c>
      <c r="M71" s="1375"/>
      <c r="N71" s="1375"/>
      <c r="O71" s="1375"/>
      <c r="P71" s="1375"/>
      <c r="Q71" s="1375"/>
      <c r="R71" s="1378"/>
      <c r="S71" s="1378"/>
      <c r="T71" s="1378"/>
      <c r="U71" s="1378"/>
      <c r="V71" s="1377"/>
      <c r="W71" s="1376">
        <f t="shared" si="3"/>
        <v>10</v>
      </c>
      <c r="X71" s="1387">
        <f>ROUND(L71/Q$64,2)</f>
        <v>1</v>
      </c>
    </row>
    <row r="72" spans="1:24" x14ac:dyDescent="0.2">
      <c r="A72" s="1369"/>
      <c r="B72" s="1381" t="s">
        <v>188</v>
      </c>
      <c r="C72" s="1375">
        <v>2999</v>
      </c>
      <c r="D72" s="1375">
        <v>3223</v>
      </c>
      <c r="E72" s="1375">
        <v>3447</v>
      </c>
      <c r="F72" s="1375">
        <v>3559</v>
      </c>
      <c r="G72" s="1375">
        <v>3671</v>
      </c>
      <c r="H72" s="1375">
        <v>3781</v>
      </c>
      <c r="I72" s="1375">
        <v>3893</v>
      </c>
      <c r="J72" s="1375">
        <v>4007</v>
      </c>
      <c r="K72" s="1375">
        <v>4118</v>
      </c>
      <c r="L72" s="1375">
        <v>4231</v>
      </c>
      <c r="M72" s="1375">
        <v>4344</v>
      </c>
      <c r="N72" s="1375"/>
      <c r="O72" s="1375"/>
      <c r="P72" s="1375"/>
      <c r="Q72" s="1375"/>
      <c r="R72" s="1378"/>
      <c r="S72" s="1378"/>
      <c r="T72" s="1378"/>
      <c r="U72" s="1378"/>
      <c r="V72" s="1377"/>
      <c r="W72" s="1376">
        <f t="shared" si="3"/>
        <v>11</v>
      </c>
      <c r="X72" s="1387">
        <f>ROUND(M72/Q$64,2)</f>
        <v>1.03</v>
      </c>
    </row>
    <row r="73" spans="1:24" x14ac:dyDescent="0.2">
      <c r="A73" s="1369"/>
      <c r="B73" s="1381" t="s">
        <v>995</v>
      </c>
      <c r="C73" s="1375">
        <v>3113</v>
      </c>
      <c r="D73" s="1375">
        <v>3447</v>
      </c>
      <c r="E73" s="1375">
        <v>3671</v>
      </c>
      <c r="F73" s="1375">
        <v>3893</v>
      </c>
      <c r="G73" s="1375">
        <v>4118</v>
      </c>
      <c r="H73" s="1375">
        <v>4231</v>
      </c>
      <c r="I73" s="1375">
        <v>4344</v>
      </c>
      <c r="J73" s="1375">
        <v>4454</v>
      </c>
      <c r="K73" s="1375">
        <v>4566</v>
      </c>
      <c r="L73" s="1375">
        <v>4676</v>
      </c>
      <c r="M73" s="1375">
        <v>4791</v>
      </c>
      <c r="N73" s="1375">
        <v>4902</v>
      </c>
      <c r="O73" s="1375">
        <v>5014</v>
      </c>
      <c r="P73" s="1375"/>
      <c r="Q73" s="1375"/>
      <c r="R73" s="1378"/>
      <c r="S73" s="1378"/>
      <c r="T73" s="1378"/>
      <c r="U73" s="1378"/>
      <c r="V73" s="1377"/>
      <c r="W73" s="1376">
        <f t="shared" si="3"/>
        <v>13</v>
      </c>
      <c r="X73" s="1387">
        <f>ROUND(O73/Q$64,2)</f>
        <v>1.19</v>
      </c>
    </row>
    <row r="74" spans="1:24" x14ac:dyDescent="0.2">
      <c r="A74" s="1369"/>
      <c r="B74" s="1381" t="s">
        <v>189</v>
      </c>
      <c r="C74" s="1375">
        <v>3113</v>
      </c>
      <c r="D74" s="1375">
        <v>3447</v>
      </c>
      <c r="E74" s="1375">
        <v>3671</v>
      </c>
      <c r="F74" s="1375">
        <v>3893</v>
      </c>
      <c r="G74" s="1375">
        <v>4118</v>
      </c>
      <c r="H74" s="1375">
        <v>4231</v>
      </c>
      <c r="I74" s="1375">
        <v>4344</v>
      </c>
      <c r="J74" s="1375">
        <v>4454</v>
      </c>
      <c r="K74" s="1375">
        <v>4566</v>
      </c>
      <c r="L74" s="1375">
        <v>4676</v>
      </c>
      <c r="M74" s="1375">
        <v>4791</v>
      </c>
      <c r="N74" s="1375">
        <v>4902</v>
      </c>
      <c r="O74" s="1375">
        <v>5014</v>
      </c>
      <c r="P74" s="1375">
        <v>5124</v>
      </c>
      <c r="Q74" s="1375">
        <v>5236</v>
      </c>
      <c r="R74" s="1378"/>
      <c r="S74" s="1378"/>
      <c r="T74" s="1378"/>
      <c r="U74" s="1378"/>
      <c r="V74" s="1377"/>
      <c r="W74" s="1376">
        <f t="shared" si="3"/>
        <v>15</v>
      </c>
      <c r="X74" s="1387">
        <f>ROUND(Q74/Q$64,2)</f>
        <v>1.24</v>
      </c>
    </row>
    <row r="75" spans="1:24" x14ac:dyDescent="0.2">
      <c r="A75" s="1369"/>
      <c r="B75" s="1372">
        <v>1</v>
      </c>
      <c r="C75" s="1377">
        <v>1594.2</v>
      </c>
      <c r="D75" s="1377">
        <v>1610</v>
      </c>
      <c r="E75" s="1375">
        <v>1677</v>
      </c>
      <c r="F75" s="1375">
        <v>1707</v>
      </c>
      <c r="G75" s="1375">
        <v>1742</v>
      </c>
      <c r="H75" s="1375">
        <v>1778</v>
      </c>
      <c r="I75" s="1375">
        <v>1825</v>
      </c>
      <c r="J75" s="1375"/>
      <c r="K75" s="1375"/>
      <c r="L75" s="1375"/>
      <c r="M75" s="1375"/>
      <c r="N75" s="1375"/>
      <c r="O75" s="1375"/>
      <c r="P75" s="1375"/>
      <c r="Q75" s="1375"/>
      <c r="R75" s="1375"/>
      <c r="S75" s="1375"/>
      <c r="T75" s="1375"/>
      <c r="U75" s="1378"/>
      <c r="V75" s="1377"/>
      <c r="W75" s="1376">
        <f t="shared" si="3"/>
        <v>7</v>
      </c>
      <c r="X75" s="1387">
        <f>ROUND(I75/Q$64,2)</f>
        <v>0.43</v>
      </c>
    </row>
    <row r="76" spans="1:24" x14ac:dyDescent="0.2">
      <c r="A76" s="1369"/>
      <c r="B76" s="1372">
        <v>2</v>
      </c>
      <c r="C76" s="1377">
        <v>1594.2</v>
      </c>
      <c r="D76" s="1375">
        <v>1644</v>
      </c>
      <c r="E76" s="1375">
        <v>1707</v>
      </c>
      <c r="F76" s="1375">
        <v>1778</v>
      </c>
      <c r="G76" s="1375">
        <v>1825</v>
      </c>
      <c r="H76" s="1375">
        <v>1878</v>
      </c>
      <c r="I76" s="1375">
        <v>1944</v>
      </c>
      <c r="J76" s="1375">
        <v>2006</v>
      </c>
      <c r="K76" s="1375"/>
      <c r="L76" s="1375"/>
      <c r="M76" s="1375"/>
      <c r="N76" s="1375"/>
      <c r="O76" s="1375"/>
      <c r="P76" s="1375"/>
      <c r="Q76" s="1375"/>
      <c r="R76" s="1375"/>
      <c r="S76" s="1375"/>
      <c r="T76" s="1375"/>
      <c r="U76" s="1378"/>
      <c r="V76" s="1377"/>
      <c r="W76" s="1376">
        <f t="shared" si="3"/>
        <v>8</v>
      </c>
      <c r="X76" s="1387">
        <f>ROUND(J76/Q$64,2)</f>
        <v>0.47</v>
      </c>
    </row>
    <row r="77" spans="1:24" x14ac:dyDescent="0.2">
      <c r="A77" s="1369"/>
      <c r="B77" s="1372">
        <v>3</v>
      </c>
      <c r="C77" s="1377">
        <v>1594.2</v>
      </c>
      <c r="D77" s="1375">
        <v>1707</v>
      </c>
      <c r="E77" s="1375">
        <v>1778</v>
      </c>
      <c r="F77" s="1375">
        <v>1878</v>
      </c>
      <c r="G77" s="1375">
        <v>1944</v>
      </c>
      <c r="H77" s="1375">
        <v>2006</v>
      </c>
      <c r="I77" s="1375">
        <v>2067</v>
      </c>
      <c r="J77" s="1375">
        <v>2126</v>
      </c>
      <c r="K77" s="1375">
        <v>2185</v>
      </c>
      <c r="L77" s="1375"/>
      <c r="M77" s="1375"/>
      <c r="N77" s="1375"/>
      <c r="O77" s="1375"/>
      <c r="P77" s="1375"/>
      <c r="Q77" s="1375"/>
      <c r="R77" s="1375"/>
      <c r="S77" s="1375"/>
      <c r="T77" s="1375"/>
      <c r="U77" s="1378"/>
      <c r="V77" s="1377"/>
      <c r="W77" s="1376">
        <f t="shared" si="3"/>
        <v>9</v>
      </c>
      <c r="X77" s="1387">
        <f>ROUND(K77/Q$64,2)</f>
        <v>0.52</v>
      </c>
    </row>
    <row r="78" spans="1:24" x14ac:dyDescent="0.2">
      <c r="A78" s="1369"/>
      <c r="B78" s="1372">
        <v>4</v>
      </c>
      <c r="C78" s="1377">
        <v>1610</v>
      </c>
      <c r="D78" s="1375">
        <v>1677</v>
      </c>
      <c r="E78" s="1375">
        <v>1742</v>
      </c>
      <c r="F78" s="1375">
        <v>1825</v>
      </c>
      <c r="G78" s="1375">
        <v>1944</v>
      </c>
      <c r="H78" s="1375">
        <v>2006</v>
      </c>
      <c r="I78" s="1375">
        <v>2067</v>
      </c>
      <c r="J78" s="1375">
        <v>2126</v>
      </c>
      <c r="K78" s="1375">
        <v>2185</v>
      </c>
      <c r="L78" s="1375">
        <v>2241</v>
      </c>
      <c r="M78" s="1375">
        <v>2298</v>
      </c>
      <c r="N78" s="1375"/>
      <c r="O78" s="1375"/>
      <c r="P78" s="1375"/>
      <c r="Q78" s="1375"/>
      <c r="R78" s="1375"/>
      <c r="S78" s="1375"/>
      <c r="T78" s="1375"/>
      <c r="U78" s="1378"/>
      <c r="V78" s="1377"/>
      <c r="W78" s="1376">
        <f t="shared" si="3"/>
        <v>11</v>
      </c>
      <c r="X78" s="1387">
        <f>ROUND(M78/Q$64,2)</f>
        <v>0.54</v>
      </c>
    </row>
    <row r="79" spans="1:24" x14ac:dyDescent="0.2">
      <c r="A79" s="1369"/>
      <c r="B79" s="1372">
        <v>5</v>
      </c>
      <c r="C79" s="1375">
        <v>1644</v>
      </c>
      <c r="D79" s="1375">
        <v>1677</v>
      </c>
      <c r="E79" s="1375">
        <v>1778</v>
      </c>
      <c r="F79" s="1375">
        <v>1878</v>
      </c>
      <c r="G79" s="1375">
        <v>2006</v>
      </c>
      <c r="H79" s="1375">
        <v>2067</v>
      </c>
      <c r="I79" s="1375">
        <v>2126</v>
      </c>
      <c r="J79" s="1375">
        <v>2185</v>
      </c>
      <c r="K79" s="1375">
        <v>2241</v>
      </c>
      <c r="L79" s="1375">
        <v>2298</v>
      </c>
      <c r="M79" s="1375">
        <v>2353</v>
      </c>
      <c r="N79" s="1375">
        <v>2416</v>
      </c>
      <c r="O79" s="1375"/>
      <c r="P79" s="1375"/>
      <c r="Q79" s="1375"/>
      <c r="R79" s="1375"/>
      <c r="S79" s="1375"/>
      <c r="T79" s="1375"/>
      <c r="U79" s="1378"/>
      <c r="V79" s="1377"/>
      <c r="W79" s="1376">
        <f t="shared" si="3"/>
        <v>12</v>
      </c>
      <c r="X79" s="1387">
        <f>ROUND(N79/Q$64,2)</f>
        <v>0.56999999999999995</v>
      </c>
    </row>
    <row r="80" spans="1:24" x14ac:dyDescent="0.2">
      <c r="A80" s="1369"/>
      <c r="B80" s="1372">
        <v>6</v>
      </c>
      <c r="C80" s="1375">
        <v>1707</v>
      </c>
      <c r="D80" s="1375">
        <v>1778</v>
      </c>
      <c r="E80" s="1375">
        <v>2006</v>
      </c>
      <c r="F80" s="1375">
        <v>2126</v>
      </c>
      <c r="G80" s="1375">
        <v>2185</v>
      </c>
      <c r="H80" s="1375">
        <v>2241</v>
      </c>
      <c r="I80" s="1375">
        <v>2298</v>
      </c>
      <c r="J80" s="1375">
        <v>2353</v>
      </c>
      <c r="K80" s="1375">
        <v>2416</v>
      </c>
      <c r="L80" s="1375">
        <v>2475</v>
      </c>
      <c r="M80" s="1375">
        <v>2531</v>
      </c>
      <c r="N80" s="1375"/>
      <c r="O80" s="1375"/>
      <c r="P80" s="1375"/>
      <c r="Q80" s="1375"/>
      <c r="R80" s="1375"/>
      <c r="S80" s="1375"/>
      <c r="T80" s="1375"/>
      <c r="U80" s="1378"/>
      <c r="V80" s="1377"/>
      <c r="W80" s="1376">
        <f t="shared" si="3"/>
        <v>11</v>
      </c>
      <c r="X80" s="1387">
        <f>ROUND(M80/Q$64,2)</f>
        <v>0.6</v>
      </c>
    </row>
    <row r="81" spans="1:24" x14ac:dyDescent="0.2">
      <c r="A81" s="1369"/>
      <c r="B81" s="1372">
        <v>7</v>
      </c>
      <c r="C81" s="1375">
        <v>1825</v>
      </c>
      <c r="D81" s="1375">
        <v>1878</v>
      </c>
      <c r="E81" s="1375">
        <v>2006</v>
      </c>
      <c r="F81" s="1375">
        <v>2241</v>
      </c>
      <c r="G81" s="1375">
        <v>2353</v>
      </c>
      <c r="H81" s="1375">
        <v>2416</v>
      </c>
      <c r="I81" s="1375">
        <v>2475</v>
      </c>
      <c r="J81" s="1375">
        <v>2531</v>
      </c>
      <c r="K81" s="1375">
        <v>2590</v>
      </c>
      <c r="L81" s="1375">
        <v>2653</v>
      </c>
      <c r="M81" s="1375">
        <v>2719</v>
      </c>
      <c r="N81" s="1375">
        <v>2791</v>
      </c>
      <c r="O81" s="1375"/>
      <c r="P81" s="1375"/>
      <c r="Q81" s="1375"/>
      <c r="R81" s="1375"/>
      <c r="S81" s="1375"/>
      <c r="T81" s="1375"/>
      <c r="U81" s="1378"/>
      <c r="V81" s="1377"/>
      <c r="W81" s="1376">
        <f t="shared" si="3"/>
        <v>12</v>
      </c>
      <c r="X81" s="1387">
        <f>ROUND(N81/Q$64,2)</f>
        <v>0.66</v>
      </c>
    </row>
    <row r="82" spans="1:24" x14ac:dyDescent="0.2">
      <c r="A82" s="1369"/>
      <c r="B82" s="1372">
        <v>8</v>
      </c>
      <c r="C82" s="1375">
        <v>2067</v>
      </c>
      <c r="D82" s="1375">
        <v>2126</v>
      </c>
      <c r="E82" s="1375">
        <v>2241</v>
      </c>
      <c r="F82" s="1375">
        <v>2475</v>
      </c>
      <c r="G82" s="1375">
        <v>2590</v>
      </c>
      <c r="H82" s="1375">
        <v>2719</v>
      </c>
      <c r="I82" s="1375">
        <v>2791</v>
      </c>
      <c r="J82" s="1375">
        <v>2857</v>
      </c>
      <c r="K82" s="1375">
        <v>2916</v>
      </c>
      <c r="L82" s="1375">
        <v>2979</v>
      </c>
      <c r="M82" s="1375">
        <v>3043</v>
      </c>
      <c r="N82" s="1375">
        <v>3102</v>
      </c>
      <c r="O82" s="1375">
        <v>3157</v>
      </c>
      <c r="P82" s="1375"/>
      <c r="Q82" s="1375"/>
      <c r="R82" s="1375"/>
      <c r="S82" s="1375"/>
      <c r="T82" s="1375"/>
      <c r="U82" s="1378"/>
      <c r="V82" s="1377"/>
      <c r="W82" s="1376">
        <f t="shared" si="3"/>
        <v>13</v>
      </c>
      <c r="X82" s="1387">
        <f>ROUND(O82/Q$64,2)</f>
        <v>0.75</v>
      </c>
    </row>
    <row r="83" spans="1:24" x14ac:dyDescent="0.2">
      <c r="A83" s="1369"/>
      <c r="B83" s="1372">
        <v>9</v>
      </c>
      <c r="C83" s="1375">
        <v>2394</v>
      </c>
      <c r="D83" s="1375">
        <v>2516</v>
      </c>
      <c r="E83" s="1375">
        <v>2762</v>
      </c>
      <c r="F83" s="1375">
        <v>2903</v>
      </c>
      <c r="G83" s="1375">
        <v>3025</v>
      </c>
      <c r="H83" s="1375">
        <v>3149</v>
      </c>
      <c r="I83" s="1375">
        <v>3266</v>
      </c>
      <c r="J83" s="1375">
        <v>3383</v>
      </c>
      <c r="K83" s="1375">
        <v>3510</v>
      </c>
      <c r="L83" s="1375">
        <v>3622</v>
      </c>
      <c r="M83" s="1375"/>
      <c r="N83" s="1375"/>
      <c r="O83" s="1375"/>
      <c r="P83" s="1375"/>
      <c r="Q83" s="1375"/>
      <c r="R83" s="1375"/>
      <c r="S83" s="1375"/>
      <c r="T83" s="1375"/>
      <c r="U83" s="1378"/>
      <c r="V83" s="1377"/>
      <c r="W83" s="1376">
        <f t="shared" si="3"/>
        <v>10</v>
      </c>
      <c r="X83" s="1387">
        <f>ROUND(L83/Q$64,2)</f>
        <v>0.86</v>
      </c>
    </row>
    <row r="84" spans="1:24" x14ac:dyDescent="0.2">
      <c r="A84" s="1369"/>
      <c r="B84" s="1372">
        <v>10</v>
      </c>
      <c r="C84" s="1375">
        <v>2377</v>
      </c>
      <c r="D84" s="1375">
        <v>2616</v>
      </c>
      <c r="E84" s="1375">
        <v>2745</v>
      </c>
      <c r="F84" s="1375">
        <v>2886</v>
      </c>
      <c r="G84" s="1375">
        <v>3008</v>
      </c>
      <c r="H84" s="1375">
        <v>3232</v>
      </c>
      <c r="I84" s="1375">
        <v>3249</v>
      </c>
      <c r="J84" s="1375">
        <v>3365</v>
      </c>
      <c r="K84" s="1375">
        <v>3493</v>
      </c>
      <c r="L84" s="1375">
        <v>3604</v>
      </c>
      <c r="M84" s="1375">
        <v>3721</v>
      </c>
      <c r="N84" s="1375">
        <v>3833</v>
      </c>
      <c r="O84" s="1375">
        <v>3961</v>
      </c>
      <c r="P84" s="1375"/>
      <c r="Q84" s="1375"/>
      <c r="R84" s="1375"/>
      <c r="S84" s="1375"/>
      <c r="T84" s="1375"/>
      <c r="U84" s="1378"/>
      <c r="V84" s="1377"/>
      <c r="W84" s="1376">
        <f t="shared" si="3"/>
        <v>13</v>
      </c>
      <c r="X84" s="1387">
        <f>ROUND(O84/Q$64,2)</f>
        <v>0.94</v>
      </c>
    </row>
    <row r="85" spans="1:24" x14ac:dyDescent="0.2">
      <c r="A85" s="1369"/>
      <c r="B85" s="1372">
        <v>11</v>
      </c>
      <c r="C85" s="1375">
        <v>2499</v>
      </c>
      <c r="D85" s="1375">
        <v>2616</v>
      </c>
      <c r="E85" s="1375">
        <v>2745</v>
      </c>
      <c r="F85" s="1375">
        <v>2886</v>
      </c>
      <c r="G85" s="1375">
        <v>3008</v>
      </c>
      <c r="H85" s="1375">
        <v>3132</v>
      </c>
      <c r="I85" s="1375">
        <v>3249</v>
      </c>
      <c r="J85" s="1375">
        <v>3493</v>
      </c>
      <c r="K85" s="1375">
        <v>3604</v>
      </c>
      <c r="L85" s="1375">
        <v>3721</v>
      </c>
      <c r="M85" s="1375">
        <v>3833</v>
      </c>
      <c r="N85" s="1375">
        <v>3961</v>
      </c>
      <c r="O85" s="1375">
        <v>4086</v>
      </c>
      <c r="P85" s="1375">
        <v>4209</v>
      </c>
      <c r="Q85" s="1375">
        <v>4326</v>
      </c>
      <c r="R85" s="1375">
        <v>4446</v>
      </c>
      <c r="S85" s="1375">
        <v>4559</v>
      </c>
      <c r="T85" s="1375">
        <v>4621</v>
      </c>
      <c r="U85" s="1378"/>
      <c r="V85" s="1377"/>
      <c r="W85" s="1376">
        <f t="shared" si="3"/>
        <v>18</v>
      </c>
      <c r="X85" s="1387">
        <f>ROUND(T85/Q$64,2)</f>
        <v>1.0900000000000001</v>
      </c>
    </row>
    <row r="86" spans="1:24" x14ac:dyDescent="0.2">
      <c r="A86" s="1369"/>
      <c r="B86" s="1372">
        <v>12</v>
      </c>
      <c r="C86" s="1375">
        <v>3365</v>
      </c>
      <c r="D86" s="1375">
        <v>3493</v>
      </c>
      <c r="E86" s="1375">
        <v>3604</v>
      </c>
      <c r="F86" s="1375">
        <v>3721</v>
      </c>
      <c r="G86" s="1375">
        <v>3833</v>
      </c>
      <c r="H86" s="1375">
        <v>3961</v>
      </c>
      <c r="I86" s="1375">
        <v>4209</v>
      </c>
      <c r="J86" s="1375">
        <v>4326</v>
      </c>
      <c r="K86" s="1375">
        <v>4446</v>
      </c>
      <c r="L86" s="1375">
        <v>4559</v>
      </c>
      <c r="M86" s="1375">
        <v>4682</v>
      </c>
      <c r="N86" s="1375">
        <v>4802</v>
      </c>
      <c r="O86" s="1375">
        <v>4916</v>
      </c>
      <c r="P86" s="1375">
        <v>5036</v>
      </c>
      <c r="Q86" s="1375">
        <v>5183</v>
      </c>
      <c r="R86" s="1375">
        <v>5258</v>
      </c>
      <c r="S86" s="1375"/>
      <c r="T86" s="1375"/>
      <c r="U86" s="1378"/>
      <c r="V86" s="1377"/>
      <c r="W86" s="1376">
        <f t="shared" si="3"/>
        <v>16</v>
      </c>
      <c r="X86" s="1387">
        <f>ROUND(R86/Q$64,2)</f>
        <v>1.24</v>
      </c>
    </row>
    <row r="87" spans="1:24" x14ac:dyDescent="0.2">
      <c r="A87" s="1369"/>
      <c r="B87" s="1372">
        <v>13</v>
      </c>
      <c r="C87" s="1375">
        <v>4086</v>
      </c>
      <c r="D87" s="1375">
        <v>4209</v>
      </c>
      <c r="E87" s="1375">
        <v>4326</v>
      </c>
      <c r="F87" s="1375">
        <v>4446</v>
      </c>
      <c r="G87" s="1375">
        <v>4559</v>
      </c>
      <c r="H87" s="1375">
        <v>4802</v>
      </c>
      <c r="I87" s="1375">
        <v>4916</v>
      </c>
      <c r="J87" s="1375">
        <v>5036</v>
      </c>
      <c r="K87" s="1375">
        <v>5183</v>
      </c>
      <c r="L87" s="1375">
        <v>5332</v>
      </c>
      <c r="M87" s="1375">
        <v>5481</v>
      </c>
      <c r="N87" s="1375">
        <v>5629</v>
      </c>
      <c r="O87" s="1375">
        <v>5702</v>
      </c>
      <c r="P87" s="1375"/>
      <c r="Q87" s="1375"/>
      <c r="R87" s="1375"/>
      <c r="S87" s="1375"/>
      <c r="T87" s="1375"/>
      <c r="U87" s="1378"/>
      <c r="V87" s="1377"/>
      <c r="W87" s="1376">
        <f t="shared" si="3"/>
        <v>13</v>
      </c>
      <c r="X87" s="1387">
        <f>ROUND(O87/Q$64,2)</f>
        <v>1.35</v>
      </c>
    </row>
    <row r="88" spans="1:24" x14ac:dyDescent="0.2">
      <c r="A88" s="1369"/>
      <c r="B88" s="1372">
        <v>14</v>
      </c>
      <c r="C88" s="1375">
        <v>4682</v>
      </c>
      <c r="D88" s="1375">
        <v>4802</v>
      </c>
      <c r="E88" s="1375">
        <v>5036</v>
      </c>
      <c r="F88" s="1375">
        <v>5183</v>
      </c>
      <c r="G88" s="1375">
        <v>5332</v>
      </c>
      <c r="H88" s="1375">
        <v>5481</v>
      </c>
      <c r="I88" s="1375">
        <v>5629</v>
      </c>
      <c r="J88" s="1375">
        <v>5779</v>
      </c>
      <c r="K88" s="1375">
        <v>5938</v>
      </c>
      <c r="L88" s="1375">
        <v>6097</v>
      </c>
      <c r="M88" s="1375">
        <v>6264</v>
      </c>
      <c r="N88" s="1375"/>
      <c r="O88" s="1375"/>
      <c r="P88" s="1375"/>
      <c r="Q88" s="1375"/>
      <c r="R88" s="1375"/>
      <c r="S88" s="1375"/>
      <c r="T88" s="1375"/>
      <c r="U88" s="1378"/>
      <c r="V88" s="1377"/>
      <c r="W88" s="1376">
        <f t="shared" si="3"/>
        <v>11</v>
      </c>
      <c r="X88" s="1387">
        <f>ROUND(M88/Q$64,2)</f>
        <v>1.48</v>
      </c>
    </row>
    <row r="89" spans="1:24" x14ac:dyDescent="0.2">
      <c r="A89" s="1369"/>
      <c r="B89" s="1372">
        <v>15</v>
      </c>
      <c r="C89" s="1375">
        <v>4916</v>
      </c>
      <c r="D89" s="1375">
        <v>5036</v>
      </c>
      <c r="E89" s="1375">
        <v>5183</v>
      </c>
      <c r="F89" s="1375">
        <v>5481</v>
      </c>
      <c r="G89" s="1375">
        <v>5629</v>
      </c>
      <c r="H89" s="1375">
        <v>5779</v>
      </c>
      <c r="I89" s="1375">
        <v>5938</v>
      </c>
      <c r="J89" s="1375">
        <v>6097</v>
      </c>
      <c r="K89" s="1375">
        <v>6264</v>
      </c>
      <c r="L89" s="1375">
        <v>6463</v>
      </c>
      <c r="M89" s="1375">
        <v>6671</v>
      </c>
      <c r="N89" s="1375">
        <v>6883</v>
      </c>
      <c r="O89" s="1375"/>
      <c r="P89" s="1375"/>
      <c r="Q89" s="1375"/>
      <c r="R89" s="1375"/>
      <c r="S89" s="1375"/>
      <c r="T89" s="1375"/>
      <c r="U89" s="1382"/>
      <c r="V89" s="1383"/>
      <c r="W89" s="1376">
        <f t="shared" si="3"/>
        <v>12</v>
      </c>
      <c r="X89" s="1387">
        <f>ROUND(N89/Q$64,2)</f>
        <v>1.63</v>
      </c>
    </row>
    <row r="90" spans="1:24" x14ac:dyDescent="0.2">
      <c r="A90" s="1369"/>
      <c r="B90" s="1372">
        <v>16</v>
      </c>
      <c r="C90" s="1375">
        <v>5332</v>
      </c>
      <c r="D90" s="1375">
        <v>5481</v>
      </c>
      <c r="E90" s="1375">
        <v>5629</v>
      </c>
      <c r="F90" s="1375">
        <v>5938</v>
      </c>
      <c r="G90" s="1375">
        <v>6097</v>
      </c>
      <c r="H90" s="1375">
        <v>6264</v>
      </c>
      <c r="I90" s="1375">
        <v>6463</v>
      </c>
      <c r="J90" s="1375">
        <v>6671</v>
      </c>
      <c r="K90" s="1375">
        <v>6883</v>
      </c>
      <c r="L90" s="1375">
        <v>7104</v>
      </c>
      <c r="M90" s="1375">
        <v>7327</v>
      </c>
      <c r="N90" s="1375">
        <v>7561</v>
      </c>
      <c r="O90" s="1375"/>
      <c r="P90" s="1375"/>
      <c r="Q90" s="1375"/>
      <c r="R90" s="1375"/>
      <c r="S90" s="1375"/>
      <c r="T90" s="1375"/>
      <c r="U90" s="1382"/>
      <c r="V90" s="1383"/>
      <c r="W90" s="1376">
        <f t="shared" si="3"/>
        <v>12</v>
      </c>
      <c r="X90" s="1387">
        <f>ROUND(N90/Q$64,2)</f>
        <v>1.79</v>
      </c>
    </row>
    <row r="91" spans="1:24" x14ac:dyDescent="0.2">
      <c r="A91" s="1369"/>
      <c r="B91" s="1369"/>
      <c r="C91" s="1369"/>
      <c r="D91" s="1369"/>
      <c r="E91" s="1369"/>
      <c r="F91" s="1369"/>
      <c r="G91" s="1369"/>
      <c r="H91" s="1369"/>
      <c r="I91" s="1369"/>
      <c r="J91" s="1369"/>
      <c r="K91" s="1369"/>
      <c r="L91" s="1369"/>
      <c r="M91" s="1369"/>
      <c r="N91" s="1369"/>
      <c r="O91" s="1369"/>
      <c r="P91" s="1369"/>
      <c r="Q91" s="1369"/>
      <c r="R91" s="1369"/>
      <c r="S91" s="1369"/>
      <c r="T91" s="1369"/>
      <c r="U91" s="1369"/>
      <c r="V91" s="1369"/>
      <c r="W91" s="1369"/>
    </row>
    <row r="92" spans="1:24" x14ac:dyDescent="0.2">
      <c r="A92" s="1369"/>
      <c r="B92" s="1370" t="s">
        <v>989</v>
      </c>
      <c r="C92" s="1418">
        <v>43466</v>
      </c>
      <c r="D92" s="1419"/>
      <c r="E92" s="1371"/>
      <c r="F92" s="1372"/>
      <c r="G92" s="1372"/>
      <c r="H92" s="1372"/>
      <c r="I92" s="1372"/>
      <c r="J92" s="1372"/>
      <c r="K92" s="1372"/>
      <c r="L92" s="1372"/>
      <c r="M92" s="1372"/>
      <c r="N92" s="1372"/>
      <c r="O92" s="1372"/>
      <c r="P92" s="1372"/>
      <c r="Q92" s="1372"/>
      <c r="R92" s="1372"/>
      <c r="S92" s="1372"/>
      <c r="T92" s="1372"/>
      <c r="U92" s="1372"/>
      <c r="V92" s="1372"/>
      <c r="W92" s="1372"/>
    </row>
    <row r="93" spans="1:24" x14ac:dyDescent="0.2">
      <c r="A93" s="1369"/>
      <c r="B93" s="1371" t="s">
        <v>167</v>
      </c>
      <c r="C93" s="1373">
        <v>1</v>
      </c>
      <c r="D93" s="1373">
        <v>2</v>
      </c>
      <c r="E93" s="1373">
        <v>3</v>
      </c>
      <c r="F93" s="1373">
        <v>4</v>
      </c>
      <c r="G93" s="1373">
        <v>5</v>
      </c>
      <c r="H93" s="1373">
        <v>6</v>
      </c>
      <c r="I93" s="1373">
        <v>7</v>
      </c>
      <c r="J93" s="1373">
        <v>8</v>
      </c>
      <c r="K93" s="1373">
        <v>9</v>
      </c>
      <c r="L93" s="1373">
        <v>10</v>
      </c>
      <c r="M93" s="1373">
        <v>11</v>
      </c>
      <c r="N93" s="1373">
        <v>12</v>
      </c>
      <c r="O93" s="1373">
        <v>13</v>
      </c>
      <c r="P93" s="1373">
        <v>14</v>
      </c>
      <c r="Q93" s="1373">
        <v>15</v>
      </c>
      <c r="R93" s="1373">
        <v>16</v>
      </c>
      <c r="S93" s="1373">
        <v>17</v>
      </c>
      <c r="T93" s="1373">
        <v>18</v>
      </c>
      <c r="U93" s="1373">
        <v>19</v>
      </c>
      <c r="V93" s="1373">
        <v>20</v>
      </c>
      <c r="W93" s="1373" t="s">
        <v>168</v>
      </c>
    </row>
    <row r="94" spans="1:24" x14ac:dyDescent="0.2">
      <c r="A94" s="1369"/>
      <c r="B94" s="1374" t="s">
        <v>176</v>
      </c>
      <c r="C94" s="1375">
        <v>2648</v>
      </c>
      <c r="D94" s="1375">
        <v>2766</v>
      </c>
      <c r="E94" s="1375">
        <v>2895</v>
      </c>
      <c r="F94" s="1375">
        <v>3036</v>
      </c>
      <c r="G94" s="1375">
        <v>3157</v>
      </c>
      <c r="H94" s="1375">
        <v>3282</v>
      </c>
      <c r="I94" s="1375">
        <v>3397</v>
      </c>
      <c r="J94" s="1375">
        <v>3514</v>
      </c>
      <c r="K94" s="1375">
        <v>3639</v>
      </c>
      <c r="L94" s="1375">
        <v>3755</v>
      </c>
      <c r="M94" s="1375">
        <v>3867</v>
      </c>
      <c r="N94" s="1375">
        <v>3982</v>
      </c>
      <c r="O94" s="1375">
        <v>4176</v>
      </c>
      <c r="P94" s="1375"/>
      <c r="Q94" s="1375"/>
      <c r="R94" s="1375"/>
      <c r="S94" s="1375"/>
      <c r="T94" s="1375"/>
      <c r="U94" s="1375"/>
      <c r="V94" s="1375"/>
      <c r="W94" s="1376">
        <f t="shared" ref="W94:W103" si="4">COUNTA(C94:V94)</f>
        <v>13</v>
      </c>
      <c r="X94" s="1387">
        <f>ROUND(O94/Q$109,2)</f>
        <v>0.99</v>
      </c>
    </row>
    <row r="95" spans="1:24" x14ac:dyDescent="0.2">
      <c r="A95" s="1369"/>
      <c r="B95" s="1374" t="s">
        <v>177</v>
      </c>
      <c r="C95" s="1375">
        <v>2704</v>
      </c>
      <c r="D95" s="1375">
        <v>2835</v>
      </c>
      <c r="E95" s="1375">
        <v>2973</v>
      </c>
      <c r="F95" s="1375">
        <v>3098</v>
      </c>
      <c r="G95" s="1375">
        <v>3220</v>
      </c>
      <c r="H95" s="1375">
        <v>3338</v>
      </c>
      <c r="I95" s="1375">
        <v>3453</v>
      </c>
      <c r="J95" s="1375">
        <v>3580</v>
      </c>
      <c r="K95" s="1375">
        <v>3694</v>
      </c>
      <c r="L95" s="1375">
        <v>3808</v>
      </c>
      <c r="M95" s="1375">
        <v>3923</v>
      </c>
      <c r="N95" s="1375">
        <v>4048</v>
      </c>
      <c r="O95" s="1375">
        <v>4176</v>
      </c>
      <c r="P95" s="1375">
        <v>4297</v>
      </c>
      <c r="Q95" s="1375">
        <v>4416</v>
      </c>
      <c r="R95" s="1375">
        <v>4533</v>
      </c>
      <c r="S95" s="1375">
        <v>4649</v>
      </c>
      <c r="T95" s="1375">
        <v>4709</v>
      </c>
      <c r="U95" s="1375"/>
      <c r="V95" s="1375"/>
      <c r="W95" s="1376">
        <f t="shared" si="4"/>
        <v>18</v>
      </c>
      <c r="X95" s="1387">
        <f>ROUND(T95/Q$109,2)</f>
        <v>1.1100000000000001</v>
      </c>
    </row>
    <row r="96" spans="1:24" x14ac:dyDescent="0.2">
      <c r="A96" s="1369"/>
      <c r="B96" s="1374" t="s">
        <v>178</v>
      </c>
      <c r="C96" s="1375">
        <v>2835</v>
      </c>
      <c r="D96" s="1375">
        <v>2973</v>
      </c>
      <c r="E96" s="1375">
        <v>3220</v>
      </c>
      <c r="F96" s="1375">
        <v>3453</v>
      </c>
      <c r="G96" s="1375">
        <v>3580</v>
      </c>
      <c r="H96" s="1375">
        <v>3694</v>
      </c>
      <c r="I96" s="1375">
        <v>3808</v>
      </c>
      <c r="J96" s="1375">
        <v>3923</v>
      </c>
      <c r="K96" s="1375">
        <v>4048</v>
      </c>
      <c r="L96" s="1375">
        <v>4176</v>
      </c>
      <c r="M96" s="1375">
        <v>4297</v>
      </c>
      <c r="N96" s="1375">
        <v>4416</v>
      </c>
      <c r="O96" s="1375">
        <v>4533</v>
      </c>
      <c r="P96" s="1375">
        <v>4649</v>
      </c>
      <c r="Q96" s="1375">
        <v>4770</v>
      </c>
      <c r="R96" s="1375">
        <v>4890</v>
      </c>
      <c r="S96" s="1375">
        <v>5003</v>
      </c>
      <c r="T96" s="1375">
        <v>5123</v>
      </c>
      <c r="U96" s="1375">
        <v>5272</v>
      </c>
      <c r="V96" s="1375">
        <v>5345</v>
      </c>
      <c r="W96" s="1376">
        <f t="shared" si="4"/>
        <v>20</v>
      </c>
      <c r="X96" s="1387">
        <f>ROUND(V96/Q$109,2)</f>
        <v>1.26</v>
      </c>
    </row>
    <row r="97" spans="1:24" x14ac:dyDescent="0.2">
      <c r="A97" s="1369"/>
      <c r="B97" s="1374" t="s">
        <v>179</v>
      </c>
      <c r="C97" s="1375">
        <v>2973</v>
      </c>
      <c r="D97" s="1375">
        <v>3220</v>
      </c>
      <c r="E97" s="1375">
        <v>3453</v>
      </c>
      <c r="F97" s="1375">
        <v>3694</v>
      </c>
      <c r="G97" s="1375">
        <v>3923</v>
      </c>
      <c r="H97" s="1375">
        <v>4176</v>
      </c>
      <c r="I97" s="1375">
        <v>4297</v>
      </c>
      <c r="J97" s="1375">
        <v>4416</v>
      </c>
      <c r="K97" s="1375">
        <v>4533</v>
      </c>
      <c r="L97" s="1375">
        <v>4649</v>
      </c>
      <c r="M97" s="1375">
        <v>4770</v>
      </c>
      <c r="N97" s="1375">
        <v>4890</v>
      </c>
      <c r="O97" s="1375">
        <v>5003</v>
      </c>
      <c r="P97" s="1375">
        <v>5123</v>
      </c>
      <c r="Q97" s="1375">
        <v>5272</v>
      </c>
      <c r="R97" s="1375">
        <v>5420</v>
      </c>
      <c r="S97" s="1375">
        <v>5569</v>
      </c>
      <c r="T97" s="1375">
        <v>5718</v>
      </c>
      <c r="U97" s="1375">
        <v>5789</v>
      </c>
      <c r="V97" s="1375"/>
      <c r="W97" s="1376">
        <f t="shared" si="4"/>
        <v>19</v>
      </c>
      <c r="X97" s="1387">
        <f>ROUND(U97/Q$109,2)</f>
        <v>1.37</v>
      </c>
    </row>
    <row r="98" spans="1:24" x14ac:dyDescent="0.2">
      <c r="A98" s="1369"/>
      <c r="B98" s="1374" t="s">
        <v>169</v>
      </c>
      <c r="C98" s="1375">
        <v>2888</v>
      </c>
      <c r="D98" s="1375">
        <v>2999</v>
      </c>
      <c r="E98" s="1375">
        <v>3113</v>
      </c>
      <c r="F98" s="1375">
        <v>3223</v>
      </c>
      <c r="G98" s="1375">
        <v>3334</v>
      </c>
      <c r="H98" s="1375">
        <v>3447</v>
      </c>
      <c r="I98" s="1375">
        <v>3559</v>
      </c>
      <c r="J98" s="1375">
        <v>3671</v>
      </c>
      <c r="K98" s="1375">
        <v>3781</v>
      </c>
      <c r="L98" s="1375">
        <v>3893</v>
      </c>
      <c r="M98" s="1375">
        <v>4007</v>
      </c>
      <c r="N98" s="1375">
        <v>4118</v>
      </c>
      <c r="O98" s="1375">
        <v>4231</v>
      </c>
      <c r="P98" s="1375"/>
      <c r="Q98" s="1375"/>
      <c r="R98" s="1375"/>
      <c r="S98" s="1375"/>
      <c r="T98" s="1375"/>
      <c r="U98" s="1377"/>
      <c r="V98" s="1377"/>
      <c r="W98" s="1376">
        <f t="shared" si="4"/>
        <v>13</v>
      </c>
      <c r="X98" s="1387">
        <f>ROUND(O98/Q$109,2)</f>
        <v>1</v>
      </c>
    </row>
    <row r="99" spans="1:24" x14ac:dyDescent="0.2">
      <c r="A99" s="1369"/>
      <c r="B99" s="1374" t="s">
        <v>170</v>
      </c>
      <c r="C99" s="1375">
        <v>2999</v>
      </c>
      <c r="D99" s="1375">
        <v>3223</v>
      </c>
      <c r="E99" s="1375">
        <v>3447</v>
      </c>
      <c r="F99" s="1375">
        <v>3559</v>
      </c>
      <c r="G99" s="1375">
        <v>3671</v>
      </c>
      <c r="H99" s="1375">
        <v>3781</v>
      </c>
      <c r="I99" s="1375">
        <v>3893</v>
      </c>
      <c r="J99" s="1375">
        <v>4007</v>
      </c>
      <c r="K99" s="1375">
        <v>4118</v>
      </c>
      <c r="L99" s="1375">
        <v>4231</v>
      </c>
      <c r="M99" s="1375">
        <v>4344</v>
      </c>
      <c r="N99" s="1375">
        <v>4454</v>
      </c>
      <c r="O99" s="1375">
        <v>4566</v>
      </c>
      <c r="P99" s="1375">
        <v>4676</v>
      </c>
      <c r="Q99" s="1375">
        <v>4791</v>
      </c>
      <c r="R99" s="1375"/>
      <c r="S99" s="1375"/>
      <c r="T99" s="1375"/>
      <c r="U99" s="1377"/>
      <c r="V99" s="1377"/>
      <c r="W99" s="1376">
        <f t="shared" si="4"/>
        <v>15</v>
      </c>
      <c r="X99" s="1387">
        <f>ROUND(Q99/Q$109,2)</f>
        <v>1.1299999999999999</v>
      </c>
    </row>
    <row r="100" spans="1:24" x14ac:dyDescent="0.2">
      <c r="A100" s="1369"/>
      <c r="B100" s="1374" t="s">
        <v>171</v>
      </c>
      <c r="C100" s="1375">
        <v>2999</v>
      </c>
      <c r="D100" s="1375">
        <v>3223</v>
      </c>
      <c r="E100" s="1375">
        <v>3447</v>
      </c>
      <c r="F100" s="1375">
        <v>3559</v>
      </c>
      <c r="G100" s="1375">
        <v>3671</v>
      </c>
      <c r="H100" s="1375">
        <v>3781</v>
      </c>
      <c r="I100" s="1375">
        <v>3893</v>
      </c>
      <c r="J100" s="1375">
        <v>4007</v>
      </c>
      <c r="K100" s="1375">
        <v>4118</v>
      </c>
      <c r="L100" s="1375">
        <v>4231</v>
      </c>
      <c r="M100" s="1375">
        <v>4344</v>
      </c>
      <c r="N100" s="1375">
        <v>4454</v>
      </c>
      <c r="O100" s="1375">
        <v>4566</v>
      </c>
      <c r="P100" s="1375">
        <v>4676</v>
      </c>
      <c r="Q100" s="1375">
        <v>4791</v>
      </c>
      <c r="R100" s="1375">
        <v>4902</v>
      </c>
      <c r="S100" s="1375">
        <v>5014</v>
      </c>
      <c r="T100" s="1375"/>
      <c r="U100" s="1377"/>
      <c r="V100" s="1377"/>
      <c r="W100" s="1376">
        <f t="shared" si="4"/>
        <v>17</v>
      </c>
      <c r="X100" s="1387">
        <f>ROUND(S100/Q$109,2)</f>
        <v>1.19</v>
      </c>
    </row>
    <row r="101" spans="1:24" x14ac:dyDescent="0.2">
      <c r="A101" s="1369"/>
      <c r="B101" s="1374" t="s">
        <v>172</v>
      </c>
      <c r="C101" s="1375">
        <v>3113</v>
      </c>
      <c r="D101" s="1375">
        <v>3447</v>
      </c>
      <c r="E101" s="1375">
        <v>3671</v>
      </c>
      <c r="F101" s="1375">
        <v>3893</v>
      </c>
      <c r="G101" s="1375">
        <v>4118</v>
      </c>
      <c r="H101" s="1375">
        <v>4231</v>
      </c>
      <c r="I101" s="1375">
        <v>4344</v>
      </c>
      <c r="J101" s="1375">
        <v>4454</v>
      </c>
      <c r="K101" s="1375">
        <v>4566</v>
      </c>
      <c r="L101" s="1375">
        <v>4676</v>
      </c>
      <c r="M101" s="1375">
        <v>4791</v>
      </c>
      <c r="N101" s="1375">
        <v>4902</v>
      </c>
      <c r="O101" s="1375">
        <v>5014</v>
      </c>
      <c r="P101" s="1375">
        <v>5124</v>
      </c>
      <c r="Q101" s="1375">
        <v>5236</v>
      </c>
      <c r="R101" s="1375">
        <v>5350</v>
      </c>
      <c r="S101" s="1375"/>
      <c r="T101" s="1375"/>
      <c r="U101" s="1377"/>
      <c r="V101" s="1377"/>
      <c r="W101" s="1376">
        <f t="shared" si="4"/>
        <v>16</v>
      </c>
      <c r="X101" s="1387">
        <f>ROUND(R101/Q$109,2)</f>
        <v>1.27</v>
      </c>
    </row>
    <row r="102" spans="1:24" x14ac:dyDescent="0.2">
      <c r="A102" s="1369"/>
      <c r="B102" s="1374" t="s">
        <v>173</v>
      </c>
      <c r="C102" s="1375">
        <v>3113</v>
      </c>
      <c r="D102" s="1375">
        <v>3447</v>
      </c>
      <c r="E102" s="1375">
        <v>3671</v>
      </c>
      <c r="F102" s="1375">
        <v>3893</v>
      </c>
      <c r="G102" s="1375">
        <v>4118</v>
      </c>
      <c r="H102" s="1375">
        <v>4231</v>
      </c>
      <c r="I102" s="1375">
        <v>4344</v>
      </c>
      <c r="J102" s="1375">
        <v>4454</v>
      </c>
      <c r="K102" s="1375">
        <v>4566</v>
      </c>
      <c r="L102" s="1375">
        <v>4676</v>
      </c>
      <c r="M102" s="1375">
        <v>4791</v>
      </c>
      <c r="N102" s="1375">
        <v>4902</v>
      </c>
      <c r="O102" s="1375">
        <v>5014</v>
      </c>
      <c r="P102" s="1375">
        <v>5124</v>
      </c>
      <c r="Q102" s="1375">
        <v>5236</v>
      </c>
      <c r="R102" s="1375">
        <v>5350</v>
      </c>
      <c r="S102" s="1375">
        <v>5461</v>
      </c>
      <c r="T102" s="1375">
        <v>5572</v>
      </c>
      <c r="U102" s="1377"/>
      <c r="V102" s="1377"/>
      <c r="W102" s="1376">
        <f t="shared" si="4"/>
        <v>18</v>
      </c>
      <c r="X102" s="1387">
        <f>ROUND(T102/Q$109,2)</f>
        <v>1.32</v>
      </c>
    </row>
    <row r="103" spans="1:24" x14ac:dyDescent="0.2">
      <c r="A103" s="1369"/>
      <c r="B103" s="1374" t="s">
        <v>174</v>
      </c>
      <c r="C103" s="1375">
        <v>3160</v>
      </c>
      <c r="D103" s="1375">
        <v>3392</v>
      </c>
      <c r="E103" s="1375">
        <v>3630</v>
      </c>
      <c r="F103" s="1375">
        <v>3857</v>
      </c>
      <c r="G103" s="1375">
        <v>4109</v>
      </c>
      <c r="H103" s="1375">
        <v>4231</v>
      </c>
      <c r="I103" s="1375">
        <v>4348</v>
      </c>
      <c r="J103" s="1375">
        <v>4467</v>
      </c>
      <c r="K103" s="1375">
        <v>4580</v>
      </c>
      <c r="L103" s="1375">
        <v>4702</v>
      </c>
      <c r="M103" s="1375">
        <v>4820</v>
      </c>
      <c r="N103" s="1375">
        <v>4934</v>
      </c>
      <c r="O103" s="1375">
        <v>5052</v>
      </c>
      <c r="P103" s="1375">
        <v>5200</v>
      </c>
      <c r="Q103" s="1375">
        <v>5349</v>
      </c>
      <c r="R103" s="1375">
        <v>5496</v>
      </c>
      <c r="S103" s="1375">
        <v>5644</v>
      </c>
      <c r="T103" s="1375">
        <v>5715</v>
      </c>
      <c r="U103" s="1377"/>
      <c r="V103" s="1377"/>
      <c r="W103" s="1376">
        <f t="shared" si="4"/>
        <v>18</v>
      </c>
      <c r="X103" s="1387">
        <f>ROUND(T103/Q$109,2)</f>
        <v>1.35</v>
      </c>
    </row>
    <row r="104" spans="1:24" x14ac:dyDescent="0.2">
      <c r="A104" s="1369"/>
      <c r="B104" s="1374" t="s">
        <v>175</v>
      </c>
      <c r="C104" s="1375">
        <v>3276</v>
      </c>
      <c r="D104" s="1375">
        <v>3517</v>
      </c>
      <c r="E104" s="1375">
        <v>3744</v>
      </c>
      <c r="F104" s="1375">
        <v>3983</v>
      </c>
      <c r="G104" s="1375">
        <v>4231</v>
      </c>
      <c r="H104" s="1375">
        <v>4467</v>
      </c>
      <c r="I104" s="1375">
        <v>4702</v>
      </c>
      <c r="J104" s="1375">
        <v>4820</v>
      </c>
      <c r="K104" s="1375">
        <v>4934</v>
      </c>
      <c r="L104" s="1375">
        <v>5052</v>
      </c>
      <c r="M104" s="1375">
        <v>5200</v>
      </c>
      <c r="N104" s="1375">
        <v>5349</v>
      </c>
      <c r="O104" s="1375">
        <v>5496</v>
      </c>
      <c r="P104" s="1375">
        <v>5644</v>
      </c>
      <c r="Q104" s="1375">
        <v>5794</v>
      </c>
      <c r="R104" s="1375">
        <v>5951</v>
      </c>
      <c r="S104" s="1375">
        <v>6111</v>
      </c>
      <c r="T104" s="1375">
        <v>6276</v>
      </c>
      <c r="U104" s="1377"/>
      <c r="V104" s="1377"/>
      <c r="W104" s="1376">
        <f>COUNTA(C104:V104)</f>
        <v>18</v>
      </c>
      <c r="X104" s="1387">
        <f>ROUND(T104/Q$109,2)</f>
        <v>1.48</v>
      </c>
    </row>
    <row r="105" spans="1:24" x14ac:dyDescent="0.2">
      <c r="A105" s="1369"/>
      <c r="B105" s="397" t="s">
        <v>216</v>
      </c>
      <c r="C105" s="1377">
        <v>1594.2</v>
      </c>
      <c r="D105" s="1377">
        <v>1610</v>
      </c>
      <c r="E105" s="1377">
        <v>1677</v>
      </c>
      <c r="F105" s="1377">
        <v>1707</v>
      </c>
      <c r="G105" s="1377">
        <v>1742</v>
      </c>
      <c r="H105" s="1377">
        <v>1778</v>
      </c>
      <c r="I105" s="1377">
        <v>1825</v>
      </c>
      <c r="J105" s="1377"/>
      <c r="K105" s="1378"/>
      <c r="L105" s="1378"/>
      <c r="M105" s="1378"/>
      <c r="N105" s="1378"/>
      <c r="O105" s="1378"/>
      <c r="P105" s="1378"/>
      <c r="Q105" s="1378"/>
      <c r="R105" s="1378"/>
      <c r="S105" s="1378"/>
      <c r="T105" s="1378"/>
      <c r="U105" s="1378"/>
      <c r="V105" s="1377"/>
      <c r="W105" s="1376">
        <f t="shared" ref="W105:W135" si="5">COUNTA(C105:V105)</f>
        <v>7</v>
      </c>
      <c r="X105" s="1387">
        <f>ROUND(I105/Q$109,2)</f>
        <v>0.43</v>
      </c>
    </row>
    <row r="106" spans="1:24" x14ac:dyDescent="0.2">
      <c r="A106" s="1369"/>
      <c r="B106" s="1372" t="s">
        <v>217</v>
      </c>
      <c r="C106" s="1377">
        <v>1594.2</v>
      </c>
      <c r="D106" s="1377">
        <v>1644</v>
      </c>
      <c r="E106" s="1377">
        <v>1707</v>
      </c>
      <c r="F106" s="1377">
        <v>1778</v>
      </c>
      <c r="G106" s="1377">
        <v>1825</v>
      </c>
      <c r="H106" s="1377">
        <v>1878</v>
      </c>
      <c r="I106" s="1377">
        <v>1944</v>
      </c>
      <c r="J106" s="1377">
        <v>2006</v>
      </c>
      <c r="K106" s="1378"/>
      <c r="L106" s="1378"/>
      <c r="M106" s="1378"/>
      <c r="N106" s="1378"/>
      <c r="O106" s="1378"/>
      <c r="P106" s="1378"/>
      <c r="Q106" s="1378"/>
      <c r="R106" s="1378"/>
      <c r="S106" s="1378"/>
      <c r="T106" s="1378"/>
      <c r="U106" s="1378"/>
      <c r="V106" s="1377"/>
      <c r="W106" s="1376">
        <f t="shared" si="5"/>
        <v>8</v>
      </c>
      <c r="X106" s="1387">
        <f>ROUND(J106/Q$109,2)</f>
        <v>0.47</v>
      </c>
    </row>
    <row r="107" spans="1:24" x14ac:dyDescent="0.2">
      <c r="A107" s="1369"/>
      <c r="B107" s="1372" t="s">
        <v>218</v>
      </c>
      <c r="C107" s="1377">
        <v>1594.2</v>
      </c>
      <c r="D107" s="1377">
        <v>1707</v>
      </c>
      <c r="E107" s="1377">
        <v>1778</v>
      </c>
      <c r="F107" s="1377">
        <v>1878</v>
      </c>
      <c r="G107" s="1377">
        <v>1944</v>
      </c>
      <c r="H107" s="1377">
        <v>2006</v>
      </c>
      <c r="I107" s="1377">
        <v>2067</v>
      </c>
      <c r="J107" s="1377"/>
      <c r="K107" s="1378"/>
      <c r="L107" s="1378"/>
      <c r="M107" s="1378"/>
      <c r="N107" s="1378"/>
      <c r="O107" s="1378"/>
      <c r="P107" s="1378"/>
      <c r="Q107" s="1378"/>
      <c r="R107" s="1378"/>
      <c r="S107" s="1378"/>
      <c r="T107" s="1378"/>
      <c r="U107" s="1378"/>
      <c r="V107" s="1377"/>
      <c r="W107" s="1376">
        <f t="shared" si="5"/>
        <v>7</v>
      </c>
      <c r="X107" s="1387">
        <f>ROUND(I107/Q$109,2)</f>
        <v>0.49</v>
      </c>
    </row>
    <row r="108" spans="1:24" x14ac:dyDescent="0.2">
      <c r="A108" s="1369"/>
      <c r="B108" s="1374" t="s">
        <v>990</v>
      </c>
      <c r="C108" s="1375">
        <v>2563</v>
      </c>
      <c r="D108" s="1375">
        <v>2640</v>
      </c>
      <c r="E108" s="1375">
        <v>2719</v>
      </c>
      <c r="F108" s="1375">
        <v>2802</v>
      </c>
      <c r="G108" s="1375">
        <v>2886</v>
      </c>
      <c r="H108" s="1375">
        <v>2974</v>
      </c>
      <c r="I108" s="1375">
        <v>3064</v>
      </c>
      <c r="J108" s="1375">
        <v>3156</v>
      </c>
      <c r="K108" s="1375">
        <v>3251</v>
      </c>
      <c r="L108" s="1375">
        <v>3350</v>
      </c>
      <c r="M108" s="1375">
        <v>3451</v>
      </c>
      <c r="N108" s="1375">
        <v>3555</v>
      </c>
      <c r="O108" s="1375">
        <v>3662</v>
      </c>
      <c r="P108" s="1375">
        <v>3773</v>
      </c>
      <c r="Q108" s="1375">
        <v>3910</v>
      </c>
      <c r="R108" s="1378"/>
      <c r="S108" s="1378"/>
      <c r="T108" s="1378"/>
      <c r="U108" s="1378"/>
      <c r="V108" s="1377"/>
      <c r="W108" s="1376">
        <f t="shared" si="5"/>
        <v>15</v>
      </c>
      <c r="X108" s="1387">
        <f>ROUND(Q108/Q$109,2)</f>
        <v>0.92</v>
      </c>
    </row>
    <row r="109" spans="1:24" x14ac:dyDescent="0.2">
      <c r="A109" s="1369"/>
      <c r="B109" s="1374" t="s">
        <v>991</v>
      </c>
      <c r="C109" s="1375">
        <v>2639</v>
      </c>
      <c r="D109" s="1375">
        <v>2729</v>
      </c>
      <c r="E109" s="1375">
        <v>2821</v>
      </c>
      <c r="F109" s="1375">
        <v>2916</v>
      </c>
      <c r="G109" s="1375">
        <v>3015</v>
      </c>
      <c r="H109" s="1375">
        <v>3117</v>
      </c>
      <c r="I109" s="1375">
        <v>3222</v>
      </c>
      <c r="J109" s="1375">
        <v>3331</v>
      </c>
      <c r="K109" s="1375">
        <v>3443</v>
      </c>
      <c r="L109" s="1375">
        <v>3560</v>
      </c>
      <c r="M109" s="1375">
        <v>3680</v>
      </c>
      <c r="N109" s="1375">
        <v>3805</v>
      </c>
      <c r="O109" s="1375">
        <v>3933</v>
      </c>
      <c r="P109" s="1375">
        <v>4066</v>
      </c>
      <c r="Q109" s="1375">
        <v>4228</v>
      </c>
      <c r="R109" s="1378"/>
      <c r="S109" s="1378"/>
      <c r="T109" s="1378"/>
      <c r="U109" s="1378"/>
      <c r="V109" s="1377"/>
      <c r="W109" s="1376">
        <f t="shared" si="5"/>
        <v>15</v>
      </c>
      <c r="X109" s="1387">
        <f>ROUND(Q109/Q$109,2)</f>
        <v>1</v>
      </c>
    </row>
    <row r="110" spans="1:24" x14ac:dyDescent="0.2">
      <c r="A110" s="1369"/>
      <c r="B110" s="1374" t="s">
        <v>992</v>
      </c>
      <c r="C110" s="1375">
        <v>2691</v>
      </c>
      <c r="D110" s="1375">
        <v>2806</v>
      </c>
      <c r="E110" s="1375">
        <v>2927</v>
      </c>
      <c r="F110" s="1375">
        <v>3052</v>
      </c>
      <c r="G110" s="1375">
        <v>3184</v>
      </c>
      <c r="H110" s="1375">
        <v>3321</v>
      </c>
      <c r="I110" s="1375">
        <v>3463</v>
      </c>
      <c r="J110" s="1375">
        <v>3613</v>
      </c>
      <c r="K110" s="1375">
        <v>3768</v>
      </c>
      <c r="L110" s="1375">
        <v>3930</v>
      </c>
      <c r="M110" s="1375">
        <v>4099</v>
      </c>
      <c r="N110" s="1375">
        <v>4275</v>
      </c>
      <c r="O110" s="1375">
        <v>4460</v>
      </c>
      <c r="P110" s="1375">
        <v>4651</v>
      </c>
      <c r="Q110" s="1375">
        <v>4851</v>
      </c>
      <c r="R110" s="1378"/>
      <c r="S110" s="1378"/>
      <c r="T110" s="1378"/>
      <c r="U110" s="1378"/>
      <c r="V110" s="1377"/>
      <c r="W110" s="1376">
        <f t="shared" si="5"/>
        <v>15</v>
      </c>
      <c r="X110" s="1387">
        <f t="shared" ref="X110:X112" si="6">ROUND(Q110/Q$109,2)</f>
        <v>1.1499999999999999</v>
      </c>
    </row>
    <row r="111" spans="1:24" x14ac:dyDescent="0.2">
      <c r="A111" s="1369"/>
      <c r="B111" s="1374" t="s">
        <v>993</v>
      </c>
      <c r="C111" s="1375">
        <v>2691</v>
      </c>
      <c r="D111" s="1375">
        <v>2806</v>
      </c>
      <c r="E111" s="1375">
        <v>2961</v>
      </c>
      <c r="F111" s="1375">
        <v>3124</v>
      </c>
      <c r="G111" s="1375">
        <v>3288</v>
      </c>
      <c r="H111" s="1375">
        <v>3459</v>
      </c>
      <c r="I111" s="1375">
        <v>3637</v>
      </c>
      <c r="J111" s="1375">
        <v>3817</v>
      </c>
      <c r="K111" s="1375">
        <v>4007</v>
      </c>
      <c r="L111" s="1375">
        <v>4204</v>
      </c>
      <c r="M111" s="1375">
        <v>4406</v>
      </c>
      <c r="N111" s="1375">
        <v>4616</v>
      </c>
      <c r="O111" s="1375">
        <v>4833</v>
      </c>
      <c r="P111" s="1375">
        <v>5055</v>
      </c>
      <c r="Q111" s="1375">
        <v>5294</v>
      </c>
      <c r="R111" s="1378"/>
      <c r="S111" s="1378"/>
      <c r="T111" s="1378"/>
      <c r="U111" s="1378"/>
      <c r="V111" s="1377"/>
      <c r="W111" s="1376">
        <f t="shared" si="5"/>
        <v>15</v>
      </c>
      <c r="X111" s="1387">
        <f t="shared" si="6"/>
        <v>1.25</v>
      </c>
    </row>
    <row r="112" spans="1:24" x14ac:dyDescent="0.2">
      <c r="A112" s="1369"/>
      <c r="B112" s="1374" t="s">
        <v>994</v>
      </c>
      <c r="C112" s="1375">
        <v>3392</v>
      </c>
      <c r="D112" s="1375">
        <v>3519</v>
      </c>
      <c r="E112" s="1375">
        <v>3633</v>
      </c>
      <c r="F112" s="1375">
        <v>3861</v>
      </c>
      <c r="G112" s="1375">
        <v>4114</v>
      </c>
      <c r="H112" s="1375">
        <v>4273</v>
      </c>
      <c r="I112" s="1375">
        <v>4435</v>
      </c>
      <c r="J112" s="1375">
        <v>4596</v>
      </c>
      <c r="K112" s="1375">
        <v>4758</v>
      </c>
      <c r="L112" s="1375">
        <v>4918</v>
      </c>
      <c r="M112" s="1375">
        <v>5081</v>
      </c>
      <c r="N112" s="1375">
        <v>5243</v>
      </c>
      <c r="O112" s="1375">
        <v>5405</v>
      </c>
      <c r="P112" s="1375">
        <v>5566</v>
      </c>
      <c r="Q112" s="1375">
        <v>5732</v>
      </c>
      <c r="R112" s="1378"/>
      <c r="S112" s="1378"/>
      <c r="T112" s="1378"/>
      <c r="U112" s="1378"/>
      <c r="V112" s="1377"/>
      <c r="W112" s="1376">
        <f t="shared" si="5"/>
        <v>15</v>
      </c>
      <c r="X112" s="1387">
        <f t="shared" si="6"/>
        <v>1.36</v>
      </c>
    </row>
    <row r="113" spans="1:24" x14ac:dyDescent="0.2">
      <c r="A113" s="1369"/>
      <c r="B113" s="1372" t="s">
        <v>184</v>
      </c>
      <c r="C113" s="1377">
        <v>1218</v>
      </c>
      <c r="D113" s="1379"/>
      <c r="E113" s="1379"/>
      <c r="F113" s="1379"/>
      <c r="G113" s="1379"/>
      <c r="H113" s="1379"/>
      <c r="I113" s="1379"/>
      <c r="J113" s="1379"/>
      <c r="K113" s="1379"/>
      <c r="L113" s="1379"/>
      <c r="M113" s="1379"/>
      <c r="N113" s="1379"/>
      <c r="O113" s="1379"/>
      <c r="P113" s="1379"/>
      <c r="Q113" s="1379"/>
      <c r="R113" s="1378"/>
      <c r="S113" s="1380"/>
      <c r="T113" s="1380"/>
      <c r="U113" s="1380"/>
      <c r="V113" s="1379"/>
      <c r="W113" s="1376">
        <f t="shared" si="5"/>
        <v>1</v>
      </c>
      <c r="X113" s="1387">
        <f>ROUND(C113/Q$109,2)</f>
        <v>0.28999999999999998</v>
      </c>
    </row>
    <row r="114" spans="1:24" x14ac:dyDescent="0.2">
      <c r="A114" s="1369"/>
      <c r="B114" s="1372" t="s">
        <v>185</v>
      </c>
      <c r="C114" s="1377">
        <v>1262.5</v>
      </c>
      <c r="D114" s="1379"/>
      <c r="E114" s="1379"/>
      <c r="F114" s="1379"/>
      <c r="G114" s="1379"/>
      <c r="H114" s="1379"/>
      <c r="I114" s="1379"/>
      <c r="J114" s="1379"/>
      <c r="K114" s="1379"/>
      <c r="L114" s="1379"/>
      <c r="M114" s="1379"/>
      <c r="N114" s="1379"/>
      <c r="O114" s="1379"/>
      <c r="P114" s="1379"/>
      <c r="Q114" s="1379"/>
      <c r="R114" s="1378"/>
      <c r="S114" s="1380"/>
      <c r="T114" s="1380"/>
      <c r="U114" s="1380"/>
      <c r="V114" s="1379"/>
      <c r="W114" s="1376">
        <f t="shared" si="5"/>
        <v>1</v>
      </c>
      <c r="X114" s="1387">
        <f>ROUND(C114/Q$109,2)</f>
        <v>0.3</v>
      </c>
    </row>
    <row r="115" spans="1:24" x14ac:dyDescent="0.2">
      <c r="A115" s="1369"/>
      <c r="B115" s="1381" t="s">
        <v>215</v>
      </c>
      <c r="C115" s="1375">
        <v>2888</v>
      </c>
      <c r="D115" s="1375">
        <v>2999</v>
      </c>
      <c r="E115" s="1375">
        <v>3113</v>
      </c>
      <c r="F115" s="1375">
        <v>3223</v>
      </c>
      <c r="G115" s="1375">
        <v>3334</v>
      </c>
      <c r="H115" s="1375">
        <v>3447</v>
      </c>
      <c r="I115" s="1375">
        <v>3559</v>
      </c>
      <c r="J115" s="1375">
        <v>3671</v>
      </c>
      <c r="K115" s="1375">
        <v>3781</v>
      </c>
      <c r="L115" s="1375">
        <v>3893</v>
      </c>
      <c r="M115" s="1375">
        <v>4007</v>
      </c>
      <c r="N115" s="1375"/>
      <c r="O115" s="1375"/>
      <c r="P115" s="1375"/>
      <c r="Q115" s="1375"/>
      <c r="R115" s="1378"/>
      <c r="S115" s="1378"/>
      <c r="T115" s="1378"/>
      <c r="U115" s="1378"/>
      <c r="V115" s="1377"/>
      <c r="W115" s="1376">
        <f t="shared" si="5"/>
        <v>11</v>
      </c>
      <c r="X115" s="1387">
        <f>ROUND(M115/Q$109,2)</f>
        <v>0.95</v>
      </c>
    </row>
    <row r="116" spans="1:24" x14ac:dyDescent="0.2">
      <c r="A116" s="1369"/>
      <c r="B116" s="1381" t="s">
        <v>187</v>
      </c>
      <c r="C116" s="1375">
        <v>2999</v>
      </c>
      <c r="D116" s="1375">
        <v>3223</v>
      </c>
      <c r="E116" s="1375">
        <v>3447</v>
      </c>
      <c r="F116" s="1375">
        <v>3559</v>
      </c>
      <c r="G116" s="1375">
        <v>3671</v>
      </c>
      <c r="H116" s="1375">
        <v>3781</v>
      </c>
      <c r="I116" s="1375">
        <v>3893</v>
      </c>
      <c r="J116" s="1375">
        <v>4007</v>
      </c>
      <c r="K116" s="1375">
        <v>4118</v>
      </c>
      <c r="L116" s="1375">
        <v>4231</v>
      </c>
      <c r="M116" s="1375"/>
      <c r="N116" s="1375"/>
      <c r="O116" s="1375"/>
      <c r="P116" s="1375"/>
      <c r="Q116" s="1375"/>
      <c r="R116" s="1378"/>
      <c r="S116" s="1378"/>
      <c r="T116" s="1378"/>
      <c r="U116" s="1378"/>
      <c r="V116" s="1377"/>
      <c r="W116" s="1376">
        <f t="shared" si="5"/>
        <v>10</v>
      </c>
      <c r="X116" s="1387">
        <f>ROUND(L116/Q$109,2)</f>
        <v>1</v>
      </c>
    </row>
    <row r="117" spans="1:24" x14ac:dyDescent="0.2">
      <c r="A117" s="1369"/>
      <c r="B117" s="1381" t="s">
        <v>188</v>
      </c>
      <c r="C117" s="1375">
        <v>2999</v>
      </c>
      <c r="D117" s="1375">
        <v>3223</v>
      </c>
      <c r="E117" s="1375">
        <v>3447</v>
      </c>
      <c r="F117" s="1375">
        <v>3559</v>
      </c>
      <c r="G117" s="1375">
        <v>3671</v>
      </c>
      <c r="H117" s="1375">
        <v>3781</v>
      </c>
      <c r="I117" s="1375">
        <v>3893</v>
      </c>
      <c r="J117" s="1375">
        <v>4007</v>
      </c>
      <c r="K117" s="1375">
        <v>4118</v>
      </c>
      <c r="L117" s="1375">
        <v>4231</v>
      </c>
      <c r="M117" s="1375">
        <v>4344</v>
      </c>
      <c r="N117" s="1375"/>
      <c r="O117" s="1375"/>
      <c r="P117" s="1375"/>
      <c r="Q117" s="1375"/>
      <c r="R117" s="1378"/>
      <c r="S117" s="1378"/>
      <c r="T117" s="1378"/>
      <c r="U117" s="1378"/>
      <c r="V117" s="1377"/>
      <c r="W117" s="1376">
        <f t="shared" si="5"/>
        <v>11</v>
      </c>
      <c r="X117" s="1387">
        <f>ROUND(M117/Q$109,2)</f>
        <v>1.03</v>
      </c>
    </row>
    <row r="118" spans="1:24" x14ac:dyDescent="0.2">
      <c r="A118" s="1369"/>
      <c r="B118" s="1381" t="s">
        <v>995</v>
      </c>
      <c r="C118" s="1375">
        <v>3113</v>
      </c>
      <c r="D118" s="1375">
        <v>3447</v>
      </c>
      <c r="E118" s="1375">
        <v>3671</v>
      </c>
      <c r="F118" s="1375">
        <v>3893</v>
      </c>
      <c r="G118" s="1375">
        <v>4118</v>
      </c>
      <c r="H118" s="1375">
        <v>4231</v>
      </c>
      <c r="I118" s="1375">
        <v>4344</v>
      </c>
      <c r="J118" s="1375">
        <v>4454</v>
      </c>
      <c r="K118" s="1375">
        <v>4566</v>
      </c>
      <c r="L118" s="1375">
        <v>4676</v>
      </c>
      <c r="M118" s="1375">
        <v>4791</v>
      </c>
      <c r="N118" s="1375">
        <v>4902</v>
      </c>
      <c r="O118" s="1375">
        <v>5014</v>
      </c>
      <c r="P118" s="1375"/>
      <c r="Q118" s="1375"/>
      <c r="R118" s="1378"/>
      <c r="S118" s="1378"/>
      <c r="T118" s="1378"/>
      <c r="U118" s="1378"/>
      <c r="V118" s="1377"/>
      <c r="W118" s="1376">
        <f t="shared" si="5"/>
        <v>13</v>
      </c>
      <c r="X118" s="1387">
        <f>ROUND(O118/Q$109,2)</f>
        <v>1.19</v>
      </c>
    </row>
    <row r="119" spans="1:24" x14ac:dyDescent="0.2">
      <c r="A119" s="1369"/>
      <c r="B119" s="1381" t="s">
        <v>189</v>
      </c>
      <c r="C119" s="1375">
        <v>3113</v>
      </c>
      <c r="D119" s="1375">
        <v>3447</v>
      </c>
      <c r="E119" s="1375">
        <v>3671</v>
      </c>
      <c r="F119" s="1375">
        <v>3893</v>
      </c>
      <c r="G119" s="1375">
        <v>4118</v>
      </c>
      <c r="H119" s="1375">
        <v>4231</v>
      </c>
      <c r="I119" s="1375">
        <v>4344</v>
      </c>
      <c r="J119" s="1375">
        <v>4454</v>
      </c>
      <c r="K119" s="1375">
        <v>4566</v>
      </c>
      <c r="L119" s="1375">
        <v>4676</v>
      </c>
      <c r="M119" s="1375">
        <v>4791</v>
      </c>
      <c r="N119" s="1375">
        <v>4902</v>
      </c>
      <c r="O119" s="1375">
        <v>5014</v>
      </c>
      <c r="P119" s="1375">
        <v>5124</v>
      </c>
      <c r="Q119" s="1375">
        <v>5236</v>
      </c>
      <c r="R119" s="1378"/>
      <c r="S119" s="1378"/>
      <c r="T119" s="1378"/>
      <c r="U119" s="1378"/>
      <c r="V119" s="1377"/>
      <c r="W119" s="1376">
        <f t="shared" si="5"/>
        <v>15</v>
      </c>
      <c r="X119" s="1387">
        <f>ROUND(Q119/Q$109,2)</f>
        <v>1.24</v>
      </c>
    </row>
    <row r="120" spans="1:24" x14ac:dyDescent="0.2">
      <c r="A120" s="1369"/>
      <c r="B120" s="1372">
        <v>1</v>
      </c>
      <c r="C120" s="1377">
        <v>1594.2</v>
      </c>
      <c r="D120" s="1377">
        <v>1610</v>
      </c>
      <c r="E120" s="1375">
        <v>1677</v>
      </c>
      <c r="F120" s="1375">
        <v>1707</v>
      </c>
      <c r="G120" s="1375">
        <v>1742</v>
      </c>
      <c r="H120" s="1375">
        <v>1778</v>
      </c>
      <c r="I120" s="1375">
        <v>1825</v>
      </c>
      <c r="J120" s="1375"/>
      <c r="K120" s="1375"/>
      <c r="L120" s="1375"/>
      <c r="M120" s="1375"/>
      <c r="N120" s="1375"/>
      <c r="O120" s="1375"/>
      <c r="P120" s="1375"/>
      <c r="Q120" s="1375"/>
      <c r="R120" s="1375"/>
      <c r="S120" s="1375"/>
      <c r="T120" s="1375"/>
      <c r="U120" s="1378"/>
      <c r="V120" s="1377"/>
      <c r="W120" s="1376">
        <f t="shared" si="5"/>
        <v>7</v>
      </c>
      <c r="X120" s="1387">
        <f>ROUND(I120/Q$109,2)</f>
        <v>0.43</v>
      </c>
    </row>
    <row r="121" spans="1:24" x14ac:dyDescent="0.2">
      <c r="A121" s="1369"/>
      <c r="B121" s="1372">
        <v>2</v>
      </c>
      <c r="C121" s="1377">
        <v>1594.2</v>
      </c>
      <c r="D121" s="1375">
        <v>1644</v>
      </c>
      <c r="E121" s="1375">
        <v>1707</v>
      </c>
      <c r="F121" s="1375">
        <v>1778</v>
      </c>
      <c r="G121" s="1375">
        <v>1825</v>
      </c>
      <c r="H121" s="1375">
        <v>1878</v>
      </c>
      <c r="I121" s="1375">
        <v>1944</v>
      </c>
      <c r="J121" s="1375">
        <v>2006</v>
      </c>
      <c r="K121" s="1375"/>
      <c r="L121" s="1375"/>
      <c r="M121" s="1375"/>
      <c r="N121" s="1375"/>
      <c r="O121" s="1375"/>
      <c r="P121" s="1375"/>
      <c r="Q121" s="1375"/>
      <c r="R121" s="1375"/>
      <c r="S121" s="1375"/>
      <c r="T121" s="1375"/>
      <c r="U121" s="1378"/>
      <c r="V121" s="1377"/>
      <c r="W121" s="1376">
        <f t="shared" si="5"/>
        <v>8</v>
      </c>
      <c r="X121" s="1387">
        <f>ROUND(J121/Q$109,2)</f>
        <v>0.47</v>
      </c>
    </row>
    <row r="122" spans="1:24" x14ac:dyDescent="0.2">
      <c r="A122" s="1369"/>
      <c r="B122" s="1372">
        <v>3</v>
      </c>
      <c r="C122" s="1377">
        <v>1594.2</v>
      </c>
      <c r="D122" s="1375">
        <v>1707</v>
      </c>
      <c r="E122" s="1375">
        <v>1778</v>
      </c>
      <c r="F122" s="1375">
        <v>1878</v>
      </c>
      <c r="G122" s="1375">
        <v>1944</v>
      </c>
      <c r="H122" s="1375">
        <v>2006</v>
      </c>
      <c r="I122" s="1375">
        <v>2067</v>
      </c>
      <c r="J122" s="1375">
        <v>2126</v>
      </c>
      <c r="K122" s="1375">
        <v>2185</v>
      </c>
      <c r="L122" s="1375"/>
      <c r="M122" s="1375"/>
      <c r="N122" s="1375"/>
      <c r="O122" s="1375"/>
      <c r="P122" s="1375"/>
      <c r="Q122" s="1375"/>
      <c r="R122" s="1375"/>
      <c r="S122" s="1375"/>
      <c r="T122" s="1375"/>
      <c r="U122" s="1378"/>
      <c r="V122" s="1377"/>
      <c r="W122" s="1376">
        <f t="shared" si="5"/>
        <v>9</v>
      </c>
      <c r="X122" s="1387">
        <f>ROUND(K122/Q$109,2)</f>
        <v>0.52</v>
      </c>
    </row>
    <row r="123" spans="1:24" x14ac:dyDescent="0.2">
      <c r="A123" s="1369"/>
      <c r="B123" s="1372">
        <v>4</v>
      </c>
      <c r="C123" s="1377">
        <v>1610</v>
      </c>
      <c r="D123" s="1375">
        <v>1677</v>
      </c>
      <c r="E123" s="1375">
        <v>1742</v>
      </c>
      <c r="F123" s="1375">
        <v>1825</v>
      </c>
      <c r="G123" s="1375">
        <v>1944</v>
      </c>
      <c r="H123" s="1375">
        <v>2006</v>
      </c>
      <c r="I123" s="1375">
        <v>2067</v>
      </c>
      <c r="J123" s="1375">
        <v>2126</v>
      </c>
      <c r="K123" s="1375">
        <v>2185</v>
      </c>
      <c r="L123" s="1375">
        <v>2241</v>
      </c>
      <c r="M123" s="1375">
        <v>2298</v>
      </c>
      <c r="N123" s="1375"/>
      <c r="O123" s="1375"/>
      <c r="P123" s="1375"/>
      <c r="Q123" s="1375"/>
      <c r="R123" s="1375"/>
      <c r="S123" s="1375"/>
      <c r="T123" s="1375"/>
      <c r="U123" s="1378"/>
      <c r="V123" s="1377"/>
      <c r="W123" s="1376">
        <f t="shared" si="5"/>
        <v>11</v>
      </c>
      <c r="X123" s="1387">
        <f>ROUND(M123/Q$109,2)</f>
        <v>0.54</v>
      </c>
    </row>
    <row r="124" spans="1:24" x14ac:dyDescent="0.2">
      <c r="A124" s="1369"/>
      <c r="B124" s="1372">
        <v>5</v>
      </c>
      <c r="C124" s="1375">
        <v>1644</v>
      </c>
      <c r="D124" s="1375">
        <v>1677</v>
      </c>
      <c r="E124" s="1375">
        <v>1778</v>
      </c>
      <c r="F124" s="1375">
        <v>1878</v>
      </c>
      <c r="G124" s="1375">
        <v>2006</v>
      </c>
      <c r="H124" s="1375">
        <v>2067</v>
      </c>
      <c r="I124" s="1375">
        <v>2126</v>
      </c>
      <c r="J124" s="1375">
        <v>2185</v>
      </c>
      <c r="K124" s="1375">
        <v>2241</v>
      </c>
      <c r="L124" s="1375">
        <v>2298</v>
      </c>
      <c r="M124" s="1375">
        <v>2353</v>
      </c>
      <c r="N124" s="1375">
        <v>2416</v>
      </c>
      <c r="O124" s="1375"/>
      <c r="P124" s="1375"/>
      <c r="Q124" s="1375"/>
      <c r="R124" s="1375"/>
      <c r="S124" s="1375"/>
      <c r="T124" s="1375"/>
      <c r="U124" s="1378"/>
      <c r="V124" s="1377"/>
      <c r="W124" s="1376">
        <f t="shared" si="5"/>
        <v>12</v>
      </c>
      <c r="X124" s="1387">
        <f>ROUND(N124/Q$109,2)</f>
        <v>0.56999999999999995</v>
      </c>
    </row>
    <row r="125" spans="1:24" x14ac:dyDescent="0.2">
      <c r="A125" s="1369"/>
      <c r="B125" s="1372">
        <v>6</v>
      </c>
      <c r="C125" s="1375">
        <v>1707</v>
      </c>
      <c r="D125" s="1375">
        <v>1778</v>
      </c>
      <c r="E125" s="1375">
        <v>2006</v>
      </c>
      <c r="F125" s="1375">
        <v>2126</v>
      </c>
      <c r="G125" s="1375">
        <v>2185</v>
      </c>
      <c r="H125" s="1375">
        <v>2241</v>
      </c>
      <c r="I125" s="1375">
        <v>2298</v>
      </c>
      <c r="J125" s="1375">
        <v>2353</v>
      </c>
      <c r="K125" s="1375">
        <v>2416</v>
      </c>
      <c r="L125" s="1375">
        <v>2475</v>
      </c>
      <c r="M125" s="1375">
        <v>2531</v>
      </c>
      <c r="N125" s="1375"/>
      <c r="O125" s="1375"/>
      <c r="P125" s="1375"/>
      <c r="Q125" s="1375"/>
      <c r="R125" s="1375"/>
      <c r="S125" s="1375"/>
      <c r="T125" s="1375"/>
      <c r="U125" s="1378"/>
      <c r="V125" s="1377"/>
      <c r="W125" s="1376">
        <f t="shared" si="5"/>
        <v>11</v>
      </c>
      <c r="X125" s="1387">
        <f>ROUND(M125/Q$109,2)</f>
        <v>0.6</v>
      </c>
    </row>
    <row r="126" spans="1:24" x14ac:dyDescent="0.2">
      <c r="A126" s="1369"/>
      <c r="B126" s="1372">
        <v>7</v>
      </c>
      <c r="C126" s="1375">
        <v>1825</v>
      </c>
      <c r="D126" s="1375">
        <v>1878</v>
      </c>
      <c r="E126" s="1375">
        <v>2006</v>
      </c>
      <c r="F126" s="1375">
        <v>2241</v>
      </c>
      <c r="G126" s="1375">
        <v>2353</v>
      </c>
      <c r="H126" s="1375">
        <v>2416</v>
      </c>
      <c r="I126" s="1375">
        <v>2475</v>
      </c>
      <c r="J126" s="1375">
        <v>2531</v>
      </c>
      <c r="K126" s="1375">
        <v>2590</v>
      </c>
      <c r="L126" s="1375">
        <v>2653</v>
      </c>
      <c r="M126" s="1375">
        <v>2719</v>
      </c>
      <c r="N126" s="1375">
        <v>2791</v>
      </c>
      <c r="O126" s="1375"/>
      <c r="P126" s="1375"/>
      <c r="Q126" s="1375"/>
      <c r="R126" s="1375"/>
      <c r="S126" s="1375"/>
      <c r="T126" s="1375"/>
      <c r="U126" s="1378"/>
      <c r="V126" s="1377"/>
      <c r="W126" s="1376">
        <f t="shared" si="5"/>
        <v>12</v>
      </c>
      <c r="X126" s="1387">
        <f>ROUND(N126/Q$109,2)</f>
        <v>0.66</v>
      </c>
    </row>
    <row r="127" spans="1:24" x14ac:dyDescent="0.2">
      <c r="A127" s="1369"/>
      <c r="B127" s="1372">
        <v>8</v>
      </c>
      <c r="C127" s="1375">
        <v>2067</v>
      </c>
      <c r="D127" s="1375">
        <v>2126</v>
      </c>
      <c r="E127" s="1375">
        <v>2241</v>
      </c>
      <c r="F127" s="1375">
        <v>2475</v>
      </c>
      <c r="G127" s="1375">
        <v>2590</v>
      </c>
      <c r="H127" s="1375">
        <v>2719</v>
      </c>
      <c r="I127" s="1375">
        <v>2791</v>
      </c>
      <c r="J127" s="1375">
        <v>2857</v>
      </c>
      <c r="K127" s="1375">
        <v>2916</v>
      </c>
      <c r="L127" s="1375">
        <v>2979</v>
      </c>
      <c r="M127" s="1375">
        <v>3043</v>
      </c>
      <c r="N127" s="1375">
        <v>3102</v>
      </c>
      <c r="O127" s="1375">
        <v>3157</v>
      </c>
      <c r="P127" s="1375"/>
      <c r="Q127" s="1375"/>
      <c r="R127" s="1375"/>
      <c r="S127" s="1375"/>
      <c r="T127" s="1375"/>
      <c r="U127" s="1378"/>
      <c r="V127" s="1377"/>
      <c r="W127" s="1376">
        <f t="shared" si="5"/>
        <v>13</v>
      </c>
      <c r="X127" s="1387">
        <f>ROUND(O127/Q$109,2)</f>
        <v>0.75</v>
      </c>
    </row>
    <row r="128" spans="1:24" x14ac:dyDescent="0.2">
      <c r="A128" s="1369"/>
      <c r="B128" s="1372">
        <v>9</v>
      </c>
      <c r="C128" s="1375">
        <v>2394</v>
      </c>
      <c r="D128" s="1375">
        <v>2516</v>
      </c>
      <c r="E128" s="1375">
        <v>2762</v>
      </c>
      <c r="F128" s="1375">
        <v>2903</v>
      </c>
      <c r="G128" s="1375">
        <v>3025</v>
      </c>
      <c r="H128" s="1375">
        <v>3149</v>
      </c>
      <c r="I128" s="1375">
        <v>3266</v>
      </c>
      <c r="J128" s="1375">
        <v>3383</v>
      </c>
      <c r="K128" s="1375">
        <v>3510</v>
      </c>
      <c r="L128" s="1375">
        <v>3622</v>
      </c>
      <c r="M128" s="1375"/>
      <c r="N128" s="1375"/>
      <c r="O128" s="1375"/>
      <c r="P128" s="1375"/>
      <c r="Q128" s="1375"/>
      <c r="R128" s="1375"/>
      <c r="S128" s="1375"/>
      <c r="T128" s="1375"/>
      <c r="U128" s="1378"/>
      <c r="V128" s="1377"/>
      <c r="W128" s="1376">
        <f t="shared" si="5"/>
        <v>10</v>
      </c>
      <c r="X128" s="1387">
        <f>ROUND(L128/Q$109,2)</f>
        <v>0.86</v>
      </c>
    </row>
    <row r="129" spans="1:24" x14ac:dyDescent="0.2">
      <c r="A129" s="1369"/>
      <c r="B129" s="1372">
        <v>10</v>
      </c>
      <c r="C129" s="1375">
        <v>2377</v>
      </c>
      <c r="D129" s="1375">
        <v>2616</v>
      </c>
      <c r="E129" s="1375">
        <v>2745</v>
      </c>
      <c r="F129" s="1375">
        <v>2886</v>
      </c>
      <c r="G129" s="1375">
        <v>3008</v>
      </c>
      <c r="H129" s="1375">
        <v>3232</v>
      </c>
      <c r="I129" s="1375">
        <v>3249</v>
      </c>
      <c r="J129" s="1375">
        <v>3365</v>
      </c>
      <c r="K129" s="1375">
        <v>3493</v>
      </c>
      <c r="L129" s="1375">
        <v>3604</v>
      </c>
      <c r="M129" s="1375">
        <v>3721</v>
      </c>
      <c r="N129" s="1375">
        <v>3833</v>
      </c>
      <c r="O129" s="1375">
        <v>3961</v>
      </c>
      <c r="P129" s="1375"/>
      <c r="Q129" s="1375"/>
      <c r="R129" s="1375"/>
      <c r="S129" s="1375"/>
      <c r="T129" s="1375"/>
      <c r="U129" s="1378"/>
      <c r="V129" s="1377"/>
      <c r="W129" s="1376">
        <f t="shared" si="5"/>
        <v>13</v>
      </c>
      <c r="X129" s="1387">
        <f>ROUND(O129/Q$109,2)</f>
        <v>0.94</v>
      </c>
    </row>
    <row r="130" spans="1:24" x14ac:dyDescent="0.2">
      <c r="A130" s="1369"/>
      <c r="B130" s="1372">
        <v>11</v>
      </c>
      <c r="C130" s="1375">
        <v>2499</v>
      </c>
      <c r="D130" s="1375">
        <v>2616</v>
      </c>
      <c r="E130" s="1375">
        <v>2745</v>
      </c>
      <c r="F130" s="1375">
        <v>2886</v>
      </c>
      <c r="G130" s="1375">
        <v>3008</v>
      </c>
      <c r="H130" s="1375">
        <v>3132</v>
      </c>
      <c r="I130" s="1375">
        <v>3249</v>
      </c>
      <c r="J130" s="1375">
        <v>3493</v>
      </c>
      <c r="K130" s="1375">
        <v>3604</v>
      </c>
      <c r="L130" s="1375">
        <v>3721</v>
      </c>
      <c r="M130" s="1375">
        <v>3833</v>
      </c>
      <c r="N130" s="1375">
        <v>3961</v>
      </c>
      <c r="O130" s="1375">
        <v>4086</v>
      </c>
      <c r="P130" s="1375">
        <v>4209</v>
      </c>
      <c r="Q130" s="1375">
        <v>4326</v>
      </c>
      <c r="R130" s="1375">
        <v>4446</v>
      </c>
      <c r="S130" s="1375">
        <v>4559</v>
      </c>
      <c r="T130" s="1375">
        <v>4621</v>
      </c>
      <c r="U130" s="1378"/>
      <c r="V130" s="1377"/>
      <c r="W130" s="1376">
        <f t="shared" si="5"/>
        <v>18</v>
      </c>
      <c r="X130" s="1387">
        <f>ROUND(T130/Q$109,2)</f>
        <v>1.0900000000000001</v>
      </c>
    </row>
    <row r="131" spans="1:24" x14ac:dyDescent="0.2">
      <c r="A131" s="1369"/>
      <c r="B131" s="1372">
        <v>12</v>
      </c>
      <c r="C131" s="1375">
        <v>3365</v>
      </c>
      <c r="D131" s="1375">
        <v>3493</v>
      </c>
      <c r="E131" s="1375">
        <v>3604</v>
      </c>
      <c r="F131" s="1375">
        <v>3721</v>
      </c>
      <c r="G131" s="1375">
        <v>3833</v>
      </c>
      <c r="H131" s="1375">
        <v>3961</v>
      </c>
      <c r="I131" s="1375">
        <v>4209</v>
      </c>
      <c r="J131" s="1375">
        <v>4326</v>
      </c>
      <c r="K131" s="1375">
        <v>4446</v>
      </c>
      <c r="L131" s="1375">
        <v>4559</v>
      </c>
      <c r="M131" s="1375">
        <v>4682</v>
      </c>
      <c r="N131" s="1375">
        <v>4802</v>
      </c>
      <c r="O131" s="1375">
        <v>4916</v>
      </c>
      <c r="P131" s="1375">
        <v>5036</v>
      </c>
      <c r="Q131" s="1375">
        <v>5183</v>
      </c>
      <c r="R131" s="1375">
        <v>5258</v>
      </c>
      <c r="S131" s="1375"/>
      <c r="T131" s="1375"/>
      <c r="U131" s="1378"/>
      <c r="V131" s="1377"/>
      <c r="W131" s="1376">
        <f t="shared" si="5"/>
        <v>16</v>
      </c>
      <c r="X131" s="1387">
        <f>ROUND(R131/Q$109,2)</f>
        <v>1.24</v>
      </c>
    </row>
    <row r="132" spans="1:24" x14ac:dyDescent="0.2">
      <c r="A132" s="1369"/>
      <c r="B132" s="1372">
        <v>13</v>
      </c>
      <c r="C132" s="1375">
        <v>4086</v>
      </c>
      <c r="D132" s="1375">
        <v>4209</v>
      </c>
      <c r="E132" s="1375">
        <v>4326</v>
      </c>
      <c r="F132" s="1375">
        <v>4446</v>
      </c>
      <c r="G132" s="1375">
        <v>4559</v>
      </c>
      <c r="H132" s="1375">
        <v>4802</v>
      </c>
      <c r="I132" s="1375">
        <v>4916</v>
      </c>
      <c r="J132" s="1375">
        <v>5036</v>
      </c>
      <c r="K132" s="1375">
        <v>5183</v>
      </c>
      <c r="L132" s="1375">
        <v>5332</v>
      </c>
      <c r="M132" s="1375">
        <v>5481</v>
      </c>
      <c r="N132" s="1375">
        <v>5629</v>
      </c>
      <c r="O132" s="1375">
        <v>5702</v>
      </c>
      <c r="P132" s="1375"/>
      <c r="Q132" s="1375"/>
      <c r="R132" s="1375"/>
      <c r="S132" s="1375"/>
      <c r="T132" s="1375"/>
      <c r="U132" s="1378"/>
      <c r="V132" s="1377"/>
      <c r="W132" s="1376">
        <f t="shared" si="5"/>
        <v>13</v>
      </c>
      <c r="X132" s="1387">
        <f>ROUND(O132/Q$109,2)</f>
        <v>1.35</v>
      </c>
    </row>
    <row r="133" spans="1:24" x14ac:dyDescent="0.2">
      <c r="A133" s="1369"/>
      <c r="B133" s="1372">
        <v>14</v>
      </c>
      <c r="C133" s="1375">
        <v>4682</v>
      </c>
      <c r="D133" s="1375">
        <v>4802</v>
      </c>
      <c r="E133" s="1375">
        <v>5036</v>
      </c>
      <c r="F133" s="1375">
        <v>5183</v>
      </c>
      <c r="G133" s="1375">
        <v>5332</v>
      </c>
      <c r="H133" s="1375">
        <v>5481</v>
      </c>
      <c r="I133" s="1375">
        <v>5629</v>
      </c>
      <c r="J133" s="1375">
        <v>5779</v>
      </c>
      <c r="K133" s="1375">
        <v>5938</v>
      </c>
      <c r="L133" s="1375">
        <v>6097</v>
      </c>
      <c r="M133" s="1375">
        <v>6264</v>
      </c>
      <c r="N133" s="1375"/>
      <c r="O133" s="1375"/>
      <c r="P133" s="1375"/>
      <c r="Q133" s="1375"/>
      <c r="R133" s="1375"/>
      <c r="S133" s="1375"/>
      <c r="T133" s="1375"/>
      <c r="U133" s="1378"/>
      <c r="V133" s="1377"/>
      <c r="W133" s="1376">
        <f t="shared" si="5"/>
        <v>11</v>
      </c>
      <c r="X133" s="1387">
        <f>ROUND(M133/Q$109,2)</f>
        <v>1.48</v>
      </c>
    </row>
    <row r="134" spans="1:24" x14ac:dyDescent="0.2">
      <c r="A134" s="1369"/>
      <c r="B134" s="1372">
        <v>15</v>
      </c>
      <c r="C134" s="1375">
        <v>4916</v>
      </c>
      <c r="D134" s="1375">
        <v>5036</v>
      </c>
      <c r="E134" s="1375">
        <v>5183</v>
      </c>
      <c r="F134" s="1375">
        <v>5481</v>
      </c>
      <c r="G134" s="1375">
        <v>5629</v>
      </c>
      <c r="H134" s="1375">
        <v>5779</v>
      </c>
      <c r="I134" s="1375">
        <v>5938</v>
      </c>
      <c r="J134" s="1375">
        <v>6097</v>
      </c>
      <c r="K134" s="1375">
        <v>6264</v>
      </c>
      <c r="L134" s="1375">
        <v>6463</v>
      </c>
      <c r="M134" s="1375">
        <v>6671</v>
      </c>
      <c r="N134" s="1375">
        <v>6883</v>
      </c>
      <c r="O134" s="1375"/>
      <c r="P134" s="1375"/>
      <c r="Q134" s="1375"/>
      <c r="R134" s="1375"/>
      <c r="S134" s="1375"/>
      <c r="T134" s="1375"/>
      <c r="U134" s="1382"/>
      <c r="V134" s="1383"/>
      <c r="W134" s="1376">
        <f t="shared" si="5"/>
        <v>12</v>
      </c>
      <c r="X134" s="1387">
        <f>ROUND(N134/Q$109,2)</f>
        <v>1.63</v>
      </c>
    </row>
    <row r="135" spans="1:24" x14ac:dyDescent="0.2">
      <c r="A135" s="1369"/>
      <c r="B135" s="1372">
        <v>16</v>
      </c>
      <c r="C135" s="1375">
        <v>5332</v>
      </c>
      <c r="D135" s="1375">
        <v>5481</v>
      </c>
      <c r="E135" s="1375">
        <v>5629</v>
      </c>
      <c r="F135" s="1375">
        <v>5938</v>
      </c>
      <c r="G135" s="1375">
        <v>6097</v>
      </c>
      <c r="H135" s="1375">
        <v>6264</v>
      </c>
      <c r="I135" s="1375">
        <v>6463</v>
      </c>
      <c r="J135" s="1375">
        <v>6671</v>
      </c>
      <c r="K135" s="1375">
        <v>6883</v>
      </c>
      <c r="L135" s="1375">
        <v>7104</v>
      </c>
      <c r="M135" s="1375">
        <v>7327</v>
      </c>
      <c r="N135" s="1375">
        <v>7561</v>
      </c>
      <c r="O135" s="1375"/>
      <c r="P135" s="1375"/>
      <c r="Q135" s="1375"/>
      <c r="R135" s="1375"/>
      <c r="S135" s="1375"/>
      <c r="T135" s="1375"/>
      <c r="U135" s="1382"/>
      <c r="V135" s="1383"/>
      <c r="W135" s="1376">
        <f t="shared" si="5"/>
        <v>12</v>
      </c>
      <c r="X135" s="1387">
        <f>ROUND(N135/Q$109,2)</f>
        <v>1.79</v>
      </c>
    </row>
    <row r="136" spans="1:24" x14ac:dyDescent="0.2">
      <c r="A136" s="1369"/>
      <c r="B136" s="1369"/>
      <c r="C136" s="1369"/>
      <c r="D136" s="1369"/>
      <c r="E136" s="1369"/>
      <c r="F136" s="1369"/>
      <c r="G136" s="1369"/>
      <c r="H136" s="1369"/>
      <c r="I136" s="1369"/>
      <c r="J136" s="1369"/>
      <c r="K136" s="1369"/>
      <c r="L136" s="1369"/>
      <c r="M136" s="1369"/>
      <c r="N136" s="1369"/>
      <c r="O136" s="1369"/>
      <c r="P136" s="1369"/>
      <c r="Q136" s="1369"/>
      <c r="R136" s="1369"/>
      <c r="S136" s="1369"/>
      <c r="T136" s="1369"/>
      <c r="U136" s="1369"/>
      <c r="V136" s="1369"/>
      <c r="W136" s="1369"/>
    </row>
    <row r="137" spans="1:24" x14ac:dyDescent="0.2">
      <c r="A137" s="1369"/>
      <c r="B137" s="1370" t="s">
        <v>989</v>
      </c>
      <c r="C137" s="1418">
        <v>43831</v>
      </c>
      <c r="D137" s="1419"/>
      <c r="E137" s="1371"/>
      <c r="F137" s="1372"/>
      <c r="G137" s="1372"/>
      <c r="H137" s="1372"/>
      <c r="I137" s="1372"/>
      <c r="J137" s="1372"/>
      <c r="K137" s="1372"/>
      <c r="L137" s="1372"/>
      <c r="M137" s="1372"/>
      <c r="N137" s="1372"/>
      <c r="O137" s="1372"/>
      <c r="P137" s="1372"/>
      <c r="Q137" s="1372"/>
      <c r="R137" s="1372"/>
      <c r="S137" s="1372"/>
      <c r="T137" s="1372"/>
      <c r="U137" s="1372"/>
      <c r="V137" s="1372"/>
      <c r="W137" s="1372"/>
    </row>
    <row r="138" spans="1:24" x14ac:dyDescent="0.2">
      <c r="A138" s="1369"/>
      <c r="B138" s="1371" t="s">
        <v>167</v>
      </c>
      <c r="C138" s="1373">
        <v>1</v>
      </c>
      <c r="D138" s="1373">
        <v>2</v>
      </c>
      <c r="E138" s="1373">
        <v>3</v>
      </c>
      <c r="F138" s="1373">
        <v>4</v>
      </c>
      <c r="G138" s="1373">
        <v>5</v>
      </c>
      <c r="H138" s="1373">
        <v>6</v>
      </c>
      <c r="I138" s="1373">
        <v>7</v>
      </c>
      <c r="J138" s="1373">
        <v>8</v>
      </c>
      <c r="K138" s="1373">
        <v>9</v>
      </c>
      <c r="L138" s="1373">
        <v>10</v>
      </c>
      <c r="M138" s="1373">
        <v>11</v>
      </c>
      <c r="N138" s="1373">
        <v>12</v>
      </c>
      <c r="O138" s="1373">
        <v>13</v>
      </c>
      <c r="P138" s="1373">
        <v>14</v>
      </c>
      <c r="Q138" s="1373">
        <v>15</v>
      </c>
      <c r="R138" s="1373">
        <v>16</v>
      </c>
      <c r="S138" s="1373">
        <v>17</v>
      </c>
      <c r="T138" s="1373">
        <v>18</v>
      </c>
      <c r="U138" s="1373">
        <v>19</v>
      </c>
      <c r="V138" s="1373">
        <v>20</v>
      </c>
      <c r="W138" s="1373" t="s">
        <v>168</v>
      </c>
    </row>
    <row r="139" spans="1:24" x14ac:dyDescent="0.2">
      <c r="A139" s="1369"/>
      <c r="B139" s="1374" t="s">
        <v>176</v>
      </c>
      <c r="C139" s="1375">
        <v>2648</v>
      </c>
      <c r="D139" s="1375">
        <v>2766</v>
      </c>
      <c r="E139" s="1375">
        <v>2895</v>
      </c>
      <c r="F139" s="1375">
        <v>3036</v>
      </c>
      <c r="G139" s="1375">
        <v>3157</v>
      </c>
      <c r="H139" s="1375">
        <v>3282</v>
      </c>
      <c r="I139" s="1375">
        <v>3397</v>
      </c>
      <c r="J139" s="1375">
        <v>3514</v>
      </c>
      <c r="K139" s="1375">
        <v>3639</v>
      </c>
      <c r="L139" s="1375">
        <v>3755</v>
      </c>
      <c r="M139" s="1375">
        <v>3867</v>
      </c>
      <c r="N139" s="1375">
        <v>3982</v>
      </c>
      <c r="O139" s="1375">
        <v>4176</v>
      </c>
      <c r="P139" s="1375"/>
      <c r="Q139" s="1375"/>
      <c r="R139" s="1375"/>
      <c r="S139" s="1375"/>
      <c r="T139" s="1375"/>
      <c r="U139" s="1375"/>
      <c r="V139" s="1375"/>
      <c r="W139" s="1376">
        <f t="shared" ref="W139:W148" si="7">COUNTA(C139:V139)</f>
        <v>13</v>
      </c>
      <c r="X139" s="1387">
        <f>ROUND(O139/Q$154,2)</f>
        <v>0.98</v>
      </c>
    </row>
    <row r="140" spans="1:24" x14ac:dyDescent="0.2">
      <c r="A140" s="1369"/>
      <c r="B140" s="1374" t="s">
        <v>177</v>
      </c>
      <c r="C140" s="1375">
        <v>2704</v>
      </c>
      <c r="D140" s="1375">
        <v>2835</v>
      </c>
      <c r="E140" s="1375">
        <v>2973</v>
      </c>
      <c r="F140" s="1375">
        <v>3098</v>
      </c>
      <c r="G140" s="1375">
        <v>3220</v>
      </c>
      <c r="H140" s="1375">
        <v>3338</v>
      </c>
      <c r="I140" s="1375">
        <v>3453</v>
      </c>
      <c r="J140" s="1375">
        <v>3580</v>
      </c>
      <c r="K140" s="1375">
        <v>3694</v>
      </c>
      <c r="L140" s="1375">
        <v>3808</v>
      </c>
      <c r="M140" s="1375">
        <v>3923</v>
      </c>
      <c r="N140" s="1375">
        <v>4048</v>
      </c>
      <c r="O140" s="1375">
        <v>4176</v>
      </c>
      <c r="P140" s="1375">
        <v>4297</v>
      </c>
      <c r="Q140" s="1375">
        <v>4416</v>
      </c>
      <c r="R140" s="1375">
        <v>4533</v>
      </c>
      <c r="S140" s="1375">
        <v>4649</v>
      </c>
      <c r="T140" s="1375">
        <v>4709</v>
      </c>
      <c r="U140" s="1375"/>
      <c r="V140" s="1375"/>
      <c r="W140" s="1376">
        <f t="shared" si="7"/>
        <v>18</v>
      </c>
      <c r="X140" s="1387">
        <f>ROUND(T140/Q$154,2)</f>
        <v>1.1100000000000001</v>
      </c>
    </row>
    <row r="141" spans="1:24" x14ac:dyDescent="0.2">
      <c r="A141" s="1369"/>
      <c r="B141" s="1374" t="s">
        <v>178</v>
      </c>
      <c r="C141" s="1375">
        <v>2835</v>
      </c>
      <c r="D141" s="1375">
        <v>2973</v>
      </c>
      <c r="E141" s="1375">
        <v>3220</v>
      </c>
      <c r="F141" s="1375">
        <v>3453</v>
      </c>
      <c r="G141" s="1375">
        <v>3580</v>
      </c>
      <c r="H141" s="1375">
        <v>3694</v>
      </c>
      <c r="I141" s="1375">
        <v>3808</v>
      </c>
      <c r="J141" s="1375">
        <v>3923</v>
      </c>
      <c r="K141" s="1375">
        <v>4048</v>
      </c>
      <c r="L141" s="1375">
        <v>4176</v>
      </c>
      <c r="M141" s="1375">
        <v>4297</v>
      </c>
      <c r="N141" s="1375">
        <v>4416</v>
      </c>
      <c r="O141" s="1375">
        <v>4533</v>
      </c>
      <c r="P141" s="1375">
        <v>4649</v>
      </c>
      <c r="Q141" s="1375">
        <v>4770</v>
      </c>
      <c r="R141" s="1375">
        <v>4890</v>
      </c>
      <c r="S141" s="1375">
        <v>5003</v>
      </c>
      <c r="T141" s="1375">
        <v>5123</v>
      </c>
      <c r="U141" s="1375">
        <v>5272</v>
      </c>
      <c r="V141" s="1375">
        <v>5345</v>
      </c>
      <c r="W141" s="1376">
        <f t="shared" si="7"/>
        <v>20</v>
      </c>
      <c r="X141" s="1387">
        <f>ROUND(V141/Q$154,2)</f>
        <v>1.26</v>
      </c>
    </row>
    <row r="142" spans="1:24" x14ac:dyDescent="0.2">
      <c r="A142" s="1369"/>
      <c r="B142" s="1374" t="s">
        <v>179</v>
      </c>
      <c r="C142" s="1375">
        <v>2973</v>
      </c>
      <c r="D142" s="1375">
        <v>3220</v>
      </c>
      <c r="E142" s="1375">
        <v>3453</v>
      </c>
      <c r="F142" s="1375">
        <v>3694</v>
      </c>
      <c r="G142" s="1375">
        <v>3923</v>
      </c>
      <c r="H142" s="1375">
        <v>4176</v>
      </c>
      <c r="I142" s="1375">
        <v>4297</v>
      </c>
      <c r="J142" s="1375">
        <v>4416</v>
      </c>
      <c r="K142" s="1375">
        <v>4533</v>
      </c>
      <c r="L142" s="1375">
        <v>4649</v>
      </c>
      <c r="M142" s="1375">
        <v>4770</v>
      </c>
      <c r="N142" s="1375">
        <v>4890</v>
      </c>
      <c r="O142" s="1375">
        <v>5003</v>
      </c>
      <c r="P142" s="1375">
        <v>5123</v>
      </c>
      <c r="Q142" s="1375">
        <v>5272</v>
      </c>
      <c r="R142" s="1375">
        <v>5420</v>
      </c>
      <c r="S142" s="1375">
        <v>5569</v>
      </c>
      <c r="T142" s="1375">
        <v>5718</v>
      </c>
      <c r="U142" s="1375">
        <v>5789</v>
      </c>
      <c r="V142" s="1375"/>
      <c r="W142" s="1376">
        <f t="shared" si="7"/>
        <v>19</v>
      </c>
      <c r="X142" s="1387">
        <f>ROUND(U142/Q$154,2)</f>
        <v>1.36</v>
      </c>
    </row>
    <row r="143" spans="1:24" x14ac:dyDescent="0.2">
      <c r="A143" s="1369"/>
      <c r="B143" s="1374" t="s">
        <v>169</v>
      </c>
      <c r="C143" s="1375">
        <v>2888</v>
      </c>
      <c r="D143" s="1375">
        <v>2999</v>
      </c>
      <c r="E143" s="1375">
        <v>3113</v>
      </c>
      <c r="F143" s="1375">
        <v>3223</v>
      </c>
      <c r="G143" s="1375">
        <v>3334</v>
      </c>
      <c r="H143" s="1375">
        <v>3447</v>
      </c>
      <c r="I143" s="1375">
        <v>3559</v>
      </c>
      <c r="J143" s="1375">
        <v>3671</v>
      </c>
      <c r="K143" s="1375">
        <v>3781</v>
      </c>
      <c r="L143" s="1375">
        <v>3893</v>
      </c>
      <c r="M143" s="1375">
        <v>4007</v>
      </c>
      <c r="N143" s="1375">
        <v>4118</v>
      </c>
      <c r="O143" s="1375">
        <v>4231</v>
      </c>
      <c r="P143" s="1375"/>
      <c r="Q143" s="1375"/>
      <c r="R143" s="1375"/>
      <c r="S143" s="1375"/>
      <c r="T143" s="1375"/>
      <c r="U143" s="1377"/>
      <c r="V143" s="1377"/>
      <c r="W143" s="1376">
        <f t="shared" si="7"/>
        <v>13</v>
      </c>
      <c r="X143" s="1387">
        <f>ROUND(O143/Q$154,2)</f>
        <v>1</v>
      </c>
    </row>
    <row r="144" spans="1:24" x14ac:dyDescent="0.2">
      <c r="A144" s="1369"/>
      <c r="B144" s="1374" t="s">
        <v>170</v>
      </c>
      <c r="C144" s="1375">
        <v>2999</v>
      </c>
      <c r="D144" s="1375">
        <v>3223</v>
      </c>
      <c r="E144" s="1375">
        <v>3447</v>
      </c>
      <c r="F144" s="1375">
        <v>3559</v>
      </c>
      <c r="G144" s="1375">
        <v>3671</v>
      </c>
      <c r="H144" s="1375">
        <v>3781</v>
      </c>
      <c r="I144" s="1375">
        <v>3893</v>
      </c>
      <c r="J144" s="1375">
        <v>4007</v>
      </c>
      <c r="K144" s="1375">
        <v>4118</v>
      </c>
      <c r="L144" s="1375">
        <v>4231</v>
      </c>
      <c r="M144" s="1375">
        <v>4344</v>
      </c>
      <c r="N144" s="1375">
        <v>4454</v>
      </c>
      <c r="O144" s="1375">
        <v>4566</v>
      </c>
      <c r="P144" s="1375">
        <v>4676</v>
      </c>
      <c r="Q144" s="1375">
        <v>4791</v>
      </c>
      <c r="R144" s="1375"/>
      <c r="S144" s="1375"/>
      <c r="T144" s="1375"/>
      <c r="U144" s="1377"/>
      <c r="V144" s="1377"/>
      <c r="W144" s="1376">
        <f t="shared" si="7"/>
        <v>15</v>
      </c>
      <c r="X144" s="1387">
        <f>ROUND(Q144/Q$154,2)</f>
        <v>1.1299999999999999</v>
      </c>
    </row>
    <row r="145" spans="1:24" x14ac:dyDescent="0.2">
      <c r="A145" s="1369"/>
      <c r="B145" s="1374" t="s">
        <v>171</v>
      </c>
      <c r="C145" s="1375">
        <v>2999</v>
      </c>
      <c r="D145" s="1375">
        <v>3223</v>
      </c>
      <c r="E145" s="1375">
        <v>3447</v>
      </c>
      <c r="F145" s="1375">
        <v>3559</v>
      </c>
      <c r="G145" s="1375">
        <v>3671</v>
      </c>
      <c r="H145" s="1375">
        <v>3781</v>
      </c>
      <c r="I145" s="1375">
        <v>3893</v>
      </c>
      <c r="J145" s="1375">
        <v>4007</v>
      </c>
      <c r="K145" s="1375">
        <v>4118</v>
      </c>
      <c r="L145" s="1375">
        <v>4231</v>
      </c>
      <c r="M145" s="1375">
        <v>4344</v>
      </c>
      <c r="N145" s="1375">
        <v>4454</v>
      </c>
      <c r="O145" s="1375">
        <v>4566</v>
      </c>
      <c r="P145" s="1375">
        <v>4676</v>
      </c>
      <c r="Q145" s="1375">
        <v>4791</v>
      </c>
      <c r="R145" s="1375">
        <v>4902</v>
      </c>
      <c r="S145" s="1375">
        <v>5014</v>
      </c>
      <c r="T145" s="1375"/>
      <c r="U145" s="1377"/>
      <c r="V145" s="1377"/>
      <c r="W145" s="1376">
        <f t="shared" si="7"/>
        <v>17</v>
      </c>
      <c r="X145" s="1387">
        <f>ROUND(S145/Q$154,2)</f>
        <v>1.18</v>
      </c>
    </row>
    <row r="146" spans="1:24" x14ac:dyDescent="0.2">
      <c r="A146" s="1369"/>
      <c r="B146" s="1374" t="s">
        <v>172</v>
      </c>
      <c r="C146" s="1375">
        <v>3113</v>
      </c>
      <c r="D146" s="1375">
        <v>3447</v>
      </c>
      <c r="E146" s="1375">
        <v>3671</v>
      </c>
      <c r="F146" s="1375">
        <v>3893</v>
      </c>
      <c r="G146" s="1375">
        <v>4118</v>
      </c>
      <c r="H146" s="1375">
        <v>4231</v>
      </c>
      <c r="I146" s="1375">
        <v>4344</v>
      </c>
      <c r="J146" s="1375">
        <v>4454</v>
      </c>
      <c r="K146" s="1375">
        <v>4566</v>
      </c>
      <c r="L146" s="1375">
        <v>4676</v>
      </c>
      <c r="M146" s="1375">
        <v>4791</v>
      </c>
      <c r="N146" s="1375">
        <v>4902</v>
      </c>
      <c r="O146" s="1375">
        <v>5014</v>
      </c>
      <c r="P146" s="1375">
        <v>5124</v>
      </c>
      <c r="Q146" s="1375">
        <v>5236</v>
      </c>
      <c r="R146" s="1375">
        <v>5350</v>
      </c>
      <c r="S146" s="1375"/>
      <c r="T146" s="1375"/>
      <c r="U146" s="1377"/>
      <c r="V146" s="1377"/>
      <c r="W146" s="1376">
        <f t="shared" si="7"/>
        <v>16</v>
      </c>
      <c r="X146" s="1387">
        <f>ROUND(R146/Q$154,2)</f>
        <v>1.26</v>
      </c>
    </row>
    <row r="147" spans="1:24" x14ac:dyDescent="0.2">
      <c r="A147" s="1369"/>
      <c r="B147" s="1374" t="s">
        <v>173</v>
      </c>
      <c r="C147" s="1375">
        <v>3113</v>
      </c>
      <c r="D147" s="1375">
        <v>3447</v>
      </c>
      <c r="E147" s="1375">
        <v>3671</v>
      </c>
      <c r="F147" s="1375">
        <v>3893</v>
      </c>
      <c r="G147" s="1375">
        <v>4118</v>
      </c>
      <c r="H147" s="1375">
        <v>4231</v>
      </c>
      <c r="I147" s="1375">
        <v>4344</v>
      </c>
      <c r="J147" s="1375">
        <v>4454</v>
      </c>
      <c r="K147" s="1375">
        <v>4566</v>
      </c>
      <c r="L147" s="1375">
        <v>4676</v>
      </c>
      <c r="M147" s="1375">
        <v>4791</v>
      </c>
      <c r="N147" s="1375">
        <v>4902</v>
      </c>
      <c r="O147" s="1375">
        <v>5014</v>
      </c>
      <c r="P147" s="1375">
        <v>5124</v>
      </c>
      <c r="Q147" s="1375">
        <v>5236</v>
      </c>
      <c r="R147" s="1375">
        <v>5350</v>
      </c>
      <c r="S147" s="1375">
        <v>5461</v>
      </c>
      <c r="T147" s="1375">
        <v>5572</v>
      </c>
      <c r="U147" s="1377"/>
      <c r="V147" s="1377"/>
      <c r="W147" s="1376">
        <f t="shared" si="7"/>
        <v>18</v>
      </c>
      <c r="X147" s="1387">
        <f>ROUND(T147/Q$154,2)</f>
        <v>1.31</v>
      </c>
    </row>
    <row r="148" spans="1:24" x14ac:dyDescent="0.2">
      <c r="A148" s="1369"/>
      <c r="B148" s="1374" t="s">
        <v>174</v>
      </c>
      <c r="C148" s="1375">
        <v>3160</v>
      </c>
      <c r="D148" s="1375">
        <v>3392</v>
      </c>
      <c r="E148" s="1375">
        <v>3630</v>
      </c>
      <c r="F148" s="1375">
        <v>3857</v>
      </c>
      <c r="G148" s="1375">
        <v>4109</v>
      </c>
      <c r="H148" s="1375">
        <v>4231</v>
      </c>
      <c r="I148" s="1375">
        <v>4348</v>
      </c>
      <c r="J148" s="1375">
        <v>4467</v>
      </c>
      <c r="K148" s="1375">
        <v>4580</v>
      </c>
      <c r="L148" s="1375">
        <v>4702</v>
      </c>
      <c r="M148" s="1375">
        <v>4820</v>
      </c>
      <c r="N148" s="1375">
        <v>4934</v>
      </c>
      <c r="O148" s="1375">
        <v>5052</v>
      </c>
      <c r="P148" s="1375">
        <v>5200</v>
      </c>
      <c r="Q148" s="1375">
        <v>5349</v>
      </c>
      <c r="R148" s="1375">
        <v>5496</v>
      </c>
      <c r="S148" s="1375">
        <v>5644</v>
      </c>
      <c r="T148" s="1375">
        <v>5715</v>
      </c>
      <c r="U148" s="1377"/>
      <c r="V148" s="1377"/>
      <c r="W148" s="1376">
        <f t="shared" si="7"/>
        <v>18</v>
      </c>
      <c r="X148" s="1387">
        <f>ROUND(T148/Q$154,2)</f>
        <v>1.35</v>
      </c>
    </row>
    <row r="149" spans="1:24" x14ac:dyDescent="0.2">
      <c r="A149" s="1369"/>
      <c r="B149" s="1374" t="s">
        <v>175</v>
      </c>
      <c r="C149" s="1375">
        <v>3276</v>
      </c>
      <c r="D149" s="1375">
        <v>3517</v>
      </c>
      <c r="E149" s="1375">
        <v>3744</v>
      </c>
      <c r="F149" s="1375">
        <v>3983</v>
      </c>
      <c r="G149" s="1375">
        <v>4231</v>
      </c>
      <c r="H149" s="1375">
        <v>4467</v>
      </c>
      <c r="I149" s="1375">
        <v>4702</v>
      </c>
      <c r="J149" s="1375">
        <v>4820</v>
      </c>
      <c r="K149" s="1375">
        <v>4934</v>
      </c>
      <c r="L149" s="1375">
        <v>5052</v>
      </c>
      <c r="M149" s="1375">
        <v>5200</v>
      </c>
      <c r="N149" s="1375">
        <v>5349</v>
      </c>
      <c r="O149" s="1375">
        <v>5496</v>
      </c>
      <c r="P149" s="1375">
        <v>5644</v>
      </c>
      <c r="Q149" s="1375">
        <v>5794</v>
      </c>
      <c r="R149" s="1375">
        <v>5951</v>
      </c>
      <c r="S149" s="1375">
        <v>6111</v>
      </c>
      <c r="T149" s="1375">
        <v>6276</v>
      </c>
      <c r="U149" s="1377"/>
      <c r="V149" s="1377"/>
      <c r="W149" s="1376">
        <f>COUNTA(C149:V149)</f>
        <v>18</v>
      </c>
      <c r="X149" s="1387">
        <f>ROUND(T149/Q$154,2)</f>
        <v>1.48</v>
      </c>
    </row>
    <row r="150" spans="1:24" x14ac:dyDescent="0.2">
      <c r="A150" s="1369"/>
      <c r="B150" s="397" t="s">
        <v>216</v>
      </c>
      <c r="C150" s="1377">
        <v>1594.2</v>
      </c>
      <c r="D150" s="1377">
        <v>1610</v>
      </c>
      <c r="E150" s="1377">
        <v>1677</v>
      </c>
      <c r="F150" s="1377">
        <v>1707</v>
      </c>
      <c r="G150" s="1377">
        <v>1742</v>
      </c>
      <c r="H150" s="1377">
        <v>1778</v>
      </c>
      <c r="I150" s="1377">
        <v>1825</v>
      </c>
      <c r="J150" s="1377"/>
      <c r="K150" s="1378"/>
      <c r="L150" s="1378"/>
      <c r="M150" s="1378"/>
      <c r="N150" s="1378"/>
      <c r="O150" s="1378"/>
      <c r="P150" s="1378"/>
      <c r="Q150" s="1378"/>
      <c r="R150" s="1378"/>
      <c r="S150" s="1378"/>
      <c r="T150" s="1378"/>
      <c r="U150" s="1378"/>
      <c r="V150" s="1377"/>
      <c r="W150" s="1376">
        <f t="shared" ref="W150:W180" si="8">COUNTA(C150:V150)</f>
        <v>7</v>
      </c>
      <c r="X150" s="1387">
        <f>ROUND(I150/Q$154,2)</f>
        <v>0.43</v>
      </c>
    </row>
    <row r="151" spans="1:24" x14ac:dyDescent="0.2">
      <c r="A151" s="1369"/>
      <c r="B151" s="1372" t="s">
        <v>217</v>
      </c>
      <c r="C151" s="1377">
        <v>1594.2</v>
      </c>
      <c r="D151" s="1377">
        <v>1644</v>
      </c>
      <c r="E151" s="1377">
        <v>1707</v>
      </c>
      <c r="F151" s="1377">
        <v>1778</v>
      </c>
      <c r="G151" s="1377">
        <v>1825</v>
      </c>
      <c r="H151" s="1377">
        <v>1878</v>
      </c>
      <c r="I151" s="1377">
        <v>1944</v>
      </c>
      <c r="J151" s="1377">
        <v>2006</v>
      </c>
      <c r="K151" s="1378"/>
      <c r="L151" s="1378"/>
      <c r="M151" s="1378"/>
      <c r="N151" s="1378"/>
      <c r="O151" s="1378"/>
      <c r="P151" s="1378"/>
      <c r="Q151" s="1378"/>
      <c r="R151" s="1378"/>
      <c r="S151" s="1378"/>
      <c r="T151" s="1378"/>
      <c r="U151" s="1378"/>
      <c r="V151" s="1377"/>
      <c r="W151" s="1376">
        <f t="shared" si="8"/>
        <v>8</v>
      </c>
      <c r="X151" s="1387">
        <f>ROUND(J151/Q$154,2)</f>
        <v>0.47</v>
      </c>
    </row>
    <row r="152" spans="1:24" x14ac:dyDescent="0.2">
      <c r="A152" s="1369"/>
      <c r="B152" s="1372" t="s">
        <v>218</v>
      </c>
      <c r="C152" s="1377">
        <v>1594.2</v>
      </c>
      <c r="D152" s="1377">
        <v>1707</v>
      </c>
      <c r="E152" s="1377">
        <v>1778</v>
      </c>
      <c r="F152" s="1377">
        <v>1878</v>
      </c>
      <c r="G152" s="1377">
        <v>1944</v>
      </c>
      <c r="H152" s="1377">
        <v>2006</v>
      </c>
      <c r="I152" s="1377">
        <v>2067</v>
      </c>
      <c r="J152" s="1377"/>
      <c r="K152" s="1378"/>
      <c r="L152" s="1378"/>
      <c r="M152" s="1378"/>
      <c r="N152" s="1378"/>
      <c r="O152" s="1378"/>
      <c r="P152" s="1378"/>
      <c r="Q152" s="1378"/>
      <c r="R152" s="1378"/>
      <c r="S152" s="1378"/>
      <c r="T152" s="1378"/>
      <c r="U152" s="1378"/>
      <c r="V152" s="1377"/>
      <c r="W152" s="1376">
        <f t="shared" si="8"/>
        <v>7</v>
      </c>
      <c r="X152" s="1387">
        <f>ROUND(I152/Q$154,2)</f>
        <v>0.49</v>
      </c>
    </row>
    <row r="153" spans="1:24" x14ac:dyDescent="0.2">
      <c r="A153" s="1369"/>
      <c r="B153" s="1374" t="s">
        <v>990</v>
      </c>
      <c r="C153" s="1375">
        <v>2563</v>
      </c>
      <c r="D153" s="1375">
        <v>2642</v>
      </c>
      <c r="E153" s="1375">
        <v>2723</v>
      </c>
      <c r="F153" s="1375">
        <v>2809</v>
      </c>
      <c r="G153" s="1375">
        <v>2896</v>
      </c>
      <c r="H153" s="1375">
        <v>2985</v>
      </c>
      <c r="I153" s="1375">
        <v>3078</v>
      </c>
      <c r="J153" s="1375">
        <v>3173</v>
      </c>
      <c r="K153" s="1375">
        <v>3272</v>
      </c>
      <c r="L153" s="1375">
        <v>3373</v>
      </c>
      <c r="M153" s="1375">
        <v>3478</v>
      </c>
      <c r="N153" s="1375">
        <v>3585</v>
      </c>
      <c r="O153" s="1375">
        <v>3696</v>
      </c>
      <c r="P153" s="1375">
        <v>3811</v>
      </c>
      <c r="Q153" s="1375">
        <v>3936</v>
      </c>
      <c r="R153" s="1378"/>
      <c r="S153" s="1378"/>
      <c r="T153" s="1378"/>
      <c r="U153" s="1378"/>
      <c r="V153" s="1377"/>
      <c r="W153" s="1376">
        <f t="shared" si="8"/>
        <v>15</v>
      </c>
      <c r="X153" s="1387">
        <f>ROUND(Q153/Q$154,2)</f>
        <v>0.93</v>
      </c>
    </row>
    <row r="154" spans="1:24" x14ac:dyDescent="0.2">
      <c r="A154" s="1369"/>
      <c r="B154" s="1374" t="s">
        <v>991</v>
      </c>
      <c r="C154" s="1375">
        <v>2639</v>
      </c>
      <c r="D154" s="1375">
        <v>2729</v>
      </c>
      <c r="E154" s="1375">
        <v>2821</v>
      </c>
      <c r="F154" s="1375">
        <v>2916</v>
      </c>
      <c r="G154" s="1375">
        <v>3015</v>
      </c>
      <c r="H154" s="1375">
        <v>3117</v>
      </c>
      <c r="I154" s="1375">
        <v>3222</v>
      </c>
      <c r="J154" s="1375">
        <v>3331</v>
      </c>
      <c r="K154" s="1375">
        <v>3443</v>
      </c>
      <c r="L154" s="1375">
        <v>3560</v>
      </c>
      <c r="M154" s="1375">
        <v>3680</v>
      </c>
      <c r="N154" s="1375">
        <v>3805</v>
      </c>
      <c r="O154" s="1375">
        <v>3933</v>
      </c>
      <c r="P154" s="1375">
        <v>4066</v>
      </c>
      <c r="Q154" s="1375">
        <v>4244</v>
      </c>
      <c r="R154" s="1378"/>
      <c r="S154" s="1378"/>
      <c r="T154" s="1378"/>
      <c r="U154" s="1378"/>
      <c r="V154" s="1377"/>
      <c r="W154" s="1376">
        <f t="shared" si="8"/>
        <v>15</v>
      </c>
      <c r="X154" s="1387">
        <f>ROUND(Q154/Q$154,2)</f>
        <v>1</v>
      </c>
    </row>
    <row r="155" spans="1:24" x14ac:dyDescent="0.2">
      <c r="A155" s="1369"/>
      <c r="B155" s="1374" t="s">
        <v>992</v>
      </c>
      <c r="C155" s="1375">
        <v>2691</v>
      </c>
      <c r="D155" s="1375">
        <v>2806</v>
      </c>
      <c r="E155" s="1375">
        <v>2927</v>
      </c>
      <c r="F155" s="1375">
        <v>3052</v>
      </c>
      <c r="G155" s="1375">
        <v>3184</v>
      </c>
      <c r="H155" s="1375">
        <v>3321</v>
      </c>
      <c r="I155" s="1375">
        <v>3463</v>
      </c>
      <c r="J155" s="1375">
        <v>3613</v>
      </c>
      <c r="K155" s="1375">
        <v>3768</v>
      </c>
      <c r="L155" s="1375">
        <v>3930</v>
      </c>
      <c r="M155" s="1375">
        <v>4099</v>
      </c>
      <c r="N155" s="1375">
        <v>4275</v>
      </c>
      <c r="O155" s="1375">
        <v>4460</v>
      </c>
      <c r="P155" s="1375">
        <v>4651</v>
      </c>
      <c r="Q155" s="1375">
        <v>4851</v>
      </c>
      <c r="R155" s="1378"/>
      <c r="S155" s="1378"/>
      <c r="T155" s="1378"/>
      <c r="U155" s="1378"/>
      <c r="V155" s="1377"/>
      <c r="W155" s="1376">
        <f t="shared" si="8"/>
        <v>15</v>
      </c>
      <c r="X155" s="1387">
        <f>ROUND(Q155/Q$154,2)</f>
        <v>1.1399999999999999</v>
      </c>
    </row>
    <row r="156" spans="1:24" x14ac:dyDescent="0.2">
      <c r="A156" s="1369"/>
      <c r="B156" s="1374" t="s">
        <v>993</v>
      </c>
      <c r="C156" s="1375">
        <v>2691</v>
      </c>
      <c r="D156" s="1375">
        <v>2806</v>
      </c>
      <c r="E156" s="1375">
        <v>2961</v>
      </c>
      <c r="F156" s="1375">
        <v>3124</v>
      </c>
      <c r="G156" s="1375">
        <v>3288</v>
      </c>
      <c r="H156" s="1375">
        <v>3459</v>
      </c>
      <c r="I156" s="1375">
        <v>3637</v>
      </c>
      <c r="J156" s="1375">
        <v>3817</v>
      </c>
      <c r="K156" s="1375">
        <v>4007</v>
      </c>
      <c r="L156" s="1375">
        <v>4204</v>
      </c>
      <c r="M156" s="1375">
        <v>4406</v>
      </c>
      <c r="N156" s="1375">
        <v>4616</v>
      </c>
      <c r="O156" s="1375">
        <v>4833</v>
      </c>
      <c r="P156" s="1375">
        <v>5055</v>
      </c>
      <c r="Q156" s="1375">
        <v>5294</v>
      </c>
      <c r="R156" s="1378"/>
      <c r="S156" s="1378"/>
      <c r="T156" s="1378"/>
      <c r="U156" s="1378"/>
      <c r="V156" s="1377"/>
      <c r="W156" s="1376">
        <f t="shared" si="8"/>
        <v>15</v>
      </c>
      <c r="X156" s="1387">
        <f>ROUND(Q156/Q$154,2)</f>
        <v>1.25</v>
      </c>
    </row>
    <row r="157" spans="1:24" x14ac:dyDescent="0.2">
      <c r="A157" s="1369"/>
      <c r="B157" s="1374" t="s">
        <v>994</v>
      </c>
      <c r="C157" s="1375">
        <v>3392</v>
      </c>
      <c r="D157" s="1375">
        <v>3519</v>
      </c>
      <c r="E157" s="1375">
        <v>3633</v>
      </c>
      <c r="F157" s="1375">
        <v>3861</v>
      </c>
      <c r="G157" s="1375">
        <v>4114</v>
      </c>
      <c r="H157" s="1375">
        <v>4273</v>
      </c>
      <c r="I157" s="1375">
        <v>4435</v>
      </c>
      <c r="J157" s="1375">
        <v>4596</v>
      </c>
      <c r="K157" s="1375">
        <v>4758</v>
      </c>
      <c r="L157" s="1375">
        <v>4918</v>
      </c>
      <c r="M157" s="1375">
        <v>5081</v>
      </c>
      <c r="N157" s="1375">
        <v>5243</v>
      </c>
      <c r="O157" s="1375">
        <v>5405</v>
      </c>
      <c r="P157" s="1375">
        <v>5566</v>
      </c>
      <c r="Q157" s="1375">
        <v>5732</v>
      </c>
      <c r="R157" s="1378"/>
      <c r="S157" s="1378"/>
      <c r="T157" s="1378"/>
      <c r="U157" s="1378"/>
      <c r="V157" s="1377"/>
      <c r="W157" s="1376">
        <f t="shared" si="8"/>
        <v>15</v>
      </c>
      <c r="X157" s="1387">
        <f>ROUND(Q157/Q$154,2)</f>
        <v>1.35</v>
      </c>
    </row>
    <row r="158" spans="1:24" x14ac:dyDescent="0.2">
      <c r="A158" s="1369"/>
      <c r="B158" s="1372" t="s">
        <v>184</v>
      </c>
      <c r="C158" s="1377">
        <v>1218</v>
      </c>
      <c r="D158" s="1379"/>
      <c r="E158" s="1379"/>
      <c r="F158" s="1379"/>
      <c r="G158" s="1379"/>
      <c r="H158" s="1379"/>
      <c r="I158" s="1379"/>
      <c r="J158" s="1379"/>
      <c r="K158" s="1379"/>
      <c r="L158" s="1379"/>
      <c r="M158" s="1379"/>
      <c r="N158" s="1379"/>
      <c r="O158" s="1379"/>
      <c r="P158" s="1379"/>
      <c r="Q158" s="1379"/>
      <c r="R158" s="1378"/>
      <c r="S158" s="1380"/>
      <c r="T158" s="1380"/>
      <c r="U158" s="1380"/>
      <c r="V158" s="1379"/>
      <c r="W158" s="1376">
        <f t="shared" si="8"/>
        <v>1</v>
      </c>
      <c r="X158" s="1387">
        <f>ROUND(C158/Q$154,2)</f>
        <v>0.28999999999999998</v>
      </c>
    </row>
    <row r="159" spans="1:24" x14ac:dyDescent="0.2">
      <c r="A159" s="1369"/>
      <c r="B159" s="1372" t="s">
        <v>185</v>
      </c>
      <c r="C159" s="1377">
        <v>1262.5</v>
      </c>
      <c r="D159" s="1379"/>
      <c r="E159" s="1379"/>
      <c r="F159" s="1379"/>
      <c r="G159" s="1379"/>
      <c r="H159" s="1379"/>
      <c r="I159" s="1379"/>
      <c r="J159" s="1379"/>
      <c r="K159" s="1379"/>
      <c r="L159" s="1379"/>
      <c r="M159" s="1379"/>
      <c r="N159" s="1379"/>
      <c r="O159" s="1379"/>
      <c r="P159" s="1379"/>
      <c r="Q159" s="1379"/>
      <c r="R159" s="1378"/>
      <c r="S159" s="1380"/>
      <c r="T159" s="1380"/>
      <c r="U159" s="1380"/>
      <c r="V159" s="1379"/>
      <c r="W159" s="1376">
        <f t="shared" si="8"/>
        <v>1</v>
      </c>
      <c r="X159" s="1387">
        <f>ROUND(C159/Q$154,2)</f>
        <v>0.3</v>
      </c>
    </row>
    <row r="160" spans="1:24" x14ac:dyDescent="0.2">
      <c r="A160" s="1369"/>
      <c r="B160" s="1381" t="s">
        <v>215</v>
      </c>
      <c r="C160" s="1375">
        <v>2888</v>
      </c>
      <c r="D160" s="1375">
        <v>2999</v>
      </c>
      <c r="E160" s="1375">
        <v>3113</v>
      </c>
      <c r="F160" s="1375">
        <v>3223</v>
      </c>
      <c r="G160" s="1375">
        <v>3334</v>
      </c>
      <c r="H160" s="1375">
        <v>3447</v>
      </c>
      <c r="I160" s="1375">
        <v>3559</v>
      </c>
      <c r="J160" s="1375">
        <v>3671</v>
      </c>
      <c r="K160" s="1375">
        <v>3781</v>
      </c>
      <c r="L160" s="1375">
        <v>3893</v>
      </c>
      <c r="M160" s="1375">
        <v>4007</v>
      </c>
      <c r="N160" s="1375"/>
      <c r="O160" s="1375"/>
      <c r="P160" s="1375"/>
      <c r="Q160" s="1375"/>
      <c r="R160" s="1378"/>
      <c r="S160" s="1378"/>
      <c r="T160" s="1378"/>
      <c r="U160" s="1378"/>
      <c r="V160" s="1377"/>
      <c r="W160" s="1376">
        <f t="shared" si="8"/>
        <v>11</v>
      </c>
      <c r="X160" s="1387">
        <f>ROUND(M160/Q$154,2)</f>
        <v>0.94</v>
      </c>
    </row>
    <row r="161" spans="1:24" x14ac:dyDescent="0.2">
      <c r="A161" s="1369"/>
      <c r="B161" s="1381" t="s">
        <v>187</v>
      </c>
      <c r="C161" s="1375">
        <v>2999</v>
      </c>
      <c r="D161" s="1375">
        <v>3223</v>
      </c>
      <c r="E161" s="1375">
        <v>3447</v>
      </c>
      <c r="F161" s="1375">
        <v>3559</v>
      </c>
      <c r="G161" s="1375">
        <v>3671</v>
      </c>
      <c r="H161" s="1375">
        <v>3781</v>
      </c>
      <c r="I161" s="1375">
        <v>3893</v>
      </c>
      <c r="J161" s="1375">
        <v>4007</v>
      </c>
      <c r="K161" s="1375">
        <v>4118</v>
      </c>
      <c r="L161" s="1375">
        <v>4231</v>
      </c>
      <c r="M161" s="1375"/>
      <c r="N161" s="1375"/>
      <c r="O161" s="1375"/>
      <c r="P161" s="1375"/>
      <c r="Q161" s="1375"/>
      <c r="R161" s="1378"/>
      <c r="S161" s="1378"/>
      <c r="T161" s="1378"/>
      <c r="U161" s="1378"/>
      <c r="V161" s="1377"/>
      <c r="W161" s="1376">
        <f t="shared" si="8"/>
        <v>10</v>
      </c>
      <c r="X161" s="1387">
        <f>ROUND(L161/Q$154,2)</f>
        <v>1</v>
      </c>
    </row>
    <row r="162" spans="1:24" x14ac:dyDescent="0.2">
      <c r="A162" s="1369"/>
      <c r="B162" s="1381" t="s">
        <v>188</v>
      </c>
      <c r="C162" s="1375">
        <v>2999</v>
      </c>
      <c r="D162" s="1375">
        <v>3223</v>
      </c>
      <c r="E162" s="1375">
        <v>3447</v>
      </c>
      <c r="F162" s="1375">
        <v>3559</v>
      </c>
      <c r="G162" s="1375">
        <v>3671</v>
      </c>
      <c r="H162" s="1375">
        <v>3781</v>
      </c>
      <c r="I162" s="1375">
        <v>3893</v>
      </c>
      <c r="J162" s="1375">
        <v>4007</v>
      </c>
      <c r="K162" s="1375">
        <v>4118</v>
      </c>
      <c r="L162" s="1375">
        <v>4231</v>
      </c>
      <c r="M162" s="1375">
        <v>4344</v>
      </c>
      <c r="N162" s="1375"/>
      <c r="O162" s="1375"/>
      <c r="P162" s="1375"/>
      <c r="Q162" s="1375"/>
      <c r="R162" s="1378"/>
      <c r="S162" s="1378"/>
      <c r="T162" s="1378"/>
      <c r="U162" s="1378"/>
      <c r="V162" s="1377"/>
      <c r="W162" s="1376">
        <f t="shared" si="8"/>
        <v>11</v>
      </c>
      <c r="X162" s="1387">
        <f>ROUND(M162/Q$154,2)</f>
        <v>1.02</v>
      </c>
    </row>
    <row r="163" spans="1:24" x14ac:dyDescent="0.2">
      <c r="A163" s="1369"/>
      <c r="B163" s="1381" t="s">
        <v>995</v>
      </c>
      <c r="C163" s="1375">
        <v>3113</v>
      </c>
      <c r="D163" s="1375">
        <v>3447</v>
      </c>
      <c r="E163" s="1375">
        <v>3671</v>
      </c>
      <c r="F163" s="1375">
        <v>3893</v>
      </c>
      <c r="G163" s="1375">
        <v>4118</v>
      </c>
      <c r="H163" s="1375">
        <v>4231</v>
      </c>
      <c r="I163" s="1375">
        <v>4344</v>
      </c>
      <c r="J163" s="1375">
        <v>4454</v>
      </c>
      <c r="K163" s="1375">
        <v>4566</v>
      </c>
      <c r="L163" s="1375">
        <v>4676</v>
      </c>
      <c r="M163" s="1375">
        <v>4791</v>
      </c>
      <c r="N163" s="1375">
        <v>4902</v>
      </c>
      <c r="O163" s="1375">
        <v>5014</v>
      </c>
      <c r="P163" s="1375"/>
      <c r="Q163" s="1375"/>
      <c r="R163" s="1378"/>
      <c r="S163" s="1378"/>
      <c r="T163" s="1378"/>
      <c r="U163" s="1378"/>
      <c r="V163" s="1377"/>
      <c r="W163" s="1376">
        <f t="shared" si="8"/>
        <v>13</v>
      </c>
      <c r="X163" s="1387">
        <f>ROUND(O163/Q$154,2)</f>
        <v>1.18</v>
      </c>
    </row>
    <row r="164" spans="1:24" x14ac:dyDescent="0.2">
      <c r="A164" s="1369"/>
      <c r="B164" s="1381" t="s">
        <v>189</v>
      </c>
      <c r="C164" s="1375">
        <v>3113</v>
      </c>
      <c r="D164" s="1375">
        <v>3447</v>
      </c>
      <c r="E164" s="1375">
        <v>3671</v>
      </c>
      <c r="F164" s="1375">
        <v>3893</v>
      </c>
      <c r="G164" s="1375">
        <v>4118</v>
      </c>
      <c r="H164" s="1375">
        <v>4231</v>
      </c>
      <c r="I164" s="1375">
        <v>4344</v>
      </c>
      <c r="J164" s="1375">
        <v>4454</v>
      </c>
      <c r="K164" s="1375">
        <v>4566</v>
      </c>
      <c r="L164" s="1375">
        <v>4676</v>
      </c>
      <c r="M164" s="1375">
        <v>4791</v>
      </c>
      <c r="N164" s="1375">
        <v>4902</v>
      </c>
      <c r="O164" s="1375">
        <v>5014</v>
      </c>
      <c r="P164" s="1375">
        <v>5124</v>
      </c>
      <c r="Q164" s="1375">
        <v>5236</v>
      </c>
      <c r="R164" s="1378"/>
      <c r="S164" s="1378"/>
      <c r="T164" s="1378"/>
      <c r="U164" s="1378"/>
      <c r="V164" s="1377"/>
      <c r="W164" s="1376">
        <f t="shared" si="8"/>
        <v>15</v>
      </c>
      <c r="X164" s="1387">
        <f>ROUND(Q164/Q$154,2)</f>
        <v>1.23</v>
      </c>
    </row>
    <row r="165" spans="1:24" x14ac:dyDescent="0.2">
      <c r="A165" s="1369"/>
      <c r="B165" s="1372">
        <v>1</v>
      </c>
      <c r="C165" s="1377">
        <v>1594.2</v>
      </c>
      <c r="D165" s="1377">
        <v>1610</v>
      </c>
      <c r="E165" s="1375">
        <v>1677</v>
      </c>
      <c r="F165" s="1375">
        <v>1707</v>
      </c>
      <c r="G165" s="1375">
        <v>1742</v>
      </c>
      <c r="H165" s="1375">
        <v>1778</v>
      </c>
      <c r="I165" s="1375">
        <v>1825</v>
      </c>
      <c r="J165" s="1375"/>
      <c r="K165" s="1375"/>
      <c r="L165" s="1375"/>
      <c r="M165" s="1375"/>
      <c r="N165" s="1375"/>
      <c r="O165" s="1375"/>
      <c r="P165" s="1375"/>
      <c r="Q165" s="1375"/>
      <c r="R165" s="1375"/>
      <c r="S165" s="1375"/>
      <c r="T165" s="1375"/>
      <c r="U165" s="1378"/>
      <c r="V165" s="1377"/>
      <c r="W165" s="1376">
        <f t="shared" si="8"/>
        <v>7</v>
      </c>
      <c r="X165" s="1387">
        <f>ROUND(I165/Q$154,2)</f>
        <v>0.43</v>
      </c>
    </row>
    <row r="166" spans="1:24" x14ac:dyDescent="0.2">
      <c r="A166" s="1369"/>
      <c r="B166" s="1372">
        <v>2</v>
      </c>
      <c r="C166" s="1377">
        <v>1594.2</v>
      </c>
      <c r="D166" s="1375">
        <v>1644</v>
      </c>
      <c r="E166" s="1375">
        <v>1707</v>
      </c>
      <c r="F166" s="1375">
        <v>1778</v>
      </c>
      <c r="G166" s="1375">
        <v>1825</v>
      </c>
      <c r="H166" s="1375">
        <v>1878</v>
      </c>
      <c r="I166" s="1375">
        <v>1944</v>
      </c>
      <c r="J166" s="1375">
        <v>2006</v>
      </c>
      <c r="K166" s="1375"/>
      <c r="L166" s="1375"/>
      <c r="M166" s="1375"/>
      <c r="N166" s="1375"/>
      <c r="O166" s="1375"/>
      <c r="P166" s="1375"/>
      <c r="Q166" s="1375"/>
      <c r="R166" s="1375"/>
      <c r="S166" s="1375"/>
      <c r="T166" s="1375"/>
      <c r="U166" s="1378"/>
      <c r="V166" s="1377"/>
      <c r="W166" s="1376">
        <f t="shared" si="8"/>
        <v>8</v>
      </c>
      <c r="X166" s="1387">
        <f>ROUND(J166/Q$154,2)</f>
        <v>0.47</v>
      </c>
    </row>
    <row r="167" spans="1:24" x14ac:dyDescent="0.2">
      <c r="A167" s="1369"/>
      <c r="B167" s="1372">
        <v>3</v>
      </c>
      <c r="C167" s="1377">
        <v>1594.2</v>
      </c>
      <c r="D167" s="1375">
        <v>1707</v>
      </c>
      <c r="E167" s="1375">
        <v>1778</v>
      </c>
      <c r="F167" s="1375">
        <v>1878</v>
      </c>
      <c r="G167" s="1375">
        <v>1944</v>
      </c>
      <c r="H167" s="1375">
        <v>2006</v>
      </c>
      <c r="I167" s="1375">
        <v>2067</v>
      </c>
      <c r="J167" s="1375">
        <v>2126</v>
      </c>
      <c r="K167" s="1375">
        <v>2185</v>
      </c>
      <c r="L167" s="1375"/>
      <c r="M167" s="1375"/>
      <c r="N167" s="1375"/>
      <c r="O167" s="1375"/>
      <c r="P167" s="1375"/>
      <c r="Q167" s="1375"/>
      <c r="R167" s="1375"/>
      <c r="S167" s="1375"/>
      <c r="T167" s="1375"/>
      <c r="U167" s="1378"/>
      <c r="V167" s="1377"/>
      <c r="W167" s="1376">
        <f t="shared" si="8"/>
        <v>9</v>
      </c>
      <c r="X167" s="1387">
        <f>ROUND(K167/Q$154,2)</f>
        <v>0.51</v>
      </c>
    </row>
    <row r="168" spans="1:24" x14ac:dyDescent="0.2">
      <c r="A168" s="1369"/>
      <c r="B168" s="1372">
        <v>4</v>
      </c>
      <c r="C168" s="1377">
        <v>1610</v>
      </c>
      <c r="D168" s="1375">
        <v>1677</v>
      </c>
      <c r="E168" s="1375">
        <v>1742</v>
      </c>
      <c r="F168" s="1375">
        <v>1825</v>
      </c>
      <c r="G168" s="1375">
        <v>1944</v>
      </c>
      <c r="H168" s="1375">
        <v>2006</v>
      </c>
      <c r="I168" s="1375">
        <v>2067</v>
      </c>
      <c r="J168" s="1375">
        <v>2126</v>
      </c>
      <c r="K168" s="1375">
        <v>2185</v>
      </c>
      <c r="L168" s="1375">
        <v>2241</v>
      </c>
      <c r="M168" s="1375">
        <v>2298</v>
      </c>
      <c r="N168" s="1375"/>
      <c r="O168" s="1375"/>
      <c r="P168" s="1375"/>
      <c r="Q168" s="1375"/>
      <c r="R168" s="1375"/>
      <c r="S168" s="1375"/>
      <c r="T168" s="1375"/>
      <c r="U168" s="1378"/>
      <c r="V168" s="1377"/>
      <c r="W168" s="1376">
        <f t="shared" si="8"/>
        <v>11</v>
      </c>
      <c r="X168" s="1387">
        <f>ROUND(M168/Q$154,2)</f>
        <v>0.54</v>
      </c>
    </row>
    <row r="169" spans="1:24" x14ac:dyDescent="0.2">
      <c r="A169" s="1369"/>
      <c r="B169" s="1372">
        <v>5</v>
      </c>
      <c r="C169" s="1375">
        <v>1644</v>
      </c>
      <c r="D169" s="1375">
        <v>1677</v>
      </c>
      <c r="E169" s="1375">
        <v>1778</v>
      </c>
      <c r="F169" s="1375">
        <v>1878</v>
      </c>
      <c r="G169" s="1375">
        <v>2006</v>
      </c>
      <c r="H169" s="1375">
        <v>2067</v>
      </c>
      <c r="I169" s="1375">
        <v>2126</v>
      </c>
      <c r="J169" s="1375">
        <v>2185</v>
      </c>
      <c r="K169" s="1375">
        <v>2241</v>
      </c>
      <c r="L169" s="1375">
        <v>2298</v>
      </c>
      <c r="M169" s="1375">
        <v>2353</v>
      </c>
      <c r="N169" s="1375">
        <v>2416</v>
      </c>
      <c r="O169" s="1375"/>
      <c r="P169" s="1375"/>
      <c r="Q169" s="1375"/>
      <c r="R169" s="1375"/>
      <c r="S169" s="1375"/>
      <c r="T169" s="1375"/>
      <c r="U169" s="1378"/>
      <c r="V169" s="1377"/>
      <c r="W169" s="1376">
        <f t="shared" si="8"/>
        <v>12</v>
      </c>
      <c r="X169" s="1387">
        <f>ROUND(N169/Q$154,2)</f>
        <v>0.56999999999999995</v>
      </c>
    </row>
    <row r="170" spans="1:24" x14ac:dyDescent="0.2">
      <c r="A170" s="1369"/>
      <c r="B170" s="1372">
        <v>6</v>
      </c>
      <c r="C170" s="1375">
        <v>1707</v>
      </c>
      <c r="D170" s="1375">
        <v>1778</v>
      </c>
      <c r="E170" s="1375">
        <v>2006</v>
      </c>
      <c r="F170" s="1375">
        <v>2126</v>
      </c>
      <c r="G170" s="1375">
        <v>2185</v>
      </c>
      <c r="H170" s="1375">
        <v>2241</v>
      </c>
      <c r="I170" s="1375">
        <v>2298</v>
      </c>
      <c r="J170" s="1375">
        <v>2353</v>
      </c>
      <c r="K170" s="1375">
        <v>2416</v>
      </c>
      <c r="L170" s="1375">
        <v>2475</v>
      </c>
      <c r="M170" s="1375">
        <v>2531</v>
      </c>
      <c r="N170" s="1375"/>
      <c r="O170" s="1375"/>
      <c r="P170" s="1375"/>
      <c r="Q170" s="1375"/>
      <c r="R170" s="1375"/>
      <c r="S170" s="1375"/>
      <c r="T170" s="1375"/>
      <c r="U170" s="1378"/>
      <c r="V170" s="1377"/>
      <c r="W170" s="1376">
        <f t="shared" si="8"/>
        <v>11</v>
      </c>
      <c r="X170" s="1387">
        <f>ROUND(M170/Q$154,2)</f>
        <v>0.6</v>
      </c>
    </row>
    <row r="171" spans="1:24" x14ac:dyDescent="0.2">
      <c r="A171" s="1369"/>
      <c r="B171" s="1372">
        <v>7</v>
      </c>
      <c r="C171" s="1375">
        <v>1825</v>
      </c>
      <c r="D171" s="1375">
        <v>1878</v>
      </c>
      <c r="E171" s="1375">
        <v>2006</v>
      </c>
      <c r="F171" s="1375">
        <v>2241</v>
      </c>
      <c r="G171" s="1375">
        <v>2353</v>
      </c>
      <c r="H171" s="1375">
        <v>2416</v>
      </c>
      <c r="I171" s="1375">
        <v>2475</v>
      </c>
      <c r="J171" s="1375">
        <v>2531</v>
      </c>
      <c r="K171" s="1375">
        <v>2590</v>
      </c>
      <c r="L171" s="1375">
        <v>2653</v>
      </c>
      <c r="M171" s="1375">
        <v>2719</v>
      </c>
      <c r="N171" s="1375">
        <v>2791</v>
      </c>
      <c r="O171" s="1375"/>
      <c r="P171" s="1375"/>
      <c r="Q171" s="1375"/>
      <c r="R171" s="1375"/>
      <c r="S171" s="1375"/>
      <c r="T171" s="1375"/>
      <c r="U171" s="1378"/>
      <c r="V171" s="1377"/>
      <c r="W171" s="1376">
        <f t="shared" si="8"/>
        <v>12</v>
      </c>
      <c r="X171" s="1387">
        <f>ROUND(N171/Q$154,2)</f>
        <v>0.66</v>
      </c>
    </row>
    <row r="172" spans="1:24" x14ac:dyDescent="0.2">
      <c r="A172" s="1369"/>
      <c r="B172" s="1372">
        <v>8</v>
      </c>
      <c r="C172" s="1375">
        <v>2067</v>
      </c>
      <c r="D172" s="1375">
        <v>2126</v>
      </c>
      <c r="E172" s="1375">
        <v>2241</v>
      </c>
      <c r="F172" s="1375">
        <v>2475</v>
      </c>
      <c r="G172" s="1375">
        <v>2590</v>
      </c>
      <c r="H172" s="1375">
        <v>2719</v>
      </c>
      <c r="I172" s="1375">
        <v>2791</v>
      </c>
      <c r="J172" s="1375">
        <v>2857</v>
      </c>
      <c r="K172" s="1375">
        <v>2916</v>
      </c>
      <c r="L172" s="1375">
        <v>2979</v>
      </c>
      <c r="M172" s="1375">
        <v>3043</v>
      </c>
      <c r="N172" s="1375">
        <v>3102</v>
      </c>
      <c r="O172" s="1375">
        <v>3157</v>
      </c>
      <c r="P172" s="1375"/>
      <c r="Q172" s="1375"/>
      <c r="R172" s="1375"/>
      <c r="S172" s="1375"/>
      <c r="T172" s="1375"/>
      <c r="U172" s="1378"/>
      <c r="V172" s="1377"/>
      <c r="W172" s="1376">
        <f t="shared" si="8"/>
        <v>13</v>
      </c>
      <c r="X172" s="1387">
        <f>ROUND(O172/Q$154,2)</f>
        <v>0.74</v>
      </c>
    </row>
    <row r="173" spans="1:24" x14ac:dyDescent="0.2">
      <c r="A173" s="1369"/>
      <c r="B173" s="1372">
        <v>9</v>
      </c>
      <c r="C173" s="1375">
        <v>2394</v>
      </c>
      <c r="D173" s="1375">
        <v>2516</v>
      </c>
      <c r="E173" s="1375">
        <v>2762</v>
      </c>
      <c r="F173" s="1375">
        <v>2903</v>
      </c>
      <c r="G173" s="1375">
        <v>3025</v>
      </c>
      <c r="H173" s="1375">
        <v>3149</v>
      </c>
      <c r="I173" s="1375">
        <v>3266</v>
      </c>
      <c r="J173" s="1375">
        <v>3383</v>
      </c>
      <c r="K173" s="1375">
        <v>3510</v>
      </c>
      <c r="L173" s="1375">
        <v>3622</v>
      </c>
      <c r="M173" s="1375"/>
      <c r="N173" s="1375"/>
      <c r="O173" s="1375"/>
      <c r="P173" s="1375"/>
      <c r="Q173" s="1375"/>
      <c r="R173" s="1375"/>
      <c r="S173" s="1375"/>
      <c r="T173" s="1375"/>
      <c r="U173" s="1378"/>
      <c r="V173" s="1377"/>
      <c r="W173" s="1376">
        <f t="shared" si="8"/>
        <v>10</v>
      </c>
      <c r="X173" s="1387">
        <f>ROUND(L173/Q$154,2)</f>
        <v>0.85</v>
      </c>
    </row>
    <row r="174" spans="1:24" x14ac:dyDescent="0.2">
      <c r="A174" s="1369"/>
      <c r="B174" s="1372">
        <v>10</v>
      </c>
      <c r="C174" s="1375">
        <v>2377</v>
      </c>
      <c r="D174" s="1375">
        <v>2616</v>
      </c>
      <c r="E174" s="1375">
        <v>2745</v>
      </c>
      <c r="F174" s="1375">
        <v>2886</v>
      </c>
      <c r="G174" s="1375">
        <v>3008</v>
      </c>
      <c r="H174" s="1375">
        <v>3232</v>
      </c>
      <c r="I174" s="1375">
        <v>3249</v>
      </c>
      <c r="J174" s="1375">
        <v>3365</v>
      </c>
      <c r="K174" s="1375">
        <v>3493</v>
      </c>
      <c r="L174" s="1375">
        <v>3604</v>
      </c>
      <c r="M174" s="1375">
        <v>3721</v>
      </c>
      <c r="N174" s="1375">
        <v>3833</v>
      </c>
      <c r="O174" s="1375">
        <v>3961</v>
      </c>
      <c r="P174" s="1375"/>
      <c r="Q174" s="1375"/>
      <c r="R174" s="1375"/>
      <c r="S174" s="1375"/>
      <c r="T174" s="1375"/>
      <c r="U174" s="1378"/>
      <c r="V174" s="1377"/>
      <c r="W174" s="1376">
        <f t="shared" si="8"/>
        <v>13</v>
      </c>
      <c r="X174" s="1387">
        <f>ROUND(O174/Q$154,2)</f>
        <v>0.93</v>
      </c>
    </row>
    <row r="175" spans="1:24" x14ac:dyDescent="0.2">
      <c r="A175" s="1369"/>
      <c r="B175" s="1372">
        <v>11</v>
      </c>
      <c r="C175" s="1375">
        <v>2499</v>
      </c>
      <c r="D175" s="1375">
        <v>2616</v>
      </c>
      <c r="E175" s="1375">
        <v>2745</v>
      </c>
      <c r="F175" s="1375">
        <v>2886</v>
      </c>
      <c r="G175" s="1375">
        <v>3008</v>
      </c>
      <c r="H175" s="1375">
        <v>3132</v>
      </c>
      <c r="I175" s="1375">
        <v>3249</v>
      </c>
      <c r="J175" s="1375">
        <v>3493</v>
      </c>
      <c r="K175" s="1375">
        <v>3604</v>
      </c>
      <c r="L175" s="1375">
        <v>3721</v>
      </c>
      <c r="M175" s="1375">
        <v>3833</v>
      </c>
      <c r="N175" s="1375">
        <v>3961</v>
      </c>
      <c r="O175" s="1375">
        <v>4086</v>
      </c>
      <c r="P175" s="1375">
        <v>4209</v>
      </c>
      <c r="Q175" s="1375">
        <v>4326</v>
      </c>
      <c r="R175" s="1375">
        <v>4446</v>
      </c>
      <c r="S175" s="1375">
        <v>4559</v>
      </c>
      <c r="T175" s="1375">
        <v>4621</v>
      </c>
      <c r="U175" s="1378"/>
      <c r="V175" s="1377"/>
      <c r="W175" s="1376">
        <f t="shared" si="8"/>
        <v>18</v>
      </c>
      <c r="X175" s="1387">
        <f>ROUND(T175/Q$154,2)</f>
        <v>1.0900000000000001</v>
      </c>
    </row>
    <row r="176" spans="1:24" x14ac:dyDescent="0.2">
      <c r="A176" s="1369"/>
      <c r="B176" s="1372">
        <v>12</v>
      </c>
      <c r="C176" s="1375">
        <v>3365</v>
      </c>
      <c r="D176" s="1375">
        <v>3493</v>
      </c>
      <c r="E176" s="1375">
        <v>3604</v>
      </c>
      <c r="F176" s="1375">
        <v>3721</v>
      </c>
      <c r="G176" s="1375">
        <v>3833</v>
      </c>
      <c r="H176" s="1375">
        <v>3961</v>
      </c>
      <c r="I176" s="1375">
        <v>4209</v>
      </c>
      <c r="J176" s="1375">
        <v>4326</v>
      </c>
      <c r="K176" s="1375">
        <v>4446</v>
      </c>
      <c r="L176" s="1375">
        <v>4559</v>
      </c>
      <c r="M176" s="1375">
        <v>4682</v>
      </c>
      <c r="N176" s="1375">
        <v>4802</v>
      </c>
      <c r="O176" s="1375">
        <v>4916</v>
      </c>
      <c r="P176" s="1375">
        <v>5036</v>
      </c>
      <c r="Q176" s="1375">
        <v>5183</v>
      </c>
      <c r="R176" s="1375">
        <v>5258</v>
      </c>
      <c r="S176" s="1375"/>
      <c r="T176" s="1375"/>
      <c r="U176" s="1378"/>
      <c r="V176" s="1377"/>
      <c r="W176" s="1376">
        <f t="shared" si="8"/>
        <v>16</v>
      </c>
      <c r="X176" s="1387">
        <f>ROUND(R176/Q$154,2)</f>
        <v>1.24</v>
      </c>
    </row>
    <row r="177" spans="1:24" x14ac:dyDescent="0.2">
      <c r="A177" s="1369"/>
      <c r="B177" s="1372">
        <v>13</v>
      </c>
      <c r="C177" s="1375">
        <v>4086</v>
      </c>
      <c r="D177" s="1375">
        <v>4209</v>
      </c>
      <c r="E177" s="1375">
        <v>4326</v>
      </c>
      <c r="F177" s="1375">
        <v>4446</v>
      </c>
      <c r="G177" s="1375">
        <v>4559</v>
      </c>
      <c r="H177" s="1375">
        <v>4802</v>
      </c>
      <c r="I177" s="1375">
        <v>4916</v>
      </c>
      <c r="J177" s="1375">
        <v>5036</v>
      </c>
      <c r="K177" s="1375">
        <v>5183</v>
      </c>
      <c r="L177" s="1375">
        <v>5332</v>
      </c>
      <c r="M177" s="1375">
        <v>5481</v>
      </c>
      <c r="N177" s="1375">
        <v>5629</v>
      </c>
      <c r="O177" s="1375">
        <v>5702</v>
      </c>
      <c r="P177" s="1375"/>
      <c r="Q177" s="1375"/>
      <c r="R177" s="1375"/>
      <c r="S177" s="1375"/>
      <c r="T177" s="1375"/>
      <c r="U177" s="1378"/>
      <c r="V177" s="1377"/>
      <c r="W177" s="1376">
        <f t="shared" si="8"/>
        <v>13</v>
      </c>
      <c r="X177" s="1387">
        <f>ROUND(O177/Q$154,2)</f>
        <v>1.34</v>
      </c>
    </row>
    <row r="178" spans="1:24" x14ac:dyDescent="0.2">
      <c r="A178" s="1369"/>
      <c r="B178" s="1372">
        <v>14</v>
      </c>
      <c r="C178" s="1375">
        <v>4682</v>
      </c>
      <c r="D178" s="1375">
        <v>4802</v>
      </c>
      <c r="E178" s="1375">
        <v>5036</v>
      </c>
      <c r="F178" s="1375">
        <v>5183</v>
      </c>
      <c r="G178" s="1375">
        <v>5332</v>
      </c>
      <c r="H178" s="1375">
        <v>5481</v>
      </c>
      <c r="I178" s="1375">
        <v>5629</v>
      </c>
      <c r="J178" s="1375">
        <v>5779</v>
      </c>
      <c r="K178" s="1375">
        <v>5938</v>
      </c>
      <c r="L178" s="1375">
        <v>6097</v>
      </c>
      <c r="M178" s="1375">
        <v>6264</v>
      </c>
      <c r="N178" s="1375"/>
      <c r="O178" s="1375"/>
      <c r="P178" s="1375"/>
      <c r="Q178" s="1375"/>
      <c r="R178" s="1375"/>
      <c r="S178" s="1375"/>
      <c r="T178" s="1375"/>
      <c r="U178" s="1378"/>
      <c r="V178" s="1377"/>
      <c r="W178" s="1376">
        <f t="shared" si="8"/>
        <v>11</v>
      </c>
      <c r="X178" s="1387">
        <f>ROUND(M178/Q$154,2)</f>
        <v>1.48</v>
      </c>
    </row>
    <row r="179" spans="1:24" x14ac:dyDescent="0.2">
      <c r="A179" s="1369"/>
      <c r="B179" s="1372">
        <v>15</v>
      </c>
      <c r="C179" s="1375">
        <v>4916</v>
      </c>
      <c r="D179" s="1375">
        <v>5036</v>
      </c>
      <c r="E179" s="1375">
        <v>5183</v>
      </c>
      <c r="F179" s="1375">
        <v>5481</v>
      </c>
      <c r="G179" s="1375">
        <v>5629</v>
      </c>
      <c r="H179" s="1375">
        <v>5779</v>
      </c>
      <c r="I179" s="1375">
        <v>5938</v>
      </c>
      <c r="J179" s="1375">
        <v>6097</v>
      </c>
      <c r="K179" s="1375">
        <v>6264</v>
      </c>
      <c r="L179" s="1375">
        <v>6463</v>
      </c>
      <c r="M179" s="1375">
        <v>6671</v>
      </c>
      <c r="N179" s="1375">
        <v>6883</v>
      </c>
      <c r="O179" s="1375"/>
      <c r="P179" s="1375"/>
      <c r="Q179" s="1375"/>
      <c r="R179" s="1375"/>
      <c r="S179" s="1375"/>
      <c r="T179" s="1375"/>
      <c r="U179" s="1382"/>
      <c r="V179" s="1383"/>
      <c r="W179" s="1376">
        <f t="shared" si="8"/>
        <v>12</v>
      </c>
      <c r="X179" s="1387">
        <f>ROUND(N179/Q$154,2)</f>
        <v>1.62</v>
      </c>
    </row>
    <row r="180" spans="1:24" x14ac:dyDescent="0.2">
      <c r="A180" s="1369"/>
      <c r="B180" s="1372">
        <v>16</v>
      </c>
      <c r="C180" s="1375">
        <v>5332</v>
      </c>
      <c r="D180" s="1375">
        <v>5481</v>
      </c>
      <c r="E180" s="1375">
        <v>5629</v>
      </c>
      <c r="F180" s="1375">
        <v>5938</v>
      </c>
      <c r="G180" s="1375">
        <v>6097</v>
      </c>
      <c r="H180" s="1375">
        <v>6264</v>
      </c>
      <c r="I180" s="1375">
        <v>6463</v>
      </c>
      <c r="J180" s="1375">
        <v>6671</v>
      </c>
      <c r="K180" s="1375">
        <v>6883</v>
      </c>
      <c r="L180" s="1375">
        <v>7104</v>
      </c>
      <c r="M180" s="1375">
        <v>7327</v>
      </c>
      <c r="N180" s="1375">
        <v>7561</v>
      </c>
      <c r="O180" s="1375"/>
      <c r="P180" s="1375"/>
      <c r="Q180" s="1375"/>
      <c r="R180" s="1375"/>
      <c r="S180" s="1375"/>
      <c r="T180" s="1375"/>
      <c r="U180" s="1382"/>
      <c r="V180" s="1383"/>
      <c r="W180" s="1376">
        <f t="shared" si="8"/>
        <v>12</v>
      </c>
      <c r="X180" s="1387">
        <f>ROUND(N180/Q$154,2)</f>
        <v>1.78</v>
      </c>
    </row>
    <row r="181" spans="1:24" x14ac:dyDescent="0.2">
      <c r="A181" s="1369"/>
      <c r="B181" s="1369"/>
      <c r="C181" s="1369"/>
      <c r="D181" s="1369"/>
      <c r="E181" s="1369"/>
      <c r="F181" s="1369"/>
      <c r="G181" s="1369"/>
      <c r="H181" s="1369"/>
      <c r="I181" s="1369"/>
      <c r="J181" s="1369"/>
      <c r="K181" s="1369"/>
      <c r="L181" s="1369"/>
      <c r="M181" s="1369"/>
      <c r="N181" s="1369"/>
      <c r="O181" s="1369"/>
      <c r="P181" s="1369"/>
      <c r="Q181" s="1369"/>
      <c r="R181" s="1369"/>
      <c r="S181" s="1369"/>
      <c r="T181" s="1369"/>
      <c r="U181" s="1369"/>
      <c r="V181" s="1369"/>
      <c r="W181" s="1369"/>
    </row>
  </sheetData>
  <sheetProtection algorithmName="SHA-512" hashValue="3EV8tnwAVJvgXQNnFqvRk3Y2+QVb10nCV4AUPQMyEOkOrTbvwyhWyCPtH+2hf1S15JVTFy5mS+HqvXXR/qcLmw==" saltValue="mK2nUStXoFlfN4CPERS/dA==" spinCount="100000" sheet="1" objects="1" scenarios="1"/>
  <mergeCells count="4">
    <mergeCell ref="C2:D2"/>
    <mergeCell ref="C47:D47"/>
    <mergeCell ref="C92:D92"/>
    <mergeCell ref="C137:D137"/>
  </mergeCells>
  <printOptions gridLines="1"/>
  <pageMargins left="0.70866141732283472" right="0.70866141732283472" top="0.74803149606299213" bottom="0.74803149606299213" header="0.31496062992125984" footer="0.31496062992125984"/>
  <pageSetup paperSize="9" scale="60" orientation="landscape" r:id="rId1"/>
  <legacyDrawing r:id="rId2"/>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O339"/>
  <sheetViews>
    <sheetView zoomScale="90" zoomScaleNormal="90" workbookViewId="0">
      <selection activeCell="B2" sqref="B2"/>
    </sheetView>
  </sheetViews>
  <sheetFormatPr defaultColWidth="9.140625" defaultRowHeight="12.75" x14ac:dyDescent="0.2"/>
  <cols>
    <col min="1" max="1" width="3.7109375" style="193" customWidth="1"/>
    <col min="2" max="3" width="2.7109375" style="193" customWidth="1"/>
    <col min="4" max="4" width="50.85546875" style="193" customWidth="1"/>
    <col min="5" max="5" width="6.140625" style="193" customWidth="1"/>
    <col min="6" max="10" width="14.85546875" style="198" customWidth="1"/>
    <col min="11" max="11" width="3.85546875" style="193" customWidth="1"/>
    <col min="12" max="12" width="2.5703125" style="193" customWidth="1"/>
    <col min="13" max="16384" width="9.140625" style="193"/>
  </cols>
  <sheetData>
    <row r="2" spans="2:15" x14ac:dyDescent="0.2">
      <c r="B2" s="23"/>
      <c r="C2" s="401"/>
      <c r="D2" s="401"/>
      <c r="E2" s="401"/>
      <c r="F2" s="400"/>
      <c r="G2" s="400"/>
      <c r="H2" s="400"/>
      <c r="I2" s="400"/>
      <c r="J2" s="400"/>
      <c r="K2" s="401"/>
      <c r="L2" s="398"/>
      <c r="O2" s="365"/>
    </row>
    <row r="3" spans="2:15" x14ac:dyDescent="0.2">
      <c r="B3" s="26"/>
      <c r="C3" s="27"/>
      <c r="D3" s="28"/>
      <c r="E3" s="27"/>
      <c r="F3" s="29"/>
      <c r="G3" s="29"/>
      <c r="H3" s="29"/>
      <c r="I3" s="29"/>
      <c r="J3" s="29"/>
      <c r="K3" s="27"/>
      <c r="L3" s="489"/>
    </row>
    <row r="4" spans="2:15" s="195" customFormat="1" ht="18.75" x14ac:dyDescent="0.3">
      <c r="B4" s="200"/>
      <c r="C4" s="396" t="s">
        <v>665</v>
      </c>
      <c r="D4" s="201"/>
      <c r="E4" s="201"/>
      <c r="F4" s="202"/>
      <c r="G4" s="202"/>
      <c r="H4" s="202"/>
      <c r="I4" s="202"/>
      <c r="J4" s="202"/>
      <c r="K4" s="201"/>
      <c r="L4" s="470"/>
    </row>
    <row r="5" spans="2:15" s="195" customFormat="1" ht="18.75" x14ac:dyDescent="0.3">
      <c r="B5" s="200"/>
      <c r="C5" s="492" t="s">
        <v>962</v>
      </c>
      <c r="D5" s="201"/>
      <c r="E5" s="201"/>
      <c r="F5" s="202"/>
      <c r="G5" s="202"/>
      <c r="H5" s="202"/>
      <c r="I5" s="491" t="s">
        <v>663</v>
      </c>
      <c r="J5" s="202"/>
      <c r="K5" s="201"/>
      <c r="L5" s="470"/>
    </row>
    <row r="6" spans="2:15" x14ac:dyDescent="0.2">
      <c r="B6" s="26"/>
      <c r="C6" s="27"/>
      <c r="D6" s="28"/>
      <c r="E6" s="27"/>
      <c r="F6" s="29"/>
      <c r="G6" s="29"/>
      <c r="H6" s="29"/>
      <c r="I6" s="29"/>
      <c r="J6" s="29"/>
      <c r="K6" s="27"/>
      <c r="L6" s="489"/>
    </row>
    <row r="7" spans="2:15" x14ac:dyDescent="0.2">
      <c r="B7" s="26"/>
      <c r="C7" s="27"/>
      <c r="D7" s="212" t="s">
        <v>221</v>
      </c>
      <c r="E7" s="213"/>
      <c r="F7" s="1392" t="str">
        <f>tab!D2</f>
        <v>2018/19</v>
      </c>
      <c r="G7" s="1392" t="str">
        <f>tab!E2</f>
        <v>2019/20</v>
      </c>
      <c r="H7" s="1392" t="str">
        <f>tab!F2</f>
        <v>2020/21</v>
      </c>
      <c r="I7" s="1392" t="str">
        <f>tab!G2</f>
        <v>2021/22</v>
      </c>
      <c r="J7" s="1392" t="str">
        <f>tab!H2</f>
        <v>2022/23</v>
      </c>
      <c r="K7" s="27"/>
      <c r="L7" s="489"/>
    </row>
    <row r="8" spans="2:15" x14ac:dyDescent="0.2">
      <c r="B8" s="26"/>
      <c r="C8" s="27"/>
      <c r="D8" s="212" t="s">
        <v>356</v>
      </c>
      <c r="E8" s="213"/>
      <c r="F8" s="318">
        <v>2017</v>
      </c>
      <c r="G8" s="318">
        <f>F8+1</f>
        <v>2018</v>
      </c>
      <c r="H8" s="318">
        <f>G8+1</f>
        <v>2019</v>
      </c>
      <c r="I8" s="318">
        <f>H8+1</f>
        <v>2020</v>
      </c>
      <c r="J8" s="318">
        <f>I8+1</f>
        <v>2021</v>
      </c>
      <c r="K8" s="27"/>
      <c r="L8" s="489"/>
    </row>
    <row r="9" spans="2:15" x14ac:dyDescent="0.2">
      <c r="B9" s="26"/>
      <c r="C9" s="27"/>
      <c r="D9" s="28"/>
      <c r="E9" s="27"/>
      <c r="F9" s="29"/>
      <c r="G9" s="29"/>
      <c r="H9" s="29"/>
      <c r="I9" s="29"/>
      <c r="J9" s="29"/>
      <c r="K9" s="27"/>
      <c r="L9" s="489"/>
    </row>
    <row r="10" spans="2:15" x14ac:dyDescent="0.2">
      <c r="B10" s="26"/>
      <c r="C10" s="478"/>
      <c r="D10" s="478"/>
      <c r="E10" s="478"/>
      <c r="F10" s="479"/>
      <c r="G10" s="479"/>
      <c r="H10" s="479"/>
      <c r="I10" s="479"/>
      <c r="J10" s="479"/>
      <c r="K10" s="478"/>
      <c r="L10" s="489"/>
    </row>
    <row r="11" spans="2:15" x14ac:dyDescent="0.2">
      <c r="B11" s="26"/>
      <c r="C11" s="478"/>
      <c r="D11" s="474" t="s">
        <v>190</v>
      </c>
      <c r="E11" s="478"/>
      <c r="F11" s="479"/>
      <c r="G11" s="479"/>
      <c r="H11" s="479"/>
      <c r="I11" s="479"/>
      <c r="J11" s="479"/>
      <c r="K11" s="478"/>
      <c r="L11" s="489"/>
    </row>
    <row r="12" spans="2:15" x14ac:dyDescent="0.2">
      <c r="B12" s="26"/>
      <c r="C12" s="478"/>
      <c r="D12" s="474" t="str">
        <f>+D194</f>
        <v>Totaal SBO</v>
      </c>
      <c r="E12" s="478"/>
      <c r="F12" s="479"/>
      <c r="G12" s="479"/>
      <c r="H12" s="479"/>
      <c r="I12" s="479"/>
      <c r="J12" s="479"/>
      <c r="K12" s="478"/>
      <c r="L12" s="489"/>
    </row>
    <row r="13" spans="2:15" x14ac:dyDescent="0.2">
      <c r="B13" s="26"/>
      <c r="C13" s="478"/>
      <c r="D13" s="429" t="str">
        <f>+D195</f>
        <v>basisbekostiging personeel</v>
      </c>
      <c r="E13" s="490"/>
      <c r="F13" s="493">
        <f t="shared" ref="F13:J15" si="0">+F195</f>
        <v>1100203</v>
      </c>
      <c r="G13" s="493">
        <f t="shared" si="0"/>
        <v>1100203</v>
      </c>
      <c r="H13" s="493">
        <f t="shared" si="0"/>
        <v>1100203</v>
      </c>
      <c r="I13" s="493">
        <f t="shared" si="0"/>
        <v>1100203</v>
      </c>
      <c r="J13" s="493">
        <f t="shared" si="0"/>
        <v>1100203</v>
      </c>
      <c r="K13" s="478"/>
      <c r="L13" s="489"/>
    </row>
    <row r="14" spans="2:15" x14ac:dyDescent="0.2">
      <c r="B14" s="26"/>
      <c r="C14" s="478"/>
      <c r="D14" s="429" t="str">
        <f>+D196</f>
        <v>basisbekostiging materieel</v>
      </c>
      <c r="E14" s="490"/>
      <c r="F14" s="493">
        <f t="shared" si="0"/>
        <v>268290</v>
      </c>
      <c r="G14" s="493">
        <f t="shared" si="0"/>
        <v>269940</v>
      </c>
      <c r="H14" s="493">
        <f t="shared" si="0"/>
        <v>269940</v>
      </c>
      <c r="I14" s="493">
        <f t="shared" si="0"/>
        <v>269940</v>
      </c>
      <c r="J14" s="493">
        <f t="shared" si="0"/>
        <v>269940</v>
      </c>
      <c r="K14" s="478"/>
      <c r="L14" s="489"/>
    </row>
    <row r="15" spans="2:15" s="531" customFormat="1" x14ac:dyDescent="0.2">
      <c r="B15" s="532"/>
      <c r="C15" s="533"/>
      <c r="D15" s="533" t="s">
        <v>696</v>
      </c>
      <c r="E15" s="534"/>
      <c r="F15" s="535">
        <f t="shared" si="0"/>
        <v>265980</v>
      </c>
      <c r="G15" s="535">
        <f t="shared" si="0"/>
        <v>269940</v>
      </c>
      <c r="H15" s="535">
        <f t="shared" si="0"/>
        <v>269940</v>
      </c>
      <c r="I15" s="535">
        <f t="shared" si="0"/>
        <v>269940</v>
      </c>
      <c r="J15" s="535">
        <f t="shared" si="0"/>
        <v>269940</v>
      </c>
      <c r="K15" s="533"/>
      <c r="L15" s="536"/>
    </row>
    <row r="16" spans="2:15" x14ac:dyDescent="0.2">
      <c r="B16" s="26"/>
      <c r="C16" s="478"/>
      <c r="D16" s="490" t="str">
        <f>+D198</f>
        <v>Totale basisbekostiging</v>
      </c>
      <c r="E16" s="490"/>
      <c r="F16" s="494">
        <f t="shared" ref="F16:J16" si="1">+F198</f>
        <v>1368493</v>
      </c>
      <c r="G16" s="494">
        <f t="shared" si="1"/>
        <v>1370143</v>
      </c>
      <c r="H16" s="494">
        <f t="shared" si="1"/>
        <v>1370143</v>
      </c>
      <c r="I16" s="494">
        <f t="shared" si="1"/>
        <v>1370143</v>
      </c>
      <c r="J16" s="494">
        <f t="shared" si="1"/>
        <v>1370143</v>
      </c>
      <c r="K16" s="478"/>
      <c r="L16" s="489"/>
    </row>
    <row r="17" spans="2:12" x14ac:dyDescent="0.2">
      <c r="B17" s="26"/>
      <c r="C17" s="478"/>
      <c r="D17" s="490"/>
      <c r="E17" s="490"/>
      <c r="F17" s="490"/>
      <c r="G17" s="490"/>
      <c r="H17" s="490"/>
      <c r="I17" s="490"/>
      <c r="J17" s="490"/>
      <c r="K17" s="478"/>
      <c r="L17" s="489"/>
    </row>
    <row r="18" spans="2:12" x14ac:dyDescent="0.2">
      <c r="B18" s="26"/>
      <c r="C18" s="478"/>
      <c r="D18" s="429" t="str">
        <f>+D200</f>
        <v>ondersteuningsbekostiging personeel 2%</v>
      </c>
      <c r="E18" s="490"/>
      <c r="F18" s="493">
        <f t="shared" ref="F18:J20" si="2">+F200</f>
        <v>1967903</v>
      </c>
      <c r="G18" s="493">
        <f t="shared" si="2"/>
        <v>1967903</v>
      </c>
      <c r="H18" s="493">
        <f t="shared" si="2"/>
        <v>1967903</v>
      </c>
      <c r="I18" s="493">
        <f t="shared" si="2"/>
        <v>1967903</v>
      </c>
      <c r="J18" s="493">
        <f t="shared" si="2"/>
        <v>1967903</v>
      </c>
      <c r="K18" s="478"/>
      <c r="L18" s="489"/>
    </row>
    <row r="19" spans="2:12" x14ac:dyDescent="0.2">
      <c r="B19" s="26"/>
      <c r="C19" s="478"/>
      <c r="D19" s="429" t="str">
        <f>+D201</f>
        <v>ondersteuningsbekostiging materieel 2%</v>
      </c>
      <c r="E19" s="490"/>
      <c r="F19" s="493">
        <f t="shared" si="2"/>
        <v>95143</v>
      </c>
      <c r="G19" s="493">
        <f t="shared" si="2"/>
        <v>96071</v>
      </c>
      <c r="H19" s="493">
        <f t="shared" si="2"/>
        <v>96071</v>
      </c>
      <c r="I19" s="493">
        <f t="shared" si="2"/>
        <v>96071</v>
      </c>
      <c r="J19" s="493">
        <f t="shared" si="2"/>
        <v>96071</v>
      </c>
      <c r="K19" s="478"/>
      <c r="L19" s="489"/>
    </row>
    <row r="20" spans="2:12" s="531" customFormat="1" x14ac:dyDescent="0.2">
      <c r="B20" s="532"/>
      <c r="C20" s="533"/>
      <c r="D20" s="533" t="s">
        <v>697</v>
      </c>
      <c r="E20" s="534"/>
      <c r="F20" s="535">
        <f t="shared" si="2"/>
        <v>94650.94</v>
      </c>
      <c r="G20" s="535">
        <f t="shared" si="2"/>
        <v>96070.959999999992</v>
      </c>
      <c r="H20" s="535">
        <f t="shared" si="2"/>
        <v>96070.959999999992</v>
      </c>
      <c r="I20" s="535">
        <f t="shared" si="2"/>
        <v>96070.959999999992</v>
      </c>
      <c r="J20" s="535">
        <f t="shared" si="2"/>
        <v>96070.959999999992</v>
      </c>
      <c r="K20" s="533"/>
      <c r="L20" s="536"/>
    </row>
    <row r="21" spans="2:12" x14ac:dyDescent="0.2">
      <c r="B21" s="26"/>
      <c r="C21" s="478"/>
      <c r="D21" s="490" t="str">
        <f>+D203</f>
        <v>Totale ondersteuningsbekostiging 2%</v>
      </c>
      <c r="E21" s="490"/>
      <c r="F21" s="494">
        <f t="shared" ref="F21:J21" si="3">+F203</f>
        <v>2063046</v>
      </c>
      <c r="G21" s="494">
        <f t="shared" si="3"/>
        <v>2063974</v>
      </c>
      <c r="H21" s="494">
        <f t="shared" si="3"/>
        <v>2063974</v>
      </c>
      <c r="I21" s="494">
        <f t="shared" si="3"/>
        <v>2063974</v>
      </c>
      <c r="J21" s="494">
        <f t="shared" si="3"/>
        <v>2063974</v>
      </c>
      <c r="K21" s="478"/>
      <c r="L21" s="489"/>
    </row>
    <row r="22" spans="2:12" ht="13.5" thickBot="1" x14ac:dyDescent="0.25">
      <c r="B22" s="511"/>
      <c r="C22" s="512"/>
      <c r="D22" s="513"/>
      <c r="E22" s="512"/>
      <c r="F22" s="514"/>
      <c r="G22" s="514"/>
      <c r="H22" s="514"/>
      <c r="I22" s="514"/>
      <c r="J22" s="514"/>
      <c r="K22" s="512"/>
      <c r="L22" s="515"/>
    </row>
    <row r="23" spans="2:12" ht="13.5" thickTop="1" x14ac:dyDescent="0.2">
      <c r="B23" s="516"/>
      <c r="C23" s="517"/>
      <c r="D23" s="518"/>
      <c r="E23" s="517"/>
      <c r="F23" s="519"/>
      <c r="G23" s="519"/>
      <c r="H23" s="519"/>
      <c r="I23" s="519"/>
      <c r="J23" s="519"/>
      <c r="K23" s="517"/>
      <c r="L23" s="520"/>
    </row>
    <row r="24" spans="2:12" x14ac:dyDescent="0.2">
      <c r="B24" s="26"/>
      <c r="C24" s="478"/>
      <c r="D24" s="474" t="s">
        <v>667</v>
      </c>
      <c r="E24" s="478"/>
      <c r="F24" s="479"/>
      <c r="G24" s="479"/>
      <c r="H24" s="479"/>
      <c r="I24" s="479"/>
      <c r="J24" s="479"/>
      <c r="K24" s="478"/>
      <c r="L24" s="489"/>
    </row>
    <row r="25" spans="2:12" x14ac:dyDescent="0.2">
      <c r="B25" s="26"/>
      <c r="C25" s="478"/>
      <c r="D25" s="474" t="str">
        <f>+'geg ll'!D21</f>
        <v>01LR</v>
      </c>
      <c r="E25" s="478"/>
      <c r="F25" s="479"/>
      <c r="G25" s="479"/>
      <c r="H25" s="479"/>
      <c r="I25" s="479"/>
      <c r="J25" s="479"/>
      <c r="K25" s="478"/>
      <c r="L25" s="489"/>
    </row>
    <row r="26" spans="2:12" x14ac:dyDescent="0.2">
      <c r="B26" s="26"/>
      <c r="C26" s="478"/>
      <c r="D26" s="429" t="s">
        <v>404</v>
      </c>
      <c r="E26" s="478"/>
      <c r="F26" s="485">
        <f>ROUND('geg ll'!G21*IF('geg ll'!G77="ja",tab!$D49,tab!$D41+'geg ll'!G79*tab!$D42),0)</f>
        <v>320059</v>
      </c>
      <c r="G26" s="485">
        <f>ROUND('geg ll'!H21*IF('geg ll'!H77="ja",tab!$D49,tab!$D41+'geg ll'!H79*tab!$D42),0)</f>
        <v>320059</v>
      </c>
      <c r="H26" s="485">
        <f>ROUND('geg ll'!I21*IF('geg ll'!I77="ja",tab!$D49,tab!$D41+'geg ll'!I79*tab!$D42),0)</f>
        <v>320059</v>
      </c>
      <c r="I26" s="485">
        <f>ROUND('geg ll'!J21*IF('geg ll'!J77="ja",tab!$D49,tab!$D41+'geg ll'!J79*tab!$D42),0)</f>
        <v>320059</v>
      </c>
      <c r="J26" s="485">
        <f>ROUND('geg ll'!K21*IF('geg ll'!K77="ja",tab!$D49,tab!$D41+'geg ll'!K79*tab!$D42),0)</f>
        <v>320059</v>
      </c>
      <c r="K26" s="478"/>
      <c r="L26" s="489"/>
    </row>
    <row r="27" spans="2:12" x14ac:dyDescent="0.2">
      <c r="B27" s="26"/>
      <c r="C27" s="478"/>
      <c r="D27" s="429" t="s">
        <v>660</v>
      </c>
      <c r="E27" s="478"/>
      <c r="F27" s="485">
        <f>ROUND('geg ll'!G21*tab!$D$55,0)*5/12+ROUND('geg ll'!H21*tab!$E$55,0)*7/12</f>
        <v>78048</v>
      </c>
      <c r="G27" s="485">
        <f>ROUND('geg ll'!H21*tab!$E$55,0)*5/12+ROUND('geg ll'!I21*tab!$E$55,0)*7/12</f>
        <v>78528</v>
      </c>
      <c r="H27" s="485">
        <f>ROUND('geg ll'!I21*tab!$E$55,0)*5/12+ROUND('geg ll'!J21*tab!$E$55,0)*7/12</f>
        <v>78528</v>
      </c>
      <c r="I27" s="485">
        <f>ROUND('geg ll'!J21*tab!$E$55,0)*5/12+ROUND('geg ll'!K21*tab!$E$55,0)*7/12</f>
        <v>78528</v>
      </c>
      <c r="J27" s="485">
        <f>ROUND('geg ll'!K21*tab!$E$55,0)*5/12+ROUND('geg ll'!L21*tab!$E$55,0)*7/12</f>
        <v>78528</v>
      </c>
      <c r="K27" s="478"/>
      <c r="L27" s="489"/>
    </row>
    <row r="28" spans="2:12" s="531" customFormat="1" x14ac:dyDescent="0.2">
      <c r="B28" s="532"/>
      <c r="C28" s="533"/>
      <c r="D28" s="533" t="s">
        <v>696</v>
      </c>
      <c r="E28" s="533"/>
      <c r="F28" s="537">
        <f>ROUND('geg ll'!G21*tab!D$55,2)</f>
        <v>77376</v>
      </c>
      <c r="G28" s="537">
        <f>ROUND('geg ll'!H21*tab!$E$55,2)</f>
        <v>78528</v>
      </c>
      <c r="H28" s="537">
        <f>ROUND('geg ll'!I21*tab!$E$55,2)</f>
        <v>78528</v>
      </c>
      <c r="I28" s="537">
        <f>ROUND('geg ll'!J21*tab!$E$55,2)</f>
        <v>78528</v>
      </c>
      <c r="J28" s="537">
        <f>ROUND('geg ll'!K21*tab!$E$55,2)</f>
        <v>78528</v>
      </c>
      <c r="K28" s="533"/>
      <c r="L28" s="536"/>
    </row>
    <row r="29" spans="2:12" x14ac:dyDescent="0.2">
      <c r="B29" s="26"/>
      <c r="C29" s="478"/>
      <c r="D29" s="490" t="s">
        <v>661</v>
      </c>
      <c r="E29" s="478"/>
      <c r="F29" s="486">
        <f t="shared" ref="F29:J29" si="4">SUM(F26:F27)</f>
        <v>398107</v>
      </c>
      <c r="G29" s="486">
        <f t="shared" si="4"/>
        <v>398587</v>
      </c>
      <c r="H29" s="486">
        <f t="shared" si="4"/>
        <v>398587</v>
      </c>
      <c r="I29" s="486">
        <f t="shared" si="4"/>
        <v>398587</v>
      </c>
      <c r="J29" s="486">
        <f t="shared" si="4"/>
        <v>398587</v>
      </c>
      <c r="K29" s="478"/>
      <c r="L29" s="489"/>
    </row>
    <row r="30" spans="2:12" x14ac:dyDescent="0.2">
      <c r="B30" s="26"/>
      <c r="C30" s="478"/>
      <c r="D30" s="474"/>
      <c r="E30" s="478"/>
      <c r="F30" s="479"/>
      <c r="G30" s="479"/>
      <c r="H30" s="479"/>
      <c r="I30" s="479"/>
      <c r="J30" s="479"/>
      <c r="K30" s="478"/>
      <c r="L30" s="489"/>
    </row>
    <row r="31" spans="2:12" x14ac:dyDescent="0.2">
      <c r="B31" s="26"/>
      <c r="C31" s="478"/>
      <c r="D31" s="472" t="s">
        <v>658</v>
      </c>
      <c r="E31" s="478"/>
      <c r="F31" s="485">
        <f>ROUND('geg ll'!G42*IF('geg ll'!G77="ja",tab!$D50,tab!$D43+'geg ll'!G79*tab!$D44),0)</f>
        <v>572481</v>
      </c>
      <c r="G31" s="485">
        <f>ROUND('geg ll'!G42*IF('geg ll'!G77="ja",tab!$D50,tab!$D43+'geg ll'!G79*tab!$D44),0)</f>
        <v>572481</v>
      </c>
      <c r="H31" s="485">
        <f>ROUND('geg ll'!H42*IF('geg ll'!H77="ja",tab!$D50,tab!$D43+'geg ll'!H79*tab!$D44),0)</f>
        <v>572481</v>
      </c>
      <c r="I31" s="485">
        <f>ROUND('geg ll'!I42*IF('geg ll'!I77="ja",tab!$D50,tab!$D43+'geg ll'!I79*tab!$D44),0)</f>
        <v>572481</v>
      </c>
      <c r="J31" s="485">
        <f>ROUND('geg ll'!J42*IF('geg ll'!J77="ja",tab!$D50,tab!$D43+'geg ll'!J79*tab!$D44),0)</f>
        <v>572481</v>
      </c>
      <c r="K31" s="478"/>
      <c r="L31" s="30"/>
    </row>
    <row r="32" spans="2:12" x14ac:dyDescent="0.2">
      <c r="B32" s="480"/>
      <c r="C32" s="475"/>
      <c r="D32" s="471" t="s">
        <v>664</v>
      </c>
      <c r="E32" s="475"/>
      <c r="F32" s="485">
        <f>ROUND('geg ll'!G42*tab!$D$56*5/12+'geg ll'!H42*tab!$E$56*7/12,0)</f>
        <v>27776</v>
      </c>
      <c r="G32" s="485">
        <f>ROUND('geg ll'!H42*tab!$E$56*5/12+'geg ll'!I42*tab!$E$56*7/12,0)</f>
        <v>27948</v>
      </c>
      <c r="H32" s="485">
        <f>ROUND('geg ll'!I42*tab!$E$56*5/12+'geg ll'!J42*tab!$E$56*7/12,0)</f>
        <v>27948</v>
      </c>
      <c r="I32" s="485">
        <f>ROUND('geg ll'!J42*tab!$E$56*5/12+'geg ll'!K42*tab!$E$56*7/12,0)</f>
        <v>27948</v>
      </c>
      <c r="J32" s="485">
        <f>ROUND('geg ll'!K42*tab!$E$56*5/12+'geg ll'!L42*tab!$E$56*7/12,0)</f>
        <v>27948</v>
      </c>
      <c r="K32" s="475"/>
      <c r="L32" s="482"/>
    </row>
    <row r="33" spans="2:12" s="531" customFormat="1" x14ac:dyDescent="0.2">
      <c r="B33" s="538"/>
      <c r="C33" s="539"/>
      <c r="D33" s="533" t="s">
        <v>697</v>
      </c>
      <c r="E33" s="539"/>
      <c r="F33" s="537">
        <f>ROUND('geg ll'!G42*tab!D$56,2)</f>
        <v>27534.94</v>
      </c>
      <c r="G33" s="537">
        <f>ROUND('geg ll'!H42*tab!$E$56,2)</f>
        <v>27947.96</v>
      </c>
      <c r="H33" s="537">
        <f>ROUND('geg ll'!I42*tab!$E$56,2)</f>
        <v>27947.96</v>
      </c>
      <c r="I33" s="537">
        <f>ROUND('geg ll'!J42*tab!$E$56,2)</f>
        <v>27947.96</v>
      </c>
      <c r="J33" s="537">
        <f>ROUND('geg ll'!K42*tab!$E$56,2)</f>
        <v>27947.96</v>
      </c>
      <c r="K33" s="539"/>
      <c r="L33" s="540"/>
    </row>
    <row r="34" spans="2:12" s="197" customFormat="1" x14ac:dyDescent="0.2">
      <c r="B34" s="481"/>
      <c r="C34" s="477"/>
      <c r="D34" s="484" t="s">
        <v>659</v>
      </c>
      <c r="E34" s="477"/>
      <c r="F34" s="486">
        <f t="shared" ref="F34:J34" si="5">SUM(F31:F32)</f>
        <v>600257</v>
      </c>
      <c r="G34" s="486">
        <f t="shared" si="5"/>
        <v>600429</v>
      </c>
      <c r="H34" s="486">
        <f t="shared" si="5"/>
        <v>600429</v>
      </c>
      <c r="I34" s="486">
        <f t="shared" si="5"/>
        <v>600429</v>
      </c>
      <c r="J34" s="486">
        <f t="shared" si="5"/>
        <v>600429</v>
      </c>
      <c r="K34" s="477"/>
      <c r="L34" s="483"/>
    </row>
    <row r="35" spans="2:12" x14ac:dyDescent="0.2">
      <c r="B35" s="480"/>
      <c r="C35" s="475"/>
      <c r="D35" s="473"/>
      <c r="E35" s="475"/>
      <c r="F35" s="476"/>
      <c r="G35" s="476"/>
      <c r="H35" s="476"/>
      <c r="I35" s="476"/>
      <c r="J35" s="476"/>
      <c r="K35" s="475"/>
      <c r="L35" s="482"/>
    </row>
    <row r="36" spans="2:12" x14ac:dyDescent="0.2">
      <c r="B36" s="480"/>
      <c r="C36" s="475"/>
      <c r="D36" s="474" t="str">
        <f>+'geg ll'!D22</f>
        <v>20GF</v>
      </c>
      <c r="E36" s="478"/>
      <c r="F36" s="479"/>
      <c r="G36" s="479"/>
      <c r="H36" s="479"/>
      <c r="I36" s="479"/>
      <c r="J36" s="479"/>
      <c r="K36" s="475"/>
      <c r="L36" s="482"/>
    </row>
    <row r="37" spans="2:12" x14ac:dyDescent="0.2">
      <c r="B37" s="480"/>
      <c r="C37" s="475"/>
      <c r="D37" s="429" t="s">
        <v>404</v>
      </c>
      <c r="E37" s="478"/>
      <c r="F37" s="485">
        <f>ROUND('geg ll'!G22*IF('geg ll'!G77="ja",tab!$D$49,tab!$D$41+'geg ll'!G80*tab!$D$42),0)</f>
        <v>446749</v>
      </c>
      <c r="G37" s="485">
        <f>ROUND('geg ll'!H22*IF('geg ll'!H77="ja",tab!$D$49,tab!$D$41+'geg ll'!H80*tab!$D$42),0)</f>
        <v>446749</v>
      </c>
      <c r="H37" s="485">
        <f>ROUND('geg ll'!I22*IF('geg ll'!I77="ja",tab!$D$49,tab!$D$41+'geg ll'!I80*tab!$D$42),0)</f>
        <v>446749</v>
      </c>
      <c r="I37" s="485">
        <f>ROUND('geg ll'!J22*IF('geg ll'!J77="ja",tab!$D$49,tab!$D$41+'geg ll'!J80*tab!$D$42),0)</f>
        <v>446749</v>
      </c>
      <c r="J37" s="485">
        <f>ROUND('geg ll'!K22*IF('geg ll'!K77="ja",tab!$D$49,tab!$D$41+'geg ll'!K80*tab!$D$42),0)</f>
        <v>446749</v>
      </c>
      <c r="K37" s="475"/>
      <c r="L37" s="482"/>
    </row>
    <row r="38" spans="2:12" x14ac:dyDescent="0.2">
      <c r="B38" s="480"/>
      <c r="C38" s="475"/>
      <c r="D38" s="429" t="s">
        <v>660</v>
      </c>
      <c r="E38" s="478"/>
      <c r="F38" s="485">
        <f>ROUND('geg ll'!G22*tab!$D$55,0)*5/12+ROUND('geg ll'!H22*tab!$E$55,0)*7/12</f>
        <v>108942</v>
      </c>
      <c r="G38" s="485">
        <f>ROUND('geg ll'!H22*tab!$E$55,0)*5/12+ROUND('geg ll'!I22*tab!$E$55,0)*7/12</f>
        <v>109612</v>
      </c>
      <c r="H38" s="485">
        <f>ROUND('geg ll'!I22*tab!$E$55,0)*5/12+ROUND('geg ll'!J22*tab!$E$55,0)*7/12</f>
        <v>109612</v>
      </c>
      <c r="I38" s="485">
        <f>ROUND('geg ll'!J22*tab!$E$55,0)*5/12+ROUND('geg ll'!K22*tab!$E$55,0)*7/12</f>
        <v>109612</v>
      </c>
      <c r="J38" s="485">
        <f>ROUND('geg ll'!K22*tab!$E$55,0)*5/12+ROUND('geg ll'!L22*tab!$E$55,0)*7/12</f>
        <v>109612</v>
      </c>
      <c r="K38" s="475"/>
      <c r="L38" s="482"/>
    </row>
    <row r="39" spans="2:12" s="531" customFormat="1" x14ac:dyDescent="0.2">
      <c r="B39" s="538"/>
      <c r="C39" s="539"/>
      <c r="D39" s="533" t="s">
        <v>696</v>
      </c>
      <c r="E39" s="533"/>
      <c r="F39" s="537">
        <f>ROUND('geg ll'!G22*tab!D$55,2)</f>
        <v>108004</v>
      </c>
      <c r="G39" s="537">
        <f>ROUND('geg ll'!H22*tab!$E$55,2)</f>
        <v>109612</v>
      </c>
      <c r="H39" s="537">
        <f>ROUND('geg ll'!I22*tab!$E$55,2)</f>
        <v>109612</v>
      </c>
      <c r="I39" s="537">
        <f>ROUND('geg ll'!J22*tab!$E$55,2)</f>
        <v>109612</v>
      </c>
      <c r="J39" s="537">
        <f>ROUND('geg ll'!K22*tab!$E$55,2)</f>
        <v>109612</v>
      </c>
      <c r="K39" s="539"/>
      <c r="L39" s="540"/>
    </row>
    <row r="40" spans="2:12" s="197" customFormat="1" x14ac:dyDescent="0.2">
      <c r="B40" s="481"/>
      <c r="C40" s="477"/>
      <c r="D40" s="490" t="s">
        <v>661</v>
      </c>
      <c r="E40" s="478"/>
      <c r="F40" s="486">
        <f t="shared" ref="F40:J40" si="6">SUM(F37:F38)</f>
        <v>555691</v>
      </c>
      <c r="G40" s="486">
        <f t="shared" si="6"/>
        <v>556361</v>
      </c>
      <c r="H40" s="486">
        <f t="shared" si="6"/>
        <v>556361</v>
      </c>
      <c r="I40" s="486">
        <f t="shared" si="6"/>
        <v>556361</v>
      </c>
      <c r="J40" s="486">
        <f t="shared" si="6"/>
        <v>556361</v>
      </c>
      <c r="K40" s="477"/>
      <c r="L40" s="483"/>
    </row>
    <row r="41" spans="2:12" x14ac:dyDescent="0.2">
      <c r="B41" s="480"/>
      <c r="C41" s="475"/>
      <c r="D41" s="474"/>
      <c r="E41" s="478"/>
      <c r="F41" s="479"/>
      <c r="G41" s="479"/>
      <c r="H41" s="479"/>
      <c r="I41" s="479"/>
      <c r="J41" s="479"/>
      <c r="K41" s="475"/>
      <c r="L41" s="482"/>
    </row>
    <row r="42" spans="2:12" x14ac:dyDescent="0.2">
      <c r="B42" s="480"/>
      <c r="C42" s="475"/>
      <c r="D42" s="472" t="s">
        <v>658</v>
      </c>
      <c r="E42" s="478"/>
      <c r="F42" s="485">
        <f>ROUND('geg ll'!G43*IF('geg ll'!G77="ja",tab!$D$50,tab!$D$43+'geg ll'!G80*tab!$D$53),0)</f>
        <v>799088</v>
      </c>
      <c r="G42" s="485">
        <f>ROUND('geg ll'!H43*IF('geg ll'!H77="ja",tab!$D$50,tab!$D$43+'geg ll'!H80*tab!$D$53),0)</f>
        <v>799088</v>
      </c>
      <c r="H42" s="485">
        <f>ROUND('geg ll'!I43*IF('geg ll'!I77="ja",tab!$D$50,tab!$D$43+'geg ll'!I80*tab!$D$53),0)</f>
        <v>799088</v>
      </c>
      <c r="I42" s="485">
        <f>ROUND('geg ll'!J43*IF('geg ll'!J77="ja",tab!$D$50,tab!$D$43+'geg ll'!J80*tab!$D$53),0)</f>
        <v>799088</v>
      </c>
      <c r="J42" s="485">
        <f>ROUND('geg ll'!K43*IF('geg ll'!K77="ja",tab!$D$50,tab!$D$43+'geg ll'!K80*tab!$D$53),0)</f>
        <v>799088</v>
      </c>
      <c r="K42" s="475"/>
      <c r="L42" s="482"/>
    </row>
    <row r="43" spans="2:12" x14ac:dyDescent="0.2">
      <c r="B43" s="480"/>
      <c r="C43" s="475"/>
      <c r="D43" s="471" t="s">
        <v>664</v>
      </c>
      <c r="E43" s="475"/>
      <c r="F43" s="485">
        <f>ROUND('geg ll'!G43*tab!$D$56*5/12+'geg ll'!H43*tab!$D$56*7/12,0)</f>
        <v>38434</v>
      </c>
      <c r="G43" s="485">
        <f>ROUND('geg ll'!H43*tab!$E$56*5/12+'geg ll'!I43*tab!$E$56*7/12,0)</f>
        <v>39011</v>
      </c>
      <c r="H43" s="485">
        <f>ROUND('geg ll'!I43*tab!$E$56*5/12+'geg ll'!J43*tab!$E$56*7/12,0)</f>
        <v>39011</v>
      </c>
      <c r="I43" s="485">
        <f>ROUND('geg ll'!J43*tab!$E$56*5/12+'geg ll'!K43*tab!$E$56*7/12,0)</f>
        <v>39011</v>
      </c>
      <c r="J43" s="485">
        <f>ROUND('geg ll'!K43*tab!$E$56*5/12+'geg ll'!L43*tab!$E$56*7/12,0)</f>
        <v>39011</v>
      </c>
      <c r="K43" s="475"/>
      <c r="L43" s="482"/>
    </row>
    <row r="44" spans="2:12" s="531" customFormat="1" x14ac:dyDescent="0.2">
      <c r="B44" s="538"/>
      <c r="C44" s="539"/>
      <c r="D44" s="533" t="s">
        <v>697</v>
      </c>
      <c r="E44" s="539"/>
      <c r="F44" s="537">
        <f>ROUND('geg ll'!G43*tab!D$56,0)</f>
        <v>38434</v>
      </c>
      <c r="G44" s="537">
        <f>ROUND('geg ll'!H43*tab!$E$56,0)</f>
        <v>39011</v>
      </c>
      <c r="H44" s="537">
        <f>ROUND('geg ll'!I43*tab!$E$56,0)</f>
        <v>39011</v>
      </c>
      <c r="I44" s="537">
        <f>ROUND('geg ll'!J43*tab!$E$56,0)</f>
        <v>39011</v>
      </c>
      <c r="J44" s="537">
        <f>ROUND('geg ll'!K43*tab!$E$56,0)</f>
        <v>39011</v>
      </c>
      <c r="K44" s="539"/>
      <c r="L44" s="540"/>
    </row>
    <row r="45" spans="2:12" x14ac:dyDescent="0.2">
      <c r="B45" s="480"/>
      <c r="C45" s="475"/>
      <c r="D45" s="484" t="s">
        <v>659</v>
      </c>
      <c r="E45" s="477"/>
      <c r="F45" s="486">
        <f t="shared" ref="F45:J45" si="7">SUM(F42:F43)</f>
        <v>837522</v>
      </c>
      <c r="G45" s="486">
        <f t="shared" si="7"/>
        <v>838099</v>
      </c>
      <c r="H45" s="486">
        <f t="shared" si="7"/>
        <v>838099</v>
      </c>
      <c r="I45" s="486">
        <f t="shared" si="7"/>
        <v>838099</v>
      </c>
      <c r="J45" s="486">
        <f t="shared" si="7"/>
        <v>838099</v>
      </c>
      <c r="K45" s="475"/>
      <c r="L45" s="482"/>
    </row>
    <row r="46" spans="2:12" s="197" customFormat="1" x14ac:dyDescent="0.2">
      <c r="B46" s="481"/>
      <c r="C46" s="477"/>
      <c r="D46" s="477"/>
      <c r="E46" s="477"/>
      <c r="F46" s="477"/>
      <c r="G46" s="477"/>
      <c r="H46" s="477"/>
      <c r="I46" s="477"/>
      <c r="J46" s="477"/>
      <c r="K46" s="477"/>
      <c r="L46" s="483"/>
    </row>
    <row r="47" spans="2:12" x14ac:dyDescent="0.2">
      <c r="B47" s="480"/>
      <c r="C47" s="475"/>
      <c r="D47" s="474" t="str">
        <f>+'geg ll'!D23</f>
        <v>19XX</v>
      </c>
      <c r="E47" s="478"/>
      <c r="F47" s="479"/>
      <c r="G47" s="479"/>
      <c r="H47" s="479"/>
      <c r="I47" s="479"/>
      <c r="J47" s="479"/>
      <c r="K47" s="475"/>
      <c r="L47" s="482"/>
    </row>
    <row r="48" spans="2:12" x14ac:dyDescent="0.2">
      <c r="B48" s="480"/>
      <c r="C48" s="475"/>
      <c r="D48" s="429" t="s">
        <v>404</v>
      </c>
      <c r="E48" s="478"/>
      <c r="F48" s="485">
        <f>ROUND('geg ll'!G23*IF('geg ll'!G77="ja",tab!$D$49,tab!$D$41+'geg ll'!G81*tab!$D$42),0)</f>
        <v>333395</v>
      </c>
      <c r="G48" s="485">
        <f>ROUND('geg ll'!H23*IF('geg ll'!H77="ja",tab!$D$49,tab!$D$41+'geg ll'!H81*tab!$D$42),0)</f>
        <v>333395</v>
      </c>
      <c r="H48" s="485">
        <f>ROUND('geg ll'!I23*IF('geg ll'!I77="ja",tab!$D$49,tab!$D$41+'geg ll'!I81*tab!$D$42),0)</f>
        <v>333395</v>
      </c>
      <c r="I48" s="485">
        <f>ROUND('geg ll'!J23*IF('geg ll'!J77="ja",tab!$D$49,tab!$D$41+'geg ll'!J81*tab!$D$42),0)</f>
        <v>333395</v>
      </c>
      <c r="J48" s="485">
        <f>ROUND('geg ll'!K23*IF('geg ll'!K77="ja",tab!$D$49,tab!$D$41+'geg ll'!K81*tab!$D$42),0)</f>
        <v>333395</v>
      </c>
      <c r="K48" s="475"/>
      <c r="L48" s="482"/>
    </row>
    <row r="49" spans="2:12" x14ac:dyDescent="0.2">
      <c r="B49" s="480"/>
      <c r="C49" s="475"/>
      <c r="D49" s="429" t="s">
        <v>660</v>
      </c>
      <c r="E49" s="478"/>
      <c r="F49" s="485">
        <f>ROUND('geg ll'!G23*tab!$D$55,0)*5/12+ROUND('geg ll'!H23*tab!$E$55,0)*7/12</f>
        <v>81300</v>
      </c>
      <c r="G49" s="485">
        <f>ROUND('geg ll'!H23*tab!$E$55,0)*5/12+ROUND('geg ll'!I23*tab!$E$55,0)*7/12</f>
        <v>81800</v>
      </c>
      <c r="H49" s="485">
        <f>ROUND('geg ll'!I23*tab!$E$55,0)*5/12+ROUND('geg ll'!J23*tab!$E$55,0)*7/12</f>
        <v>81800</v>
      </c>
      <c r="I49" s="485">
        <f>ROUND('geg ll'!J23*tab!$E$55,0)*5/12+ROUND('geg ll'!K23*tab!$E$55,0)*7/12</f>
        <v>81800</v>
      </c>
      <c r="J49" s="485">
        <f>ROUND('geg ll'!K23*tab!$E$55,0)*5/12+ROUND('geg ll'!L23*tab!$E$55,0)*7/12</f>
        <v>81800</v>
      </c>
      <c r="K49" s="475"/>
      <c r="L49" s="482"/>
    </row>
    <row r="50" spans="2:12" s="531" customFormat="1" x14ac:dyDescent="0.2">
      <c r="B50" s="538"/>
      <c r="C50" s="539"/>
      <c r="D50" s="533" t="s">
        <v>696</v>
      </c>
      <c r="E50" s="533"/>
      <c r="F50" s="537">
        <f>ROUND('geg ll'!G23*tab!D$55,2)</f>
        <v>80600</v>
      </c>
      <c r="G50" s="537">
        <f>ROUND('geg ll'!G23*tab!$E$55,2)</f>
        <v>81800</v>
      </c>
      <c r="H50" s="537">
        <f>ROUND('geg ll'!H23*tab!$E$55,2)</f>
        <v>81800</v>
      </c>
      <c r="I50" s="537">
        <f>ROUND('geg ll'!I23*tab!$E$55,2)</f>
        <v>81800</v>
      </c>
      <c r="J50" s="537">
        <f>ROUND('geg ll'!J23*tab!$E$55,2)</f>
        <v>81800</v>
      </c>
      <c r="K50" s="539"/>
      <c r="L50" s="540"/>
    </row>
    <row r="51" spans="2:12" x14ac:dyDescent="0.2">
      <c r="B51" s="480"/>
      <c r="C51" s="475"/>
      <c r="D51" s="490" t="s">
        <v>661</v>
      </c>
      <c r="E51" s="478"/>
      <c r="F51" s="486">
        <f t="shared" ref="F51:J51" si="8">SUM(F48:F49)</f>
        <v>414695</v>
      </c>
      <c r="G51" s="486">
        <f t="shared" si="8"/>
        <v>415195</v>
      </c>
      <c r="H51" s="486">
        <f t="shared" si="8"/>
        <v>415195</v>
      </c>
      <c r="I51" s="486">
        <f t="shared" si="8"/>
        <v>415195</v>
      </c>
      <c r="J51" s="486">
        <f t="shared" si="8"/>
        <v>415195</v>
      </c>
      <c r="K51" s="475"/>
      <c r="L51" s="482"/>
    </row>
    <row r="52" spans="2:12" x14ac:dyDescent="0.2">
      <c r="B52" s="480"/>
      <c r="C52" s="475"/>
      <c r="D52" s="474"/>
      <c r="E52" s="478"/>
      <c r="F52" s="479"/>
      <c r="G52" s="479"/>
      <c r="H52" s="479"/>
      <c r="I52" s="479"/>
      <c r="J52" s="479"/>
      <c r="K52" s="475"/>
      <c r="L52" s="482"/>
    </row>
    <row r="53" spans="2:12" x14ac:dyDescent="0.2">
      <c r="B53" s="480"/>
      <c r="C53" s="475"/>
      <c r="D53" s="472" t="s">
        <v>658</v>
      </c>
      <c r="E53" s="478"/>
      <c r="F53" s="485">
        <f>ROUND('geg ll'!G44*IF('geg ll'!G$77="ja",tab!$D$50,tab!$D$43+'geg ll'!G81*tab!$D$53),0)</f>
        <v>596334</v>
      </c>
      <c r="G53" s="485">
        <f>ROUND('geg ll'!H44*IF('geg ll'!H$77="ja",tab!$D$50,tab!$D$43+'geg ll'!H81*tab!$D$53),0)</f>
        <v>596334</v>
      </c>
      <c r="H53" s="485">
        <f>ROUND('geg ll'!I44*IF('geg ll'!I$77="ja",tab!$D$50,tab!$D$43+'geg ll'!I81*tab!$D$53),0)</f>
        <v>596334</v>
      </c>
      <c r="I53" s="485">
        <f>ROUND('geg ll'!J44*IF('geg ll'!J$77="ja",tab!$D$50,tab!$D$43+'geg ll'!J81*tab!$D$53),0)</f>
        <v>596334</v>
      </c>
      <c r="J53" s="485">
        <f>ROUND('geg ll'!K44*IF('geg ll'!K$77="ja",tab!$D$50,tab!$D$43+'geg ll'!K81*tab!$D$53),0)</f>
        <v>596334</v>
      </c>
      <c r="K53" s="475"/>
      <c r="L53" s="482"/>
    </row>
    <row r="54" spans="2:12" x14ac:dyDescent="0.2">
      <c r="B54" s="480"/>
      <c r="C54" s="475"/>
      <c r="D54" s="471" t="s">
        <v>664</v>
      </c>
      <c r="E54" s="475"/>
      <c r="F54" s="485">
        <f>ROUND('geg ll'!G44*tab!$D$56*5/12+'geg ll'!H44*tab!$E$56*7/12,0)</f>
        <v>28933</v>
      </c>
      <c r="G54" s="485">
        <f>ROUND('geg ll'!H44*tab!$E$56*5/12+'geg ll'!I44*tab!$E$56*7/12,0)</f>
        <v>29112</v>
      </c>
      <c r="H54" s="485">
        <f>ROUND('geg ll'!I44*tab!$E$56*5/12+'geg ll'!J44*tab!$E$56*7/12,0)</f>
        <v>29112</v>
      </c>
      <c r="I54" s="485">
        <f>ROUND('geg ll'!J44*tab!$E$56*5/12+'geg ll'!K44*tab!$E$56*7/12,0)</f>
        <v>29112</v>
      </c>
      <c r="J54" s="485">
        <f>ROUND('geg ll'!K44*tab!$E$56*5/12+'geg ll'!L44*tab!$E$56*7/12,0)</f>
        <v>29112</v>
      </c>
      <c r="K54" s="475"/>
      <c r="L54" s="482"/>
    </row>
    <row r="55" spans="2:12" s="531" customFormat="1" x14ac:dyDescent="0.2">
      <c r="B55" s="538"/>
      <c r="C55" s="539"/>
      <c r="D55" s="533" t="s">
        <v>697</v>
      </c>
      <c r="E55" s="539"/>
      <c r="F55" s="537">
        <f>ROUND('geg ll'!G44*tab!D$56,0)</f>
        <v>28682</v>
      </c>
      <c r="G55" s="537">
        <f>ROUND('geg ll'!G44*tab!$E$56,0)</f>
        <v>29112</v>
      </c>
      <c r="H55" s="537">
        <f>ROUND('geg ll'!H44*tab!$E$56,0)</f>
        <v>29112</v>
      </c>
      <c r="I55" s="537">
        <f>ROUND('geg ll'!I44*tab!$E$56,0)</f>
        <v>29112</v>
      </c>
      <c r="J55" s="537">
        <f>ROUND('geg ll'!J44*tab!$E$56,0)</f>
        <v>29112</v>
      </c>
      <c r="K55" s="539"/>
      <c r="L55" s="540"/>
    </row>
    <row r="56" spans="2:12" x14ac:dyDescent="0.2">
      <c r="B56" s="480"/>
      <c r="C56" s="475"/>
      <c r="D56" s="484" t="s">
        <v>659</v>
      </c>
      <c r="E56" s="477"/>
      <c r="F56" s="486">
        <f t="shared" ref="F56:J56" si="9">SUM(F53:F54)</f>
        <v>625267</v>
      </c>
      <c r="G56" s="486">
        <f t="shared" si="9"/>
        <v>625446</v>
      </c>
      <c r="H56" s="486">
        <f t="shared" si="9"/>
        <v>625446</v>
      </c>
      <c r="I56" s="486">
        <f t="shared" si="9"/>
        <v>625446</v>
      </c>
      <c r="J56" s="486">
        <f t="shared" si="9"/>
        <v>625446</v>
      </c>
      <c r="K56" s="475"/>
      <c r="L56" s="482"/>
    </row>
    <row r="57" spans="2:12" x14ac:dyDescent="0.2">
      <c r="B57" s="480"/>
      <c r="C57" s="475"/>
      <c r="D57" s="475"/>
      <c r="E57" s="475"/>
      <c r="F57" s="476"/>
      <c r="G57" s="476"/>
      <c r="H57" s="476"/>
      <c r="I57" s="476"/>
      <c r="J57" s="476"/>
      <c r="K57" s="475"/>
      <c r="L57" s="482"/>
    </row>
    <row r="58" spans="2:12" x14ac:dyDescent="0.2">
      <c r="B58" s="480"/>
      <c r="C58" s="475"/>
      <c r="D58" s="474" t="str">
        <f>+'geg ll'!D24</f>
        <v>Naam SBO 4</v>
      </c>
      <c r="E58" s="478"/>
      <c r="F58" s="479"/>
      <c r="G58" s="479"/>
      <c r="H58" s="479"/>
      <c r="I58" s="479"/>
      <c r="J58" s="479"/>
      <c r="K58" s="475"/>
      <c r="L58" s="482"/>
    </row>
    <row r="59" spans="2:12" x14ac:dyDescent="0.2">
      <c r="B59" s="480"/>
      <c r="C59" s="475"/>
      <c r="D59" s="429" t="s">
        <v>404</v>
      </c>
      <c r="E59" s="478"/>
      <c r="F59" s="485">
        <f>ROUND('geg ll'!G24*IF('geg ll'!G77="ja",tab!$D$49,tab!$D$41+'geg ll'!G82*tab!$D$42),0)</f>
        <v>0</v>
      </c>
      <c r="G59" s="485">
        <f>ROUND('geg ll'!H24*IF('geg ll'!H77="ja",tab!$D$49,tab!$D$41+'geg ll'!H82*tab!$D$42),0)</f>
        <v>0</v>
      </c>
      <c r="H59" s="485">
        <f>ROUND('geg ll'!I24*IF('geg ll'!I77="ja",tab!$D$49,tab!$D$41+'geg ll'!I82*tab!$D$42),0)</f>
        <v>0</v>
      </c>
      <c r="I59" s="485">
        <f>ROUND('geg ll'!J24*IF('geg ll'!J77="ja",tab!$D$49,tab!$D$41+'geg ll'!J82*tab!$D$42),0)</f>
        <v>0</v>
      </c>
      <c r="J59" s="485">
        <f>ROUND('geg ll'!K24*IF('geg ll'!K77="ja",tab!$D$49,tab!$D$41+'geg ll'!K82*tab!$D$42),0)</f>
        <v>0</v>
      </c>
      <c r="K59" s="475"/>
      <c r="L59" s="482"/>
    </row>
    <row r="60" spans="2:12" x14ac:dyDescent="0.2">
      <c r="B60" s="480"/>
      <c r="C60" s="475"/>
      <c r="D60" s="429" t="s">
        <v>660</v>
      </c>
      <c r="E60" s="478"/>
      <c r="F60" s="485">
        <f>ROUND('geg ll'!G24*tab!$D$55,0)*5/12+ROUND('geg ll'!H24*tab!$E$55,0)*7/12</f>
        <v>0</v>
      </c>
      <c r="G60" s="485">
        <f>ROUND('geg ll'!H24*tab!$E$55,0)*5/12+ROUND('geg ll'!I24*tab!$E$55,0)*7/12</f>
        <v>0</v>
      </c>
      <c r="H60" s="485">
        <f>ROUND('geg ll'!I24*tab!$E$55,0)*5/12+ROUND('geg ll'!J24*tab!$E$55,0)*7/12</f>
        <v>0</v>
      </c>
      <c r="I60" s="485">
        <f>ROUND('geg ll'!J24*tab!$E$55,0)*5/12+ROUND('geg ll'!K24*tab!$E$55,0)*7/12</f>
        <v>0</v>
      </c>
      <c r="J60" s="485">
        <f>ROUND('geg ll'!K24*tab!$E$55,0)*5/12+ROUND('geg ll'!L24*tab!$E$55,0)*7/12</f>
        <v>0</v>
      </c>
      <c r="K60" s="475"/>
      <c r="L60" s="482"/>
    </row>
    <row r="61" spans="2:12" s="531" customFormat="1" x14ac:dyDescent="0.2">
      <c r="B61" s="538"/>
      <c r="C61" s="539"/>
      <c r="D61" s="533" t="s">
        <v>696</v>
      </c>
      <c r="E61" s="533"/>
      <c r="F61" s="537">
        <f>ROUND('geg ll'!G24*tab!D$55,2)</f>
        <v>0</v>
      </c>
      <c r="G61" s="537">
        <f>ROUND('geg ll'!H24*tab!$E$55,2)</f>
        <v>0</v>
      </c>
      <c r="H61" s="537">
        <f>ROUND('geg ll'!I24*tab!$E$55,2)</f>
        <v>0</v>
      </c>
      <c r="I61" s="537">
        <f>ROUND('geg ll'!J24*tab!$E$55,2)</f>
        <v>0</v>
      </c>
      <c r="J61" s="537">
        <f>ROUND('geg ll'!K24*tab!$E$55,2)</f>
        <v>0</v>
      </c>
      <c r="K61" s="539"/>
      <c r="L61" s="540"/>
    </row>
    <row r="62" spans="2:12" x14ac:dyDescent="0.2">
      <c r="B62" s="480"/>
      <c r="C62" s="475"/>
      <c r="D62" s="490" t="s">
        <v>661</v>
      </c>
      <c r="E62" s="478"/>
      <c r="F62" s="486">
        <f t="shared" ref="F62:J62" si="10">SUM(F59:F60)</f>
        <v>0</v>
      </c>
      <c r="G62" s="486">
        <f t="shared" si="10"/>
        <v>0</v>
      </c>
      <c r="H62" s="486">
        <f t="shared" si="10"/>
        <v>0</v>
      </c>
      <c r="I62" s="486">
        <f t="shared" si="10"/>
        <v>0</v>
      </c>
      <c r="J62" s="486">
        <f t="shared" si="10"/>
        <v>0</v>
      </c>
      <c r="K62" s="475"/>
      <c r="L62" s="482"/>
    </row>
    <row r="63" spans="2:12" x14ac:dyDescent="0.2">
      <c r="B63" s="480"/>
      <c r="C63" s="475"/>
      <c r="D63" s="474"/>
      <c r="E63" s="478"/>
      <c r="F63" s="479"/>
      <c r="G63" s="479"/>
      <c r="H63" s="479"/>
      <c r="I63" s="479"/>
      <c r="J63" s="479"/>
      <c r="K63" s="475"/>
      <c r="L63" s="482"/>
    </row>
    <row r="64" spans="2:12" x14ac:dyDescent="0.2">
      <c r="B64" s="480"/>
      <c r="C64" s="475"/>
      <c r="D64" s="472" t="s">
        <v>658</v>
      </c>
      <c r="E64" s="478"/>
      <c r="F64" s="485">
        <f>ROUND('geg ll'!G45*IF('geg ll'!G$77="ja",tab!$D$50,tab!$D$43+'geg ll'!G82*tab!$D$53),0)</f>
        <v>0</v>
      </c>
      <c r="G64" s="485">
        <f>ROUND('geg ll'!H45*IF('geg ll'!H$77="ja",tab!$D$50,tab!$D$43+'geg ll'!H82*tab!$D$53),0)</f>
        <v>0</v>
      </c>
      <c r="H64" s="485">
        <f>ROUND('geg ll'!I45*IF('geg ll'!I$77="ja",tab!$D$50,tab!$D$43+'geg ll'!I82*tab!$D$53),0)</f>
        <v>0</v>
      </c>
      <c r="I64" s="485">
        <f>ROUND('geg ll'!J45*IF('geg ll'!J$77="ja",tab!$D$50,tab!$D$43+'geg ll'!J82*tab!$D$53),0)</f>
        <v>0</v>
      </c>
      <c r="J64" s="485">
        <f>ROUND('geg ll'!K45*IF('geg ll'!K$77="ja",tab!$D$50,tab!$D$43+'geg ll'!K82*tab!$D$53),0)</f>
        <v>0</v>
      </c>
      <c r="K64" s="475"/>
      <c r="L64" s="482"/>
    </row>
    <row r="65" spans="2:12" x14ac:dyDescent="0.2">
      <c r="B65" s="480"/>
      <c r="C65" s="475"/>
      <c r="D65" s="471" t="s">
        <v>664</v>
      </c>
      <c r="E65" s="475"/>
      <c r="F65" s="485">
        <f>ROUND('geg ll'!G45*tab!$D$56*5/12+'geg ll'!H45*tab!$E$56*7/12,0)</f>
        <v>0</v>
      </c>
      <c r="G65" s="485">
        <f>ROUND('geg ll'!H45*tab!$E$56*5/12+'geg ll'!H45*tab!$E$56*7/12,0)</f>
        <v>0</v>
      </c>
      <c r="H65" s="485">
        <f>ROUND('geg ll'!I45*tab!$E$56*5/12+'geg ll'!I45*tab!$E$56*7/12,0)</f>
        <v>0</v>
      </c>
      <c r="I65" s="485">
        <f>ROUND('geg ll'!J45*tab!$D$56*5/12+'geg ll'!J45*tab!$E$56*7/12,0)</f>
        <v>0</v>
      </c>
      <c r="J65" s="485">
        <f>ROUND('geg ll'!K45*tab!$D$56*5/12+'geg ll'!K45*tab!$E$56*7/12,0)</f>
        <v>0</v>
      </c>
      <c r="K65" s="475"/>
      <c r="L65" s="482"/>
    </row>
    <row r="66" spans="2:12" s="531" customFormat="1" x14ac:dyDescent="0.2">
      <c r="B66" s="538"/>
      <c r="C66" s="539"/>
      <c r="D66" s="533" t="s">
        <v>697</v>
      </c>
      <c r="E66" s="539"/>
      <c r="F66" s="537">
        <f>ROUND('geg ll'!G45*tab!D$56,0)</f>
        <v>0</v>
      </c>
      <c r="G66" s="537">
        <f>ROUND('geg ll'!H45*tab!$E$56,0)</f>
        <v>0</v>
      </c>
      <c r="H66" s="537">
        <f>ROUND('geg ll'!I45*tab!$E$56,0)</f>
        <v>0</v>
      </c>
      <c r="I66" s="537">
        <f>ROUND('geg ll'!J45*tab!$E$56,0)</f>
        <v>0</v>
      </c>
      <c r="J66" s="537">
        <f>ROUND('geg ll'!K45*tab!$E$56,0)</f>
        <v>0</v>
      </c>
      <c r="K66" s="539"/>
      <c r="L66" s="540"/>
    </row>
    <row r="67" spans="2:12" x14ac:dyDescent="0.2">
      <c r="B67" s="480"/>
      <c r="C67" s="475"/>
      <c r="D67" s="484" t="s">
        <v>659</v>
      </c>
      <c r="E67" s="477"/>
      <c r="F67" s="486">
        <f t="shared" ref="F67:J67" si="11">SUM(F64:F65)</f>
        <v>0</v>
      </c>
      <c r="G67" s="486">
        <f t="shared" si="11"/>
        <v>0</v>
      </c>
      <c r="H67" s="486">
        <f t="shared" si="11"/>
        <v>0</v>
      </c>
      <c r="I67" s="486">
        <f t="shared" si="11"/>
        <v>0</v>
      </c>
      <c r="J67" s="486">
        <f t="shared" si="11"/>
        <v>0</v>
      </c>
      <c r="K67" s="475"/>
      <c r="L67" s="482"/>
    </row>
    <row r="68" spans="2:12" x14ac:dyDescent="0.2">
      <c r="B68" s="480"/>
      <c r="C68" s="475"/>
      <c r="D68" s="475"/>
      <c r="E68" s="475"/>
      <c r="F68" s="476"/>
      <c r="G68" s="476"/>
      <c r="H68" s="476"/>
      <c r="I68" s="476"/>
      <c r="J68" s="476"/>
      <c r="K68" s="475"/>
      <c r="L68" s="482"/>
    </row>
    <row r="69" spans="2:12" x14ac:dyDescent="0.2">
      <c r="B69" s="480"/>
      <c r="C69" s="475"/>
      <c r="D69" s="474" t="str">
        <f>+'geg ll'!D25</f>
        <v>Naam SBO 5</v>
      </c>
      <c r="E69" s="478"/>
      <c r="F69" s="479"/>
      <c r="G69" s="479"/>
      <c r="H69" s="479"/>
      <c r="I69" s="479"/>
      <c r="J69" s="479"/>
      <c r="K69" s="475"/>
      <c r="L69" s="482"/>
    </row>
    <row r="70" spans="2:12" x14ac:dyDescent="0.2">
      <c r="B70" s="480"/>
      <c r="C70" s="475"/>
      <c r="D70" s="429" t="s">
        <v>404</v>
      </c>
      <c r="E70" s="478"/>
      <c r="F70" s="485">
        <f>ROUND('geg ll'!G25*IF('geg ll'!G77="ja",tab!$D$49,tab!$D$41+'geg ll'!G83*tab!$D$42),0)</f>
        <v>0</v>
      </c>
      <c r="G70" s="485">
        <f>ROUND('geg ll'!H25*IF('geg ll'!H77="ja",tab!$D$49,tab!$D$41+'geg ll'!H83*tab!$D$42),0)</f>
        <v>0</v>
      </c>
      <c r="H70" s="485">
        <f>ROUND('geg ll'!I25*IF('geg ll'!I77="ja",tab!$D$49,tab!$D$41+'geg ll'!I83*tab!$D$42),0)</f>
        <v>0</v>
      </c>
      <c r="I70" s="485">
        <f>ROUND('geg ll'!J25*IF('geg ll'!J77="ja",tab!$D$49,tab!$D$41+'geg ll'!J83*tab!$D$42),0)</f>
        <v>0</v>
      </c>
      <c r="J70" s="485">
        <f>ROUND('geg ll'!K25*IF('geg ll'!K77="ja",tab!$D$49,tab!$D$41+'geg ll'!K83*tab!$D$42),0)</f>
        <v>0</v>
      </c>
      <c r="K70" s="475"/>
      <c r="L70" s="482"/>
    </row>
    <row r="71" spans="2:12" x14ac:dyDescent="0.2">
      <c r="B71" s="480"/>
      <c r="C71" s="475"/>
      <c r="D71" s="429" t="s">
        <v>660</v>
      </c>
      <c r="E71" s="478"/>
      <c r="F71" s="485">
        <f>ROUND('geg ll'!G25*tab!$D$55,0)*5/12+ROUND('geg ll'!H25*tab!$E$55,0)*7/12</f>
        <v>0</v>
      </c>
      <c r="G71" s="485">
        <f>ROUND('geg ll'!H25*tab!$E$55,0)*5/12+ROUND('geg ll'!I25*tab!$E$55,0)*7/12</f>
        <v>0</v>
      </c>
      <c r="H71" s="485">
        <f>ROUND('geg ll'!I25*tab!$E$55,0)*5/12+ROUND('geg ll'!J25*tab!$E$55,0)*7/12</f>
        <v>0</v>
      </c>
      <c r="I71" s="485">
        <f>ROUND('geg ll'!J25*tab!$E$55,0)*5/12+ROUND('geg ll'!K25*tab!$E$55,0)*7/12</f>
        <v>0</v>
      </c>
      <c r="J71" s="485">
        <f>ROUND('geg ll'!K25*tab!$E$55,0)*5/12+ROUND('geg ll'!L25*tab!$E$55,0)*7/12</f>
        <v>0</v>
      </c>
      <c r="K71" s="475"/>
      <c r="L71" s="482"/>
    </row>
    <row r="72" spans="2:12" s="531" customFormat="1" x14ac:dyDescent="0.2">
      <c r="B72" s="538"/>
      <c r="C72" s="539"/>
      <c r="D72" s="533" t="s">
        <v>696</v>
      </c>
      <c r="E72" s="533"/>
      <c r="F72" s="537">
        <f>ROUND('geg ll'!G25*tab!D$55,2)</f>
        <v>0</v>
      </c>
      <c r="G72" s="537">
        <f>ROUND('geg ll'!G25*tab!$E$55,2)</f>
        <v>0</v>
      </c>
      <c r="H72" s="537">
        <f>ROUND('geg ll'!H25*tab!$E$55,2)</f>
        <v>0</v>
      </c>
      <c r="I72" s="537">
        <f>ROUND('geg ll'!I25*tab!$E$55,2)</f>
        <v>0</v>
      </c>
      <c r="J72" s="537">
        <f>ROUND('geg ll'!J25*tab!$E$55,2)</f>
        <v>0</v>
      </c>
      <c r="K72" s="539"/>
      <c r="L72" s="540"/>
    </row>
    <row r="73" spans="2:12" x14ac:dyDescent="0.2">
      <c r="B73" s="480"/>
      <c r="C73" s="475"/>
      <c r="D73" s="490" t="s">
        <v>661</v>
      </c>
      <c r="E73" s="478"/>
      <c r="F73" s="486">
        <f t="shared" ref="F73:J73" si="12">SUM(F70:F71)</f>
        <v>0</v>
      </c>
      <c r="G73" s="486">
        <f t="shared" si="12"/>
        <v>0</v>
      </c>
      <c r="H73" s="486">
        <f t="shared" si="12"/>
        <v>0</v>
      </c>
      <c r="I73" s="486">
        <f t="shared" si="12"/>
        <v>0</v>
      </c>
      <c r="J73" s="486">
        <f t="shared" si="12"/>
        <v>0</v>
      </c>
      <c r="K73" s="475"/>
      <c r="L73" s="482"/>
    </row>
    <row r="74" spans="2:12" x14ac:dyDescent="0.2">
      <c r="B74" s="480"/>
      <c r="C74" s="475"/>
      <c r="D74" s="474"/>
      <c r="E74" s="478"/>
      <c r="F74" s="479"/>
      <c r="G74" s="479"/>
      <c r="H74" s="479"/>
      <c r="I74" s="479"/>
      <c r="J74" s="479"/>
      <c r="K74" s="475"/>
      <c r="L74" s="482"/>
    </row>
    <row r="75" spans="2:12" x14ac:dyDescent="0.2">
      <c r="B75" s="480"/>
      <c r="C75" s="475"/>
      <c r="D75" s="472" t="s">
        <v>658</v>
      </c>
      <c r="E75" s="478"/>
      <c r="F75" s="485">
        <f>ROUND('geg ll'!G46*IF('geg ll'!G$77="ja",tab!$D$50,tab!$D$43+'geg ll'!G83*tab!$D$53),0)</f>
        <v>0</v>
      </c>
      <c r="G75" s="485">
        <f>ROUND('geg ll'!H46*IF('geg ll'!H$77="ja",tab!$D$50,tab!$D$43+'geg ll'!H83*tab!$D$53),0)</f>
        <v>0</v>
      </c>
      <c r="H75" s="485">
        <f>ROUND('geg ll'!I46*IF('geg ll'!I$77="ja",tab!$D$50,tab!$D$43+'geg ll'!I83*tab!$D$53),0)</f>
        <v>0</v>
      </c>
      <c r="I75" s="485">
        <f>ROUND('geg ll'!J46*IF('geg ll'!J$77="ja",tab!$D$50,tab!$D$43+'geg ll'!J83*tab!$D$53),0)</f>
        <v>0</v>
      </c>
      <c r="J75" s="485">
        <f>ROUND('geg ll'!K46*IF('geg ll'!K$77="ja",tab!$D$50,tab!$D$43+'geg ll'!K83*tab!$D$53),0)</f>
        <v>0</v>
      </c>
      <c r="K75" s="475"/>
      <c r="L75" s="482"/>
    </row>
    <row r="76" spans="2:12" x14ac:dyDescent="0.2">
      <c r="B76" s="480"/>
      <c r="C76" s="475"/>
      <c r="D76" s="471" t="s">
        <v>664</v>
      </c>
      <c r="E76" s="475"/>
      <c r="F76" s="485">
        <f>ROUND('geg ll'!G46*tab!$D$56*5/12+'geg ll'!H46*tab!$E$56*7/12,0)</f>
        <v>0</v>
      </c>
      <c r="G76" s="485">
        <f>ROUND('geg ll'!H46*tab!$E$56*5/12+'geg ll'!I46*tab!$E$56*7/12,0)</f>
        <v>0</v>
      </c>
      <c r="H76" s="485">
        <f>ROUND('geg ll'!I46*tab!$E$56*5/12+'geg ll'!J46*tab!$E$56*7/12,0)</f>
        <v>0</v>
      </c>
      <c r="I76" s="485">
        <f>ROUND('geg ll'!J46*tab!$E$56*5/12+'geg ll'!K46*tab!$E$56*7/12,0)</f>
        <v>0</v>
      </c>
      <c r="J76" s="485">
        <f>ROUND('geg ll'!K46*tab!$E$56*5/12+'geg ll'!L46*tab!$E$56*7/12,0)</f>
        <v>0</v>
      </c>
      <c r="K76" s="475"/>
      <c r="L76" s="482"/>
    </row>
    <row r="77" spans="2:12" s="531" customFormat="1" x14ac:dyDescent="0.2">
      <c r="B77" s="538"/>
      <c r="C77" s="539"/>
      <c r="D77" s="533" t="s">
        <v>697</v>
      </c>
      <c r="E77" s="539"/>
      <c r="F77" s="537">
        <f>ROUND('geg ll'!G46*tab!D$56,0)</f>
        <v>0</v>
      </c>
      <c r="G77" s="537">
        <f>ROUND('geg ll'!H46*tab!$E$56,0)</f>
        <v>0</v>
      </c>
      <c r="H77" s="537">
        <f>ROUND('geg ll'!I46*tab!$E$56,0)</f>
        <v>0</v>
      </c>
      <c r="I77" s="537">
        <f>ROUND('geg ll'!J46*tab!$E$56,0)</f>
        <v>0</v>
      </c>
      <c r="J77" s="537">
        <f>ROUND('geg ll'!K46*tab!$E$56,0)</f>
        <v>0</v>
      </c>
      <c r="K77" s="539"/>
      <c r="L77" s="540"/>
    </row>
    <row r="78" spans="2:12" x14ac:dyDescent="0.2">
      <c r="B78" s="480"/>
      <c r="C78" s="475"/>
      <c r="D78" s="484" t="s">
        <v>659</v>
      </c>
      <c r="E78" s="477"/>
      <c r="F78" s="486">
        <f t="shared" ref="F78:J78" si="13">SUM(F75:F76)</f>
        <v>0</v>
      </c>
      <c r="G78" s="486">
        <f t="shared" si="13"/>
        <v>0</v>
      </c>
      <c r="H78" s="486">
        <f t="shared" si="13"/>
        <v>0</v>
      </c>
      <c r="I78" s="486">
        <f t="shared" si="13"/>
        <v>0</v>
      </c>
      <c r="J78" s="486">
        <f t="shared" si="13"/>
        <v>0</v>
      </c>
      <c r="K78" s="475"/>
      <c r="L78" s="482"/>
    </row>
    <row r="79" spans="2:12" x14ac:dyDescent="0.2">
      <c r="B79" s="480"/>
      <c r="C79" s="475"/>
      <c r="D79" s="475"/>
      <c r="E79" s="475"/>
      <c r="F79" s="476"/>
      <c r="G79" s="476"/>
      <c r="H79" s="476"/>
      <c r="I79" s="476"/>
      <c r="J79" s="476"/>
      <c r="K79" s="475"/>
      <c r="L79" s="482"/>
    </row>
    <row r="80" spans="2:12" x14ac:dyDescent="0.2">
      <c r="B80" s="480"/>
      <c r="C80" s="475"/>
      <c r="D80" s="474" t="str">
        <f>+'geg ll'!D26</f>
        <v>Naam SBO 6</v>
      </c>
      <c r="E80" s="478"/>
      <c r="F80" s="479"/>
      <c r="G80" s="479"/>
      <c r="H80" s="479"/>
      <c r="I80" s="479"/>
      <c r="J80" s="479"/>
      <c r="K80" s="475"/>
      <c r="L80" s="482"/>
    </row>
    <row r="81" spans="2:12" x14ac:dyDescent="0.2">
      <c r="B81" s="480"/>
      <c r="C81" s="475"/>
      <c r="D81" s="429" t="s">
        <v>404</v>
      </c>
      <c r="E81" s="478"/>
      <c r="F81" s="485">
        <f>ROUND('geg ll'!G26*IF('geg ll'!G77="ja",tab!$D$49,tab!$D$41+'geg ll'!G84*tab!$D$42),0)</f>
        <v>0</v>
      </c>
      <c r="G81" s="485">
        <f>ROUND('geg ll'!H26*IF('geg ll'!H77="ja",tab!$D$49,tab!$D$41+'geg ll'!H84*tab!$D$42),0)</f>
        <v>0</v>
      </c>
      <c r="H81" s="485">
        <f>ROUND('geg ll'!I26*IF('geg ll'!I77="ja",tab!$D$49,tab!$D$41+'geg ll'!I84*tab!$D$42),0)</f>
        <v>0</v>
      </c>
      <c r="I81" s="485">
        <f>ROUND('geg ll'!J26*IF('geg ll'!J77="ja",tab!$D$49,tab!$D$41+'geg ll'!J84*tab!$D$42),0)</f>
        <v>0</v>
      </c>
      <c r="J81" s="485">
        <f>ROUND('geg ll'!K26*IF('geg ll'!K77="ja",tab!$D$49,tab!$D$41+'geg ll'!K84*tab!$D$42),0)</f>
        <v>0</v>
      </c>
      <c r="K81" s="475"/>
      <c r="L81" s="482"/>
    </row>
    <row r="82" spans="2:12" x14ac:dyDescent="0.2">
      <c r="B82" s="480"/>
      <c r="C82" s="475"/>
      <c r="D82" s="429" t="s">
        <v>660</v>
      </c>
      <c r="E82" s="478"/>
      <c r="F82" s="485">
        <f>ROUND('geg ll'!G26*tab!$D$55,0)*5/12+ROUND('geg ll'!H26*tab!$E$55,0)*7/12</f>
        <v>0</v>
      </c>
      <c r="G82" s="485">
        <f>ROUND('geg ll'!H26*tab!$E$55,0)*5/12+ROUND('geg ll'!I26*tab!$E$55,0)*7/12</f>
        <v>0</v>
      </c>
      <c r="H82" s="485">
        <f>ROUND('geg ll'!I26*tab!$E$55,0)*5/12+ROUND('geg ll'!J26*tab!$E$55,0)*7/12</f>
        <v>0</v>
      </c>
      <c r="I82" s="485">
        <f>ROUND('geg ll'!J26*tab!$E$55,0)*5/12+ROUND('geg ll'!K26*tab!$E$55,0)*7/12</f>
        <v>0</v>
      </c>
      <c r="J82" s="485">
        <f>ROUND('geg ll'!K26*tab!$E$55,0)*5/12+ROUND('geg ll'!L26*tab!$E$55,0)*7/12</f>
        <v>0</v>
      </c>
      <c r="K82" s="475"/>
      <c r="L82" s="482"/>
    </row>
    <row r="83" spans="2:12" s="531" customFormat="1" x14ac:dyDescent="0.2">
      <c r="B83" s="1395"/>
      <c r="C83" s="539"/>
      <c r="D83" s="533" t="s">
        <v>696</v>
      </c>
      <c r="E83" s="533"/>
      <c r="F83" s="537">
        <f>ROUND('geg ll'!G26*tab!D$55,2)</f>
        <v>0</v>
      </c>
      <c r="G83" s="537">
        <f>ROUND('geg ll'!H26*tab!$E$55,2)</f>
        <v>0</v>
      </c>
      <c r="H83" s="537">
        <f>ROUND('geg ll'!I26*tab!$E$55,2)</f>
        <v>0</v>
      </c>
      <c r="I83" s="537">
        <f>ROUND('geg ll'!J26*tab!$E$55,2)</f>
        <v>0</v>
      </c>
      <c r="J83" s="537">
        <f>ROUND('geg ll'!K26*tab!$E$55,2)</f>
        <v>0</v>
      </c>
      <c r="K83" s="539"/>
      <c r="L83" s="540"/>
    </row>
    <row r="84" spans="2:12" x14ac:dyDescent="0.2">
      <c r="B84" s="480"/>
      <c r="C84" s="475"/>
      <c r="D84" s="490" t="s">
        <v>661</v>
      </c>
      <c r="E84" s="478"/>
      <c r="F84" s="486">
        <f t="shared" ref="F84:J84" si="14">SUM(F81:F82)</f>
        <v>0</v>
      </c>
      <c r="G84" s="486">
        <f t="shared" si="14"/>
        <v>0</v>
      </c>
      <c r="H84" s="486">
        <f t="shared" si="14"/>
        <v>0</v>
      </c>
      <c r="I84" s="486">
        <f t="shared" si="14"/>
        <v>0</v>
      </c>
      <c r="J84" s="486">
        <f t="shared" si="14"/>
        <v>0</v>
      </c>
      <c r="K84" s="475"/>
      <c r="L84" s="482"/>
    </row>
    <row r="85" spans="2:12" x14ac:dyDescent="0.2">
      <c r="B85" s="480"/>
      <c r="C85" s="475"/>
      <c r="D85" s="474"/>
      <c r="E85" s="478"/>
      <c r="F85" s="479"/>
      <c r="G85" s="479"/>
      <c r="H85" s="479"/>
      <c r="I85" s="479"/>
      <c r="J85" s="479"/>
      <c r="K85" s="475"/>
      <c r="L85" s="482"/>
    </row>
    <row r="86" spans="2:12" x14ac:dyDescent="0.2">
      <c r="B86" s="480"/>
      <c r="C86" s="475"/>
      <c r="D86" s="472" t="s">
        <v>658</v>
      </c>
      <c r="E86" s="478"/>
      <c r="F86" s="485">
        <f>ROUND('geg ll'!G47*IF('geg ll'!G$77="ja",tab!$D$50,tab!$D$43+'geg ll'!G84*tab!$D$53),0)</f>
        <v>0</v>
      </c>
      <c r="G86" s="485">
        <f>ROUND('geg ll'!H47*IF('geg ll'!H$77="ja",tab!$D$50,tab!$D$43+'geg ll'!H84*tab!$D$53),0)</f>
        <v>0</v>
      </c>
      <c r="H86" s="485">
        <f>ROUND('geg ll'!I47*IF('geg ll'!I$77="ja",tab!$D$50,tab!$D$43+'geg ll'!I84*tab!$D$53),0)</f>
        <v>0</v>
      </c>
      <c r="I86" s="485">
        <f>ROUND('geg ll'!J47*IF('geg ll'!J$77="ja",tab!$D$50,tab!$D$43+'geg ll'!J84*tab!$D$53),0)</f>
        <v>0</v>
      </c>
      <c r="J86" s="485">
        <f>ROUND('geg ll'!K47*IF('geg ll'!K$77="ja",tab!$D$50,tab!$D$43+'geg ll'!K84*tab!$D$53),0)</f>
        <v>0</v>
      </c>
      <c r="K86" s="475"/>
      <c r="L86" s="482"/>
    </row>
    <row r="87" spans="2:12" x14ac:dyDescent="0.2">
      <c r="B87" s="480"/>
      <c r="C87" s="475"/>
      <c r="D87" s="471" t="s">
        <v>664</v>
      </c>
      <c r="E87" s="475"/>
      <c r="F87" s="485">
        <f>ROUND('geg ll'!G47*tab!$D$56*5/12+'geg ll'!H47*tab!$E$56*7/12,0)</f>
        <v>0</v>
      </c>
      <c r="G87" s="485">
        <f>ROUND('geg ll'!H47*tab!$E$56*5/12+'geg ll'!I47*tab!$E$56*7/12,0)</f>
        <v>0</v>
      </c>
      <c r="H87" s="485">
        <f>ROUND('geg ll'!I47*tab!$E$56*5/12+'geg ll'!J47*tab!$E$56*7/12,0)</f>
        <v>0</v>
      </c>
      <c r="I87" s="485">
        <f>ROUND('geg ll'!J47*tab!$E$56*5/12+'geg ll'!K47*tab!$E$56*7/12,0)</f>
        <v>0</v>
      </c>
      <c r="J87" s="485">
        <f>ROUND('geg ll'!K47*tab!$E$56*5/12+'geg ll'!L47*tab!$E$56*7/12,0)</f>
        <v>0</v>
      </c>
      <c r="K87" s="475"/>
      <c r="L87" s="482"/>
    </row>
    <row r="88" spans="2:12" s="531" customFormat="1" x14ac:dyDescent="0.2">
      <c r="B88" s="538"/>
      <c r="C88" s="539"/>
      <c r="D88" s="533" t="s">
        <v>697</v>
      </c>
      <c r="E88" s="539"/>
      <c r="F88" s="537">
        <f>ROUND('geg ll'!G47*tab!C$56,0)</f>
        <v>0</v>
      </c>
      <c r="G88" s="537">
        <f>ROUND('geg ll'!G47*tab!$D$56,0)</f>
        <v>0</v>
      </c>
      <c r="H88" s="537">
        <f>ROUND('geg ll'!H47*tab!$E$56,0)</f>
        <v>0</v>
      </c>
      <c r="I88" s="537">
        <f>ROUND('geg ll'!I47*tab!$E$56,0)</f>
        <v>0</v>
      </c>
      <c r="J88" s="537">
        <f>ROUND('geg ll'!J47*tab!$E$56,0)</f>
        <v>0</v>
      </c>
      <c r="K88" s="539"/>
      <c r="L88" s="540"/>
    </row>
    <row r="89" spans="2:12" x14ac:dyDescent="0.2">
      <c r="B89" s="480"/>
      <c r="C89" s="475"/>
      <c r="D89" s="484" t="s">
        <v>659</v>
      </c>
      <c r="E89" s="477"/>
      <c r="F89" s="486">
        <f t="shared" ref="F89:J89" si="15">SUM(F86:F87)</f>
        <v>0</v>
      </c>
      <c r="G89" s="486">
        <f t="shared" si="15"/>
        <v>0</v>
      </c>
      <c r="H89" s="486">
        <f t="shared" si="15"/>
        <v>0</v>
      </c>
      <c r="I89" s="486">
        <f t="shared" si="15"/>
        <v>0</v>
      </c>
      <c r="J89" s="486">
        <f t="shared" si="15"/>
        <v>0</v>
      </c>
      <c r="K89" s="475"/>
      <c r="L89" s="482"/>
    </row>
    <row r="90" spans="2:12" x14ac:dyDescent="0.2">
      <c r="B90" s="480"/>
      <c r="C90" s="475"/>
      <c r="D90" s="475"/>
      <c r="E90" s="475"/>
      <c r="F90" s="476"/>
      <c r="G90" s="476"/>
      <c r="H90" s="476"/>
      <c r="I90" s="476"/>
      <c r="J90" s="476"/>
      <c r="K90" s="475"/>
      <c r="L90" s="482"/>
    </row>
    <row r="91" spans="2:12" x14ac:dyDescent="0.2">
      <c r="B91" s="480"/>
      <c r="C91" s="475"/>
      <c r="D91" s="474" t="str">
        <f>+'geg ll'!D27</f>
        <v>Naam SBO 7</v>
      </c>
      <c r="E91" s="478"/>
      <c r="F91" s="479"/>
      <c r="G91" s="479"/>
      <c r="H91" s="479"/>
      <c r="I91" s="479"/>
      <c r="J91" s="479"/>
      <c r="K91" s="475"/>
      <c r="L91" s="482"/>
    </row>
    <row r="92" spans="2:12" x14ac:dyDescent="0.2">
      <c r="B92" s="480"/>
      <c r="C92" s="475"/>
      <c r="D92" s="429" t="s">
        <v>404</v>
      </c>
      <c r="E92" s="478"/>
      <c r="F92" s="485">
        <f>ROUND('geg ll'!G27*IF('geg ll'!G77="ja",tab!$D$49,tab!$D$41+'geg ll'!G85*tab!$D$42),0)</f>
        <v>0</v>
      </c>
      <c r="G92" s="485">
        <f>ROUND('geg ll'!H27*IF('geg ll'!H77="ja",tab!$D$49,tab!$D$41+'geg ll'!H85*tab!$D$42),0)</f>
        <v>0</v>
      </c>
      <c r="H92" s="485">
        <f>ROUND('geg ll'!I27*IF('geg ll'!I77="ja",tab!$D$49,tab!$D$41+'geg ll'!I85*tab!$D$42),0)</f>
        <v>0</v>
      </c>
      <c r="I92" s="485">
        <f>ROUND('geg ll'!J27*IF('geg ll'!J77="ja",tab!$D$49,tab!$D$41+'geg ll'!J85*tab!$D$42),0)</f>
        <v>0</v>
      </c>
      <c r="J92" s="485">
        <f>ROUND('geg ll'!K27*IF('geg ll'!K77="ja",tab!$D$49,tab!$D$41+'geg ll'!K85*tab!$D$42),0)</f>
        <v>0</v>
      </c>
      <c r="K92" s="475"/>
      <c r="L92" s="482"/>
    </row>
    <row r="93" spans="2:12" x14ac:dyDescent="0.2">
      <c r="B93" s="480"/>
      <c r="C93" s="475"/>
      <c r="D93" s="429" t="s">
        <v>660</v>
      </c>
      <c r="E93" s="478"/>
      <c r="F93" s="485">
        <f>ROUND('geg ll'!G27*tab!$D$55,0)*5/12+ROUND('geg ll'!H27*tab!$E$55,0)*7/12</f>
        <v>0</v>
      </c>
      <c r="G93" s="485">
        <f>ROUND('geg ll'!H27*tab!$E$55,0)*5/12+ROUND('geg ll'!I27*tab!$E$55,0)*7/12</f>
        <v>0</v>
      </c>
      <c r="H93" s="485">
        <f>ROUND('geg ll'!I27*tab!$E$55,0)*5/12+ROUND('geg ll'!J27*tab!$E$55,0)*7/12</f>
        <v>0</v>
      </c>
      <c r="I93" s="485">
        <f>ROUND('geg ll'!J27*tab!$E$55,0)*5/12+ROUND('geg ll'!K27*tab!$E$55,0)*7/12</f>
        <v>0</v>
      </c>
      <c r="J93" s="485">
        <f>ROUND('geg ll'!K27*tab!$E$55,0)*5/12+ROUND('geg ll'!L27*tab!$E$55,0)*7/12</f>
        <v>0</v>
      </c>
      <c r="K93" s="475"/>
      <c r="L93" s="482"/>
    </row>
    <row r="94" spans="2:12" s="531" customFormat="1" x14ac:dyDescent="0.2">
      <c r="B94" s="538"/>
      <c r="C94" s="539"/>
      <c r="D94" s="533" t="s">
        <v>696</v>
      </c>
      <c r="E94" s="533"/>
      <c r="F94" s="537">
        <f>ROUND('geg ll'!G27*tab!D$55,2)</f>
        <v>0</v>
      </c>
      <c r="G94" s="537">
        <f>ROUND('geg ll'!H27*tab!$E$55,2)</f>
        <v>0</v>
      </c>
      <c r="H94" s="537">
        <f>ROUND('geg ll'!I27*tab!$E$55,2)</f>
        <v>0</v>
      </c>
      <c r="I94" s="537">
        <f>ROUND('geg ll'!J27*tab!$E$55,2)</f>
        <v>0</v>
      </c>
      <c r="J94" s="537">
        <f>ROUND('geg ll'!K27*tab!$E$55,2)</f>
        <v>0</v>
      </c>
      <c r="K94" s="539"/>
      <c r="L94" s="540"/>
    </row>
    <row r="95" spans="2:12" x14ac:dyDescent="0.2">
      <c r="B95" s="480"/>
      <c r="C95" s="475"/>
      <c r="D95" s="490" t="s">
        <v>661</v>
      </c>
      <c r="E95" s="478"/>
      <c r="F95" s="486">
        <f t="shared" ref="F95:J95" si="16">SUM(F92:F93)</f>
        <v>0</v>
      </c>
      <c r="G95" s="486">
        <f t="shared" si="16"/>
        <v>0</v>
      </c>
      <c r="H95" s="486">
        <f t="shared" si="16"/>
        <v>0</v>
      </c>
      <c r="I95" s="486">
        <f t="shared" si="16"/>
        <v>0</v>
      </c>
      <c r="J95" s="486">
        <f t="shared" si="16"/>
        <v>0</v>
      </c>
      <c r="K95" s="475"/>
      <c r="L95" s="482"/>
    </row>
    <row r="96" spans="2:12" x14ac:dyDescent="0.2">
      <c r="B96" s="480"/>
      <c r="C96" s="475"/>
      <c r="D96" s="474"/>
      <c r="E96" s="478"/>
      <c r="F96" s="479"/>
      <c r="G96" s="479"/>
      <c r="H96" s="479"/>
      <c r="I96" s="479"/>
      <c r="J96" s="479"/>
      <c r="K96" s="475"/>
      <c r="L96" s="482"/>
    </row>
    <row r="97" spans="2:12" x14ac:dyDescent="0.2">
      <c r="B97" s="480"/>
      <c r="C97" s="475"/>
      <c r="D97" s="472" t="s">
        <v>658</v>
      </c>
      <c r="E97" s="478"/>
      <c r="F97" s="485">
        <f>ROUND('geg ll'!G48*IF('geg ll'!G$77="ja",tab!$D$50,tab!$D$43+'geg ll'!G85*tab!$D$53),0)</f>
        <v>0</v>
      </c>
      <c r="G97" s="485">
        <f>ROUND('geg ll'!G48*IF('geg ll'!G$77="ja",tab!$D$50,tab!$D$43+'geg ll'!G85*tab!$D$44),0)</f>
        <v>0</v>
      </c>
      <c r="H97" s="485">
        <f>ROUND('geg ll'!H48*IF('geg ll'!H$77="ja",tab!$D$50,tab!$D$43+'geg ll'!H85*tab!$D$44),0)</f>
        <v>0</v>
      </c>
      <c r="I97" s="485">
        <f>ROUND('geg ll'!I48*IF('geg ll'!I$77="ja",tab!$D$50,tab!$D$43+'geg ll'!I85*tab!$D$44),0)</f>
        <v>0</v>
      </c>
      <c r="J97" s="485">
        <f>ROUND('geg ll'!J48*IF('geg ll'!J$77="ja",tab!$D$50,tab!$D$43+'geg ll'!J85*tab!$D$44),0)</f>
        <v>0</v>
      </c>
      <c r="K97" s="475"/>
      <c r="L97" s="482"/>
    </row>
    <row r="98" spans="2:12" x14ac:dyDescent="0.2">
      <c r="B98" s="480"/>
      <c r="C98" s="475"/>
      <c r="D98" s="471" t="s">
        <v>664</v>
      </c>
      <c r="E98" s="475"/>
      <c r="F98" s="485">
        <f>ROUND('geg ll'!G48*tab!$D$56*5/12+'geg ll'!H48*tab!$E$56*7/12,0)</f>
        <v>0</v>
      </c>
      <c r="G98" s="485">
        <f>ROUND('geg ll'!H48*tab!$E$56*5/12+'geg ll'!I48*tab!$E$56*7/12,0)</f>
        <v>0</v>
      </c>
      <c r="H98" s="485">
        <f>ROUND('geg ll'!I48*tab!$E$56*5/12+'geg ll'!J48*tab!$E$56*7/12,0)</f>
        <v>0</v>
      </c>
      <c r="I98" s="485">
        <f>ROUND('geg ll'!J48*tab!$E$56*5/12+'geg ll'!K48*tab!$E$56*7/12,0)</f>
        <v>0</v>
      </c>
      <c r="J98" s="485">
        <f>ROUND('geg ll'!K48*tab!$E$56*5/12+'geg ll'!L48*tab!$E$56*7/12,0)</f>
        <v>0</v>
      </c>
      <c r="K98" s="475"/>
      <c r="L98" s="482"/>
    </row>
    <row r="99" spans="2:12" s="531" customFormat="1" x14ac:dyDescent="0.2">
      <c r="B99" s="538"/>
      <c r="C99" s="539"/>
      <c r="D99" s="533" t="s">
        <v>697</v>
      </c>
      <c r="E99" s="539"/>
      <c r="F99" s="537">
        <f>ROUND('geg ll'!G48*tab!D$56,0)</f>
        <v>0</v>
      </c>
      <c r="G99" s="537">
        <f>ROUND('geg ll'!G48*tab!$E$56,0)</f>
        <v>0</v>
      </c>
      <c r="H99" s="537">
        <f>ROUND('geg ll'!H48*tab!$E$56,0)</f>
        <v>0</v>
      </c>
      <c r="I99" s="537">
        <f>ROUND('geg ll'!I48*tab!$E$56,0)</f>
        <v>0</v>
      </c>
      <c r="J99" s="537">
        <f>ROUND('geg ll'!J48*tab!$E$56,0)</f>
        <v>0</v>
      </c>
      <c r="K99" s="539"/>
      <c r="L99" s="540"/>
    </row>
    <row r="100" spans="2:12" x14ac:dyDescent="0.2">
      <c r="B100" s="480"/>
      <c r="C100" s="475"/>
      <c r="D100" s="484" t="s">
        <v>659</v>
      </c>
      <c r="E100" s="477"/>
      <c r="F100" s="486">
        <f t="shared" ref="F100:J100" si="17">SUM(F97:F98)</f>
        <v>0</v>
      </c>
      <c r="G100" s="486">
        <f t="shared" si="17"/>
        <v>0</v>
      </c>
      <c r="H100" s="486">
        <f t="shared" si="17"/>
        <v>0</v>
      </c>
      <c r="I100" s="486">
        <f t="shared" si="17"/>
        <v>0</v>
      </c>
      <c r="J100" s="486">
        <f t="shared" si="17"/>
        <v>0</v>
      </c>
      <c r="K100" s="475"/>
      <c r="L100" s="482"/>
    </row>
    <row r="101" spans="2:12" x14ac:dyDescent="0.2">
      <c r="B101" s="480"/>
      <c r="C101" s="475"/>
      <c r="D101" s="475"/>
      <c r="E101" s="475"/>
      <c r="F101" s="476"/>
      <c r="G101" s="476"/>
      <c r="H101" s="476"/>
      <c r="I101" s="476"/>
      <c r="J101" s="476"/>
      <c r="K101" s="475"/>
      <c r="L101" s="482"/>
    </row>
    <row r="102" spans="2:12" x14ac:dyDescent="0.2">
      <c r="B102" s="480"/>
      <c r="C102" s="475"/>
      <c r="D102" s="474" t="str">
        <f>+'geg ll'!D28</f>
        <v>Naam SBO 8</v>
      </c>
      <c r="E102" s="478"/>
      <c r="F102" s="479"/>
      <c r="G102" s="479"/>
      <c r="H102" s="479"/>
      <c r="I102" s="479"/>
      <c r="J102" s="479"/>
      <c r="K102" s="475"/>
      <c r="L102" s="482"/>
    </row>
    <row r="103" spans="2:12" x14ac:dyDescent="0.2">
      <c r="B103" s="480"/>
      <c r="C103" s="475"/>
      <c r="D103" s="429" t="s">
        <v>404</v>
      </c>
      <c r="E103" s="478"/>
      <c r="F103" s="485">
        <f>ROUND('geg ll'!G28*IF('geg ll'!G77="ja",tab!$D$49,tab!$D$41+'geg ll'!G86*tab!$D$42),0)</f>
        <v>0</v>
      </c>
      <c r="G103" s="485">
        <f>ROUND('geg ll'!H28*IF('geg ll'!H77="ja",tab!$D$49,tab!$D$41+'geg ll'!H86*tab!$D$42),0)</f>
        <v>0</v>
      </c>
      <c r="H103" s="485">
        <f>ROUND('geg ll'!I28*IF('geg ll'!I77="ja",tab!$D$49,tab!$D$41+'geg ll'!I86*tab!$D$42),0)</f>
        <v>0</v>
      </c>
      <c r="I103" s="485">
        <f>ROUND('geg ll'!J28*IF('geg ll'!J77="ja",tab!$D$49,tab!$D$41+'geg ll'!J86*tab!$D$42),0)</f>
        <v>0</v>
      </c>
      <c r="J103" s="485">
        <f>ROUND('geg ll'!K28*IF('geg ll'!K77="ja",tab!$D$49,tab!$D$41+'geg ll'!K86*tab!$D$42),0)</f>
        <v>0</v>
      </c>
      <c r="K103" s="475"/>
      <c r="L103" s="482"/>
    </row>
    <row r="104" spans="2:12" x14ac:dyDescent="0.2">
      <c r="B104" s="480"/>
      <c r="C104" s="475"/>
      <c r="D104" s="429" t="s">
        <v>660</v>
      </c>
      <c r="E104" s="478"/>
      <c r="F104" s="485">
        <f>ROUND('geg ll'!G28*tab!$D$55,0)*5/12+ROUND('geg ll'!H28*tab!$E$55,0)*7/12</f>
        <v>0</v>
      </c>
      <c r="G104" s="485">
        <f>ROUND('geg ll'!H28*tab!$E$55,0)*5/12+ROUND('geg ll'!I28*tab!$E$55,0)*7/12</f>
        <v>0</v>
      </c>
      <c r="H104" s="485">
        <f>ROUND('geg ll'!I28*tab!$E$55,0)*5/12+ROUND('geg ll'!J28*tab!$E$55,0)*7/12</f>
        <v>0</v>
      </c>
      <c r="I104" s="485">
        <f>ROUND('geg ll'!J28*tab!$E$55,0)*5/12+ROUND('geg ll'!K28*tab!$E$55,0)*7/12</f>
        <v>0</v>
      </c>
      <c r="J104" s="485">
        <f>ROUND('geg ll'!K28*tab!$E$55,0)*5/12+ROUND('geg ll'!L28*tab!$E$55,0)*7/12</f>
        <v>0</v>
      </c>
      <c r="K104" s="475"/>
      <c r="L104" s="482"/>
    </row>
    <row r="105" spans="2:12" s="531" customFormat="1" x14ac:dyDescent="0.2">
      <c r="B105" s="538"/>
      <c r="C105" s="539"/>
      <c r="D105" s="533" t="s">
        <v>696</v>
      </c>
      <c r="E105" s="533"/>
      <c r="F105" s="537">
        <f>ROUND('geg ll'!G28*tab!D$55,2)</f>
        <v>0</v>
      </c>
      <c r="G105" s="537">
        <f>ROUND('geg ll'!H28*tab!$E$55,2)</f>
        <v>0</v>
      </c>
      <c r="H105" s="537">
        <f>ROUND('geg ll'!I28*tab!$E$55,2)</f>
        <v>0</v>
      </c>
      <c r="I105" s="537">
        <f>ROUND('geg ll'!J28*tab!$E$55,2)</f>
        <v>0</v>
      </c>
      <c r="J105" s="537">
        <f>ROUND('geg ll'!K28*tab!$E$55,2)</f>
        <v>0</v>
      </c>
      <c r="K105" s="539"/>
      <c r="L105" s="540"/>
    </row>
    <row r="106" spans="2:12" x14ac:dyDescent="0.2">
      <c r="B106" s="480"/>
      <c r="C106" s="475"/>
      <c r="D106" s="490" t="s">
        <v>661</v>
      </c>
      <c r="E106" s="478"/>
      <c r="F106" s="486">
        <f t="shared" ref="F106:J106" si="18">SUM(F103:F104)</f>
        <v>0</v>
      </c>
      <c r="G106" s="486">
        <f t="shared" si="18"/>
        <v>0</v>
      </c>
      <c r="H106" s="486">
        <f t="shared" si="18"/>
        <v>0</v>
      </c>
      <c r="I106" s="486">
        <f t="shared" si="18"/>
        <v>0</v>
      </c>
      <c r="J106" s="486">
        <f t="shared" si="18"/>
        <v>0</v>
      </c>
      <c r="K106" s="475"/>
      <c r="L106" s="482"/>
    </row>
    <row r="107" spans="2:12" x14ac:dyDescent="0.2">
      <c r="B107" s="480"/>
      <c r="C107" s="475"/>
      <c r="D107" s="474"/>
      <c r="E107" s="478"/>
      <c r="F107" s="479"/>
      <c r="G107" s="479"/>
      <c r="H107" s="479"/>
      <c r="I107" s="479"/>
      <c r="J107" s="479"/>
      <c r="K107" s="475"/>
      <c r="L107" s="482"/>
    </row>
    <row r="108" spans="2:12" x14ac:dyDescent="0.2">
      <c r="B108" s="480"/>
      <c r="C108" s="475"/>
      <c r="D108" s="472" t="s">
        <v>658</v>
      </c>
      <c r="E108" s="478"/>
      <c r="F108" s="485">
        <f>ROUND('geg ll'!G49*IF('geg ll'!G$77="ja",tab!$D$50,tab!$D$43+'geg ll'!G86*tab!$D$53),0)</f>
        <v>0</v>
      </c>
      <c r="G108" s="485">
        <f>ROUND('geg ll'!H49*IF('geg ll'!H$77="ja",tab!$D$50,tab!$D$43+'geg ll'!H86*tab!$D$53),0)</f>
        <v>0</v>
      </c>
      <c r="H108" s="485">
        <f>ROUND('geg ll'!I49*IF('geg ll'!I$77="ja",tab!$D$50,tab!$D$43+'geg ll'!I86*tab!$D$53),0)</f>
        <v>0</v>
      </c>
      <c r="I108" s="485">
        <f>ROUND('geg ll'!J49*IF('geg ll'!J$77="ja",tab!$D$50,tab!$D$43+'geg ll'!J86*tab!$D$53),0)</f>
        <v>0</v>
      </c>
      <c r="J108" s="485">
        <f>ROUND('geg ll'!K49*IF('geg ll'!K$77="ja",tab!$D$50,tab!$D$43+'geg ll'!K86*tab!$D$53),0)</f>
        <v>0</v>
      </c>
      <c r="K108" s="475"/>
      <c r="L108" s="482"/>
    </row>
    <row r="109" spans="2:12" x14ac:dyDescent="0.2">
      <c r="B109" s="480"/>
      <c r="C109" s="475"/>
      <c r="D109" s="471" t="s">
        <v>664</v>
      </c>
      <c r="E109" s="475"/>
      <c r="F109" s="485">
        <f>ROUND('geg ll'!G49*tab!$D$56*5/12+'geg ll'!H49*tab!$E$56*7/12,0)</f>
        <v>0</v>
      </c>
      <c r="G109" s="485">
        <f>ROUND('geg ll'!H49*tab!$E$56*5/12+'geg ll'!I49*tab!$E$56*7/12,0)</f>
        <v>0</v>
      </c>
      <c r="H109" s="485">
        <f>ROUND('geg ll'!I49*tab!$E$56*5/12+'geg ll'!J49*tab!$E$56*7/12,0)</f>
        <v>0</v>
      </c>
      <c r="I109" s="485">
        <f>ROUND('geg ll'!J49*tab!$E$56*5/12+'geg ll'!K49*tab!$E$56*7/12,0)</f>
        <v>0</v>
      </c>
      <c r="J109" s="485">
        <f>ROUND('geg ll'!K49*tab!$E$56*5/12+'geg ll'!L49*tab!$E$56*7/12,0)</f>
        <v>0</v>
      </c>
      <c r="K109" s="475"/>
      <c r="L109" s="482"/>
    </row>
    <row r="110" spans="2:12" s="531" customFormat="1" x14ac:dyDescent="0.2">
      <c r="B110" s="1396"/>
      <c r="C110" s="539"/>
      <c r="D110" s="533" t="s">
        <v>697</v>
      </c>
      <c r="E110" s="539"/>
      <c r="F110" s="537">
        <f>ROUND('geg ll'!G49*tab!D$56,0)</f>
        <v>0</v>
      </c>
      <c r="G110" s="537">
        <f>ROUND('geg ll'!H49*tab!$E$56,0)</f>
        <v>0</v>
      </c>
      <c r="H110" s="537">
        <f>ROUND('geg ll'!I49*tab!$E$56,0)</f>
        <v>0</v>
      </c>
      <c r="I110" s="537">
        <f>ROUND('geg ll'!J49*tab!$E$56,0)</f>
        <v>0</v>
      </c>
      <c r="J110" s="537">
        <f>ROUND('geg ll'!K49*tab!$E$56,0)</f>
        <v>0</v>
      </c>
      <c r="K110" s="539"/>
      <c r="L110" s="540"/>
    </row>
    <row r="111" spans="2:12" x14ac:dyDescent="0.2">
      <c r="B111" s="480"/>
      <c r="C111" s="475"/>
      <c r="D111" s="484" t="s">
        <v>659</v>
      </c>
      <c r="E111" s="477"/>
      <c r="F111" s="486">
        <f t="shared" ref="F111:J111" si="19">SUM(F108:F109)</f>
        <v>0</v>
      </c>
      <c r="G111" s="486">
        <f t="shared" si="19"/>
        <v>0</v>
      </c>
      <c r="H111" s="486">
        <f t="shared" si="19"/>
        <v>0</v>
      </c>
      <c r="I111" s="486">
        <f t="shared" si="19"/>
        <v>0</v>
      </c>
      <c r="J111" s="486">
        <f t="shared" si="19"/>
        <v>0</v>
      </c>
      <c r="K111" s="475"/>
      <c r="L111" s="482"/>
    </row>
    <row r="112" spans="2:12" x14ac:dyDescent="0.2">
      <c r="B112" s="480"/>
      <c r="C112" s="475"/>
      <c r="D112" s="475"/>
      <c r="E112" s="475"/>
      <c r="F112" s="476"/>
      <c r="G112" s="476"/>
      <c r="H112" s="476"/>
      <c r="I112" s="476"/>
      <c r="J112" s="476"/>
      <c r="K112" s="475"/>
      <c r="L112" s="482"/>
    </row>
    <row r="113" spans="2:12" x14ac:dyDescent="0.2">
      <c r="B113" s="480"/>
      <c r="C113" s="475"/>
      <c r="D113" s="474" t="str">
        <f>+'geg ll'!D29</f>
        <v>Naam SBO 9</v>
      </c>
      <c r="E113" s="478"/>
      <c r="F113" s="479"/>
      <c r="G113" s="479"/>
      <c r="H113" s="479"/>
      <c r="I113" s="479"/>
      <c r="J113" s="479"/>
      <c r="K113" s="475"/>
      <c r="L113" s="482"/>
    </row>
    <row r="114" spans="2:12" x14ac:dyDescent="0.2">
      <c r="B114" s="480"/>
      <c r="C114" s="475"/>
      <c r="D114" s="429" t="s">
        <v>404</v>
      </c>
      <c r="E114" s="478"/>
      <c r="F114" s="485">
        <f>ROUND('geg ll'!G29*IF('geg ll'!G77="ja",tab!$D$49,tab!$D$41+'geg ll'!G87*tab!$D$42),0)</f>
        <v>0</v>
      </c>
      <c r="G114" s="485">
        <f>ROUND('geg ll'!H29*IF('geg ll'!H77="ja",tab!$D$49,tab!$D$41+'geg ll'!H87*tab!$D$42),0)</f>
        <v>0</v>
      </c>
      <c r="H114" s="485">
        <f>ROUND('geg ll'!I29*IF('geg ll'!I77="ja",tab!$D$49,tab!$D$41+'geg ll'!I87*tab!$D$42),0)</f>
        <v>0</v>
      </c>
      <c r="I114" s="485">
        <f>ROUND('geg ll'!J29*IF('geg ll'!J77="ja",tab!$D$49,tab!$D$41+'geg ll'!J87*tab!$D$42),0)</f>
        <v>0</v>
      </c>
      <c r="J114" s="485">
        <f>ROUND('geg ll'!K29*IF('geg ll'!K77="ja",tab!$D$49,tab!$D$41+'geg ll'!K87*tab!$D$42),0)</f>
        <v>0</v>
      </c>
      <c r="K114" s="475"/>
      <c r="L114" s="482"/>
    </row>
    <row r="115" spans="2:12" x14ac:dyDescent="0.2">
      <c r="B115" s="480"/>
      <c r="C115" s="475"/>
      <c r="D115" s="429" t="s">
        <v>660</v>
      </c>
      <c r="E115" s="478"/>
      <c r="F115" s="485">
        <f>ROUND('geg ll'!G29*tab!$D$55,0)*5/12+ROUND('geg ll'!H29*tab!$E$55,0)*7/12</f>
        <v>0</v>
      </c>
      <c r="G115" s="485">
        <f>ROUND('geg ll'!H29*tab!$E$55,0)*5/12+ROUND('geg ll'!I29*tab!$E$55,0)*7/12</f>
        <v>0</v>
      </c>
      <c r="H115" s="485">
        <f>ROUND('geg ll'!I29*tab!$E$55,0)*5/12+ROUND('geg ll'!J29*tab!$E$55,0)*7/12</f>
        <v>0</v>
      </c>
      <c r="I115" s="485">
        <f>ROUND('geg ll'!J29*tab!$E$55,0)*5/12+ROUND('geg ll'!K29*tab!$E$55,0)*7/12</f>
        <v>0</v>
      </c>
      <c r="J115" s="485">
        <f>ROUND('geg ll'!K29*tab!$E$55,0)*5/12+ROUND('geg ll'!L29*tab!$E$55,0)*7/12</f>
        <v>0</v>
      </c>
      <c r="K115" s="475"/>
      <c r="L115" s="482"/>
    </row>
    <row r="116" spans="2:12" s="531" customFormat="1" x14ac:dyDescent="0.2">
      <c r="B116" s="538"/>
      <c r="C116" s="539"/>
      <c r="D116" s="533" t="s">
        <v>696</v>
      </c>
      <c r="E116" s="533"/>
      <c r="F116" s="537">
        <f>ROUND('geg ll'!G29*tab!D$55,2)</f>
        <v>0</v>
      </c>
      <c r="G116" s="537">
        <f>ROUND('geg ll'!H29*tab!$E$55,2)</f>
        <v>0</v>
      </c>
      <c r="H116" s="537">
        <f>ROUND('geg ll'!I29*tab!$E$55,2)</f>
        <v>0</v>
      </c>
      <c r="I116" s="537">
        <f>ROUND('geg ll'!J29*tab!$E$55,2)</f>
        <v>0</v>
      </c>
      <c r="J116" s="537">
        <f>ROUND('geg ll'!K29*tab!$E$55,2)</f>
        <v>0</v>
      </c>
      <c r="K116" s="539"/>
      <c r="L116" s="540"/>
    </row>
    <row r="117" spans="2:12" x14ac:dyDescent="0.2">
      <c r="B117" s="480"/>
      <c r="C117" s="475"/>
      <c r="D117" s="490" t="s">
        <v>661</v>
      </c>
      <c r="E117" s="478"/>
      <c r="F117" s="486">
        <f t="shared" ref="F117:J117" si="20">SUM(F114:F115)</f>
        <v>0</v>
      </c>
      <c r="G117" s="486">
        <f t="shared" si="20"/>
        <v>0</v>
      </c>
      <c r="H117" s="486">
        <f t="shared" si="20"/>
        <v>0</v>
      </c>
      <c r="I117" s="486">
        <f t="shared" si="20"/>
        <v>0</v>
      </c>
      <c r="J117" s="486">
        <f t="shared" si="20"/>
        <v>0</v>
      </c>
      <c r="K117" s="475"/>
      <c r="L117" s="482"/>
    </row>
    <row r="118" spans="2:12" x14ac:dyDescent="0.2">
      <c r="B118" s="480"/>
      <c r="C118" s="475"/>
      <c r="D118" s="474"/>
      <c r="E118" s="478"/>
      <c r="F118" s="479"/>
      <c r="G118" s="479"/>
      <c r="H118" s="479"/>
      <c r="I118" s="479"/>
      <c r="J118" s="479"/>
      <c r="K118" s="475"/>
      <c r="L118" s="482"/>
    </row>
    <row r="119" spans="2:12" x14ac:dyDescent="0.2">
      <c r="B119" s="480"/>
      <c r="C119" s="475"/>
      <c r="D119" s="472" t="s">
        <v>658</v>
      </c>
      <c r="E119" s="478"/>
      <c r="F119" s="485">
        <f>ROUND('geg ll'!G50*IF('geg ll'!G$77="ja",tab!$D$50,tab!$D$43+'geg ll'!G87*tab!$D$53),0)</f>
        <v>0</v>
      </c>
      <c r="G119" s="485">
        <f>ROUND('geg ll'!H50*IF('geg ll'!H$77="ja",tab!$D$50,tab!$D$43+'geg ll'!H87*tab!$D$53),0)</f>
        <v>0</v>
      </c>
      <c r="H119" s="485">
        <f>ROUND('geg ll'!I50*IF('geg ll'!I$77="ja",tab!$D$50,tab!$D$43+'geg ll'!I87*tab!$D$53),0)</f>
        <v>0</v>
      </c>
      <c r="I119" s="485">
        <f>ROUND('geg ll'!J50*IF('geg ll'!J$77="ja",tab!$D$50,tab!$D$43+'geg ll'!J87*tab!$D$53),0)</f>
        <v>0</v>
      </c>
      <c r="J119" s="485">
        <f>ROUND('geg ll'!K50*IF('geg ll'!K$77="ja",tab!$D$50,tab!$D$43+'geg ll'!K87*tab!$D$53),0)</f>
        <v>0</v>
      </c>
      <c r="K119" s="475"/>
      <c r="L119" s="482"/>
    </row>
    <row r="120" spans="2:12" x14ac:dyDescent="0.2">
      <c r="B120" s="480"/>
      <c r="C120" s="475"/>
      <c r="D120" s="471" t="s">
        <v>664</v>
      </c>
      <c r="E120" s="475"/>
      <c r="F120" s="485">
        <f>ROUND('geg ll'!G50*tab!$D$56*5/12+'geg ll'!H50*tab!$E$56*7/12,0)</f>
        <v>0</v>
      </c>
      <c r="G120" s="485">
        <f>ROUND('geg ll'!H50*tab!$E$56*5/12+'geg ll'!I50*tab!$E$56*7/12,0)</f>
        <v>0</v>
      </c>
      <c r="H120" s="485">
        <f>ROUND('geg ll'!I50*tab!$E$56*5/12+'geg ll'!J50*tab!$E$56*7/12,0)</f>
        <v>0</v>
      </c>
      <c r="I120" s="485">
        <f>ROUND('geg ll'!J50*tab!$E$56*5/12+'geg ll'!K50*tab!$E$56*7/12,0)</f>
        <v>0</v>
      </c>
      <c r="J120" s="485">
        <f>ROUND('geg ll'!K50*tab!$E$56*5/12+'geg ll'!L50*tab!$E$56*7/12,0)</f>
        <v>0</v>
      </c>
      <c r="K120" s="475"/>
      <c r="L120" s="482"/>
    </row>
    <row r="121" spans="2:12" s="531" customFormat="1" x14ac:dyDescent="0.2">
      <c r="B121" s="538"/>
      <c r="C121" s="539"/>
      <c r="D121" s="533" t="s">
        <v>697</v>
      </c>
      <c r="E121" s="539"/>
      <c r="F121" s="537">
        <f>ROUND('geg ll'!G50*tab!D$56,0)</f>
        <v>0</v>
      </c>
      <c r="G121" s="537">
        <f>ROUND('geg ll'!H50*tab!$E$56,0)</f>
        <v>0</v>
      </c>
      <c r="H121" s="537">
        <f>ROUND('geg ll'!I50*tab!$E$56,0)</f>
        <v>0</v>
      </c>
      <c r="I121" s="537">
        <f>ROUND('geg ll'!J50*tab!$E$56,0)</f>
        <v>0</v>
      </c>
      <c r="J121" s="537">
        <f>ROUND('geg ll'!K50*tab!$E$56,0)</f>
        <v>0</v>
      </c>
      <c r="K121" s="539"/>
      <c r="L121" s="540"/>
    </row>
    <row r="122" spans="2:12" x14ac:dyDescent="0.2">
      <c r="B122" s="480"/>
      <c r="C122" s="475"/>
      <c r="D122" s="484" t="s">
        <v>659</v>
      </c>
      <c r="E122" s="477"/>
      <c r="F122" s="486">
        <f t="shared" ref="F122:J122" si="21">SUM(F119:F120)</f>
        <v>0</v>
      </c>
      <c r="G122" s="486">
        <f t="shared" si="21"/>
        <v>0</v>
      </c>
      <c r="H122" s="486">
        <f t="shared" si="21"/>
        <v>0</v>
      </c>
      <c r="I122" s="486">
        <f t="shared" si="21"/>
        <v>0</v>
      </c>
      <c r="J122" s="486">
        <f t="shared" si="21"/>
        <v>0</v>
      </c>
      <c r="K122" s="475"/>
      <c r="L122" s="482"/>
    </row>
    <row r="123" spans="2:12" x14ac:dyDescent="0.2">
      <c r="B123" s="497"/>
      <c r="C123" s="495"/>
      <c r="D123" s="495"/>
      <c r="E123" s="495"/>
      <c r="F123" s="496"/>
      <c r="G123" s="496"/>
      <c r="H123" s="496"/>
      <c r="I123" s="496"/>
      <c r="J123" s="496"/>
      <c r="K123" s="495"/>
      <c r="L123" s="498"/>
    </row>
    <row r="124" spans="2:12" x14ac:dyDescent="0.2">
      <c r="B124" s="26"/>
      <c r="C124" s="27"/>
      <c r="D124" s="28"/>
      <c r="E124" s="27"/>
      <c r="F124" s="29"/>
      <c r="G124" s="29"/>
      <c r="H124" s="29"/>
      <c r="I124" s="29"/>
      <c r="J124" s="29"/>
      <c r="K124" s="27"/>
      <c r="L124" s="489"/>
    </row>
    <row r="125" spans="2:12" x14ac:dyDescent="0.2">
      <c r="B125" s="26"/>
      <c r="C125" s="27"/>
      <c r="D125" s="212" t="s">
        <v>221</v>
      </c>
      <c r="E125" s="213"/>
      <c r="F125" s="521" t="str">
        <f t="shared" ref="F125:J126" si="22">+F7</f>
        <v>2018/19</v>
      </c>
      <c r="G125" s="521" t="str">
        <f t="shared" si="22"/>
        <v>2019/20</v>
      </c>
      <c r="H125" s="521" t="str">
        <f t="shared" si="22"/>
        <v>2020/21</v>
      </c>
      <c r="I125" s="521" t="str">
        <f t="shared" si="22"/>
        <v>2021/22</v>
      </c>
      <c r="J125" s="521" t="str">
        <f t="shared" si="22"/>
        <v>2022/23</v>
      </c>
      <c r="K125" s="27"/>
      <c r="L125" s="489"/>
    </row>
    <row r="126" spans="2:12" x14ac:dyDescent="0.2">
      <c r="B126" s="26"/>
      <c r="C126" s="27"/>
      <c r="D126" s="212" t="s">
        <v>356</v>
      </c>
      <c r="E126" s="213"/>
      <c r="F126" s="521">
        <f t="shared" si="22"/>
        <v>2017</v>
      </c>
      <c r="G126" s="318">
        <f>F126+1</f>
        <v>2018</v>
      </c>
      <c r="H126" s="318">
        <f>G126+1</f>
        <v>2019</v>
      </c>
      <c r="I126" s="318">
        <f>H126+1</f>
        <v>2020</v>
      </c>
      <c r="J126" s="318">
        <f>I126+1</f>
        <v>2021</v>
      </c>
      <c r="K126" s="27"/>
      <c r="L126" s="489"/>
    </row>
    <row r="127" spans="2:12" x14ac:dyDescent="0.2">
      <c r="B127" s="26"/>
      <c r="C127" s="27"/>
      <c r="D127" s="28"/>
      <c r="E127" s="27"/>
      <c r="F127" s="29"/>
      <c r="G127" s="29"/>
      <c r="H127" s="29"/>
      <c r="I127" s="29"/>
      <c r="J127" s="29"/>
      <c r="K127" s="27"/>
      <c r="L127" s="489"/>
    </row>
    <row r="128" spans="2:12" x14ac:dyDescent="0.2">
      <c r="B128" s="480"/>
      <c r="C128" s="478"/>
      <c r="D128" s="474" t="str">
        <f>+'geg ll'!D30</f>
        <v>Naam SBO 10</v>
      </c>
      <c r="E128" s="478"/>
      <c r="F128" s="479"/>
      <c r="G128" s="479"/>
      <c r="H128" s="479"/>
      <c r="I128" s="479"/>
      <c r="J128" s="479"/>
      <c r="K128" s="478"/>
      <c r="L128" s="482"/>
    </row>
    <row r="129" spans="2:12" x14ac:dyDescent="0.2">
      <c r="B129" s="480"/>
      <c r="C129" s="475"/>
      <c r="D129" s="429" t="s">
        <v>404</v>
      </c>
      <c r="E129" s="478"/>
      <c r="F129" s="485">
        <f>ROUND('geg ll'!G30*IF('geg ll'!G77="ja",tab!$D$49,tab!$D$41+'geg ll'!G88*tab!$D$42),0)</f>
        <v>0</v>
      </c>
      <c r="G129" s="485">
        <f>ROUND('geg ll'!H30*IF('geg ll'!H77="ja",tab!$D$49,tab!$D$41+'geg ll'!H88*tab!$D$42),0)</f>
        <v>0</v>
      </c>
      <c r="H129" s="485">
        <f>ROUND('geg ll'!I30*IF('geg ll'!I77="ja",tab!$D$49,tab!$D$41+'geg ll'!I88*tab!$D$42),0)</f>
        <v>0</v>
      </c>
      <c r="I129" s="485">
        <f>ROUND('geg ll'!J30*IF('geg ll'!J77="ja",tab!$D$49,tab!$D$41+'geg ll'!J88*tab!$D$42),0)</f>
        <v>0</v>
      </c>
      <c r="J129" s="485">
        <f>ROUND('geg ll'!K30*IF('geg ll'!K77="ja",tab!$D$49,tab!$D$41+'geg ll'!K88*tab!$D$42),0)</f>
        <v>0</v>
      </c>
      <c r="K129" s="475"/>
      <c r="L129" s="482"/>
    </row>
    <row r="130" spans="2:12" x14ac:dyDescent="0.2">
      <c r="B130" s="480"/>
      <c r="C130" s="475"/>
      <c r="D130" s="429" t="s">
        <v>660</v>
      </c>
      <c r="E130" s="478"/>
      <c r="F130" s="485">
        <f>ROUND('geg ll'!G30*tab!$D$55,0)*5/12+ROUND('geg ll'!H30*tab!$E$55,0)*7/12</f>
        <v>0</v>
      </c>
      <c r="G130" s="485">
        <f>ROUND('geg ll'!H30*tab!$E$55,0)*5/12+ROUND('geg ll'!I30*tab!$E$55,0)*7/12</f>
        <v>0</v>
      </c>
      <c r="H130" s="485">
        <f>ROUND('geg ll'!I30*tab!$E$55,0)*5/12+ROUND('geg ll'!J30*tab!$E$55,0)*7/12</f>
        <v>0</v>
      </c>
      <c r="I130" s="485">
        <f>ROUND('geg ll'!J30*tab!$E$55,0)*5/12+ROUND('geg ll'!K30*tab!$E$55,0)*7/12</f>
        <v>0</v>
      </c>
      <c r="J130" s="485">
        <f>ROUND('geg ll'!K30*tab!$E$55,0)*5/12+ROUND('geg ll'!L30*tab!$E$55,0)*7/12</f>
        <v>0</v>
      </c>
      <c r="K130" s="475"/>
      <c r="L130" s="482"/>
    </row>
    <row r="131" spans="2:12" s="531" customFormat="1" x14ac:dyDescent="0.2">
      <c r="B131" s="538"/>
      <c r="C131" s="539"/>
      <c r="D131" s="533" t="s">
        <v>696</v>
      </c>
      <c r="E131" s="533"/>
      <c r="F131" s="537">
        <f>ROUND('geg ll'!G30*tab!D$55,2)</f>
        <v>0</v>
      </c>
      <c r="G131" s="537">
        <f>ROUND('geg ll'!H30*tab!$E$55,2)</f>
        <v>0</v>
      </c>
      <c r="H131" s="537">
        <f>ROUND('geg ll'!I30*tab!$E$55,2)</f>
        <v>0</v>
      </c>
      <c r="I131" s="537">
        <f>ROUND('geg ll'!J30*tab!$E$55,2)</f>
        <v>0</v>
      </c>
      <c r="J131" s="537">
        <f>ROUND('geg ll'!K30*tab!$E$55,2)</f>
        <v>0</v>
      </c>
      <c r="K131" s="539"/>
      <c r="L131" s="540"/>
    </row>
    <row r="132" spans="2:12" x14ac:dyDescent="0.2">
      <c r="B132" s="480"/>
      <c r="C132" s="475"/>
      <c r="D132" s="490" t="s">
        <v>661</v>
      </c>
      <c r="E132" s="478"/>
      <c r="F132" s="486">
        <f t="shared" ref="F132:J132" si="23">SUM(F129:F130)</f>
        <v>0</v>
      </c>
      <c r="G132" s="486">
        <f t="shared" si="23"/>
        <v>0</v>
      </c>
      <c r="H132" s="486">
        <f t="shared" si="23"/>
        <v>0</v>
      </c>
      <c r="I132" s="486">
        <f t="shared" si="23"/>
        <v>0</v>
      </c>
      <c r="J132" s="486">
        <f t="shared" si="23"/>
        <v>0</v>
      </c>
      <c r="K132" s="475"/>
      <c r="L132" s="482"/>
    </row>
    <row r="133" spans="2:12" x14ac:dyDescent="0.2">
      <c r="B133" s="480"/>
      <c r="C133" s="475"/>
      <c r="D133" s="474"/>
      <c r="E133" s="478"/>
      <c r="F133" s="479"/>
      <c r="G133" s="479"/>
      <c r="H133" s="479"/>
      <c r="I133" s="479"/>
      <c r="J133" s="479"/>
      <c r="K133" s="475"/>
      <c r="L133" s="482"/>
    </row>
    <row r="134" spans="2:12" x14ac:dyDescent="0.2">
      <c r="B134" s="480"/>
      <c r="C134" s="475"/>
      <c r="D134" s="472" t="s">
        <v>658</v>
      </c>
      <c r="E134" s="478"/>
      <c r="F134" s="485">
        <f>ROUND('geg ll'!G51*IF('geg ll'!G$77="ja",tab!$D$50,tab!$D$43+'geg ll'!G88*tab!$D$53),0)</f>
        <v>0</v>
      </c>
      <c r="G134" s="485">
        <f>ROUND('geg ll'!H51*IF('geg ll'!H$77="ja",tab!$D$50,tab!$D$43+'geg ll'!H88*tab!$D$53),0)</f>
        <v>0</v>
      </c>
      <c r="H134" s="485">
        <f>ROUND('geg ll'!I51*IF('geg ll'!I$77="ja",tab!$D$50,tab!$D$43+'geg ll'!I88*tab!$D$53),0)</f>
        <v>0</v>
      </c>
      <c r="I134" s="485">
        <f>ROUND('geg ll'!J51*IF('geg ll'!J$77="ja",tab!$D$50,tab!$D$43+'geg ll'!J88*tab!$D$53),0)</f>
        <v>0</v>
      </c>
      <c r="J134" s="485">
        <f>ROUND('geg ll'!K51*IF('geg ll'!K$77="ja",tab!$D$50,tab!$D$43+'geg ll'!K88*tab!$D$53),0)</f>
        <v>0</v>
      </c>
      <c r="K134" s="475"/>
      <c r="L134" s="482"/>
    </row>
    <row r="135" spans="2:12" x14ac:dyDescent="0.2">
      <c r="B135" s="480"/>
      <c r="C135" s="475"/>
      <c r="D135" s="471" t="s">
        <v>664</v>
      </c>
      <c r="E135" s="475"/>
      <c r="F135" s="485">
        <f>ROUND('geg ll'!G51*tab!$D$56*5/12+'geg ll'!H51*tab!$E$56*7/12,0)</f>
        <v>0</v>
      </c>
      <c r="G135" s="485">
        <f>ROUND('geg ll'!H51*tab!$E$56*5/12+'geg ll'!I51*tab!$E$56*7/12,0)</f>
        <v>0</v>
      </c>
      <c r="H135" s="485">
        <f>ROUND('geg ll'!I51*tab!$E$56*5/12+'geg ll'!J51*tab!$E$56*7/12,0)</f>
        <v>0</v>
      </c>
      <c r="I135" s="485">
        <f>ROUND('geg ll'!J51*tab!$E$56*5/12+'geg ll'!K51*tab!$E$56*7/12,0)</f>
        <v>0</v>
      </c>
      <c r="J135" s="485">
        <f>ROUND('geg ll'!K51*tab!$E$56*5/12+'geg ll'!L51*tab!$E$56*7/12,0)</f>
        <v>0</v>
      </c>
      <c r="K135" s="475"/>
      <c r="L135" s="482"/>
    </row>
    <row r="136" spans="2:12" s="531" customFormat="1" x14ac:dyDescent="0.2">
      <c r="B136" s="538"/>
      <c r="C136" s="539"/>
      <c r="D136" s="533" t="s">
        <v>697</v>
      </c>
      <c r="E136" s="539"/>
      <c r="F136" s="537">
        <f>ROUND('geg ll'!G51*tab!D$56,0)</f>
        <v>0</v>
      </c>
      <c r="G136" s="537">
        <f>ROUND('geg ll'!H51*tab!$E$56,0)</f>
        <v>0</v>
      </c>
      <c r="H136" s="537">
        <f>ROUND('geg ll'!I51*tab!$E$56,0)</f>
        <v>0</v>
      </c>
      <c r="I136" s="537">
        <f>ROUND('geg ll'!J51*tab!$E$56,0)</f>
        <v>0</v>
      </c>
      <c r="J136" s="537">
        <f>ROUND('geg ll'!K51*tab!$E$56,0)</f>
        <v>0</v>
      </c>
      <c r="K136" s="539"/>
      <c r="L136" s="540"/>
    </row>
    <row r="137" spans="2:12" x14ac:dyDescent="0.2">
      <c r="B137" s="480"/>
      <c r="C137" s="475"/>
      <c r="D137" s="484" t="s">
        <v>659</v>
      </c>
      <c r="E137" s="477"/>
      <c r="F137" s="486">
        <f t="shared" ref="F137:J137" si="24">SUM(F134:F135)</f>
        <v>0</v>
      </c>
      <c r="G137" s="486">
        <f t="shared" si="24"/>
        <v>0</v>
      </c>
      <c r="H137" s="486">
        <f t="shared" si="24"/>
        <v>0</v>
      </c>
      <c r="I137" s="486">
        <f t="shared" si="24"/>
        <v>0</v>
      </c>
      <c r="J137" s="486">
        <f t="shared" si="24"/>
        <v>0</v>
      </c>
      <c r="K137" s="475"/>
      <c r="L137" s="482"/>
    </row>
    <row r="138" spans="2:12" x14ac:dyDescent="0.2">
      <c r="B138" s="480"/>
      <c r="C138" s="475"/>
      <c r="D138" s="475"/>
      <c r="E138" s="475"/>
      <c r="F138" s="476"/>
      <c r="G138" s="476"/>
      <c r="H138" s="476"/>
      <c r="I138" s="476"/>
      <c r="J138" s="476"/>
      <c r="K138" s="475"/>
      <c r="L138" s="482"/>
    </row>
    <row r="139" spans="2:12" x14ac:dyDescent="0.2">
      <c r="B139" s="480"/>
      <c r="C139" s="475"/>
      <c r="D139" s="474" t="str">
        <f>+'geg ll'!D31</f>
        <v>Naam SBO 11</v>
      </c>
      <c r="E139" s="478"/>
      <c r="F139" s="479"/>
      <c r="G139" s="479"/>
      <c r="H139" s="479"/>
      <c r="I139" s="479"/>
      <c r="J139" s="479"/>
      <c r="K139" s="475"/>
      <c r="L139" s="482"/>
    </row>
    <row r="140" spans="2:12" x14ac:dyDescent="0.2">
      <c r="B140" s="480"/>
      <c r="C140" s="475"/>
      <c r="D140" s="429" t="s">
        <v>404</v>
      </c>
      <c r="E140" s="478"/>
      <c r="F140" s="485">
        <f>ROUND('geg ll'!G31*IF('geg ll'!G77="ja",tab!$D$49,tab!$D$41+'geg ll'!G89*tab!$D$42),0)</f>
        <v>0</v>
      </c>
      <c r="G140" s="485">
        <f>ROUND('geg ll'!H31*IF('geg ll'!H77="ja",tab!$D$49,tab!$D$41+'geg ll'!H89*tab!$D$42),0)</f>
        <v>0</v>
      </c>
      <c r="H140" s="485">
        <f>ROUND('geg ll'!I31*IF('geg ll'!I77="ja",tab!$D$49,tab!$D$41+'geg ll'!I89*tab!$D$42),0)</f>
        <v>0</v>
      </c>
      <c r="I140" s="485">
        <f>ROUND('geg ll'!J31*IF('geg ll'!J77="ja",tab!$D$49,tab!$D$41+'geg ll'!J89*tab!$D$42),0)</f>
        <v>0</v>
      </c>
      <c r="J140" s="485">
        <f>ROUND('geg ll'!K31*IF('geg ll'!K77="ja",tab!$D$49,tab!$D$41+'geg ll'!K89*tab!$D$42),0)</f>
        <v>0</v>
      </c>
      <c r="K140" s="475"/>
      <c r="L140" s="482"/>
    </row>
    <row r="141" spans="2:12" x14ac:dyDescent="0.2">
      <c r="B141" s="480"/>
      <c r="C141" s="475"/>
      <c r="D141" s="429" t="s">
        <v>660</v>
      </c>
      <c r="E141" s="478"/>
      <c r="F141" s="485">
        <f>ROUND('geg ll'!G31*tab!$D$55,0)*5/12+ROUND('geg ll'!H31*tab!$E$55,0)*7/12</f>
        <v>0</v>
      </c>
      <c r="G141" s="485">
        <f>ROUND('geg ll'!H31*tab!$E$55,0)*5/12+ROUND('geg ll'!I31*tab!$E$55,0)*7/12</f>
        <v>0</v>
      </c>
      <c r="H141" s="485">
        <f>ROUND('geg ll'!I31*tab!$E$55,0)*5/12+ROUND('geg ll'!J31*tab!$E$55,0)*7/12</f>
        <v>0</v>
      </c>
      <c r="I141" s="485">
        <f>ROUND('geg ll'!J31*tab!$E$55,0)*5/12+ROUND('geg ll'!K31*tab!$E$55,0)*7/12</f>
        <v>0</v>
      </c>
      <c r="J141" s="485">
        <f>ROUND('geg ll'!K31*tab!$E$55,0)*5/12+ROUND('geg ll'!L31*tab!$E$55,0)*7/12</f>
        <v>0</v>
      </c>
      <c r="K141" s="475"/>
      <c r="L141" s="482"/>
    </row>
    <row r="142" spans="2:12" s="531" customFormat="1" x14ac:dyDescent="0.2">
      <c r="B142" s="538"/>
      <c r="C142" s="539"/>
      <c r="D142" s="533" t="s">
        <v>696</v>
      </c>
      <c r="E142" s="533"/>
      <c r="F142" s="537">
        <f>ROUND('geg ll'!G31*tab!D$55,2)</f>
        <v>0</v>
      </c>
      <c r="G142" s="537">
        <f>ROUND('geg ll'!H31*tab!$E$55,2)</f>
        <v>0</v>
      </c>
      <c r="H142" s="537">
        <f>ROUND('geg ll'!I31*tab!$E$55,2)</f>
        <v>0</v>
      </c>
      <c r="I142" s="537">
        <f>ROUND('geg ll'!J31*tab!$E$55,2)</f>
        <v>0</v>
      </c>
      <c r="J142" s="537">
        <f>ROUND('geg ll'!K31*tab!$E$55,2)</f>
        <v>0</v>
      </c>
      <c r="K142" s="539"/>
      <c r="L142" s="540"/>
    </row>
    <row r="143" spans="2:12" x14ac:dyDescent="0.2">
      <c r="B143" s="480"/>
      <c r="C143" s="475"/>
      <c r="D143" s="490" t="s">
        <v>661</v>
      </c>
      <c r="E143" s="478"/>
      <c r="F143" s="486">
        <f t="shared" ref="F143:J143" si="25">SUM(F140:F141)</f>
        <v>0</v>
      </c>
      <c r="G143" s="486">
        <f t="shared" si="25"/>
        <v>0</v>
      </c>
      <c r="H143" s="486">
        <f t="shared" si="25"/>
        <v>0</v>
      </c>
      <c r="I143" s="486">
        <f t="shared" si="25"/>
        <v>0</v>
      </c>
      <c r="J143" s="486">
        <f t="shared" si="25"/>
        <v>0</v>
      </c>
      <c r="K143" s="475"/>
      <c r="L143" s="482"/>
    </row>
    <row r="144" spans="2:12" x14ac:dyDescent="0.2">
      <c r="B144" s="480"/>
      <c r="C144" s="475"/>
      <c r="D144" s="474"/>
      <c r="E144" s="478"/>
      <c r="F144" s="479"/>
      <c r="G144" s="479"/>
      <c r="H144" s="479"/>
      <c r="I144" s="479"/>
      <c r="J144" s="479"/>
      <c r="K144" s="475"/>
      <c r="L144" s="482"/>
    </row>
    <row r="145" spans="2:12" x14ac:dyDescent="0.2">
      <c r="B145" s="480"/>
      <c r="C145" s="475"/>
      <c r="D145" s="472" t="s">
        <v>658</v>
      </c>
      <c r="E145" s="478"/>
      <c r="F145" s="485">
        <f>ROUND('geg ll'!G52*IF('geg ll'!G$77="ja",tab!$D$50,tab!$D$43+'geg ll'!G89*tab!$D$53),0)</f>
        <v>0</v>
      </c>
      <c r="G145" s="485">
        <f>ROUND('geg ll'!H52*IF('geg ll'!H$77="ja",tab!$D$50,tab!$D$43+'geg ll'!H89*tab!$D$53),0)</f>
        <v>0</v>
      </c>
      <c r="H145" s="485">
        <f>ROUND('geg ll'!I52*IF('geg ll'!I$77="ja",tab!$D$50,tab!$D$43+'geg ll'!I89*tab!$D$53),0)</f>
        <v>0</v>
      </c>
      <c r="I145" s="485">
        <f>ROUND('geg ll'!J52*IF('geg ll'!J$77="ja",tab!$D$50,tab!$D$43+'geg ll'!J89*tab!$D$53),0)</f>
        <v>0</v>
      </c>
      <c r="J145" s="485">
        <f>ROUND('geg ll'!K52*IF('geg ll'!K$77="ja",tab!$D$50,tab!$D$43+'geg ll'!K89*tab!$D$53),0)</f>
        <v>0</v>
      </c>
      <c r="K145" s="475"/>
      <c r="L145" s="482"/>
    </row>
    <row r="146" spans="2:12" x14ac:dyDescent="0.2">
      <c r="B146" s="480"/>
      <c r="C146" s="475"/>
      <c r="D146" s="471" t="s">
        <v>664</v>
      </c>
      <c r="E146" s="475"/>
      <c r="F146" s="485">
        <f>ROUND('geg ll'!G52*tab!$D$56*5/12+'geg ll'!H52*tab!$E$56*7/12,0)</f>
        <v>0</v>
      </c>
      <c r="G146" s="485">
        <f>ROUND('geg ll'!H52*tab!$E$56*5/12+'geg ll'!I52*tab!$E$56*7/12,0)</f>
        <v>0</v>
      </c>
      <c r="H146" s="485">
        <f>ROUND('geg ll'!I52*tab!$E$56*5/12+'geg ll'!J52*tab!$E$56*7/12,0)</f>
        <v>0</v>
      </c>
      <c r="I146" s="485">
        <f>ROUND('geg ll'!J52*tab!$E$56*5/12+'geg ll'!K52*tab!$E$56*7/12,0)</f>
        <v>0</v>
      </c>
      <c r="J146" s="485">
        <f>ROUND('geg ll'!K52*tab!$E$56*5/12+'geg ll'!L52*tab!$E$56*7/12,0)</f>
        <v>0</v>
      </c>
      <c r="K146" s="475"/>
      <c r="L146" s="482"/>
    </row>
    <row r="147" spans="2:12" s="531" customFormat="1" x14ac:dyDescent="0.2">
      <c r="B147" s="538"/>
      <c r="C147" s="539"/>
      <c r="D147" s="533" t="s">
        <v>697</v>
      </c>
      <c r="E147" s="539"/>
      <c r="F147" s="537">
        <f>ROUND('geg ll'!G52*tab!D$56,0)</f>
        <v>0</v>
      </c>
      <c r="G147" s="537">
        <f>ROUND('geg ll'!H52*tab!$E$56,0)</f>
        <v>0</v>
      </c>
      <c r="H147" s="537">
        <f>ROUND('geg ll'!I52*tab!$E$56,0)</f>
        <v>0</v>
      </c>
      <c r="I147" s="537">
        <f>ROUND('geg ll'!J52*tab!$E$56,0)</f>
        <v>0</v>
      </c>
      <c r="J147" s="537">
        <f>ROUND('geg ll'!K52*tab!$E$56,0)</f>
        <v>0</v>
      </c>
      <c r="K147" s="539"/>
      <c r="L147" s="540"/>
    </row>
    <row r="148" spans="2:12" x14ac:dyDescent="0.2">
      <c r="B148" s="480"/>
      <c r="C148" s="475"/>
      <c r="D148" s="484" t="s">
        <v>659</v>
      </c>
      <c r="E148" s="477"/>
      <c r="F148" s="486">
        <f t="shared" ref="F148:J148" si="26">SUM(F145:F146)</f>
        <v>0</v>
      </c>
      <c r="G148" s="486">
        <f t="shared" si="26"/>
        <v>0</v>
      </c>
      <c r="H148" s="486">
        <f t="shared" si="26"/>
        <v>0</v>
      </c>
      <c r="I148" s="486">
        <f t="shared" si="26"/>
        <v>0</v>
      </c>
      <c r="J148" s="486">
        <f t="shared" si="26"/>
        <v>0</v>
      </c>
      <c r="K148" s="475"/>
      <c r="L148" s="482"/>
    </row>
    <row r="149" spans="2:12" x14ac:dyDescent="0.2">
      <c r="B149" s="480"/>
      <c r="C149" s="475"/>
      <c r="D149" s="475"/>
      <c r="E149" s="475"/>
      <c r="F149" s="476"/>
      <c r="G149" s="476"/>
      <c r="H149" s="476"/>
      <c r="I149" s="476"/>
      <c r="J149" s="476"/>
      <c r="K149" s="475"/>
      <c r="L149" s="482"/>
    </row>
    <row r="150" spans="2:12" x14ac:dyDescent="0.2">
      <c r="B150" s="480"/>
      <c r="C150" s="475"/>
      <c r="D150" s="474" t="str">
        <f>+'geg ll'!D32</f>
        <v>Naam SBO 12</v>
      </c>
      <c r="E150" s="478"/>
      <c r="F150" s="479"/>
      <c r="G150" s="479"/>
      <c r="H150" s="479"/>
      <c r="I150" s="479"/>
      <c r="J150" s="479"/>
      <c r="K150" s="475"/>
      <c r="L150" s="482"/>
    </row>
    <row r="151" spans="2:12" x14ac:dyDescent="0.2">
      <c r="B151" s="480"/>
      <c r="C151" s="475"/>
      <c r="D151" s="429" t="s">
        <v>404</v>
      </c>
      <c r="E151" s="478"/>
      <c r="F151" s="485">
        <f>ROUND('geg ll'!G32*IF('geg ll'!G77="ja",tab!$D$49,tab!$D$41+'geg ll'!G90*tab!$D$42),0)</f>
        <v>0</v>
      </c>
      <c r="G151" s="485">
        <f>ROUND('geg ll'!H32*IF('geg ll'!H77="ja",tab!$D$49,tab!$D$41+'geg ll'!H90*tab!$D$42),0)</f>
        <v>0</v>
      </c>
      <c r="H151" s="485">
        <f>ROUND('geg ll'!I32*IF('geg ll'!I77="ja",tab!$D$49,tab!$D$41+'geg ll'!I90*tab!$D$42),0)</f>
        <v>0</v>
      </c>
      <c r="I151" s="485">
        <f>ROUND('geg ll'!J32*IF('geg ll'!J77="ja",tab!$D$49,tab!$D$41+'geg ll'!J90*tab!$D$42),0)</f>
        <v>0</v>
      </c>
      <c r="J151" s="485">
        <f>ROUND('geg ll'!K32*IF('geg ll'!K77="ja",tab!$D$49,tab!$D$41+'geg ll'!K90*tab!$D$42),0)</f>
        <v>0</v>
      </c>
      <c r="K151" s="475"/>
      <c r="L151" s="482"/>
    </row>
    <row r="152" spans="2:12" x14ac:dyDescent="0.2">
      <c r="B152" s="480"/>
      <c r="C152" s="475"/>
      <c r="D152" s="429" t="s">
        <v>660</v>
      </c>
      <c r="E152" s="478"/>
      <c r="F152" s="485">
        <f>ROUND('geg ll'!G32*tab!$D$55,0)*5/12+ROUND('geg ll'!H32*tab!$E$55,0)*7/12</f>
        <v>0</v>
      </c>
      <c r="G152" s="485">
        <f>ROUND('geg ll'!H32*tab!$E$55,0)*5/12+ROUND('geg ll'!I32*tab!$E$55,0)*7/12</f>
        <v>0</v>
      </c>
      <c r="H152" s="485">
        <f>ROUND('geg ll'!I32*tab!$E$55,0)*5/12+ROUND('geg ll'!J32*tab!$E$55,0)*7/12</f>
        <v>0</v>
      </c>
      <c r="I152" s="485">
        <f>ROUND('geg ll'!J32*tab!$E$55,0)*5/12+ROUND('geg ll'!K32*tab!$E$55,0)*7/12</f>
        <v>0</v>
      </c>
      <c r="J152" s="485">
        <f>ROUND('geg ll'!K32*tab!$E$55,0)*5/12+ROUND('geg ll'!L32*tab!$E$55,0)*7/12</f>
        <v>0</v>
      </c>
      <c r="K152" s="475"/>
      <c r="L152" s="482"/>
    </row>
    <row r="153" spans="2:12" s="531" customFormat="1" x14ac:dyDescent="0.2">
      <c r="B153" s="538"/>
      <c r="C153" s="539"/>
      <c r="D153" s="533" t="s">
        <v>696</v>
      </c>
      <c r="E153" s="533"/>
      <c r="F153" s="537">
        <f>ROUND('geg ll'!G32*tab!D$55,2)</f>
        <v>0</v>
      </c>
      <c r="G153" s="537">
        <f>ROUND('geg ll'!H32*tab!$E$55,2)</f>
        <v>0</v>
      </c>
      <c r="H153" s="537">
        <f>ROUND('geg ll'!I32*tab!$E$55,2)</f>
        <v>0</v>
      </c>
      <c r="I153" s="537">
        <f>ROUND('geg ll'!J32*tab!$E$55,2)</f>
        <v>0</v>
      </c>
      <c r="J153" s="537">
        <f>ROUND('geg ll'!K32*tab!$E$55,2)</f>
        <v>0</v>
      </c>
      <c r="K153" s="539"/>
      <c r="L153" s="540"/>
    </row>
    <row r="154" spans="2:12" x14ac:dyDescent="0.2">
      <c r="B154" s="480"/>
      <c r="C154" s="475"/>
      <c r="D154" s="490" t="s">
        <v>661</v>
      </c>
      <c r="E154" s="478"/>
      <c r="F154" s="486">
        <f t="shared" ref="F154:J154" si="27">SUM(F151:F152)</f>
        <v>0</v>
      </c>
      <c r="G154" s="486">
        <f t="shared" si="27"/>
        <v>0</v>
      </c>
      <c r="H154" s="486">
        <f t="shared" si="27"/>
        <v>0</v>
      </c>
      <c r="I154" s="486">
        <f t="shared" si="27"/>
        <v>0</v>
      </c>
      <c r="J154" s="486">
        <f t="shared" si="27"/>
        <v>0</v>
      </c>
      <c r="K154" s="475"/>
      <c r="L154" s="482"/>
    </row>
    <row r="155" spans="2:12" x14ac:dyDescent="0.2">
      <c r="B155" s="480"/>
      <c r="C155" s="475"/>
      <c r="D155" s="474"/>
      <c r="E155" s="478"/>
      <c r="F155" s="479"/>
      <c r="G155" s="479"/>
      <c r="H155" s="479"/>
      <c r="I155" s="479"/>
      <c r="J155" s="479"/>
      <c r="K155" s="475"/>
      <c r="L155" s="482"/>
    </row>
    <row r="156" spans="2:12" x14ac:dyDescent="0.2">
      <c r="B156" s="480"/>
      <c r="C156" s="475"/>
      <c r="D156" s="472" t="s">
        <v>658</v>
      </c>
      <c r="E156" s="478"/>
      <c r="F156" s="485">
        <f>ROUND('geg ll'!G53*IF('geg ll'!G$77="ja",tab!$D$50,tab!$D$43+'geg ll'!G90*tab!$D$53),0)</f>
        <v>0</v>
      </c>
      <c r="G156" s="485">
        <f>ROUND('geg ll'!H53*IF('geg ll'!H$77="ja",tab!$D$50,tab!$D$43+'geg ll'!H90*tab!$D$53),0)</f>
        <v>0</v>
      </c>
      <c r="H156" s="485">
        <f>ROUND('geg ll'!I53*IF('geg ll'!I$77="ja",tab!$D$50,tab!$D$43+'geg ll'!I90*tab!$D$53),0)</f>
        <v>0</v>
      </c>
      <c r="I156" s="485">
        <f>ROUND('geg ll'!J53*IF('geg ll'!J$77="ja",tab!$D$50,tab!$D$43+'geg ll'!J90*tab!$D$53),0)</f>
        <v>0</v>
      </c>
      <c r="J156" s="485">
        <f>ROUND('geg ll'!K53*IF('geg ll'!K$77="ja",tab!$D$50,tab!$D$43+'geg ll'!K90*tab!$D$53),0)</f>
        <v>0</v>
      </c>
      <c r="K156" s="475"/>
      <c r="L156" s="482"/>
    </row>
    <row r="157" spans="2:12" x14ac:dyDescent="0.2">
      <c r="B157" s="480"/>
      <c r="C157" s="475"/>
      <c r="D157" s="471" t="s">
        <v>664</v>
      </c>
      <c r="E157" s="475"/>
      <c r="F157" s="485">
        <f>ROUND('geg ll'!G53*tab!$D$56*5/12+'geg ll'!H53*tab!$E$56*7/12,0)</f>
        <v>0</v>
      </c>
      <c r="G157" s="485">
        <f>ROUND('geg ll'!H53*tab!$E$56*5/12+'geg ll'!I53*tab!$E$56*7/12,0)</f>
        <v>0</v>
      </c>
      <c r="H157" s="485">
        <f>ROUND('geg ll'!I53*tab!$E$56*5/12+'geg ll'!J53*tab!$E$56*7/12,0)</f>
        <v>0</v>
      </c>
      <c r="I157" s="485">
        <f>ROUND('geg ll'!J53*tab!$E$56*5/12+'geg ll'!K53*tab!$E$56*7/12,0)</f>
        <v>0</v>
      </c>
      <c r="J157" s="485">
        <f>ROUND('geg ll'!K53*tab!$E$56*5/12+'geg ll'!L53*tab!$E$56*7/12,0)</f>
        <v>0</v>
      </c>
      <c r="K157" s="475"/>
      <c r="L157" s="482"/>
    </row>
    <row r="158" spans="2:12" s="531" customFormat="1" x14ac:dyDescent="0.2">
      <c r="B158" s="538"/>
      <c r="C158" s="539"/>
      <c r="D158" s="533" t="s">
        <v>697</v>
      </c>
      <c r="E158" s="539"/>
      <c r="F158" s="537">
        <f>ROUND('geg ll'!G53*tab!D$56,0)</f>
        <v>0</v>
      </c>
      <c r="G158" s="537">
        <f>ROUND('geg ll'!H53*tab!$E$56,0)</f>
        <v>0</v>
      </c>
      <c r="H158" s="537">
        <f>ROUND('geg ll'!I53*tab!$E$56,0)</f>
        <v>0</v>
      </c>
      <c r="I158" s="537">
        <f>ROUND('geg ll'!J53*tab!$E$56,0)</f>
        <v>0</v>
      </c>
      <c r="J158" s="537">
        <f>ROUND('geg ll'!K53*tab!$E$56,0)</f>
        <v>0</v>
      </c>
      <c r="K158" s="539"/>
      <c r="L158" s="540"/>
    </row>
    <row r="159" spans="2:12" x14ac:dyDescent="0.2">
      <c r="B159" s="480"/>
      <c r="C159" s="475"/>
      <c r="D159" s="484" t="s">
        <v>659</v>
      </c>
      <c r="E159" s="477"/>
      <c r="F159" s="486">
        <f t="shared" ref="F159:J159" si="28">SUM(F156:F157)</f>
        <v>0</v>
      </c>
      <c r="G159" s="486">
        <f t="shared" si="28"/>
        <v>0</v>
      </c>
      <c r="H159" s="486">
        <f t="shared" si="28"/>
        <v>0</v>
      </c>
      <c r="I159" s="486">
        <f t="shared" si="28"/>
        <v>0</v>
      </c>
      <c r="J159" s="486">
        <f t="shared" si="28"/>
        <v>0</v>
      </c>
      <c r="K159" s="475"/>
      <c r="L159" s="482"/>
    </row>
    <row r="160" spans="2:12" x14ac:dyDescent="0.2">
      <c r="B160" s="480"/>
      <c r="C160" s="475"/>
      <c r="D160" s="475"/>
      <c r="E160" s="475"/>
      <c r="F160" s="476"/>
      <c r="G160" s="476"/>
      <c r="H160" s="476"/>
      <c r="I160" s="476"/>
      <c r="J160" s="476"/>
      <c r="K160" s="475"/>
      <c r="L160" s="482"/>
    </row>
    <row r="161" spans="2:12" x14ac:dyDescent="0.2">
      <c r="B161" s="480"/>
      <c r="C161" s="475"/>
      <c r="D161" s="474" t="str">
        <f>+'geg ll'!D33</f>
        <v>Naam SBO 13</v>
      </c>
      <c r="E161" s="478"/>
      <c r="F161" s="479"/>
      <c r="G161" s="479"/>
      <c r="H161" s="479"/>
      <c r="I161" s="479"/>
      <c r="J161" s="479"/>
      <c r="K161" s="475"/>
      <c r="L161" s="482"/>
    </row>
    <row r="162" spans="2:12" x14ac:dyDescent="0.2">
      <c r="B162" s="480"/>
      <c r="C162" s="475"/>
      <c r="D162" s="429" t="s">
        <v>404</v>
      </c>
      <c r="E162" s="478"/>
      <c r="F162" s="485">
        <f>ROUND('geg ll'!G33*IF('geg ll'!G77="ja",tab!$D$49,tab!$D$41+'geg ll'!G91*tab!$D$42),0)</f>
        <v>0</v>
      </c>
      <c r="G162" s="485">
        <f>ROUND('geg ll'!H33*IF('geg ll'!H77="ja",tab!$D$49,tab!$D$41+'geg ll'!H91*tab!$D$42),0)</f>
        <v>0</v>
      </c>
      <c r="H162" s="485">
        <f>ROUND('geg ll'!I33*IF('geg ll'!I77="ja",tab!$D$49,tab!$D$41+'geg ll'!I91*tab!$D$42),0)</f>
        <v>0</v>
      </c>
      <c r="I162" s="485">
        <f>ROUND('geg ll'!J33*IF('geg ll'!J77="ja",tab!$D$49,tab!$D$41+'geg ll'!J91*tab!$D$42),0)</f>
        <v>0</v>
      </c>
      <c r="J162" s="485">
        <f>ROUND('geg ll'!K33*IF('geg ll'!K77="ja",tab!$D$49,tab!$D$41+'geg ll'!K91*tab!$D$42),0)</f>
        <v>0</v>
      </c>
      <c r="K162" s="475"/>
      <c r="L162" s="482"/>
    </row>
    <row r="163" spans="2:12" x14ac:dyDescent="0.2">
      <c r="B163" s="480"/>
      <c r="C163" s="475"/>
      <c r="D163" s="429" t="s">
        <v>660</v>
      </c>
      <c r="E163" s="478"/>
      <c r="F163" s="485">
        <f>ROUND('geg ll'!G33*tab!$D$55,0)*5/12+ROUND('geg ll'!H33*tab!$E$55,0)*7/12</f>
        <v>0</v>
      </c>
      <c r="G163" s="485">
        <f>ROUND('geg ll'!H33*tab!$E$55,0)*5/12+ROUND('geg ll'!I33*tab!$E$55,0)*7/12</f>
        <v>0</v>
      </c>
      <c r="H163" s="485">
        <f>ROUND('geg ll'!I33*tab!$E$55,0)*5/12+ROUND('geg ll'!J33*tab!$E$55,0)*7/12</f>
        <v>0</v>
      </c>
      <c r="I163" s="485">
        <f>ROUND('geg ll'!J33*tab!$E$55,0)*5/12+ROUND('geg ll'!K33*tab!$E$55,0)*7/12</f>
        <v>0</v>
      </c>
      <c r="J163" s="485">
        <f>ROUND('geg ll'!K33*tab!$E$55,0)*5/12+ROUND('geg ll'!L33*tab!$E$55,0)*7/12</f>
        <v>0</v>
      </c>
      <c r="K163" s="475"/>
      <c r="L163" s="482"/>
    </row>
    <row r="164" spans="2:12" s="531" customFormat="1" x14ac:dyDescent="0.2">
      <c r="B164" s="538"/>
      <c r="C164" s="539"/>
      <c r="D164" s="533" t="s">
        <v>696</v>
      </c>
      <c r="E164" s="533"/>
      <c r="F164" s="537">
        <f>ROUND('geg ll'!G33*tab!D$55,2)</f>
        <v>0</v>
      </c>
      <c r="G164" s="537">
        <f>ROUND('geg ll'!H33*tab!$E$55,2)</f>
        <v>0</v>
      </c>
      <c r="H164" s="537">
        <f>ROUND('geg ll'!I33*tab!$E$55,2)</f>
        <v>0</v>
      </c>
      <c r="I164" s="537">
        <f>ROUND('geg ll'!J33*tab!$E$55,2)</f>
        <v>0</v>
      </c>
      <c r="J164" s="537">
        <f>ROUND('geg ll'!K33*tab!$E$55,2)</f>
        <v>0</v>
      </c>
      <c r="K164" s="539"/>
      <c r="L164" s="540"/>
    </row>
    <row r="165" spans="2:12" x14ac:dyDescent="0.2">
      <c r="B165" s="480"/>
      <c r="C165" s="475"/>
      <c r="D165" s="490" t="s">
        <v>661</v>
      </c>
      <c r="E165" s="478"/>
      <c r="F165" s="486">
        <f t="shared" ref="F165:J165" si="29">SUM(F162:F163)</f>
        <v>0</v>
      </c>
      <c r="G165" s="486">
        <f t="shared" si="29"/>
        <v>0</v>
      </c>
      <c r="H165" s="486">
        <f t="shared" si="29"/>
        <v>0</v>
      </c>
      <c r="I165" s="486">
        <f t="shared" si="29"/>
        <v>0</v>
      </c>
      <c r="J165" s="486">
        <f t="shared" si="29"/>
        <v>0</v>
      </c>
      <c r="K165" s="475"/>
      <c r="L165" s="482"/>
    </row>
    <row r="166" spans="2:12" x14ac:dyDescent="0.2">
      <c r="B166" s="480"/>
      <c r="C166" s="475"/>
      <c r="D166" s="474"/>
      <c r="E166" s="478"/>
      <c r="F166" s="479"/>
      <c r="G166" s="479"/>
      <c r="H166" s="479"/>
      <c r="I166" s="479"/>
      <c r="J166" s="479"/>
      <c r="K166" s="475"/>
      <c r="L166" s="482"/>
    </row>
    <row r="167" spans="2:12" x14ac:dyDescent="0.2">
      <c r="B167" s="480"/>
      <c r="C167" s="475"/>
      <c r="D167" s="472" t="s">
        <v>658</v>
      </c>
      <c r="E167" s="478"/>
      <c r="F167" s="485">
        <f>ROUND('geg ll'!G54*IF('geg ll'!G$77="ja",tab!$D$50,tab!$D$43+'geg ll'!G91*tab!$D$53),0)</f>
        <v>0</v>
      </c>
      <c r="G167" s="485">
        <f>ROUND('geg ll'!H54*IF('geg ll'!H$77="ja",tab!$D$50,tab!$D$43+'geg ll'!H91*tab!$D$53),0)</f>
        <v>0</v>
      </c>
      <c r="H167" s="485">
        <f>ROUND('geg ll'!I54*IF('geg ll'!I$77="ja",tab!$D$50,tab!$D$43+'geg ll'!I91*tab!$D$53),0)</f>
        <v>0</v>
      </c>
      <c r="I167" s="485">
        <f>ROUND('geg ll'!J54*IF('geg ll'!J$77="ja",tab!$D$50,tab!$D$43+'geg ll'!J91*tab!$D$53),0)</f>
        <v>0</v>
      </c>
      <c r="J167" s="485">
        <f>ROUND('geg ll'!K54*IF('geg ll'!K$77="ja",tab!$D$50,tab!$D$43+'geg ll'!K91*tab!$D$53),0)</f>
        <v>0</v>
      </c>
      <c r="K167" s="475"/>
      <c r="L167" s="482"/>
    </row>
    <row r="168" spans="2:12" x14ac:dyDescent="0.2">
      <c r="B168" s="480"/>
      <c r="C168" s="475"/>
      <c r="D168" s="471" t="s">
        <v>664</v>
      </c>
      <c r="E168" s="475"/>
      <c r="F168" s="485">
        <f>ROUND('geg ll'!G54*tab!$D$56*5/12+'geg ll'!H54*tab!$E$56*7/12,0)</f>
        <v>0</v>
      </c>
      <c r="G168" s="485">
        <f>ROUND('geg ll'!H54*tab!$E$56*5/12+'geg ll'!I54*tab!$E$56*7/12,0)</f>
        <v>0</v>
      </c>
      <c r="H168" s="485">
        <f>ROUND('geg ll'!I54*tab!$E$56*5/12+'geg ll'!J54*tab!$E$56*7/12,0)</f>
        <v>0</v>
      </c>
      <c r="I168" s="485">
        <f>ROUND('geg ll'!J54*tab!$E$56*5/12+'geg ll'!K54*tab!$E$56*7/12,0)</f>
        <v>0</v>
      </c>
      <c r="J168" s="485">
        <f>ROUND('geg ll'!K54*tab!$E$56*5/12+'geg ll'!L54*tab!$E$56*7/12,0)</f>
        <v>0</v>
      </c>
      <c r="K168" s="475"/>
      <c r="L168" s="482"/>
    </row>
    <row r="169" spans="2:12" s="531" customFormat="1" x14ac:dyDescent="0.2">
      <c r="B169" s="538"/>
      <c r="C169" s="539"/>
      <c r="D169" s="533" t="s">
        <v>697</v>
      </c>
      <c r="E169" s="539"/>
      <c r="F169" s="537">
        <f>ROUND('geg ll'!G54*tab!D$56,0)</f>
        <v>0</v>
      </c>
      <c r="G169" s="537">
        <f>ROUND('geg ll'!H54*tab!$E$56,0)</f>
        <v>0</v>
      </c>
      <c r="H169" s="537">
        <f>ROUND('geg ll'!I54*tab!$E$56,0)</f>
        <v>0</v>
      </c>
      <c r="I169" s="537">
        <f>ROUND('geg ll'!J54*tab!$E$56,0)</f>
        <v>0</v>
      </c>
      <c r="J169" s="537">
        <f>ROUND('geg ll'!K54*tab!$E$56,0)</f>
        <v>0</v>
      </c>
      <c r="K169" s="539"/>
      <c r="L169" s="540"/>
    </row>
    <row r="170" spans="2:12" x14ac:dyDescent="0.2">
      <c r="B170" s="480"/>
      <c r="C170" s="475"/>
      <c r="D170" s="484" t="s">
        <v>659</v>
      </c>
      <c r="E170" s="477"/>
      <c r="F170" s="486">
        <f t="shared" ref="F170:J170" si="30">SUM(F167:F168)</f>
        <v>0</v>
      </c>
      <c r="G170" s="486">
        <f t="shared" si="30"/>
        <v>0</v>
      </c>
      <c r="H170" s="486">
        <f t="shared" si="30"/>
        <v>0</v>
      </c>
      <c r="I170" s="486">
        <f t="shared" si="30"/>
        <v>0</v>
      </c>
      <c r="J170" s="486">
        <f t="shared" si="30"/>
        <v>0</v>
      </c>
      <c r="K170" s="475"/>
      <c r="L170" s="482"/>
    </row>
    <row r="171" spans="2:12" x14ac:dyDescent="0.2">
      <c r="B171" s="480"/>
      <c r="C171" s="475"/>
      <c r="D171" s="475"/>
      <c r="E171" s="475"/>
      <c r="F171" s="476"/>
      <c r="G171" s="476"/>
      <c r="H171" s="476"/>
      <c r="I171" s="476"/>
      <c r="J171" s="476"/>
      <c r="K171" s="475"/>
      <c r="L171" s="482"/>
    </row>
    <row r="172" spans="2:12" x14ac:dyDescent="0.2">
      <c r="B172" s="480"/>
      <c r="C172" s="475"/>
      <c r="D172" s="474" t="str">
        <f>+'geg ll'!D34</f>
        <v>Naam SBO 14</v>
      </c>
      <c r="E172" s="478"/>
      <c r="F172" s="479"/>
      <c r="G172" s="479"/>
      <c r="H172" s="479"/>
      <c r="I172" s="479"/>
      <c r="J172" s="479"/>
      <c r="K172" s="475"/>
      <c r="L172" s="482"/>
    </row>
    <row r="173" spans="2:12" x14ac:dyDescent="0.2">
      <c r="B173" s="480"/>
      <c r="C173" s="475"/>
      <c r="D173" s="429" t="s">
        <v>404</v>
      </c>
      <c r="E173" s="478"/>
      <c r="F173" s="485">
        <f>ROUND('geg ll'!G34*IF('geg ll'!G77="ja",tab!$D$49,tab!$D$41+'geg ll'!G92*tab!$D$42),0)</f>
        <v>0</v>
      </c>
      <c r="G173" s="485">
        <f>ROUND('geg ll'!H34*IF('geg ll'!H77="ja",tab!$D$49,tab!$D$41+'geg ll'!H92*tab!$D$42),0)</f>
        <v>0</v>
      </c>
      <c r="H173" s="485">
        <f>ROUND('geg ll'!I34*IF('geg ll'!I77="ja",tab!$D$49,tab!$D$41+'geg ll'!I92*tab!$D$42),0)</f>
        <v>0</v>
      </c>
      <c r="I173" s="485">
        <f>ROUND('geg ll'!J34*IF('geg ll'!J77="ja",tab!$D$49,tab!$D$41+'geg ll'!J92*tab!$D$42),0)</f>
        <v>0</v>
      </c>
      <c r="J173" s="485">
        <f>ROUND('geg ll'!K34*IF('geg ll'!K77="ja",tab!$D$49,tab!$D$41+'geg ll'!K92*tab!$D$42),0)</f>
        <v>0</v>
      </c>
      <c r="K173" s="475"/>
      <c r="L173" s="482"/>
    </row>
    <row r="174" spans="2:12" x14ac:dyDescent="0.2">
      <c r="B174" s="480"/>
      <c r="C174" s="475"/>
      <c r="D174" s="429" t="s">
        <v>660</v>
      </c>
      <c r="E174" s="478"/>
      <c r="F174" s="485">
        <f>ROUND('geg ll'!G34*tab!$D$55,0)*5/12+ROUND('geg ll'!H34*tab!$E$55,0)*7/12</f>
        <v>0</v>
      </c>
      <c r="G174" s="485">
        <f>ROUND('geg ll'!H34*tab!$E$55,0)*5/12+ROUND('geg ll'!I34*tab!$E$55,0)*7/12</f>
        <v>0</v>
      </c>
      <c r="H174" s="485">
        <f>ROUND('geg ll'!I34*tab!$E$55,0)*5/12+ROUND('geg ll'!J34*tab!$E$55,0)*7/12</f>
        <v>0</v>
      </c>
      <c r="I174" s="485">
        <f>ROUND('geg ll'!J34*tab!$E$55,0)*5/12+ROUND('geg ll'!K34*tab!$E$55,0)*7/12</f>
        <v>0</v>
      </c>
      <c r="J174" s="485">
        <f>ROUND('geg ll'!K34*tab!$E$55,0)*5/12+ROUND('geg ll'!L34*tab!$E$55,0)*7/12</f>
        <v>0</v>
      </c>
      <c r="K174" s="475"/>
      <c r="L174" s="482"/>
    </row>
    <row r="175" spans="2:12" s="531" customFormat="1" x14ac:dyDescent="0.2">
      <c r="B175" s="538"/>
      <c r="C175" s="539"/>
      <c r="D175" s="533" t="s">
        <v>696</v>
      </c>
      <c r="E175" s="533"/>
      <c r="F175" s="537">
        <f>ROUND('geg ll'!G34*tab!D$55,2)</f>
        <v>0</v>
      </c>
      <c r="G175" s="537">
        <f>ROUND('geg ll'!H34*tab!$E$55,2)</f>
        <v>0</v>
      </c>
      <c r="H175" s="537">
        <f>ROUND('geg ll'!I34*tab!$E$55,2)</f>
        <v>0</v>
      </c>
      <c r="I175" s="537">
        <f>ROUND('geg ll'!J34*tab!$E$55,2)</f>
        <v>0</v>
      </c>
      <c r="J175" s="537">
        <f>ROUND('geg ll'!K34*tab!$E$55,2)</f>
        <v>0</v>
      </c>
      <c r="K175" s="539"/>
      <c r="L175" s="540"/>
    </row>
    <row r="176" spans="2:12" x14ac:dyDescent="0.2">
      <c r="B176" s="480"/>
      <c r="C176" s="475"/>
      <c r="D176" s="490" t="s">
        <v>661</v>
      </c>
      <c r="E176" s="478"/>
      <c r="F176" s="486">
        <f t="shared" ref="F176:J176" si="31">SUM(F173:F174)</f>
        <v>0</v>
      </c>
      <c r="G176" s="486">
        <f t="shared" si="31"/>
        <v>0</v>
      </c>
      <c r="H176" s="486">
        <f t="shared" si="31"/>
        <v>0</v>
      </c>
      <c r="I176" s="486">
        <f t="shared" si="31"/>
        <v>0</v>
      </c>
      <c r="J176" s="486">
        <f t="shared" si="31"/>
        <v>0</v>
      </c>
      <c r="K176" s="475"/>
      <c r="L176" s="482"/>
    </row>
    <row r="177" spans="2:12" x14ac:dyDescent="0.2">
      <c r="B177" s="480"/>
      <c r="C177" s="475"/>
      <c r="D177" s="474"/>
      <c r="E177" s="478"/>
      <c r="F177" s="479"/>
      <c r="G177" s="479"/>
      <c r="H177" s="479"/>
      <c r="I177" s="479"/>
      <c r="J177" s="479"/>
      <c r="K177" s="475"/>
      <c r="L177" s="482"/>
    </row>
    <row r="178" spans="2:12" x14ac:dyDescent="0.2">
      <c r="B178" s="480"/>
      <c r="C178" s="475"/>
      <c r="D178" s="472" t="s">
        <v>658</v>
      </c>
      <c r="E178" s="478"/>
      <c r="F178" s="485">
        <f>ROUND('geg ll'!G55*IF('geg ll'!G$77="ja",tab!$D$50,tab!$D$43+'geg ll'!G92*tab!$D$53),0)</f>
        <v>0</v>
      </c>
      <c r="G178" s="485">
        <f>ROUND('geg ll'!H55*IF('geg ll'!H$77="ja",tab!$D$50,tab!$D$43+'geg ll'!H92*tab!$D$53),0)</f>
        <v>0</v>
      </c>
      <c r="H178" s="485">
        <f>ROUND('geg ll'!I55*IF('geg ll'!I$77="ja",tab!$D$50,tab!$D$43+'geg ll'!I92*tab!$D$53),0)</f>
        <v>0</v>
      </c>
      <c r="I178" s="485">
        <f>ROUND('geg ll'!J55*IF('geg ll'!J$77="ja",tab!$D$50,tab!$D$43+'geg ll'!J92*tab!$D$53),0)</f>
        <v>0</v>
      </c>
      <c r="J178" s="485">
        <f>ROUND('geg ll'!K55*IF('geg ll'!K$77="ja",tab!$D$50,tab!$D$43+'geg ll'!K92*tab!$D$53),0)</f>
        <v>0</v>
      </c>
      <c r="K178" s="475"/>
      <c r="L178" s="482"/>
    </row>
    <row r="179" spans="2:12" x14ac:dyDescent="0.2">
      <c r="B179" s="480"/>
      <c r="C179" s="475"/>
      <c r="D179" s="471" t="s">
        <v>664</v>
      </c>
      <c r="E179" s="475"/>
      <c r="F179" s="485">
        <f>ROUND('geg ll'!G55*tab!$D$56*5/12+'geg ll'!H55*tab!$E$56*7/12,0)</f>
        <v>0</v>
      </c>
      <c r="G179" s="485">
        <f>ROUND('geg ll'!H55*tab!$E$56*5/12+'geg ll'!I55*tab!$E$56*7/12,0)</f>
        <v>0</v>
      </c>
      <c r="H179" s="485">
        <f>ROUND('geg ll'!I55*tab!$E$56*5/12+'geg ll'!J55*tab!$E$56*7/12,0)</f>
        <v>0</v>
      </c>
      <c r="I179" s="485">
        <f>ROUND('geg ll'!J55*tab!$E$56*5/12+'geg ll'!K55*tab!$E$56*7/12,0)</f>
        <v>0</v>
      </c>
      <c r="J179" s="485">
        <f>ROUND('geg ll'!K55*tab!$E$56*5/12+'geg ll'!L55*tab!$E$56*7/12,0)</f>
        <v>0</v>
      </c>
      <c r="K179" s="475"/>
      <c r="L179" s="482"/>
    </row>
    <row r="180" spans="2:12" s="531" customFormat="1" x14ac:dyDescent="0.2">
      <c r="B180" s="538"/>
      <c r="C180" s="539"/>
      <c r="D180" s="533" t="s">
        <v>697</v>
      </c>
      <c r="E180" s="539"/>
      <c r="F180" s="537">
        <f>ROUND('geg ll'!G55*tab!D$56,0)</f>
        <v>0</v>
      </c>
      <c r="G180" s="537">
        <f>ROUND('geg ll'!H55*tab!$E$56,0)</f>
        <v>0</v>
      </c>
      <c r="H180" s="537">
        <f>ROUND('geg ll'!I55*tab!$E$56,0)</f>
        <v>0</v>
      </c>
      <c r="I180" s="537">
        <f>ROUND('geg ll'!J55*tab!$E$56,0)</f>
        <v>0</v>
      </c>
      <c r="J180" s="537">
        <f>ROUND('geg ll'!K55*tab!$E$56,0)</f>
        <v>0</v>
      </c>
      <c r="K180" s="539"/>
      <c r="L180" s="540"/>
    </row>
    <row r="181" spans="2:12" x14ac:dyDescent="0.2">
      <c r="B181" s="480"/>
      <c r="C181" s="475"/>
      <c r="D181" s="484" t="s">
        <v>659</v>
      </c>
      <c r="E181" s="477"/>
      <c r="F181" s="486">
        <f t="shared" ref="F181:J181" si="32">SUM(F178:F179)</f>
        <v>0</v>
      </c>
      <c r="G181" s="486">
        <f t="shared" si="32"/>
        <v>0</v>
      </c>
      <c r="H181" s="486">
        <f t="shared" si="32"/>
        <v>0</v>
      </c>
      <c r="I181" s="486">
        <f t="shared" si="32"/>
        <v>0</v>
      </c>
      <c r="J181" s="486">
        <f t="shared" si="32"/>
        <v>0</v>
      </c>
      <c r="K181" s="475"/>
      <c r="L181" s="482"/>
    </row>
    <row r="182" spans="2:12" x14ac:dyDescent="0.2">
      <c r="B182" s="480"/>
      <c r="C182" s="475"/>
      <c r="D182" s="475"/>
      <c r="E182" s="475"/>
      <c r="F182" s="476"/>
      <c r="G182" s="476"/>
      <c r="H182" s="476"/>
      <c r="I182" s="476"/>
      <c r="J182" s="476"/>
      <c r="K182" s="475"/>
      <c r="L182" s="482"/>
    </row>
    <row r="183" spans="2:12" x14ac:dyDescent="0.2">
      <c r="B183" s="480"/>
      <c r="C183" s="475"/>
      <c r="D183" s="474" t="str">
        <f>+'geg ll'!D35</f>
        <v>Naam SBO 15</v>
      </c>
      <c r="E183" s="478"/>
      <c r="F183" s="479"/>
      <c r="G183" s="479"/>
      <c r="H183" s="479"/>
      <c r="I183" s="479"/>
      <c r="J183" s="479"/>
      <c r="K183" s="475"/>
      <c r="L183" s="482"/>
    </row>
    <row r="184" spans="2:12" x14ac:dyDescent="0.2">
      <c r="B184" s="480"/>
      <c r="C184" s="475"/>
      <c r="D184" s="429" t="s">
        <v>404</v>
      </c>
      <c r="E184" s="478"/>
      <c r="F184" s="485">
        <f>ROUND('geg ll'!G35*IF('geg ll'!G77="ja",tab!$D$49,tab!$D$41+'geg ll'!G93*tab!$D$42),0)</f>
        <v>0</v>
      </c>
      <c r="G184" s="485">
        <f>ROUND('geg ll'!H35*IF('geg ll'!H77="ja",tab!$D$49,tab!$D$41+'geg ll'!H93*tab!$D$42),0)</f>
        <v>0</v>
      </c>
      <c r="H184" s="485">
        <f>ROUND('geg ll'!I35*IF('geg ll'!I77="ja",tab!$D$49,tab!$D$41+'geg ll'!I93*tab!$D$42),0)</f>
        <v>0</v>
      </c>
      <c r="I184" s="485">
        <f>ROUND('geg ll'!J35*IF('geg ll'!J77="ja",tab!$D$49,tab!$D$41+'geg ll'!J93*tab!$D$42),0)</f>
        <v>0</v>
      </c>
      <c r="J184" s="485">
        <f>ROUND('geg ll'!K35*IF('geg ll'!K77="ja",tab!$D$49,tab!$D$41+'geg ll'!K93*tab!$D$42),0)</f>
        <v>0</v>
      </c>
      <c r="K184" s="475"/>
      <c r="L184" s="482"/>
    </row>
    <row r="185" spans="2:12" x14ac:dyDescent="0.2">
      <c r="B185" s="480"/>
      <c r="C185" s="475"/>
      <c r="D185" s="429" t="s">
        <v>660</v>
      </c>
      <c r="E185" s="478"/>
      <c r="F185" s="485">
        <f>ROUND('geg ll'!G35*tab!$D$55,0)*5/12+ROUND('geg ll'!H35*tab!$E$55,0)*7/12</f>
        <v>0</v>
      </c>
      <c r="G185" s="485">
        <f>ROUND('geg ll'!H35*tab!$E$55,0)*5/12+ROUND('geg ll'!I35*tab!$E$55,0)*7/12</f>
        <v>0</v>
      </c>
      <c r="H185" s="485">
        <f>ROUND('geg ll'!I35*tab!$E$55,0)*5/12+ROUND('geg ll'!J35*tab!$E$55,0)*7/12</f>
        <v>0</v>
      </c>
      <c r="I185" s="485">
        <f>ROUND('geg ll'!J35*tab!$E$55,0)*5/12+ROUND('geg ll'!K35*tab!$E$55,0)*7/12</f>
        <v>0</v>
      </c>
      <c r="J185" s="485">
        <f>ROUND('geg ll'!K35*tab!$E$55,0)*5/12+ROUND('geg ll'!L35*tab!$E$55,0)*7/12</f>
        <v>0</v>
      </c>
      <c r="K185" s="475"/>
      <c r="L185" s="482"/>
    </row>
    <row r="186" spans="2:12" s="531" customFormat="1" x14ac:dyDescent="0.2">
      <c r="B186" s="538"/>
      <c r="C186" s="539"/>
      <c r="D186" s="533" t="s">
        <v>696</v>
      </c>
      <c r="E186" s="533"/>
      <c r="F186" s="537">
        <f>ROUND('geg ll'!G35*tab!D$55,2)</f>
        <v>0</v>
      </c>
      <c r="G186" s="537">
        <f>ROUND('geg ll'!H35*tab!$E$55,2)</f>
        <v>0</v>
      </c>
      <c r="H186" s="537">
        <f>ROUND('geg ll'!I35*tab!$E$55,2)</f>
        <v>0</v>
      </c>
      <c r="I186" s="537">
        <f>ROUND('geg ll'!J35*tab!$E$55,2)</f>
        <v>0</v>
      </c>
      <c r="J186" s="537">
        <f>ROUND('geg ll'!K35*tab!$E$55,2)</f>
        <v>0</v>
      </c>
      <c r="K186" s="539"/>
      <c r="L186" s="540"/>
    </row>
    <row r="187" spans="2:12" x14ac:dyDescent="0.2">
      <c r="B187" s="480"/>
      <c r="C187" s="475"/>
      <c r="D187" s="490" t="s">
        <v>661</v>
      </c>
      <c r="E187" s="478"/>
      <c r="F187" s="486">
        <f t="shared" ref="F187:J187" si="33">SUM(F184:F185)</f>
        <v>0</v>
      </c>
      <c r="G187" s="486">
        <f t="shared" si="33"/>
        <v>0</v>
      </c>
      <c r="H187" s="486">
        <f t="shared" si="33"/>
        <v>0</v>
      </c>
      <c r="I187" s="486">
        <f t="shared" si="33"/>
        <v>0</v>
      </c>
      <c r="J187" s="486">
        <f t="shared" si="33"/>
        <v>0</v>
      </c>
      <c r="K187" s="475"/>
      <c r="L187" s="482"/>
    </row>
    <row r="188" spans="2:12" x14ac:dyDescent="0.2">
      <c r="B188" s="480"/>
      <c r="C188" s="475"/>
      <c r="D188" s="474"/>
      <c r="E188" s="478"/>
      <c r="F188" s="479"/>
      <c r="G188" s="479"/>
      <c r="H188" s="479"/>
      <c r="I188" s="479"/>
      <c r="J188" s="479"/>
      <c r="K188" s="475"/>
      <c r="L188" s="482"/>
    </row>
    <row r="189" spans="2:12" x14ac:dyDescent="0.2">
      <c r="B189" s="480"/>
      <c r="C189" s="475"/>
      <c r="D189" s="472" t="s">
        <v>658</v>
      </c>
      <c r="E189" s="478"/>
      <c r="F189" s="485">
        <f>ROUND('geg ll'!G56*IF('geg ll'!G$77="ja",tab!$D$50,tab!$D$43+'geg ll'!G93*tab!$D$53),0)</f>
        <v>0</v>
      </c>
      <c r="G189" s="485">
        <f>ROUND('geg ll'!H56*IF('geg ll'!H$77="ja",tab!$D$50,tab!$D$43+'geg ll'!H93*tab!$D$53),0)</f>
        <v>0</v>
      </c>
      <c r="H189" s="485">
        <f>ROUND('geg ll'!I56*IF('geg ll'!I$77="ja",tab!$D$50,tab!$D$43+'geg ll'!I93*tab!$D$53),0)</f>
        <v>0</v>
      </c>
      <c r="I189" s="485">
        <f>ROUND('geg ll'!J56*IF('geg ll'!J$77="ja",tab!$D$50,tab!$D$43+'geg ll'!J93*tab!$D$53),0)</f>
        <v>0</v>
      </c>
      <c r="J189" s="485">
        <f>ROUND('geg ll'!K56*IF('geg ll'!K$77="ja",tab!$D$50,tab!$D$43+'geg ll'!K93*tab!$D$53),0)</f>
        <v>0</v>
      </c>
      <c r="K189" s="475"/>
      <c r="L189" s="482"/>
    </row>
    <row r="190" spans="2:12" x14ac:dyDescent="0.2">
      <c r="B190" s="480"/>
      <c r="C190" s="475"/>
      <c r="D190" s="471" t="s">
        <v>664</v>
      </c>
      <c r="E190" s="475"/>
      <c r="F190" s="485">
        <f>ROUND('geg ll'!G56*tab!$D$56*5/12+'geg ll'!H56*tab!$E$56*7/12,0)</f>
        <v>0</v>
      </c>
      <c r="G190" s="485">
        <f>ROUND('geg ll'!H56*tab!$E$56*5/12+'geg ll'!I56*tab!$E$56*7/12,0)</f>
        <v>0</v>
      </c>
      <c r="H190" s="485">
        <f>ROUND('geg ll'!I56*tab!$E$56*5/12+'geg ll'!J56*tab!$E$56*7/12,0)</f>
        <v>0</v>
      </c>
      <c r="I190" s="485">
        <f>ROUND('geg ll'!J56*tab!$E$56*5/12+'geg ll'!K56*tab!$E$56*7/12,0)</f>
        <v>0</v>
      </c>
      <c r="J190" s="485">
        <f>ROUND('geg ll'!K56*tab!$E$56*5/12+'geg ll'!L56*tab!$E$56*7/12,0)</f>
        <v>0</v>
      </c>
      <c r="K190" s="475"/>
      <c r="L190" s="482"/>
    </row>
    <row r="191" spans="2:12" s="531" customFormat="1" x14ac:dyDescent="0.2">
      <c r="B191" s="538"/>
      <c r="C191" s="539"/>
      <c r="D191" s="533" t="s">
        <v>697</v>
      </c>
      <c r="E191" s="539"/>
      <c r="F191" s="537">
        <f>ROUND('geg ll'!G56*tab!D$56,0)</f>
        <v>0</v>
      </c>
      <c r="G191" s="537">
        <f>ROUND('geg ll'!H56*tab!$E$56,0)</f>
        <v>0</v>
      </c>
      <c r="H191" s="537">
        <f>ROUND('geg ll'!I56*tab!$E$56,0)</f>
        <v>0</v>
      </c>
      <c r="I191" s="537">
        <f>ROUND('geg ll'!J56*tab!$E$56,0)</f>
        <v>0</v>
      </c>
      <c r="J191" s="537">
        <f>ROUND('geg ll'!K56*tab!$E$56,0)</f>
        <v>0</v>
      </c>
      <c r="K191" s="539"/>
      <c r="L191" s="540"/>
    </row>
    <row r="192" spans="2:12" x14ac:dyDescent="0.2">
      <c r="B192" s="480"/>
      <c r="C192" s="475"/>
      <c r="D192" s="484" t="s">
        <v>659</v>
      </c>
      <c r="E192" s="477"/>
      <c r="F192" s="486">
        <f t="shared" ref="F192:J192" si="34">SUM(F189:F190)</f>
        <v>0</v>
      </c>
      <c r="G192" s="486">
        <f t="shared" si="34"/>
        <v>0</v>
      </c>
      <c r="H192" s="486">
        <f t="shared" si="34"/>
        <v>0</v>
      </c>
      <c r="I192" s="486">
        <f t="shared" si="34"/>
        <v>0</v>
      </c>
      <c r="J192" s="486">
        <f t="shared" si="34"/>
        <v>0</v>
      </c>
      <c r="K192" s="475"/>
      <c r="L192" s="482"/>
    </row>
    <row r="193" spans="1:13" x14ac:dyDescent="0.2">
      <c r="B193" s="497"/>
      <c r="C193" s="495"/>
      <c r="D193" s="495"/>
      <c r="E193" s="495"/>
      <c r="F193" s="496"/>
      <c r="G193" s="496"/>
      <c r="H193" s="496"/>
      <c r="I193" s="496"/>
      <c r="J193" s="496"/>
      <c r="K193" s="495"/>
      <c r="L193" s="498"/>
    </row>
    <row r="194" spans="1:13" x14ac:dyDescent="0.2">
      <c r="B194" s="501"/>
      <c r="C194" s="501"/>
      <c r="D194" s="502" t="s">
        <v>666</v>
      </c>
      <c r="E194" s="503"/>
      <c r="F194" s="504"/>
      <c r="G194" s="504"/>
      <c r="H194" s="504"/>
      <c r="I194" s="504"/>
      <c r="J194" s="504"/>
      <c r="K194" s="501"/>
      <c r="L194" s="501"/>
    </row>
    <row r="195" spans="1:13" x14ac:dyDescent="0.2">
      <c r="B195" s="365"/>
      <c r="C195" s="365"/>
      <c r="D195" s="505" t="s">
        <v>404</v>
      </c>
      <c r="E195" s="505"/>
      <c r="F195" s="506">
        <f t="shared" ref="F195:J195" si="35">+F26+F37+F48+F59+F70+F81+F92+F103+F114+F129+F140+F151+F162+F173+F184</f>
        <v>1100203</v>
      </c>
      <c r="G195" s="506">
        <f t="shared" si="35"/>
        <v>1100203</v>
      </c>
      <c r="H195" s="506">
        <f t="shared" si="35"/>
        <v>1100203</v>
      </c>
      <c r="I195" s="506">
        <f t="shared" si="35"/>
        <v>1100203</v>
      </c>
      <c r="J195" s="506">
        <f t="shared" si="35"/>
        <v>1100203</v>
      </c>
      <c r="K195" s="365"/>
      <c r="L195" s="365"/>
    </row>
    <row r="196" spans="1:13" x14ac:dyDescent="0.2">
      <c r="B196" s="365"/>
      <c r="C196" s="365"/>
      <c r="D196" s="505" t="s">
        <v>660</v>
      </c>
      <c r="E196" s="505"/>
      <c r="F196" s="506">
        <f t="shared" ref="F196:J197" si="36">+F27+F38+F49+F60+F71+F82+F93+F104+F115+F130+F141+F152+F163+F174+F185</f>
        <v>268290</v>
      </c>
      <c r="G196" s="506">
        <f t="shared" si="36"/>
        <v>269940</v>
      </c>
      <c r="H196" s="506">
        <f t="shared" si="36"/>
        <v>269940</v>
      </c>
      <c r="I196" s="506">
        <f t="shared" si="36"/>
        <v>269940</v>
      </c>
      <c r="J196" s="506">
        <f t="shared" si="36"/>
        <v>269940</v>
      </c>
      <c r="K196" s="365"/>
      <c r="L196" s="365"/>
    </row>
    <row r="197" spans="1:13" s="531" customFormat="1" x14ac:dyDescent="0.2">
      <c r="B197" s="541"/>
      <c r="C197" s="541"/>
      <c r="D197" s="541" t="s">
        <v>696</v>
      </c>
      <c r="E197" s="541"/>
      <c r="F197" s="542">
        <f t="shared" si="36"/>
        <v>265980</v>
      </c>
      <c r="G197" s="542">
        <f t="shared" si="36"/>
        <v>269940</v>
      </c>
      <c r="H197" s="542">
        <f t="shared" si="36"/>
        <v>269940</v>
      </c>
      <c r="I197" s="542">
        <f t="shared" si="36"/>
        <v>269940</v>
      </c>
      <c r="J197" s="542">
        <f t="shared" si="36"/>
        <v>269940</v>
      </c>
      <c r="K197" s="541"/>
      <c r="L197" s="541"/>
    </row>
    <row r="198" spans="1:13" x14ac:dyDescent="0.2">
      <c r="B198" s="365"/>
      <c r="C198" s="365"/>
      <c r="D198" s="507" t="s">
        <v>661</v>
      </c>
      <c r="E198" s="505"/>
      <c r="F198" s="508">
        <f t="shared" ref="F198:J198" si="37">SUM(F195:F196)</f>
        <v>1368493</v>
      </c>
      <c r="G198" s="508">
        <f t="shared" si="37"/>
        <v>1370143</v>
      </c>
      <c r="H198" s="508">
        <f t="shared" si="37"/>
        <v>1370143</v>
      </c>
      <c r="I198" s="508">
        <f t="shared" si="37"/>
        <v>1370143</v>
      </c>
      <c r="J198" s="508">
        <f t="shared" si="37"/>
        <v>1370143</v>
      </c>
      <c r="K198" s="365"/>
      <c r="L198" s="365"/>
    </row>
    <row r="199" spans="1:13" x14ac:dyDescent="0.2">
      <c r="B199" s="365"/>
      <c r="C199" s="365"/>
      <c r="D199" s="507"/>
      <c r="E199" s="505"/>
      <c r="F199" s="509"/>
      <c r="G199" s="509"/>
      <c r="H199" s="509"/>
      <c r="I199" s="509"/>
      <c r="J199" s="509"/>
      <c r="K199" s="365"/>
      <c r="L199" s="365"/>
    </row>
    <row r="200" spans="1:13" x14ac:dyDescent="0.2">
      <c r="B200" s="365"/>
      <c r="C200" s="365"/>
      <c r="D200" s="510" t="s">
        <v>658</v>
      </c>
      <c r="E200" s="505"/>
      <c r="F200" s="506">
        <f t="shared" ref="F200:J200" si="38">+F31+F42+F53+F64+F75+F86+F97+F108+F119+F134+F145+F156+F167+F178+F189</f>
        <v>1967903</v>
      </c>
      <c r="G200" s="506">
        <f t="shared" si="38"/>
        <v>1967903</v>
      </c>
      <c r="H200" s="506">
        <f t="shared" si="38"/>
        <v>1967903</v>
      </c>
      <c r="I200" s="506">
        <f t="shared" si="38"/>
        <v>1967903</v>
      </c>
      <c r="J200" s="506">
        <f t="shared" si="38"/>
        <v>1967903</v>
      </c>
      <c r="K200" s="365"/>
      <c r="L200" s="365"/>
    </row>
    <row r="201" spans="1:13" x14ac:dyDescent="0.2">
      <c r="B201" s="365"/>
      <c r="C201" s="365"/>
      <c r="D201" s="510" t="s">
        <v>664</v>
      </c>
      <c r="E201" s="505"/>
      <c r="F201" s="506">
        <f t="shared" ref="F201:J202" si="39">+F32+F43+F54+F65+F76+F87+F98+F109+F120+F135+F146+F157+F168+F179+F190</f>
        <v>95143</v>
      </c>
      <c r="G201" s="506">
        <f t="shared" si="39"/>
        <v>96071</v>
      </c>
      <c r="H201" s="506">
        <f t="shared" si="39"/>
        <v>96071</v>
      </c>
      <c r="I201" s="506">
        <f t="shared" si="39"/>
        <v>96071</v>
      </c>
      <c r="J201" s="506">
        <f t="shared" si="39"/>
        <v>96071</v>
      </c>
      <c r="K201" s="365"/>
      <c r="L201" s="365"/>
    </row>
    <row r="202" spans="1:13" s="531" customFormat="1" x14ac:dyDescent="0.2">
      <c r="B202" s="541"/>
      <c r="C202" s="541"/>
      <c r="D202" s="541" t="s">
        <v>697</v>
      </c>
      <c r="E202" s="541"/>
      <c r="F202" s="542">
        <f t="shared" si="39"/>
        <v>94650.94</v>
      </c>
      <c r="G202" s="542">
        <f t="shared" si="39"/>
        <v>96070.959999999992</v>
      </c>
      <c r="H202" s="542">
        <f t="shared" si="39"/>
        <v>96070.959999999992</v>
      </c>
      <c r="I202" s="542">
        <f t="shared" si="39"/>
        <v>96070.959999999992</v>
      </c>
      <c r="J202" s="542">
        <f t="shared" si="39"/>
        <v>96070.959999999992</v>
      </c>
      <c r="K202" s="541"/>
      <c r="L202" s="541"/>
    </row>
    <row r="203" spans="1:13" x14ac:dyDescent="0.2">
      <c r="B203" s="365"/>
      <c r="C203" s="365"/>
      <c r="D203" s="507" t="s">
        <v>659</v>
      </c>
      <c r="E203" s="505"/>
      <c r="F203" s="508">
        <f t="shared" ref="F203:J203" si="40">SUM(F200:F201)</f>
        <v>2063046</v>
      </c>
      <c r="G203" s="508">
        <f t="shared" si="40"/>
        <v>2063974</v>
      </c>
      <c r="H203" s="508">
        <f t="shared" si="40"/>
        <v>2063974</v>
      </c>
      <c r="I203" s="508">
        <f t="shared" si="40"/>
        <v>2063974</v>
      </c>
      <c r="J203" s="508">
        <f t="shared" si="40"/>
        <v>2063974</v>
      </c>
      <c r="K203" s="365"/>
      <c r="L203" s="365"/>
    </row>
    <row r="204" spans="1:13" x14ac:dyDescent="0.2">
      <c r="B204" s="365"/>
      <c r="C204" s="365"/>
      <c r="D204" s="365"/>
      <c r="E204" s="365"/>
      <c r="F204" s="366"/>
      <c r="G204" s="366"/>
      <c r="H204" s="366"/>
      <c r="I204" s="366"/>
      <c r="J204" s="366"/>
      <c r="K204" s="365"/>
      <c r="L204" s="365"/>
    </row>
    <row r="205" spans="1:13" s="395" customFormat="1" x14ac:dyDescent="0.2">
      <c r="A205" s="365"/>
      <c r="B205" s="365"/>
      <c r="C205" s="365"/>
      <c r="D205" s="365"/>
      <c r="E205" s="365"/>
      <c r="F205" s="366"/>
      <c r="G205" s="366"/>
      <c r="H205" s="366"/>
      <c r="I205" s="366"/>
      <c r="J205" s="366"/>
      <c r="K205" s="365"/>
      <c r="L205" s="365"/>
      <c r="M205" s="365"/>
    </row>
    <row r="206" spans="1:13" s="395" customFormat="1" x14ac:dyDescent="0.2">
      <c r="A206" s="365"/>
      <c r="B206" s="365"/>
      <c r="C206" s="365"/>
      <c r="D206" s="365"/>
      <c r="E206" s="365"/>
      <c r="F206" s="366"/>
      <c r="G206" s="366"/>
      <c r="H206" s="366"/>
      <c r="I206" s="366"/>
      <c r="J206" s="366"/>
      <c r="K206" s="365"/>
      <c r="L206" s="365"/>
      <c r="M206" s="365"/>
    </row>
    <row r="207" spans="1:13" s="395" customFormat="1" x14ac:dyDescent="0.2">
      <c r="A207" s="365"/>
      <c r="B207" s="365"/>
      <c r="C207" s="365"/>
      <c r="D207" s="365"/>
      <c r="E207" s="365"/>
      <c r="F207" s="366"/>
      <c r="G207" s="366"/>
      <c r="H207" s="366"/>
      <c r="I207" s="366"/>
      <c r="J207" s="366"/>
      <c r="K207" s="365"/>
      <c r="L207" s="365"/>
      <c r="M207" s="365"/>
    </row>
    <row r="208" spans="1:13" s="395" customFormat="1" x14ac:dyDescent="0.2">
      <c r="A208" s="365"/>
      <c r="B208" s="365"/>
      <c r="C208" s="365"/>
      <c r="D208" s="365"/>
      <c r="E208" s="365"/>
      <c r="F208" s="366"/>
      <c r="G208" s="366"/>
      <c r="H208" s="366"/>
      <c r="I208" s="366"/>
      <c r="J208" s="366"/>
      <c r="K208" s="365"/>
      <c r="L208" s="365"/>
      <c r="M208" s="365"/>
    </row>
    <row r="209" spans="1:13" s="395" customFormat="1" x14ac:dyDescent="0.2">
      <c r="A209" s="365"/>
      <c r="B209" s="365"/>
      <c r="C209" s="365"/>
      <c r="D209" s="365"/>
      <c r="E209" s="365"/>
      <c r="F209" s="366"/>
      <c r="G209" s="366"/>
      <c r="H209" s="366"/>
      <c r="I209" s="366"/>
      <c r="J209" s="366"/>
      <c r="K209" s="365"/>
      <c r="L209" s="365"/>
      <c r="M209" s="365"/>
    </row>
    <row r="210" spans="1:13" s="395" customFormat="1" x14ac:dyDescent="0.2">
      <c r="A210" s="365"/>
      <c r="B210" s="365"/>
      <c r="C210" s="365"/>
      <c r="D210" s="365"/>
      <c r="E210" s="365"/>
      <c r="F210" s="366"/>
      <c r="G210" s="366"/>
      <c r="H210" s="366"/>
      <c r="I210" s="366"/>
      <c r="J210" s="366"/>
      <c r="K210" s="365"/>
      <c r="L210" s="365"/>
      <c r="M210" s="365"/>
    </row>
    <row r="211" spans="1:13" s="395" customFormat="1" x14ac:dyDescent="0.2">
      <c r="A211" s="365"/>
      <c r="B211" s="365"/>
      <c r="C211" s="365"/>
      <c r="D211" s="365"/>
      <c r="E211" s="365"/>
      <c r="F211" s="366"/>
      <c r="G211" s="366"/>
      <c r="H211" s="366"/>
      <c r="I211" s="366"/>
      <c r="J211" s="366"/>
      <c r="K211" s="365"/>
      <c r="L211" s="365"/>
      <c r="M211" s="365"/>
    </row>
    <row r="212" spans="1:13" s="395" customFormat="1" x14ac:dyDescent="0.2">
      <c r="A212" s="365"/>
      <c r="B212" s="365"/>
      <c r="C212" s="365"/>
      <c r="D212" s="365"/>
      <c r="E212" s="365"/>
      <c r="F212" s="366"/>
      <c r="G212" s="366"/>
      <c r="H212" s="366"/>
      <c r="I212" s="366"/>
      <c r="J212" s="366"/>
      <c r="K212" s="365"/>
      <c r="L212" s="365"/>
      <c r="M212" s="365"/>
    </row>
    <row r="213" spans="1:13" s="395" customFormat="1" x14ac:dyDescent="0.2">
      <c r="A213" s="365"/>
      <c r="B213" s="365"/>
      <c r="C213" s="365"/>
      <c r="D213" s="365"/>
      <c r="E213" s="365"/>
      <c r="F213" s="366"/>
      <c r="G213" s="366"/>
      <c r="H213" s="366"/>
      <c r="I213" s="366"/>
      <c r="J213" s="366"/>
      <c r="K213" s="365"/>
      <c r="L213" s="365"/>
      <c r="M213" s="365"/>
    </row>
    <row r="214" spans="1:13" s="395" customFormat="1" x14ac:dyDescent="0.2">
      <c r="A214" s="365"/>
      <c r="B214" s="365"/>
      <c r="C214" s="365"/>
      <c r="D214" s="365"/>
      <c r="E214" s="365"/>
      <c r="F214" s="366"/>
      <c r="G214" s="366"/>
      <c r="H214" s="366"/>
      <c r="I214" s="366"/>
      <c r="J214" s="366"/>
      <c r="K214" s="365"/>
      <c r="L214" s="365"/>
      <c r="M214" s="365"/>
    </row>
    <row r="215" spans="1:13" s="395" customFormat="1" x14ac:dyDescent="0.2">
      <c r="A215" s="365"/>
      <c r="B215" s="365"/>
      <c r="C215" s="365"/>
      <c r="D215" s="365"/>
      <c r="E215" s="365"/>
      <c r="F215" s="366"/>
      <c r="G215" s="366"/>
      <c r="H215" s="366"/>
      <c r="I215" s="366"/>
      <c r="J215" s="366"/>
      <c r="K215" s="365"/>
      <c r="L215" s="365"/>
      <c r="M215" s="365"/>
    </row>
    <row r="216" spans="1:13" s="395" customFormat="1" x14ac:dyDescent="0.2">
      <c r="A216" s="365"/>
      <c r="B216" s="365"/>
      <c r="C216" s="365"/>
      <c r="D216" s="365"/>
      <c r="E216" s="365"/>
      <c r="F216" s="366"/>
      <c r="G216" s="366"/>
      <c r="H216" s="366"/>
      <c r="I216" s="366"/>
      <c r="J216" s="366"/>
      <c r="K216" s="365"/>
      <c r="L216" s="365"/>
      <c r="M216" s="365"/>
    </row>
    <row r="217" spans="1:13" s="395" customFormat="1" x14ac:dyDescent="0.2">
      <c r="A217" s="365"/>
      <c r="B217" s="365"/>
      <c r="C217" s="365"/>
      <c r="D217" s="365"/>
      <c r="E217" s="365"/>
      <c r="F217" s="366"/>
      <c r="G217" s="366"/>
      <c r="H217" s="366"/>
      <c r="I217" s="366"/>
      <c r="J217" s="366"/>
      <c r="K217" s="365"/>
      <c r="L217" s="365"/>
      <c r="M217" s="365"/>
    </row>
    <row r="218" spans="1:13" s="395" customFormat="1" x14ac:dyDescent="0.2">
      <c r="A218" s="365"/>
      <c r="B218" s="365"/>
      <c r="C218" s="365"/>
      <c r="D218" s="365"/>
      <c r="E218" s="365"/>
      <c r="F218" s="366"/>
      <c r="G218" s="366"/>
      <c r="H218" s="366"/>
      <c r="I218" s="366"/>
      <c r="J218" s="366"/>
      <c r="K218" s="365"/>
      <c r="L218" s="365"/>
      <c r="M218" s="365"/>
    </row>
    <row r="219" spans="1:13" s="395" customFormat="1" x14ac:dyDescent="0.2">
      <c r="A219" s="365"/>
      <c r="B219" s="365"/>
      <c r="C219" s="365"/>
      <c r="D219" s="365"/>
      <c r="E219" s="365"/>
      <c r="F219" s="366"/>
      <c r="G219" s="366"/>
      <c r="H219" s="366"/>
      <c r="I219" s="366"/>
      <c r="J219" s="366"/>
      <c r="K219" s="365"/>
      <c r="L219" s="365"/>
      <c r="M219" s="365"/>
    </row>
    <row r="220" spans="1:13" s="395" customFormat="1" x14ac:dyDescent="0.2">
      <c r="A220" s="365"/>
      <c r="B220" s="365"/>
      <c r="C220" s="365"/>
      <c r="D220" s="365"/>
      <c r="E220" s="365"/>
      <c r="F220" s="366"/>
      <c r="G220" s="366"/>
      <c r="H220" s="366"/>
      <c r="I220" s="366"/>
      <c r="J220" s="366"/>
      <c r="K220" s="365"/>
      <c r="L220" s="365"/>
      <c r="M220" s="365"/>
    </row>
    <row r="221" spans="1:13" s="395" customFormat="1" x14ac:dyDescent="0.2">
      <c r="A221" s="365"/>
      <c r="B221" s="365"/>
      <c r="C221" s="365"/>
      <c r="D221" s="365"/>
      <c r="E221" s="365"/>
      <c r="F221" s="366"/>
      <c r="G221" s="366"/>
      <c r="H221" s="366"/>
      <c r="I221" s="366"/>
      <c r="J221" s="366"/>
      <c r="K221" s="365"/>
      <c r="L221" s="365"/>
      <c r="M221" s="365"/>
    </row>
    <row r="222" spans="1:13" s="395" customFormat="1" x14ac:dyDescent="0.2">
      <c r="A222" s="365"/>
      <c r="B222" s="365"/>
      <c r="C222" s="365"/>
      <c r="D222" s="365"/>
      <c r="E222" s="365"/>
      <c r="F222" s="366"/>
      <c r="G222" s="366"/>
      <c r="H222" s="366"/>
      <c r="I222" s="366"/>
      <c r="J222" s="366"/>
      <c r="K222" s="365"/>
      <c r="L222" s="365"/>
      <c r="M222" s="365"/>
    </row>
    <row r="223" spans="1:13" s="395" customFormat="1" x14ac:dyDescent="0.2">
      <c r="A223" s="365"/>
      <c r="B223" s="365"/>
      <c r="C223" s="365"/>
      <c r="D223" s="365"/>
      <c r="E223" s="365"/>
      <c r="F223" s="366"/>
      <c r="G223" s="366"/>
      <c r="H223" s="366"/>
      <c r="I223" s="366"/>
      <c r="J223" s="366"/>
      <c r="K223" s="365"/>
      <c r="L223" s="365"/>
      <c r="M223" s="365"/>
    </row>
    <row r="224" spans="1:13" s="395" customFormat="1" x14ac:dyDescent="0.2">
      <c r="A224" s="365"/>
      <c r="B224" s="365"/>
      <c r="C224" s="365"/>
      <c r="D224" s="365"/>
      <c r="E224" s="365"/>
      <c r="F224" s="366"/>
      <c r="G224" s="366"/>
      <c r="H224" s="366"/>
      <c r="I224" s="366"/>
      <c r="J224" s="366"/>
      <c r="K224" s="365"/>
      <c r="L224" s="365"/>
      <c r="M224" s="365"/>
    </row>
    <row r="225" spans="1:13" s="395" customFormat="1" x14ac:dyDescent="0.2">
      <c r="A225" s="365"/>
      <c r="B225" s="365"/>
      <c r="C225" s="365"/>
      <c r="D225" s="365"/>
      <c r="E225" s="365"/>
      <c r="F225" s="366"/>
      <c r="G225" s="366"/>
      <c r="H225" s="366"/>
      <c r="I225" s="366"/>
      <c r="J225" s="366"/>
      <c r="K225" s="365"/>
      <c r="L225" s="365"/>
      <c r="M225" s="365"/>
    </row>
    <row r="226" spans="1:13" s="395" customFormat="1" x14ac:dyDescent="0.2">
      <c r="A226" s="365"/>
      <c r="B226" s="365"/>
      <c r="C226" s="365"/>
      <c r="D226" s="365"/>
      <c r="E226" s="365"/>
      <c r="F226" s="366"/>
      <c r="G226" s="366"/>
      <c r="H226" s="366"/>
      <c r="I226" s="366"/>
      <c r="J226" s="366"/>
      <c r="K226" s="365"/>
      <c r="L226" s="365"/>
      <c r="M226" s="365"/>
    </row>
    <row r="227" spans="1:13" s="395" customFormat="1" x14ac:dyDescent="0.2">
      <c r="A227" s="365"/>
      <c r="B227" s="365"/>
      <c r="C227" s="365"/>
      <c r="D227" s="365"/>
      <c r="E227" s="365"/>
      <c r="F227" s="366"/>
      <c r="G227" s="366"/>
      <c r="H227" s="366"/>
      <c r="I227" s="366"/>
      <c r="J227" s="366"/>
      <c r="K227" s="365"/>
      <c r="L227" s="365"/>
      <c r="M227" s="365"/>
    </row>
    <row r="228" spans="1:13" s="395" customFormat="1" x14ac:dyDescent="0.2">
      <c r="A228" s="365"/>
      <c r="B228" s="365"/>
      <c r="C228" s="365"/>
      <c r="D228" s="365"/>
      <c r="E228" s="365"/>
      <c r="F228" s="366"/>
      <c r="G228" s="366"/>
      <c r="H228" s="366"/>
      <c r="I228" s="366"/>
      <c r="J228" s="366"/>
      <c r="K228" s="365"/>
      <c r="L228" s="365"/>
      <c r="M228" s="365"/>
    </row>
    <row r="229" spans="1:13" s="395" customFormat="1" x14ac:dyDescent="0.2">
      <c r="A229" s="365"/>
      <c r="B229" s="365"/>
      <c r="C229" s="365"/>
      <c r="D229" s="365"/>
      <c r="E229" s="365"/>
      <c r="F229" s="366"/>
      <c r="G229" s="366"/>
      <c r="H229" s="366"/>
      <c r="I229" s="366"/>
      <c r="J229" s="366"/>
      <c r="K229" s="365"/>
      <c r="L229" s="365"/>
      <c r="M229" s="365"/>
    </row>
    <row r="230" spans="1:13" s="395" customFormat="1" x14ac:dyDescent="0.2">
      <c r="A230" s="365"/>
      <c r="B230" s="365"/>
      <c r="C230" s="365"/>
      <c r="D230" s="365"/>
      <c r="E230" s="365"/>
      <c r="F230" s="366"/>
      <c r="G230" s="366"/>
      <c r="H230" s="366"/>
      <c r="I230" s="366"/>
      <c r="J230" s="366"/>
      <c r="K230" s="365"/>
      <c r="L230" s="365"/>
      <c r="M230" s="365"/>
    </row>
    <row r="231" spans="1:13" s="395" customFormat="1" x14ac:dyDescent="0.2">
      <c r="A231" s="365"/>
      <c r="B231" s="365"/>
      <c r="C231" s="365"/>
      <c r="D231" s="365"/>
      <c r="E231" s="365"/>
      <c r="F231" s="366"/>
      <c r="G231" s="366"/>
      <c r="H231" s="366"/>
      <c r="I231" s="366"/>
      <c r="J231" s="366"/>
      <c r="K231" s="365"/>
      <c r="L231" s="365"/>
      <c r="M231" s="365"/>
    </row>
    <row r="232" spans="1:13" s="395" customFormat="1" x14ac:dyDescent="0.2">
      <c r="A232" s="365"/>
      <c r="B232" s="365"/>
      <c r="C232" s="365"/>
      <c r="D232" s="365"/>
      <c r="E232" s="365"/>
      <c r="F232" s="366"/>
      <c r="G232" s="366"/>
      <c r="H232" s="366"/>
      <c r="I232" s="366"/>
      <c r="J232" s="366"/>
      <c r="K232" s="365"/>
      <c r="L232" s="365"/>
      <c r="M232" s="365"/>
    </row>
    <row r="233" spans="1:13" s="395" customFormat="1" x14ac:dyDescent="0.2">
      <c r="A233" s="365"/>
      <c r="B233" s="365"/>
      <c r="C233" s="365"/>
      <c r="D233" s="365"/>
      <c r="E233" s="365"/>
      <c r="F233" s="366"/>
      <c r="G233" s="366"/>
      <c r="H233" s="366"/>
      <c r="I233" s="366"/>
      <c r="J233" s="366"/>
      <c r="K233" s="365"/>
      <c r="L233" s="365"/>
      <c r="M233" s="365"/>
    </row>
    <row r="234" spans="1:13" s="395" customFormat="1" x14ac:dyDescent="0.2">
      <c r="A234" s="365"/>
      <c r="B234" s="365"/>
      <c r="C234" s="365"/>
      <c r="D234" s="365"/>
      <c r="E234" s="365"/>
      <c r="F234" s="366"/>
      <c r="G234" s="366"/>
      <c r="H234" s="366"/>
      <c r="I234" s="366"/>
      <c r="J234" s="366"/>
      <c r="K234" s="365"/>
      <c r="L234" s="365"/>
      <c r="M234" s="365"/>
    </row>
    <row r="235" spans="1:13" s="395" customFormat="1" x14ac:dyDescent="0.2">
      <c r="A235" s="365"/>
      <c r="B235" s="365"/>
      <c r="C235" s="365"/>
      <c r="D235" s="365"/>
      <c r="E235" s="365"/>
      <c r="F235" s="366"/>
      <c r="G235" s="366"/>
      <c r="H235" s="366"/>
      <c r="I235" s="366"/>
      <c r="J235" s="366"/>
      <c r="K235" s="365"/>
      <c r="L235" s="365"/>
      <c r="M235" s="365"/>
    </row>
    <row r="236" spans="1:13" s="395" customFormat="1" x14ac:dyDescent="0.2">
      <c r="A236" s="365"/>
      <c r="B236" s="365"/>
      <c r="C236" s="365"/>
      <c r="D236" s="365"/>
      <c r="E236" s="365"/>
      <c r="F236" s="366"/>
      <c r="G236" s="366"/>
      <c r="H236" s="366"/>
      <c r="I236" s="366"/>
      <c r="J236" s="366"/>
      <c r="K236" s="365"/>
      <c r="L236" s="365"/>
      <c r="M236" s="365"/>
    </row>
    <row r="237" spans="1:13" s="395" customFormat="1" x14ac:dyDescent="0.2">
      <c r="A237" s="365"/>
      <c r="B237" s="365"/>
      <c r="C237" s="365"/>
      <c r="D237" s="365"/>
      <c r="E237" s="365"/>
      <c r="F237" s="366"/>
      <c r="G237" s="366"/>
      <c r="H237" s="366"/>
      <c r="I237" s="366"/>
      <c r="J237" s="366"/>
      <c r="K237" s="365"/>
      <c r="L237" s="365"/>
      <c r="M237" s="365"/>
    </row>
    <row r="238" spans="1:13" s="395" customFormat="1" x14ac:dyDescent="0.2">
      <c r="A238" s="365"/>
      <c r="B238" s="365"/>
      <c r="C238" s="365"/>
      <c r="D238" s="365"/>
      <c r="E238" s="365"/>
      <c r="F238" s="366"/>
      <c r="G238" s="366"/>
      <c r="H238" s="366"/>
      <c r="I238" s="366"/>
      <c r="J238" s="366"/>
      <c r="K238" s="365"/>
      <c r="L238" s="365"/>
      <c r="M238" s="365"/>
    </row>
    <row r="239" spans="1:13" s="395" customFormat="1" x14ac:dyDescent="0.2">
      <c r="A239" s="365"/>
      <c r="B239" s="365"/>
      <c r="C239" s="365"/>
      <c r="D239" s="365"/>
      <c r="E239" s="365"/>
      <c r="F239" s="366"/>
      <c r="G239" s="366"/>
      <c r="H239" s="366"/>
      <c r="I239" s="366"/>
      <c r="J239" s="366"/>
      <c r="K239" s="365"/>
      <c r="L239" s="365"/>
      <c r="M239" s="365"/>
    </row>
    <row r="240" spans="1:13" s="395" customFormat="1" x14ac:dyDescent="0.2">
      <c r="A240" s="365"/>
      <c r="B240" s="365"/>
      <c r="C240" s="365"/>
      <c r="D240" s="365"/>
      <c r="E240" s="365"/>
      <c r="F240" s="366"/>
      <c r="G240" s="366"/>
      <c r="H240" s="366"/>
      <c r="I240" s="366"/>
      <c r="J240" s="366"/>
      <c r="K240" s="365"/>
      <c r="L240" s="365"/>
      <c r="M240" s="365"/>
    </row>
    <row r="241" spans="1:13" s="395" customFormat="1" x14ac:dyDescent="0.2">
      <c r="A241" s="365"/>
      <c r="B241" s="365"/>
      <c r="C241" s="365"/>
      <c r="D241" s="365"/>
      <c r="E241" s="365"/>
      <c r="F241" s="366"/>
      <c r="G241" s="366"/>
      <c r="H241" s="366"/>
      <c r="I241" s="366"/>
      <c r="J241" s="366"/>
      <c r="K241" s="365"/>
      <c r="L241" s="365"/>
      <c r="M241" s="365"/>
    </row>
    <row r="242" spans="1:13" s="395" customFormat="1" x14ac:dyDescent="0.2">
      <c r="A242" s="365"/>
      <c r="B242" s="365"/>
      <c r="C242" s="365"/>
      <c r="D242" s="365"/>
      <c r="E242" s="365"/>
      <c r="F242" s="366"/>
      <c r="G242" s="366"/>
      <c r="H242" s="366"/>
      <c r="I242" s="366"/>
      <c r="J242" s="366"/>
      <c r="K242" s="365"/>
      <c r="L242" s="365"/>
      <c r="M242" s="365"/>
    </row>
    <row r="243" spans="1:13" s="395" customFormat="1" x14ac:dyDescent="0.2">
      <c r="A243" s="365"/>
      <c r="B243" s="365"/>
      <c r="C243" s="365"/>
      <c r="D243" s="365"/>
      <c r="E243" s="365"/>
      <c r="F243" s="366"/>
      <c r="G243" s="366"/>
      <c r="H243" s="366"/>
      <c r="I243" s="366"/>
      <c r="J243" s="366"/>
      <c r="K243" s="365"/>
      <c r="L243" s="365"/>
      <c r="M243" s="365"/>
    </row>
    <row r="244" spans="1:13" s="395" customFormat="1" x14ac:dyDescent="0.2">
      <c r="A244" s="365"/>
      <c r="B244" s="365"/>
      <c r="C244" s="365"/>
      <c r="D244" s="365"/>
      <c r="E244" s="365"/>
      <c r="F244" s="366"/>
      <c r="G244" s="366"/>
      <c r="H244" s="366"/>
      <c r="I244" s="366"/>
      <c r="J244" s="366"/>
      <c r="K244" s="365"/>
      <c r="L244" s="365"/>
      <c r="M244" s="365"/>
    </row>
    <row r="245" spans="1:13" s="395" customFormat="1" x14ac:dyDescent="0.2">
      <c r="A245" s="365"/>
      <c r="B245" s="365"/>
      <c r="C245" s="365"/>
      <c r="D245" s="365"/>
      <c r="E245" s="365"/>
      <c r="F245" s="366"/>
      <c r="G245" s="366"/>
      <c r="H245" s="366"/>
      <c r="I245" s="366"/>
      <c r="J245" s="366"/>
      <c r="K245" s="365"/>
      <c r="L245" s="365"/>
      <c r="M245" s="365"/>
    </row>
    <row r="246" spans="1:13" s="395" customFormat="1" x14ac:dyDescent="0.2">
      <c r="A246" s="365"/>
      <c r="B246" s="365"/>
      <c r="C246" s="365"/>
      <c r="D246" s="365"/>
      <c r="E246" s="365"/>
      <c r="F246" s="366"/>
      <c r="G246" s="366"/>
      <c r="H246" s="366"/>
      <c r="I246" s="366"/>
      <c r="J246" s="366"/>
      <c r="K246" s="365"/>
      <c r="L246" s="365"/>
      <c r="M246" s="365"/>
    </row>
    <row r="247" spans="1:13" s="395" customFormat="1" x14ac:dyDescent="0.2">
      <c r="A247" s="365"/>
      <c r="B247" s="365"/>
      <c r="C247" s="365"/>
      <c r="D247" s="365"/>
      <c r="E247" s="365"/>
      <c r="F247" s="366"/>
      <c r="G247" s="366"/>
      <c r="H247" s="366"/>
      <c r="I247" s="366"/>
      <c r="J247" s="366"/>
      <c r="K247" s="365"/>
      <c r="L247" s="365"/>
      <c r="M247" s="365"/>
    </row>
    <row r="248" spans="1:13" s="500" customFormat="1" x14ac:dyDescent="0.2">
      <c r="A248" s="499"/>
      <c r="B248" s="499"/>
      <c r="C248" s="499"/>
      <c r="D248" s="499"/>
      <c r="E248" s="499"/>
      <c r="F248" s="499"/>
      <c r="G248" s="499"/>
      <c r="H248" s="499"/>
      <c r="I248" s="499"/>
      <c r="J248" s="499"/>
      <c r="K248" s="499"/>
      <c r="L248" s="499"/>
      <c r="M248" s="499"/>
    </row>
    <row r="249" spans="1:13" s="395" customFormat="1" x14ac:dyDescent="0.2">
      <c r="A249" s="365"/>
      <c r="B249" s="365"/>
      <c r="C249" s="365"/>
      <c r="D249" s="365"/>
      <c r="E249" s="365"/>
      <c r="F249" s="366"/>
      <c r="G249" s="366"/>
      <c r="H249" s="366"/>
      <c r="I249" s="366"/>
      <c r="J249" s="366"/>
      <c r="K249" s="365"/>
      <c r="L249" s="365"/>
      <c r="M249" s="365"/>
    </row>
    <row r="250" spans="1:13" s="395" customFormat="1" x14ac:dyDescent="0.2">
      <c r="A250" s="365"/>
      <c r="B250" s="365"/>
      <c r="C250" s="365"/>
      <c r="D250" s="365"/>
      <c r="E250" s="365"/>
      <c r="F250" s="366"/>
      <c r="G250" s="366"/>
      <c r="H250" s="366"/>
      <c r="I250" s="366"/>
      <c r="J250" s="366"/>
      <c r="K250" s="365"/>
      <c r="L250" s="365"/>
      <c r="M250" s="365"/>
    </row>
    <row r="251" spans="1:13" s="395" customFormat="1" x14ac:dyDescent="0.2">
      <c r="A251" s="365"/>
      <c r="B251" s="365"/>
      <c r="C251" s="365"/>
      <c r="D251" s="365"/>
      <c r="E251" s="365"/>
      <c r="F251" s="366"/>
      <c r="G251" s="366"/>
      <c r="H251" s="366"/>
      <c r="I251" s="366"/>
      <c r="J251" s="366"/>
      <c r="K251" s="365"/>
      <c r="L251" s="365"/>
      <c r="M251" s="365"/>
    </row>
    <row r="252" spans="1:13" s="395" customFormat="1" x14ac:dyDescent="0.2">
      <c r="A252" s="365"/>
      <c r="B252" s="365"/>
      <c r="C252" s="365"/>
      <c r="D252" s="365"/>
      <c r="E252" s="365"/>
      <c r="F252" s="366"/>
      <c r="G252" s="366"/>
      <c r="H252" s="366"/>
      <c r="I252" s="366"/>
      <c r="J252" s="366"/>
      <c r="K252" s="365"/>
      <c r="L252" s="365"/>
      <c r="M252" s="365"/>
    </row>
    <row r="253" spans="1:13" s="500" customFormat="1" x14ac:dyDescent="0.2">
      <c r="A253" s="499"/>
      <c r="B253" s="499"/>
      <c r="C253" s="499"/>
      <c r="D253" s="499"/>
      <c r="E253" s="499"/>
      <c r="F253" s="499"/>
      <c r="G253" s="499"/>
      <c r="H253" s="499"/>
      <c r="I253" s="499"/>
      <c r="J253" s="499"/>
      <c r="K253" s="499"/>
      <c r="L253" s="499"/>
      <c r="M253" s="499"/>
    </row>
    <row r="254" spans="1:13" s="395" customFormat="1" x14ac:dyDescent="0.2">
      <c r="A254" s="365"/>
      <c r="B254" s="365"/>
      <c r="C254" s="365"/>
      <c r="D254" s="365"/>
      <c r="E254" s="365"/>
      <c r="F254" s="366"/>
      <c r="G254" s="366"/>
      <c r="H254" s="366"/>
      <c r="I254" s="366"/>
      <c r="J254" s="366"/>
      <c r="K254" s="365"/>
      <c r="L254" s="365"/>
      <c r="M254" s="365"/>
    </row>
    <row r="255" spans="1:13" s="395" customFormat="1" x14ac:dyDescent="0.2">
      <c r="A255" s="365"/>
      <c r="B255" s="365"/>
      <c r="C255" s="365"/>
      <c r="D255" s="365"/>
      <c r="E255" s="365"/>
      <c r="F255" s="366"/>
      <c r="G255" s="366"/>
      <c r="H255" s="366"/>
      <c r="I255" s="366"/>
      <c r="J255" s="366"/>
      <c r="K255" s="365"/>
      <c r="L255" s="365"/>
      <c r="M255" s="365"/>
    </row>
    <row r="256" spans="1:13" s="395" customFormat="1" x14ac:dyDescent="0.2">
      <c r="A256" s="365"/>
      <c r="B256" s="365"/>
      <c r="C256" s="365"/>
      <c r="D256" s="365"/>
      <c r="E256" s="365"/>
      <c r="F256" s="366"/>
      <c r="G256" s="366"/>
      <c r="H256" s="366"/>
      <c r="I256" s="366"/>
      <c r="J256" s="366"/>
      <c r="K256" s="365"/>
      <c r="L256" s="365"/>
      <c r="M256" s="365"/>
    </row>
    <row r="266" s="197" customFormat="1" x14ac:dyDescent="0.2"/>
    <row r="272" s="197" customFormat="1" x14ac:dyDescent="0.2"/>
    <row r="278" s="197" customFormat="1" x14ac:dyDescent="0.2"/>
    <row r="284" s="197" customFormat="1" x14ac:dyDescent="0.2"/>
    <row r="290" s="197" customFormat="1" x14ac:dyDescent="0.2"/>
    <row r="296" s="197" customFormat="1" x14ac:dyDescent="0.2"/>
    <row r="309" s="197" customFormat="1" x14ac:dyDescent="0.2"/>
    <row r="315" s="197" customFormat="1" x14ac:dyDescent="0.2"/>
    <row r="321" s="197" customFormat="1" x14ac:dyDescent="0.2"/>
    <row r="327" s="197" customFormat="1" x14ac:dyDescent="0.2"/>
    <row r="333" s="197" customFormat="1" x14ac:dyDescent="0.2"/>
    <row r="339" s="197" customFormat="1" x14ac:dyDescent="0.2"/>
  </sheetData>
  <sheetProtection algorithmName="SHA-512" hashValue="GW1wcsdNG962Dq9PWL1EQPmTo6/Eo2E3c5ggIb3T5hEXMhxARbhCzo2XwS4lodbyfgV0MCRdyMemBZCm33cjFQ==" saltValue="WWbbYCPh9wQlBMfIx8xovw==" spinCount="100000" sheet="1" objects="1" scenarios="1"/>
  <hyperlinks>
    <hyperlink ref="I5" r:id="rId1"/>
  </hyperlinks>
  <pageMargins left="0.7" right="0.7" top="0.75" bottom="0.75" header="0.3" footer="0.3"/>
  <pageSetup paperSize="9" scale="48" orientation="portrait" r:id="rId2"/>
  <headerFooter>
    <oddHeader>&amp;L&amp;"Arial,Vet"&amp;F&amp;R&amp;"Arial,Vet"&amp;A</oddHeader>
    <oddFooter>&amp;L&amp;"Arial,Vet"keizer / goedgart&amp;C&amp;"Arial,Vet"pagina &amp;P&amp;R&amp;"Arial,Vet"
&amp;D</oddFooter>
  </headerFooter>
  <rowBreaks count="1" manualBreakCount="1">
    <brk id="123" min="1" max="13" man="1"/>
  </rowBreaks>
  <colBreaks count="1" manualBreakCount="1">
    <brk id="12" max="1048575" man="1"/>
  </colBreaks>
  <drawing r:id="rId3"/>
  <legacyDrawing r:id="rId4"/>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K215"/>
  <sheetViews>
    <sheetView zoomScale="85" zoomScaleNormal="85" workbookViewId="0">
      <selection activeCell="B2" sqref="B2"/>
    </sheetView>
  </sheetViews>
  <sheetFormatPr defaultColWidth="9.140625" defaultRowHeight="12.75" x14ac:dyDescent="0.2"/>
  <cols>
    <col min="1" max="1" width="3.7109375" style="128" customWidth="1"/>
    <col min="2" max="3" width="2.7109375" style="128" customWidth="1"/>
    <col min="4" max="4" width="4.5703125" style="129" customWidth="1"/>
    <col min="5" max="5" width="25.7109375" style="129" customWidth="1"/>
    <col min="6" max="6" width="6.85546875" style="130" customWidth="1"/>
    <col min="7" max="11" width="8.7109375" style="131" customWidth="1"/>
    <col min="12" max="12" width="1.7109375" style="131" customWidth="1"/>
    <col min="13" max="17" width="12.7109375" style="128" customWidth="1"/>
    <col min="18" max="18" width="1.7109375" style="131" customWidth="1"/>
    <col min="19" max="23" width="12.7109375" style="128" customWidth="1"/>
    <col min="24" max="24" width="1.7109375" style="131" customWidth="1"/>
    <col min="25" max="29" width="12.7109375" style="128" customWidth="1"/>
    <col min="30" max="30" width="1.7109375" style="131" customWidth="1"/>
    <col min="31" max="35" width="12.7109375" style="128" customWidth="1"/>
    <col min="36" max="37" width="2.7109375" style="128" customWidth="1"/>
    <col min="38" max="16384" width="9.140625" style="128"/>
  </cols>
  <sheetData>
    <row r="2" spans="2:37" x14ac:dyDescent="0.2">
      <c r="B2" s="80"/>
      <c r="C2" s="81"/>
      <c r="D2" s="145"/>
      <c r="E2" s="145"/>
      <c r="F2" s="146"/>
      <c r="G2" s="82"/>
      <c r="H2" s="82"/>
      <c r="I2" s="82"/>
      <c r="J2" s="82"/>
      <c r="K2" s="546"/>
      <c r="L2" s="82"/>
      <c r="M2" s="81"/>
      <c r="N2" s="81"/>
      <c r="O2" s="81"/>
      <c r="P2" s="81"/>
      <c r="Q2" s="1364"/>
      <c r="R2" s="82"/>
      <c r="S2" s="81"/>
      <c r="T2" s="81"/>
      <c r="U2" s="81"/>
      <c r="V2" s="81"/>
      <c r="W2" s="1364"/>
      <c r="X2" s="82"/>
      <c r="Y2" s="81"/>
      <c r="Z2" s="81"/>
      <c r="AA2" s="81"/>
      <c r="AB2" s="81"/>
      <c r="AC2" s="1364"/>
      <c r="AD2" s="82"/>
      <c r="AE2" s="81"/>
      <c r="AF2" s="81"/>
      <c r="AG2" s="81"/>
      <c r="AH2" s="81"/>
      <c r="AI2" s="1364"/>
      <c r="AJ2" s="81"/>
      <c r="AK2" s="83"/>
    </row>
    <row r="3" spans="2:37" x14ac:dyDescent="0.2">
      <c r="B3" s="84"/>
      <c r="C3" s="85"/>
      <c r="D3" s="139"/>
      <c r="E3" s="139"/>
      <c r="F3" s="140"/>
      <c r="G3" s="78"/>
      <c r="H3" s="78"/>
      <c r="I3" s="78"/>
      <c r="J3" s="78"/>
      <c r="K3" s="78"/>
      <c r="L3" s="78"/>
      <c r="M3" s="85"/>
      <c r="N3" s="85"/>
      <c r="O3" s="85"/>
      <c r="P3" s="85"/>
      <c r="Q3" s="85"/>
      <c r="R3" s="78"/>
      <c r="S3" s="85"/>
      <c r="T3" s="85"/>
      <c r="U3" s="85"/>
      <c r="V3" s="85"/>
      <c r="W3" s="85"/>
      <c r="X3" s="78"/>
      <c r="Y3" s="85"/>
      <c r="Z3" s="85"/>
      <c r="AA3" s="85"/>
      <c r="AB3" s="85"/>
      <c r="AC3" s="85"/>
      <c r="AD3" s="78"/>
      <c r="AE3" s="85"/>
      <c r="AF3" s="85"/>
      <c r="AG3" s="85"/>
      <c r="AH3" s="85"/>
      <c r="AI3" s="85"/>
      <c r="AJ3" s="85"/>
      <c r="AK3" s="86"/>
    </row>
    <row r="4" spans="2:37" s="10" customFormat="1" ht="18.75" x14ac:dyDescent="0.3">
      <c r="B4" s="147"/>
      <c r="C4" s="154" t="s">
        <v>429</v>
      </c>
      <c r="D4" s="96"/>
      <c r="E4" s="66"/>
      <c r="F4" s="141"/>
      <c r="G4" s="95"/>
      <c r="H4" s="95"/>
      <c r="I4" s="95"/>
      <c r="J4" s="95"/>
      <c r="K4" s="95"/>
      <c r="L4" s="95"/>
      <c r="M4" s="66"/>
      <c r="N4" s="66"/>
      <c r="O4" s="66"/>
      <c r="P4" s="66"/>
      <c r="Q4" s="66"/>
      <c r="R4" s="95"/>
      <c r="S4" s="66"/>
      <c r="T4" s="66"/>
      <c r="U4" s="66"/>
      <c r="V4" s="66"/>
      <c r="W4" s="66"/>
      <c r="X4" s="95"/>
      <c r="Y4" s="66"/>
      <c r="Z4" s="66"/>
      <c r="AA4" s="66"/>
      <c r="AB4" s="66"/>
      <c r="AC4" s="66"/>
      <c r="AD4" s="95"/>
      <c r="AE4" s="66"/>
      <c r="AF4" s="66"/>
      <c r="AG4" s="66"/>
      <c r="AH4" s="66"/>
      <c r="AI4" s="66"/>
      <c r="AJ4" s="66"/>
      <c r="AK4" s="97"/>
    </row>
    <row r="5" spans="2:37" s="132" customFormat="1" x14ac:dyDescent="0.2">
      <c r="B5" s="88"/>
      <c r="C5" s="72" t="s">
        <v>430</v>
      </c>
      <c r="D5" s="142"/>
      <c r="E5" s="65"/>
      <c r="F5" s="143"/>
      <c r="G5" s="144"/>
      <c r="H5" s="144"/>
      <c r="I5" s="144"/>
      <c r="J5" s="144"/>
      <c r="K5" s="144"/>
      <c r="L5" s="144"/>
      <c r="M5" s="65"/>
      <c r="N5" s="65"/>
      <c r="O5" s="65"/>
      <c r="P5" s="65"/>
      <c r="Q5" s="65"/>
      <c r="R5" s="144"/>
      <c r="S5" s="65"/>
      <c r="T5" s="65"/>
      <c r="U5" s="65"/>
      <c r="V5" s="65"/>
      <c r="W5" s="65"/>
      <c r="X5" s="144"/>
      <c r="Y5" s="65"/>
      <c r="Z5" s="65"/>
      <c r="AA5" s="65"/>
      <c r="AB5" s="65"/>
      <c r="AC5" s="65"/>
      <c r="AD5" s="144"/>
      <c r="AE5" s="65"/>
      <c r="AF5" s="65"/>
      <c r="AG5" s="65"/>
      <c r="AH5" s="65"/>
      <c r="AI5" s="65"/>
      <c r="AJ5" s="65"/>
      <c r="AK5" s="99"/>
    </row>
    <row r="6" spans="2:37" s="132" customFormat="1" x14ac:dyDescent="0.2">
      <c r="B6" s="88"/>
      <c r="C6" s="142"/>
      <c r="D6" s="142"/>
      <c r="E6" s="65"/>
      <c r="F6" s="143"/>
      <c r="G6" s="144"/>
      <c r="H6" s="144"/>
      <c r="I6" s="144"/>
      <c r="J6" s="144"/>
      <c r="K6" s="144"/>
      <c r="L6" s="144"/>
      <c r="M6" s="65"/>
      <c r="N6" s="65"/>
      <c r="O6" s="65"/>
      <c r="P6" s="65"/>
      <c r="Q6" s="65"/>
      <c r="R6" s="144"/>
      <c r="S6" s="65"/>
      <c r="T6" s="65"/>
      <c r="U6" s="65"/>
      <c r="V6" s="65"/>
      <c r="W6" s="65"/>
      <c r="X6" s="144"/>
      <c r="Y6" s="65"/>
      <c r="Z6" s="65"/>
      <c r="AA6" s="65"/>
      <c r="AB6" s="65"/>
      <c r="AC6" s="65"/>
      <c r="AD6" s="144"/>
      <c r="AE6" s="65"/>
      <c r="AF6" s="65"/>
      <c r="AG6" s="65"/>
      <c r="AH6" s="65"/>
      <c r="AI6" s="65"/>
      <c r="AJ6" s="65"/>
      <c r="AK6" s="99"/>
    </row>
    <row r="7" spans="2:37" s="132" customFormat="1" x14ac:dyDescent="0.2">
      <c r="B7" s="88"/>
      <c r="C7" s="142"/>
      <c r="D7" s="142"/>
      <c r="E7" s="65"/>
      <c r="F7" s="143"/>
      <c r="G7" s="144"/>
      <c r="H7" s="144"/>
      <c r="I7" s="144"/>
      <c r="J7" s="144"/>
      <c r="K7" s="144"/>
      <c r="L7" s="144"/>
      <c r="M7" s="65"/>
      <c r="N7" s="65"/>
      <c r="O7" s="65"/>
      <c r="P7" s="65"/>
      <c r="Q7" s="65"/>
      <c r="R7" s="144"/>
      <c r="S7" s="65"/>
      <c r="T7" s="65"/>
      <c r="U7" s="65"/>
      <c r="V7" s="65"/>
      <c r="W7" s="65"/>
      <c r="X7" s="144"/>
      <c r="Y7" s="65"/>
      <c r="Z7" s="65"/>
      <c r="AA7" s="65"/>
      <c r="AB7" s="65"/>
      <c r="AC7" s="65"/>
      <c r="AD7" s="144"/>
      <c r="AE7" s="65"/>
      <c r="AF7" s="65"/>
      <c r="AG7" s="65"/>
      <c r="AH7" s="65"/>
      <c r="AI7" s="65"/>
      <c r="AJ7" s="65"/>
      <c r="AK7" s="99"/>
    </row>
    <row r="8" spans="2:37" x14ac:dyDescent="0.2">
      <c r="B8" s="84"/>
      <c r="C8" s="85"/>
      <c r="D8" s="139"/>
      <c r="E8" s="155" t="s">
        <v>431</v>
      </c>
      <c r="F8" s="156" t="s">
        <v>432</v>
      </c>
      <c r="G8" s="158" t="s">
        <v>433</v>
      </c>
      <c r="H8" s="157"/>
      <c r="I8" s="157"/>
      <c r="J8" s="157"/>
      <c r="K8" s="157"/>
      <c r="L8" s="157"/>
      <c r="M8" s="159" t="s">
        <v>434</v>
      </c>
      <c r="N8" s="160"/>
      <c r="O8" s="160"/>
      <c r="P8" s="160"/>
      <c r="Q8" s="160"/>
      <c r="R8" s="157"/>
      <c r="S8" s="159" t="s">
        <v>435</v>
      </c>
      <c r="T8" s="160"/>
      <c r="U8" s="160"/>
      <c r="V8" s="160"/>
      <c r="W8" s="160"/>
      <c r="X8" s="157"/>
      <c r="Y8" s="159" t="s">
        <v>436</v>
      </c>
      <c r="Z8" s="160"/>
      <c r="AA8" s="160"/>
      <c r="AB8" s="160"/>
      <c r="AC8" s="160"/>
      <c r="AD8" s="157"/>
      <c r="AE8" s="159" t="s">
        <v>437</v>
      </c>
      <c r="AF8" s="160"/>
      <c r="AG8" s="85"/>
      <c r="AH8" s="85"/>
      <c r="AI8" s="85"/>
      <c r="AJ8" s="85"/>
      <c r="AK8" s="86"/>
    </row>
    <row r="9" spans="2:37" s="11" customFormat="1" x14ac:dyDescent="0.2">
      <c r="B9" s="70"/>
      <c r="C9" s="64"/>
      <c r="D9" s="72"/>
      <c r="E9" s="161"/>
      <c r="F9" s="162"/>
      <c r="G9" s="161" t="s">
        <v>438</v>
      </c>
      <c r="H9" s="163"/>
      <c r="I9" s="163"/>
      <c r="J9" s="163"/>
      <c r="K9" s="163"/>
      <c r="L9" s="163"/>
      <c r="M9" s="127"/>
      <c r="N9" s="127"/>
      <c r="O9" s="127"/>
      <c r="P9" s="127"/>
      <c r="Q9" s="127"/>
      <c r="R9" s="163"/>
      <c r="S9" s="127"/>
      <c r="T9" s="127"/>
      <c r="U9" s="127"/>
      <c r="V9" s="127"/>
      <c r="W9" s="127"/>
      <c r="X9" s="163"/>
      <c r="Y9" s="127"/>
      <c r="Z9" s="127"/>
      <c r="AA9" s="127"/>
      <c r="AB9" s="127"/>
      <c r="AC9" s="127"/>
      <c r="AD9" s="163"/>
      <c r="AE9" s="127"/>
      <c r="AF9" s="127"/>
      <c r="AG9" s="64"/>
      <c r="AH9" s="64"/>
      <c r="AI9" s="64"/>
      <c r="AJ9" s="64"/>
      <c r="AK9" s="71"/>
    </row>
    <row r="10" spans="2:37" s="12" customFormat="1" x14ac:dyDescent="0.2">
      <c r="B10" s="148"/>
      <c r="C10" s="62"/>
      <c r="D10" s="61"/>
      <c r="E10" s="164"/>
      <c r="F10" s="156"/>
      <c r="G10" s="1392" t="str">
        <f>tab!D2</f>
        <v>2018/19</v>
      </c>
      <c r="H10" s="1392" t="str">
        <f>tab!E2</f>
        <v>2019/20</v>
      </c>
      <c r="I10" s="1392" t="str">
        <f>tab!F2</f>
        <v>2020/21</v>
      </c>
      <c r="J10" s="1392" t="str">
        <f>tab!G2</f>
        <v>2021/22</v>
      </c>
      <c r="K10" s="1392" t="str">
        <f>tab!H2</f>
        <v>2022/23</v>
      </c>
      <c r="L10" s="164"/>
      <c r="M10" s="1392" t="str">
        <f>tab!D2</f>
        <v>2018/19</v>
      </c>
      <c r="N10" s="1392" t="str">
        <f>tab!E2</f>
        <v>2019/20</v>
      </c>
      <c r="O10" s="1392" t="str">
        <f>tab!F2</f>
        <v>2020/21</v>
      </c>
      <c r="P10" s="1392" t="str">
        <f>tab!G2</f>
        <v>2021/22</v>
      </c>
      <c r="Q10" s="1392" t="str">
        <f>tab!H2</f>
        <v>2022/23</v>
      </c>
      <c r="R10" s="164"/>
      <c r="S10" s="1392" t="str">
        <f>tab!D2</f>
        <v>2018/19</v>
      </c>
      <c r="T10" s="1392" t="str">
        <f>tab!E2</f>
        <v>2019/20</v>
      </c>
      <c r="U10" s="1392" t="str">
        <f>tab!F2</f>
        <v>2020/21</v>
      </c>
      <c r="V10" s="1392" t="str">
        <f>tab!G2</f>
        <v>2021/22</v>
      </c>
      <c r="W10" s="1392" t="str">
        <f>tab!H2</f>
        <v>2022/23</v>
      </c>
      <c r="X10" s="164"/>
      <c r="Y10" s="1393">
        <f>tab!D4</f>
        <v>2018</v>
      </c>
      <c r="Z10" s="1393">
        <f>tab!E4</f>
        <v>2019</v>
      </c>
      <c r="AA10" s="1393">
        <f>tab!F4</f>
        <v>2020</v>
      </c>
      <c r="AB10" s="1393">
        <f>tab!G4</f>
        <v>2021</v>
      </c>
      <c r="AC10" s="1393">
        <f>tab!H4</f>
        <v>2022</v>
      </c>
      <c r="AD10" s="164"/>
      <c r="AE10" s="1393">
        <f>tab!D4</f>
        <v>2018</v>
      </c>
      <c r="AF10" s="1393">
        <f>tab!E4</f>
        <v>2019</v>
      </c>
      <c r="AG10" s="1393">
        <f>tab!F4</f>
        <v>2020</v>
      </c>
      <c r="AH10" s="1393">
        <f>tab!G4</f>
        <v>2021</v>
      </c>
      <c r="AI10" s="1393">
        <f>tab!H4</f>
        <v>2022</v>
      </c>
      <c r="AJ10" s="62"/>
      <c r="AK10" s="149"/>
    </row>
    <row r="11" spans="2:37" s="131" customFormat="1" x14ac:dyDescent="0.2">
      <c r="B11" s="150"/>
      <c r="C11" s="78"/>
      <c r="D11" s="139"/>
      <c r="E11" s="165"/>
      <c r="F11" s="166"/>
      <c r="G11" s="157"/>
      <c r="H11" s="157"/>
      <c r="I11" s="157"/>
      <c r="J11" s="157"/>
      <c r="K11" s="157"/>
      <c r="L11" s="157"/>
      <c r="M11" s="157"/>
      <c r="N11" s="157"/>
      <c r="O11" s="157"/>
      <c r="P11" s="157"/>
      <c r="Q11" s="157"/>
      <c r="R11" s="157"/>
      <c r="S11" s="157"/>
      <c r="T11" s="157"/>
      <c r="U11" s="157"/>
      <c r="V11" s="157"/>
      <c r="W11" s="157"/>
      <c r="X11" s="157"/>
      <c r="Y11" s="157"/>
      <c r="Z11" s="167"/>
      <c r="AA11" s="163"/>
      <c r="AB11" s="163"/>
      <c r="AC11" s="163"/>
      <c r="AD11" s="163"/>
      <c r="AE11" s="163"/>
      <c r="AF11" s="167"/>
      <c r="AG11" s="78"/>
      <c r="AH11" s="78"/>
      <c r="AI11" s="78"/>
      <c r="AJ11" s="78"/>
      <c r="AK11" s="151"/>
    </row>
    <row r="12" spans="2:37" s="131" customFormat="1" x14ac:dyDescent="0.2">
      <c r="B12" s="150"/>
      <c r="C12" s="168"/>
      <c r="D12" s="169"/>
      <c r="E12" s="169"/>
      <c r="F12" s="170"/>
      <c r="G12" s="87"/>
      <c r="H12" s="87"/>
      <c r="I12" s="87"/>
      <c r="J12" s="87"/>
      <c r="K12" s="87"/>
      <c r="L12" s="87"/>
      <c r="M12" s="87"/>
      <c r="N12" s="87"/>
      <c r="O12" s="87"/>
      <c r="P12" s="87"/>
      <c r="Q12" s="87"/>
      <c r="R12" s="87"/>
      <c r="S12" s="87"/>
      <c r="T12" s="87"/>
      <c r="U12" s="87"/>
      <c r="V12" s="87"/>
      <c r="W12" s="87"/>
      <c r="X12" s="87"/>
      <c r="Y12" s="87"/>
      <c r="Z12" s="87"/>
      <c r="AA12" s="87"/>
      <c r="AB12" s="87"/>
      <c r="AC12" s="87"/>
      <c r="AD12" s="87"/>
      <c r="AE12" s="87"/>
      <c r="AF12" s="87"/>
      <c r="AG12" s="87"/>
      <c r="AH12" s="87"/>
      <c r="AI12" s="87"/>
      <c r="AJ12" s="98"/>
      <c r="AK12" s="151"/>
    </row>
    <row r="13" spans="2:37" s="131" customFormat="1" x14ac:dyDescent="0.2">
      <c r="B13" s="150"/>
      <c r="C13" s="171"/>
      <c r="D13" s="58">
        <v>1</v>
      </c>
      <c r="E13" s="176" t="s">
        <v>439</v>
      </c>
      <c r="F13" s="177" t="s">
        <v>440</v>
      </c>
      <c r="G13" s="178">
        <v>100</v>
      </c>
      <c r="H13" s="178">
        <f t="shared" ref="H13:K28" si="0">G13</f>
        <v>100</v>
      </c>
      <c r="I13" s="137">
        <f t="shared" si="0"/>
        <v>100</v>
      </c>
      <c r="J13" s="137">
        <f>I13</f>
        <v>100</v>
      </c>
      <c r="K13" s="137">
        <f>J13</f>
        <v>100</v>
      </c>
      <c r="L13" s="79"/>
      <c r="M13" s="76">
        <f>ROUND(G13*tab!$D$38,2)</f>
        <v>17481</v>
      </c>
      <c r="N13" s="76">
        <f>ROUND(H13*tab!$D$38,2)</f>
        <v>17481</v>
      </c>
      <c r="O13" s="76">
        <f>ROUND(I13*tab!$D$38,2)</f>
        <v>17481</v>
      </c>
      <c r="P13" s="76">
        <f>ROUND(J13*tab!$D$38,2)</f>
        <v>17481</v>
      </c>
      <c r="Q13" s="76">
        <f>ROUND(K13*tab!$D$38,2)</f>
        <v>17481</v>
      </c>
      <c r="R13" s="79"/>
      <c r="S13" s="179">
        <v>0</v>
      </c>
      <c r="T13" s="138">
        <f t="shared" ref="T13:W28" si="1">S13</f>
        <v>0</v>
      </c>
      <c r="U13" s="138">
        <f t="shared" si="1"/>
        <v>0</v>
      </c>
      <c r="V13" s="138">
        <f t="shared" si="1"/>
        <v>0</v>
      </c>
      <c r="W13" s="138">
        <f t="shared" si="1"/>
        <v>0</v>
      </c>
      <c r="X13" s="79"/>
      <c r="Y13" s="76">
        <f>+G13*tab!$D$57</f>
        <v>761</v>
      </c>
      <c r="Z13" s="76">
        <f>+H13*tab!$E$57</f>
        <v>772.41499999999996</v>
      </c>
      <c r="AA13" s="76">
        <f>+I13*tab!$E$57</f>
        <v>772.41499999999996</v>
      </c>
      <c r="AB13" s="76">
        <f>+J13*tab!$E$57</f>
        <v>772.41499999999996</v>
      </c>
      <c r="AC13" s="76">
        <f>+K13*tab!$E$57</f>
        <v>772.41499999999996</v>
      </c>
      <c r="AD13" s="79"/>
      <c r="AE13" s="75">
        <v>0</v>
      </c>
      <c r="AF13" s="179">
        <f>AE13*7/12</f>
        <v>0</v>
      </c>
      <c r="AG13" s="138">
        <f t="shared" ref="AG13:AI28" si="2">AF13</f>
        <v>0</v>
      </c>
      <c r="AH13" s="138">
        <f t="shared" si="2"/>
        <v>0</v>
      </c>
      <c r="AI13" s="138">
        <f t="shared" si="2"/>
        <v>0</v>
      </c>
      <c r="AJ13" s="100"/>
      <c r="AK13" s="151"/>
    </row>
    <row r="14" spans="2:37" s="131" customFormat="1" x14ac:dyDescent="0.2">
      <c r="B14" s="150"/>
      <c r="C14" s="171"/>
      <c r="D14" s="58">
        <v>2</v>
      </c>
      <c r="E14" s="176" t="s">
        <v>441</v>
      </c>
      <c r="F14" s="177" t="s">
        <v>440</v>
      </c>
      <c r="G14" s="178">
        <v>0</v>
      </c>
      <c r="H14" s="178">
        <f t="shared" si="0"/>
        <v>0</v>
      </c>
      <c r="I14" s="137">
        <f t="shared" si="0"/>
        <v>0</v>
      </c>
      <c r="J14" s="137">
        <f t="shared" si="0"/>
        <v>0</v>
      </c>
      <c r="K14" s="137">
        <f t="shared" si="0"/>
        <v>0</v>
      </c>
      <c r="L14" s="79"/>
      <c r="M14" s="76">
        <f>ROUND(G14*tab!$D$38,2)</f>
        <v>0</v>
      </c>
      <c r="N14" s="76">
        <f>ROUND(H14*tab!$D$38,2)</f>
        <v>0</v>
      </c>
      <c r="O14" s="76">
        <f>ROUND(I14*tab!$D$38,2)</f>
        <v>0</v>
      </c>
      <c r="P14" s="76">
        <f>ROUND(J14*tab!$D$38,2)</f>
        <v>0</v>
      </c>
      <c r="Q14" s="76">
        <f>ROUND(K14*tab!$D$38,2)</f>
        <v>0</v>
      </c>
      <c r="R14" s="79"/>
      <c r="S14" s="179">
        <v>0</v>
      </c>
      <c r="T14" s="138">
        <f t="shared" si="1"/>
        <v>0</v>
      </c>
      <c r="U14" s="138">
        <f t="shared" si="1"/>
        <v>0</v>
      </c>
      <c r="V14" s="138">
        <f t="shared" si="1"/>
        <v>0</v>
      </c>
      <c r="W14" s="138">
        <f t="shared" si="1"/>
        <v>0</v>
      </c>
      <c r="X14" s="79"/>
      <c r="Y14" s="76">
        <f>+G14*tab!$D$57</f>
        <v>0</v>
      </c>
      <c r="Z14" s="76">
        <f>+H14*tab!$E$57</f>
        <v>0</v>
      </c>
      <c r="AA14" s="76">
        <f>+I14*tab!$E$57</f>
        <v>0</v>
      </c>
      <c r="AB14" s="76">
        <f>+J14*tab!$E$57</f>
        <v>0</v>
      </c>
      <c r="AC14" s="76">
        <f>+K14*tab!$E$57</f>
        <v>0</v>
      </c>
      <c r="AD14" s="79"/>
      <c r="AE14" s="75">
        <v>0</v>
      </c>
      <c r="AF14" s="179">
        <f t="shared" ref="AF14:AF127" si="3">AE14*7/12</f>
        <v>0</v>
      </c>
      <c r="AG14" s="138">
        <f t="shared" si="2"/>
        <v>0</v>
      </c>
      <c r="AH14" s="138">
        <f t="shared" si="2"/>
        <v>0</v>
      </c>
      <c r="AI14" s="138">
        <f t="shared" si="2"/>
        <v>0</v>
      </c>
      <c r="AJ14" s="100"/>
      <c r="AK14" s="151"/>
    </row>
    <row r="15" spans="2:37" s="131" customFormat="1" x14ac:dyDescent="0.2">
      <c r="B15" s="150"/>
      <c r="C15" s="171"/>
      <c r="D15" s="58">
        <v>3</v>
      </c>
      <c r="E15" s="176" t="s">
        <v>442</v>
      </c>
      <c r="F15" s="177" t="s">
        <v>440</v>
      </c>
      <c r="G15" s="178">
        <v>0</v>
      </c>
      <c r="H15" s="178">
        <f t="shared" si="0"/>
        <v>0</v>
      </c>
      <c r="I15" s="137">
        <f t="shared" si="0"/>
        <v>0</v>
      </c>
      <c r="J15" s="137">
        <f t="shared" si="0"/>
        <v>0</v>
      </c>
      <c r="K15" s="137">
        <f t="shared" si="0"/>
        <v>0</v>
      </c>
      <c r="L15" s="79"/>
      <c r="M15" s="76">
        <f>ROUND(G15*tab!$D$38,2)</f>
        <v>0</v>
      </c>
      <c r="N15" s="76">
        <f>ROUND(H15*tab!$D$38,2)</f>
        <v>0</v>
      </c>
      <c r="O15" s="76">
        <f>ROUND(I15*tab!$D$38,2)</f>
        <v>0</v>
      </c>
      <c r="P15" s="76">
        <f>ROUND(J15*tab!$D$38,2)</f>
        <v>0</v>
      </c>
      <c r="Q15" s="76">
        <f>ROUND(K15*tab!$D$38,2)</f>
        <v>0</v>
      </c>
      <c r="R15" s="79"/>
      <c r="S15" s="179">
        <v>0</v>
      </c>
      <c r="T15" s="138">
        <f t="shared" si="1"/>
        <v>0</v>
      </c>
      <c r="U15" s="138">
        <f t="shared" si="1"/>
        <v>0</v>
      </c>
      <c r="V15" s="138">
        <f t="shared" si="1"/>
        <v>0</v>
      </c>
      <c r="W15" s="138">
        <f t="shared" si="1"/>
        <v>0</v>
      </c>
      <c r="X15" s="79"/>
      <c r="Y15" s="76">
        <f>+G15*tab!$D$57</f>
        <v>0</v>
      </c>
      <c r="Z15" s="76">
        <f>+H15*tab!$E$57</f>
        <v>0</v>
      </c>
      <c r="AA15" s="76">
        <f>+I15*tab!$E$57</f>
        <v>0</v>
      </c>
      <c r="AB15" s="76">
        <f>+J15*tab!$E$57</f>
        <v>0</v>
      </c>
      <c r="AC15" s="76">
        <f>+K15*tab!$E$57</f>
        <v>0</v>
      </c>
      <c r="AD15" s="79"/>
      <c r="AE15" s="75">
        <v>0</v>
      </c>
      <c r="AF15" s="179">
        <f t="shared" si="3"/>
        <v>0</v>
      </c>
      <c r="AG15" s="138">
        <f t="shared" si="2"/>
        <v>0</v>
      </c>
      <c r="AH15" s="138">
        <f t="shared" si="2"/>
        <v>0</v>
      </c>
      <c r="AI15" s="138">
        <f t="shared" si="2"/>
        <v>0</v>
      </c>
      <c r="AJ15" s="100"/>
      <c r="AK15" s="151"/>
    </row>
    <row r="16" spans="2:37" s="131" customFormat="1" x14ac:dyDescent="0.2">
      <c r="B16" s="150"/>
      <c r="C16" s="171"/>
      <c r="D16" s="58">
        <v>4</v>
      </c>
      <c r="E16" s="176" t="s">
        <v>443</v>
      </c>
      <c r="F16" s="177" t="s">
        <v>440</v>
      </c>
      <c r="G16" s="178">
        <v>0</v>
      </c>
      <c r="H16" s="178">
        <f t="shared" si="0"/>
        <v>0</v>
      </c>
      <c r="I16" s="137">
        <f t="shared" si="0"/>
        <v>0</v>
      </c>
      <c r="J16" s="137">
        <f t="shared" si="0"/>
        <v>0</v>
      </c>
      <c r="K16" s="137">
        <f t="shared" si="0"/>
        <v>0</v>
      </c>
      <c r="L16" s="79"/>
      <c r="M16" s="76">
        <f>ROUND(G16*tab!$D$38,2)</f>
        <v>0</v>
      </c>
      <c r="N16" s="76">
        <f>ROUND(H16*tab!$D$38,2)</f>
        <v>0</v>
      </c>
      <c r="O16" s="76">
        <f>ROUND(I16*tab!$D$38,2)</f>
        <v>0</v>
      </c>
      <c r="P16" s="76">
        <f>ROUND(J16*tab!$D$38,2)</f>
        <v>0</v>
      </c>
      <c r="Q16" s="76">
        <f>ROUND(K16*tab!$D$38,2)</f>
        <v>0</v>
      </c>
      <c r="R16" s="79"/>
      <c r="S16" s="179">
        <v>0</v>
      </c>
      <c r="T16" s="138">
        <f t="shared" si="1"/>
        <v>0</v>
      </c>
      <c r="U16" s="138">
        <f t="shared" si="1"/>
        <v>0</v>
      </c>
      <c r="V16" s="138">
        <f t="shared" si="1"/>
        <v>0</v>
      </c>
      <c r="W16" s="138">
        <f t="shared" si="1"/>
        <v>0</v>
      </c>
      <c r="X16" s="79"/>
      <c r="Y16" s="76">
        <f>+G16*tab!$D$57</f>
        <v>0</v>
      </c>
      <c r="Z16" s="76">
        <f>+H16*tab!$E$57</f>
        <v>0</v>
      </c>
      <c r="AA16" s="76">
        <f>+I16*tab!$E$57</f>
        <v>0</v>
      </c>
      <c r="AB16" s="76">
        <f>+J16*tab!$E$57</f>
        <v>0</v>
      </c>
      <c r="AC16" s="76">
        <f>+K16*tab!$E$57</f>
        <v>0</v>
      </c>
      <c r="AD16" s="79"/>
      <c r="AE16" s="75">
        <v>0</v>
      </c>
      <c r="AF16" s="179">
        <f t="shared" si="3"/>
        <v>0</v>
      </c>
      <c r="AG16" s="138">
        <f t="shared" si="2"/>
        <v>0</v>
      </c>
      <c r="AH16" s="138">
        <f t="shared" si="2"/>
        <v>0</v>
      </c>
      <c r="AI16" s="138">
        <f t="shared" si="2"/>
        <v>0</v>
      </c>
      <c r="AJ16" s="100"/>
      <c r="AK16" s="151"/>
    </row>
    <row r="17" spans="2:37" s="131" customFormat="1" x14ac:dyDescent="0.2">
      <c r="B17" s="150"/>
      <c r="C17" s="171"/>
      <c r="D17" s="58">
        <v>5</v>
      </c>
      <c r="E17" s="176" t="s">
        <v>444</v>
      </c>
      <c r="F17" s="177" t="s">
        <v>440</v>
      </c>
      <c r="G17" s="178">
        <v>0</v>
      </c>
      <c r="H17" s="178">
        <f t="shared" si="0"/>
        <v>0</v>
      </c>
      <c r="I17" s="137">
        <f t="shared" si="0"/>
        <v>0</v>
      </c>
      <c r="J17" s="137">
        <f t="shared" si="0"/>
        <v>0</v>
      </c>
      <c r="K17" s="137">
        <f t="shared" si="0"/>
        <v>0</v>
      </c>
      <c r="L17" s="79"/>
      <c r="M17" s="76">
        <f>ROUND(G17*tab!$D$38,2)</f>
        <v>0</v>
      </c>
      <c r="N17" s="76">
        <f>ROUND(H17*tab!$D$38,2)</f>
        <v>0</v>
      </c>
      <c r="O17" s="76">
        <f>ROUND(I17*tab!$D$38,2)</f>
        <v>0</v>
      </c>
      <c r="P17" s="76">
        <f>ROUND(J17*tab!$D$38,2)</f>
        <v>0</v>
      </c>
      <c r="Q17" s="76">
        <f>ROUND(K17*tab!$D$38,2)</f>
        <v>0</v>
      </c>
      <c r="R17" s="79"/>
      <c r="S17" s="179">
        <v>0</v>
      </c>
      <c r="T17" s="138">
        <f t="shared" si="1"/>
        <v>0</v>
      </c>
      <c r="U17" s="138">
        <f t="shared" si="1"/>
        <v>0</v>
      </c>
      <c r="V17" s="138">
        <f t="shared" si="1"/>
        <v>0</v>
      </c>
      <c r="W17" s="138">
        <f t="shared" si="1"/>
        <v>0</v>
      </c>
      <c r="X17" s="79"/>
      <c r="Y17" s="76">
        <f>+G17*tab!$D$57</f>
        <v>0</v>
      </c>
      <c r="Z17" s="76">
        <f>+H17*tab!$E$57</f>
        <v>0</v>
      </c>
      <c r="AA17" s="76">
        <f>+I17*tab!$E$57</f>
        <v>0</v>
      </c>
      <c r="AB17" s="76">
        <f>+J17*tab!$E$57</f>
        <v>0</v>
      </c>
      <c r="AC17" s="76">
        <f>+K17*tab!$E$57</f>
        <v>0</v>
      </c>
      <c r="AD17" s="79"/>
      <c r="AE17" s="75">
        <v>0</v>
      </c>
      <c r="AF17" s="179">
        <f t="shared" si="3"/>
        <v>0</v>
      </c>
      <c r="AG17" s="138">
        <f t="shared" si="2"/>
        <v>0</v>
      </c>
      <c r="AH17" s="138">
        <f t="shared" si="2"/>
        <v>0</v>
      </c>
      <c r="AI17" s="138">
        <f t="shared" si="2"/>
        <v>0</v>
      </c>
      <c r="AJ17" s="100"/>
      <c r="AK17" s="151"/>
    </row>
    <row r="18" spans="2:37" s="131" customFormat="1" x14ac:dyDescent="0.2">
      <c r="B18" s="150"/>
      <c r="C18" s="171"/>
      <c r="D18" s="58">
        <v>6</v>
      </c>
      <c r="E18" s="176" t="s">
        <v>445</v>
      </c>
      <c r="F18" s="177" t="s">
        <v>440</v>
      </c>
      <c r="G18" s="178">
        <v>0</v>
      </c>
      <c r="H18" s="178">
        <f t="shared" si="0"/>
        <v>0</v>
      </c>
      <c r="I18" s="137">
        <f t="shared" si="0"/>
        <v>0</v>
      </c>
      <c r="J18" s="137">
        <f t="shared" si="0"/>
        <v>0</v>
      </c>
      <c r="K18" s="137">
        <f t="shared" si="0"/>
        <v>0</v>
      </c>
      <c r="L18" s="79"/>
      <c r="M18" s="76">
        <f>ROUND(G18*tab!$D$38,2)</f>
        <v>0</v>
      </c>
      <c r="N18" s="76">
        <f>ROUND(H18*tab!$D$38,2)</f>
        <v>0</v>
      </c>
      <c r="O18" s="76">
        <f>ROUND(I18*tab!$D$38,2)</f>
        <v>0</v>
      </c>
      <c r="P18" s="76">
        <f>ROUND(J18*tab!$D$38,2)</f>
        <v>0</v>
      </c>
      <c r="Q18" s="76">
        <f>ROUND(K18*tab!$D$38,2)</f>
        <v>0</v>
      </c>
      <c r="R18" s="79"/>
      <c r="S18" s="179">
        <v>0</v>
      </c>
      <c r="T18" s="138">
        <f t="shared" si="1"/>
        <v>0</v>
      </c>
      <c r="U18" s="138">
        <f t="shared" si="1"/>
        <v>0</v>
      </c>
      <c r="V18" s="138">
        <f t="shared" si="1"/>
        <v>0</v>
      </c>
      <c r="W18" s="138">
        <f t="shared" si="1"/>
        <v>0</v>
      </c>
      <c r="X18" s="79"/>
      <c r="Y18" s="76">
        <f>+G18*tab!$D$57</f>
        <v>0</v>
      </c>
      <c r="Z18" s="76">
        <f>+H18*tab!$E$57</f>
        <v>0</v>
      </c>
      <c r="AA18" s="76">
        <f>+I18*tab!$E$57</f>
        <v>0</v>
      </c>
      <c r="AB18" s="76">
        <f>+J18*tab!$E$57</f>
        <v>0</v>
      </c>
      <c r="AC18" s="76">
        <f>+K18*tab!$E$57</f>
        <v>0</v>
      </c>
      <c r="AD18" s="79"/>
      <c r="AE18" s="75">
        <v>0</v>
      </c>
      <c r="AF18" s="179">
        <f t="shared" si="3"/>
        <v>0</v>
      </c>
      <c r="AG18" s="138">
        <f t="shared" si="2"/>
        <v>0</v>
      </c>
      <c r="AH18" s="138">
        <f t="shared" si="2"/>
        <v>0</v>
      </c>
      <c r="AI18" s="138">
        <f t="shared" si="2"/>
        <v>0</v>
      </c>
      <c r="AJ18" s="100"/>
      <c r="AK18" s="151"/>
    </row>
    <row r="19" spans="2:37" s="131" customFormat="1" x14ac:dyDescent="0.2">
      <c r="B19" s="150"/>
      <c r="C19" s="171"/>
      <c r="D19" s="58">
        <v>7</v>
      </c>
      <c r="E19" s="176" t="s">
        <v>446</v>
      </c>
      <c r="F19" s="177" t="s">
        <v>440</v>
      </c>
      <c r="G19" s="178">
        <v>0</v>
      </c>
      <c r="H19" s="178">
        <f t="shared" si="0"/>
        <v>0</v>
      </c>
      <c r="I19" s="137">
        <f t="shared" si="0"/>
        <v>0</v>
      </c>
      <c r="J19" s="137">
        <f t="shared" si="0"/>
        <v>0</v>
      </c>
      <c r="K19" s="137">
        <f t="shared" si="0"/>
        <v>0</v>
      </c>
      <c r="L19" s="79"/>
      <c r="M19" s="76">
        <f>ROUND(G19*tab!$D$38,2)</f>
        <v>0</v>
      </c>
      <c r="N19" s="76">
        <f>ROUND(H19*tab!$D$38,2)</f>
        <v>0</v>
      </c>
      <c r="O19" s="76">
        <f>ROUND(I19*tab!$D$38,2)</f>
        <v>0</v>
      </c>
      <c r="P19" s="76">
        <f>ROUND(J19*tab!$D$38,2)</f>
        <v>0</v>
      </c>
      <c r="Q19" s="76">
        <f>ROUND(K19*tab!$D$38,2)</f>
        <v>0</v>
      </c>
      <c r="R19" s="79"/>
      <c r="S19" s="179">
        <v>0</v>
      </c>
      <c r="T19" s="138">
        <f t="shared" si="1"/>
        <v>0</v>
      </c>
      <c r="U19" s="138">
        <f t="shared" si="1"/>
        <v>0</v>
      </c>
      <c r="V19" s="138">
        <f t="shared" si="1"/>
        <v>0</v>
      </c>
      <c r="W19" s="138">
        <f t="shared" si="1"/>
        <v>0</v>
      </c>
      <c r="X19" s="79"/>
      <c r="Y19" s="76">
        <f>+G19*tab!$D$57</f>
        <v>0</v>
      </c>
      <c r="Z19" s="76">
        <f>+H19*tab!$E$57</f>
        <v>0</v>
      </c>
      <c r="AA19" s="76">
        <f>+I19*tab!$E$57</f>
        <v>0</v>
      </c>
      <c r="AB19" s="76">
        <f>+J19*tab!$E$57</f>
        <v>0</v>
      </c>
      <c r="AC19" s="76">
        <f>+K19*tab!$E$57</f>
        <v>0</v>
      </c>
      <c r="AD19" s="79"/>
      <c r="AE19" s="75">
        <v>0</v>
      </c>
      <c r="AF19" s="179">
        <f t="shared" si="3"/>
        <v>0</v>
      </c>
      <c r="AG19" s="138">
        <f t="shared" si="2"/>
        <v>0</v>
      </c>
      <c r="AH19" s="138">
        <f t="shared" si="2"/>
        <v>0</v>
      </c>
      <c r="AI19" s="138">
        <f t="shared" si="2"/>
        <v>0</v>
      </c>
      <c r="AJ19" s="100"/>
      <c r="AK19" s="151"/>
    </row>
    <row r="20" spans="2:37" s="131" customFormat="1" x14ac:dyDescent="0.2">
      <c r="B20" s="150"/>
      <c r="C20" s="171"/>
      <c r="D20" s="58">
        <v>8</v>
      </c>
      <c r="E20" s="176" t="s">
        <v>447</v>
      </c>
      <c r="F20" s="177" t="s">
        <v>440</v>
      </c>
      <c r="G20" s="178">
        <v>0</v>
      </c>
      <c r="H20" s="178">
        <f t="shared" si="0"/>
        <v>0</v>
      </c>
      <c r="I20" s="137">
        <f t="shared" si="0"/>
        <v>0</v>
      </c>
      <c r="J20" s="137">
        <f t="shared" si="0"/>
        <v>0</v>
      </c>
      <c r="K20" s="137">
        <f t="shared" si="0"/>
        <v>0</v>
      </c>
      <c r="L20" s="79"/>
      <c r="M20" s="76">
        <f>ROUND(G20*tab!$D$38,2)</f>
        <v>0</v>
      </c>
      <c r="N20" s="76">
        <f>ROUND(H20*tab!$D$38,2)</f>
        <v>0</v>
      </c>
      <c r="O20" s="76">
        <f>ROUND(I20*tab!$D$38,2)</f>
        <v>0</v>
      </c>
      <c r="P20" s="76">
        <f>ROUND(J20*tab!$D$38,2)</f>
        <v>0</v>
      </c>
      <c r="Q20" s="76">
        <f>ROUND(K20*tab!$D$38,2)</f>
        <v>0</v>
      </c>
      <c r="R20" s="79"/>
      <c r="S20" s="179">
        <v>0</v>
      </c>
      <c r="T20" s="138">
        <f t="shared" si="1"/>
        <v>0</v>
      </c>
      <c r="U20" s="138">
        <f t="shared" si="1"/>
        <v>0</v>
      </c>
      <c r="V20" s="138">
        <f t="shared" si="1"/>
        <v>0</v>
      </c>
      <c r="W20" s="138">
        <f t="shared" si="1"/>
        <v>0</v>
      </c>
      <c r="X20" s="79"/>
      <c r="Y20" s="76">
        <f>+G20*tab!$D$57</f>
        <v>0</v>
      </c>
      <c r="Z20" s="76">
        <f>+H20*tab!$E$57</f>
        <v>0</v>
      </c>
      <c r="AA20" s="76">
        <f>+I20*tab!$E$57</f>
        <v>0</v>
      </c>
      <c r="AB20" s="76">
        <f>+J20*tab!$E$57</f>
        <v>0</v>
      </c>
      <c r="AC20" s="76">
        <f>+K20*tab!$E$57</f>
        <v>0</v>
      </c>
      <c r="AD20" s="79"/>
      <c r="AE20" s="75">
        <v>0</v>
      </c>
      <c r="AF20" s="179">
        <f t="shared" si="3"/>
        <v>0</v>
      </c>
      <c r="AG20" s="138">
        <f t="shared" si="2"/>
        <v>0</v>
      </c>
      <c r="AH20" s="138">
        <f t="shared" si="2"/>
        <v>0</v>
      </c>
      <c r="AI20" s="138">
        <f t="shared" si="2"/>
        <v>0</v>
      </c>
      <c r="AJ20" s="100"/>
      <c r="AK20" s="151"/>
    </row>
    <row r="21" spans="2:37" s="131" customFormat="1" x14ac:dyDescent="0.2">
      <c r="B21" s="150"/>
      <c r="C21" s="171"/>
      <c r="D21" s="58">
        <v>9</v>
      </c>
      <c r="E21" s="176" t="s">
        <v>448</v>
      </c>
      <c r="F21" s="177" t="s">
        <v>440</v>
      </c>
      <c r="G21" s="178">
        <v>0</v>
      </c>
      <c r="H21" s="178">
        <f t="shared" si="0"/>
        <v>0</v>
      </c>
      <c r="I21" s="137">
        <f t="shared" si="0"/>
        <v>0</v>
      </c>
      <c r="J21" s="137">
        <f t="shared" si="0"/>
        <v>0</v>
      </c>
      <c r="K21" s="137">
        <f t="shared" si="0"/>
        <v>0</v>
      </c>
      <c r="L21" s="79"/>
      <c r="M21" s="76">
        <f>ROUND(G21*tab!$D$38,2)</f>
        <v>0</v>
      </c>
      <c r="N21" s="76">
        <f>ROUND(H21*tab!$D$38,2)</f>
        <v>0</v>
      </c>
      <c r="O21" s="76">
        <f>ROUND(I21*tab!$D$38,2)</f>
        <v>0</v>
      </c>
      <c r="P21" s="76">
        <f>ROUND(J21*tab!$D$38,2)</f>
        <v>0</v>
      </c>
      <c r="Q21" s="76">
        <f>ROUND(K21*tab!$D$38,2)</f>
        <v>0</v>
      </c>
      <c r="R21" s="79"/>
      <c r="S21" s="179">
        <v>0</v>
      </c>
      <c r="T21" s="138">
        <f t="shared" si="1"/>
        <v>0</v>
      </c>
      <c r="U21" s="138">
        <f t="shared" si="1"/>
        <v>0</v>
      </c>
      <c r="V21" s="138">
        <f t="shared" si="1"/>
        <v>0</v>
      </c>
      <c r="W21" s="138">
        <f t="shared" si="1"/>
        <v>0</v>
      </c>
      <c r="X21" s="79"/>
      <c r="Y21" s="76">
        <f>+G21*tab!$D$57</f>
        <v>0</v>
      </c>
      <c r="Z21" s="76">
        <f>+H21*tab!$E$57</f>
        <v>0</v>
      </c>
      <c r="AA21" s="76">
        <f>+I21*tab!$E$57</f>
        <v>0</v>
      </c>
      <c r="AB21" s="76">
        <f>+J21*tab!$E$57</f>
        <v>0</v>
      </c>
      <c r="AC21" s="76">
        <f>+K21*tab!$E$57</f>
        <v>0</v>
      </c>
      <c r="AD21" s="79"/>
      <c r="AE21" s="75">
        <v>0</v>
      </c>
      <c r="AF21" s="179">
        <f t="shared" si="3"/>
        <v>0</v>
      </c>
      <c r="AG21" s="138">
        <f t="shared" si="2"/>
        <v>0</v>
      </c>
      <c r="AH21" s="138">
        <f t="shared" si="2"/>
        <v>0</v>
      </c>
      <c r="AI21" s="138">
        <f t="shared" si="2"/>
        <v>0</v>
      </c>
      <c r="AJ21" s="100"/>
      <c r="AK21" s="151"/>
    </row>
    <row r="22" spans="2:37" s="131" customFormat="1" x14ac:dyDescent="0.2">
      <c r="B22" s="150"/>
      <c r="C22" s="171"/>
      <c r="D22" s="58">
        <v>10</v>
      </c>
      <c r="E22" s="176" t="s">
        <v>449</v>
      </c>
      <c r="F22" s="177" t="s">
        <v>440</v>
      </c>
      <c r="G22" s="178">
        <v>0</v>
      </c>
      <c r="H22" s="178">
        <f t="shared" si="0"/>
        <v>0</v>
      </c>
      <c r="I22" s="137">
        <f t="shared" si="0"/>
        <v>0</v>
      </c>
      <c r="J22" s="137">
        <f t="shared" si="0"/>
        <v>0</v>
      </c>
      <c r="K22" s="137">
        <f t="shared" si="0"/>
        <v>0</v>
      </c>
      <c r="L22" s="79"/>
      <c r="M22" s="76">
        <f>ROUND(G22*tab!$D$38,2)</f>
        <v>0</v>
      </c>
      <c r="N22" s="76">
        <f>ROUND(H22*tab!$D$38,2)</f>
        <v>0</v>
      </c>
      <c r="O22" s="76">
        <f>ROUND(I22*tab!$D$38,2)</f>
        <v>0</v>
      </c>
      <c r="P22" s="76">
        <f>ROUND(J22*tab!$D$38,2)</f>
        <v>0</v>
      </c>
      <c r="Q22" s="76">
        <f>ROUND(K22*tab!$D$38,2)</f>
        <v>0</v>
      </c>
      <c r="R22" s="79"/>
      <c r="S22" s="179">
        <v>0</v>
      </c>
      <c r="T22" s="138">
        <f t="shared" si="1"/>
        <v>0</v>
      </c>
      <c r="U22" s="138">
        <f t="shared" si="1"/>
        <v>0</v>
      </c>
      <c r="V22" s="138">
        <f t="shared" si="1"/>
        <v>0</v>
      </c>
      <c r="W22" s="138">
        <f t="shared" si="1"/>
        <v>0</v>
      </c>
      <c r="X22" s="79"/>
      <c r="Y22" s="76">
        <f>+G22*tab!$D$57</f>
        <v>0</v>
      </c>
      <c r="Z22" s="76">
        <f>+H22*tab!$E$57</f>
        <v>0</v>
      </c>
      <c r="AA22" s="76">
        <f>+I22*tab!$E$57</f>
        <v>0</v>
      </c>
      <c r="AB22" s="76">
        <f>+J22*tab!$E$57</f>
        <v>0</v>
      </c>
      <c r="AC22" s="76">
        <f>+K22*tab!$E$57</f>
        <v>0</v>
      </c>
      <c r="AD22" s="79"/>
      <c r="AE22" s="75">
        <v>0</v>
      </c>
      <c r="AF22" s="179">
        <f t="shared" si="3"/>
        <v>0</v>
      </c>
      <c r="AG22" s="138">
        <f t="shared" si="2"/>
        <v>0</v>
      </c>
      <c r="AH22" s="138">
        <f t="shared" si="2"/>
        <v>0</v>
      </c>
      <c r="AI22" s="138">
        <f t="shared" si="2"/>
        <v>0</v>
      </c>
      <c r="AJ22" s="100"/>
      <c r="AK22" s="151"/>
    </row>
    <row r="23" spans="2:37" s="131" customFormat="1" x14ac:dyDescent="0.2">
      <c r="B23" s="150"/>
      <c r="C23" s="171"/>
      <c r="D23" s="58">
        <v>11</v>
      </c>
      <c r="E23" s="176" t="s">
        <v>450</v>
      </c>
      <c r="F23" s="177" t="s">
        <v>440</v>
      </c>
      <c r="G23" s="178">
        <v>0</v>
      </c>
      <c r="H23" s="178">
        <f t="shared" si="0"/>
        <v>0</v>
      </c>
      <c r="I23" s="137">
        <f t="shared" si="0"/>
        <v>0</v>
      </c>
      <c r="J23" s="137">
        <f t="shared" si="0"/>
        <v>0</v>
      </c>
      <c r="K23" s="137">
        <f t="shared" si="0"/>
        <v>0</v>
      </c>
      <c r="L23" s="79"/>
      <c r="M23" s="76">
        <f>ROUND(G23*tab!$D$38,2)</f>
        <v>0</v>
      </c>
      <c r="N23" s="76">
        <f>ROUND(H23*tab!$D$38,2)</f>
        <v>0</v>
      </c>
      <c r="O23" s="76">
        <f>ROUND(I23*tab!$D$38,2)</f>
        <v>0</v>
      </c>
      <c r="P23" s="76">
        <f>ROUND(J23*tab!$D$38,2)</f>
        <v>0</v>
      </c>
      <c r="Q23" s="76">
        <f>ROUND(K23*tab!$D$38,2)</f>
        <v>0</v>
      </c>
      <c r="R23" s="79"/>
      <c r="S23" s="179">
        <v>0</v>
      </c>
      <c r="T23" s="138">
        <f t="shared" si="1"/>
        <v>0</v>
      </c>
      <c r="U23" s="138">
        <f t="shared" si="1"/>
        <v>0</v>
      </c>
      <c r="V23" s="138">
        <f t="shared" si="1"/>
        <v>0</v>
      </c>
      <c r="W23" s="138">
        <f t="shared" si="1"/>
        <v>0</v>
      </c>
      <c r="X23" s="79"/>
      <c r="Y23" s="76">
        <f>+G23*tab!$D$57</f>
        <v>0</v>
      </c>
      <c r="Z23" s="76">
        <f>+H23*tab!$E$57</f>
        <v>0</v>
      </c>
      <c r="AA23" s="76">
        <f>+I23*tab!$E$57</f>
        <v>0</v>
      </c>
      <c r="AB23" s="76">
        <f>+J23*tab!$E$57</f>
        <v>0</v>
      </c>
      <c r="AC23" s="76">
        <f>+K23*tab!$E$57</f>
        <v>0</v>
      </c>
      <c r="AD23" s="79"/>
      <c r="AE23" s="75">
        <v>0</v>
      </c>
      <c r="AF23" s="179">
        <f t="shared" si="3"/>
        <v>0</v>
      </c>
      <c r="AG23" s="138">
        <f t="shared" si="2"/>
        <v>0</v>
      </c>
      <c r="AH23" s="138">
        <f t="shared" si="2"/>
        <v>0</v>
      </c>
      <c r="AI23" s="138">
        <f t="shared" si="2"/>
        <v>0</v>
      </c>
      <c r="AJ23" s="100"/>
      <c r="AK23" s="151"/>
    </row>
    <row r="24" spans="2:37" s="131" customFormat="1" x14ac:dyDescent="0.2">
      <c r="B24" s="150"/>
      <c r="C24" s="171"/>
      <c r="D24" s="58">
        <v>12</v>
      </c>
      <c r="E24" s="176" t="s">
        <v>451</v>
      </c>
      <c r="F24" s="177" t="s">
        <v>440</v>
      </c>
      <c r="G24" s="178">
        <v>0</v>
      </c>
      <c r="H24" s="178">
        <f t="shared" si="0"/>
        <v>0</v>
      </c>
      <c r="I24" s="137">
        <f t="shared" si="0"/>
        <v>0</v>
      </c>
      <c r="J24" s="137">
        <f t="shared" si="0"/>
        <v>0</v>
      </c>
      <c r="K24" s="137">
        <f t="shared" si="0"/>
        <v>0</v>
      </c>
      <c r="L24" s="79"/>
      <c r="M24" s="76">
        <f>ROUND(G24*tab!$D$38,2)</f>
        <v>0</v>
      </c>
      <c r="N24" s="76">
        <f>ROUND(H24*tab!$D$38,2)</f>
        <v>0</v>
      </c>
      <c r="O24" s="76">
        <f>ROUND(I24*tab!$D$38,2)</f>
        <v>0</v>
      </c>
      <c r="P24" s="76">
        <f>ROUND(J24*tab!$D$38,2)</f>
        <v>0</v>
      </c>
      <c r="Q24" s="76">
        <f>ROUND(K24*tab!$D$38,2)</f>
        <v>0</v>
      </c>
      <c r="R24" s="79"/>
      <c r="S24" s="179">
        <v>0</v>
      </c>
      <c r="T24" s="138">
        <f t="shared" si="1"/>
        <v>0</v>
      </c>
      <c r="U24" s="138">
        <f t="shared" si="1"/>
        <v>0</v>
      </c>
      <c r="V24" s="138">
        <f t="shared" si="1"/>
        <v>0</v>
      </c>
      <c r="W24" s="138">
        <f t="shared" si="1"/>
        <v>0</v>
      </c>
      <c r="X24" s="79"/>
      <c r="Y24" s="76">
        <f>+G24*tab!$D$57</f>
        <v>0</v>
      </c>
      <c r="Z24" s="76">
        <f>+H24*tab!$E$57</f>
        <v>0</v>
      </c>
      <c r="AA24" s="76">
        <f>+I24*tab!$E$57</f>
        <v>0</v>
      </c>
      <c r="AB24" s="76">
        <f>+J24*tab!$E$57</f>
        <v>0</v>
      </c>
      <c r="AC24" s="76">
        <f>+K24*tab!$E$57</f>
        <v>0</v>
      </c>
      <c r="AD24" s="79"/>
      <c r="AE24" s="75">
        <v>0</v>
      </c>
      <c r="AF24" s="179">
        <f t="shared" si="3"/>
        <v>0</v>
      </c>
      <c r="AG24" s="138">
        <f t="shared" si="2"/>
        <v>0</v>
      </c>
      <c r="AH24" s="138">
        <f t="shared" si="2"/>
        <v>0</v>
      </c>
      <c r="AI24" s="138">
        <f t="shared" si="2"/>
        <v>0</v>
      </c>
      <c r="AJ24" s="100"/>
      <c r="AK24" s="151"/>
    </row>
    <row r="25" spans="2:37" s="131" customFormat="1" x14ac:dyDescent="0.2">
      <c r="B25" s="150"/>
      <c r="C25" s="171"/>
      <c r="D25" s="58">
        <v>13</v>
      </c>
      <c r="E25" s="176" t="s">
        <v>452</v>
      </c>
      <c r="F25" s="177" t="s">
        <v>440</v>
      </c>
      <c r="G25" s="178">
        <v>0</v>
      </c>
      <c r="H25" s="178">
        <f t="shared" si="0"/>
        <v>0</v>
      </c>
      <c r="I25" s="137">
        <f t="shared" si="0"/>
        <v>0</v>
      </c>
      <c r="J25" s="137">
        <f t="shared" si="0"/>
        <v>0</v>
      </c>
      <c r="K25" s="137">
        <f t="shared" si="0"/>
        <v>0</v>
      </c>
      <c r="L25" s="79"/>
      <c r="M25" s="76">
        <f>ROUND(G25*tab!$D$38,2)</f>
        <v>0</v>
      </c>
      <c r="N25" s="76">
        <f>ROUND(H25*tab!$D$38,2)</f>
        <v>0</v>
      </c>
      <c r="O25" s="76">
        <f>ROUND(I25*tab!$D$38,2)</f>
        <v>0</v>
      </c>
      <c r="P25" s="76">
        <f>ROUND(J25*tab!$D$38,2)</f>
        <v>0</v>
      </c>
      <c r="Q25" s="76">
        <f>ROUND(K25*tab!$D$38,2)</f>
        <v>0</v>
      </c>
      <c r="R25" s="79"/>
      <c r="S25" s="179">
        <v>0</v>
      </c>
      <c r="T25" s="138">
        <f t="shared" si="1"/>
        <v>0</v>
      </c>
      <c r="U25" s="138">
        <f t="shared" si="1"/>
        <v>0</v>
      </c>
      <c r="V25" s="138">
        <f t="shared" si="1"/>
        <v>0</v>
      </c>
      <c r="W25" s="138">
        <f t="shared" si="1"/>
        <v>0</v>
      </c>
      <c r="X25" s="79"/>
      <c r="Y25" s="76">
        <f>+G25*tab!$D$57</f>
        <v>0</v>
      </c>
      <c r="Z25" s="76">
        <f>+H25*tab!$E$57</f>
        <v>0</v>
      </c>
      <c r="AA25" s="76">
        <f>+I25*tab!$E$57</f>
        <v>0</v>
      </c>
      <c r="AB25" s="76">
        <f>+J25*tab!$E$57</f>
        <v>0</v>
      </c>
      <c r="AC25" s="76">
        <f>+K25*tab!$E$57</f>
        <v>0</v>
      </c>
      <c r="AD25" s="79"/>
      <c r="AE25" s="75">
        <v>0</v>
      </c>
      <c r="AF25" s="179">
        <f t="shared" si="3"/>
        <v>0</v>
      </c>
      <c r="AG25" s="138">
        <f t="shared" si="2"/>
        <v>0</v>
      </c>
      <c r="AH25" s="138">
        <f t="shared" si="2"/>
        <v>0</v>
      </c>
      <c r="AI25" s="138">
        <f t="shared" si="2"/>
        <v>0</v>
      </c>
      <c r="AJ25" s="100"/>
      <c r="AK25" s="151"/>
    </row>
    <row r="26" spans="2:37" s="131" customFormat="1" x14ac:dyDescent="0.2">
      <c r="B26" s="150"/>
      <c r="C26" s="171"/>
      <c r="D26" s="58">
        <v>14</v>
      </c>
      <c r="E26" s="176" t="s">
        <v>453</v>
      </c>
      <c r="F26" s="177" t="s">
        <v>440</v>
      </c>
      <c r="G26" s="178">
        <v>0</v>
      </c>
      <c r="H26" s="178">
        <f t="shared" si="0"/>
        <v>0</v>
      </c>
      <c r="I26" s="137">
        <f t="shared" si="0"/>
        <v>0</v>
      </c>
      <c r="J26" s="137">
        <f t="shared" si="0"/>
        <v>0</v>
      </c>
      <c r="K26" s="137">
        <f t="shared" si="0"/>
        <v>0</v>
      </c>
      <c r="L26" s="79"/>
      <c r="M26" s="76">
        <f>ROUND(G26*tab!$D$38,2)</f>
        <v>0</v>
      </c>
      <c r="N26" s="76">
        <f>ROUND(H26*tab!$D$38,2)</f>
        <v>0</v>
      </c>
      <c r="O26" s="76">
        <f>ROUND(I26*tab!$D$38,2)</f>
        <v>0</v>
      </c>
      <c r="P26" s="76">
        <f>ROUND(J26*tab!$D$38,2)</f>
        <v>0</v>
      </c>
      <c r="Q26" s="76">
        <f>ROUND(K26*tab!$D$38,2)</f>
        <v>0</v>
      </c>
      <c r="R26" s="79"/>
      <c r="S26" s="179">
        <v>0</v>
      </c>
      <c r="T26" s="138">
        <f t="shared" si="1"/>
        <v>0</v>
      </c>
      <c r="U26" s="138">
        <f t="shared" si="1"/>
        <v>0</v>
      </c>
      <c r="V26" s="138">
        <f t="shared" si="1"/>
        <v>0</v>
      </c>
      <c r="W26" s="138">
        <f t="shared" si="1"/>
        <v>0</v>
      </c>
      <c r="X26" s="79"/>
      <c r="Y26" s="76">
        <f>+G26*tab!$D$57</f>
        <v>0</v>
      </c>
      <c r="Z26" s="76">
        <f>+H26*tab!$E$57</f>
        <v>0</v>
      </c>
      <c r="AA26" s="76">
        <f>+I26*tab!$E$57</f>
        <v>0</v>
      </c>
      <c r="AB26" s="76">
        <f>+J26*tab!$E$57</f>
        <v>0</v>
      </c>
      <c r="AC26" s="76">
        <f>+K26*tab!$E$57</f>
        <v>0</v>
      </c>
      <c r="AD26" s="79"/>
      <c r="AE26" s="75">
        <v>0</v>
      </c>
      <c r="AF26" s="179">
        <f t="shared" si="3"/>
        <v>0</v>
      </c>
      <c r="AG26" s="138">
        <f t="shared" si="2"/>
        <v>0</v>
      </c>
      <c r="AH26" s="138">
        <f t="shared" si="2"/>
        <v>0</v>
      </c>
      <c r="AI26" s="138">
        <f t="shared" si="2"/>
        <v>0</v>
      </c>
      <c r="AJ26" s="100"/>
      <c r="AK26" s="151"/>
    </row>
    <row r="27" spans="2:37" s="131" customFormat="1" x14ac:dyDescent="0.2">
      <c r="B27" s="150"/>
      <c r="C27" s="171"/>
      <c r="D27" s="58">
        <v>15</v>
      </c>
      <c r="E27" s="176" t="s">
        <v>454</v>
      </c>
      <c r="F27" s="177" t="s">
        <v>440</v>
      </c>
      <c r="G27" s="178">
        <v>0</v>
      </c>
      <c r="H27" s="178">
        <f t="shared" si="0"/>
        <v>0</v>
      </c>
      <c r="I27" s="137">
        <f t="shared" si="0"/>
        <v>0</v>
      </c>
      <c r="J27" s="137">
        <f t="shared" si="0"/>
        <v>0</v>
      </c>
      <c r="K27" s="137">
        <f t="shared" si="0"/>
        <v>0</v>
      </c>
      <c r="L27" s="79"/>
      <c r="M27" s="76">
        <f>ROUND(G27*tab!$D$38,2)</f>
        <v>0</v>
      </c>
      <c r="N27" s="76">
        <f>ROUND(H27*tab!$D$38,2)</f>
        <v>0</v>
      </c>
      <c r="O27" s="76">
        <f>ROUND(I27*tab!$D$38,2)</f>
        <v>0</v>
      </c>
      <c r="P27" s="76">
        <f>ROUND(J27*tab!$D$38,2)</f>
        <v>0</v>
      </c>
      <c r="Q27" s="76">
        <f>ROUND(K27*tab!$D$38,2)</f>
        <v>0</v>
      </c>
      <c r="R27" s="79"/>
      <c r="S27" s="179">
        <v>0</v>
      </c>
      <c r="T27" s="138">
        <f t="shared" si="1"/>
        <v>0</v>
      </c>
      <c r="U27" s="138">
        <f t="shared" si="1"/>
        <v>0</v>
      </c>
      <c r="V27" s="138">
        <f t="shared" si="1"/>
        <v>0</v>
      </c>
      <c r="W27" s="138">
        <f t="shared" si="1"/>
        <v>0</v>
      </c>
      <c r="X27" s="79"/>
      <c r="Y27" s="76">
        <f>+G27*tab!$D$57</f>
        <v>0</v>
      </c>
      <c r="Z27" s="76">
        <f>+H27*tab!$E$57</f>
        <v>0</v>
      </c>
      <c r="AA27" s="76">
        <f>+I27*tab!$E$57</f>
        <v>0</v>
      </c>
      <c r="AB27" s="76">
        <f>+J27*tab!$E$57</f>
        <v>0</v>
      </c>
      <c r="AC27" s="76">
        <f>+K27*tab!$E$57</f>
        <v>0</v>
      </c>
      <c r="AD27" s="79"/>
      <c r="AE27" s="75">
        <v>0</v>
      </c>
      <c r="AF27" s="179">
        <f t="shared" si="3"/>
        <v>0</v>
      </c>
      <c r="AG27" s="138">
        <f t="shared" si="2"/>
        <v>0</v>
      </c>
      <c r="AH27" s="138">
        <f t="shared" si="2"/>
        <v>0</v>
      </c>
      <c r="AI27" s="138">
        <f t="shared" si="2"/>
        <v>0</v>
      </c>
      <c r="AJ27" s="100"/>
      <c r="AK27" s="151"/>
    </row>
    <row r="28" spans="2:37" s="131" customFormat="1" x14ac:dyDescent="0.2">
      <c r="B28" s="150"/>
      <c r="C28" s="171"/>
      <c r="D28" s="58">
        <v>16</v>
      </c>
      <c r="E28" s="176" t="s">
        <v>455</v>
      </c>
      <c r="F28" s="177" t="s">
        <v>440</v>
      </c>
      <c r="G28" s="178">
        <v>0</v>
      </c>
      <c r="H28" s="178">
        <f t="shared" si="0"/>
        <v>0</v>
      </c>
      <c r="I28" s="137">
        <f t="shared" si="0"/>
        <v>0</v>
      </c>
      <c r="J28" s="137">
        <f t="shared" si="0"/>
        <v>0</v>
      </c>
      <c r="K28" s="137">
        <f t="shared" si="0"/>
        <v>0</v>
      </c>
      <c r="L28" s="79"/>
      <c r="M28" s="76">
        <f>ROUND(G28*tab!$D$38,2)</f>
        <v>0</v>
      </c>
      <c r="N28" s="76">
        <f>ROUND(H28*tab!$D$38,2)</f>
        <v>0</v>
      </c>
      <c r="O28" s="76">
        <f>ROUND(I28*tab!$D$38,2)</f>
        <v>0</v>
      </c>
      <c r="P28" s="76">
        <f>ROUND(J28*tab!$D$38,2)</f>
        <v>0</v>
      </c>
      <c r="Q28" s="76">
        <f>ROUND(K28*tab!$D$38,2)</f>
        <v>0</v>
      </c>
      <c r="R28" s="79"/>
      <c r="S28" s="179">
        <v>0</v>
      </c>
      <c r="T28" s="138">
        <f t="shared" si="1"/>
        <v>0</v>
      </c>
      <c r="U28" s="138">
        <f t="shared" si="1"/>
        <v>0</v>
      </c>
      <c r="V28" s="138">
        <f t="shared" si="1"/>
        <v>0</v>
      </c>
      <c r="W28" s="138">
        <f t="shared" si="1"/>
        <v>0</v>
      </c>
      <c r="X28" s="79"/>
      <c r="Y28" s="76">
        <f>+G28*tab!$D$57</f>
        <v>0</v>
      </c>
      <c r="Z28" s="76">
        <f>+H28*tab!$E$57</f>
        <v>0</v>
      </c>
      <c r="AA28" s="76">
        <f>+I28*tab!$E$57</f>
        <v>0</v>
      </c>
      <c r="AB28" s="76">
        <f>+J28*tab!$E$57</f>
        <v>0</v>
      </c>
      <c r="AC28" s="76">
        <f>+K28*tab!$E$57</f>
        <v>0</v>
      </c>
      <c r="AD28" s="79"/>
      <c r="AE28" s="75">
        <v>0</v>
      </c>
      <c r="AF28" s="179">
        <f t="shared" si="3"/>
        <v>0</v>
      </c>
      <c r="AG28" s="138">
        <f t="shared" si="2"/>
        <v>0</v>
      </c>
      <c r="AH28" s="138">
        <f t="shared" si="2"/>
        <v>0</v>
      </c>
      <c r="AI28" s="138">
        <f t="shared" si="2"/>
        <v>0</v>
      </c>
      <c r="AJ28" s="100"/>
      <c r="AK28" s="151"/>
    </row>
    <row r="29" spans="2:37" s="131" customFormat="1" x14ac:dyDescent="0.2">
      <c r="B29" s="150"/>
      <c r="C29" s="171"/>
      <c r="D29" s="58">
        <v>17</v>
      </c>
      <c r="E29" s="176" t="s">
        <v>456</v>
      </c>
      <c r="F29" s="177" t="s">
        <v>440</v>
      </c>
      <c r="G29" s="178">
        <v>0</v>
      </c>
      <c r="H29" s="178">
        <f t="shared" ref="H29:K44" si="4">G29</f>
        <v>0</v>
      </c>
      <c r="I29" s="137">
        <f t="shared" si="4"/>
        <v>0</v>
      </c>
      <c r="J29" s="137">
        <f t="shared" si="4"/>
        <v>0</v>
      </c>
      <c r="K29" s="137">
        <f t="shared" si="4"/>
        <v>0</v>
      </c>
      <c r="L29" s="79"/>
      <c r="M29" s="76">
        <f>ROUND(G29*tab!$D$38,2)</f>
        <v>0</v>
      </c>
      <c r="N29" s="76">
        <f>ROUND(H29*tab!$D$38,2)</f>
        <v>0</v>
      </c>
      <c r="O29" s="76">
        <f>ROUND(I29*tab!$D$38,2)</f>
        <v>0</v>
      </c>
      <c r="P29" s="76">
        <f>ROUND(J29*tab!$D$38,2)</f>
        <v>0</v>
      </c>
      <c r="Q29" s="76">
        <f>ROUND(K29*tab!$D$38,2)</f>
        <v>0</v>
      </c>
      <c r="R29" s="79"/>
      <c r="S29" s="179">
        <v>0</v>
      </c>
      <c r="T29" s="138">
        <f t="shared" ref="T29:W44" si="5">S29</f>
        <v>0</v>
      </c>
      <c r="U29" s="138">
        <f t="shared" si="5"/>
        <v>0</v>
      </c>
      <c r="V29" s="138">
        <f t="shared" si="5"/>
        <v>0</v>
      </c>
      <c r="W29" s="138">
        <f t="shared" si="5"/>
        <v>0</v>
      </c>
      <c r="X29" s="79"/>
      <c r="Y29" s="76">
        <f>+G29*tab!$D$57</f>
        <v>0</v>
      </c>
      <c r="Z29" s="76">
        <f>+H29*tab!$E$57</f>
        <v>0</v>
      </c>
      <c r="AA29" s="76">
        <f>+I29*tab!$E$57</f>
        <v>0</v>
      </c>
      <c r="AB29" s="76">
        <f>+J29*tab!$E$57</f>
        <v>0</v>
      </c>
      <c r="AC29" s="76">
        <f>+K29*tab!$E$57</f>
        <v>0</v>
      </c>
      <c r="AD29" s="79"/>
      <c r="AE29" s="75">
        <v>0</v>
      </c>
      <c r="AF29" s="179">
        <f t="shared" si="3"/>
        <v>0</v>
      </c>
      <c r="AG29" s="138">
        <f>AF29</f>
        <v>0</v>
      </c>
      <c r="AH29" s="138">
        <f>AG29</f>
        <v>0</v>
      </c>
      <c r="AI29" s="138">
        <f>AH29</f>
        <v>0</v>
      </c>
      <c r="AJ29" s="100"/>
      <c r="AK29" s="151"/>
    </row>
    <row r="30" spans="2:37" s="131" customFormat="1" x14ac:dyDescent="0.2">
      <c r="B30" s="150"/>
      <c r="C30" s="171"/>
      <c r="D30" s="58">
        <v>18</v>
      </c>
      <c r="E30" s="176" t="s">
        <v>457</v>
      </c>
      <c r="F30" s="177" t="s">
        <v>440</v>
      </c>
      <c r="G30" s="178">
        <v>0</v>
      </c>
      <c r="H30" s="178">
        <f t="shared" si="4"/>
        <v>0</v>
      </c>
      <c r="I30" s="137">
        <f t="shared" si="4"/>
        <v>0</v>
      </c>
      <c r="J30" s="137">
        <f t="shared" si="4"/>
        <v>0</v>
      </c>
      <c r="K30" s="137">
        <f t="shared" si="4"/>
        <v>0</v>
      </c>
      <c r="L30" s="79"/>
      <c r="M30" s="76">
        <f>ROUND(G30*tab!$D$38,2)</f>
        <v>0</v>
      </c>
      <c r="N30" s="76">
        <f>ROUND(H30*tab!$D$38,2)</f>
        <v>0</v>
      </c>
      <c r="O30" s="76">
        <f>ROUND(I30*tab!$D$38,2)</f>
        <v>0</v>
      </c>
      <c r="P30" s="76">
        <f>ROUND(J30*tab!$D$38,2)</f>
        <v>0</v>
      </c>
      <c r="Q30" s="76">
        <f>ROUND(K30*tab!$D$38,2)</f>
        <v>0</v>
      </c>
      <c r="R30" s="79"/>
      <c r="S30" s="179">
        <v>0</v>
      </c>
      <c r="T30" s="138">
        <f t="shared" si="5"/>
        <v>0</v>
      </c>
      <c r="U30" s="138">
        <f t="shared" si="5"/>
        <v>0</v>
      </c>
      <c r="V30" s="138">
        <f t="shared" si="5"/>
        <v>0</v>
      </c>
      <c r="W30" s="138">
        <f t="shared" si="5"/>
        <v>0</v>
      </c>
      <c r="X30" s="79"/>
      <c r="Y30" s="76">
        <f>+G30*tab!$D$57</f>
        <v>0</v>
      </c>
      <c r="Z30" s="76">
        <f>+H30*tab!$E$57</f>
        <v>0</v>
      </c>
      <c r="AA30" s="76">
        <f>+I30*tab!$E$57</f>
        <v>0</v>
      </c>
      <c r="AB30" s="76">
        <f>+J30*tab!$E$57</f>
        <v>0</v>
      </c>
      <c r="AC30" s="76">
        <f>+K30*tab!$E$57</f>
        <v>0</v>
      </c>
      <c r="AD30" s="79"/>
      <c r="AE30" s="75">
        <v>0</v>
      </c>
      <c r="AF30" s="179">
        <f t="shared" si="3"/>
        <v>0</v>
      </c>
      <c r="AG30" s="138">
        <f t="shared" ref="AG30:AI45" si="6">AF30</f>
        <v>0</v>
      </c>
      <c r="AH30" s="138">
        <f t="shared" si="6"/>
        <v>0</v>
      </c>
      <c r="AI30" s="138">
        <f t="shared" si="6"/>
        <v>0</v>
      </c>
      <c r="AJ30" s="100"/>
      <c r="AK30" s="151"/>
    </row>
    <row r="31" spans="2:37" s="131" customFormat="1" x14ac:dyDescent="0.2">
      <c r="B31" s="150"/>
      <c r="C31" s="171"/>
      <c r="D31" s="58">
        <v>19</v>
      </c>
      <c r="E31" s="176" t="s">
        <v>458</v>
      </c>
      <c r="F31" s="177" t="s">
        <v>440</v>
      </c>
      <c r="G31" s="178">
        <v>0</v>
      </c>
      <c r="H31" s="178">
        <f t="shared" si="4"/>
        <v>0</v>
      </c>
      <c r="I31" s="137">
        <f t="shared" si="4"/>
        <v>0</v>
      </c>
      <c r="J31" s="137">
        <f t="shared" si="4"/>
        <v>0</v>
      </c>
      <c r="K31" s="137">
        <f t="shared" si="4"/>
        <v>0</v>
      </c>
      <c r="L31" s="79"/>
      <c r="M31" s="76">
        <f>ROUND(G31*tab!$D$38,2)</f>
        <v>0</v>
      </c>
      <c r="N31" s="76">
        <f>ROUND(H31*tab!$D$38,2)</f>
        <v>0</v>
      </c>
      <c r="O31" s="76">
        <f>ROUND(I31*tab!$D$38,2)</f>
        <v>0</v>
      </c>
      <c r="P31" s="76">
        <f>ROUND(J31*tab!$D$38,2)</f>
        <v>0</v>
      </c>
      <c r="Q31" s="76">
        <f>ROUND(K31*tab!$D$38,2)</f>
        <v>0</v>
      </c>
      <c r="R31" s="79"/>
      <c r="S31" s="179">
        <v>0</v>
      </c>
      <c r="T31" s="138">
        <f t="shared" si="5"/>
        <v>0</v>
      </c>
      <c r="U31" s="138">
        <f t="shared" si="5"/>
        <v>0</v>
      </c>
      <c r="V31" s="138">
        <f t="shared" si="5"/>
        <v>0</v>
      </c>
      <c r="W31" s="138">
        <f t="shared" si="5"/>
        <v>0</v>
      </c>
      <c r="X31" s="79"/>
      <c r="Y31" s="76">
        <f>+G31*tab!$D$57</f>
        <v>0</v>
      </c>
      <c r="Z31" s="76">
        <f>+H31*tab!$E$57</f>
        <v>0</v>
      </c>
      <c r="AA31" s="76">
        <f>+I31*tab!$E$57</f>
        <v>0</v>
      </c>
      <c r="AB31" s="76">
        <f>+J31*tab!$E$57</f>
        <v>0</v>
      </c>
      <c r="AC31" s="76">
        <f>+K31*tab!$E$57</f>
        <v>0</v>
      </c>
      <c r="AD31" s="79"/>
      <c r="AE31" s="75">
        <v>0</v>
      </c>
      <c r="AF31" s="179">
        <f t="shared" si="3"/>
        <v>0</v>
      </c>
      <c r="AG31" s="138">
        <f t="shared" si="6"/>
        <v>0</v>
      </c>
      <c r="AH31" s="138">
        <f t="shared" si="6"/>
        <v>0</v>
      </c>
      <c r="AI31" s="138">
        <f t="shared" si="6"/>
        <v>0</v>
      </c>
      <c r="AJ31" s="100"/>
      <c r="AK31" s="151"/>
    </row>
    <row r="32" spans="2:37" s="131" customFormat="1" x14ac:dyDescent="0.2">
      <c r="B32" s="150"/>
      <c r="C32" s="171"/>
      <c r="D32" s="58">
        <v>20</v>
      </c>
      <c r="E32" s="176" t="s">
        <v>459</v>
      </c>
      <c r="F32" s="177" t="s">
        <v>440</v>
      </c>
      <c r="G32" s="178">
        <v>0</v>
      </c>
      <c r="H32" s="178">
        <f t="shared" si="4"/>
        <v>0</v>
      </c>
      <c r="I32" s="137">
        <f t="shared" si="4"/>
        <v>0</v>
      </c>
      <c r="J32" s="137">
        <f t="shared" si="4"/>
        <v>0</v>
      </c>
      <c r="K32" s="137">
        <f t="shared" si="4"/>
        <v>0</v>
      </c>
      <c r="L32" s="79"/>
      <c r="M32" s="76">
        <f>ROUND(G32*tab!$D$38,2)</f>
        <v>0</v>
      </c>
      <c r="N32" s="76">
        <f>ROUND(H32*tab!$D$38,2)</f>
        <v>0</v>
      </c>
      <c r="O32" s="76">
        <f>ROUND(I32*tab!$D$38,2)</f>
        <v>0</v>
      </c>
      <c r="P32" s="76">
        <f>ROUND(J32*tab!$D$38,2)</f>
        <v>0</v>
      </c>
      <c r="Q32" s="76">
        <f>ROUND(K32*tab!$D$38,2)</f>
        <v>0</v>
      </c>
      <c r="R32" s="79"/>
      <c r="S32" s="179">
        <v>0</v>
      </c>
      <c r="T32" s="138">
        <f t="shared" si="5"/>
        <v>0</v>
      </c>
      <c r="U32" s="138">
        <f t="shared" si="5"/>
        <v>0</v>
      </c>
      <c r="V32" s="138">
        <f t="shared" si="5"/>
        <v>0</v>
      </c>
      <c r="W32" s="138">
        <f t="shared" si="5"/>
        <v>0</v>
      </c>
      <c r="X32" s="79"/>
      <c r="Y32" s="76">
        <f>+G32*tab!$D$57</f>
        <v>0</v>
      </c>
      <c r="Z32" s="76">
        <f>+H32*tab!$E$57</f>
        <v>0</v>
      </c>
      <c r="AA32" s="76">
        <f>+I32*tab!$E$57</f>
        <v>0</v>
      </c>
      <c r="AB32" s="76">
        <f>+J32*tab!$E$57</f>
        <v>0</v>
      </c>
      <c r="AC32" s="76">
        <f>+K32*tab!$E$57</f>
        <v>0</v>
      </c>
      <c r="AD32" s="79"/>
      <c r="AE32" s="75">
        <v>0</v>
      </c>
      <c r="AF32" s="179">
        <f t="shared" si="3"/>
        <v>0</v>
      </c>
      <c r="AG32" s="138">
        <f t="shared" si="6"/>
        <v>0</v>
      </c>
      <c r="AH32" s="138">
        <f t="shared" si="6"/>
        <v>0</v>
      </c>
      <c r="AI32" s="138">
        <f t="shared" si="6"/>
        <v>0</v>
      </c>
      <c r="AJ32" s="100"/>
      <c r="AK32" s="151"/>
    </row>
    <row r="33" spans="2:37" s="131" customFormat="1" x14ac:dyDescent="0.2">
      <c r="B33" s="150"/>
      <c r="C33" s="171"/>
      <c r="D33" s="58">
        <v>21</v>
      </c>
      <c r="E33" s="176" t="s">
        <v>460</v>
      </c>
      <c r="F33" s="177" t="s">
        <v>440</v>
      </c>
      <c r="G33" s="178">
        <v>0</v>
      </c>
      <c r="H33" s="178">
        <f t="shared" si="4"/>
        <v>0</v>
      </c>
      <c r="I33" s="137">
        <f t="shared" si="4"/>
        <v>0</v>
      </c>
      <c r="J33" s="137">
        <f t="shared" si="4"/>
        <v>0</v>
      </c>
      <c r="K33" s="137">
        <f t="shared" si="4"/>
        <v>0</v>
      </c>
      <c r="L33" s="79"/>
      <c r="M33" s="76">
        <f>ROUND(G33*tab!$D$38,2)</f>
        <v>0</v>
      </c>
      <c r="N33" s="76">
        <f>ROUND(H33*tab!$D$38,2)</f>
        <v>0</v>
      </c>
      <c r="O33" s="76">
        <f>ROUND(I33*tab!$D$38,2)</f>
        <v>0</v>
      </c>
      <c r="P33" s="76">
        <f>ROUND(J33*tab!$D$38,2)</f>
        <v>0</v>
      </c>
      <c r="Q33" s="76">
        <f>ROUND(K33*tab!$D$38,2)</f>
        <v>0</v>
      </c>
      <c r="R33" s="79"/>
      <c r="S33" s="179">
        <v>0</v>
      </c>
      <c r="T33" s="138">
        <f t="shared" si="5"/>
        <v>0</v>
      </c>
      <c r="U33" s="138">
        <f t="shared" si="5"/>
        <v>0</v>
      </c>
      <c r="V33" s="138">
        <f t="shared" si="5"/>
        <v>0</v>
      </c>
      <c r="W33" s="138">
        <f t="shared" si="5"/>
        <v>0</v>
      </c>
      <c r="X33" s="79"/>
      <c r="Y33" s="76">
        <f>+G33*tab!$D$57</f>
        <v>0</v>
      </c>
      <c r="Z33" s="76">
        <f>+H33*tab!$E$57</f>
        <v>0</v>
      </c>
      <c r="AA33" s="76">
        <f>+I33*tab!$E$57</f>
        <v>0</v>
      </c>
      <c r="AB33" s="76">
        <f>+J33*tab!$E$57</f>
        <v>0</v>
      </c>
      <c r="AC33" s="76">
        <f>+K33*tab!$E$57</f>
        <v>0</v>
      </c>
      <c r="AD33" s="79"/>
      <c r="AE33" s="75">
        <v>0</v>
      </c>
      <c r="AF33" s="179">
        <f t="shared" si="3"/>
        <v>0</v>
      </c>
      <c r="AG33" s="138">
        <f t="shared" si="6"/>
        <v>0</v>
      </c>
      <c r="AH33" s="138">
        <f t="shared" si="6"/>
        <v>0</v>
      </c>
      <c r="AI33" s="138">
        <f t="shared" si="6"/>
        <v>0</v>
      </c>
      <c r="AJ33" s="100"/>
      <c r="AK33" s="151"/>
    </row>
    <row r="34" spans="2:37" s="131" customFormat="1" x14ac:dyDescent="0.2">
      <c r="B34" s="150"/>
      <c r="C34" s="171"/>
      <c r="D34" s="58">
        <v>22</v>
      </c>
      <c r="E34" s="176" t="s">
        <v>461</v>
      </c>
      <c r="F34" s="177" t="s">
        <v>440</v>
      </c>
      <c r="G34" s="178">
        <v>0</v>
      </c>
      <c r="H34" s="178">
        <f t="shared" si="4"/>
        <v>0</v>
      </c>
      <c r="I34" s="137">
        <f t="shared" si="4"/>
        <v>0</v>
      </c>
      <c r="J34" s="137">
        <f t="shared" si="4"/>
        <v>0</v>
      </c>
      <c r="K34" s="137">
        <f t="shared" si="4"/>
        <v>0</v>
      </c>
      <c r="L34" s="79"/>
      <c r="M34" s="76">
        <f>ROUND(G34*tab!$D$38,2)</f>
        <v>0</v>
      </c>
      <c r="N34" s="76">
        <f>ROUND(H34*tab!$D$38,2)</f>
        <v>0</v>
      </c>
      <c r="O34" s="76">
        <f>ROUND(I34*tab!$D$38,2)</f>
        <v>0</v>
      </c>
      <c r="P34" s="76">
        <f>ROUND(J34*tab!$D$38,2)</f>
        <v>0</v>
      </c>
      <c r="Q34" s="76">
        <f>ROUND(K34*tab!$D$38,2)</f>
        <v>0</v>
      </c>
      <c r="R34" s="79"/>
      <c r="S34" s="179">
        <v>0</v>
      </c>
      <c r="T34" s="138">
        <f t="shared" si="5"/>
        <v>0</v>
      </c>
      <c r="U34" s="138">
        <f t="shared" si="5"/>
        <v>0</v>
      </c>
      <c r="V34" s="138">
        <f t="shared" si="5"/>
        <v>0</v>
      </c>
      <c r="W34" s="138">
        <f t="shared" si="5"/>
        <v>0</v>
      </c>
      <c r="X34" s="79"/>
      <c r="Y34" s="76">
        <f>+G34*tab!$D$57</f>
        <v>0</v>
      </c>
      <c r="Z34" s="76">
        <f>+H34*tab!$E$57</f>
        <v>0</v>
      </c>
      <c r="AA34" s="76">
        <f>+I34*tab!$E$57</f>
        <v>0</v>
      </c>
      <c r="AB34" s="76">
        <f>+J34*tab!$E$57</f>
        <v>0</v>
      </c>
      <c r="AC34" s="76">
        <f>+K34*tab!$E$57</f>
        <v>0</v>
      </c>
      <c r="AD34" s="79"/>
      <c r="AE34" s="75">
        <v>0</v>
      </c>
      <c r="AF34" s="179">
        <f t="shared" si="3"/>
        <v>0</v>
      </c>
      <c r="AG34" s="138">
        <f t="shared" si="6"/>
        <v>0</v>
      </c>
      <c r="AH34" s="138">
        <f t="shared" si="6"/>
        <v>0</v>
      </c>
      <c r="AI34" s="138">
        <f t="shared" si="6"/>
        <v>0</v>
      </c>
      <c r="AJ34" s="100"/>
      <c r="AK34" s="151"/>
    </row>
    <row r="35" spans="2:37" s="131" customFormat="1" x14ac:dyDescent="0.2">
      <c r="B35" s="150"/>
      <c r="C35" s="171"/>
      <c r="D35" s="58">
        <v>23</v>
      </c>
      <c r="E35" s="176" t="s">
        <v>462</v>
      </c>
      <c r="F35" s="177" t="s">
        <v>440</v>
      </c>
      <c r="G35" s="178">
        <v>0</v>
      </c>
      <c r="H35" s="178">
        <f t="shared" si="4"/>
        <v>0</v>
      </c>
      <c r="I35" s="137">
        <f t="shared" si="4"/>
        <v>0</v>
      </c>
      <c r="J35" s="137">
        <f t="shared" si="4"/>
        <v>0</v>
      </c>
      <c r="K35" s="137">
        <f t="shared" si="4"/>
        <v>0</v>
      </c>
      <c r="L35" s="79"/>
      <c r="M35" s="76">
        <f>ROUND(G35*tab!$D$38,2)</f>
        <v>0</v>
      </c>
      <c r="N35" s="76">
        <f>ROUND(H35*tab!$D$38,2)</f>
        <v>0</v>
      </c>
      <c r="O35" s="76">
        <f>ROUND(I35*tab!$D$38,2)</f>
        <v>0</v>
      </c>
      <c r="P35" s="76">
        <f>ROUND(J35*tab!$D$38,2)</f>
        <v>0</v>
      </c>
      <c r="Q35" s="76">
        <f>ROUND(K35*tab!$D$38,2)</f>
        <v>0</v>
      </c>
      <c r="R35" s="79"/>
      <c r="S35" s="179">
        <v>0</v>
      </c>
      <c r="T35" s="138">
        <f t="shared" si="5"/>
        <v>0</v>
      </c>
      <c r="U35" s="138">
        <f t="shared" si="5"/>
        <v>0</v>
      </c>
      <c r="V35" s="138">
        <f t="shared" si="5"/>
        <v>0</v>
      </c>
      <c r="W35" s="138">
        <f t="shared" si="5"/>
        <v>0</v>
      </c>
      <c r="X35" s="79"/>
      <c r="Y35" s="76">
        <f>+G35*tab!$D$57</f>
        <v>0</v>
      </c>
      <c r="Z35" s="76">
        <f>+H35*tab!$E$57</f>
        <v>0</v>
      </c>
      <c r="AA35" s="76">
        <f>+I35*tab!$E$57</f>
        <v>0</v>
      </c>
      <c r="AB35" s="76">
        <f>+J35*tab!$E$57</f>
        <v>0</v>
      </c>
      <c r="AC35" s="76">
        <f>+K35*tab!$E$57</f>
        <v>0</v>
      </c>
      <c r="AD35" s="79"/>
      <c r="AE35" s="75">
        <v>0</v>
      </c>
      <c r="AF35" s="179">
        <f t="shared" si="3"/>
        <v>0</v>
      </c>
      <c r="AG35" s="138">
        <f t="shared" si="6"/>
        <v>0</v>
      </c>
      <c r="AH35" s="138">
        <f t="shared" si="6"/>
        <v>0</v>
      </c>
      <c r="AI35" s="138">
        <f t="shared" si="6"/>
        <v>0</v>
      </c>
      <c r="AJ35" s="100"/>
      <c r="AK35" s="151"/>
    </row>
    <row r="36" spans="2:37" s="131" customFormat="1" x14ac:dyDescent="0.2">
      <c r="B36" s="150"/>
      <c r="C36" s="171"/>
      <c r="D36" s="58">
        <v>24</v>
      </c>
      <c r="E36" s="176" t="s">
        <v>463</v>
      </c>
      <c r="F36" s="177" t="s">
        <v>440</v>
      </c>
      <c r="G36" s="178">
        <v>0</v>
      </c>
      <c r="H36" s="178">
        <f t="shared" si="4"/>
        <v>0</v>
      </c>
      <c r="I36" s="137">
        <f t="shared" si="4"/>
        <v>0</v>
      </c>
      <c r="J36" s="137">
        <f t="shared" si="4"/>
        <v>0</v>
      </c>
      <c r="K36" s="137">
        <f t="shared" si="4"/>
        <v>0</v>
      </c>
      <c r="L36" s="79"/>
      <c r="M36" s="76">
        <f>ROUND(G36*tab!$D$38,2)</f>
        <v>0</v>
      </c>
      <c r="N36" s="76">
        <f>ROUND(H36*tab!$D$38,2)</f>
        <v>0</v>
      </c>
      <c r="O36" s="76">
        <f>ROUND(I36*tab!$D$38,2)</f>
        <v>0</v>
      </c>
      <c r="P36" s="76">
        <f>ROUND(J36*tab!$D$38,2)</f>
        <v>0</v>
      </c>
      <c r="Q36" s="76">
        <f>ROUND(K36*tab!$D$38,2)</f>
        <v>0</v>
      </c>
      <c r="R36" s="79"/>
      <c r="S36" s="179">
        <v>0</v>
      </c>
      <c r="T36" s="138">
        <f t="shared" si="5"/>
        <v>0</v>
      </c>
      <c r="U36" s="138">
        <f t="shared" si="5"/>
        <v>0</v>
      </c>
      <c r="V36" s="138">
        <f t="shared" si="5"/>
        <v>0</v>
      </c>
      <c r="W36" s="138">
        <f t="shared" si="5"/>
        <v>0</v>
      </c>
      <c r="X36" s="79"/>
      <c r="Y36" s="76">
        <f>+G36*tab!$D$57</f>
        <v>0</v>
      </c>
      <c r="Z36" s="76">
        <f>+H36*tab!$E$57</f>
        <v>0</v>
      </c>
      <c r="AA36" s="76">
        <f>+I36*tab!$E$57</f>
        <v>0</v>
      </c>
      <c r="AB36" s="76">
        <f>+J36*tab!$E$57</f>
        <v>0</v>
      </c>
      <c r="AC36" s="76">
        <f>+K36*tab!$E$57</f>
        <v>0</v>
      </c>
      <c r="AD36" s="79"/>
      <c r="AE36" s="75">
        <v>0</v>
      </c>
      <c r="AF36" s="179">
        <f t="shared" si="3"/>
        <v>0</v>
      </c>
      <c r="AG36" s="138">
        <f t="shared" si="6"/>
        <v>0</v>
      </c>
      <c r="AH36" s="138">
        <f t="shared" si="6"/>
        <v>0</v>
      </c>
      <c r="AI36" s="138">
        <f t="shared" si="6"/>
        <v>0</v>
      </c>
      <c r="AJ36" s="100"/>
      <c r="AK36" s="151"/>
    </row>
    <row r="37" spans="2:37" s="131" customFormat="1" x14ac:dyDescent="0.2">
      <c r="B37" s="150"/>
      <c r="C37" s="171"/>
      <c r="D37" s="58">
        <v>25</v>
      </c>
      <c r="E37" s="176" t="s">
        <v>464</v>
      </c>
      <c r="F37" s="177" t="s">
        <v>440</v>
      </c>
      <c r="G37" s="178">
        <v>0</v>
      </c>
      <c r="H37" s="178">
        <f t="shared" si="4"/>
        <v>0</v>
      </c>
      <c r="I37" s="137">
        <f t="shared" si="4"/>
        <v>0</v>
      </c>
      <c r="J37" s="137">
        <f t="shared" si="4"/>
        <v>0</v>
      </c>
      <c r="K37" s="137">
        <f t="shared" si="4"/>
        <v>0</v>
      </c>
      <c r="L37" s="79"/>
      <c r="M37" s="76">
        <f>ROUND(G37*tab!$D$38,2)</f>
        <v>0</v>
      </c>
      <c r="N37" s="76">
        <f>ROUND(H37*tab!$D$38,2)</f>
        <v>0</v>
      </c>
      <c r="O37" s="76">
        <f>ROUND(I37*tab!$D$38,2)</f>
        <v>0</v>
      </c>
      <c r="P37" s="76">
        <f>ROUND(J37*tab!$D$38,2)</f>
        <v>0</v>
      </c>
      <c r="Q37" s="76">
        <f>ROUND(K37*tab!$D$38,2)</f>
        <v>0</v>
      </c>
      <c r="R37" s="79"/>
      <c r="S37" s="179">
        <v>0</v>
      </c>
      <c r="T37" s="138">
        <f t="shared" si="5"/>
        <v>0</v>
      </c>
      <c r="U37" s="138">
        <f t="shared" si="5"/>
        <v>0</v>
      </c>
      <c r="V37" s="138">
        <f t="shared" si="5"/>
        <v>0</v>
      </c>
      <c r="W37" s="138">
        <f t="shared" si="5"/>
        <v>0</v>
      </c>
      <c r="X37" s="79"/>
      <c r="Y37" s="76">
        <f>+G37*tab!$D$57</f>
        <v>0</v>
      </c>
      <c r="Z37" s="76">
        <f>+H37*tab!$E$57</f>
        <v>0</v>
      </c>
      <c r="AA37" s="76">
        <f>+I37*tab!$E$57</f>
        <v>0</v>
      </c>
      <c r="AB37" s="76">
        <f>+J37*tab!$E$57</f>
        <v>0</v>
      </c>
      <c r="AC37" s="76">
        <f>+K37*tab!$E$57</f>
        <v>0</v>
      </c>
      <c r="AD37" s="79"/>
      <c r="AE37" s="75">
        <v>0</v>
      </c>
      <c r="AF37" s="179">
        <f t="shared" si="3"/>
        <v>0</v>
      </c>
      <c r="AG37" s="138">
        <f t="shared" si="6"/>
        <v>0</v>
      </c>
      <c r="AH37" s="138">
        <f t="shared" si="6"/>
        <v>0</v>
      </c>
      <c r="AI37" s="138">
        <f t="shared" si="6"/>
        <v>0</v>
      </c>
      <c r="AJ37" s="100"/>
      <c r="AK37" s="151"/>
    </row>
    <row r="38" spans="2:37" s="131" customFormat="1" x14ac:dyDescent="0.2">
      <c r="B38" s="150"/>
      <c r="C38" s="171"/>
      <c r="D38" s="58">
        <v>26</v>
      </c>
      <c r="E38" s="176" t="s">
        <v>465</v>
      </c>
      <c r="F38" s="177" t="s">
        <v>440</v>
      </c>
      <c r="G38" s="178">
        <v>0</v>
      </c>
      <c r="H38" s="178">
        <f t="shared" si="4"/>
        <v>0</v>
      </c>
      <c r="I38" s="137">
        <f t="shared" si="4"/>
        <v>0</v>
      </c>
      <c r="J38" s="137">
        <f t="shared" si="4"/>
        <v>0</v>
      </c>
      <c r="K38" s="137">
        <f t="shared" si="4"/>
        <v>0</v>
      </c>
      <c r="L38" s="79"/>
      <c r="M38" s="76">
        <f>ROUND(G38*tab!$D$38,2)</f>
        <v>0</v>
      </c>
      <c r="N38" s="76">
        <f>ROUND(H38*tab!$D$38,2)</f>
        <v>0</v>
      </c>
      <c r="O38" s="76">
        <f>ROUND(I38*tab!$D$38,2)</f>
        <v>0</v>
      </c>
      <c r="P38" s="76">
        <f>ROUND(J38*tab!$D$38,2)</f>
        <v>0</v>
      </c>
      <c r="Q38" s="76">
        <f>ROUND(K38*tab!$D$38,2)</f>
        <v>0</v>
      </c>
      <c r="R38" s="79"/>
      <c r="S38" s="179">
        <v>0</v>
      </c>
      <c r="T38" s="138">
        <f t="shared" si="5"/>
        <v>0</v>
      </c>
      <c r="U38" s="138">
        <f t="shared" si="5"/>
        <v>0</v>
      </c>
      <c r="V38" s="138">
        <f t="shared" si="5"/>
        <v>0</v>
      </c>
      <c r="W38" s="138">
        <f t="shared" si="5"/>
        <v>0</v>
      </c>
      <c r="X38" s="79"/>
      <c r="Y38" s="76">
        <f>+G38*tab!$D$57</f>
        <v>0</v>
      </c>
      <c r="Z38" s="76">
        <f>+H38*tab!$E$57</f>
        <v>0</v>
      </c>
      <c r="AA38" s="76">
        <f>+I38*tab!$E$57</f>
        <v>0</v>
      </c>
      <c r="AB38" s="76">
        <f>+J38*tab!$E$57</f>
        <v>0</v>
      </c>
      <c r="AC38" s="76">
        <f>+K38*tab!$E$57</f>
        <v>0</v>
      </c>
      <c r="AD38" s="79"/>
      <c r="AE38" s="75">
        <v>0</v>
      </c>
      <c r="AF38" s="179">
        <f t="shared" si="3"/>
        <v>0</v>
      </c>
      <c r="AG38" s="138">
        <f t="shared" si="6"/>
        <v>0</v>
      </c>
      <c r="AH38" s="138">
        <f t="shared" si="6"/>
        <v>0</v>
      </c>
      <c r="AI38" s="138">
        <f t="shared" si="6"/>
        <v>0</v>
      </c>
      <c r="AJ38" s="100"/>
      <c r="AK38" s="151"/>
    </row>
    <row r="39" spans="2:37" s="131" customFormat="1" x14ac:dyDescent="0.2">
      <c r="B39" s="150"/>
      <c r="C39" s="171"/>
      <c r="D39" s="58">
        <v>27</v>
      </c>
      <c r="E39" s="176" t="s">
        <v>466</v>
      </c>
      <c r="F39" s="177" t="s">
        <v>440</v>
      </c>
      <c r="G39" s="178">
        <v>0</v>
      </c>
      <c r="H39" s="178">
        <f t="shared" si="4"/>
        <v>0</v>
      </c>
      <c r="I39" s="137">
        <f t="shared" si="4"/>
        <v>0</v>
      </c>
      <c r="J39" s="137">
        <f t="shared" si="4"/>
        <v>0</v>
      </c>
      <c r="K39" s="137">
        <f t="shared" si="4"/>
        <v>0</v>
      </c>
      <c r="L39" s="79"/>
      <c r="M39" s="76">
        <f>ROUND(G39*tab!$D$38,2)</f>
        <v>0</v>
      </c>
      <c r="N39" s="76">
        <f>ROUND(H39*tab!$D$38,2)</f>
        <v>0</v>
      </c>
      <c r="O39" s="76">
        <f>ROUND(I39*tab!$D$38,2)</f>
        <v>0</v>
      </c>
      <c r="P39" s="76">
        <f>ROUND(J39*tab!$D$38,2)</f>
        <v>0</v>
      </c>
      <c r="Q39" s="76">
        <f>ROUND(K39*tab!$D$38,2)</f>
        <v>0</v>
      </c>
      <c r="R39" s="79"/>
      <c r="S39" s="179">
        <v>0</v>
      </c>
      <c r="T39" s="138">
        <f t="shared" si="5"/>
        <v>0</v>
      </c>
      <c r="U39" s="138">
        <f t="shared" si="5"/>
        <v>0</v>
      </c>
      <c r="V39" s="138">
        <f t="shared" si="5"/>
        <v>0</v>
      </c>
      <c r="W39" s="138">
        <f t="shared" si="5"/>
        <v>0</v>
      </c>
      <c r="X39" s="79"/>
      <c r="Y39" s="76">
        <f>+G39*tab!$D$57</f>
        <v>0</v>
      </c>
      <c r="Z39" s="76">
        <f>+H39*tab!$E$57</f>
        <v>0</v>
      </c>
      <c r="AA39" s="76">
        <f>+I39*tab!$E$57</f>
        <v>0</v>
      </c>
      <c r="AB39" s="76">
        <f>+J39*tab!$E$57</f>
        <v>0</v>
      </c>
      <c r="AC39" s="76">
        <f>+K39*tab!$E$57</f>
        <v>0</v>
      </c>
      <c r="AD39" s="79"/>
      <c r="AE39" s="75">
        <v>0</v>
      </c>
      <c r="AF39" s="179">
        <f t="shared" si="3"/>
        <v>0</v>
      </c>
      <c r="AG39" s="138">
        <f t="shared" si="6"/>
        <v>0</v>
      </c>
      <c r="AH39" s="138">
        <f t="shared" si="6"/>
        <v>0</v>
      </c>
      <c r="AI39" s="138">
        <f t="shared" si="6"/>
        <v>0</v>
      </c>
      <c r="AJ39" s="100"/>
      <c r="AK39" s="151"/>
    </row>
    <row r="40" spans="2:37" s="131" customFormat="1" x14ac:dyDescent="0.2">
      <c r="B40" s="150"/>
      <c r="C40" s="171"/>
      <c r="D40" s="58">
        <v>28</v>
      </c>
      <c r="E40" s="176" t="s">
        <v>467</v>
      </c>
      <c r="F40" s="177" t="s">
        <v>440</v>
      </c>
      <c r="G40" s="178">
        <v>0</v>
      </c>
      <c r="H40" s="178">
        <f t="shared" si="4"/>
        <v>0</v>
      </c>
      <c r="I40" s="137">
        <f t="shared" si="4"/>
        <v>0</v>
      </c>
      <c r="J40" s="137">
        <f t="shared" si="4"/>
        <v>0</v>
      </c>
      <c r="K40" s="137">
        <f t="shared" si="4"/>
        <v>0</v>
      </c>
      <c r="L40" s="79"/>
      <c r="M40" s="76">
        <f>ROUND(G40*tab!$D$38,2)</f>
        <v>0</v>
      </c>
      <c r="N40" s="76">
        <f>ROUND(H40*tab!$D$38,2)</f>
        <v>0</v>
      </c>
      <c r="O40" s="76">
        <f>ROUND(I40*tab!$D$38,2)</f>
        <v>0</v>
      </c>
      <c r="P40" s="76">
        <f>ROUND(J40*tab!$D$38,2)</f>
        <v>0</v>
      </c>
      <c r="Q40" s="76">
        <f>ROUND(K40*tab!$D$38,2)</f>
        <v>0</v>
      </c>
      <c r="R40" s="79"/>
      <c r="S40" s="179">
        <v>0</v>
      </c>
      <c r="T40" s="138">
        <f t="shared" si="5"/>
        <v>0</v>
      </c>
      <c r="U40" s="138">
        <f t="shared" si="5"/>
        <v>0</v>
      </c>
      <c r="V40" s="138">
        <f t="shared" si="5"/>
        <v>0</v>
      </c>
      <c r="W40" s="138">
        <f t="shared" si="5"/>
        <v>0</v>
      </c>
      <c r="X40" s="79"/>
      <c r="Y40" s="76">
        <f>+G40*tab!$D$57</f>
        <v>0</v>
      </c>
      <c r="Z40" s="76">
        <f>+H40*tab!$E$57</f>
        <v>0</v>
      </c>
      <c r="AA40" s="76">
        <f>+I40*tab!$E$57</f>
        <v>0</v>
      </c>
      <c r="AB40" s="76">
        <f>+J40*tab!$E$57</f>
        <v>0</v>
      </c>
      <c r="AC40" s="76">
        <f>+K40*tab!$E$57</f>
        <v>0</v>
      </c>
      <c r="AD40" s="79"/>
      <c r="AE40" s="75">
        <v>0</v>
      </c>
      <c r="AF40" s="179">
        <f t="shared" si="3"/>
        <v>0</v>
      </c>
      <c r="AG40" s="138">
        <f t="shared" si="6"/>
        <v>0</v>
      </c>
      <c r="AH40" s="138">
        <f t="shared" si="6"/>
        <v>0</v>
      </c>
      <c r="AI40" s="138">
        <f t="shared" si="6"/>
        <v>0</v>
      </c>
      <c r="AJ40" s="100"/>
      <c r="AK40" s="151"/>
    </row>
    <row r="41" spans="2:37" s="131" customFormat="1" x14ac:dyDescent="0.2">
      <c r="B41" s="150"/>
      <c r="C41" s="171"/>
      <c r="D41" s="58">
        <v>29</v>
      </c>
      <c r="E41" s="176" t="s">
        <v>468</v>
      </c>
      <c r="F41" s="177" t="s">
        <v>440</v>
      </c>
      <c r="G41" s="178">
        <v>0</v>
      </c>
      <c r="H41" s="178">
        <f t="shared" si="4"/>
        <v>0</v>
      </c>
      <c r="I41" s="137">
        <f t="shared" si="4"/>
        <v>0</v>
      </c>
      <c r="J41" s="137">
        <f t="shared" si="4"/>
        <v>0</v>
      </c>
      <c r="K41" s="137">
        <f t="shared" si="4"/>
        <v>0</v>
      </c>
      <c r="L41" s="79"/>
      <c r="M41" s="76">
        <f>ROUND(G41*tab!$D$38,2)</f>
        <v>0</v>
      </c>
      <c r="N41" s="76">
        <f>ROUND(H41*tab!$D$38,2)</f>
        <v>0</v>
      </c>
      <c r="O41" s="76">
        <f>ROUND(I41*tab!$D$38,2)</f>
        <v>0</v>
      </c>
      <c r="P41" s="76">
        <f>ROUND(J41*tab!$D$38,2)</f>
        <v>0</v>
      </c>
      <c r="Q41" s="76">
        <f>ROUND(K41*tab!$D$38,2)</f>
        <v>0</v>
      </c>
      <c r="R41" s="79"/>
      <c r="S41" s="179">
        <v>0</v>
      </c>
      <c r="T41" s="138">
        <f t="shared" si="5"/>
        <v>0</v>
      </c>
      <c r="U41" s="138">
        <f t="shared" si="5"/>
        <v>0</v>
      </c>
      <c r="V41" s="138">
        <f t="shared" si="5"/>
        <v>0</v>
      </c>
      <c r="W41" s="138">
        <f t="shared" si="5"/>
        <v>0</v>
      </c>
      <c r="X41" s="79"/>
      <c r="Y41" s="76">
        <f>+G41*tab!$D$57</f>
        <v>0</v>
      </c>
      <c r="Z41" s="76">
        <f>+H41*tab!$E$57</f>
        <v>0</v>
      </c>
      <c r="AA41" s="76">
        <f>+I41*tab!$E$57</f>
        <v>0</v>
      </c>
      <c r="AB41" s="76">
        <f>+J41*tab!$E$57</f>
        <v>0</v>
      </c>
      <c r="AC41" s="76">
        <f>+K41*tab!$E$57</f>
        <v>0</v>
      </c>
      <c r="AD41" s="79"/>
      <c r="AE41" s="75">
        <v>0</v>
      </c>
      <c r="AF41" s="179">
        <f t="shared" si="3"/>
        <v>0</v>
      </c>
      <c r="AG41" s="138">
        <f t="shared" si="6"/>
        <v>0</v>
      </c>
      <c r="AH41" s="138">
        <f t="shared" si="6"/>
        <v>0</v>
      </c>
      <c r="AI41" s="138">
        <f t="shared" si="6"/>
        <v>0</v>
      </c>
      <c r="AJ41" s="100"/>
      <c r="AK41" s="151"/>
    </row>
    <row r="42" spans="2:37" s="131" customFormat="1" x14ac:dyDescent="0.2">
      <c r="B42" s="150"/>
      <c r="C42" s="171"/>
      <c r="D42" s="58">
        <v>30</v>
      </c>
      <c r="E42" s="176" t="s">
        <v>469</v>
      </c>
      <c r="F42" s="177" t="s">
        <v>440</v>
      </c>
      <c r="G42" s="178">
        <v>0</v>
      </c>
      <c r="H42" s="178">
        <f t="shared" si="4"/>
        <v>0</v>
      </c>
      <c r="I42" s="137">
        <f t="shared" si="4"/>
        <v>0</v>
      </c>
      <c r="J42" s="137">
        <f t="shared" si="4"/>
        <v>0</v>
      </c>
      <c r="K42" s="137">
        <f t="shared" si="4"/>
        <v>0</v>
      </c>
      <c r="L42" s="79"/>
      <c r="M42" s="76">
        <f>ROUND(G42*tab!$D$38,2)</f>
        <v>0</v>
      </c>
      <c r="N42" s="76">
        <f>ROUND(H42*tab!$D$38,2)</f>
        <v>0</v>
      </c>
      <c r="O42" s="76">
        <f>ROUND(I42*tab!$D$38,2)</f>
        <v>0</v>
      </c>
      <c r="P42" s="76">
        <f>ROUND(J42*tab!$D$38,2)</f>
        <v>0</v>
      </c>
      <c r="Q42" s="76">
        <f>ROUND(K42*tab!$D$38,2)</f>
        <v>0</v>
      </c>
      <c r="R42" s="79"/>
      <c r="S42" s="179">
        <v>0</v>
      </c>
      <c r="T42" s="138">
        <f t="shared" si="5"/>
        <v>0</v>
      </c>
      <c r="U42" s="138">
        <f t="shared" si="5"/>
        <v>0</v>
      </c>
      <c r="V42" s="138">
        <f t="shared" si="5"/>
        <v>0</v>
      </c>
      <c r="W42" s="138">
        <f t="shared" si="5"/>
        <v>0</v>
      </c>
      <c r="X42" s="79"/>
      <c r="Y42" s="76">
        <f>+G42*tab!$D$57</f>
        <v>0</v>
      </c>
      <c r="Z42" s="76">
        <f>+H42*tab!$E$57</f>
        <v>0</v>
      </c>
      <c r="AA42" s="76">
        <f>+I42*tab!$E$57</f>
        <v>0</v>
      </c>
      <c r="AB42" s="76">
        <f>+J42*tab!$E$57</f>
        <v>0</v>
      </c>
      <c r="AC42" s="76">
        <f>+K42*tab!$E$57</f>
        <v>0</v>
      </c>
      <c r="AD42" s="79"/>
      <c r="AE42" s="75">
        <v>0</v>
      </c>
      <c r="AF42" s="179">
        <f t="shared" si="3"/>
        <v>0</v>
      </c>
      <c r="AG42" s="138">
        <f t="shared" si="6"/>
        <v>0</v>
      </c>
      <c r="AH42" s="138">
        <f t="shared" si="6"/>
        <v>0</v>
      </c>
      <c r="AI42" s="138">
        <f t="shared" si="6"/>
        <v>0</v>
      </c>
      <c r="AJ42" s="100"/>
      <c r="AK42" s="151"/>
    </row>
    <row r="43" spans="2:37" s="131" customFormat="1" x14ac:dyDescent="0.2">
      <c r="B43" s="150"/>
      <c r="C43" s="171"/>
      <c r="D43" s="58">
        <v>31</v>
      </c>
      <c r="E43" s="176" t="s">
        <v>470</v>
      </c>
      <c r="F43" s="177" t="s">
        <v>440</v>
      </c>
      <c r="G43" s="178">
        <v>0</v>
      </c>
      <c r="H43" s="178">
        <f t="shared" si="4"/>
        <v>0</v>
      </c>
      <c r="I43" s="137">
        <f t="shared" si="4"/>
        <v>0</v>
      </c>
      <c r="J43" s="137">
        <f t="shared" si="4"/>
        <v>0</v>
      </c>
      <c r="K43" s="137">
        <f t="shared" si="4"/>
        <v>0</v>
      </c>
      <c r="L43" s="79"/>
      <c r="M43" s="76">
        <f>ROUND(G43*tab!$D$38,2)</f>
        <v>0</v>
      </c>
      <c r="N43" s="76">
        <f>ROUND(H43*tab!$D$38,2)</f>
        <v>0</v>
      </c>
      <c r="O43" s="76">
        <f>ROUND(I43*tab!$D$38,2)</f>
        <v>0</v>
      </c>
      <c r="P43" s="76">
        <f>ROUND(J43*tab!$D$38,2)</f>
        <v>0</v>
      </c>
      <c r="Q43" s="76">
        <f>ROUND(K43*tab!$D$38,2)</f>
        <v>0</v>
      </c>
      <c r="R43" s="79"/>
      <c r="S43" s="179">
        <v>0</v>
      </c>
      <c r="T43" s="138">
        <f t="shared" si="5"/>
        <v>0</v>
      </c>
      <c r="U43" s="138">
        <f t="shared" si="5"/>
        <v>0</v>
      </c>
      <c r="V43" s="138">
        <f t="shared" si="5"/>
        <v>0</v>
      </c>
      <c r="W43" s="138">
        <f t="shared" si="5"/>
        <v>0</v>
      </c>
      <c r="X43" s="79"/>
      <c r="Y43" s="76">
        <f>+G43*tab!$D$57</f>
        <v>0</v>
      </c>
      <c r="Z43" s="76">
        <f>+H43*tab!$E$57</f>
        <v>0</v>
      </c>
      <c r="AA43" s="76">
        <f>+I43*tab!$E$57</f>
        <v>0</v>
      </c>
      <c r="AB43" s="76">
        <f>+J43*tab!$E$57</f>
        <v>0</v>
      </c>
      <c r="AC43" s="76">
        <f>+K43*tab!$E$57</f>
        <v>0</v>
      </c>
      <c r="AD43" s="79"/>
      <c r="AE43" s="75">
        <v>0</v>
      </c>
      <c r="AF43" s="179">
        <f t="shared" si="3"/>
        <v>0</v>
      </c>
      <c r="AG43" s="138">
        <f t="shared" si="6"/>
        <v>0</v>
      </c>
      <c r="AH43" s="138">
        <f t="shared" si="6"/>
        <v>0</v>
      </c>
      <c r="AI43" s="138">
        <f t="shared" si="6"/>
        <v>0</v>
      </c>
      <c r="AJ43" s="100"/>
      <c r="AK43" s="151"/>
    </row>
    <row r="44" spans="2:37" s="131" customFormat="1" x14ac:dyDescent="0.2">
      <c r="B44" s="150"/>
      <c r="C44" s="171"/>
      <c r="D44" s="58">
        <v>32</v>
      </c>
      <c r="E44" s="176" t="s">
        <v>471</v>
      </c>
      <c r="F44" s="177" t="s">
        <v>440</v>
      </c>
      <c r="G44" s="178">
        <v>0</v>
      </c>
      <c r="H44" s="178">
        <f t="shared" si="4"/>
        <v>0</v>
      </c>
      <c r="I44" s="137">
        <f t="shared" si="4"/>
        <v>0</v>
      </c>
      <c r="J44" s="137">
        <f t="shared" si="4"/>
        <v>0</v>
      </c>
      <c r="K44" s="137">
        <f t="shared" si="4"/>
        <v>0</v>
      </c>
      <c r="L44" s="79"/>
      <c r="M44" s="76">
        <f>ROUND(G44*tab!$D$38,2)</f>
        <v>0</v>
      </c>
      <c r="N44" s="76">
        <f>ROUND(H44*tab!$D$38,2)</f>
        <v>0</v>
      </c>
      <c r="O44" s="76">
        <f>ROUND(I44*tab!$D$38,2)</f>
        <v>0</v>
      </c>
      <c r="P44" s="76">
        <f>ROUND(J44*tab!$D$38,2)</f>
        <v>0</v>
      </c>
      <c r="Q44" s="76">
        <f>ROUND(K44*tab!$D$38,2)</f>
        <v>0</v>
      </c>
      <c r="R44" s="79"/>
      <c r="S44" s="179">
        <v>0</v>
      </c>
      <c r="T44" s="138">
        <f t="shared" si="5"/>
        <v>0</v>
      </c>
      <c r="U44" s="138">
        <f t="shared" si="5"/>
        <v>0</v>
      </c>
      <c r="V44" s="138">
        <f t="shared" si="5"/>
        <v>0</v>
      </c>
      <c r="W44" s="138">
        <f t="shared" si="5"/>
        <v>0</v>
      </c>
      <c r="X44" s="79"/>
      <c r="Y44" s="76">
        <f>+G44*tab!$D$57</f>
        <v>0</v>
      </c>
      <c r="Z44" s="76">
        <f>+H44*tab!$E$57</f>
        <v>0</v>
      </c>
      <c r="AA44" s="76">
        <f>+I44*tab!$E$57</f>
        <v>0</v>
      </c>
      <c r="AB44" s="76">
        <f>+J44*tab!$E$57</f>
        <v>0</v>
      </c>
      <c r="AC44" s="76">
        <f>+K44*tab!$E$57</f>
        <v>0</v>
      </c>
      <c r="AD44" s="79"/>
      <c r="AE44" s="75">
        <v>0</v>
      </c>
      <c r="AF44" s="179">
        <f t="shared" si="3"/>
        <v>0</v>
      </c>
      <c r="AG44" s="138">
        <f t="shared" si="6"/>
        <v>0</v>
      </c>
      <c r="AH44" s="138">
        <f t="shared" si="6"/>
        <v>0</v>
      </c>
      <c r="AI44" s="138">
        <f t="shared" si="6"/>
        <v>0</v>
      </c>
      <c r="AJ44" s="100"/>
      <c r="AK44" s="151"/>
    </row>
    <row r="45" spans="2:37" s="131" customFormat="1" x14ac:dyDescent="0.2">
      <c r="B45" s="150"/>
      <c r="C45" s="171"/>
      <c r="D45" s="58">
        <v>33</v>
      </c>
      <c r="E45" s="176" t="s">
        <v>472</v>
      </c>
      <c r="F45" s="177" t="s">
        <v>440</v>
      </c>
      <c r="G45" s="178">
        <v>0</v>
      </c>
      <c r="H45" s="178">
        <f t="shared" ref="H45:K52" si="7">G45</f>
        <v>0</v>
      </c>
      <c r="I45" s="137">
        <f t="shared" si="7"/>
        <v>0</v>
      </c>
      <c r="J45" s="137">
        <f t="shared" si="7"/>
        <v>0</v>
      </c>
      <c r="K45" s="137">
        <f t="shared" si="7"/>
        <v>0</v>
      </c>
      <c r="L45" s="79"/>
      <c r="M45" s="76">
        <f>ROUND(G45*tab!$D$38,2)</f>
        <v>0</v>
      </c>
      <c r="N45" s="76">
        <f>ROUND(H45*tab!$D$38,2)</f>
        <v>0</v>
      </c>
      <c r="O45" s="76">
        <f>ROUND(I45*tab!$D$38,2)</f>
        <v>0</v>
      </c>
      <c r="P45" s="76">
        <f>ROUND(J45*tab!$D$38,2)</f>
        <v>0</v>
      </c>
      <c r="Q45" s="76">
        <f>ROUND(K45*tab!$D$38,2)</f>
        <v>0</v>
      </c>
      <c r="R45" s="79"/>
      <c r="S45" s="179">
        <v>0</v>
      </c>
      <c r="T45" s="138">
        <f t="shared" ref="T45:W52" si="8">S45</f>
        <v>0</v>
      </c>
      <c r="U45" s="138">
        <f t="shared" si="8"/>
        <v>0</v>
      </c>
      <c r="V45" s="138">
        <f t="shared" si="8"/>
        <v>0</v>
      </c>
      <c r="W45" s="138">
        <f t="shared" si="8"/>
        <v>0</v>
      </c>
      <c r="X45" s="79"/>
      <c r="Y45" s="76">
        <f>+G45*tab!$D$57</f>
        <v>0</v>
      </c>
      <c r="Z45" s="76">
        <f>+H45*tab!$E$57</f>
        <v>0</v>
      </c>
      <c r="AA45" s="76">
        <f>+I45*tab!$E$57</f>
        <v>0</v>
      </c>
      <c r="AB45" s="76">
        <f>+J45*tab!$E$57</f>
        <v>0</v>
      </c>
      <c r="AC45" s="76">
        <f>+K45*tab!$E$57</f>
        <v>0</v>
      </c>
      <c r="AD45" s="79"/>
      <c r="AE45" s="75">
        <v>0</v>
      </c>
      <c r="AF45" s="179">
        <f t="shared" si="3"/>
        <v>0</v>
      </c>
      <c r="AG45" s="138">
        <f t="shared" si="6"/>
        <v>0</v>
      </c>
      <c r="AH45" s="138">
        <f t="shared" si="6"/>
        <v>0</v>
      </c>
      <c r="AI45" s="138">
        <f t="shared" si="6"/>
        <v>0</v>
      </c>
      <c r="AJ45" s="100"/>
      <c r="AK45" s="151"/>
    </row>
    <row r="46" spans="2:37" s="131" customFormat="1" x14ac:dyDescent="0.2">
      <c r="B46" s="150"/>
      <c r="C46" s="171"/>
      <c r="D46" s="58">
        <v>34</v>
      </c>
      <c r="E46" s="176" t="s">
        <v>473</v>
      </c>
      <c r="F46" s="177" t="s">
        <v>440</v>
      </c>
      <c r="G46" s="178">
        <v>0</v>
      </c>
      <c r="H46" s="178">
        <f t="shared" si="7"/>
        <v>0</v>
      </c>
      <c r="I46" s="137">
        <f t="shared" si="7"/>
        <v>0</v>
      </c>
      <c r="J46" s="137">
        <f t="shared" si="7"/>
        <v>0</v>
      </c>
      <c r="K46" s="137">
        <f t="shared" si="7"/>
        <v>0</v>
      </c>
      <c r="L46" s="79"/>
      <c r="M46" s="76">
        <f>ROUND(G46*tab!$D$38,2)</f>
        <v>0</v>
      </c>
      <c r="N46" s="76">
        <f>ROUND(H46*tab!$D$38,2)</f>
        <v>0</v>
      </c>
      <c r="O46" s="76">
        <f>ROUND(I46*tab!$D$38,2)</f>
        <v>0</v>
      </c>
      <c r="P46" s="76">
        <f>ROUND(J46*tab!$D$38,2)</f>
        <v>0</v>
      </c>
      <c r="Q46" s="76">
        <f>ROUND(K46*tab!$D$38,2)</f>
        <v>0</v>
      </c>
      <c r="R46" s="79"/>
      <c r="S46" s="179">
        <v>0</v>
      </c>
      <c r="T46" s="138">
        <f t="shared" si="8"/>
        <v>0</v>
      </c>
      <c r="U46" s="138">
        <f t="shared" si="8"/>
        <v>0</v>
      </c>
      <c r="V46" s="138">
        <f t="shared" si="8"/>
        <v>0</v>
      </c>
      <c r="W46" s="138">
        <f t="shared" si="8"/>
        <v>0</v>
      </c>
      <c r="X46" s="79"/>
      <c r="Y46" s="76">
        <f>+G46*tab!$D$57</f>
        <v>0</v>
      </c>
      <c r="Z46" s="76">
        <f>+H46*tab!$E$57</f>
        <v>0</v>
      </c>
      <c r="AA46" s="76">
        <f>+I46*tab!$E$57</f>
        <v>0</v>
      </c>
      <c r="AB46" s="76">
        <f>+J46*tab!$E$57</f>
        <v>0</v>
      </c>
      <c r="AC46" s="76">
        <f>+K46*tab!$E$57</f>
        <v>0</v>
      </c>
      <c r="AD46" s="79"/>
      <c r="AE46" s="75">
        <v>0</v>
      </c>
      <c r="AF46" s="179">
        <f t="shared" si="3"/>
        <v>0</v>
      </c>
      <c r="AG46" s="138">
        <f t="shared" ref="AG46:AI65" si="9">AF46</f>
        <v>0</v>
      </c>
      <c r="AH46" s="138">
        <f t="shared" si="9"/>
        <v>0</v>
      </c>
      <c r="AI46" s="138">
        <f t="shared" si="9"/>
        <v>0</v>
      </c>
      <c r="AJ46" s="100"/>
      <c r="AK46" s="151"/>
    </row>
    <row r="47" spans="2:37" s="131" customFormat="1" x14ac:dyDescent="0.2">
      <c r="B47" s="150"/>
      <c r="C47" s="171"/>
      <c r="D47" s="58">
        <v>35</v>
      </c>
      <c r="E47" s="176" t="s">
        <v>474</v>
      </c>
      <c r="F47" s="177" t="s">
        <v>440</v>
      </c>
      <c r="G47" s="178">
        <v>0</v>
      </c>
      <c r="H47" s="178">
        <f t="shared" si="7"/>
        <v>0</v>
      </c>
      <c r="I47" s="137">
        <f t="shared" si="7"/>
        <v>0</v>
      </c>
      <c r="J47" s="137">
        <f t="shared" si="7"/>
        <v>0</v>
      </c>
      <c r="K47" s="137">
        <f t="shared" si="7"/>
        <v>0</v>
      </c>
      <c r="L47" s="79"/>
      <c r="M47" s="76">
        <f>ROUND(G47*tab!$D$38,2)</f>
        <v>0</v>
      </c>
      <c r="N47" s="76">
        <f>ROUND(H47*tab!$D$38,2)</f>
        <v>0</v>
      </c>
      <c r="O47" s="76">
        <f>ROUND(I47*tab!$D$38,2)</f>
        <v>0</v>
      </c>
      <c r="P47" s="76">
        <f>ROUND(J47*tab!$D$38,2)</f>
        <v>0</v>
      </c>
      <c r="Q47" s="76">
        <f>ROUND(K47*tab!$D$38,2)</f>
        <v>0</v>
      </c>
      <c r="R47" s="79"/>
      <c r="S47" s="179">
        <v>0</v>
      </c>
      <c r="T47" s="138">
        <f t="shared" si="8"/>
        <v>0</v>
      </c>
      <c r="U47" s="138">
        <f t="shared" si="8"/>
        <v>0</v>
      </c>
      <c r="V47" s="138">
        <f t="shared" si="8"/>
        <v>0</v>
      </c>
      <c r="W47" s="138">
        <f t="shared" si="8"/>
        <v>0</v>
      </c>
      <c r="X47" s="79"/>
      <c r="Y47" s="76">
        <f>+G47*tab!$D$57</f>
        <v>0</v>
      </c>
      <c r="Z47" s="76">
        <f>+H47*tab!$E$57</f>
        <v>0</v>
      </c>
      <c r="AA47" s="76">
        <f>+I47*tab!$E$57</f>
        <v>0</v>
      </c>
      <c r="AB47" s="76">
        <f>+J47*tab!$E$57</f>
        <v>0</v>
      </c>
      <c r="AC47" s="76">
        <f>+K47*tab!$E$57</f>
        <v>0</v>
      </c>
      <c r="AD47" s="79"/>
      <c r="AE47" s="75">
        <v>0</v>
      </c>
      <c r="AF47" s="179">
        <f t="shared" si="3"/>
        <v>0</v>
      </c>
      <c r="AG47" s="138">
        <f t="shared" si="9"/>
        <v>0</v>
      </c>
      <c r="AH47" s="138">
        <f t="shared" si="9"/>
        <v>0</v>
      </c>
      <c r="AI47" s="138">
        <f t="shared" si="9"/>
        <v>0</v>
      </c>
      <c r="AJ47" s="100"/>
      <c r="AK47" s="151"/>
    </row>
    <row r="48" spans="2:37" s="131" customFormat="1" x14ac:dyDescent="0.2">
      <c r="B48" s="150"/>
      <c r="C48" s="171"/>
      <c r="D48" s="58">
        <v>36</v>
      </c>
      <c r="E48" s="176" t="s">
        <v>475</v>
      </c>
      <c r="F48" s="177" t="s">
        <v>440</v>
      </c>
      <c r="G48" s="178">
        <v>0</v>
      </c>
      <c r="H48" s="178">
        <f t="shared" si="7"/>
        <v>0</v>
      </c>
      <c r="I48" s="137">
        <f t="shared" si="7"/>
        <v>0</v>
      </c>
      <c r="J48" s="137">
        <f t="shared" si="7"/>
        <v>0</v>
      </c>
      <c r="K48" s="137">
        <f t="shared" si="7"/>
        <v>0</v>
      </c>
      <c r="L48" s="79"/>
      <c r="M48" s="76">
        <f>ROUND(G48*tab!$D$38,2)</f>
        <v>0</v>
      </c>
      <c r="N48" s="76">
        <f>ROUND(H48*tab!$D$38,2)</f>
        <v>0</v>
      </c>
      <c r="O48" s="76">
        <f>ROUND(I48*tab!$D$38,2)</f>
        <v>0</v>
      </c>
      <c r="P48" s="76">
        <f>ROUND(J48*tab!$D$38,2)</f>
        <v>0</v>
      </c>
      <c r="Q48" s="76">
        <f>ROUND(K48*tab!$D$38,2)</f>
        <v>0</v>
      </c>
      <c r="R48" s="79"/>
      <c r="S48" s="179">
        <v>0</v>
      </c>
      <c r="T48" s="138">
        <f t="shared" si="8"/>
        <v>0</v>
      </c>
      <c r="U48" s="138">
        <f t="shared" si="8"/>
        <v>0</v>
      </c>
      <c r="V48" s="138">
        <f t="shared" si="8"/>
        <v>0</v>
      </c>
      <c r="W48" s="138">
        <f t="shared" si="8"/>
        <v>0</v>
      </c>
      <c r="X48" s="79"/>
      <c r="Y48" s="76">
        <f>+G48*tab!$D$57</f>
        <v>0</v>
      </c>
      <c r="Z48" s="76">
        <f>+H48*tab!$E$57</f>
        <v>0</v>
      </c>
      <c r="AA48" s="76">
        <f>+I48*tab!$E$57</f>
        <v>0</v>
      </c>
      <c r="AB48" s="76">
        <f>+J48*tab!$E$57</f>
        <v>0</v>
      </c>
      <c r="AC48" s="76">
        <f>+K48*tab!$E$57</f>
        <v>0</v>
      </c>
      <c r="AD48" s="79"/>
      <c r="AE48" s="75">
        <v>0</v>
      </c>
      <c r="AF48" s="179">
        <f t="shared" si="3"/>
        <v>0</v>
      </c>
      <c r="AG48" s="138">
        <f t="shared" si="9"/>
        <v>0</v>
      </c>
      <c r="AH48" s="138">
        <f t="shared" si="9"/>
        <v>0</v>
      </c>
      <c r="AI48" s="138">
        <f t="shared" si="9"/>
        <v>0</v>
      </c>
      <c r="AJ48" s="100"/>
      <c r="AK48" s="151"/>
    </row>
    <row r="49" spans="2:37" s="131" customFormat="1" x14ac:dyDescent="0.2">
      <c r="B49" s="150"/>
      <c r="C49" s="171"/>
      <c r="D49" s="58">
        <v>37</v>
      </c>
      <c r="E49" s="176" t="s">
        <v>476</v>
      </c>
      <c r="F49" s="177" t="s">
        <v>440</v>
      </c>
      <c r="G49" s="178">
        <v>0</v>
      </c>
      <c r="H49" s="178">
        <f t="shared" si="7"/>
        <v>0</v>
      </c>
      <c r="I49" s="137">
        <f t="shared" si="7"/>
        <v>0</v>
      </c>
      <c r="J49" s="137">
        <f t="shared" si="7"/>
        <v>0</v>
      </c>
      <c r="K49" s="137">
        <f t="shared" si="7"/>
        <v>0</v>
      </c>
      <c r="L49" s="79"/>
      <c r="M49" s="76">
        <f>ROUND(G49*tab!$D$38,2)</f>
        <v>0</v>
      </c>
      <c r="N49" s="76">
        <f>ROUND(H49*tab!$D$38,2)</f>
        <v>0</v>
      </c>
      <c r="O49" s="76">
        <f>ROUND(I49*tab!$D$38,2)</f>
        <v>0</v>
      </c>
      <c r="P49" s="76">
        <f>ROUND(J49*tab!$D$38,2)</f>
        <v>0</v>
      </c>
      <c r="Q49" s="76">
        <f>ROUND(K49*tab!$D$38,2)</f>
        <v>0</v>
      </c>
      <c r="R49" s="79"/>
      <c r="S49" s="179">
        <v>0</v>
      </c>
      <c r="T49" s="138">
        <f t="shared" si="8"/>
        <v>0</v>
      </c>
      <c r="U49" s="138">
        <f t="shared" si="8"/>
        <v>0</v>
      </c>
      <c r="V49" s="138">
        <f t="shared" si="8"/>
        <v>0</v>
      </c>
      <c r="W49" s="138">
        <f t="shared" si="8"/>
        <v>0</v>
      </c>
      <c r="X49" s="79"/>
      <c r="Y49" s="76">
        <f>+G49*tab!$D$57</f>
        <v>0</v>
      </c>
      <c r="Z49" s="76">
        <f>+H49*tab!$E$57</f>
        <v>0</v>
      </c>
      <c r="AA49" s="76">
        <f>+I49*tab!$E$57</f>
        <v>0</v>
      </c>
      <c r="AB49" s="76">
        <f>+J49*tab!$E$57</f>
        <v>0</v>
      </c>
      <c r="AC49" s="76">
        <f>+K49*tab!$E$57</f>
        <v>0</v>
      </c>
      <c r="AD49" s="79"/>
      <c r="AE49" s="75">
        <v>0</v>
      </c>
      <c r="AF49" s="179">
        <f t="shared" si="3"/>
        <v>0</v>
      </c>
      <c r="AG49" s="138">
        <f t="shared" si="9"/>
        <v>0</v>
      </c>
      <c r="AH49" s="138">
        <f t="shared" si="9"/>
        <v>0</v>
      </c>
      <c r="AI49" s="138">
        <f t="shared" si="9"/>
        <v>0</v>
      </c>
      <c r="AJ49" s="100"/>
      <c r="AK49" s="151"/>
    </row>
    <row r="50" spans="2:37" s="131" customFormat="1" x14ac:dyDescent="0.2">
      <c r="B50" s="150"/>
      <c r="C50" s="171"/>
      <c r="D50" s="58">
        <v>38</v>
      </c>
      <c r="E50" s="176" t="s">
        <v>477</v>
      </c>
      <c r="F50" s="177" t="s">
        <v>440</v>
      </c>
      <c r="G50" s="178">
        <v>0</v>
      </c>
      <c r="H50" s="178">
        <f t="shared" si="7"/>
        <v>0</v>
      </c>
      <c r="I50" s="137">
        <f t="shared" si="7"/>
        <v>0</v>
      </c>
      <c r="J50" s="137">
        <f t="shared" si="7"/>
        <v>0</v>
      </c>
      <c r="K50" s="137">
        <f t="shared" si="7"/>
        <v>0</v>
      </c>
      <c r="L50" s="79"/>
      <c r="M50" s="76">
        <f>ROUND(G50*tab!$D$38,2)</f>
        <v>0</v>
      </c>
      <c r="N50" s="76">
        <f>ROUND(H50*tab!$D$38,2)</f>
        <v>0</v>
      </c>
      <c r="O50" s="76">
        <f>ROUND(I50*tab!$D$38,2)</f>
        <v>0</v>
      </c>
      <c r="P50" s="76">
        <f>ROUND(J50*tab!$D$38,2)</f>
        <v>0</v>
      </c>
      <c r="Q50" s="76">
        <f>ROUND(K50*tab!$D$38,2)</f>
        <v>0</v>
      </c>
      <c r="R50" s="79"/>
      <c r="S50" s="179">
        <v>0</v>
      </c>
      <c r="T50" s="138">
        <f t="shared" si="8"/>
        <v>0</v>
      </c>
      <c r="U50" s="138">
        <f t="shared" si="8"/>
        <v>0</v>
      </c>
      <c r="V50" s="138">
        <f t="shared" si="8"/>
        <v>0</v>
      </c>
      <c r="W50" s="138">
        <f t="shared" si="8"/>
        <v>0</v>
      </c>
      <c r="X50" s="79"/>
      <c r="Y50" s="76">
        <f>+G50*tab!$D$57</f>
        <v>0</v>
      </c>
      <c r="Z50" s="76">
        <f>+H50*tab!$E$57</f>
        <v>0</v>
      </c>
      <c r="AA50" s="76">
        <f>+I50*tab!$E$57</f>
        <v>0</v>
      </c>
      <c r="AB50" s="76">
        <f>+J50*tab!$E$57</f>
        <v>0</v>
      </c>
      <c r="AC50" s="76">
        <f>+K50*tab!$E$57</f>
        <v>0</v>
      </c>
      <c r="AD50" s="79"/>
      <c r="AE50" s="75">
        <v>0</v>
      </c>
      <c r="AF50" s="179">
        <f t="shared" si="3"/>
        <v>0</v>
      </c>
      <c r="AG50" s="138">
        <f t="shared" si="9"/>
        <v>0</v>
      </c>
      <c r="AH50" s="138">
        <f t="shared" si="9"/>
        <v>0</v>
      </c>
      <c r="AI50" s="138">
        <f t="shared" si="9"/>
        <v>0</v>
      </c>
      <c r="AJ50" s="100"/>
      <c r="AK50" s="151"/>
    </row>
    <row r="51" spans="2:37" s="131" customFormat="1" x14ac:dyDescent="0.2">
      <c r="B51" s="150"/>
      <c r="C51" s="171"/>
      <c r="D51" s="58">
        <v>39</v>
      </c>
      <c r="E51" s="176" t="s">
        <v>478</v>
      </c>
      <c r="F51" s="177" t="s">
        <v>440</v>
      </c>
      <c r="G51" s="178">
        <v>0</v>
      </c>
      <c r="H51" s="178">
        <f t="shared" si="7"/>
        <v>0</v>
      </c>
      <c r="I51" s="137">
        <f t="shared" si="7"/>
        <v>0</v>
      </c>
      <c r="J51" s="137">
        <f t="shared" si="7"/>
        <v>0</v>
      </c>
      <c r="K51" s="137">
        <f t="shared" si="7"/>
        <v>0</v>
      </c>
      <c r="L51" s="79"/>
      <c r="M51" s="76">
        <f>ROUND(G51*tab!$D$38,2)</f>
        <v>0</v>
      </c>
      <c r="N51" s="76">
        <f>ROUND(H51*tab!$D$38,2)</f>
        <v>0</v>
      </c>
      <c r="O51" s="76">
        <f>ROUND(I51*tab!$D$38,2)</f>
        <v>0</v>
      </c>
      <c r="P51" s="76">
        <f>ROUND(J51*tab!$D$38,2)</f>
        <v>0</v>
      </c>
      <c r="Q51" s="76">
        <f>ROUND(K51*tab!$D$38,2)</f>
        <v>0</v>
      </c>
      <c r="R51" s="79"/>
      <c r="S51" s="179">
        <v>0</v>
      </c>
      <c r="T51" s="138">
        <f t="shared" si="8"/>
        <v>0</v>
      </c>
      <c r="U51" s="138">
        <f t="shared" si="8"/>
        <v>0</v>
      </c>
      <c r="V51" s="138">
        <f t="shared" si="8"/>
        <v>0</v>
      </c>
      <c r="W51" s="138">
        <f t="shared" si="8"/>
        <v>0</v>
      </c>
      <c r="X51" s="79"/>
      <c r="Y51" s="76">
        <f>+G51*tab!$D$57</f>
        <v>0</v>
      </c>
      <c r="Z51" s="76">
        <f>+H51*tab!$E$57</f>
        <v>0</v>
      </c>
      <c r="AA51" s="76">
        <f>+I51*tab!$E$57</f>
        <v>0</v>
      </c>
      <c r="AB51" s="76">
        <f>+J51*tab!$E$57</f>
        <v>0</v>
      </c>
      <c r="AC51" s="76">
        <f>+K51*tab!$E$57</f>
        <v>0</v>
      </c>
      <c r="AD51" s="79"/>
      <c r="AE51" s="75">
        <v>0</v>
      </c>
      <c r="AF51" s="179">
        <f t="shared" si="3"/>
        <v>0</v>
      </c>
      <c r="AG51" s="138">
        <f t="shared" si="9"/>
        <v>0</v>
      </c>
      <c r="AH51" s="138">
        <f t="shared" si="9"/>
        <v>0</v>
      </c>
      <c r="AI51" s="138">
        <f t="shared" si="9"/>
        <v>0</v>
      </c>
      <c r="AJ51" s="100"/>
      <c r="AK51" s="151"/>
    </row>
    <row r="52" spans="2:37" s="131" customFormat="1" x14ac:dyDescent="0.2">
      <c r="B52" s="150"/>
      <c r="C52" s="171"/>
      <c r="D52" s="58">
        <v>40</v>
      </c>
      <c r="E52" s="176" t="s">
        <v>479</v>
      </c>
      <c r="F52" s="177" t="s">
        <v>440</v>
      </c>
      <c r="G52" s="178">
        <v>0</v>
      </c>
      <c r="H52" s="178">
        <f t="shared" si="7"/>
        <v>0</v>
      </c>
      <c r="I52" s="137">
        <f t="shared" si="7"/>
        <v>0</v>
      </c>
      <c r="J52" s="137">
        <f t="shared" si="7"/>
        <v>0</v>
      </c>
      <c r="K52" s="137">
        <f t="shared" si="7"/>
        <v>0</v>
      </c>
      <c r="L52" s="79"/>
      <c r="M52" s="76">
        <f>ROUND(G52*tab!$D$38,2)</f>
        <v>0</v>
      </c>
      <c r="N52" s="76">
        <f>ROUND(H52*tab!$D$38,2)</f>
        <v>0</v>
      </c>
      <c r="O52" s="76">
        <f>ROUND(I52*tab!$D$38,2)</f>
        <v>0</v>
      </c>
      <c r="P52" s="76">
        <f>ROUND(J52*tab!$D$38,2)</f>
        <v>0</v>
      </c>
      <c r="Q52" s="76">
        <f>ROUND(K52*tab!$D$38,2)</f>
        <v>0</v>
      </c>
      <c r="R52" s="79"/>
      <c r="S52" s="179">
        <v>0</v>
      </c>
      <c r="T52" s="138">
        <f t="shared" si="8"/>
        <v>0</v>
      </c>
      <c r="U52" s="138">
        <f t="shared" si="8"/>
        <v>0</v>
      </c>
      <c r="V52" s="138">
        <f t="shared" si="8"/>
        <v>0</v>
      </c>
      <c r="W52" s="138">
        <f t="shared" si="8"/>
        <v>0</v>
      </c>
      <c r="X52" s="79"/>
      <c r="Y52" s="76">
        <f>+G52*tab!$D$57</f>
        <v>0</v>
      </c>
      <c r="Z52" s="76">
        <f>+H52*tab!$E$57</f>
        <v>0</v>
      </c>
      <c r="AA52" s="76">
        <f>+I52*tab!$E$57</f>
        <v>0</v>
      </c>
      <c r="AB52" s="76">
        <f>+J52*tab!$E$57</f>
        <v>0</v>
      </c>
      <c r="AC52" s="76">
        <f>+K52*tab!$E$57</f>
        <v>0</v>
      </c>
      <c r="AD52" s="79"/>
      <c r="AE52" s="75">
        <v>0</v>
      </c>
      <c r="AF52" s="179">
        <f t="shared" si="3"/>
        <v>0</v>
      </c>
      <c r="AG52" s="138">
        <f t="shared" si="9"/>
        <v>0</v>
      </c>
      <c r="AH52" s="138">
        <f t="shared" si="9"/>
        <v>0</v>
      </c>
      <c r="AI52" s="138">
        <f t="shared" si="9"/>
        <v>0</v>
      </c>
      <c r="AJ52" s="100"/>
      <c r="AK52" s="151"/>
    </row>
    <row r="53" spans="2:37" s="131" customFormat="1" x14ac:dyDescent="0.2">
      <c r="B53" s="150"/>
      <c r="C53" s="171"/>
      <c r="D53" s="58">
        <v>41</v>
      </c>
      <c r="E53" s="176" t="s">
        <v>486</v>
      </c>
      <c r="F53" s="177" t="s">
        <v>440</v>
      </c>
      <c r="G53" s="178">
        <v>0</v>
      </c>
      <c r="H53" s="178">
        <f t="shared" ref="H53:K72" si="10">G53</f>
        <v>0</v>
      </c>
      <c r="I53" s="137">
        <f t="shared" si="10"/>
        <v>0</v>
      </c>
      <c r="J53" s="137">
        <f t="shared" si="10"/>
        <v>0</v>
      </c>
      <c r="K53" s="137">
        <f t="shared" si="10"/>
        <v>0</v>
      </c>
      <c r="L53" s="79"/>
      <c r="M53" s="76">
        <f>ROUND(G53*tab!$D$38,2)</f>
        <v>0</v>
      </c>
      <c r="N53" s="76">
        <f>ROUND(H53*tab!$D$38,2)</f>
        <v>0</v>
      </c>
      <c r="O53" s="76">
        <f>ROUND(I53*tab!$D$38,2)</f>
        <v>0</v>
      </c>
      <c r="P53" s="76">
        <f>ROUND(J53*tab!$D$38,2)</f>
        <v>0</v>
      </c>
      <c r="Q53" s="76">
        <f>ROUND(K53*tab!$D$38,2)</f>
        <v>0</v>
      </c>
      <c r="R53" s="79"/>
      <c r="S53" s="179">
        <v>0</v>
      </c>
      <c r="T53" s="138">
        <f t="shared" ref="T53:W72" si="11">S53</f>
        <v>0</v>
      </c>
      <c r="U53" s="138">
        <f t="shared" si="11"/>
        <v>0</v>
      </c>
      <c r="V53" s="138">
        <f t="shared" si="11"/>
        <v>0</v>
      </c>
      <c r="W53" s="138">
        <f t="shared" si="11"/>
        <v>0</v>
      </c>
      <c r="X53" s="79"/>
      <c r="Y53" s="76">
        <f>+G53*tab!$D$57</f>
        <v>0</v>
      </c>
      <c r="Z53" s="76">
        <f>+H53*tab!$E$57</f>
        <v>0</v>
      </c>
      <c r="AA53" s="76">
        <f>+I53*tab!$E$57</f>
        <v>0</v>
      </c>
      <c r="AB53" s="76">
        <f>+J53*tab!$E$57</f>
        <v>0</v>
      </c>
      <c r="AC53" s="76">
        <f>+K53*tab!$E$57</f>
        <v>0</v>
      </c>
      <c r="AD53" s="79"/>
      <c r="AE53" s="75">
        <v>0</v>
      </c>
      <c r="AF53" s="179">
        <f t="shared" si="3"/>
        <v>0</v>
      </c>
      <c r="AG53" s="138">
        <f t="shared" si="9"/>
        <v>0</v>
      </c>
      <c r="AH53" s="138">
        <f t="shared" si="9"/>
        <v>0</v>
      </c>
      <c r="AI53" s="138">
        <f t="shared" si="9"/>
        <v>0</v>
      </c>
      <c r="AJ53" s="100"/>
      <c r="AK53" s="151"/>
    </row>
    <row r="54" spans="2:37" s="131" customFormat="1" x14ac:dyDescent="0.2">
      <c r="B54" s="150"/>
      <c r="C54" s="171"/>
      <c r="D54" s="58">
        <v>42</v>
      </c>
      <c r="E54" s="176" t="s">
        <v>487</v>
      </c>
      <c r="F54" s="177" t="s">
        <v>440</v>
      </c>
      <c r="G54" s="178">
        <v>0</v>
      </c>
      <c r="H54" s="178">
        <f t="shared" si="10"/>
        <v>0</v>
      </c>
      <c r="I54" s="137">
        <f t="shared" si="10"/>
        <v>0</v>
      </c>
      <c r="J54" s="137">
        <f t="shared" si="10"/>
        <v>0</v>
      </c>
      <c r="K54" s="137">
        <f t="shared" si="10"/>
        <v>0</v>
      </c>
      <c r="L54" s="79"/>
      <c r="M54" s="76">
        <f>ROUND(G54*tab!$D$38,2)</f>
        <v>0</v>
      </c>
      <c r="N54" s="76">
        <f>ROUND(H54*tab!$D$38,2)</f>
        <v>0</v>
      </c>
      <c r="O54" s="76">
        <f>ROUND(I54*tab!$D$38,2)</f>
        <v>0</v>
      </c>
      <c r="P54" s="76">
        <f>ROUND(J54*tab!$D$38,2)</f>
        <v>0</v>
      </c>
      <c r="Q54" s="76">
        <f>ROUND(K54*tab!$D$38,2)</f>
        <v>0</v>
      </c>
      <c r="R54" s="79"/>
      <c r="S54" s="179">
        <v>0</v>
      </c>
      <c r="T54" s="138">
        <f t="shared" si="11"/>
        <v>0</v>
      </c>
      <c r="U54" s="138">
        <f t="shared" si="11"/>
        <v>0</v>
      </c>
      <c r="V54" s="138">
        <f t="shared" si="11"/>
        <v>0</v>
      </c>
      <c r="W54" s="138">
        <f t="shared" si="11"/>
        <v>0</v>
      </c>
      <c r="X54" s="79"/>
      <c r="Y54" s="76">
        <f>+G54*tab!$D$57</f>
        <v>0</v>
      </c>
      <c r="Z54" s="76">
        <f>+H54*tab!$E$57</f>
        <v>0</v>
      </c>
      <c r="AA54" s="76">
        <f>+I54*tab!$E$57</f>
        <v>0</v>
      </c>
      <c r="AB54" s="76">
        <f>+J54*tab!$E$57</f>
        <v>0</v>
      </c>
      <c r="AC54" s="76">
        <f>+K54*tab!$E$57</f>
        <v>0</v>
      </c>
      <c r="AD54" s="79"/>
      <c r="AE54" s="75">
        <v>0</v>
      </c>
      <c r="AF54" s="179">
        <f t="shared" si="3"/>
        <v>0</v>
      </c>
      <c r="AG54" s="138">
        <f t="shared" si="9"/>
        <v>0</v>
      </c>
      <c r="AH54" s="138">
        <f t="shared" si="9"/>
        <v>0</v>
      </c>
      <c r="AI54" s="138">
        <f t="shared" si="9"/>
        <v>0</v>
      </c>
      <c r="AJ54" s="100"/>
      <c r="AK54" s="151"/>
    </row>
    <row r="55" spans="2:37" s="131" customFormat="1" x14ac:dyDescent="0.2">
      <c r="B55" s="150"/>
      <c r="C55" s="171"/>
      <c r="D55" s="58">
        <v>43</v>
      </c>
      <c r="E55" s="176" t="s">
        <v>488</v>
      </c>
      <c r="F55" s="177" t="s">
        <v>440</v>
      </c>
      <c r="G55" s="178">
        <v>0</v>
      </c>
      <c r="H55" s="178">
        <f t="shared" si="10"/>
        <v>0</v>
      </c>
      <c r="I55" s="137">
        <f t="shared" si="10"/>
        <v>0</v>
      </c>
      <c r="J55" s="137">
        <f t="shared" si="10"/>
        <v>0</v>
      </c>
      <c r="K55" s="137">
        <f t="shared" si="10"/>
        <v>0</v>
      </c>
      <c r="L55" s="79"/>
      <c r="M55" s="76">
        <f>ROUND(G55*tab!$D$38,2)</f>
        <v>0</v>
      </c>
      <c r="N55" s="76">
        <f>ROUND(H55*tab!$D$38,2)</f>
        <v>0</v>
      </c>
      <c r="O55" s="76">
        <f>ROUND(I55*tab!$D$38,2)</f>
        <v>0</v>
      </c>
      <c r="P55" s="76">
        <f>ROUND(J55*tab!$D$38,2)</f>
        <v>0</v>
      </c>
      <c r="Q55" s="76">
        <f>ROUND(K55*tab!$D$38,2)</f>
        <v>0</v>
      </c>
      <c r="R55" s="79"/>
      <c r="S55" s="179">
        <v>0</v>
      </c>
      <c r="T55" s="138">
        <f t="shared" si="11"/>
        <v>0</v>
      </c>
      <c r="U55" s="138">
        <f t="shared" si="11"/>
        <v>0</v>
      </c>
      <c r="V55" s="138">
        <f t="shared" si="11"/>
        <v>0</v>
      </c>
      <c r="W55" s="138">
        <f t="shared" si="11"/>
        <v>0</v>
      </c>
      <c r="X55" s="79"/>
      <c r="Y55" s="76">
        <f>+G55*tab!$D$57</f>
        <v>0</v>
      </c>
      <c r="Z55" s="76">
        <f>+H55*tab!$E$57</f>
        <v>0</v>
      </c>
      <c r="AA55" s="76">
        <f>+I55*tab!$E$57</f>
        <v>0</v>
      </c>
      <c r="AB55" s="76">
        <f>+J55*tab!$E$57</f>
        <v>0</v>
      </c>
      <c r="AC55" s="76">
        <f>+K55*tab!$E$57</f>
        <v>0</v>
      </c>
      <c r="AD55" s="79"/>
      <c r="AE55" s="75">
        <v>0</v>
      </c>
      <c r="AF55" s="179">
        <f t="shared" si="3"/>
        <v>0</v>
      </c>
      <c r="AG55" s="138">
        <f t="shared" si="9"/>
        <v>0</v>
      </c>
      <c r="AH55" s="138">
        <f t="shared" si="9"/>
        <v>0</v>
      </c>
      <c r="AI55" s="138">
        <f t="shared" si="9"/>
        <v>0</v>
      </c>
      <c r="AJ55" s="100"/>
      <c r="AK55" s="151"/>
    </row>
    <row r="56" spans="2:37" s="131" customFormat="1" x14ac:dyDescent="0.2">
      <c r="B56" s="150"/>
      <c r="C56" s="171"/>
      <c r="D56" s="58">
        <v>44</v>
      </c>
      <c r="E56" s="176" t="s">
        <v>489</v>
      </c>
      <c r="F56" s="177" t="s">
        <v>440</v>
      </c>
      <c r="G56" s="178">
        <v>0</v>
      </c>
      <c r="H56" s="178">
        <f t="shared" si="10"/>
        <v>0</v>
      </c>
      <c r="I56" s="137">
        <f t="shared" si="10"/>
        <v>0</v>
      </c>
      <c r="J56" s="137">
        <f t="shared" si="10"/>
        <v>0</v>
      </c>
      <c r="K56" s="137">
        <f t="shared" si="10"/>
        <v>0</v>
      </c>
      <c r="L56" s="79"/>
      <c r="M56" s="76">
        <f>ROUND(G56*tab!$D$38,2)</f>
        <v>0</v>
      </c>
      <c r="N56" s="76">
        <f>ROUND(H56*tab!$D$38,2)</f>
        <v>0</v>
      </c>
      <c r="O56" s="76">
        <f>ROUND(I56*tab!$D$38,2)</f>
        <v>0</v>
      </c>
      <c r="P56" s="76">
        <f>ROUND(J56*tab!$D$38,2)</f>
        <v>0</v>
      </c>
      <c r="Q56" s="76">
        <f>ROUND(K56*tab!$D$38,2)</f>
        <v>0</v>
      </c>
      <c r="R56" s="79"/>
      <c r="S56" s="179">
        <v>0</v>
      </c>
      <c r="T56" s="138">
        <f t="shared" si="11"/>
        <v>0</v>
      </c>
      <c r="U56" s="138">
        <f t="shared" si="11"/>
        <v>0</v>
      </c>
      <c r="V56" s="138">
        <f t="shared" si="11"/>
        <v>0</v>
      </c>
      <c r="W56" s="138">
        <f t="shared" si="11"/>
        <v>0</v>
      </c>
      <c r="X56" s="79"/>
      <c r="Y56" s="76">
        <f>+G56*tab!$D$57</f>
        <v>0</v>
      </c>
      <c r="Z56" s="76">
        <f>+H56*tab!$E$57</f>
        <v>0</v>
      </c>
      <c r="AA56" s="76">
        <f>+I56*tab!$E$57</f>
        <v>0</v>
      </c>
      <c r="AB56" s="76">
        <f>+J56*tab!$E$57</f>
        <v>0</v>
      </c>
      <c r="AC56" s="76">
        <f>+K56*tab!$E$57</f>
        <v>0</v>
      </c>
      <c r="AD56" s="79"/>
      <c r="AE56" s="75">
        <v>0</v>
      </c>
      <c r="AF56" s="179">
        <f t="shared" si="3"/>
        <v>0</v>
      </c>
      <c r="AG56" s="138">
        <f t="shared" si="9"/>
        <v>0</v>
      </c>
      <c r="AH56" s="138">
        <f t="shared" si="9"/>
        <v>0</v>
      </c>
      <c r="AI56" s="138">
        <f t="shared" si="9"/>
        <v>0</v>
      </c>
      <c r="AJ56" s="100"/>
      <c r="AK56" s="151"/>
    </row>
    <row r="57" spans="2:37" s="131" customFormat="1" x14ac:dyDescent="0.2">
      <c r="B57" s="150"/>
      <c r="C57" s="171"/>
      <c r="D57" s="58">
        <v>45</v>
      </c>
      <c r="E57" s="176" t="s">
        <v>490</v>
      </c>
      <c r="F57" s="177" t="s">
        <v>440</v>
      </c>
      <c r="G57" s="178">
        <v>0</v>
      </c>
      <c r="H57" s="178">
        <f t="shared" si="10"/>
        <v>0</v>
      </c>
      <c r="I57" s="137">
        <f t="shared" si="10"/>
        <v>0</v>
      </c>
      <c r="J57" s="137">
        <f t="shared" si="10"/>
        <v>0</v>
      </c>
      <c r="K57" s="137">
        <f t="shared" si="10"/>
        <v>0</v>
      </c>
      <c r="L57" s="79"/>
      <c r="M57" s="76">
        <f>ROUND(G57*tab!$D$38,2)</f>
        <v>0</v>
      </c>
      <c r="N57" s="76">
        <f>ROUND(H57*tab!$D$38,2)</f>
        <v>0</v>
      </c>
      <c r="O57" s="76">
        <f>ROUND(I57*tab!$D$38,2)</f>
        <v>0</v>
      </c>
      <c r="P57" s="76">
        <f>ROUND(J57*tab!$D$38,2)</f>
        <v>0</v>
      </c>
      <c r="Q57" s="76">
        <f>ROUND(K57*tab!$D$38,2)</f>
        <v>0</v>
      </c>
      <c r="R57" s="79"/>
      <c r="S57" s="179">
        <v>0</v>
      </c>
      <c r="T57" s="138">
        <f t="shared" si="11"/>
        <v>0</v>
      </c>
      <c r="U57" s="138">
        <f t="shared" si="11"/>
        <v>0</v>
      </c>
      <c r="V57" s="138">
        <f t="shared" si="11"/>
        <v>0</v>
      </c>
      <c r="W57" s="138">
        <f t="shared" si="11"/>
        <v>0</v>
      </c>
      <c r="X57" s="79"/>
      <c r="Y57" s="76">
        <f>+G57*tab!$D$57</f>
        <v>0</v>
      </c>
      <c r="Z57" s="76">
        <f>+H57*tab!$E$57</f>
        <v>0</v>
      </c>
      <c r="AA57" s="76">
        <f>+I57*tab!$E$57</f>
        <v>0</v>
      </c>
      <c r="AB57" s="76">
        <f>+J57*tab!$E$57</f>
        <v>0</v>
      </c>
      <c r="AC57" s="76">
        <f>+K57*tab!$E$57</f>
        <v>0</v>
      </c>
      <c r="AD57" s="79"/>
      <c r="AE57" s="75">
        <v>0</v>
      </c>
      <c r="AF57" s="179">
        <f t="shared" si="3"/>
        <v>0</v>
      </c>
      <c r="AG57" s="138">
        <f t="shared" si="9"/>
        <v>0</v>
      </c>
      <c r="AH57" s="138">
        <f t="shared" si="9"/>
        <v>0</v>
      </c>
      <c r="AI57" s="138">
        <f t="shared" si="9"/>
        <v>0</v>
      </c>
      <c r="AJ57" s="100"/>
      <c r="AK57" s="151"/>
    </row>
    <row r="58" spans="2:37" s="131" customFormat="1" x14ac:dyDescent="0.2">
      <c r="B58" s="150"/>
      <c r="C58" s="171"/>
      <c r="D58" s="58">
        <v>46</v>
      </c>
      <c r="E58" s="176" t="s">
        <v>491</v>
      </c>
      <c r="F58" s="177" t="s">
        <v>440</v>
      </c>
      <c r="G58" s="178">
        <v>0</v>
      </c>
      <c r="H58" s="178">
        <f t="shared" si="10"/>
        <v>0</v>
      </c>
      <c r="I58" s="137">
        <f t="shared" si="10"/>
        <v>0</v>
      </c>
      <c r="J58" s="137">
        <f t="shared" si="10"/>
        <v>0</v>
      </c>
      <c r="K58" s="137">
        <f t="shared" si="10"/>
        <v>0</v>
      </c>
      <c r="L58" s="79"/>
      <c r="M58" s="76">
        <f>ROUND(G58*tab!$D$38,2)</f>
        <v>0</v>
      </c>
      <c r="N58" s="76">
        <f>ROUND(H58*tab!$D$38,2)</f>
        <v>0</v>
      </c>
      <c r="O58" s="76">
        <f>ROUND(I58*tab!$D$38,2)</f>
        <v>0</v>
      </c>
      <c r="P58" s="76">
        <f>ROUND(J58*tab!$D$38,2)</f>
        <v>0</v>
      </c>
      <c r="Q58" s="76">
        <f>ROUND(K58*tab!$D$38,2)</f>
        <v>0</v>
      </c>
      <c r="R58" s="79"/>
      <c r="S58" s="179">
        <v>0</v>
      </c>
      <c r="T58" s="138">
        <f t="shared" si="11"/>
        <v>0</v>
      </c>
      <c r="U58" s="138">
        <f t="shared" si="11"/>
        <v>0</v>
      </c>
      <c r="V58" s="138">
        <f t="shared" si="11"/>
        <v>0</v>
      </c>
      <c r="W58" s="138">
        <f t="shared" si="11"/>
        <v>0</v>
      </c>
      <c r="X58" s="79"/>
      <c r="Y58" s="76">
        <f>+G58*tab!$D$57</f>
        <v>0</v>
      </c>
      <c r="Z58" s="76">
        <f>+H58*tab!$E$57</f>
        <v>0</v>
      </c>
      <c r="AA58" s="76">
        <f>+I58*tab!$E$57</f>
        <v>0</v>
      </c>
      <c r="AB58" s="76">
        <f>+J58*tab!$E$57</f>
        <v>0</v>
      </c>
      <c r="AC58" s="76">
        <f>+K58*tab!$E$57</f>
        <v>0</v>
      </c>
      <c r="AD58" s="79"/>
      <c r="AE58" s="75">
        <v>0</v>
      </c>
      <c r="AF58" s="179">
        <f t="shared" si="3"/>
        <v>0</v>
      </c>
      <c r="AG58" s="138">
        <f t="shared" si="9"/>
        <v>0</v>
      </c>
      <c r="AH58" s="138">
        <f t="shared" si="9"/>
        <v>0</v>
      </c>
      <c r="AI58" s="138">
        <f t="shared" si="9"/>
        <v>0</v>
      </c>
      <c r="AJ58" s="100"/>
      <c r="AK58" s="151"/>
    </row>
    <row r="59" spans="2:37" s="131" customFormat="1" x14ac:dyDescent="0.2">
      <c r="B59" s="150"/>
      <c r="C59" s="171"/>
      <c r="D59" s="58">
        <v>47</v>
      </c>
      <c r="E59" s="176" t="s">
        <v>492</v>
      </c>
      <c r="F59" s="177" t="s">
        <v>440</v>
      </c>
      <c r="G59" s="178">
        <v>0</v>
      </c>
      <c r="H59" s="178">
        <f t="shared" si="10"/>
        <v>0</v>
      </c>
      <c r="I59" s="137">
        <f t="shared" si="10"/>
        <v>0</v>
      </c>
      <c r="J59" s="137">
        <f t="shared" si="10"/>
        <v>0</v>
      </c>
      <c r="K59" s="137">
        <f t="shared" si="10"/>
        <v>0</v>
      </c>
      <c r="L59" s="79"/>
      <c r="M59" s="76">
        <f>ROUND(G59*tab!$D$38,2)</f>
        <v>0</v>
      </c>
      <c r="N59" s="76">
        <f>ROUND(H59*tab!$D$38,2)</f>
        <v>0</v>
      </c>
      <c r="O59" s="76">
        <f>ROUND(I59*tab!$D$38,2)</f>
        <v>0</v>
      </c>
      <c r="P59" s="76">
        <f>ROUND(J59*tab!$D$38,2)</f>
        <v>0</v>
      </c>
      <c r="Q59" s="76">
        <f>ROUND(K59*tab!$D$38,2)</f>
        <v>0</v>
      </c>
      <c r="R59" s="79"/>
      <c r="S59" s="179">
        <v>0</v>
      </c>
      <c r="T59" s="138">
        <f t="shared" si="11"/>
        <v>0</v>
      </c>
      <c r="U59" s="138">
        <f t="shared" si="11"/>
        <v>0</v>
      </c>
      <c r="V59" s="138">
        <f t="shared" si="11"/>
        <v>0</v>
      </c>
      <c r="W59" s="138">
        <f t="shared" si="11"/>
        <v>0</v>
      </c>
      <c r="X59" s="79"/>
      <c r="Y59" s="76">
        <f>+G59*tab!$D$57</f>
        <v>0</v>
      </c>
      <c r="Z59" s="76">
        <f>+H59*tab!$E$57</f>
        <v>0</v>
      </c>
      <c r="AA59" s="76">
        <f>+I59*tab!$E$57</f>
        <v>0</v>
      </c>
      <c r="AB59" s="76">
        <f>+J59*tab!$E$57</f>
        <v>0</v>
      </c>
      <c r="AC59" s="76">
        <f>+K59*tab!$E$57</f>
        <v>0</v>
      </c>
      <c r="AD59" s="79"/>
      <c r="AE59" s="75">
        <v>0</v>
      </c>
      <c r="AF59" s="179">
        <f t="shared" si="3"/>
        <v>0</v>
      </c>
      <c r="AG59" s="138">
        <f t="shared" si="9"/>
        <v>0</v>
      </c>
      <c r="AH59" s="138">
        <f t="shared" si="9"/>
        <v>0</v>
      </c>
      <c r="AI59" s="138">
        <f t="shared" si="9"/>
        <v>0</v>
      </c>
      <c r="AJ59" s="100"/>
      <c r="AK59" s="151"/>
    </row>
    <row r="60" spans="2:37" s="131" customFormat="1" x14ac:dyDescent="0.2">
      <c r="B60" s="150"/>
      <c r="C60" s="171"/>
      <c r="D60" s="58">
        <v>48</v>
      </c>
      <c r="E60" s="176" t="s">
        <v>493</v>
      </c>
      <c r="F60" s="177" t="s">
        <v>440</v>
      </c>
      <c r="G60" s="178">
        <v>0</v>
      </c>
      <c r="H60" s="178">
        <f t="shared" si="10"/>
        <v>0</v>
      </c>
      <c r="I60" s="137">
        <f t="shared" si="10"/>
        <v>0</v>
      </c>
      <c r="J60" s="137">
        <f t="shared" si="10"/>
        <v>0</v>
      </c>
      <c r="K60" s="137">
        <f t="shared" si="10"/>
        <v>0</v>
      </c>
      <c r="L60" s="79"/>
      <c r="M60" s="76">
        <f>ROUND(G60*tab!$D$38,2)</f>
        <v>0</v>
      </c>
      <c r="N60" s="76">
        <f>ROUND(H60*tab!$D$38,2)</f>
        <v>0</v>
      </c>
      <c r="O60" s="76">
        <f>ROUND(I60*tab!$D$38,2)</f>
        <v>0</v>
      </c>
      <c r="P60" s="76">
        <f>ROUND(J60*tab!$D$38,2)</f>
        <v>0</v>
      </c>
      <c r="Q60" s="76">
        <f>ROUND(K60*tab!$D$38,2)</f>
        <v>0</v>
      </c>
      <c r="R60" s="79"/>
      <c r="S60" s="179">
        <v>0</v>
      </c>
      <c r="T60" s="138">
        <f t="shared" si="11"/>
        <v>0</v>
      </c>
      <c r="U60" s="138">
        <f t="shared" si="11"/>
        <v>0</v>
      </c>
      <c r="V60" s="138">
        <f t="shared" si="11"/>
        <v>0</v>
      </c>
      <c r="W60" s="138">
        <f t="shared" si="11"/>
        <v>0</v>
      </c>
      <c r="X60" s="79"/>
      <c r="Y60" s="76">
        <f>+G60*tab!$D$57</f>
        <v>0</v>
      </c>
      <c r="Z60" s="76">
        <f>+H60*tab!$E$57</f>
        <v>0</v>
      </c>
      <c r="AA60" s="76">
        <f>+I60*tab!$E$57</f>
        <v>0</v>
      </c>
      <c r="AB60" s="76">
        <f>+J60*tab!$E$57</f>
        <v>0</v>
      </c>
      <c r="AC60" s="76">
        <f>+K60*tab!$E$57</f>
        <v>0</v>
      </c>
      <c r="AD60" s="79"/>
      <c r="AE60" s="75">
        <v>0</v>
      </c>
      <c r="AF60" s="179">
        <f t="shared" si="3"/>
        <v>0</v>
      </c>
      <c r="AG60" s="138">
        <f t="shared" si="9"/>
        <v>0</v>
      </c>
      <c r="AH60" s="138">
        <f t="shared" si="9"/>
        <v>0</v>
      </c>
      <c r="AI60" s="138">
        <f t="shared" si="9"/>
        <v>0</v>
      </c>
      <c r="AJ60" s="100"/>
      <c r="AK60" s="151"/>
    </row>
    <row r="61" spans="2:37" s="131" customFormat="1" x14ac:dyDescent="0.2">
      <c r="B61" s="150"/>
      <c r="C61" s="171"/>
      <c r="D61" s="58">
        <v>49</v>
      </c>
      <c r="E61" s="176" t="s">
        <v>494</v>
      </c>
      <c r="F61" s="177" t="s">
        <v>440</v>
      </c>
      <c r="G61" s="178">
        <v>0</v>
      </c>
      <c r="H61" s="178">
        <f t="shared" si="10"/>
        <v>0</v>
      </c>
      <c r="I61" s="137">
        <f t="shared" si="10"/>
        <v>0</v>
      </c>
      <c r="J61" s="137">
        <f t="shared" si="10"/>
        <v>0</v>
      </c>
      <c r="K61" s="137">
        <f t="shared" si="10"/>
        <v>0</v>
      </c>
      <c r="L61" s="79"/>
      <c r="M61" s="76">
        <f>ROUND(G61*tab!$D$38,2)</f>
        <v>0</v>
      </c>
      <c r="N61" s="76">
        <f>ROUND(H61*tab!$D$38,2)</f>
        <v>0</v>
      </c>
      <c r="O61" s="76">
        <f>ROUND(I61*tab!$D$38,2)</f>
        <v>0</v>
      </c>
      <c r="P61" s="76">
        <f>ROUND(J61*tab!$D$38,2)</f>
        <v>0</v>
      </c>
      <c r="Q61" s="76">
        <f>ROUND(K61*tab!$D$38,2)</f>
        <v>0</v>
      </c>
      <c r="R61" s="79"/>
      <c r="S61" s="179">
        <v>0</v>
      </c>
      <c r="T61" s="138">
        <f t="shared" si="11"/>
        <v>0</v>
      </c>
      <c r="U61" s="138">
        <f t="shared" si="11"/>
        <v>0</v>
      </c>
      <c r="V61" s="138">
        <f t="shared" si="11"/>
        <v>0</v>
      </c>
      <c r="W61" s="138">
        <f t="shared" si="11"/>
        <v>0</v>
      </c>
      <c r="X61" s="79"/>
      <c r="Y61" s="76">
        <f>+G61*tab!$D$57</f>
        <v>0</v>
      </c>
      <c r="Z61" s="76">
        <f>+H61*tab!$E$57</f>
        <v>0</v>
      </c>
      <c r="AA61" s="76">
        <f>+I61*tab!$E$57</f>
        <v>0</v>
      </c>
      <c r="AB61" s="76">
        <f>+J61*tab!$E$57</f>
        <v>0</v>
      </c>
      <c r="AC61" s="76">
        <f>+K61*tab!$E$57</f>
        <v>0</v>
      </c>
      <c r="AD61" s="79"/>
      <c r="AE61" s="75">
        <v>0</v>
      </c>
      <c r="AF61" s="179">
        <f t="shared" si="3"/>
        <v>0</v>
      </c>
      <c r="AG61" s="138">
        <f t="shared" si="9"/>
        <v>0</v>
      </c>
      <c r="AH61" s="138">
        <f t="shared" si="9"/>
        <v>0</v>
      </c>
      <c r="AI61" s="138">
        <f t="shared" si="9"/>
        <v>0</v>
      </c>
      <c r="AJ61" s="100"/>
      <c r="AK61" s="151"/>
    </row>
    <row r="62" spans="2:37" s="131" customFormat="1" x14ac:dyDescent="0.2">
      <c r="B62" s="150"/>
      <c r="C62" s="171"/>
      <c r="D62" s="58">
        <v>50</v>
      </c>
      <c r="E62" s="176" t="s">
        <v>495</v>
      </c>
      <c r="F62" s="177" t="s">
        <v>440</v>
      </c>
      <c r="G62" s="178">
        <v>0</v>
      </c>
      <c r="H62" s="178">
        <f t="shared" si="10"/>
        <v>0</v>
      </c>
      <c r="I62" s="137">
        <f t="shared" si="10"/>
        <v>0</v>
      </c>
      <c r="J62" s="137">
        <f t="shared" si="10"/>
        <v>0</v>
      </c>
      <c r="K62" s="137">
        <f t="shared" si="10"/>
        <v>0</v>
      </c>
      <c r="L62" s="79"/>
      <c r="M62" s="76">
        <f>ROUND(G62*tab!$D$38,2)</f>
        <v>0</v>
      </c>
      <c r="N62" s="76">
        <f>ROUND(H62*tab!$D$38,2)</f>
        <v>0</v>
      </c>
      <c r="O62" s="76">
        <f>ROUND(I62*tab!$D$38,2)</f>
        <v>0</v>
      </c>
      <c r="P62" s="76">
        <f>ROUND(J62*tab!$D$38,2)</f>
        <v>0</v>
      </c>
      <c r="Q62" s="76">
        <f>ROUND(K62*tab!$D$38,2)</f>
        <v>0</v>
      </c>
      <c r="R62" s="79"/>
      <c r="S62" s="179">
        <v>0</v>
      </c>
      <c r="T62" s="138">
        <f t="shared" si="11"/>
        <v>0</v>
      </c>
      <c r="U62" s="138">
        <f t="shared" si="11"/>
        <v>0</v>
      </c>
      <c r="V62" s="138">
        <f t="shared" si="11"/>
        <v>0</v>
      </c>
      <c r="W62" s="138">
        <f t="shared" si="11"/>
        <v>0</v>
      </c>
      <c r="X62" s="79"/>
      <c r="Y62" s="76">
        <f>+G62*tab!$D$57</f>
        <v>0</v>
      </c>
      <c r="Z62" s="76">
        <f>+H62*tab!$E$57</f>
        <v>0</v>
      </c>
      <c r="AA62" s="76">
        <f>+I62*tab!$E$57</f>
        <v>0</v>
      </c>
      <c r="AB62" s="76">
        <f>+J62*tab!$E$57</f>
        <v>0</v>
      </c>
      <c r="AC62" s="76">
        <f>+K62*tab!$E$57</f>
        <v>0</v>
      </c>
      <c r="AD62" s="79"/>
      <c r="AE62" s="75">
        <v>0</v>
      </c>
      <c r="AF62" s="179">
        <f t="shared" si="3"/>
        <v>0</v>
      </c>
      <c r="AG62" s="138">
        <f t="shared" si="9"/>
        <v>0</v>
      </c>
      <c r="AH62" s="138">
        <f t="shared" si="9"/>
        <v>0</v>
      </c>
      <c r="AI62" s="138">
        <f t="shared" si="9"/>
        <v>0</v>
      </c>
      <c r="AJ62" s="100"/>
      <c r="AK62" s="151"/>
    </row>
    <row r="63" spans="2:37" s="131" customFormat="1" x14ac:dyDescent="0.2">
      <c r="B63" s="150"/>
      <c r="C63" s="171"/>
      <c r="D63" s="58">
        <v>51</v>
      </c>
      <c r="E63" s="176" t="s">
        <v>496</v>
      </c>
      <c r="F63" s="177" t="s">
        <v>440</v>
      </c>
      <c r="G63" s="178">
        <v>0</v>
      </c>
      <c r="H63" s="178">
        <f t="shared" si="10"/>
        <v>0</v>
      </c>
      <c r="I63" s="137">
        <f t="shared" si="10"/>
        <v>0</v>
      </c>
      <c r="J63" s="137">
        <f t="shared" si="10"/>
        <v>0</v>
      </c>
      <c r="K63" s="137">
        <f t="shared" si="10"/>
        <v>0</v>
      </c>
      <c r="L63" s="79"/>
      <c r="M63" s="76">
        <f>ROUND(G63*tab!$D$38,2)</f>
        <v>0</v>
      </c>
      <c r="N63" s="76">
        <f>ROUND(H63*tab!$D$38,2)</f>
        <v>0</v>
      </c>
      <c r="O63" s="76">
        <f>ROUND(I63*tab!$D$38,2)</f>
        <v>0</v>
      </c>
      <c r="P63" s="76">
        <f>ROUND(J63*tab!$D$38,2)</f>
        <v>0</v>
      </c>
      <c r="Q63" s="76">
        <f>ROUND(K63*tab!$D$38,2)</f>
        <v>0</v>
      </c>
      <c r="R63" s="79"/>
      <c r="S63" s="179">
        <v>0</v>
      </c>
      <c r="T63" s="138">
        <f t="shared" si="11"/>
        <v>0</v>
      </c>
      <c r="U63" s="138">
        <f t="shared" si="11"/>
        <v>0</v>
      </c>
      <c r="V63" s="138">
        <f t="shared" si="11"/>
        <v>0</v>
      </c>
      <c r="W63" s="138">
        <f t="shared" si="11"/>
        <v>0</v>
      </c>
      <c r="X63" s="79"/>
      <c r="Y63" s="76">
        <f>+G63*tab!$D$57</f>
        <v>0</v>
      </c>
      <c r="Z63" s="76">
        <f>+H63*tab!$E$57</f>
        <v>0</v>
      </c>
      <c r="AA63" s="76">
        <f>+I63*tab!$E$57</f>
        <v>0</v>
      </c>
      <c r="AB63" s="76">
        <f>+J63*tab!$E$57</f>
        <v>0</v>
      </c>
      <c r="AC63" s="76">
        <f>+K63*tab!$E$57</f>
        <v>0</v>
      </c>
      <c r="AD63" s="79"/>
      <c r="AE63" s="75">
        <v>0</v>
      </c>
      <c r="AF63" s="179">
        <f t="shared" si="3"/>
        <v>0</v>
      </c>
      <c r="AG63" s="138">
        <f t="shared" si="9"/>
        <v>0</v>
      </c>
      <c r="AH63" s="138">
        <f t="shared" si="9"/>
        <v>0</v>
      </c>
      <c r="AI63" s="138">
        <f t="shared" si="9"/>
        <v>0</v>
      </c>
      <c r="AJ63" s="100"/>
      <c r="AK63" s="151"/>
    </row>
    <row r="64" spans="2:37" s="131" customFormat="1" x14ac:dyDescent="0.2">
      <c r="B64" s="150"/>
      <c r="C64" s="171"/>
      <c r="D64" s="58">
        <v>52</v>
      </c>
      <c r="E64" s="176" t="s">
        <v>497</v>
      </c>
      <c r="F64" s="177" t="s">
        <v>440</v>
      </c>
      <c r="G64" s="178">
        <v>0</v>
      </c>
      <c r="H64" s="178">
        <f t="shared" si="10"/>
        <v>0</v>
      </c>
      <c r="I64" s="137">
        <f t="shared" si="10"/>
        <v>0</v>
      </c>
      <c r="J64" s="137">
        <f t="shared" si="10"/>
        <v>0</v>
      </c>
      <c r="K64" s="137">
        <f t="shared" si="10"/>
        <v>0</v>
      </c>
      <c r="L64" s="79"/>
      <c r="M64" s="76">
        <f>ROUND(G64*tab!$D$38,2)</f>
        <v>0</v>
      </c>
      <c r="N64" s="76">
        <f>ROUND(H64*tab!$D$38,2)</f>
        <v>0</v>
      </c>
      <c r="O64" s="76">
        <f>ROUND(I64*tab!$D$38,2)</f>
        <v>0</v>
      </c>
      <c r="P64" s="76">
        <f>ROUND(J64*tab!$D$38,2)</f>
        <v>0</v>
      </c>
      <c r="Q64" s="76">
        <f>ROUND(K64*tab!$D$38,2)</f>
        <v>0</v>
      </c>
      <c r="R64" s="79"/>
      <c r="S64" s="179">
        <v>0</v>
      </c>
      <c r="T64" s="138">
        <f t="shared" si="11"/>
        <v>0</v>
      </c>
      <c r="U64" s="138">
        <f t="shared" si="11"/>
        <v>0</v>
      </c>
      <c r="V64" s="138">
        <f t="shared" si="11"/>
        <v>0</v>
      </c>
      <c r="W64" s="138">
        <f t="shared" si="11"/>
        <v>0</v>
      </c>
      <c r="X64" s="79"/>
      <c r="Y64" s="76">
        <f>+G64*tab!$D$57</f>
        <v>0</v>
      </c>
      <c r="Z64" s="76">
        <f>+H64*tab!$E$57</f>
        <v>0</v>
      </c>
      <c r="AA64" s="76">
        <f>+I64*tab!$E$57</f>
        <v>0</v>
      </c>
      <c r="AB64" s="76">
        <f>+J64*tab!$E$57</f>
        <v>0</v>
      </c>
      <c r="AC64" s="76">
        <f>+K64*tab!$E$57</f>
        <v>0</v>
      </c>
      <c r="AD64" s="79"/>
      <c r="AE64" s="75">
        <v>0</v>
      </c>
      <c r="AF64" s="179">
        <f t="shared" si="3"/>
        <v>0</v>
      </c>
      <c r="AG64" s="138">
        <f t="shared" si="9"/>
        <v>0</v>
      </c>
      <c r="AH64" s="138">
        <f t="shared" si="9"/>
        <v>0</v>
      </c>
      <c r="AI64" s="138">
        <f t="shared" si="9"/>
        <v>0</v>
      </c>
      <c r="AJ64" s="100"/>
      <c r="AK64" s="151"/>
    </row>
    <row r="65" spans="2:37" s="131" customFormat="1" x14ac:dyDescent="0.2">
      <c r="B65" s="150"/>
      <c r="C65" s="171"/>
      <c r="D65" s="58">
        <v>53</v>
      </c>
      <c r="E65" s="176" t="s">
        <v>498</v>
      </c>
      <c r="F65" s="177" t="s">
        <v>440</v>
      </c>
      <c r="G65" s="178">
        <v>0</v>
      </c>
      <c r="H65" s="178">
        <f t="shared" si="10"/>
        <v>0</v>
      </c>
      <c r="I65" s="137">
        <f t="shared" si="10"/>
        <v>0</v>
      </c>
      <c r="J65" s="137">
        <f t="shared" si="10"/>
        <v>0</v>
      </c>
      <c r="K65" s="137">
        <f t="shared" si="10"/>
        <v>0</v>
      </c>
      <c r="L65" s="79"/>
      <c r="M65" s="76">
        <f>ROUND(G65*tab!$D$38,2)</f>
        <v>0</v>
      </c>
      <c r="N65" s="76">
        <f>ROUND(H65*tab!$D$38,2)</f>
        <v>0</v>
      </c>
      <c r="O65" s="76">
        <f>ROUND(I65*tab!$D$38,2)</f>
        <v>0</v>
      </c>
      <c r="P65" s="76">
        <f>ROUND(J65*tab!$D$38,2)</f>
        <v>0</v>
      </c>
      <c r="Q65" s="76">
        <f>ROUND(K65*tab!$D$38,2)</f>
        <v>0</v>
      </c>
      <c r="R65" s="79"/>
      <c r="S65" s="179">
        <v>0</v>
      </c>
      <c r="T65" s="138">
        <f t="shared" si="11"/>
        <v>0</v>
      </c>
      <c r="U65" s="138">
        <f t="shared" si="11"/>
        <v>0</v>
      </c>
      <c r="V65" s="138">
        <f t="shared" si="11"/>
        <v>0</v>
      </c>
      <c r="W65" s="138">
        <f t="shared" si="11"/>
        <v>0</v>
      </c>
      <c r="X65" s="79"/>
      <c r="Y65" s="76">
        <f>+G65*tab!$D$57</f>
        <v>0</v>
      </c>
      <c r="Z65" s="76">
        <f>+H65*tab!$E$57</f>
        <v>0</v>
      </c>
      <c r="AA65" s="76">
        <f>+I65*tab!$E$57</f>
        <v>0</v>
      </c>
      <c r="AB65" s="76">
        <f>+J65*tab!$E$57</f>
        <v>0</v>
      </c>
      <c r="AC65" s="76">
        <f>+K65*tab!$E$57</f>
        <v>0</v>
      </c>
      <c r="AD65" s="79"/>
      <c r="AE65" s="75">
        <v>0</v>
      </c>
      <c r="AF65" s="179">
        <f t="shared" si="3"/>
        <v>0</v>
      </c>
      <c r="AG65" s="138">
        <f t="shared" si="9"/>
        <v>0</v>
      </c>
      <c r="AH65" s="138">
        <f t="shared" si="9"/>
        <v>0</v>
      </c>
      <c r="AI65" s="138">
        <f t="shared" si="9"/>
        <v>0</v>
      </c>
      <c r="AJ65" s="100"/>
      <c r="AK65" s="151"/>
    </row>
    <row r="66" spans="2:37" s="131" customFormat="1" x14ac:dyDescent="0.2">
      <c r="B66" s="150"/>
      <c r="C66" s="171"/>
      <c r="D66" s="58">
        <v>54</v>
      </c>
      <c r="E66" s="176" t="s">
        <v>499</v>
      </c>
      <c r="F66" s="177" t="s">
        <v>440</v>
      </c>
      <c r="G66" s="178">
        <v>0</v>
      </c>
      <c r="H66" s="178">
        <f t="shared" si="10"/>
        <v>0</v>
      </c>
      <c r="I66" s="137">
        <f t="shared" si="10"/>
        <v>0</v>
      </c>
      <c r="J66" s="137">
        <f t="shared" si="10"/>
        <v>0</v>
      </c>
      <c r="K66" s="137">
        <f t="shared" si="10"/>
        <v>0</v>
      </c>
      <c r="L66" s="79"/>
      <c r="M66" s="76">
        <f>ROUND(G66*tab!$D$38,2)</f>
        <v>0</v>
      </c>
      <c r="N66" s="76">
        <f>ROUND(H66*tab!$D$38,2)</f>
        <v>0</v>
      </c>
      <c r="O66" s="76">
        <f>ROUND(I66*tab!$D$38,2)</f>
        <v>0</v>
      </c>
      <c r="P66" s="76">
        <f>ROUND(J66*tab!$D$38,2)</f>
        <v>0</v>
      </c>
      <c r="Q66" s="76">
        <f>ROUND(K66*tab!$D$38,2)</f>
        <v>0</v>
      </c>
      <c r="R66" s="79"/>
      <c r="S66" s="179">
        <v>0</v>
      </c>
      <c r="T66" s="138">
        <f t="shared" si="11"/>
        <v>0</v>
      </c>
      <c r="U66" s="138">
        <f t="shared" si="11"/>
        <v>0</v>
      </c>
      <c r="V66" s="138">
        <f t="shared" si="11"/>
        <v>0</v>
      </c>
      <c r="W66" s="138">
        <f t="shared" si="11"/>
        <v>0</v>
      </c>
      <c r="X66" s="79"/>
      <c r="Y66" s="76">
        <f>+G66*tab!$D$57</f>
        <v>0</v>
      </c>
      <c r="Z66" s="76">
        <f>+H66*tab!$E$57</f>
        <v>0</v>
      </c>
      <c r="AA66" s="76">
        <f>+I66*tab!$E$57</f>
        <v>0</v>
      </c>
      <c r="AB66" s="76">
        <f>+J66*tab!$E$57</f>
        <v>0</v>
      </c>
      <c r="AC66" s="76">
        <f>+K66*tab!$E$57</f>
        <v>0</v>
      </c>
      <c r="AD66" s="79"/>
      <c r="AE66" s="75">
        <v>0</v>
      </c>
      <c r="AF66" s="179">
        <f t="shared" si="3"/>
        <v>0</v>
      </c>
      <c r="AG66" s="138">
        <f t="shared" ref="AG66:AI85" si="12">AF66</f>
        <v>0</v>
      </c>
      <c r="AH66" s="138">
        <f t="shared" si="12"/>
        <v>0</v>
      </c>
      <c r="AI66" s="138">
        <f t="shared" si="12"/>
        <v>0</v>
      </c>
      <c r="AJ66" s="100"/>
      <c r="AK66" s="151"/>
    </row>
    <row r="67" spans="2:37" s="131" customFormat="1" x14ac:dyDescent="0.2">
      <c r="B67" s="150"/>
      <c r="C67" s="171"/>
      <c r="D67" s="58">
        <v>55</v>
      </c>
      <c r="E67" s="176" t="s">
        <v>500</v>
      </c>
      <c r="F67" s="177" t="s">
        <v>440</v>
      </c>
      <c r="G67" s="178">
        <v>0</v>
      </c>
      <c r="H67" s="178">
        <f t="shared" si="10"/>
        <v>0</v>
      </c>
      <c r="I67" s="137">
        <f t="shared" si="10"/>
        <v>0</v>
      </c>
      <c r="J67" s="137">
        <f t="shared" si="10"/>
        <v>0</v>
      </c>
      <c r="K67" s="137">
        <f t="shared" si="10"/>
        <v>0</v>
      </c>
      <c r="L67" s="79"/>
      <c r="M67" s="76">
        <f>ROUND(G67*tab!$D$38,2)</f>
        <v>0</v>
      </c>
      <c r="N67" s="76">
        <f>ROUND(H67*tab!$D$38,2)</f>
        <v>0</v>
      </c>
      <c r="O67" s="76">
        <f>ROUND(I67*tab!$D$38,2)</f>
        <v>0</v>
      </c>
      <c r="P67" s="76">
        <f>ROUND(J67*tab!$D$38,2)</f>
        <v>0</v>
      </c>
      <c r="Q67" s="76">
        <f>ROUND(K67*tab!$D$38,2)</f>
        <v>0</v>
      </c>
      <c r="R67" s="79"/>
      <c r="S67" s="179">
        <v>0</v>
      </c>
      <c r="T67" s="138">
        <f t="shared" si="11"/>
        <v>0</v>
      </c>
      <c r="U67" s="138">
        <f t="shared" si="11"/>
        <v>0</v>
      </c>
      <c r="V67" s="138">
        <f t="shared" si="11"/>
        <v>0</v>
      </c>
      <c r="W67" s="138">
        <f t="shared" si="11"/>
        <v>0</v>
      </c>
      <c r="X67" s="79"/>
      <c r="Y67" s="76">
        <f>+G67*tab!$D$57</f>
        <v>0</v>
      </c>
      <c r="Z67" s="76">
        <f>+H67*tab!$E$57</f>
        <v>0</v>
      </c>
      <c r="AA67" s="76">
        <f>+I67*tab!$E$57</f>
        <v>0</v>
      </c>
      <c r="AB67" s="76">
        <f>+J67*tab!$E$57</f>
        <v>0</v>
      </c>
      <c r="AC67" s="76">
        <f>+K67*tab!$E$57</f>
        <v>0</v>
      </c>
      <c r="AD67" s="79"/>
      <c r="AE67" s="75">
        <v>0</v>
      </c>
      <c r="AF67" s="179">
        <f t="shared" si="3"/>
        <v>0</v>
      </c>
      <c r="AG67" s="138">
        <f t="shared" si="12"/>
        <v>0</v>
      </c>
      <c r="AH67" s="138">
        <f t="shared" si="12"/>
        <v>0</v>
      </c>
      <c r="AI67" s="138">
        <f t="shared" si="12"/>
        <v>0</v>
      </c>
      <c r="AJ67" s="100"/>
      <c r="AK67" s="151"/>
    </row>
    <row r="68" spans="2:37" s="131" customFormat="1" x14ac:dyDescent="0.2">
      <c r="B68" s="150"/>
      <c r="C68" s="171"/>
      <c r="D68" s="58">
        <v>56</v>
      </c>
      <c r="E68" s="176" t="s">
        <v>501</v>
      </c>
      <c r="F68" s="177" t="s">
        <v>440</v>
      </c>
      <c r="G68" s="178">
        <v>0</v>
      </c>
      <c r="H68" s="178">
        <f t="shared" si="10"/>
        <v>0</v>
      </c>
      <c r="I68" s="137">
        <f t="shared" si="10"/>
        <v>0</v>
      </c>
      <c r="J68" s="137">
        <f t="shared" si="10"/>
        <v>0</v>
      </c>
      <c r="K68" s="137">
        <f t="shared" si="10"/>
        <v>0</v>
      </c>
      <c r="L68" s="79"/>
      <c r="M68" s="76">
        <f>ROUND(G68*tab!$D$38,2)</f>
        <v>0</v>
      </c>
      <c r="N68" s="76">
        <f>ROUND(H68*tab!$D$38,2)</f>
        <v>0</v>
      </c>
      <c r="O68" s="76">
        <f>ROUND(I68*tab!$D$38,2)</f>
        <v>0</v>
      </c>
      <c r="P68" s="76">
        <f>ROUND(J68*tab!$D$38,2)</f>
        <v>0</v>
      </c>
      <c r="Q68" s="76">
        <f>ROUND(K68*tab!$D$38,2)</f>
        <v>0</v>
      </c>
      <c r="R68" s="79"/>
      <c r="S68" s="179">
        <v>0</v>
      </c>
      <c r="T68" s="138">
        <f t="shared" si="11"/>
        <v>0</v>
      </c>
      <c r="U68" s="138">
        <f t="shared" si="11"/>
        <v>0</v>
      </c>
      <c r="V68" s="138">
        <f t="shared" si="11"/>
        <v>0</v>
      </c>
      <c r="W68" s="138">
        <f t="shared" si="11"/>
        <v>0</v>
      </c>
      <c r="X68" s="79"/>
      <c r="Y68" s="76">
        <f>+G68*tab!$D$57</f>
        <v>0</v>
      </c>
      <c r="Z68" s="76">
        <f>+H68*tab!$E$57</f>
        <v>0</v>
      </c>
      <c r="AA68" s="76">
        <f>+I68*tab!$E$57</f>
        <v>0</v>
      </c>
      <c r="AB68" s="76">
        <f>+J68*tab!$E$57</f>
        <v>0</v>
      </c>
      <c r="AC68" s="76">
        <f>+K68*tab!$E$57</f>
        <v>0</v>
      </c>
      <c r="AD68" s="79"/>
      <c r="AE68" s="75">
        <v>0</v>
      </c>
      <c r="AF68" s="179">
        <f t="shared" si="3"/>
        <v>0</v>
      </c>
      <c r="AG68" s="138">
        <f t="shared" si="12"/>
        <v>0</v>
      </c>
      <c r="AH68" s="138">
        <f t="shared" si="12"/>
        <v>0</v>
      </c>
      <c r="AI68" s="138">
        <f t="shared" si="12"/>
        <v>0</v>
      </c>
      <c r="AJ68" s="100"/>
      <c r="AK68" s="151"/>
    </row>
    <row r="69" spans="2:37" s="131" customFormat="1" x14ac:dyDescent="0.2">
      <c r="B69" s="150"/>
      <c r="C69" s="171"/>
      <c r="D69" s="58">
        <v>57</v>
      </c>
      <c r="E69" s="176" t="s">
        <v>502</v>
      </c>
      <c r="F69" s="177" t="s">
        <v>440</v>
      </c>
      <c r="G69" s="178">
        <v>0</v>
      </c>
      <c r="H69" s="178">
        <f t="shared" si="10"/>
        <v>0</v>
      </c>
      <c r="I69" s="137">
        <f t="shared" si="10"/>
        <v>0</v>
      </c>
      <c r="J69" s="137">
        <f t="shared" si="10"/>
        <v>0</v>
      </c>
      <c r="K69" s="137">
        <f t="shared" si="10"/>
        <v>0</v>
      </c>
      <c r="L69" s="79"/>
      <c r="M69" s="76">
        <f>ROUND(G69*tab!$D$38,2)</f>
        <v>0</v>
      </c>
      <c r="N69" s="76">
        <f>ROUND(H69*tab!$D$38,2)</f>
        <v>0</v>
      </c>
      <c r="O69" s="76">
        <f>ROUND(I69*tab!$D$38,2)</f>
        <v>0</v>
      </c>
      <c r="P69" s="76">
        <f>ROUND(J69*tab!$D$38,2)</f>
        <v>0</v>
      </c>
      <c r="Q69" s="76">
        <f>ROUND(K69*tab!$D$38,2)</f>
        <v>0</v>
      </c>
      <c r="R69" s="79"/>
      <c r="S69" s="179">
        <v>0</v>
      </c>
      <c r="T69" s="138">
        <f t="shared" si="11"/>
        <v>0</v>
      </c>
      <c r="U69" s="138">
        <f t="shared" si="11"/>
        <v>0</v>
      </c>
      <c r="V69" s="138">
        <f t="shared" si="11"/>
        <v>0</v>
      </c>
      <c r="W69" s="138">
        <f t="shared" si="11"/>
        <v>0</v>
      </c>
      <c r="X69" s="79"/>
      <c r="Y69" s="76">
        <f>+G69*tab!$D$57</f>
        <v>0</v>
      </c>
      <c r="Z69" s="76">
        <f>+H69*tab!$E$57</f>
        <v>0</v>
      </c>
      <c r="AA69" s="76">
        <f>+I69*tab!$E$57</f>
        <v>0</v>
      </c>
      <c r="AB69" s="76">
        <f>+J69*tab!$E$57</f>
        <v>0</v>
      </c>
      <c r="AC69" s="76">
        <f>+K69*tab!$E$57</f>
        <v>0</v>
      </c>
      <c r="AD69" s="79"/>
      <c r="AE69" s="75">
        <v>0</v>
      </c>
      <c r="AF69" s="179">
        <f t="shared" si="3"/>
        <v>0</v>
      </c>
      <c r="AG69" s="138">
        <f t="shared" si="12"/>
        <v>0</v>
      </c>
      <c r="AH69" s="138">
        <f t="shared" si="12"/>
        <v>0</v>
      </c>
      <c r="AI69" s="138">
        <f t="shared" si="12"/>
        <v>0</v>
      </c>
      <c r="AJ69" s="100"/>
      <c r="AK69" s="151"/>
    </row>
    <row r="70" spans="2:37" s="131" customFormat="1" x14ac:dyDescent="0.2">
      <c r="B70" s="150"/>
      <c r="C70" s="171"/>
      <c r="D70" s="58">
        <v>58</v>
      </c>
      <c r="E70" s="176" t="s">
        <v>503</v>
      </c>
      <c r="F70" s="177" t="s">
        <v>440</v>
      </c>
      <c r="G70" s="178">
        <v>0</v>
      </c>
      <c r="H70" s="178">
        <f t="shared" si="10"/>
        <v>0</v>
      </c>
      <c r="I70" s="137">
        <f t="shared" si="10"/>
        <v>0</v>
      </c>
      <c r="J70" s="137">
        <f t="shared" si="10"/>
        <v>0</v>
      </c>
      <c r="K70" s="137">
        <f t="shared" si="10"/>
        <v>0</v>
      </c>
      <c r="L70" s="79"/>
      <c r="M70" s="76">
        <f>ROUND(G70*tab!$D$38,2)</f>
        <v>0</v>
      </c>
      <c r="N70" s="76">
        <f>ROUND(H70*tab!$D$38,2)</f>
        <v>0</v>
      </c>
      <c r="O70" s="76">
        <f>ROUND(I70*tab!$D$38,2)</f>
        <v>0</v>
      </c>
      <c r="P70" s="76">
        <f>ROUND(J70*tab!$D$38,2)</f>
        <v>0</v>
      </c>
      <c r="Q70" s="76">
        <f>ROUND(K70*tab!$D$38,2)</f>
        <v>0</v>
      </c>
      <c r="R70" s="79"/>
      <c r="S70" s="179">
        <v>0</v>
      </c>
      <c r="T70" s="138">
        <f t="shared" si="11"/>
        <v>0</v>
      </c>
      <c r="U70" s="138">
        <f t="shared" si="11"/>
        <v>0</v>
      </c>
      <c r="V70" s="138">
        <f t="shared" si="11"/>
        <v>0</v>
      </c>
      <c r="W70" s="138">
        <f t="shared" si="11"/>
        <v>0</v>
      </c>
      <c r="X70" s="79"/>
      <c r="Y70" s="76">
        <f>+G70*tab!$D$57</f>
        <v>0</v>
      </c>
      <c r="Z70" s="76">
        <f>+H70*tab!$E$57</f>
        <v>0</v>
      </c>
      <c r="AA70" s="76">
        <f>+I70*tab!$E$57</f>
        <v>0</v>
      </c>
      <c r="AB70" s="76">
        <f>+J70*tab!$E$57</f>
        <v>0</v>
      </c>
      <c r="AC70" s="76">
        <f>+K70*tab!$E$57</f>
        <v>0</v>
      </c>
      <c r="AD70" s="79"/>
      <c r="AE70" s="75">
        <v>0</v>
      </c>
      <c r="AF70" s="179">
        <f t="shared" si="3"/>
        <v>0</v>
      </c>
      <c r="AG70" s="138">
        <f t="shared" si="12"/>
        <v>0</v>
      </c>
      <c r="AH70" s="138">
        <f t="shared" si="12"/>
        <v>0</v>
      </c>
      <c r="AI70" s="138">
        <f t="shared" si="12"/>
        <v>0</v>
      </c>
      <c r="AJ70" s="100"/>
      <c r="AK70" s="151"/>
    </row>
    <row r="71" spans="2:37" s="131" customFormat="1" x14ac:dyDescent="0.2">
      <c r="B71" s="150"/>
      <c r="C71" s="171"/>
      <c r="D71" s="58">
        <v>59</v>
      </c>
      <c r="E71" s="176" t="s">
        <v>504</v>
      </c>
      <c r="F71" s="177" t="s">
        <v>440</v>
      </c>
      <c r="G71" s="178">
        <v>0</v>
      </c>
      <c r="H71" s="178">
        <f t="shared" si="10"/>
        <v>0</v>
      </c>
      <c r="I71" s="137">
        <f t="shared" si="10"/>
        <v>0</v>
      </c>
      <c r="J71" s="137">
        <f t="shared" si="10"/>
        <v>0</v>
      </c>
      <c r="K71" s="137">
        <f t="shared" si="10"/>
        <v>0</v>
      </c>
      <c r="L71" s="79"/>
      <c r="M71" s="76">
        <f>ROUND(G71*tab!$D$38,2)</f>
        <v>0</v>
      </c>
      <c r="N71" s="76">
        <f>ROUND(H71*tab!$D$38,2)</f>
        <v>0</v>
      </c>
      <c r="O71" s="76">
        <f>ROUND(I71*tab!$D$38,2)</f>
        <v>0</v>
      </c>
      <c r="P71" s="76">
        <f>ROUND(J71*tab!$D$38,2)</f>
        <v>0</v>
      </c>
      <c r="Q71" s="76">
        <f>ROUND(K71*tab!$D$38,2)</f>
        <v>0</v>
      </c>
      <c r="R71" s="79"/>
      <c r="S71" s="179">
        <v>0</v>
      </c>
      <c r="T71" s="138">
        <f t="shared" si="11"/>
        <v>0</v>
      </c>
      <c r="U71" s="138">
        <f t="shared" si="11"/>
        <v>0</v>
      </c>
      <c r="V71" s="138">
        <f t="shared" si="11"/>
        <v>0</v>
      </c>
      <c r="W71" s="138">
        <f t="shared" si="11"/>
        <v>0</v>
      </c>
      <c r="X71" s="79"/>
      <c r="Y71" s="76">
        <f>+G71*tab!$D$57</f>
        <v>0</v>
      </c>
      <c r="Z71" s="76">
        <f>+H71*tab!$E$57</f>
        <v>0</v>
      </c>
      <c r="AA71" s="76">
        <f>+I71*tab!$E$57</f>
        <v>0</v>
      </c>
      <c r="AB71" s="76">
        <f>+J71*tab!$E$57</f>
        <v>0</v>
      </c>
      <c r="AC71" s="76">
        <f>+K71*tab!$E$57</f>
        <v>0</v>
      </c>
      <c r="AD71" s="79"/>
      <c r="AE71" s="75">
        <v>0</v>
      </c>
      <c r="AF71" s="179">
        <f t="shared" si="3"/>
        <v>0</v>
      </c>
      <c r="AG71" s="138">
        <f t="shared" si="12"/>
        <v>0</v>
      </c>
      <c r="AH71" s="138">
        <f t="shared" si="12"/>
        <v>0</v>
      </c>
      <c r="AI71" s="138">
        <f t="shared" si="12"/>
        <v>0</v>
      </c>
      <c r="AJ71" s="100"/>
      <c r="AK71" s="151"/>
    </row>
    <row r="72" spans="2:37" s="131" customFormat="1" x14ac:dyDescent="0.2">
      <c r="B72" s="150"/>
      <c r="C72" s="171"/>
      <c r="D72" s="58">
        <v>60</v>
      </c>
      <c r="E72" s="176" t="s">
        <v>505</v>
      </c>
      <c r="F72" s="177" t="s">
        <v>440</v>
      </c>
      <c r="G72" s="178">
        <v>0</v>
      </c>
      <c r="H72" s="178">
        <f t="shared" si="10"/>
        <v>0</v>
      </c>
      <c r="I72" s="137">
        <f t="shared" si="10"/>
        <v>0</v>
      </c>
      <c r="J72" s="137">
        <f t="shared" si="10"/>
        <v>0</v>
      </c>
      <c r="K72" s="137">
        <f t="shared" si="10"/>
        <v>0</v>
      </c>
      <c r="L72" s="79"/>
      <c r="M72" s="76">
        <f>ROUND(G72*tab!$D$38,2)</f>
        <v>0</v>
      </c>
      <c r="N72" s="76">
        <f>ROUND(H72*tab!$D$38,2)</f>
        <v>0</v>
      </c>
      <c r="O72" s="76">
        <f>ROUND(I72*tab!$D$38,2)</f>
        <v>0</v>
      </c>
      <c r="P72" s="76">
        <f>ROUND(J72*tab!$D$38,2)</f>
        <v>0</v>
      </c>
      <c r="Q72" s="76">
        <f>ROUND(K72*tab!$D$38,2)</f>
        <v>0</v>
      </c>
      <c r="R72" s="79"/>
      <c r="S72" s="179">
        <v>0</v>
      </c>
      <c r="T72" s="138">
        <f t="shared" si="11"/>
        <v>0</v>
      </c>
      <c r="U72" s="138">
        <f t="shared" si="11"/>
        <v>0</v>
      </c>
      <c r="V72" s="138">
        <f t="shared" si="11"/>
        <v>0</v>
      </c>
      <c r="W72" s="138">
        <f t="shared" si="11"/>
        <v>0</v>
      </c>
      <c r="X72" s="79"/>
      <c r="Y72" s="76">
        <f>+G72*tab!$D$57</f>
        <v>0</v>
      </c>
      <c r="Z72" s="76">
        <f>+H72*tab!$E$57</f>
        <v>0</v>
      </c>
      <c r="AA72" s="76">
        <f>+I72*tab!$E$57</f>
        <v>0</v>
      </c>
      <c r="AB72" s="76">
        <f>+J72*tab!$E$57</f>
        <v>0</v>
      </c>
      <c r="AC72" s="76">
        <f>+K72*tab!$E$57</f>
        <v>0</v>
      </c>
      <c r="AD72" s="79"/>
      <c r="AE72" s="75">
        <v>0</v>
      </c>
      <c r="AF72" s="179">
        <f t="shared" si="3"/>
        <v>0</v>
      </c>
      <c r="AG72" s="138">
        <f t="shared" si="12"/>
        <v>0</v>
      </c>
      <c r="AH72" s="138">
        <f t="shared" si="12"/>
        <v>0</v>
      </c>
      <c r="AI72" s="138">
        <f t="shared" si="12"/>
        <v>0</v>
      </c>
      <c r="AJ72" s="100"/>
      <c r="AK72" s="151"/>
    </row>
    <row r="73" spans="2:37" s="131" customFormat="1" x14ac:dyDescent="0.2">
      <c r="B73" s="150"/>
      <c r="C73" s="171"/>
      <c r="D73" s="58">
        <v>61</v>
      </c>
      <c r="E73" s="176" t="s">
        <v>506</v>
      </c>
      <c r="F73" s="177" t="s">
        <v>440</v>
      </c>
      <c r="G73" s="178">
        <v>0</v>
      </c>
      <c r="H73" s="178">
        <f t="shared" ref="H73:K92" si="13">G73</f>
        <v>0</v>
      </c>
      <c r="I73" s="137">
        <f t="shared" si="13"/>
        <v>0</v>
      </c>
      <c r="J73" s="137">
        <f t="shared" si="13"/>
        <v>0</v>
      </c>
      <c r="K73" s="137">
        <f t="shared" si="13"/>
        <v>0</v>
      </c>
      <c r="L73" s="79"/>
      <c r="M73" s="76">
        <f>ROUND(G73*tab!$D$38,2)</f>
        <v>0</v>
      </c>
      <c r="N73" s="76">
        <f>ROUND(H73*tab!$D$38,2)</f>
        <v>0</v>
      </c>
      <c r="O73" s="76">
        <f>ROUND(I73*tab!$D$38,2)</f>
        <v>0</v>
      </c>
      <c r="P73" s="76">
        <f>ROUND(J73*tab!$D$38,2)</f>
        <v>0</v>
      </c>
      <c r="Q73" s="76">
        <f>ROUND(K73*tab!$D$38,2)</f>
        <v>0</v>
      </c>
      <c r="R73" s="79"/>
      <c r="S73" s="179">
        <v>0</v>
      </c>
      <c r="T73" s="138">
        <f t="shared" ref="T73:W92" si="14">S73</f>
        <v>0</v>
      </c>
      <c r="U73" s="138">
        <f t="shared" si="14"/>
        <v>0</v>
      </c>
      <c r="V73" s="138">
        <f t="shared" si="14"/>
        <v>0</v>
      </c>
      <c r="W73" s="138">
        <f t="shared" si="14"/>
        <v>0</v>
      </c>
      <c r="X73" s="79"/>
      <c r="Y73" s="76">
        <f>+G73*tab!$D$57</f>
        <v>0</v>
      </c>
      <c r="Z73" s="76">
        <f>+H73*tab!$E$57</f>
        <v>0</v>
      </c>
      <c r="AA73" s="76">
        <f>+I73*tab!$E$57</f>
        <v>0</v>
      </c>
      <c r="AB73" s="76">
        <f>+J73*tab!$E$57</f>
        <v>0</v>
      </c>
      <c r="AC73" s="76">
        <f>+K73*tab!$E$57</f>
        <v>0</v>
      </c>
      <c r="AD73" s="79"/>
      <c r="AE73" s="75">
        <v>0</v>
      </c>
      <c r="AF73" s="179">
        <f t="shared" si="3"/>
        <v>0</v>
      </c>
      <c r="AG73" s="138">
        <f t="shared" si="12"/>
        <v>0</v>
      </c>
      <c r="AH73" s="138">
        <f t="shared" si="12"/>
        <v>0</v>
      </c>
      <c r="AI73" s="138">
        <f t="shared" si="12"/>
        <v>0</v>
      </c>
      <c r="AJ73" s="100"/>
      <c r="AK73" s="151"/>
    </row>
    <row r="74" spans="2:37" s="131" customFormat="1" x14ac:dyDescent="0.2">
      <c r="B74" s="150"/>
      <c r="C74" s="171"/>
      <c r="D74" s="58">
        <v>62</v>
      </c>
      <c r="E74" s="176" t="s">
        <v>507</v>
      </c>
      <c r="F74" s="177" t="s">
        <v>440</v>
      </c>
      <c r="G74" s="178">
        <v>0</v>
      </c>
      <c r="H74" s="178">
        <f t="shared" si="13"/>
        <v>0</v>
      </c>
      <c r="I74" s="137">
        <f t="shared" si="13"/>
        <v>0</v>
      </c>
      <c r="J74" s="137">
        <f t="shared" si="13"/>
        <v>0</v>
      </c>
      <c r="K74" s="137">
        <f t="shared" si="13"/>
        <v>0</v>
      </c>
      <c r="L74" s="79"/>
      <c r="M74" s="76">
        <f>ROUND(G74*tab!$D$38,2)</f>
        <v>0</v>
      </c>
      <c r="N74" s="76">
        <f>ROUND(H74*tab!$D$38,2)</f>
        <v>0</v>
      </c>
      <c r="O74" s="76">
        <f>ROUND(I74*tab!$D$38,2)</f>
        <v>0</v>
      </c>
      <c r="P74" s="76">
        <f>ROUND(J74*tab!$D$38,2)</f>
        <v>0</v>
      </c>
      <c r="Q74" s="76">
        <f>ROUND(K74*tab!$D$38,2)</f>
        <v>0</v>
      </c>
      <c r="R74" s="79"/>
      <c r="S74" s="179">
        <v>0</v>
      </c>
      <c r="T74" s="138">
        <f t="shared" si="14"/>
        <v>0</v>
      </c>
      <c r="U74" s="138">
        <f t="shared" si="14"/>
        <v>0</v>
      </c>
      <c r="V74" s="138">
        <f t="shared" si="14"/>
        <v>0</v>
      </c>
      <c r="W74" s="138">
        <f t="shared" si="14"/>
        <v>0</v>
      </c>
      <c r="X74" s="79"/>
      <c r="Y74" s="76">
        <f>+G74*tab!$D$57</f>
        <v>0</v>
      </c>
      <c r="Z74" s="76">
        <f>+H74*tab!$E$57</f>
        <v>0</v>
      </c>
      <c r="AA74" s="76">
        <f>+I74*tab!$E$57</f>
        <v>0</v>
      </c>
      <c r="AB74" s="76">
        <f>+J74*tab!$E$57</f>
        <v>0</v>
      </c>
      <c r="AC74" s="76">
        <f>+K74*tab!$E$57</f>
        <v>0</v>
      </c>
      <c r="AD74" s="79"/>
      <c r="AE74" s="75">
        <v>0</v>
      </c>
      <c r="AF74" s="179">
        <f t="shared" si="3"/>
        <v>0</v>
      </c>
      <c r="AG74" s="138">
        <f t="shared" si="12"/>
        <v>0</v>
      </c>
      <c r="AH74" s="138">
        <f t="shared" si="12"/>
        <v>0</v>
      </c>
      <c r="AI74" s="138">
        <f t="shared" si="12"/>
        <v>0</v>
      </c>
      <c r="AJ74" s="100"/>
      <c r="AK74" s="151"/>
    </row>
    <row r="75" spans="2:37" s="131" customFormat="1" x14ac:dyDescent="0.2">
      <c r="B75" s="150"/>
      <c r="C75" s="171"/>
      <c r="D75" s="58">
        <v>63</v>
      </c>
      <c r="E75" s="176" t="s">
        <v>508</v>
      </c>
      <c r="F75" s="177" t="s">
        <v>440</v>
      </c>
      <c r="G75" s="178">
        <v>0</v>
      </c>
      <c r="H75" s="178">
        <f t="shared" si="13"/>
        <v>0</v>
      </c>
      <c r="I75" s="137">
        <f t="shared" si="13"/>
        <v>0</v>
      </c>
      <c r="J75" s="137">
        <f t="shared" si="13"/>
        <v>0</v>
      </c>
      <c r="K75" s="137">
        <f t="shared" si="13"/>
        <v>0</v>
      </c>
      <c r="L75" s="79"/>
      <c r="M75" s="76">
        <f>ROUND(G75*tab!$D$38,2)</f>
        <v>0</v>
      </c>
      <c r="N75" s="76">
        <f>ROUND(H75*tab!$D$38,2)</f>
        <v>0</v>
      </c>
      <c r="O75" s="76">
        <f>ROUND(I75*tab!$D$38,2)</f>
        <v>0</v>
      </c>
      <c r="P75" s="76">
        <f>ROUND(J75*tab!$D$38,2)</f>
        <v>0</v>
      </c>
      <c r="Q75" s="76">
        <f>ROUND(K75*tab!$D$38,2)</f>
        <v>0</v>
      </c>
      <c r="R75" s="79"/>
      <c r="S75" s="179">
        <v>0</v>
      </c>
      <c r="T75" s="138">
        <f t="shared" si="14"/>
        <v>0</v>
      </c>
      <c r="U75" s="138">
        <f t="shared" si="14"/>
        <v>0</v>
      </c>
      <c r="V75" s="138">
        <f t="shared" si="14"/>
        <v>0</v>
      </c>
      <c r="W75" s="138">
        <f t="shared" si="14"/>
        <v>0</v>
      </c>
      <c r="X75" s="79"/>
      <c r="Y75" s="76">
        <f>+G75*tab!$D$57</f>
        <v>0</v>
      </c>
      <c r="Z75" s="76">
        <f>+H75*tab!$E$57</f>
        <v>0</v>
      </c>
      <c r="AA75" s="76">
        <f>+I75*tab!$E$57</f>
        <v>0</v>
      </c>
      <c r="AB75" s="76">
        <f>+J75*tab!$E$57</f>
        <v>0</v>
      </c>
      <c r="AC75" s="76">
        <f>+K75*tab!$E$57</f>
        <v>0</v>
      </c>
      <c r="AD75" s="79"/>
      <c r="AE75" s="75">
        <v>0</v>
      </c>
      <c r="AF75" s="179">
        <f t="shared" si="3"/>
        <v>0</v>
      </c>
      <c r="AG75" s="138">
        <f t="shared" si="12"/>
        <v>0</v>
      </c>
      <c r="AH75" s="138">
        <f t="shared" si="12"/>
        <v>0</v>
      </c>
      <c r="AI75" s="138">
        <f t="shared" si="12"/>
        <v>0</v>
      </c>
      <c r="AJ75" s="100"/>
      <c r="AK75" s="151"/>
    </row>
    <row r="76" spans="2:37" s="131" customFormat="1" x14ac:dyDescent="0.2">
      <c r="B76" s="150"/>
      <c r="C76" s="171"/>
      <c r="D76" s="58">
        <v>64</v>
      </c>
      <c r="E76" s="176" t="s">
        <v>509</v>
      </c>
      <c r="F76" s="177" t="s">
        <v>440</v>
      </c>
      <c r="G76" s="178">
        <v>0</v>
      </c>
      <c r="H76" s="178">
        <f t="shared" si="13"/>
        <v>0</v>
      </c>
      <c r="I76" s="137">
        <f t="shared" si="13"/>
        <v>0</v>
      </c>
      <c r="J76" s="137">
        <f t="shared" si="13"/>
        <v>0</v>
      </c>
      <c r="K76" s="137">
        <f t="shared" si="13"/>
        <v>0</v>
      </c>
      <c r="L76" s="79"/>
      <c r="M76" s="76">
        <f>ROUND(G76*tab!$D$38,2)</f>
        <v>0</v>
      </c>
      <c r="N76" s="76">
        <f>ROUND(H76*tab!$D$38,2)</f>
        <v>0</v>
      </c>
      <c r="O76" s="76">
        <f>ROUND(I76*tab!$D$38,2)</f>
        <v>0</v>
      </c>
      <c r="P76" s="76">
        <f>ROUND(J76*tab!$D$38,2)</f>
        <v>0</v>
      </c>
      <c r="Q76" s="76">
        <f>ROUND(K76*tab!$D$38,2)</f>
        <v>0</v>
      </c>
      <c r="R76" s="79"/>
      <c r="S76" s="179">
        <v>0</v>
      </c>
      <c r="T76" s="138">
        <f t="shared" si="14"/>
        <v>0</v>
      </c>
      <c r="U76" s="138">
        <f t="shared" si="14"/>
        <v>0</v>
      </c>
      <c r="V76" s="138">
        <f t="shared" si="14"/>
        <v>0</v>
      </c>
      <c r="W76" s="138">
        <f t="shared" si="14"/>
        <v>0</v>
      </c>
      <c r="X76" s="79"/>
      <c r="Y76" s="76">
        <f>+G76*tab!$D$57</f>
        <v>0</v>
      </c>
      <c r="Z76" s="76">
        <f>+H76*tab!$E$57</f>
        <v>0</v>
      </c>
      <c r="AA76" s="76">
        <f>+I76*tab!$E$57</f>
        <v>0</v>
      </c>
      <c r="AB76" s="76">
        <f>+J76*tab!$E$57</f>
        <v>0</v>
      </c>
      <c r="AC76" s="76">
        <f>+K76*tab!$E$57</f>
        <v>0</v>
      </c>
      <c r="AD76" s="79"/>
      <c r="AE76" s="75">
        <v>0</v>
      </c>
      <c r="AF76" s="179">
        <f t="shared" si="3"/>
        <v>0</v>
      </c>
      <c r="AG76" s="138">
        <f t="shared" si="12"/>
        <v>0</v>
      </c>
      <c r="AH76" s="138">
        <f t="shared" si="12"/>
        <v>0</v>
      </c>
      <c r="AI76" s="138">
        <f t="shared" si="12"/>
        <v>0</v>
      </c>
      <c r="AJ76" s="100"/>
      <c r="AK76" s="151"/>
    </row>
    <row r="77" spans="2:37" s="131" customFormat="1" x14ac:dyDescent="0.2">
      <c r="B77" s="150"/>
      <c r="C77" s="171"/>
      <c r="D77" s="58">
        <v>65</v>
      </c>
      <c r="E77" s="176" t="s">
        <v>510</v>
      </c>
      <c r="F77" s="177" t="s">
        <v>440</v>
      </c>
      <c r="G77" s="178">
        <v>0</v>
      </c>
      <c r="H77" s="178">
        <f t="shared" si="13"/>
        <v>0</v>
      </c>
      <c r="I77" s="137">
        <f t="shared" si="13"/>
        <v>0</v>
      </c>
      <c r="J77" s="137">
        <f t="shared" si="13"/>
        <v>0</v>
      </c>
      <c r="K77" s="137">
        <f t="shared" si="13"/>
        <v>0</v>
      </c>
      <c r="L77" s="79"/>
      <c r="M77" s="76">
        <f>ROUND(G77*tab!$D$38,2)</f>
        <v>0</v>
      </c>
      <c r="N77" s="76">
        <f>ROUND(H77*tab!$D$38,2)</f>
        <v>0</v>
      </c>
      <c r="O77" s="76">
        <f>ROUND(I77*tab!$D$38,2)</f>
        <v>0</v>
      </c>
      <c r="P77" s="76">
        <f>ROUND(J77*tab!$D$38,2)</f>
        <v>0</v>
      </c>
      <c r="Q77" s="76">
        <f>ROUND(K77*tab!$D$38,2)</f>
        <v>0</v>
      </c>
      <c r="R77" s="79"/>
      <c r="S77" s="179">
        <v>0</v>
      </c>
      <c r="T77" s="138">
        <f t="shared" si="14"/>
        <v>0</v>
      </c>
      <c r="U77" s="138">
        <f t="shared" si="14"/>
        <v>0</v>
      </c>
      <c r="V77" s="138">
        <f t="shared" si="14"/>
        <v>0</v>
      </c>
      <c r="W77" s="138">
        <f t="shared" si="14"/>
        <v>0</v>
      </c>
      <c r="X77" s="79"/>
      <c r="Y77" s="76">
        <f>+G77*tab!$D$57</f>
        <v>0</v>
      </c>
      <c r="Z77" s="76">
        <f>+H77*tab!$E$57</f>
        <v>0</v>
      </c>
      <c r="AA77" s="76">
        <f>+I77*tab!$E$57</f>
        <v>0</v>
      </c>
      <c r="AB77" s="76">
        <f>+J77*tab!$E$57</f>
        <v>0</v>
      </c>
      <c r="AC77" s="76">
        <f>+K77*tab!$E$57</f>
        <v>0</v>
      </c>
      <c r="AD77" s="79"/>
      <c r="AE77" s="75">
        <v>0</v>
      </c>
      <c r="AF77" s="179">
        <f t="shared" si="3"/>
        <v>0</v>
      </c>
      <c r="AG77" s="138">
        <f t="shared" si="12"/>
        <v>0</v>
      </c>
      <c r="AH77" s="138">
        <f t="shared" si="12"/>
        <v>0</v>
      </c>
      <c r="AI77" s="138">
        <f t="shared" si="12"/>
        <v>0</v>
      </c>
      <c r="AJ77" s="100"/>
      <c r="AK77" s="151"/>
    </row>
    <row r="78" spans="2:37" s="131" customFormat="1" x14ac:dyDescent="0.2">
      <c r="B78" s="150"/>
      <c r="C78" s="171"/>
      <c r="D78" s="58">
        <v>66</v>
      </c>
      <c r="E78" s="176" t="s">
        <v>511</v>
      </c>
      <c r="F78" s="177" t="s">
        <v>440</v>
      </c>
      <c r="G78" s="178">
        <v>0</v>
      </c>
      <c r="H78" s="178">
        <f t="shared" si="13"/>
        <v>0</v>
      </c>
      <c r="I78" s="137">
        <f t="shared" si="13"/>
        <v>0</v>
      </c>
      <c r="J78" s="137">
        <f t="shared" si="13"/>
        <v>0</v>
      </c>
      <c r="K78" s="137">
        <f t="shared" si="13"/>
        <v>0</v>
      </c>
      <c r="L78" s="79"/>
      <c r="M78" s="76">
        <f>ROUND(G78*tab!$D$38,2)</f>
        <v>0</v>
      </c>
      <c r="N78" s="76">
        <f>ROUND(H78*tab!$D$38,2)</f>
        <v>0</v>
      </c>
      <c r="O78" s="76">
        <f>ROUND(I78*tab!$D$38,2)</f>
        <v>0</v>
      </c>
      <c r="P78" s="76">
        <f>ROUND(J78*tab!$D$38,2)</f>
        <v>0</v>
      </c>
      <c r="Q78" s="76">
        <f>ROUND(K78*tab!$D$38,2)</f>
        <v>0</v>
      </c>
      <c r="R78" s="79"/>
      <c r="S78" s="179">
        <v>0</v>
      </c>
      <c r="T78" s="138">
        <f t="shared" si="14"/>
        <v>0</v>
      </c>
      <c r="U78" s="138">
        <f t="shared" si="14"/>
        <v>0</v>
      </c>
      <c r="V78" s="138">
        <f t="shared" si="14"/>
        <v>0</v>
      </c>
      <c r="W78" s="138">
        <f t="shared" si="14"/>
        <v>0</v>
      </c>
      <c r="X78" s="79"/>
      <c r="Y78" s="76">
        <f>+G78*tab!$D$57</f>
        <v>0</v>
      </c>
      <c r="Z78" s="76">
        <f>+H78*tab!$E$57</f>
        <v>0</v>
      </c>
      <c r="AA78" s="76">
        <f>+I78*tab!$E$57</f>
        <v>0</v>
      </c>
      <c r="AB78" s="76">
        <f>+J78*tab!$E$57</f>
        <v>0</v>
      </c>
      <c r="AC78" s="76">
        <f>+K78*tab!$E$57</f>
        <v>0</v>
      </c>
      <c r="AD78" s="79"/>
      <c r="AE78" s="75">
        <v>0</v>
      </c>
      <c r="AF78" s="179">
        <f t="shared" si="3"/>
        <v>0</v>
      </c>
      <c r="AG78" s="138">
        <f t="shared" si="12"/>
        <v>0</v>
      </c>
      <c r="AH78" s="138">
        <f t="shared" si="12"/>
        <v>0</v>
      </c>
      <c r="AI78" s="138">
        <f t="shared" si="12"/>
        <v>0</v>
      </c>
      <c r="AJ78" s="100"/>
      <c r="AK78" s="151"/>
    </row>
    <row r="79" spans="2:37" s="131" customFormat="1" x14ac:dyDescent="0.2">
      <c r="B79" s="150"/>
      <c r="C79" s="171"/>
      <c r="D79" s="58">
        <v>67</v>
      </c>
      <c r="E79" s="176" t="s">
        <v>512</v>
      </c>
      <c r="F79" s="177" t="s">
        <v>440</v>
      </c>
      <c r="G79" s="178">
        <v>0</v>
      </c>
      <c r="H79" s="178">
        <f t="shared" si="13"/>
        <v>0</v>
      </c>
      <c r="I79" s="137">
        <f t="shared" si="13"/>
        <v>0</v>
      </c>
      <c r="J79" s="137">
        <f t="shared" si="13"/>
        <v>0</v>
      </c>
      <c r="K79" s="137">
        <f t="shared" si="13"/>
        <v>0</v>
      </c>
      <c r="L79" s="79"/>
      <c r="M79" s="76">
        <f>ROUND(G79*tab!$D$38,2)</f>
        <v>0</v>
      </c>
      <c r="N79" s="76">
        <f>ROUND(H79*tab!$D$38,2)</f>
        <v>0</v>
      </c>
      <c r="O79" s="76">
        <f>ROUND(I79*tab!$D$38,2)</f>
        <v>0</v>
      </c>
      <c r="P79" s="76">
        <f>ROUND(J79*tab!$D$38,2)</f>
        <v>0</v>
      </c>
      <c r="Q79" s="76">
        <f>ROUND(K79*tab!$D$38,2)</f>
        <v>0</v>
      </c>
      <c r="R79" s="79"/>
      <c r="S79" s="179">
        <v>0</v>
      </c>
      <c r="T79" s="138">
        <f t="shared" si="14"/>
        <v>0</v>
      </c>
      <c r="U79" s="138">
        <f t="shared" si="14"/>
        <v>0</v>
      </c>
      <c r="V79" s="138">
        <f t="shared" si="14"/>
        <v>0</v>
      </c>
      <c r="W79" s="138">
        <f t="shared" si="14"/>
        <v>0</v>
      </c>
      <c r="X79" s="79"/>
      <c r="Y79" s="76">
        <f>+G79*tab!$D$57</f>
        <v>0</v>
      </c>
      <c r="Z79" s="76">
        <f>+H79*tab!$E$57</f>
        <v>0</v>
      </c>
      <c r="AA79" s="76">
        <f>+I79*tab!$E$57</f>
        <v>0</v>
      </c>
      <c r="AB79" s="76">
        <f>+J79*tab!$E$57</f>
        <v>0</v>
      </c>
      <c r="AC79" s="76">
        <f>+K79*tab!$E$57</f>
        <v>0</v>
      </c>
      <c r="AD79" s="79"/>
      <c r="AE79" s="75">
        <v>0</v>
      </c>
      <c r="AF79" s="179">
        <f t="shared" si="3"/>
        <v>0</v>
      </c>
      <c r="AG79" s="138">
        <f t="shared" si="12"/>
        <v>0</v>
      </c>
      <c r="AH79" s="138">
        <f t="shared" si="12"/>
        <v>0</v>
      </c>
      <c r="AI79" s="138">
        <f t="shared" si="12"/>
        <v>0</v>
      </c>
      <c r="AJ79" s="100"/>
      <c r="AK79" s="151"/>
    </row>
    <row r="80" spans="2:37" s="131" customFormat="1" x14ac:dyDescent="0.2">
      <c r="B80" s="150"/>
      <c r="C80" s="171"/>
      <c r="D80" s="58">
        <v>68</v>
      </c>
      <c r="E80" s="176" t="s">
        <v>513</v>
      </c>
      <c r="F80" s="177" t="s">
        <v>440</v>
      </c>
      <c r="G80" s="178">
        <v>0</v>
      </c>
      <c r="H80" s="178">
        <f t="shared" si="13"/>
        <v>0</v>
      </c>
      <c r="I80" s="137">
        <f t="shared" si="13"/>
        <v>0</v>
      </c>
      <c r="J80" s="137">
        <f t="shared" si="13"/>
        <v>0</v>
      </c>
      <c r="K80" s="137">
        <f t="shared" si="13"/>
        <v>0</v>
      </c>
      <c r="L80" s="79"/>
      <c r="M80" s="76">
        <f>ROUND(G80*tab!$D$38,2)</f>
        <v>0</v>
      </c>
      <c r="N80" s="76">
        <f>ROUND(H80*tab!$D$38,2)</f>
        <v>0</v>
      </c>
      <c r="O80" s="76">
        <f>ROUND(I80*tab!$D$38,2)</f>
        <v>0</v>
      </c>
      <c r="P80" s="76">
        <f>ROUND(J80*tab!$D$38,2)</f>
        <v>0</v>
      </c>
      <c r="Q80" s="76">
        <f>ROUND(K80*tab!$D$38,2)</f>
        <v>0</v>
      </c>
      <c r="R80" s="79"/>
      <c r="S80" s="179">
        <v>0</v>
      </c>
      <c r="T80" s="138">
        <f t="shared" si="14"/>
        <v>0</v>
      </c>
      <c r="U80" s="138">
        <f t="shared" si="14"/>
        <v>0</v>
      </c>
      <c r="V80" s="138">
        <f t="shared" si="14"/>
        <v>0</v>
      </c>
      <c r="W80" s="138">
        <f t="shared" si="14"/>
        <v>0</v>
      </c>
      <c r="X80" s="79"/>
      <c r="Y80" s="76">
        <f>+G80*tab!$D$57</f>
        <v>0</v>
      </c>
      <c r="Z80" s="76">
        <f>+H80*tab!$E$57</f>
        <v>0</v>
      </c>
      <c r="AA80" s="76">
        <f>+I80*tab!$E$57</f>
        <v>0</v>
      </c>
      <c r="AB80" s="76">
        <f>+J80*tab!$E$57</f>
        <v>0</v>
      </c>
      <c r="AC80" s="76">
        <f>+K80*tab!$E$57</f>
        <v>0</v>
      </c>
      <c r="AD80" s="79"/>
      <c r="AE80" s="75">
        <v>0</v>
      </c>
      <c r="AF80" s="179">
        <f t="shared" si="3"/>
        <v>0</v>
      </c>
      <c r="AG80" s="138">
        <f t="shared" si="12"/>
        <v>0</v>
      </c>
      <c r="AH80" s="138">
        <f t="shared" si="12"/>
        <v>0</v>
      </c>
      <c r="AI80" s="138">
        <f t="shared" si="12"/>
        <v>0</v>
      </c>
      <c r="AJ80" s="100"/>
      <c r="AK80" s="151"/>
    </row>
    <row r="81" spans="2:37" s="131" customFormat="1" x14ac:dyDescent="0.2">
      <c r="B81" s="150"/>
      <c r="C81" s="171"/>
      <c r="D81" s="58">
        <v>69</v>
      </c>
      <c r="E81" s="176" t="s">
        <v>514</v>
      </c>
      <c r="F81" s="177" t="s">
        <v>440</v>
      </c>
      <c r="G81" s="178">
        <v>0</v>
      </c>
      <c r="H81" s="178">
        <f t="shared" si="13"/>
        <v>0</v>
      </c>
      <c r="I81" s="137">
        <f t="shared" si="13"/>
        <v>0</v>
      </c>
      <c r="J81" s="137">
        <f t="shared" si="13"/>
        <v>0</v>
      </c>
      <c r="K81" s="137">
        <f t="shared" si="13"/>
        <v>0</v>
      </c>
      <c r="L81" s="79"/>
      <c r="M81" s="76">
        <f>ROUND(G81*tab!$D$38,2)</f>
        <v>0</v>
      </c>
      <c r="N81" s="76">
        <f>ROUND(H81*tab!$D$38,2)</f>
        <v>0</v>
      </c>
      <c r="O81" s="76">
        <f>ROUND(I81*tab!$D$38,2)</f>
        <v>0</v>
      </c>
      <c r="P81" s="76">
        <f>ROUND(J81*tab!$D$38,2)</f>
        <v>0</v>
      </c>
      <c r="Q81" s="76">
        <f>ROUND(K81*tab!$D$38,2)</f>
        <v>0</v>
      </c>
      <c r="R81" s="79"/>
      <c r="S81" s="179">
        <v>0</v>
      </c>
      <c r="T81" s="138">
        <f t="shared" si="14"/>
        <v>0</v>
      </c>
      <c r="U81" s="138">
        <f t="shared" si="14"/>
        <v>0</v>
      </c>
      <c r="V81" s="138">
        <f t="shared" si="14"/>
        <v>0</v>
      </c>
      <c r="W81" s="138">
        <f t="shared" si="14"/>
        <v>0</v>
      </c>
      <c r="X81" s="79"/>
      <c r="Y81" s="76">
        <f>+G81*tab!$D$57</f>
        <v>0</v>
      </c>
      <c r="Z81" s="76">
        <f>+H81*tab!$E$57</f>
        <v>0</v>
      </c>
      <c r="AA81" s="76">
        <f>+I81*tab!$E$57</f>
        <v>0</v>
      </c>
      <c r="AB81" s="76">
        <f>+J81*tab!$E$57</f>
        <v>0</v>
      </c>
      <c r="AC81" s="76">
        <f>+K81*tab!$E$57</f>
        <v>0</v>
      </c>
      <c r="AD81" s="79"/>
      <c r="AE81" s="75">
        <v>0</v>
      </c>
      <c r="AF81" s="179">
        <f t="shared" si="3"/>
        <v>0</v>
      </c>
      <c r="AG81" s="138">
        <f t="shared" si="12"/>
        <v>0</v>
      </c>
      <c r="AH81" s="138">
        <f t="shared" si="12"/>
        <v>0</v>
      </c>
      <c r="AI81" s="138">
        <f t="shared" si="12"/>
        <v>0</v>
      </c>
      <c r="AJ81" s="100"/>
      <c r="AK81" s="151"/>
    </row>
    <row r="82" spans="2:37" s="131" customFormat="1" x14ac:dyDescent="0.2">
      <c r="B82" s="150"/>
      <c r="C82" s="171"/>
      <c r="D82" s="58">
        <v>70</v>
      </c>
      <c r="E82" s="176" t="s">
        <v>515</v>
      </c>
      <c r="F82" s="177" t="s">
        <v>440</v>
      </c>
      <c r="G82" s="178">
        <v>0</v>
      </c>
      <c r="H82" s="178">
        <f t="shared" si="13"/>
        <v>0</v>
      </c>
      <c r="I82" s="137">
        <f t="shared" si="13"/>
        <v>0</v>
      </c>
      <c r="J82" s="137">
        <f t="shared" si="13"/>
        <v>0</v>
      </c>
      <c r="K82" s="137">
        <f t="shared" si="13"/>
        <v>0</v>
      </c>
      <c r="L82" s="79"/>
      <c r="M82" s="76">
        <f>ROUND(G82*tab!$D$38,2)</f>
        <v>0</v>
      </c>
      <c r="N82" s="76">
        <f>ROUND(H82*tab!$D$38,2)</f>
        <v>0</v>
      </c>
      <c r="O82" s="76">
        <f>ROUND(I82*tab!$D$38,2)</f>
        <v>0</v>
      </c>
      <c r="P82" s="76">
        <f>ROUND(J82*tab!$D$38,2)</f>
        <v>0</v>
      </c>
      <c r="Q82" s="76">
        <f>ROUND(K82*tab!$D$38,2)</f>
        <v>0</v>
      </c>
      <c r="R82" s="79"/>
      <c r="S82" s="179">
        <v>0</v>
      </c>
      <c r="T82" s="138">
        <f t="shared" si="14"/>
        <v>0</v>
      </c>
      <c r="U82" s="138">
        <f t="shared" si="14"/>
        <v>0</v>
      </c>
      <c r="V82" s="138">
        <f t="shared" si="14"/>
        <v>0</v>
      </c>
      <c r="W82" s="138">
        <f t="shared" si="14"/>
        <v>0</v>
      </c>
      <c r="X82" s="79"/>
      <c r="Y82" s="76">
        <f>+G82*tab!$D$57</f>
        <v>0</v>
      </c>
      <c r="Z82" s="76">
        <f>+H82*tab!$E$57</f>
        <v>0</v>
      </c>
      <c r="AA82" s="76">
        <f>+I82*tab!$E$57</f>
        <v>0</v>
      </c>
      <c r="AB82" s="76">
        <f>+J82*tab!$E$57</f>
        <v>0</v>
      </c>
      <c r="AC82" s="76">
        <f>+K82*tab!$E$57</f>
        <v>0</v>
      </c>
      <c r="AD82" s="79"/>
      <c r="AE82" s="75">
        <v>0</v>
      </c>
      <c r="AF82" s="179">
        <f t="shared" si="3"/>
        <v>0</v>
      </c>
      <c r="AG82" s="138">
        <f t="shared" si="12"/>
        <v>0</v>
      </c>
      <c r="AH82" s="138">
        <f t="shared" si="12"/>
        <v>0</v>
      </c>
      <c r="AI82" s="138">
        <f t="shared" si="12"/>
        <v>0</v>
      </c>
      <c r="AJ82" s="100"/>
      <c r="AK82" s="151"/>
    </row>
    <row r="83" spans="2:37" s="131" customFormat="1" x14ac:dyDescent="0.2">
      <c r="B83" s="150"/>
      <c r="C83" s="171"/>
      <c r="D83" s="58">
        <v>71</v>
      </c>
      <c r="E83" s="176" t="s">
        <v>516</v>
      </c>
      <c r="F83" s="177" t="s">
        <v>440</v>
      </c>
      <c r="G83" s="178">
        <v>0</v>
      </c>
      <c r="H83" s="178">
        <f t="shared" si="13"/>
        <v>0</v>
      </c>
      <c r="I83" s="137">
        <f t="shared" si="13"/>
        <v>0</v>
      </c>
      <c r="J83" s="137">
        <f t="shared" si="13"/>
        <v>0</v>
      </c>
      <c r="K83" s="137">
        <f t="shared" si="13"/>
        <v>0</v>
      </c>
      <c r="L83" s="79"/>
      <c r="M83" s="76">
        <f>ROUND(G83*tab!$D$38,2)</f>
        <v>0</v>
      </c>
      <c r="N83" s="76">
        <f>ROUND(H83*tab!$D$38,2)</f>
        <v>0</v>
      </c>
      <c r="O83" s="76">
        <f>ROUND(I83*tab!$D$38,2)</f>
        <v>0</v>
      </c>
      <c r="P83" s="76">
        <f>ROUND(J83*tab!$D$38,2)</f>
        <v>0</v>
      </c>
      <c r="Q83" s="76">
        <f>ROUND(K83*tab!$D$38,2)</f>
        <v>0</v>
      </c>
      <c r="R83" s="79"/>
      <c r="S83" s="179">
        <v>0</v>
      </c>
      <c r="T83" s="138">
        <f t="shared" si="14"/>
        <v>0</v>
      </c>
      <c r="U83" s="138">
        <f t="shared" si="14"/>
        <v>0</v>
      </c>
      <c r="V83" s="138">
        <f t="shared" si="14"/>
        <v>0</v>
      </c>
      <c r="W83" s="138">
        <f t="shared" si="14"/>
        <v>0</v>
      </c>
      <c r="X83" s="79"/>
      <c r="Y83" s="76">
        <f>+G83*tab!$D$57</f>
        <v>0</v>
      </c>
      <c r="Z83" s="76">
        <f>+H83*tab!$E$57</f>
        <v>0</v>
      </c>
      <c r="AA83" s="76">
        <f>+I83*tab!$E$57</f>
        <v>0</v>
      </c>
      <c r="AB83" s="76">
        <f>+J83*tab!$E$57</f>
        <v>0</v>
      </c>
      <c r="AC83" s="76">
        <f>+K83*tab!$E$57</f>
        <v>0</v>
      </c>
      <c r="AD83" s="79"/>
      <c r="AE83" s="75">
        <v>0</v>
      </c>
      <c r="AF83" s="179">
        <f t="shared" si="3"/>
        <v>0</v>
      </c>
      <c r="AG83" s="138">
        <f t="shared" si="12"/>
        <v>0</v>
      </c>
      <c r="AH83" s="138">
        <f t="shared" si="12"/>
        <v>0</v>
      </c>
      <c r="AI83" s="138">
        <f t="shared" si="12"/>
        <v>0</v>
      </c>
      <c r="AJ83" s="100"/>
      <c r="AK83" s="151"/>
    </row>
    <row r="84" spans="2:37" s="131" customFormat="1" x14ac:dyDescent="0.2">
      <c r="B84" s="150"/>
      <c r="C84" s="171"/>
      <c r="D84" s="58">
        <v>72</v>
      </c>
      <c r="E84" s="176" t="s">
        <v>517</v>
      </c>
      <c r="F84" s="177" t="s">
        <v>440</v>
      </c>
      <c r="G84" s="178">
        <v>0</v>
      </c>
      <c r="H84" s="178">
        <f t="shared" si="13"/>
        <v>0</v>
      </c>
      <c r="I84" s="137">
        <f t="shared" si="13"/>
        <v>0</v>
      </c>
      <c r="J84" s="137">
        <f t="shared" si="13"/>
        <v>0</v>
      </c>
      <c r="K84" s="137">
        <f t="shared" si="13"/>
        <v>0</v>
      </c>
      <c r="L84" s="79"/>
      <c r="M84" s="76">
        <f>ROUND(G84*tab!$D$38,2)</f>
        <v>0</v>
      </c>
      <c r="N84" s="76">
        <f>ROUND(H84*tab!$D$38,2)</f>
        <v>0</v>
      </c>
      <c r="O84" s="76">
        <f>ROUND(I84*tab!$D$38,2)</f>
        <v>0</v>
      </c>
      <c r="P84" s="76">
        <f>ROUND(J84*tab!$D$38,2)</f>
        <v>0</v>
      </c>
      <c r="Q84" s="76">
        <f>ROUND(K84*tab!$D$38,2)</f>
        <v>0</v>
      </c>
      <c r="R84" s="79"/>
      <c r="S84" s="179">
        <v>0</v>
      </c>
      <c r="T84" s="138">
        <f t="shared" si="14"/>
        <v>0</v>
      </c>
      <c r="U84" s="138">
        <f t="shared" si="14"/>
        <v>0</v>
      </c>
      <c r="V84" s="138">
        <f t="shared" si="14"/>
        <v>0</v>
      </c>
      <c r="W84" s="138">
        <f t="shared" si="14"/>
        <v>0</v>
      </c>
      <c r="X84" s="79"/>
      <c r="Y84" s="76">
        <f>+G84*tab!$D$57</f>
        <v>0</v>
      </c>
      <c r="Z84" s="76">
        <f>+H84*tab!$E$57</f>
        <v>0</v>
      </c>
      <c r="AA84" s="76">
        <f>+I84*tab!$E$57</f>
        <v>0</v>
      </c>
      <c r="AB84" s="76">
        <f>+J84*tab!$E$57</f>
        <v>0</v>
      </c>
      <c r="AC84" s="76">
        <f>+K84*tab!$E$57</f>
        <v>0</v>
      </c>
      <c r="AD84" s="79"/>
      <c r="AE84" s="75">
        <v>0</v>
      </c>
      <c r="AF84" s="179">
        <f t="shared" si="3"/>
        <v>0</v>
      </c>
      <c r="AG84" s="138">
        <f t="shared" si="12"/>
        <v>0</v>
      </c>
      <c r="AH84" s="138">
        <f t="shared" si="12"/>
        <v>0</v>
      </c>
      <c r="AI84" s="138">
        <f t="shared" si="12"/>
        <v>0</v>
      </c>
      <c r="AJ84" s="100"/>
      <c r="AK84" s="151"/>
    </row>
    <row r="85" spans="2:37" s="131" customFormat="1" x14ac:dyDescent="0.2">
      <c r="B85" s="150"/>
      <c r="C85" s="171"/>
      <c r="D85" s="58">
        <v>73</v>
      </c>
      <c r="E85" s="176" t="s">
        <v>518</v>
      </c>
      <c r="F85" s="177" t="s">
        <v>440</v>
      </c>
      <c r="G85" s="178">
        <v>0</v>
      </c>
      <c r="H85" s="178">
        <f t="shared" si="13"/>
        <v>0</v>
      </c>
      <c r="I85" s="137">
        <f t="shared" si="13"/>
        <v>0</v>
      </c>
      <c r="J85" s="137">
        <f t="shared" si="13"/>
        <v>0</v>
      </c>
      <c r="K85" s="137">
        <f t="shared" si="13"/>
        <v>0</v>
      </c>
      <c r="L85" s="79"/>
      <c r="M85" s="76">
        <f>ROUND(G85*tab!$D$38,2)</f>
        <v>0</v>
      </c>
      <c r="N85" s="76">
        <f>ROUND(H85*tab!$D$38,2)</f>
        <v>0</v>
      </c>
      <c r="O85" s="76">
        <f>ROUND(I85*tab!$D$38,2)</f>
        <v>0</v>
      </c>
      <c r="P85" s="76">
        <f>ROUND(J85*tab!$D$38,2)</f>
        <v>0</v>
      </c>
      <c r="Q85" s="76">
        <f>ROUND(K85*tab!$D$38,2)</f>
        <v>0</v>
      </c>
      <c r="R85" s="79"/>
      <c r="S85" s="179">
        <v>0</v>
      </c>
      <c r="T85" s="138">
        <f t="shared" si="14"/>
        <v>0</v>
      </c>
      <c r="U85" s="138">
        <f t="shared" si="14"/>
        <v>0</v>
      </c>
      <c r="V85" s="138">
        <f t="shared" si="14"/>
        <v>0</v>
      </c>
      <c r="W85" s="138">
        <f t="shared" si="14"/>
        <v>0</v>
      </c>
      <c r="X85" s="79"/>
      <c r="Y85" s="76">
        <f>+G85*tab!$D$57</f>
        <v>0</v>
      </c>
      <c r="Z85" s="76">
        <f>+H85*tab!$E$57</f>
        <v>0</v>
      </c>
      <c r="AA85" s="76">
        <f>+I85*tab!$E$57</f>
        <v>0</v>
      </c>
      <c r="AB85" s="76">
        <f>+J85*tab!$E$57</f>
        <v>0</v>
      </c>
      <c r="AC85" s="76">
        <f>+K85*tab!$E$57</f>
        <v>0</v>
      </c>
      <c r="AD85" s="79"/>
      <c r="AE85" s="75">
        <v>0</v>
      </c>
      <c r="AF85" s="179">
        <f t="shared" si="3"/>
        <v>0</v>
      </c>
      <c r="AG85" s="138">
        <f t="shared" si="12"/>
        <v>0</v>
      </c>
      <c r="AH85" s="138">
        <f t="shared" si="12"/>
        <v>0</v>
      </c>
      <c r="AI85" s="138">
        <f t="shared" si="12"/>
        <v>0</v>
      </c>
      <c r="AJ85" s="100"/>
      <c r="AK85" s="151"/>
    </row>
    <row r="86" spans="2:37" s="131" customFormat="1" x14ac:dyDescent="0.2">
      <c r="B86" s="150"/>
      <c r="C86" s="171"/>
      <c r="D86" s="58">
        <v>74</v>
      </c>
      <c r="E86" s="176" t="s">
        <v>519</v>
      </c>
      <c r="F86" s="177" t="s">
        <v>440</v>
      </c>
      <c r="G86" s="178">
        <v>0</v>
      </c>
      <c r="H86" s="178">
        <f t="shared" si="13"/>
        <v>0</v>
      </c>
      <c r="I86" s="137">
        <f t="shared" si="13"/>
        <v>0</v>
      </c>
      <c r="J86" s="137">
        <f t="shared" si="13"/>
        <v>0</v>
      </c>
      <c r="K86" s="137">
        <f t="shared" si="13"/>
        <v>0</v>
      </c>
      <c r="L86" s="79"/>
      <c r="M86" s="76">
        <f>ROUND(G86*tab!$D$38,2)</f>
        <v>0</v>
      </c>
      <c r="N86" s="76">
        <f>ROUND(H86*tab!$D$38,2)</f>
        <v>0</v>
      </c>
      <c r="O86" s="76">
        <f>ROUND(I86*tab!$D$38,2)</f>
        <v>0</v>
      </c>
      <c r="P86" s="76">
        <f>ROUND(J86*tab!$D$38,2)</f>
        <v>0</v>
      </c>
      <c r="Q86" s="76">
        <f>ROUND(K86*tab!$D$38,2)</f>
        <v>0</v>
      </c>
      <c r="R86" s="79"/>
      <c r="S86" s="179">
        <v>0</v>
      </c>
      <c r="T86" s="138">
        <f t="shared" si="14"/>
        <v>0</v>
      </c>
      <c r="U86" s="138">
        <f t="shared" si="14"/>
        <v>0</v>
      </c>
      <c r="V86" s="138">
        <f t="shared" si="14"/>
        <v>0</v>
      </c>
      <c r="W86" s="138">
        <f t="shared" si="14"/>
        <v>0</v>
      </c>
      <c r="X86" s="79"/>
      <c r="Y86" s="76">
        <f>+G86*tab!$D$57</f>
        <v>0</v>
      </c>
      <c r="Z86" s="76">
        <f>+H86*tab!$E$57</f>
        <v>0</v>
      </c>
      <c r="AA86" s="76">
        <f>+I86*tab!$E$57</f>
        <v>0</v>
      </c>
      <c r="AB86" s="76">
        <f>+J86*tab!$E$57</f>
        <v>0</v>
      </c>
      <c r="AC86" s="76">
        <f>+K86*tab!$E$57</f>
        <v>0</v>
      </c>
      <c r="AD86" s="79"/>
      <c r="AE86" s="75">
        <v>0</v>
      </c>
      <c r="AF86" s="179">
        <f t="shared" si="3"/>
        <v>0</v>
      </c>
      <c r="AG86" s="138">
        <f t="shared" ref="AG86:AI105" si="15">AF86</f>
        <v>0</v>
      </c>
      <c r="AH86" s="138">
        <f t="shared" si="15"/>
        <v>0</v>
      </c>
      <c r="AI86" s="138">
        <f t="shared" si="15"/>
        <v>0</v>
      </c>
      <c r="AJ86" s="100"/>
      <c r="AK86" s="151"/>
    </row>
    <row r="87" spans="2:37" s="131" customFormat="1" x14ac:dyDescent="0.2">
      <c r="B87" s="150"/>
      <c r="C87" s="171"/>
      <c r="D87" s="58">
        <v>75</v>
      </c>
      <c r="E87" s="176" t="s">
        <v>520</v>
      </c>
      <c r="F87" s="177" t="s">
        <v>440</v>
      </c>
      <c r="G87" s="178">
        <v>0</v>
      </c>
      <c r="H87" s="178">
        <f t="shared" si="13"/>
        <v>0</v>
      </c>
      <c r="I87" s="137">
        <f t="shared" si="13"/>
        <v>0</v>
      </c>
      <c r="J87" s="137">
        <f t="shared" si="13"/>
        <v>0</v>
      </c>
      <c r="K87" s="137">
        <f t="shared" si="13"/>
        <v>0</v>
      </c>
      <c r="L87" s="79"/>
      <c r="M87" s="76">
        <f>ROUND(G87*tab!$D$38,2)</f>
        <v>0</v>
      </c>
      <c r="N87" s="76">
        <f>ROUND(H87*tab!$D$38,2)</f>
        <v>0</v>
      </c>
      <c r="O87" s="76">
        <f>ROUND(I87*tab!$D$38,2)</f>
        <v>0</v>
      </c>
      <c r="P87" s="76">
        <f>ROUND(J87*tab!$D$38,2)</f>
        <v>0</v>
      </c>
      <c r="Q87" s="76">
        <f>ROUND(K87*tab!$D$38,2)</f>
        <v>0</v>
      </c>
      <c r="R87" s="79"/>
      <c r="S87" s="179">
        <v>0</v>
      </c>
      <c r="T87" s="138">
        <f t="shared" si="14"/>
        <v>0</v>
      </c>
      <c r="U87" s="138">
        <f t="shared" si="14"/>
        <v>0</v>
      </c>
      <c r="V87" s="138">
        <f t="shared" si="14"/>
        <v>0</v>
      </c>
      <c r="W87" s="138">
        <f t="shared" si="14"/>
        <v>0</v>
      </c>
      <c r="X87" s="79"/>
      <c r="Y87" s="76">
        <f>+G87*tab!$D$57</f>
        <v>0</v>
      </c>
      <c r="Z87" s="76">
        <f>+H87*tab!$E$57</f>
        <v>0</v>
      </c>
      <c r="AA87" s="76">
        <f>+I87*tab!$E$57</f>
        <v>0</v>
      </c>
      <c r="AB87" s="76">
        <f>+J87*tab!$E$57</f>
        <v>0</v>
      </c>
      <c r="AC87" s="76">
        <f>+K87*tab!$E$57</f>
        <v>0</v>
      </c>
      <c r="AD87" s="79"/>
      <c r="AE87" s="75">
        <v>0</v>
      </c>
      <c r="AF87" s="179">
        <f t="shared" si="3"/>
        <v>0</v>
      </c>
      <c r="AG87" s="138">
        <f t="shared" si="15"/>
        <v>0</v>
      </c>
      <c r="AH87" s="138">
        <f t="shared" si="15"/>
        <v>0</v>
      </c>
      <c r="AI87" s="138">
        <f t="shared" si="15"/>
        <v>0</v>
      </c>
      <c r="AJ87" s="100"/>
      <c r="AK87" s="151"/>
    </row>
    <row r="88" spans="2:37" s="131" customFormat="1" x14ac:dyDescent="0.2">
      <c r="B88" s="150"/>
      <c r="C88" s="171"/>
      <c r="D88" s="58">
        <v>76</v>
      </c>
      <c r="E88" s="176" t="s">
        <v>521</v>
      </c>
      <c r="F88" s="177" t="s">
        <v>440</v>
      </c>
      <c r="G88" s="178">
        <v>0</v>
      </c>
      <c r="H88" s="178">
        <f t="shared" si="13"/>
        <v>0</v>
      </c>
      <c r="I88" s="137">
        <f t="shared" si="13"/>
        <v>0</v>
      </c>
      <c r="J88" s="137">
        <f t="shared" si="13"/>
        <v>0</v>
      </c>
      <c r="K88" s="137">
        <f t="shared" si="13"/>
        <v>0</v>
      </c>
      <c r="L88" s="79"/>
      <c r="M88" s="76">
        <f>ROUND(G88*tab!$D$38,2)</f>
        <v>0</v>
      </c>
      <c r="N88" s="76">
        <f>ROUND(H88*tab!$D$38,2)</f>
        <v>0</v>
      </c>
      <c r="O88" s="76">
        <f>ROUND(I88*tab!$D$38,2)</f>
        <v>0</v>
      </c>
      <c r="P88" s="76">
        <f>ROUND(J88*tab!$D$38,2)</f>
        <v>0</v>
      </c>
      <c r="Q88" s="76">
        <f>ROUND(K88*tab!$D$38,2)</f>
        <v>0</v>
      </c>
      <c r="R88" s="79"/>
      <c r="S88" s="179">
        <v>0</v>
      </c>
      <c r="T88" s="138">
        <f t="shared" si="14"/>
        <v>0</v>
      </c>
      <c r="U88" s="138">
        <f t="shared" si="14"/>
        <v>0</v>
      </c>
      <c r="V88" s="138">
        <f t="shared" si="14"/>
        <v>0</v>
      </c>
      <c r="W88" s="138">
        <f t="shared" si="14"/>
        <v>0</v>
      </c>
      <c r="X88" s="79"/>
      <c r="Y88" s="76">
        <f>+G88*tab!$D$57</f>
        <v>0</v>
      </c>
      <c r="Z88" s="76">
        <f>+H88*tab!$E$57</f>
        <v>0</v>
      </c>
      <c r="AA88" s="76">
        <f>+I88*tab!$E$57</f>
        <v>0</v>
      </c>
      <c r="AB88" s="76">
        <f>+J88*tab!$E$57</f>
        <v>0</v>
      </c>
      <c r="AC88" s="76">
        <f>+K88*tab!$E$57</f>
        <v>0</v>
      </c>
      <c r="AD88" s="79"/>
      <c r="AE88" s="75">
        <v>0</v>
      </c>
      <c r="AF88" s="179">
        <f t="shared" si="3"/>
        <v>0</v>
      </c>
      <c r="AG88" s="138">
        <f t="shared" si="15"/>
        <v>0</v>
      </c>
      <c r="AH88" s="138">
        <f t="shared" si="15"/>
        <v>0</v>
      </c>
      <c r="AI88" s="138">
        <f t="shared" si="15"/>
        <v>0</v>
      </c>
      <c r="AJ88" s="100"/>
      <c r="AK88" s="151"/>
    </row>
    <row r="89" spans="2:37" s="131" customFormat="1" x14ac:dyDescent="0.2">
      <c r="B89" s="150"/>
      <c r="C89" s="171"/>
      <c r="D89" s="58">
        <v>77</v>
      </c>
      <c r="E89" s="176" t="s">
        <v>522</v>
      </c>
      <c r="F89" s="177" t="s">
        <v>440</v>
      </c>
      <c r="G89" s="178">
        <v>0</v>
      </c>
      <c r="H89" s="178">
        <f t="shared" si="13"/>
        <v>0</v>
      </c>
      <c r="I89" s="137">
        <f t="shared" si="13"/>
        <v>0</v>
      </c>
      <c r="J89" s="137">
        <f t="shared" si="13"/>
        <v>0</v>
      </c>
      <c r="K89" s="137">
        <f t="shared" si="13"/>
        <v>0</v>
      </c>
      <c r="L89" s="79"/>
      <c r="M89" s="76">
        <f>ROUND(G89*tab!$D$38,2)</f>
        <v>0</v>
      </c>
      <c r="N89" s="76">
        <f>ROUND(H89*tab!$D$38,2)</f>
        <v>0</v>
      </c>
      <c r="O89" s="76">
        <f>ROUND(I89*tab!$D$38,2)</f>
        <v>0</v>
      </c>
      <c r="P89" s="76">
        <f>ROUND(J89*tab!$D$38,2)</f>
        <v>0</v>
      </c>
      <c r="Q89" s="76">
        <f>ROUND(K89*tab!$D$38,2)</f>
        <v>0</v>
      </c>
      <c r="R89" s="79"/>
      <c r="S89" s="179">
        <v>0</v>
      </c>
      <c r="T89" s="138">
        <f t="shared" si="14"/>
        <v>0</v>
      </c>
      <c r="U89" s="138">
        <f t="shared" si="14"/>
        <v>0</v>
      </c>
      <c r="V89" s="138">
        <f t="shared" si="14"/>
        <v>0</v>
      </c>
      <c r="W89" s="138">
        <f t="shared" si="14"/>
        <v>0</v>
      </c>
      <c r="X89" s="79"/>
      <c r="Y89" s="76">
        <f>+G89*tab!$D$57</f>
        <v>0</v>
      </c>
      <c r="Z89" s="76">
        <f>+H89*tab!$E$57</f>
        <v>0</v>
      </c>
      <c r="AA89" s="76">
        <f>+I89*tab!$E$57</f>
        <v>0</v>
      </c>
      <c r="AB89" s="76">
        <f>+J89*tab!$E$57</f>
        <v>0</v>
      </c>
      <c r="AC89" s="76">
        <f>+K89*tab!$E$57</f>
        <v>0</v>
      </c>
      <c r="AD89" s="79"/>
      <c r="AE89" s="75">
        <v>0</v>
      </c>
      <c r="AF89" s="179">
        <f t="shared" si="3"/>
        <v>0</v>
      </c>
      <c r="AG89" s="138">
        <f t="shared" si="15"/>
        <v>0</v>
      </c>
      <c r="AH89" s="138">
        <f t="shared" si="15"/>
        <v>0</v>
      </c>
      <c r="AI89" s="138">
        <f t="shared" si="15"/>
        <v>0</v>
      </c>
      <c r="AJ89" s="100"/>
      <c r="AK89" s="151"/>
    </row>
    <row r="90" spans="2:37" s="131" customFormat="1" x14ac:dyDescent="0.2">
      <c r="B90" s="150"/>
      <c r="C90" s="171"/>
      <c r="D90" s="58">
        <v>78</v>
      </c>
      <c r="E90" s="176" t="s">
        <v>523</v>
      </c>
      <c r="F90" s="177" t="s">
        <v>440</v>
      </c>
      <c r="G90" s="178">
        <v>0</v>
      </c>
      <c r="H90" s="178">
        <f t="shared" si="13"/>
        <v>0</v>
      </c>
      <c r="I90" s="137">
        <f t="shared" si="13"/>
        <v>0</v>
      </c>
      <c r="J90" s="137">
        <f t="shared" si="13"/>
        <v>0</v>
      </c>
      <c r="K90" s="137">
        <f t="shared" si="13"/>
        <v>0</v>
      </c>
      <c r="L90" s="79"/>
      <c r="M90" s="76">
        <f>ROUND(G90*tab!$D$38,2)</f>
        <v>0</v>
      </c>
      <c r="N90" s="76">
        <f>ROUND(H90*tab!$D$38,2)</f>
        <v>0</v>
      </c>
      <c r="O90" s="76">
        <f>ROUND(I90*tab!$D$38,2)</f>
        <v>0</v>
      </c>
      <c r="P90" s="76">
        <f>ROUND(J90*tab!$D$38,2)</f>
        <v>0</v>
      </c>
      <c r="Q90" s="76">
        <f>ROUND(K90*tab!$D$38,2)</f>
        <v>0</v>
      </c>
      <c r="R90" s="79"/>
      <c r="S90" s="179">
        <v>0</v>
      </c>
      <c r="T90" s="138">
        <f t="shared" si="14"/>
        <v>0</v>
      </c>
      <c r="U90" s="138">
        <f t="shared" si="14"/>
        <v>0</v>
      </c>
      <c r="V90" s="138">
        <f t="shared" si="14"/>
        <v>0</v>
      </c>
      <c r="W90" s="138">
        <f t="shared" si="14"/>
        <v>0</v>
      </c>
      <c r="X90" s="79"/>
      <c r="Y90" s="76">
        <f>+G90*tab!$D$57</f>
        <v>0</v>
      </c>
      <c r="Z90" s="76">
        <f>+H90*tab!$E$57</f>
        <v>0</v>
      </c>
      <c r="AA90" s="76">
        <f>+I90*tab!$E$57</f>
        <v>0</v>
      </c>
      <c r="AB90" s="76">
        <f>+J90*tab!$E$57</f>
        <v>0</v>
      </c>
      <c r="AC90" s="76">
        <f>+K90*tab!$E$57</f>
        <v>0</v>
      </c>
      <c r="AD90" s="79"/>
      <c r="AE90" s="75">
        <v>0</v>
      </c>
      <c r="AF90" s="179">
        <f t="shared" si="3"/>
        <v>0</v>
      </c>
      <c r="AG90" s="138">
        <f t="shared" si="15"/>
        <v>0</v>
      </c>
      <c r="AH90" s="138">
        <f t="shared" si="15"/>
        <v>0</v>
      </c>
      <c r="AI90" s="138">
        <f t="shared" si="15"/>
        <v>0</v>
      </c>
      <c r="AJ90" s="100"/>
      <c r="AK90" s="151"/>
    </row>
    <row r="91" spans="2:37" s="131" customFormat="1" x14ac:dyDescent="0.2">
      <c r="B91" s="150"/>
      <c r="C91" s="171"/>
      <c r="D91" s="58">
        <v>79</v>
      </c>
      <c r="E91" s="176" t="s">
        <v>524</v>
      </c>
      <c r="F91" s="177" t="s">
        <v>440</v>
      </c>
      <c r="G91" s="178">
        <v>0</v>
      </c>
      <c r="H91" s="178">
        <f t="shared" si="13"/>
        <v>0</v>
      </c>
      <c r="I91" s="137">
        <f t="shared" si="13"/>
        <v>0</v>
      </c>
      <c r="J91" s="137">
        <f t="shared" si="13"/>
        <v>0</v>
      </c>
      <c r="K91" s="137">
        <f t="shared" si="13"/>
        <v>0</v>
      </c>
      <c r="L91" s="79"/>
      <c r="M91" s="76">
        <f>ROUND(G91*tab!$D$38,2)</f>
        <v>0</v>
      </c>
      <c r="N91" s="76">
        <f>ROUND(H91*tab!$D$38,2)</f>
        <v>0</v>
      </c>
      <c r="O91" s="76">
        <f>ROUND(I91*tab!$D$38,2)</f>
        <v>0</v>
      </c>
      <c r="P91" s="76">
        <f>ROUND(J91*tab!$D$38,2)</f>
        <v>0</v>
      </c>
      <c r="Q91" s="76">
        <f>ROUND(K91*tab!$D$38,2)</f>
        <v>0</v>
      </c>
      <c r="R91" s="79"/>
      <c r="S91" s="179">
        <v>0</v>
      </c>
      <c r="T91" s="138">
        <f t="shared" si="14"/>
        <v>0</v>
      </c>
      <c r="U91" s="138">
        <f t="shared" si="14"/>
        <v>0</v>
      </c>
      <c r="V91" s="138">
        <f t="shared" si="14"/>
        <v>0</v>
      </c>
      <c r="W91" s="138">
        <f t="shared" si="14"/>
        <v>0</v>
      </c>
      <c r="X91" s="79"/>
      <c r="Y91" s="76">
        <f>+G91*tab!$D$57</f>
        <v>0</v>
      </c>
      <c r="Z91" s="76">
        <f>+H91*tab!$E$57</f>
        <v>0</v>
      </c>
      <c r="AA91" s="76">
        <f>+I91*tab!$E$57</f>
        <v>0</v>
      </c>
      <c r="AB91" s="76">
        <f>+J91*tab!$E$57</f>
        <v>0</v>
      </c>
      <c r="AC91" s="76">
        <f>+K91*tab!$E$57</f>
        <v>0</v>
      </c>
      <c r="AD91" s="79"/>
      <c r="AE91" s="75">
        <v>0</v>
      </c>
      <c r="AF91" s="179">
        <f t="shared" si="3"/>
        <v>0</v>
      </c>
      <c r="AG91" s="138">
        <f t="shared" si="15"/>
        <v>0</v>
      </c>
      <c r="AH91" s="138">
        <f t="shared" si="15"/>
        <v>0</v>
      </c>
      <c r="AI91" s="138">
        <f t="shared" si="15"/>
        <v>0</v>
      </c>
      <c r="AJ91" s="100"/>
      <c r="AK91" s="151"/>
    </row>
    <row r="92" spans="2:37" s="131" customFormat="1" x14ac:dyDescent="0.2">
      <c r="B92" s="150"/>
      <c r="C92" s="171"/>
      <c r="D92" s="58">
        <v>80</v>
      </c>
      <c r="E92" s="176" t="s">
        <v>525</v>
      </c>
      <c r="F92" s="177" t="s">
        <v>440</v>
      </c>
      <c r="G92" s="178">
        <v>0</v>
      </c>
      <c r="H92" s="178">
        <f t="shared" si="13"/>
        <v>0</v>
      </c>
      <c r="I92" s="137">
        <f t="shared" si="13"/>
        <v>0</v>
      </c>
      <c r="J92" s="137">
        <f t="shared" si="13"/>
        <v>0</v>
      </c>
      <c r="K92" s="137">
        <f t="shared" si="13"/>
        <v>0</v>
      </c>
      <c r="L92" s="79"/>
      <c r="M92" s="76">
        <f>ROUND(G92*tab!$D$38,2)</f>
        <v>0</v>
      </c>
      <c r="N92" s="76">
        <f>ROUND(H92*tab!$D$38,2)</f>
        <v>0</v>
      </c>
      <c r="O92" s="76">
        <f>ROUND(I92*tab!$D$38,2)</f>
        <v>0</v>
      </c>
      <c r="P92" s="76">
        <f>ROUND(J92*tab!$D$38,2)</f>
        <v>0</v>
      </c>
      <c r="Q92" s="76">
        <f>ROUND(K92*tab!$D$38,2)</f>
        <v>0</v>
      </c>
      <c r="R92" s="79"/>
      <c r="S92" s="179">
        <v>0</v>
      </c>
      <c r="T92" s="138">
        <f t="shared" si="14"/>
        <v>0</v>
      </c>
      <c r="U92" s="138">
        <f t="shared" si="14"/>
        <v>0</v>
      </c>
      <c r="V92" s="138">
        <f t="shared" si="14"/>
        <v>0</v>
      </c>
      <c r="W92" s="138">
        <f t="shared" si="14"/>
        <v>0</v>
      </c>
      <c r="X92" s="79"/>
      <c r="Y92" s="76">
        <f>+G92*tab!$D$57</f>
        <v>0</v>
      </c>
      <c r="Z92" s="76">
        <f>+H92*tab!$E$57</f>
        <v>0</v>
      </c>
      <c r="AA92" s="76">
        <f>+I92*tab!$E$57</f>
        <v>0</v>
      </c>
      <c r="AB92" s="76">
        <f>+J92*tab!$E$57</f>
        <v>0</v>
      </c>
      <c r="AC92" s="76">
        <f>+K92*tab!$E$57</f>
        <v>0</v>
      </c>
      <c r="AD92" s="79"/>
      <c r="AE92" s="75">
        <v>0</v>
      </c>
      <c r="AF92" s="179">
        <f t="shared" si="3"/>
        <v>0</v>
      </c>
      <c r="AG92" s="138">
        <f t="shared" si="15"/>
        <v>0</v>
      </c>
      <c r="AH92" s="138">
        <f t="shared" si="15"/>
        <v>0</v>
      </c>
      <c r="AI92" s="138">
        <f t="shared" si="15"/>
        <v>0</v>
      </c>
      <c r="AJ92" s="100"/>
      <c r="AK92" s="151"/>
    </row>
    <row r="93" spans="2:37" s="131" customFormat="1" x14ac:dyDescent="0.2">
      <c r="B93" s="150"/>
      <c r="C93" s="171"/>
      <c r="D93" s="58">
        <v>81</v>
      </c>
      <c r="E93" s="176" t="s">
        <v>526</v>
      </c>
      <c r="F93" s="177" t="s">
        <v>440</v>
      </c>
      <c r="G93" s="178">
        <v>0</v>
      </c>
      <c r="H93" s="178">
        <f t="shared" ref="H93:K112" si="16">G93</f>
        <v>0</v>
      </c>
      <c r="I93" s="137">
        <f t="shared" si="16"/>
        <v>0</v>
      </c>
      <c r="J93" s="137">
        <f t="shared" si="16"/>
        <v>0</v>
      </c>
      <c r="K93" s="137">
        <f t="shared" si="16"/>
        <v>0</v>
      </c>
      <c r="L93" s="79"/>
      <c r="M93" s="76">
        <f>ROUND(G93*tab!$D$38,2)</f>
        <v>0</v>
      </c>
      <c r="N93" s="76">
        <f>ROUND(H93*tab!$D$38,2)</f>
        <v>0</v>
      </c>
      <c r="O93" s="76">
        <f>ROUND(I93*tab!$D$38,2)</f>
        <v>0</v>
      </c>
      <c r="P93" s="76">
        <f>ROUND(J93*tab!$D$38,2)</f>
        <v>0</v>
      </c>
      <c r="Q93" s="76">
        <f>ROUND(K93*tab!$D$38,2)</f>
        <v>0</v>
      </c>
      <c r="R93" s="79"/>
      <c r="S93" s="179">
        <v>0</v>
      </c>
      <c r="T93" s="138">
        <f t="shared" ref="T93:W112" si="17">S93</f>
        <v>0</v>
      </c>
      <c r="U93" s="138">
        <f t="shared" si="17"/>
        <v>0</v>
      </c>
      <c r="V93" s="138">
        <f t="shared" si="17"/>
        <v>0</v>
      </c>
      <c r="W93" s="138">
        <f t="shared" si="17"/>
        <v>0</v>
      </c>
      <c r="X93" s="79"/>
      <c r="Y93" s="76">
        <f>+G93*tab!$D$57</f>
        <v>0</v>
      </c>
      <c r="Z93" s="76">
        <f>+H93*tab!$E$57</f>
        <v>0</v>
      </c>
      <c r="AA93" s="76">
        <f>+I93*tab!$E$57</f>
        <v>0</v>
      </c>
      <c r="AB93" s="76">
        <f>+J93*tab!$E$57</f>
        <v>0</v>
      </c>
      <c r="AC93" s="76">
        <f>+K93*tab!$E$57</f>
        <v>0</v>
      </c>
      <c r="AD93" s="79"/>
      <c r="AE93" s="75">
        <v>0</v>
      </c>
      <c r="AF93" s="179">
        <f t="shared" si="3"/>
        <v>0</v>
      </c>
      <c r="AG93" s="138">
        <f t="shared" si="15"/>
        <v>0</v>
      </c>
      <c r="AH93" s="138">
        <f t="shared" si="15"/>
        <v>0</v>
      </c>
      <c r="AI93" s="138">
        <f t="shared" si="15"/>
        <v>0</v>
      </c>
      <c r="AJ93" s="100"/>
      <c r="AK93" s="151"/>
    </row>
    <row r="94" spans="2:37" s="131" customFormat="1" x14ac:dyDescent="0.2">
      <c r="B94" s="150"/>
      <c r="C94" s="171"/>
      <c r="D94" s="58">
        <v>82</v>
      </c>
      <c r="E94" s="176" t="s">
        <v>527</v>
      </c>
      <c r="F94" s="177" t="s">
        <v>440</v>
      </c>
      <c r="G94" s="178">
        <v>0</v>
      </c>
      <c r="H94" s="178">
        <f t="shared" si="16"/>
        <v>0</v>
      </c>
      <c r="I94" s="137">
        <f t="shared" si="16"/>
        <v>0</v>
      </c>
      <c r="J94" s="137">
        <f t="shared" si="16"/>
        <v>0</v>
      </c>
      <c r="K94" s="137">
        <f t="shared" si="16"/>
        <v>0</v>
      </c>
      <c r="L94" s="79"/>
      <c r="M94" s="76">
        <f>ROUND(G94*tab!$D$38,2)</f>
        <v>0</v>
      </c>
      <c r="N94" s="76">
        <f>ROUND(H94*tab!$D$38,2)</f>
        <v>0</v>
      </c>
      <c r="O94" s="76">
        <f>ROUND(I94*tab!$D$38,2)</f>
        <v>0</v>
      </c>
      <c r="P94" s="76">
        <f>ROUND(J94*tab!$D$38,2)</f>
        <v>0</v>
      </c>
      <c r="Q94" s="76">
        <f>ROUND(K94*tab!$D$38,2)</f>
        <v>0</v>
      </c>
      <c r="R94" s="79"/>
      <c r="S94" s="179">
        <v>0</v>
      </c>
      <c r="T94" s="138">
        <f t="shared" si="17"/>
        <v>0</v>
      </c>
      <c r="U94" s="138">
        <f t="shared" si="17"/>
        <v>0</v>
      </c>
      <c r="V94" s="138">
        <f t="shared" si="17"/>
        <v>0</v>
      </c>
      <c r="W94" s="138">
        <f t="shared" si="17"/>
        <v>0</v>
      </c>
      <c r="X94" s="79"/>
      <c r="Y94" s="76">
        <f>+G94*tab!$D$57</f>
        <v>0</v>
      </c>
      <c r="Z94" s="76">
        <f>+H94*tab!$E$57</f>
        <v>0</v>
      </c>
      <c r="AA94" s="76">
        <f>+I94*tab!$E$57</f>
        <v>0</v>
      </c>
      <c r="AB94" s="76">
        <f>+J94*tab!$E$57</f>
        <v>0</v>
      </c>
      <c r="AC94" s="76">
        <f>+K94*tab!$E$57</f>
        <v>0</v>
      </c>
      <c r="AD94" s="79"/>
      <c r="AE94" s="75">
        <v>0</v>
      </c>
      <c r="AF94" s="179">
        <f t="shared" si="3"/>
        <v>0</v>
      </c>
      <c r="AG94" s="138">
        <f t="shared" si="15"/>
        <v>0</v>
      </c>
      <c r="AH94" s="138">
        <f t="shared" si="15"/>
        <v>0</v>
      </c>
      <c r="AI94" s="138">
        <f t="shared" si="15"/>
        <v>0</v>
      </c>
      <c r="AJ94" s="100"/>
      <c r="AK94" s="151"/>
    </row>
    <row r="95" spans="2:37" s="131" customFormat="1" x14ac:dyDescent="0.2">
      <c r="B95" s="150"/>
      <c r="C95" s="171"/>
      <c r="D95" s="58">
        <v>83</v>
      </c>
      <c r="E95" s="176" t="s">
        <v>528</v>
      </c>
      <c r="F95" s="177" t="s">
        <v>440</v>
      </c>
      <c r="G95" s="178">
        <v>0</v>
      </c>
      <c r="H95" s="178">
        <f t="shared" si="16"/>
        <v>0</v>
      </c>
      <c r="I95" s="137">
        <f t="shared" si="16"/>
        <v>0</v>
      </c>
      <c r="J95" s="137">
        <f t="shared" si="16"/>
        <v>0</v>
      </c>
      <c r="K95" s="137">
        <f t="shared" si="16"/>
        <v>0</v>
      </c>
      <c r="L95" s="79"/>
      <c r="M95" s="76">
        <f>ROUND(G95*tab!$D$38,2)</f>
        <v>0</v>
      </c>
      <c r="N95" s="76">
        <f>ROUND(H95*tab!$D$38,2)</f>
        <v>0</v>
      </c>
      <c r="O95" s="76">
        <f>ROUND(I95*tab!$D$38,2)</f>
        <v>0</v>
      </c>
      <c r="P95" s="76">
        <f>ROUND(J95*tab!$D$38,2)</f>
        <v>0</v>
      </c>
      <c r="Q95" s="76">
        <f>ROUND(K95*tab!$D$38,2)</f>
        <v>0</v>
      </c>
      <c r="R95" s="79"/>
      <c r="S95" s="179">
        <v>0</v>
      </c>
      <c r="T95" s="138">
        <f t="shared" si="17"/>
        <v>0</v>
      </c>
      <c r="U95" s="138">
        <f t="shared" si="17"/>
        <v>0</v>
      </c>
      <c r="V95" s="138">
        <f t="shared" si="17"/>
        <v>0</v>
      </c>
      <c r="W95" s="138">
        <f t="shared" si="17"/>
        <v>0</v>
      </c>
      <c r="X95" s="79"/>
      <c r="Y95" s="76">
        <f>+G95*tab!$D$57</f>
        <v>0</v>
      </c>
      <c r="Z95" s="76">
        <f>+H95*tab!$E$57</f>
        <v>0</v>
      </c>
      <c r="AA95" s="76">
        <f>+I95*tab!$E$57</f>
        <v>0</v>
      </c>
      <c r="AB95" s="76">
        <f>+J95*tab!$E$57</f>
        <v>0</v>
      </c>
      <c r="AC95" s="76">
        <f>+K95*tab!$E$57</f>
        <v>0</v>
      </c>
      <c r="AD95" s="79"/>
      <c r="AE95" s="75">
        <v>0</v>
      </c>
      <c r="AF95" s="179">
        <f t="shared" si="3"/>
        <v>0</v>
      </c>
      <c r="AG95" s="138">
        <f t="shared" si="15"/>
        <v>0</v>
      </c>
      <c r="AH95" s="138">
        <f t="shared" si="15"/>
        <v>0</v>
      </c>
      <c r="AI95" s="138">
        <f t="shared" si="15"/>
        <v>0</v>
      </c>
      <c r="AJ95" s="100"/>
      <c r="AK95" s="151"/>
    </row>
    <row r="96" spans="2:37" s="131" customFormat="1" x14ac:dyDescent="0.2">
      <c r="B96" s="150"/>
      <c r="C96" s="171"/>
      <c r="D96" s="58">
        <v>84</v>
      </c>
      <c r="E96" s="176" t="s">
        <v>529</v>
      </c>
      <c r="F96" s="177" t="s">
        <v>440</v>
      </c>
      <c r="G96" s="178">
        <v>0</v>
      </c>
      <c r="H96" s="178">
        <f t="shared" si="16"/>
        <v>0</v>
      </c>
      <c r="I96" s="137">
        <f t="shared" si="16"/>
        <v>0</v>
      </c>
      <c r="J96" s="137">
        <f t="shared" si="16"/>
        <v>0</v>
      </c>
      <c r="K96" s="137">
        <f t="shared" si="16"/>
        <v>0</v>
      </c>
      <c r="L96" s="79"/>
      <c r="M96" s="76">
        <f>ROUND(G96*tab!$D$38,2)</f>
        <v>0</v>
      </c>
      <c r="N96" s="76">
        <f>ROUND(H96*tab!$D$38,2)</f>
        <v>0</v>
      </c>
      <c r="O96" s="76">
        <f>ROUND(I96*tab!$D$38,2)</f>
        <v>0</v>
      </c>
      <c r="P96" s="76">
        <f>ROUND(J96*tab!$D$38,2)</f>
        <v>0</v>
      </c>
      <c r="Q96" s="76">
        <f>ROUND(K96*tab!$D$38,2)</f>
        <v>0</v>
      </c>
      <c r="R96" s="79"/>
      <c r="S96" s="179">
        <v>0</v>
      </c>
      <c r="T96" s="138">
        <f t="shared" si="17"/>
        <v>0</v>
      </c>
      <c r="U96" s="138">
        <f t="shared" si="17"/>
        <v>0</v>
      </c>
      <c r="V96" s="138">
        <f t="shared" si="17"/>
        <v>0</v>
      </c>
      <c r="W96" s="138">
        <f t="shared" si="17"/>
        <v>0</v>
      </c>
      <c r="X96" s="79"/>
      <c r="Y96" s="76">
        <f>+G96*tab!$D$57</f>
        <v>0</v>
      </c>
      <c r="Z96" s="76">
        <f>+H96*tab!$E$57</f>
        <v>0</v>
      </c>
      <c r="AA96" s="76">
        <f>+I96*tab!$E$57</f>
        <v>0</v>
      </c>
      <c r="AB96" s="76">
        <f>+J96*tab!$E$57</f>
        <v>0</v>
      </c>
      <c r="AC96" s="76">
        <f>+K96*tab!$E$57</f>
        <v>0</v>
      </c>
      <c r="AD96" s="79"/>
      <c r="AE96" s="75">
        <v>0</v>
      </c>
      <c r="AF96" s="179">
        <f t="shared" si="3"/>
        <v>0</v>
      </c>
      <c r="AG96" s="138">
        <f t="shared" si="15"/>
        <v>0</v>
      </c>
      <c r="AH96" s="138">
        <f t="shared" si="15"/>
        <v>0</v>
      </c>
      <c r="AI96" s="138">
        <f t="shared" si="15"/>
        <v>0</v>
      </c>
      <c r="AJ96" s="100"/>
      <c r="AK96" s="151"/>
    </row>
    <row r="97" spans="2:37" s="131" customFormat="1" x14ac:dyDescent="0.2">
      <c r="B97" s="150"/>
      <c r="C97" s="171"/>
      <c r="D97" s="58">
        <v>85</v>
      </c>
      <c r="E97" s="176" t="s">
        <v>530</v>
      </c>
      <c r="F97" s="177" t="s">
        <v>440</v>
      </c>
      <c r="G97" s="178">
        <v>0</v>
      </c>
      <c r="H97" s="178">
        <f t="shared" si="16"/>
        <v>0</v>
      </c>
      <c r="I97" s="137">
        <f t="shared" si="16"/>
        <v>0</v>
      </c>
      <c r="J97" s="137">
        <f t="shared" si="16"/>
        <v>0</v>
      </c>
      <c r="K97" s="137">
        <f t="shared" si="16"/>
        <v>0</v>
      </c>
      <c r="L97" s="79"/>
      <c r="M97" s="76">
        <f>ROUND(G97*tab!$D$38,2)</f>
        <v>0</v>
      </c>
      <c r="N97" s="76">
        <f>ROUND(H97*tab!$D$38,2)</f>
        <v>0</v>
      </c>
      <c r="O97" s="76">
        <f>ROUND(I97*tab!$D$38,2)</f>
        <v>0</v>
      </c>
      <c r="P97" s="76">
        <f>ROUND(J97*tab!$D$38,2)</f>
        <v>0</v>
      </c>
      <c r="Q97" s="76">
        <f>ROUND(K97*tab!$D$38,2)</f>
        <v>0</v>
      </c>
      <c r="R97" s="79"/>
      <c r="S97" s="179">
        <v>0</v>
      </c>
      <c r="T97" s="138">
        <f t="shared" si="17"/>
        <v>0</v>
      </c>
      <c r="U97" s="138">
        <f t="shared" si="17"/>
        <v>0</v>
      </c>
      <c r="V97" s="138">
        <f t="shared" si="17"/>
        <v>0</v>
      </c>
      <c r="W97" s="138">
        <f t="shared" si="17"/>
        <v>0</v>
      </c>
      <c r="X97" s="79"/>
      <c r="Y97" s="76">
        <f>+G97*tab!$D$57</f>
        <v>0</v>
      </c>
      <c r="Z97" s="76">
        <f>+H97*tab!$E$57</f>
        <v>0</v>
      </c>
      <c r="AA97" s="76">
        <f>+I97*tab!$E$57</f>
        <v>0</v>
      </c>
      <c r="AB97" s="76">
        <f>+J97*tab!$E$57</f>
        <v>0</v>
      </c>
      <c r="AC97" s="76">
        <f>+K97*tab!$E$57</f>
        <v>0</v>
      </c>
      <c r="AD97" s="79"/>
      <c r="AE97" s="75">
        <v>0</v>
      </c>
      <c r="AF97" s="179">
        <f t="shared" si="3"/>
        <v>0</v>
      </c>
      <c r="AG97" s="138">
        <f t="shared" si="15"/>
        <v>0</v>
      </c>
      <c r="AH97" s="138">
        <f t="shared" si="15"/>
        <v>0</v>
      </c>
      <c r="AI97" s="138">
        <f t="shared" si="15"/>
        <v>0</v>
      </c>
      <c r="AJ97" s="100"/>
      <c r="AK97" s="151"/>
    </row>
    <row r="98" spans="2:37" s="131" customFormat="1" x14ac:dyDescent="0.2">
      <c r="B98" s="150"/>
      <c r="C98" s="171"/>
      <c r="D98" s="58">
        <v>86</v>
      </c>
      <c r="E98" s="176" t="s">
        <v>531</v>
      </c>
      <c r="F98" s="177" t="s">
        <v>440</v>
      </c>
      <c r="G98" s="178">
        <v>0</v>
      </c>
      <c r="H98" s="178">
        <f t="shared" si="16"/>
        <v>0</v>
      </c>
      <c r="I98" s="137">
        <f t="shared" si="16"/>
        <v>0</v>
      </c>
      <c r="J98" s="137">
        <f t="shared" si="16"/>
        <v>0</v>
      </c>
      <c r="K98" s="137">
        <f t="shared" si="16"/>
        <v>0</v>
      </c>
      <c r="L98" s="79"/>
      <c r="M98" s="76">
        <f>ROUND(G98*tab!$D$38,2)</f>
        <v>0</v>
      </c>
      <c r="N98" s="76">
        <f>ROUND(H98*tab!$D$38,2)</f>
        <v>0</v>
      </c>
      <c r="O98" s="76">
        <f>ROUND(I98*tab!$D$38,2)</f>
        <v>0</v>
      </c>
      <c r="P98" s="76">
        <f>ROUND(J98*tab!$D$38,2)</f>
        <v>0</v>
      </c>
      <c r="Q98" s="76">
        <f>ROUND(K98*tab!$D$38,2)</f>
        <v>0</v>
      </c>
      <c r="R98" s="79"/>
      <c r="S98" s="179">
        <v>0</v>
      </c>
      <c r="T98" s="138">
        <f t="shared" si="17"/>
        <v>0</v>
      </c>
      <c r="U98" s="138">
        <f t="shared" si="17"/>
        <v>0</v>
      </c>
      <c r="V98" s="138">
        <f t="shared" si="17"/>
        <v>0</v>
      </c>
      <c r="W98" s="138">
        <f t="shared" si="17"/>
        <v>0</v>
      </c>
      <c r="X98" s="79"/>
      <c r="Y98" s="76">
        <f>+G98*tab!$D$57</f>
        <v>0</v>
      </c>
      <c r="Z98" s="76">
        <f>+H98*tab!$E$57</f>
        <v>0</v>
      </c>
      <c r="AA98" s="76">
        <f>+I98*tab!$E$57</f>
        <v>0</v>
      </c>
      <c r="AB98" s="76">
        <f>+J98*tab!$E$57</f>
        <v>0</v>
      </c>
      <c r="AC98" s="76">
        <f>+K98*tab!$E$57</f>
        <v>0</v>
      </c>
      <c r="AD98" s="79"/>
      <c r="AE98" s="75">
        <v>0</v>
      </c>
      <c r="AF98" s="179">
        <f t="shared" si="3"/>
        <v>0</v>
      </c>
      <c r="AG98" s="138">
        <f t="shared" si="15"/>
        <v>0</v>
      </c>
      <c r="AH98" s="138">
        <f t="shared" si="15"/>
        <v>0</v>
      </c>
      <c r="AI98" s="138">
        <f t="shared" si="15"/>
        <v>0</v>
      </c>
      <c r="AJ98" s="100"/>
      <c r="AK98" s="151"/>
    </row>
    <row r="99" spans="2:37" s="131" customFormat="1" x14ac:dyDescent="0.2">
      <c r="B99" s="150"/>
      <c r="C99" s="171"/>
      <c r="D99" s="58">
        <v>87</v>
      </c>
      <c r="E99" s="176" t="s">
        <v>532</v>
      </c>
      <c r="F99" s="177" t="s">
        <v>440</v>
      </c>
      <c r="G99" s="178">
        <v>0</v>
      </c>
      <c r="H99" s="178">
        <f t="shared" si="16"/>
        <v>0</v>
      </c>
      <c r="I99" s="137">
        <f t="shared" si="16"/>
        <v>0</v>
      </c>
      <c r="J99" s="137">
        <f t="shared" si="16"/>
        <v>0</v>
      </c>
      <c r="K99" s="137">
        <f t="shared" si="16"/>
        <v>0</v>
      </c>
      <c r="L99" s="79"/>
      <c r="M99" s="76">
        <f>ROUND(G99*tab!$D$38,2)</f>
        <v>0</v>
      </c>
      <c r="N99" s="76">
        <f>ROUND(H99*tab!$D$38,2)</f>
        <v>0</v>
      </c>
      <c r="O99" s="76">
        <f>ROUND(I99*tab!$D$38,2)</f>
        <v>0</v>
      </c>
      <c r="P99" s="76">
        <f>ROUND(J99*tab!$D$38,2)</f>
        <v>0</v>
      </c>
      <c r="Q99" s="76">
        <f>ROUND(K99*tab!$D$38,2)</f>
        <v>0</v>
      </c>
      <c r="R99" s="79"/>
      <c r="S99" s="179">
        <v>0</v>
      </c>
      <c r="T99" s="138">
        <f t="shared" si="17"/>
        <v>0</v>
      </c>
      <c r="U99" s="138">
        <f t="shared" si="17"/>
        <v>0</v>
      </c>
      <c r="V99" s="138">
        <f t="shared" si="17"/>
        <v>0</v>
      </c>
      <c r="W99" s="138">
        <f t="shared" si="17"/>
        <v>0</v>
      </c>
      <c r="X99" s="79"/>
      <c r="Y99" s="76">
        <f>+G99*tab!$D$57</f>
        <v>0</v>
      </c>
      <c r="Z99" s="76">
        <f>+H99*tab!$E$57</f>
        <v>0</v>
      </c>
      <c r="AA99" s="76">
        <f>+I99*tab!$E$57</f>
        <v>0</v>
      </c>
      <c r="AB99" s="76">
        <f>+J99*tab!$E$57</f>
        <v>0</v>
      </c>
      <c r="AC99" s="76">
        <f>+K99*tab!$E$57</f>
        <v>0</v>
      </c>
      <c r="AD99" s="79"/>
      <c r="AE99" s="75">
        <v>0</v>
      </c>
      <c r="AF99" s="179">
        <f t="shared" si="3"/>
        <v>0</v>
      </c>
      <c r="AG99" s="138">
        <f t="shared" si="15"/>
        <v>0</v>
      </c>
      <c r="AH99" s="138">
        <f t="shared" si="15"/>
        <v>0</v>
      </c>
      <c r="AI99" s="138">
        <f t="shared" si="15"/>
        <v>0</v>
      </c>
      <c r="AJ99" s="100"/>
      <c r="AK99" s="151"/>
    </row>
    <row r="100" spans="2:37" s="131" customFormat="1" x14ac:dyDescent="0.2">
      <c r="B100" s="150"/>
      <c r="C100" s="171"/>
      <c r="D100" s="58">
        <v>88</v>
      </c>
      <c r="E100" s="176" t="s">
        <v>533</v>
      </c>
      <c r="F100" s="177" t="s">
        <v>440</v>
      </c>
      <c r="G100" s="178">
        <v>0</v>
      </c>
      <c r="H100" s="178">
        <f t="shared" si="16"/>
        <v>0</v>
      </c>
      <c r="I100" s="137">
        <f t="shared" si="16"/>
        <v>0</v>
      </c>
      <c r="J100" s="137">
        <f t="shared" si="16"/>
        <v>0</v>
      </c>
      <c r="K100" s="137">
        <f t="shared" si="16"/>
        <v>0</v>
      </c>
      <c r="L100" s="79"/>
      <c r="M100" s="76">
        <f>ROUND(G100*tab!$D$38,2)</f>
        <v>0</v>
      </c>
      <c r="N100" s="76">
        <f>ROUND(H100*tab!$D$38,2)</f>
        <v>0</v>
      </c>
      <c r="O100" s="76">
        <f>ROUND(I100*tab!$D$38,2)</f>
        <v>0</v>
      </c>
      <c r="P100" s="76">
        <f>ROUND(J100*tab!$D$38,2)</f>
        <v>0</v>
      </c>
      <c r="Q100" s="76">
        <f>ROUND(K100*tab!$D$38,2)</f>
        <v>0</v>
      </c>
      <c r="R100" s="79"/>
      <c r="S100" s="179">
        <v>0</v>
      </c>
      <c r="T100" s="138">
        <f t="shared" si="17"/>
        <v>0</v>
      </c>
      <c r="U100" s="138">
        <f t="shared" si="17"/>
        <v>0</v>
      </c>
      <c r="V100" s="138">
        <f t="shared" si="17"/>
        <v>0</v>
      </c>
      <c r="W100" s="138">
        <f t="shared" si="17"/>
        <v>0</v>
      </c>
      <c r="X100" s="79"/>
      <c r="Y100" s="76">
        <f>+G100*tab!$D$57</f>
        <v>0</v>
      </c>
      <c r="Z100" s="76">
        <f>+H100*tab!$E$57</f>
        <v>0</v>
      </c>
      <c r="AA100" s="76">
        <f>+I100*tab!$E$57</f>
        <v>0</v>
      </c>
      <c r="AB100" s="76">
        <f>+J100*tab!$E$57</f>
        <v>0</v>
      </c>
      <c r="AC100" s="76">
        <f>+K100*tab!$E$57</f>
        <v>0</v>
      </c>
      <c r="AD100" s="79"/>
      <c r="AE100" s="75">
        <v>0</v>
      </c>
      <c r="AF100" s="179">
        <f t="shared" si="3"/>
        <v>0</v>
      </c>
      <c r="AG100" s="138">
        <f t="shared" si="15"/>
        <v>0</v>
      </c>
      <c r="AH100" s="138">
        <f t="shared" si="15"/>
        <v>0</v>
      </c>
      <c r="AI100" s="138">
        <f t="shared" si="15"/>
        <v>0</v>
      </c>
      <c r="AJ100" s="100"/>
      <c r="AK100" s="151"/>
    </row>
    <row r="101" spans="2:37" s="131" customFormat="1" x14ac:dyDescent="0.2">
      <c r="B101" s="150"/>
      <c r="C101" s="171"/>
      <c r="D101" s="58">
        <v>89</v>
      </c>
      <c r="E101" s="176" t="s">
        <v>534</v>
      </c>
      <c r="F101" s="177" t="s">
        <v>440</v>
      </c>
      <c r="G101" s="178">
        <v>0</v>
      </c>
      <c r="H101" s="178">
        <f t="shared" si="16"/>
        <v>0</v>
      </c>
      <c r="I101" s="137">
        <f t="shared" si="16"/>
        <v>0</v>
      </c>
      <c r="J101" s="137">
        <f t="shared" si="16"/>
        <v>0</v>
      </c>
      <c r="K101" s="137">
        <f t="shared" si="16"/>
        <v>0</v>
      </c>
      <c r="L101" s="79"/>
      <c r="M101" s="76">
        <f>ROUND(G101*tab!$D$38,2)</f>
        <v>0</v>
      </c>
      <c r="N101" s="76">
        <f>ROUND(H101*tab!$D$38,2)</f>
        <v>0</v>
      </c>
      <c r="O101" s="76">
        <f>ROUND(I101*tab!$D$38,2)</f>
        <v>0</v>
      </c>
      <c r="P101" s="76">
        <f>ROUND(J101*tab!$D$38,2)</f>
        <v>0</v>
      </c>
      <c r="Q101" s="76">
        <f>ROUND(K101*tab!$D$38,2)</f>
        <v>0</v>
      </c>
      <c r="R101" s="79"/>
      <c r="S101" s="179">
        <v>0</v>
      </c>
      <c r="T101" s="138">
        <f t="shared" si="17"/>
        <v>0</v>
      </c>
      <c r="U101" s="138">
        <f t="shared" si="17"/>
        <v>0</v>
      </c>
      <c r="V101" s="138">
        <f t="shared" si="17"/>
        <v>0</v>
      </c>
      <c r="W101" s="138">
        <f t="shared" si="17"/>
        <v>0</v>
      </c>
      <c r="X101" s="79"/>
      <c r="Y101" s="76">
        <f>+G101*tab!$D$57</f>
        <v>0</v>
      </c>
      <c r="Z101" s="76">
        <f>+H101*tab!$E$57</f>
        <v>0</v>
      </c>
      <c r="AA101" s="76">
        <f>+I101*tab!$E$57</f>
        <v>0</v>
      </c>
      <c r="AB101" s="76">
        <f>+J101*tab!$E$57</f>
        <v>0</v>
      </c>
      <c r="AC101" s="76">
        <f>+K101*tab!$E$57</f>
        <v>0</v>
      </c>
      <c r="AD101" s="79"/>
      <c r="AE101" s="75">
        <v>0</v>
      </c>
      <c r="AF101" s="179">
        <f t="shared" si="3"/>
        <v>0</v>
      </c>
      <c r="AG101" s="138">
        <f t="shared" si="15"/>
        <v>0</v>
      </c>
      <c r="AH101" s="138">
        <f t="shared" si="15"/>
        <v>0</v>
      </c>
      <c r="AI101" s="138">
        <f t="shared" si="15"/>
        <v>0</v>
      </c>
      <c r="AJ101" s="100"/>
      <c r="AK101" s="151"/>
    </row>
    <row r="102" spans="2:37" s="131" customFormat="1" x14ac:dyDescent="0.2">
      <c r="B102" s="150"/>
      <c r="C102" s="171"/>
      <c r="D102" s="58">
        <v>90</v>
      </c>
      <c r="E102" s="176" t="s">
        <v>535</v>
      </c>
      <c r="F102" s="177" t="s">
        <v>440</v>
      </c>
      <c r="G102" s="178">
        <v>0</v>
      </c>
      <c r="H102" s="178">
        <f t="shared" si="16"/>
        <v>0</v>
      </c>
      <c r="I102" s="137">
        <f t="shared" si="16"/>
        <v>0</v>
      </c>
      <c r="J102" s="137">
        <f t="shared" si="16"/>
        <v>0</v>
      </c>
      <c r="K102" s="137">
        <f t="shared" si="16"/>
        <v>0</v>
      </c>
      <c r="L102" s="79"/>
      <c r="M102" s="76">
        <f>ROUND(G102*tab!$D$38,2)</f>
        <v>0</v>
      </c>
      <c r="N102" s="76">
        <f>ROUND(H102*tab!$D$38,2)</f>
        <v>0</v>
      </c>
      <c r="O102" s="76">
        <f>ROUND(I102*tab!$D$38,2)</f>
        <v>0</v>
      </c>
      <c r="P102" s="76">
        <f>ROUND(J102*tab!$D$38,2)</f>
        <v>0</v>
      </c>
      <c r="Q102" s="76">
        <f>ROUND(K102*tab!$D$38,2)</f>
        <v>0</v>
      </c>
      <c r="R102" s="79"/>
      <c r="S102" s="179">
        <v>0</v>
      </c>
      <c r="T102" s="138">
        <f t="shared" si="17"/>
        <v>0</v>
      </c>
      <c r="U102" s="138">
        <f t="shared" si="17"/>
        <v>0</v>
      </c>
      <c r="V102" s="138">
        <f t="shared" si="17"/>
        <v>0</v>
      </c>
      <c r="W102" s="138">
        <f t="shared" si="17"/>
        <v>0</v>
      </c>
      <c r="X102" s="79"/>
      <c r="Y102" s="76">
        <f>+G102*tab!$D$57</f>
        <v>0</v>
      </c>
      <c r="Z102" s="76">
        <f>+H102*tab!$E$57</f>
        <v>0</v>
      </c>
      <c r="AA102" s="76">
        <f>+I102*tab!$E$57</f>
        <v>0</v>
      </c>
      <c r="AB102" s="76">
        <f>+J102*tab!$E$57</f>
        <v>0</v>
      </c>
      <c r="AC102" s="76">
        <f>+K102*tab!$E$57</f>
        <v>0</v>
      </c>
      <c r="AD102" s="79"/>
      <c r="AE102" s="75">
        <v>0</v>
      </c>
      <c r="AF102" s="179">
        <f t="shared" si="3"/>
        <v>0</v>
      </c>
      <c r="AG102" s="138">
        <f t="shared" si="15"/>
        <v>0</v>
      </c>
      <c r="AH102" s="138">
        <f t="shared" si="15"/>
        <v>0</v>
      </c>
      <c r="AI102" s="138">
        <f t="shared" si="15"/>
        <v>0</v>
      </c>
      <c r="AJ102" s="100"/>
      <c r="AK102" s="151"/>
    </row>
    <row r="103" spans="2:37" s="131" customFormat="1" x14ac:dyDescent="0.2">
      <c r="B103" s="150"/>
      <c r="C103" s="171"/>
      <c r="D103" s="58">
        <v>91</v>
      </c>
      <c r="E103" s="176" t="s">
        <v>536</v>
      </c>
      <c r="F103" s="177" t="s">
        <v>440</v>
      </c>
      <c r="G103" s="178">
        <v>0</v>
      </c>
      <c r="H103" s="178">
        <f t="shared" si="16"/>
        <v>0</v>
      </c>
      <c r="I103" s="137">
        <f t="shared" si="16"/>
        <v>0</v>
      </c>
      <c r="J103" s="137">
        <f t="shared" si="16"/>
        <v>0</v>
      </c>
      <c r="K103" s="137">
        <f t="shared" si="16"/>
        <v>0</v>
      </c>
      <c r="L103" s="79"/>
      <c r="M103" s="76">
        <f>ROUND(G103*tab!$D$38,2)</f>
        <v>0</v>
      </c>
      <c r="N103" s="76">
        <f>ROUND(H103*tab!$D$38,2)</f>
        <v>0</v>
      </c>
      <c r="O103" s="76">
        <f>ROUND(I103*tab!$D$38,2)</f>
        <v>0</v>
      </c>
      <c r="P103" s="76">
        <f>ROUND(J103*tab!$D$38,2)</f>
        <v>0</v>
      </c>
      <c r="Q103" s="76">
        <f>ROUND(K103*tab!$D$38,2)</f>
        <v>0</v>
      </c>
      <c r="R103" s="79"/>
      <c r="S103" s="179">
        <v>0</v>
      </c>
      <c r="T103" s="138">
        <f t="shared" si="17"/>
        <v>0</v>
      </c>
      <c r="U103" s="138">
        <f t="shared" si="17"/>
        <v>0</v>
      </c>
      <c r="V103" s="138">
        <f t="shared" si="17"/>
        <v>0</v>
      </c>
      <c r="W103" s="138">
        <f t="shared" si="17"/>
        <v>0</v>
      </c>
      <c r="X103" s="79"/>
      <c r="Y103" s="76">
        <f>+G103*tab!$D$57</f>
        <v>0</v>
      </c>
      <c r="Z103" s="76">
        <f>+H103*tab!$E$57</f>
        <v>0</v>
      </c>
      <c r="AA103" s="76">
        <f>+I103*tab!$E$57</f>
        <v>0</v>
      </c>
      <c r="AB103" s="76">
        <f>+J103*tab!$E$57</f>
        <v>0</v>
      </c>
      <c r="AC103" s="76">
        <f>+K103*tab!$E$57</f>
        <v>0</v>
      </c>
      <c r="AD103" s="79"/>
      <c r="AE103" s="75">
        <v>0</v>
      </c>
      <c r="AF103" s="179">
        <f t="shared" si="3"/>
        <v>0</v>
      </c>
      <c r="AG103" s="138">
        <f t="shared" si="15"/>
        <v>0</v>
      </c>
      <c r="AH103" s="138">
        <f t="shared" si="15"/>
        <v>0</v>
      </c>
      <c r="AI103" s="138">
        <f t="shared" si="15"/>
        <v>0</v>
      </c>
      <c r="AJ103" s="100"/>
      <c r="AK103" s="151"/>
    </row>
    <row r="104" spans="2:37" s="131" customFormat="1" x14ac:dyDescent="0.2">
      <c r="B104" s="150"/>
      <c r="C104" s="171"/>
      <c r="D104" s="58">
        <v>92</v>
      </c>
      <c r="E104" s="176" t="s">
        <v>537</v>
      </c>
      <c r="F104" s="177" t="s">
        <v>440</v>
      </c>
      <c r="G104" s="178">
        <v>0</v>
      </c>
      <c r="H104" s="178">
        <f t="shared" si="16"/>
        <v>0</v>
      </c>
      <c r="I104" s="137">
        <f t="shared" si="16"/>
        <v>0</v>
      </c>
      <c r="J104" s="137">
        <f t="shared" si="16"/>
        <v>0</v>
      </c>
      <c r="K104" s="137">
        <f t="shared" si="16"/>
        <v>0</v>
      </c>
      <c r="L104" s="79"/>
      <c r="M104" s="76">
        <f>ROUND(G104*tab!$D$38,2)</f>
        <v>0</v>
      </c>
      <c r="N104" s="76">
        <f>ROUND(H104*tab!$D$38,2)</f>
        <v>0</v>
      </c>
      <c r="O104" s="76">
        <f>ROUND(I104*tab!$D$38,2)</f>
        <v>0</v>
      </c>
      <c r="P104" s="76">
        <f>ROUND(J104*tab!$D$38,2)</f>
        <v>0</v>
      </c>
      <c r="Q104" s="76">
        <f>ROUND(K104*tab!$D$38,2)</f>
        <v>0</v>
      </c>
      <c r="R104" s="79"/>
      <c r="S104" s="179">
        <v>0</v>
      </c>
      <c r="T104" s="138">
        <f t="shared" si="17"/>
        <v>0</v>
      </c>
      <c r="U104" s="138">
        <f t="shared" si="17"/>
        <v>0</v>
      </c>
      <c r="V104" s="138">
        <f t="shared" si="17"/>
        <v>0</v>
      </c>
      <c r="W104" s="138">
        <f t="shared" si="17"/>
        <v>0</v>
      </c>
      <c r="X104" s="79"/>
      <c r="Y104" s="76">
        <f>+G104*tab!$D$57</f>
        <v>0</v>
      </c>
      <c r="Z104" s="76">
        <f>+H104*tab!$E$57</f>
        <v>0</v>
      </c>
      <c r="AA104" s="76">
        <f>+I104*tab!$E$57</f>
        <v>0</v>
      </c>
      <c r="AB104" s="76">
        <f>+J104*tab!$E$57</f>
        <v>0</v>
      </c>
      <c r="AC104" s="76">
        <f>+K104*tab!$E$57</f>
        <v>0</v>
      </c>
      <c r="AD104" s="79"/>
      <c r="AE104" s="75">
        <v>0</v>
      </c>
      <c r="AF104" s="179">
        <f t="shared" si="3"/>
        <v>0</v>
      </c>
      <c r="AG104" s="138">
        <f t="shared" si="15"/>
        <v>0</v>
      </c>
      <c r="AH104" s="138">
        <f t="shared" si="15"/>
        <v>0</v>
      </c>
      <c r="AI104" s="138">
        <f t="shared" si="15"/>
        <v>0</v>
      </c>
      <c r="AJ104" s="100"/>
      <c r="AK104" s="151"/>
    </row>
    <row r="105" spans="2:37" s="131" customFormat="1" x14ac:dyDescent="0.2">
      <c r="B105" s="150"/>
      <c r="C105" s="171"/>
      <c r="D105" s="58">
        <v>93</v>
      </c>
      <c r="E105" s="176" t="s">
        <v>538</v>
      </c>
      <c r="F105" s="177" t="s">
        <v>440</v>
      </c>
      <c r="G105" s="178">
        <v>0</v>
      </c>
      <c r="H105" s="178">
        <f t="shared" si="16"/>
        <v>0</v>
      </c>
      <c r="I105" s="137">
        <f t="shared" si="16"/>
        <v>0</v>
      </c>
      <c r="J105" s="137">
        <f t="shared" si="16"/>
        <v>0</v>
      </c>
      <c r="K105" s="137">
        <f t="shared" si="16"/>
        <v>0</v>
      </c>
      <c r="L105" s="79"/>
      <c r="M105" s="76">
        <f>ROUND(G105*tab!$D$38,2)</f>
        <v>0</v>
      </c>
      <c r="N105" s="76">
        <f>ROUND(H105*tab!$D$38,2)</f>
        <v>0</v>
      </c>
      <c r="O105" s="76">
        <f>ROUND(I105*tab!$D$38,2)</f>
        <v>0</v>
      </c>
      <c r="P105" s="76">
        <f>ROUND(J105*tab!$D$38,2)</f>
        <v>0</v>
      </c>
      <c r="Q105" s="76">
        <f>ROUND(K105*tab!$D$38,2)</f>
        <v>0</v>
      </c>
      <c r="R105" s="79"/>
      <c r="S105" s="179">
        <v>0</v>
      </c>
      <c r="T105" s="138">
        <f t="shared" si="17"/>
        <v>0</v>
      </c>
      <c r="U105" s="138">
        <f t="shared" si="17"/>
        <v>0</v>
      </c>
      <c r="V105" s="138">
        <f t="shared" si="17"/>
        <v>0</v>
      </c>
      <c r="W105" s="138">
        <f t="shared" si="17"/>
        <v>0</v>
      </c>
      <c r="X105" s="79"/>
      <c r="Y105" s="76">
        <f>+G105*tab!$D$57</f>
        <v>0</v>
      </c>
      <c r="Z105" s="76">
        <f>+H105*tab!$E$57</f>
        <v>0</v>
      </c>
      <c r="AA105" s="76">
        <f>+I105*tab!$E$57</f>
        <v>0</v>
      </c>
      <c r="AB105" s="76">
        <f>+J105*tab!$E$57</f>
        <v>0</v>
      </c>
      <c r="AC105" s="76">
        <f>+K105*tab!$E$57</f>
        <v>0</v>
      </c>
      <c r="AD105" s="79"/>
      <c r="AE105" s="75">
        <v>0</v>
      </c>
      <c r="AF105" s="179">
        <f t="shared" si="3"/>
        <v>0</v>
      </c>
      <c r="AG105" s="138">
        <f t="shared" si="15"/>
        <v>0</v>
      </c>
      <c r="AH105" s="138">
        <f t="shared" si="15"/>
        <v>0</v>
      </c>
      <c r="AI105" s="138">
        <f t="shared" si="15"/>
        <v>0</v>
      </c>
      <c r="AJ105" s="100"/>
      <c r="AK105" s="151"/>
    </row>
    <row r="106" spans="2:37" s="131" customFormat="1" x14ac:dyDescent="0.2">
      <c r="B106" s="150"/>
      <c r="C106" s="171"/>
      <c r="D106" s="58">
        <v>94</v>
      </c>
      <c r="E106" s="176" t="s">
        <v>539</v>
      </c>
      <c r="F106" s="177" t="s">
        <v>440</v>
      </c>
      <c r="G106" s="178">
        <v>0</v>
      </c>
      <c r="H106" s="178">
        <f t="shared" si="16"/>
        <v>0</v>
      </c>
      <c r="I106" s="137">
        <f t="shared" si="16"/>
        <v>0</v>
      </c>
      <c r="J106" s="137">
        <f t="shared" si="16"/>
        <v>0</v>
      </c>
      <c r="K106" s="137">
        <f t="shared" si="16"/>
        <v>0</v>
      </c>
      <c r="L106" s="79"/>
      <c r="M106" s="76">
        <f>ROUND(G106*tab!$D$38,2)</f>
        <v>0</v>
      </c>
      <c r="N106" s="76">
        <f>ROUND(H106*tab!$D$38,2)</f>
        <v>0</v>
      </c>
      <c r="O106" s="76">
        <f>ROUND(I106*tab!$D$38,2)</f>
        <v>0</v>
      </c>
      <c r="P106" s="76">
        <f>ROUND(J106*tab!$D$38,2)</f>
        <v>0</v>
      </c>
      <c r="Q106" s="76">
        <f>ROUND(K106*tab!$D$38,2)</f>
        <v>0</v>
      </c>
      <c r="R106" s="79"/>
      <c r="S106" s="179">
        <v>0</v>
      </c>
      <c r="T106" s="138">
        <f t="shared" si="17"/>
        <v>0</v>
      </c>
      <c r="U106" s="138">
        <f t="shared" si="17"/>
        <v>0</v>
      </c>
      <c r="V106" s="138">
        <f t="shared" si="17"/>
        <v>0</v>
      </c>
      <c r="W106" s="138">
        <f t="shared" si="17"/>
        <v>0</v>
      </c>
      <c r="X106" s="79"/>
      <c r="Y106" s="76">
        <f>+G106*tab!$D$57</f>
        <v>0</v>
      </c>
      <c r="Z106" s="76">
        <f>+H106*tab!$E$57</f>
        <v>0</v>
      </c>
      <c r="AA106" s="76">
        <f>+I106*tab!$E$57</f>
        <v>0</v>
      </c>
      <c r="AB106" s="76">
        <f>+J106*tab!$E$57</f>
        <v>0</v>
      </c>
      <c r="AC106" s="76">
        <f>+K106*tab!$E$57</f>
        <v>0</v>
      </c>
      <c r="AD106" s="79"/>
      <c r="AE106" s="75">
        <v>0</v>
      </c>
      <c r="AF106" s="179">
        <f t="shared" si="3"/>
        <v>0</v>
      </c>
      <c r="AG106" s="138">
        <f t="shared" ref="AG106:AI125" si="18">AF106</f>
        <v>0</v>
      </c>
      <c r="AH106" s="138">
        <f t="shared" si="18"/>
        <v>0</v>
      </c>
      <c r="AI106" s="138">
        <f t="shared" si="18"/>
        <v>0</v>
      </c>
      <c r="AJ106" s="100"/>
      <c r="AK106" s="151"/>
    </row>
    <row r="107" spans="2:37" s="131" customFormat="1" x14ac:dyDescent="0.2">
      <c r="B107" s="150"/>
      <c r="C107" s="171"/>
      <c r="D107" s="58">
        <v>95</v>
      </c>
      <c r="E107" s="176" t="s">
        <v>540</v>
      </c>
      <c r="F107" s="177" t="s">
        <v>440</v>
      </c>
      <c r="G107" s="178">
        <v>0</v>
      </c>
      <c r="H107" s="178">
        <f t="shared" si="16"/>
        <v>0</v>
      </c>
      <c r="I107" s="137">
        <f t="shared" si="16"/>
        <v>0</v>
      </c>
      <c r="J107" s="137">
        <f t="shared" si="16"/>
        <v>0</v>
      </c>
      <c r="K107" s="137">
        <f t="shared" si="16"/>
        <v>0</v>
      </c>
      <c r="L107" s="79"/>
      <c r="M107" s="76">
        <f>ROUND(G107*tab!$D$38,2)</f>
        <v>0</v>
      </c>
      <c r="N107" s="76">
        <f>ROUND(H107*tab!$D$38,2)</f>
        <v>0</v>
      </c>
      <c r="O107" s="76">
        <f>ROUND(I107*tab!$D$38,2)</f>
        <v>0</v>
      </c>
      <c r="P107" s="76">
        <f>ROUND(J107*tab!$D$38,2)</f>
        <v>0</v>
      </c>
      <c r="Q107" s="76">
        <f>ROUND(K107*tab!$D$38,2)</f>
        <v>0</v>
      </c>
      <c r="R107" s="79"/>
      <c r="S107" s="179">
        <v>0</v>
      </c>
      <c r="T107" s="138">
        <f t="shared" si="17"/>
        <v>0</v>
      </c>
      <c r="U107" s="138">
        <f t="shared" si="17"/>
        <v>0</v>
      </c>
      <c r="V107" s="138">
        <f t="shared" si="17"/>
        <v>0</v>
      </c>
      <c r="W107" s="138">
        <f t="shared" si="17"/>
        <v>0</v>
      </c>
      <c r="X107" s="79"/>
      <c r="Y107" s="76">
        <f>+G107*tab!$D$57</f>
        <v>0</v>
      </c>
      <c r="Z107" s="76">
        <f>+H107*tab!$E$57</f>
        <v>0</v>
      </c>
      <c r="AA107" s="76">
        <f>+I107*tab!$E$57</f>
        <v>0</v>
      </c>
      <c r="AB107" s="76">
        <f>+J107*tab!$E$57</f>
        <v>0</v>
      </c>
      <c r="AC107" s="76">
        <f>+K107*tab!$E$57</f>
        <v>0</v>
      </c>
      <c r="AD107" s="79"/>
      <c r="AE107" s="75">
        <v>0</v>
      </c>
      <c r="AF107" s="179">
        <f t="shared" si="3"/>
        <v>0</v>
      </c>
      <c r="AG107" s="138">
        <f t="shared" si="18"/>
        <v>0</v>
      </c>
      <c r="AH107" s="138">
        <f t="shared" si="18"/>
        <v>0</v>
      </c>
      <c r="AI107" s="138">
        <f t="shared" si="18"/>
        <v>0</v>
      </c>
      <c r="AJ107" s="100"/>
      <c r="AK107" s="151"/>
    </row>
    <row r="108" spans="2:37" s="131" customFormat="1" x14ac:dyDescent="0.2">
      <c r="B108" s="150"/>
      <c r="C108" s="171"/>
      <c r="D108" s="58">
        <v>96</v>
      </c>
      <c r="E108" s="176" t="s">
        <v>541</v>
      </c>
      <c r="F108" s="177" t="s">
        <v>440</v>
      </c>
      <c r="G108" s="178">
        <v>0</v>
      </c>
      <c r="H108" s="178">
        <f t="shared" si="16"/>
        <v>0</v>
      </c>
      <c r="I108" s="137">
        <f t="shared" si="16"/>
        <v>0</v>
      </c>
      <c r="J108" s="137">
        <f t="shared" si="16"/>
        <v>0</v>
      </c>
      <c r="K108" s="137">
        <f t="shared" si="16"/>
        <v>0</v>
      </c>
      <c r="L108" s="79"/>
      <c r="M108" s="76">
        <f>ROUND(G108*tab!$D$38,2)</f>
        <v>0</v>
      </c>
      <c r="N108" s="76">
        <f>ROUND(H108*tab!$D$38,2)</f>
        <v>0</v>
      </c>
      <c r="O108" s="76">
        <f>ROUND(I108*tab!$D$38,2)</f>
        <v>0</v>
      </c>
      <c r="P108" s="76">
        <f>ROUND(J108*tab!$D$38,2)</f>
        <v>0</v>
      </c>
      <c r="Q108" s="76">
        <f>ROUND(K108*tab!$D$38,2)</f>
        <v>0</v>
      </c>
      <c r="R108" s="79"/>
      <c r="S108" s="179">
        <v>0</v>
      </c>
      <c r="T108" s="138">
        <f t="shared" si="17"/>
        <v>0</v>
      </c>
      <c r="U108" s="138">
        <f t="shared" si="17"/>
        <v>0</v>
      </c>
      <c r="V108" s="138">
        <f t="shared" si="17"/>
        <v>0</v>
      </c>
      <c r="W108" s="138">
        <f t="shared" si="17"/>
        <v>0</v>
      </c>
      <c r="X108" s="79"/>
      <c r="Y108" s="76">
        <f>+G108*tab!$D$57</f>
        <v>0</v>
      </c>
      <c r="Z108" s="76">
        <f>+H108*tab!$E$57</f>
        <v>0</v>
      </c>
      <c r="AA108" s="76">
        <f>+I108*tab!$E$57</f>
        <v>0</v>
      </c>
      <c r="AB108" s="76">
        <f>+J108*tab!$E$57</f>
        <v>0</v>
      </c>
      <c r="AC108" s="76">
        <f>+K108*tab!$E$57</f>
        <v>0</v>
      </c>
      <c r="AD108" s="79"/>
      <c r="AE108" s="75">
        <v>0</v>
      </c>
      <c r="AF108" s="179">
        <f t="shared" si="3"/>
        <v>0</v>
      </c>
      <c r="AG108" s="138">
        <f t="shared" si="18"/>
        <v>0</v>
      </c>
      <c r="AH108" s="138">
        <f t="shared" si="18"/>
        <v>0</v>
      </c>
      <c r="AI108" s="138">
        <f t="shared" si="18"/>
        <v>0</v>
      </c>
      <c r="AJ108" s="100"/>
      <c r="AK108" s="151"/>
    </row>
    <row r="109" spans="2:37" s="131" customFormat="1" x14ac:dyDescent="0.2">
      <c r="B109" s="150"/>
      <c r="C109" s="171"/>
      <c r="D109" s="58">
        <v>97</v>
      </c>
      <c r="E109" s="176" t="s">
        <v>542</v>
      </c>
      <c r="F109" s="177" t="s">
        <v>440</v>
      </c>
      <c r="G109" s="178">
        <v>0</v>
      </c>
      <c r="H109" s="178">
        <f t="shared" si="16"/>
        <v>0</v>
      </c>
      <c r="I109" s="137">
        <f t="shared" si="16"/>
        <v>0</v>
      </c>
      <c r="J109" s="137">
        <f t="shared" si="16"/>
        <v>0</v>
      </c>
      <c r="K109" s="137">
        <f t="shared" si="16"/>
        <v>0</v>
      </c>
      <c r="L109" s="79"/>
      <c r="M109" s="76">
        <f>ROUND(G109*tab!$D$38,2)</f>
        <v>0</v>
      </c>
      <c r="N109" s="76">
        <f>ROUND(H109*tab!$D$38,2)</f>
        <v>0</v>
      </c>
      <c r="O109" s="76">
        <f>ROUND(I109*tab!$D$38,2)</f>
        <v>0</v>
      </c>
      <c r="P109" s="76">
        <f>ROUND(J109*tab!$D$38,2)</f>
        <v>0</v>
      </c>
      <c r="Q109" s="76">
        <f>ROUND(K109*tab!$D$38,2)</f>
        <v>0</v>
      </c>
      <c r="R109" s="79"/>
      <c r="S109" s="179">
        <v>0</v>
      </c>
      <c r="T109" s="138">
        <f t="shared" si="17"/>
        <v>0</v>
      </c>
      <c r="U109" s="138">
        <f t="shared" si="17"/>
        <v>0</v>
      </c>
      <c r="V109" s="138">
        <f t="shared" si="17"/>
        <v>0</v>
      </c>
      <c r="W109" s="138">
        <f t="shared" si="17"/>
        <v>0</v>
      </c>
      <c r="X109" s="79"/>
      <c r="Y109" s="76">
        <f>+G109*tab!$D$57</f>
        <v>0</v>
      </c>
      <c r="Z109" s="76">
        <f>+H109*tab!$E$57</f>
        <v>0</v>
      </c>
      <c r="AA109" s="76">
        <f>+I109*tab!$E$57</f>
        <v>0</v>
      </c>
      <c r="AB109" s="76">
        <f>+J109*tab!$E$57</f>
        <v>0</v>
      </c>
      <c r="AC109" s="76">
        <f>+K109*tab!$E$57</f>
        <v>0</v>
      </c>
      <c r="AD109" s="79"/>
      <c r="AE109" s="75">
        <v>0</v>
      </c>
      <c r="AF109" s="179">
        <f t="shared" si="3"/>
        <v>0</v>
      </c>
      <c r="AG109" s="138">
        <f t="shared" si="18"/>
        <v>0</v>
      </c>
      <c r="AH109" s="138">
        <f t="shared" si="18"/>
        <v>0</v>
      </c>
      <c r="AI109" s="138">
        <f t="shared" si="18"/>
        <v>0</v>
      </c>
      <c r="AJ109" s="100"/>
      <c r="AK109" s="151"/>
    </row>
    <row r="110" spans="2:37" s="131" customFormat="1" x14ac:dyDescent="0.2">
      <c r="B110" s="150"/>
      <c r="C110" s="171"/>
      <c r="D110" s="58">
        <v>98</v>
      </c>
      <c r="E110" s="176" t="s">
        <v>543</v>
      </c>
      <c r="F110" s="177" t="s">
        <v>440</v>
      </c>
      <c r="G110" s="178">
        <v>0</v>
      </c>
      <c r="H110" s="178">
        <f t="shared" si="16"/>
        <v>0</v>
      </c>
      <c r="I110" s="137">
        <f t="shared" si="16"/>
        <v>0</v>
      </c>
      <c r="J110" s="137">
        <f t="shared" si="16"/>
        <v>0</v>
      </c>
      <c r="K110" s="137">
        <f t="shared" si="16"/>
        <v>0</v>
      </c>
      <c r="L110" s="79"/>
      <c r="M110" s="76">
        <f>ROUND(G110*tab!$D$38,2)</f>
        <v>0</v>
      </c>
      <c r="N110" s="76">
        <f>ROUND(H110*tab!$D$38,2)</f>
        <v>0</v>
      </c>
      <c r="O110" s="76">
        <f>ROUND(I110*tab!$D$38,2)</f>
        <v>0</v>
      </c>
      <c r="P110" s="76">
        <f>ROUND(J110*tab!$D$38,2)</f>
        <v>0</v>
      </c>
      <c r="Q110" s="76">
        <f>ROUND(K110*tab!$D$38,2)</f>
        <v>0</v>
      </c>
      <c r="R110" s="79"/>
      <c r="S110" s="179">
        <v>0</v>
      </c>
      <c r="T110" s="138">
        <f t="shared" si="17"/>
        <v>0</v>
      </c>
      <c r="U110" s="138">
        <f t="shared" si="17"/>
        <v>0</v>
      </c>
      <c r="V110" s="138">
        <f t="shared" si="17"/>
        <v>0</v>
      </c>
      <c r="W110" s="138">
        <f t="shared" si="17"/>
        <v>0</v>
      </c>
      <c r="X110" s="79"/>
      <c r="Y110" s="76">
        <f>+G110*tab!$D$57</f>
        <v>0</v>
      </c>
      <c r="Z110" s="76">
        <f>+H110*tab!$E$57</f>
        <v>0</v>
      </c>
      <c r="AA110" s="76">
        <f>+I110*tab!$E$57</f>
        <v>0</v>
      </c>
      <c r="AB110" s="76">
        <f>+J110*tab!$E$57</f>
        <v>0</v>
      </c>
      <c r="AC110" s="76">
        <f>+K110*tab!$E$57</f>
        <v>0</v>
      </c>
      <c r="AD110" s="79"/>
      <c r="AE110" s="75">
        <v>0</v>
      </c>
      <c r="AF110" s="179">
        <f t="shared" si="3"/>
        <v>0</v>
      </c>
      <c r="AG110" s="138">
        <f t="shared" si="18"/>
        <v>0</v>
      </c>
      <c r="AH110" s="138">
        <f t="shared" si="18"/>
        <v>0</v>
      </c>
      <c r="AI110" s="138">
        <f t="shared" si="18"/>
        <v>0</v>
      </c>
      <c r="AJ110" s="100"/>
      <c r="AK110" s="151"/>
    </row>
    <row r="111" spans="2:37" s="131" customFormat="1" x14ac:dyDescent="0.2">
      <c r="B111" s="150"/>
      <c r="C111" s="171"/>
      <c r="D111" s="58">
        <v>99</v>
      </c>
      <c r="E111" s="176" t="s">
        <v>544</v>
      </c>
      <c r="F111" s="177" t="s">
        <v>440</v>
      </c>
      <c r="G111" s="178">
        <v>0</v>
      </c>
      <c r="H111" s="178">
        <f t="shared" si="16"/>
        <v>0</v>
      </c>
      <c r="I111" s="137">
        <f t="shared" si="16"/>
        <v>0</v>
      </c>
      <c r="J111" s="137">
        <f t="shared" si="16"/>
        <v>0</v>
      </c>
      <c r="K111" s="137">
        <f t="shared" si="16"/>
        <v>0</v>
      </c>
      <c r="L111" s="79"/>
      <c r="M111" s="76">
        <f>ROUND(G111*tab!$D$38,2)</f>
        <v>0</v>
      </c>
      <c r="N111" s="76">
        <f>ROUND(H111*tab!$D$38,2)</f>
        <v>0</v>
      </c>
      <c r="O111" s="76">
        <f>ROUND(I111*tab!$D$38,2)</f>
        <v>0</v>
      </c>
      <c r="P111" s="76">
        <f>ROUND(J111*tab!$D$38,2)</f>
        <v>0</v>
      </c>
      <c r="Q111" s="76">
        <f>ROUND(K111*tab!$D$38,2)</f>
        <v>0</v>
      </c>
      <c r="R111" s="79"/>
      <c r="S111" s="179">
        <v>0</v>
      </c>
      <c r="T111" s="138">
        <f t="shared" si="17"/>
        <v>0</v>
      </c>
      <c r="U111" s="138">
        <f t="shared" si="17"/>
        <v>0</v>
      </c>
      <c r="V111" s="138">
        <f t="shared" si="17"/>
        <v>0</v>
      </c>
      <c r="W111" s="138">
        <f t="shared" si="17"/>
        <v>0</v>
      </c>
      <c r="X111" s="79"/>
      <c r="Y111" s="76">
        <f>+G111*tab!$D$57</f>
        <v>0</v>
      </c>
      <c r="Z111" s="76">
        <f>+H111*tab!$E$57</f>
        <v>0</v>
      </c>
      <c r="AA111" s="76">
        <f>+I111*tab!$E$57</f>
        <v>0</v>
      </c>
      <c r="AB111" s="76">
        <f>+J111*tab!$E$57</f>
        <v>0</v>
      </c>
      <c r="AC111" s="76">
        <f>+K111*tab!$E$57</f>
        <v>0</v>
      </c>
      <c r="AD111" s="79"/>
      <c r="AE111" s="75">
        <v>0</v>
      </c>
      <c r="AF111" s="179">
        <f t="shared" si="3"/>
        <v>0</v>
      </c>
      <c r="AG111" s="138">
        <f t="shared" si="18"/>
        <v>0</v>
      </c>
      <c r="AH111" s="138">
        <f t="shared" si="18"/>
        <v>0</v>
      </c>
      <c r="AI111" s="138">
        <f t="shared" si="18"/>
        <v>0</v>
      </c>
      <c r="AJ111" s="100"/>
      <c r="AK111" s="151"/>
    </row>
    <row r="112" spans="2:37" s="131" customFormat="1" x14ac:dyDescent="0.2">
      <c r="B112" s="150"/>
      <c r="C112" s="171"/>
      <c r="D112" s="58">
        <v>100</v>
      </c>
      <c r="E112" s="176" t="s">
        <v>545</v>
      </c>
      <c r="F112" s="177" t="s">
        <v>440</v>
      </c>
      <c r="G112" s="178">
        <v>0</v>
      </c>
      <c r="H112" s="178">
        <f t="shared" si="16"/>
        <v>0</v>
      </c>
      <c r="I112" s="137">
        <f t="shared" si="16"/>
        <v>0</v>
      </c>
      <c r="J112" s="137">
        <f t="shared" si="16"/>
        <v>0</v>
      </c>
      <c r="K112" s="137">
        <f t="shared" si="16"/>
        <v>0</v>
      </c>
      <c r="L112" s="79"/>
      <c r="M112" s="76">
        <f>ROUND(G112*tab!$D$38,2)</f>
        <v>0</v>
      </c>
      <c r="N112" s="76">
        <f>ROUND(H112*tab!$D$38,2)</f>
        <v>0</v>
      </c>
      <c r="O112" s="76">
        <f>ROUND(I112*tab!$D$38,2)</f>
        <v>0</v>
      </c>
      <c r="P112" s="76">
        <f>ROUND(J112*tab!$D$38,2)</f>
        <v>0</v>
      </c>
      <c r="Q112" s="76">
        <f>ROUND(K112*tab!$D$38,2)</f>
        <v>0</v>
      </c>
      <c r="R112" s="79"/>
      <c r="S112" s="179">
        <v>0</v>
      </c>
      <c r="T112" s="138">
        <f t="shared" si="17"/>
        <v>0</v>
      </c>
      <c r="U112" s="138">
        <f t="shared" si="17"/>
        <v>0</v>
      </c>
      <c r="V112" s="138">
        <f t="shared" si="17"/>
        <v>0</v>
      </c>
      <c r="W112" s="138">
        <f t="shared" si="17"/>
        <v>0</v>
      </c>
      <c r="X112" s="79"/>
      <c r="Y112" s="76">
        <f>+G112*tab!$D$57</f>
        <v>0</v>
      </c>
      <c r="Z112" s="76">
        <f>+H112*tab!$E$57</f>
        <v>0</v>
      </c>
      <c r="AA112" s="76">
        <f>+I112*tab!$E$57</f>
        <v>0</v>
      </c>
      <c r="AB112" s="76">
        <f>+J112*tab!$E$57</f>
        <v>0</v>
      </c>
      <c r="AC112" s="76">
        <f>+K112*tab!$E$57</f>
        <v>0</v>
      </c>
      <c r="AD112" s="79"/>
      <c r="AE112" s="75">
        <v>0</v>
      </c>
      <c r="AF112" s="179">
        <f t="shared" si="3"/>
        <v>0</v>
      </c>
      <c r="AG112" s="138">
        <f t="shared" si="18"/>
        <v>0</v>
      </c>
      <c r="AH112" s="138">
        <f t="shared" si="18"/>
        <v>0</v>
      </c>
      <c r="AI112" s="138">
        <f t="shared" si="18"/>
        <v>0</v>
      </c>
      <c r="AJ112" s="100"/>
      <c r="AK112" s="151"/>
    </row>
    <row r="113" spans="2:37" s="131" customFormat="1" x14ac:dyDescent="0.2">
      <c r="B113" s="150"/>
      <c r="C113" s="171"/>
      <c r="D113" s="58">
        <v>101</v>
      </c>
      <c r="E113" s="176" t="s">
        <v>546</v>
      </c>
      <c r="F113" s="177" t="s">
        <v>440</v>
      </c>
      <c r="G113" s="178">
        <v>0</v>
      </c>
      <c r="H113" s="178">
        <f t="shared" ref="H113:K132" si="19">G113</f>
        <v>0</v>
      </c>
      <c r="I113" s="137">
        <f t="shared" si="19"/>
        <v>0</v>
      </c>
      <c r="J113" s="137">
        <f t="shared" si="19"/>
        <v>0</v>
      </c>
      <c r="K113" s="137">
        <f t="shared" si="19"/>
        <v>0</v>
      </c>
      <c r="L113" s="79"/>
      <c r="M113" s="76">
        <f>ROUND(G113*tab!$D$38,2)</f>
        <v>0</v>
      </c>
      <c r="N113" s="76">
        <f>ROUND(H113*tab!$D$38,2)</f>
        <v>0</v>
      </c>
      <c r="O113" s="76">
        <f>ROUND(I113*tab!$D$38,2)</f>
        <v>0</v>
      </c>
      <c r="P113" s="76">
        <f>ROUND(J113*tab!$D$38,2)</f>
        <v>0</v>
      </c>
      <c r="Q113" s="76">
        <f>ROUND(K113*tab!$D$38,2)</f>
        <v>0</v>
      </c>
      <c r="R113" s="79"/>
      <c r="S113" s="179">
        <v>0</v>
      </c>
      <c r="T113" s="138">
        <f t="shared" ref="T113:W132" si="20">S113</f>
        <v>0</v>
      </c>
      <c r="U113" s="138">
        <f t="shared" si="20"/>
        <v>0</v>
      </c>
      <c r="V113" s="138">
        <f t="shared" si="20"/>
        <v>0</v>
      </c>
      <c r="W113" s="138">
        <f t="shared" si="20"/>
        <v>0</v>
      </c>
      <c r="X113" s="79"/>
      <c r="Y113" s="76">
        <f>+G113*tab!$D$57</f>
        <v>0</v>
      </c>
      <c r="Z113" s="76">
        <f>+H113*tab!$E$57</f>
        <v>0</v>
      </c>
      <c r="AA113" s="76">
        <f>+I113*tab!$E$57</f>
        <v>0</v>
      </c>
      <c r="AB113" s="76">
        <f>+J113*tab!$E$57</f>
        <v>0</v>
      </c>
      <c r="AC113" s="76">
        <f>+K113*tab!$E$57</f>
        <v>0</v>
      </c>
      <c r="AD113" s="79"/>
      <c r="AE113" s="75">
        <v>0</v>
      </c>
      <c r="AF113" s="179">
        <f t="shared" si="3"/>
        <v>0</v>
      </c>
      <c r="AG113" s="138">
        <f t="shared" si="18"/>
        <v>0</v>
      </c>
      <c r="AH113" s="138">
        <f t="shared" si="18"/>
        <v>0</v>
      </c>
      <c r="AI113" s="138">
        <f t="shared" si="18"/>
        <v>0</v>
      </c>
      <c r="AJ113" s="100"/>
      <c r="AK113" s="151"/>
    </row>
    <row r="114" spans="2:37" s="131" customFormat="1" x14ac:dyDescent="0.2">
      <c r="B114" s="150"/>
      <c r="C114" s="171"/>
      <c r="D114" s="58">
        <v>102</v>
      </c>
      <c r="E114" s="176" t="s">
        <v>547</v>
      </c>
      <c r="F114" s="177" t="s">
        <v>440</v>
      </c>
      <c r="G114" s="178">
        <v>0</v>
      </c>
      <c r="H114" s="178">
        <f t="shared" si="19"/>
        <v>0</v>
      </c>
      <c r="I114" s="137">
        <f t="shared" si="19"/>
        <v>0</v>
      </c>
      <c r="J114" s="137">
        <f t="shared" si="19"/>
        <v>0</v>
      </c>
      <c r="K114" s="137">
        <f t="shared" si="19"/>
        <v>0</v>
      </c>
      <c r="L114" s="79"/>
      <c r="M114" s="76">
        <f>ROUND(G114*tab!$D$38,2)</f>
        <v>0</v>
      </c>
      <c r="N114" s="76">
        <f>ROUND(H114*tab!$D$38,2)</f>
        <v>0</v>
      </c>
      <c r="O114" s="76">
        <f>ROUND(I114*tab!$D$38,2)</f>
        <v>0</v>
      </c>
      <c r="P114" s="76">
        <f>ROUND(J114*tab!$D$38,2)</f>
        <v>0</v>
      </c>
      <c r="Q114" s="76">
        <f>ROUND(K114*tab!$D$38,2)</f>
        <v>0</v>
      </c>
      <c r="R114" s="79"/>
      <c r="S114" s="179">
        <v>0</v>
      </c>
      <c r="T114" s="138">
        <f t="shared" si="20"/>
        <v>0</v>
      </c>
      <c r="U114" s="138">
        <f t="shared" si="20"/>
        <v>0</v>
      </c>
      <c r="V114" s="138">
        <f t="shared" si="20"/>
        <v>0</v>
      </c>
      <c r="W114" s="138">
        <f t="shared" si="20"/>
        <v>0</v>
      </c>
      <c r="X114" s="79"/>
      <c r="Y114" s="76">
        <f>+G114*tab!$D$57</f>
        <v>0</v>
      </c>
      <c r="Z114" s="76">
        <f>+H114*tab!$E$57</f>
        <v>0</v>
      </c>
      <c r="AA114" s="76">
        <f>+I114*tab!$E$57</f>
        <v>0</v>
      </c>
      <c r="AB114" s="76">
        <f>+J114*tab!$E$57</f>
        <v>0</v>
      </c>
      <c r="AC114" s="76">
        <f>+K114*tab!$E$57</f>
        <v>0</v>
      </c>
      <c r="AD114" s="79"/>
      <c r="AE114" s="75">
        <v>0</v>
      </c>
      <c r="AF114" s="179">
        <f t="shared" si="3"/>
        <v>0</v>
      </c>
      <c r="AG114" s="138">
        <f t="shared" si="18"/>
        <v>0</v>
      </c>
      <c r="AH114" s="138">
        <f t="shared" si="18"/>
        <v>0</v>
      </c>
      <c r="AI114" s="138">
        <f t="shared" si="18"/>
        <v>0</v>
      </c>
      <c r="AJ114" s="100"/>
      <c r="AK114" s="151"/>
    </row>
    <row r="115" spans="2:37" s="131" customFormat="1" x14ac:dyDescent="0.2">
      <c r="B115" s="150"/>
      <c r="C115" s="171"/>
      <c r="D115" s="58">
        <v>103</v>
      </c>
      <c r="E115" s="176" t="s">
        <v>548</v>
      </c>
      <c r="F115" s="177" t="s">
        <v>440</v>
      </c>
      <c r="G115" s="178">
        <v>0</v>
      </c>
      <c r="H115" s="178">
        <f t="shared" si="19"/>
        <v>0</v>
      </c>
      <c r="I115" s="137">
        <f t="shared" si="19"/>
        <v>0</v>
      </c>
      <c r="J115" s="137">
        <f t="shared" si="19"/>
        <v>0</v>
      </c>
      <c r="K115" s="137">
        <f t="shared" si="19"/>
        <v>0</v>
      </c>
      <c r="L115" s="79"/>
      <c r="M115" s="76">
        <f>ROUND(G115*tab!$D$38,2)</f>
        <v>0</v>
      </c>
      <c r="N115" s="76">
        <f>ROUND(H115*tab!$D$38,2)</f>
        <v>0</v>
      </c>
      <c r="O115" s="76">
        <f>ROUND(I115*tab!$D$38,2)</f>
        <v>0</v>
      </c>
      <c r="P115" s="76">
        <f>ROUND(J115*tab!$D$38,2)</f>
        <v>0</v>
      </c>
      <c r="Q115" s="76">
        <f>ROUND(K115*tab!$D$38,2)</f>
        <v>0</v>
      </c>
      <c r="R115" s="79"/>
      <c r="S115" s="179">
        <v>0</v>
      </c>
      <c r="T115" s="138">
        <f t="shared" si="20"/>
        <v>0</v>
      </c>
      <c r="U115" s="138">
        <f t="shared" si="20"/>
        <v>0</v>
      </c>
      <c r="V115" s="138">
        <f t="shared" si="20"/>
        <v>0</v>
      </c>
      <c r="W115" s="138">
        <f t="shared" si="20"/>
        <v>0</v>
      </c>
      <c r="X115" s="79"/>
      <c r="Y115" s="76">
        <f>+G115*tab!$D$57</f>
        <v>0</v>
      </c>
      <c r="Z115" s="76">
        <f>+H115*tab!$E$57</f>
        <v>0</v>
      </c>
      <c r="AA115" s="76">
        <f>+I115*tab!$E$57</f>
        <v>0</v>
      </c>
      <c r="AB115" s="76">
        <f>+J115*tab!$E$57</f>
        <v>0</v>
      </c>
      <c r="AC115" s="76">
        <f>+K115*tab!$E$57</f>
        <v>0</v>
      </c>
      <c r="AD115" s="79"/>
      <c r="AE115" s="75">
        <v>0</v>
      </c>
      <c r="AF115" s="179">
        <f t="shared" si="3"/>
        <v>0</v>
      </c>
      <c r="AG115" s="138">
        <f t="shared" si="18"/>
        <v>0</v>
      </c>
      <c r="AH115" s="138">
        <f t="shared" si="18"/>
        <v>0</v>
      </c>
      <c r="AI115" s="138">
        <f t="shared" si="18"/>
        <v>0</v>
      </c>
      <c r="AJ115" s="100"/>
      <c r="AK115" s="151"/>
    </row>
    <row r="116" spans="2:37" s="131" customFormat="1" x14ac:dyDescent="0.2">
      <c r="B116" s="150"/>
      <c r="C116" s="171"/>
      <c r="D116" s="58">
        <v>104</v>
      </c>
      <c r="E116" s="176" t="s">
        <v>549</v>
      </c>
      <c r="F116" s="177" t="s">
        <v>440</v>
      </c>
      <c r="G116" s="178">
        <v>0</v>
      </c>
      <c r="H116" s="178">
        <f t="shared" si="19"/>
        <v>0</v>
      </c>
      <c r="I116" s="137">
        <f t="shared" si="19"/>
        <v>0</v>
      </c>
      <c r="J116" s="137">
        <f t="shared" si="19"/>
        <v>0</v>
      </c>
      <c r="K116" s="137">
        <f t="shared" si="19"/>
        <v>0</v>
      </c>
      <c r="L116" s="79"/>
      <c r="M116" s="76">
        <f>ROUND(G116*tab!$D$38,2)</f>
        <v>0</v>
      </c>
      <c r="N116" s="76">
        <f>ROUND(H116*tab!$D$38,2)</f>
        <v>0</v>
      </c>
      <c r="O116" s="76">
        <f>ROUND(I116*tab!$D$38,2)</f>
        <v>0</v>
      </c>
      <c r="P116" s="76">
        <f>ROUND(J116*tab!$D$38,2)</f>
        <v>0</v>
      </c>
      <c r="Q116" s="76">
        <f>ROUND(K116*tab!$D$38,2)</f>
        <v>0</v>
      </c>
      <c r="R116" s="79"/>
      <c r="S116" s="179">
        <v>0</v>
      </c>
      <c r="T116" s="138">
        <f t="shared" si="20"/>
        <v>0</v>
      </c>
      <c r="U116" s="138">
        <f t="shared" si="20"/>
        <v>0</v>
      </c>
      <c r="V116" s="138">
        <f t="shared" si="20"/>
        <v>0</v>
      </c>
      <c r="W116" s="138">
        <f t="shared" si="20"/>
        <v>0</v>
      </c>
      <c r="X116" s="79"/>
      <c r="Y116" s="76">
        <f>+G116*tab!$D$57</f>
        <v>0</v>
      </c>
      <c r="Z116" s="76">
        <f>+H116*tab!$E$57</f>
        <v>0</v>
      </c>
      <c r="AA116" s="76">
        <f>+I116*tab!$E$57</f>
        <v>0</v>
      </c>
      <c r="AB116" s="76">
        <f>+J116*tab!$E$57</f>
        <v>0</v>
      </c>
      <c r="AC116" s="76">
        <f>+K116*tab!$E$57</f>
        <v>0</v>
      </c>
      <c r="AD116" s="79"/>
      <c r="AE116" s="75">
        <v>0</v>
      </c>
      <c r="AF116" s="179">
        <f t="shared" si="3"/>
        <v>0</v>
      </c>
      <c r="AG116" s="138">
        <f t="shared" si="18"/>
        <v>0</v>
      </c>
      <c r="AH116" s="138">
        <f t="shared" si="18"/>
        <v>0</v>
      </c>
      <c r="AI116" s="138">
        <f t="shared" si="18"/>
        <v>0</v>
      </c>
      <c r="AJ116" s="100"/>
      <c r="AK116" s="151"/>
    </row>
    <row r="117" spans="2:37" s="131" customFormat="1" x14ac:dyDescent="0.2">
      <c r="B117" s="150"/>
      <c r="C117" s="171"/>
      <c r="D117" s="58">
        <v>105</v>
      </c>
      <c r="E117" s="176" t="s">
        <v>550</v>
      </c>
      <c r="F117" s="177" t="s">
        <v>440</v>
      </c>
      <c r="G117" s="178">
        <v>0</v>
      </c>
      <c r="H117" s="178">
        <f t="shared" si="19"/>
        <v>0</v>
      </c>
      <c r="I117" s="137">
        <f t="shared" si="19"/>
        <v>0</v>
      </c>
      <c r="J117" s="137">
        <f t="shared" si="19"/>
        <v>0</v>
      </c>
      <c r="K117" s="137">
        <f t="shared" si="19"/>
        <v>0</v>
      </c>
      <c r="L117" s="79"/>
      <c r="M117" s="76">
        <f>ROUND(G117*tab!$D$38,2)</f>
        <v>0</v>
      </c>
      <c r="N117" s="76">
        <f>ROUND(H117*tab!$D$38,2)</f>
        <v>0</v>
      </c>
      <c r="O117" s="76">
        <f>ROUND(I117*tab!$D$38,2)</f>
        <v>0</v>
      </c>
      <c r="P117" s="76">
        <f>ROUND(J117*tab!$D$38,2)</f>
        <v>0</v>
      </c>
      <c r="Q117" s="76">
        <f>ROUND(K117*tab!$D$38,2)</f>
        <v>0</v>
      </c>
      <c r="R117" s="79"/>
      <c r="S117" s="179">
        <v>0</v>
      </c>
      <c r="T117" s="138">
        <f t="shared" si="20"/>
        <v>0</v>
      </c>
      <c r="U117" s="138">
        <f t="shared" si="20"/>
        <v>0</v>
      </c>
      <c r="V117" s="138">
        <f t="shared" si="20"/>
        <v>0</v>
      </c>
      <c r="W117" s="138">
        <f t="shared" si="20"/>
        <v>0</v>
      </c>
      <c r="X117" s="79"/>
      <c r="Y117" s="76">
        <f>+G117*tab!$D$57</f>
        <v>0</v>
      </c>
      <c r="Z117" s="76">
        <f>+H117*tab!$E$57</f>
        <v>0</v>
      </c>
      <c r="AA117" s="76">
        <f>+I117*tab!$E$57</f>
        <v>0</v>
      </c>
      <c r="AB117" s="76">
        <f>+J117*tab!$E$57</f>
        <v>0</v>
      </c>
      <c r="AC117" s="76">
        <f>+K117*tab!$E$57</f>
        <v>0</v>
      </c>
      <c r="AD117" s="79"/>
      <c r="AE117" s="75">
        <v>0</v>
      </c>
      <c r="AF117" s="179">
        <f t="shared" si="3"/>
        <v>0</v>
      </c>
      <c r="AG117" s="138">
        <f t="shared" si="18"/>
        <v>0</v>
      </c>
      <c r="AH117" s="138">
        <f t="shared" si="18"/>
        <v>0</v>
      </c>
      <c r="AI117" s="138">
        <f t="shared" si="18"/>
        <v>0</v>
      </c>
      <c r="AJ117" s="100"/>
      <c r="AK117" s="151"/>
    </row>
    <row r="118" spans="2:37" s="131" customFormat="1" x14ac:dyDescent="0.2">
      <c r="B118" s="150"/>
      <c r="C118" s="171"/>
      <c r="D118" s="58">
        <v>106</v>
      </c>
      <c r="E118" s="176" t="s">
        <v>551</v>
      </c>
      <c r="F118" s="177" t="s">
        <v>440</v>
      </c>
      <c r="G118" s="178">
        <v>0</v>
      </c>
      <c r="H118" s="178">
        <f t="shared" si="19"/>
        <v>0</v>
      </c>
      <c r="I118" s="137">
        <f t="shared" si="19"/>
        <v>0</v>
      </c>
      <c r="J118" s="137">
        <f t="shared" si="19"/>
        <v>0</v>
      </c>
      <c r="K118" s="137">
        <f t="shared" si="19"/>
        <v>0</v>
      </c>
      <c r="L118" s="79"/>
      <c r="M118" s="76">
        <f>ROUND(G118*tab!$D$38,2)</f>
        <v>0</v>
      </c>
      <c r="N118" s="76">
        <f>ROUND(H118*tab!$D$38,2)</f>
        <v>0</v>
      </c>
      <c r="O118" s="76">
        <f>ROUND(I118*tab!$D$38,2)</f>
        <v>0</v>
      </c>
      <c r="P118" s="76">
        <f>ROUND(J118*tab!$D$38,2)</f>
        <v>0</v>
      </c>
      <c r="Q118" s="76">
        <f>ROUND(K118*tab!$D$38,2)</f>
        <v>0</v>
      </c>
      <c r="R118" s="79"/>
      <c r="S118" s="179">
        <v>0</v>
      </c>
      <c r="T118" s="138">
        <f t="shared" si="20"/>
        <v>0</v>
      </c>
      <c r="U118" s="138">
        <f t="shared" si="20"/>
        <v>0</v>
      </c>
      <c r="V118" s="138">
        <f t="shared" si="20"/>
        <v>0</v>
      </c>
      <c r="W118" s="138">
        <f t="shared" si="20"/>
        <v>0</v>
      </c>
      <c r="X118" s="79"/>
      <c r="Y118" s="76">
        <f>+G118*tab!$D$57</f>
        <v>0</v>
      </c>
      <c r="Z118" s="76">
        <f>+H118*tab!$E$57</f>
        <v>0</v>
      </c>
      <c r="AA118" s="76">
        <f>+I118*tab!$E$57</f>
        <v>0</v>
      </c>
      <c r="AB118" s="76">
        <f>+J118*tab!$E$57</f>
        <v>0</v>
      </c>
      <c r="AC118" s="76">
        <f>+K118*tab!$E$57</f>
        <v>0</v>
      </c>
      <c r="AD118" s="79"/>
      <c r="AE118" s="75">
        <v>0</v>
      </c>
      <c r="AF118" s="179">
        <f t="shared" si="3"/>
        <v>0</v>
      </c>
      <c r="AG118" s="138">
        <f t="shared" si="18"/>
        <v>0</v>
      </c>
      <c r="AH118" s="138">
        <f t="shared" si="18"/>
        <v>0</v>
      </c>
      <c r="AI118" s="138">
        <f t="shared" si="18"/>
        <v>0</v>
      </c>
      <c r="AJ118" s="100"/>
      <c r="AK118" s="151"/>
    </row>
    <row r="119" spans="2:37" s="131" customFormat="1" x14ac:dyDescent="0.2">
      <c r="B119" s="150"/>
      <c r="C119" s="171"/>
      <c r="D119" s="58">
        <v>107</v>
      </c>
      <c r="E119" s="176" t="s">
        <v>552</v>
      </c>
      <c r="F119" s="177" t="s">
        <v>440</v>
      </c>
      <c r="G119" s="178">
        <v>0</v>
      </c>
      <c r="H119" s="178">
        <f t="shared" si="19"/>
        <v>0</v>
      </c>
      <c r="I119" s="137">
        <f t="shared" si="19"/>
        <v>0</v>
      </c>
      <c r="J119" s="137">
        <f t="shared" si="19"/>
        <v>0</v>
      </c>
      <c r="K119" s="137">
        <f t="shared" si="19"/>
        <v>0</v>
      </c>
      <c r="L119" s="79"/>
      <c r="M119" s="76">
        <f>ROUND(G119*tab!$D$38,2)</f>
        <v>0</v>
      </c>
      <c r="N119" s="76">
        <f>ROUND(H119*tab!$D$38,2)</f>
        <v>0</v>
      </c>
      <c r="O119" s="76">
        <f>ROUND(I119*tab!$D$38,2)</f>
        <v>0</v>
      </c>
      <c r="P119" s="76">
        <f>ROUND(J119*tab!$D$38,2)</f>
        <v>0</v>
      </c>
      <c r="Q119" s="76">
        <f>ROUND(K119*tab!$D$38,2)</f>
        <v>0</v>
      </c>
      <c r="R119" s="79"/>
      <c r="S119" s="179">
        <v>0</v>
      </c>
      <c r="T119" s="138">
        <f t="shared" si="20"/>
        <v>0</v>
      </c>
      <c r="U119" s="138">
        <f t="shared" si="20"/>
        <v>0</v>
      </c>
      <c r="V119" s="138">
        <f t="shared" si="20"/>
        <v>0</v>
      </c>
      <c r="W119" s="138">
        <f t="shared" si="20"/>
        <v>0</v>
      </c>
      <c r="X119" s="79"/>
      <c r="Y119" s="76">
        <f>+G119*tab!$D$57</f>
        <v>0</v>
      </c>
      <c r="Z119" s="76">
        <f>+H119*tab!$E$57</f>
        <v>0</v>
      </c>
      <c r="AA119" s="76">
        <f>+I119*tab!$E$57</f>
        <v>0</v>
      </c>
      <c r="AB119" s="76">
        <f>+J119*tab!$E$57</f>
        <v>0</v>
      </c>
      <c r="AC119" s="76">
        <f>+K119*tab!$E$57</f>
        <v>0</v>
      </c>
      <c r="AD119" s="79"/>
      <c r="AE119" s="75">
        <v>0</v>
      </c>
      <c r="AF119" s="179">
        <f t="shared" si="3"/>
        <v>0</v>
      </c>
      <c r="AG119" s="138">
        <f t="shared" si="18"/>
        <v>0</v>
      </c>
      <c r="AH119" s="138">
        <f t="shared" si="18"/>
        <v>0</v>
      </c>
      <c r="AI119" s="138">
        <f t="shared" si="18"/>
        <v>0</v>
      </c>
      <c r="AJ119" s="100"/>
      <c r="AK119" s="151"/>
    </row>
    <row r="120" spans="2:37" s="131" customFormat="1" x14ac:dyDescent="0.2">
      <c r="B120" s="150"/>
      <c r="C120" s="171"/>
      <c r="D120" s="58">
        <v>108</v>
      </c>
      <c r="E120" s="176" t="s">
        <v>553</v>
      </c>
      <c r="F120" s="177" t="s">
        <v>440</v>
      </c>
      <c r="G120" s="178">
        <v>0</v>
      </c>
      <c r="H120" s="178">
        <f t="shared" si="19"/>
        <v>0</v>
      </c>
      <c r="I120" s="137">
        <f t="shared" si="19"/>
        <v>0</v>
      </c>
      <c r="J120" s="137">
        <f t="shared" si="19"/>
        <v>0</v>
      </c>
      <c r="K120" s="137">
        <f t="shared" si="19"/>
        <v>0</v>
      </c>
      <c r="L120" s="79"/>
      <c r="M120" s="76">
        <f>ROUND(G120*tab!$D$38,2)</f>
        <v>0</v>
      </c>
      <c r="N120" s="76">
        <f>ROUND(H120*tab!$D$38,2)</f>
        <v>0</v>
      </c>
      <c r="O120" s="76">
        <f>ROUND(I120*tab!$D$38,2)</f>
        <v>0</v>
      </c>
      <c r="P120" s="76">
        <f>ROUND(J120*tab!$D$38,2)</f>
        <v>0</v>
      </c>
      <c r="Q120" s="76">
        <f>ROUND(K120*tab!$D$38,2)</f>
        <v>0</v>
      </c>
      <c r="R120" s="79"/>
      <c r="S120" s="179">
        <v>0</v>
      </c>
      <c r="T120" s="138">
        <f t="shared" si="20"/>
        <v>0</v>
      </c>
      <c r="U120" s="138">
        <f t="shared" si="20"/>
        <v>0</v>
      </c>
      <c r="V120" s="138">
        <f t="shared" si="20"/>
        <v>0</v>
      </c>
      <c r="W120" s="138">
        <f t="shared" si="20"/>
        <v>0</v>
      </c>
      <c r="X120" s="79"/>
      <c r="Y120" s="76">
        <f>+G120*tab!$D$57</f>
        <v>0</v>
      </c>
      <c r="Z120" s="76">
        <f>+H120*tab!$E$57</f>
        <v>0</v>
      </c>
      <c r="AA120" s="76">
        <f>+I120*tab!$E$57</f>
        <v>0</v>
      </c>
      <c r="AB120" s="76">
        <f>+J120*tab!$E$57</f>
        <v>0</v>
      </c>
      <c r="AC120" s="76">
        <f>+K120*tab!$E$57</f>
        <v>0</v>
      </c>
      <c r="AD120" s="79"/>
      <c r="AE120" s="75">
        <v>0</v>
      </c>
      <c r="AF120" s="179">
        <f t="shared" si="3"/>
        <v>0</v>
      </c>
      <c r="AG120" s="138">
        <f t="shared" si="18"/>
        <v>0</v>
      </c>
      <c r="AH120" s="138">
        <f t="shared" si="18"/>
        <v>0</v>
      </c>
      <c r="AI120" s="138">
        <f t="shared" si="18"/>
        <v>0</v>
      </c>
      <c r="AJ120" s="100"/>
      <c r="AK120" s="151"/>
    </row>
    <row r="121" spans="2:37" s="131" customFormat="1" x14ac:dyDescent="0.2">
      <c r="B121" s="150"/>
      <c r="C121" s="171"/>
      <c r="D121" s="58">
        <v>109</v>
      </c>
      <c r="E121" s="176" t="s">
        <v>554</v>
      </c>
      <c r="F121" s="177" t="s">
        <v>440</v>
      </c>
      <c r="G121" s="178">
        <v>0</v>
      </c>
      <c r="H121" s="178">
        <f t="shared" si="19"/>
        <v>0</v>
      </c>
      <c r="I121" s="137">
        <f t="shared" si="19"/>
        <v>0</v>
      </c>
      <c r="J121" s="137">
        <f t="shared" si="19"/>
        <v>0</v>
      </c>
      <c r="K121" s="137">
        <f t="shared" si="19"/>
        <v>0</v>
      </c>
      <c r="L121" s="79"/>
      <c r="M121" s="76">
        <f>ROUND(G121*tab!$D$38,2)</f>
        <v>0</v>
      </c>
      <c r="N121" s="76">
        <f>ROUND(H121*tab!$D$38,2)</f>
        <v>0</v>
      </c>
      <c r="O121" s="76">
        <f>ROUND(I121*tab!$D$38,2)</f>
        <v>0</v>
      </c>
      <c r="P121" s="76">
        <f>ROUND(J121*tab!$D$38,2)</f>
        <v>0</v>
      </c>
      <c r="Q121" s="76">
        <f>ROUND(K121*tab!$D$38,2)</f>
        <v>0</v>
      </c>
      <c r="R121" s="79"/>
      <c r="S121" s="179">
        <v>0</v>
      </c>
      <c r="T121" s="138">
        <f t="shared" si="20"/>
        <v>0</v>
      </c>
      <c r="U121" s="138">
        <f t="shared" si="20"/>
        <v>0</v>
      </c>
      <c r="V121" s="138">
        <f t="shared" si="20"/>
        <v>0</v>
      </c>
      <c r="W121" s="138">
        <f t="shared" si="20"/>
        <v>0</v>
      </c>
      <c r="X121" s="79"/>
      <c r="Y121" s="76">
        <f>+G121*tab!$D$57</f>
        <v>0</v>
      </c>
      <c r="Z121" s="76">
        <f>+H121*tab!$E$57</f>
        <v>0</v>
      </c>
      <c r="AA121" s="76">
        <f>+I121*tab!$E$57</f>
        <v>0</v>
      </c>
      <c r="AB121" s="76">
        <f>+J121*tab!$E$57</f>
        <v>0</v>
      </c>
      <c r="AC121" s="76">
        <f>+K121*tab!$E$57</f>
        <v>0</v>
      </c>
      <c r="AD121" s="79"/>
      <c r="AE121" s="75">
        <v>0</v>
      </c>
      <c r="AF121" s="179">
        <f t="shared" si="3"/>
        <v>0</v>
      </c>
      <c r="AG121" s="138">
        <f t="shared" si="18"/>
        <v>0</v>
      </c>
      <c r="AH121" s="138">
        <f t="shared" si="18"/>
        <v>0</v>
      </c>
      <c r="AI121" s="138">
        <f t="shared" si="18"/>
        <v>0</v>
      </c>
      <c r="AJ121" s="100"/>
      <c r="AK121" s="151"/>
    </row>
    <row r="122" spans="2:37" s="131" customFormat="1" x14ac:dyDescent="0.2">
      <c r="B122" s="150"/>
      <c r="C122" s="171"/>
      <c r="D122" s="58">
        <v>110</v>
      </c>
      <c r="E122" s="176" t="s">
        <v>555</v>
      </c>
      <c r="F122" s="177" t="s">
        <v>440</v>
      </c>
      <c r="G122" s="178">
        <v>0</v>
      </c>
      <c r="H122" s="178">
        <f t="shared" si="19"/>
        <v>0</v>
      </c>
      <c r="I122" s="137">
        <f t="shared" si="19"/>
        <v>0</v>
      </c>
      <c r="J122" s="137">
        <f t="shared" si="19"/>
        <v>0</v>
      </c>
      <c r="K122" s="137">
        <f t="shared" si="19"/>
        <v>0</v>
      </c>
      <c r="L122" s="79"/>
      <c r="M122" s="76">
        <f>ROUND(G122*tab!$D$38,2)</f>
        <v>0</v>
      </c>
      <c r="N122" s="76">
        <f>ROUND(H122*tab!$D$38,2)</f>
        <v>0</v>
      </c>
      <c r="O122" s="76">
        <f>ROUND(I122*tab!$D$38,2)</f>
        <v>0</v>
      </c>
      <c r="P122" s="76">
        <f>ROUND(J122*tab!$D$38,2)</f>
        <v>0</v>
      </c>
      <c r="Q122" s="76">
        <f>ROUND(K122*tab!$D$38,2)</f>
        <v>0</v>
      </c>
      <c r="R122" s="79"/>
      <c r="S122" s="179">
        <v>0</v>
      </c>
      <c r="T122" s="138">
        <f t="shared" si="20"/>
        <v>0</v>
      </c>
      <c r="U122" s="138">
        <f t="shared" si="20"/>
        <v>0</v>
      </c>
      <c r="V122" s="138">
        <f t="shared" si="20"/>
        <v>0</v>
      </c>
      <c r="W122" s="138">
        <f t="shared" si="20"/>
        <v>0</v>
      </c>
      <c r="X122" s="79"/>
      <c r="Y122" s="76">
        <f>+G122*tab!$D$57</f>
        <v>0</v>
      </c>
      <c r="Z122" s="76">
        <f>+H122*tab!$E$57</f>
        <v>0</v>
      </c>
      <c r="AA122" s="76">
        <f>+I122*tab!$E$57</f>
        <v>0</v>
      </c>
      <c r="AB122" s="76">
        <f>+J122*tab!$E$57</f>
        <v>0</v>
      </c>
      <c r="AC122" s="76">
        <f>+K122*tab!$E$57</f>
        <v>0</v>
      </c>
      <c r="AD122" s="79"/>
      <c r="AE122" s="75">
        <v>0</v>
      </c>
      <c r="AF122" s="179">
        <f t="shared" si="3"/>
        <v>0</v>
      </c>
      <c r="AG122" s="138">
        <f t="shared" si="18"/>
        <v>0</v>
      </c>
      <c r="AH122" s="138">
        <f t="shared" si="18"/>
        <v>0</v>
      </c>
      <c r="AI122" s="138">
        <f t="shared" si="18"/>
        <v>0</v>
      </c>
      <c r="AJ122" s="100"/>
      <c r="AK122" s="151"/>
    </row>
    <row r="123" spans="2:37" s="131" customFormat="1" x14ac:dyDescent="0.2">
      <c r="B123" s="150"/>
      <c r="C123" s="171"/>
      <c r="D123" s="58">
        <v>111</v>
      </c>
      <c r="E123" s="176" t="s">
        <v>556</v>
      </c>
      <c r="F123" s="177" t="s">
        <v>440</v>
      </c>
      <c r="G123" s="178">
        <v>0</v>
      </c>
      <c r="H123" s="178">
        <f t="shared" si="19"/>
        <v>0</v>
      </c>
      <c r="I123" s="137">
        <f t="shared" si="19"/>
        <v>0</v>
      </c>
      <c r="J123" s="137">
        <f t="shared" si="19"/>
        <v>0</v>
      </c>
      <c r="K123" s="137">
        <f t="shared" si="19"/>
        <v>0</v>
      </c>
      <c r="L123" s="79"/>
      <c r="M123" s="76">
        <f>ROUND(G123*tab!$D$38,2)</f>
        <v>0</v>
      </c>
      <c r="N123" s="76">
        <f>ROUND(H123*tab!$D$38,2)</f>
        <v>0</v>
      </c>
      <c r="O123" s="76">
        <f>ROUND(I123*tab!$D$38,2)</f>
        <v>0</v>
      </c>
      <c r="P123" s="76">
        <f>ROUND(J123*tab!$D$38,2)</f>
        <v>0</v>
      </c>
      <c r="Q123" s="76">
        <f>ROUND(K123*tab!$D$38,2)</f>
        <v>0</v>
      </c>
      <c r="R123" s="79"/>
      <c r="S123" s="179">
        <v>0</v>
      </c>
      <c r="T123" s="138">
        <f t="shared" si="20"/>
        <v>0</v>
      </c>
      <c r="U123" s="138">
        <f t="shared" si="20"/>
        <v>0</v>
      </c>
      <c r="V123" s="138">
        <f t="shared" si="20"/>
        <v>0</v>
      </c>
      <c r="W123" s="138">
        <f t="shared" si="20"/>
        <v>0</v>
      </c>
      <c r="X123" s="79"/>
      <c r="Y123" s="76">
        <f>+G123*tab!$D$57</f>
        <v>0</v>
      </c>
      <c r="Z123" s="76">
        <f>+H123*tab!$E$57</f>
        <v>0</v>
      </c>
      <c r="AA123" s="76">
        <f>+I123*tab!$E$57</f>
        <v>0</v>
      </c>
      <c r="AB123" s="76">
        <f>+J123*tab!$E$57</f>
        <v>0</v>
      </c>
      <c r="AC123" s="76">
        <f>+K123*tab!$E$57</f>
        <v>0</v>
      </c>
      <c r="AD123" s="79"/>
      <c r="AE123" s="75">
        <v>0</v>
      </c>
      <c r="AF123" s="179">
        <f t="shared" si="3"/>
        <v>0</v>
      </c>
      <c r="AG123" s="138">
        <f t="shared" si="18"/>
        <v>0</v>
      </c>
      <c r="AH123" s="138">
        <f t="shared" si="18"/>
        <v>0</v>
      </c>
      <c r="AI123" s="138">
        <f t="shared" si="18"/>
        <v>0</v>
      </c>
      <c r="AJ123" s="100"/>
      <c r="AK123" s="151"/>
    </row>
    <row r="124" spans="2:37" s="131" customFormat="1" x14ac:dyDescent="0.2">
      <c r="B124" s="150"/>
      <c r="C124" s="171"/>
      <c r="D124" s="58">
        <v>112</v>
      </c>
      <c r="E124" s="176" t="s">
        <v>557</v>
      </c>
      <c r="F124" s="177" t="s">
        <v>440</v>
      </c>
      <c r="G124" s="178">
        <v>0</v>
      </c>
      <c r="H124" s="178">
        <f t="shared" si="19"/>
        <v>0</v>
      </c>
      <c r="I124" s="137">
        <f t="shared" si="19"/>
        <v>0</v>
      </c>
      <c r="J124" s="137">
        <f t="shared" si="19"/>
        <v>0</v>
      </c>
      <c r="K124" s="137">
        <f t="shared" si="19"/>
        <v>0</v>
      </c>
      <c r="L124" s="79"/>
      <c r="M124" s="76">
        <f>ROUND(G124*tab!$D$38,2)</f>
        <v>0</v>
      </c>
      <c r="N124" s="76">
        <f>ROUND(H124*tab!$D$38,2)</f>
        <v>0</v>
      </c>
      <c r="O124" s="76">
        <f>ROUND(I124*tab!$D$38,2)</f>
        <v>0</v>
      </c>
      <c r="P124" s="76">
        <f>ROUND(J124*tab!$D$38,2)</f>
        <v>0</v>
      </c>
      <c r="Q124" s="76">
        <f>ROUND(K124*tab!$D$38,2)</f>
        <v>0</v>
      </c>
      <c r="R124" s="79"/>
      <c r="S124" s="179">
        <v>0</v>
      </c>
      <c r="T124" s="138">
        <f t="shared" si="20"/>
        <v>0</v>
      </c>
      <c r="U124" s="138">
        <f t="shared" si="20"/>
        <v>0</v>
      </c>
      <c r="V124" s="138">
        <f t="shared" si="20"/>
        <v>0</v>
      </c>
      <c r="W124" s="138">
        <f t="shared" si="20"/>
        <v>0</v>
      </c>
      <c r="X124" s="79"/>
      <c r="Y124" s="76">
        <f>+G124*tab!$D$57</f>
        <v>0</v>
      </c>
      <c r="Z124" s="76">
        <f>+H124*tab!$E$57</f>
        <v>0</v>
      </c>
      <c r="AA124" s="76">
        <f>+I124*tab!$E$57</f>
        <v>0</v>
      </c>
      <c r="AB124" s="76">
        <f>+J124*tab!$E$57</f>
        <v>0</v>
      </c>
      <c r="AC124" s="76">
        <f>+K124*tab!$E$57</f>
        <v>0</v>
      </c>
      <c r="AD124" s="79"/>
      <c r="AE124" s="75">
        <v>0</v>
      </c>
      <c r="AF124" s="179">
        <f t="shared" si="3"/>
        <v>0</v>
      </c>
      <c r="AG124" s="138">
        <f t="shared" si="18"/>
        <v>0</v>
      </c>
      <c r="AH124" s="138">
        <f t="shared" si="18"/>
        <v>0</v>
      </c>
      <c r="AI124" s="138">
        <f t="shared" si="18"/>
        <v>0</v>
      </c>
      <c r="AJ124" s="100"/>
      <c r="AK124" s="151"/>
    </row>
    <row r="125" spans="2:37" s="131" customFormat="1" x14ac:dyDescent="0.2">
      <c r="B125" s="150"/>
      <c r="C125" s="171"/>
      <c r="D125" s="58">
        <v>113</v>
      </c>
      <c r="E125" s="176" t="s">
        <v>558</v>
      </c>
      <c r="F125" s="177" t="s">
        <v>440</v>
      </c>
      <c r="G125" s="178">
        <v>0</v>
      </c>
      <c r="H125" s="178">
        <f t="shared" si="19"/>
        <v>0</v>
      </c>
      <c r="I125" s="137">
        <f t="shared" si="19"/>
        <v>0</v>
      </c>
      <c r="J125" s="137">
        <f t="shared" si="19"/>
        <v>0</v>
      </c>
      <c r="K125" s="137">
        <f t="shared" si="19"/>
        <v>0</v>
      </c>
      <c r="L125" s="79"/>
      <c r="M125" s="76">
        <f>ROUND(G125*tab!$D$38,2)</f>
        <v>0</v>
      </c>
      <c r="N125" s="76">
        <f>ROUND(H125*tab!$D$38,2)</f>
        <v>0</v>
      </c>
      <c r="O125" s="76">
        <f>ROUND(I125*tab!$D$38,2)</f>
        <v>0</v>
      </c>
      <c r="P125" s="76">
        <f>ROUND(J125*tab!$D$38,2)</f>
        <v>0</v>
      </c>
      <c r="Q125" s="76">
        <f>ROUND(K125*tab!$D$38,2)</f>
        <v>0</v>
      </c>
      <c r="R125" s="79"/>
      <c r="S125" s="179">
        <v>0</v>
      </c>
      <c r="T125" s="138">
        <f t="shared" si="20"/>
        <v>0</v>
      </c>
      <c r="U125" s="138">
        <f t="shared" si="20"/>
        <v>0</v>
      </c>
      <c r="V125" s="138">
        <f t="shared" si="20"/>
        <v>0</v>
      </c>
      <c r="W125" s="138">
        <f t="shared" si="20"/>
        <v>0</v>
      </c>
      <c r="X125" s="79"/>
      <c r="Y125" s="76">
        <f>+G125*tab!$D$57</f>
        <v>0</v>
      </c>
      <c r="Z125" s="76">
        <f>+H125*tab!$E$57</f>
        <v>0</v>
      </c>
      <c r="AA125" s="76">
        <f>+I125*tab!$E$57</f>
        <v>0</v>
      </c>
      <c r="AB125" s="76">
        <f>+J125*tab!$E$57</f>
        <v>0</v>
      </c>
      <c r="AC125" s="76">
        <f>+K125*tab!$E$57</f>
        <v>0</v>
      </c>
      <c r="AD125" s="79"/>
      <c r="AE125" s="75">
        <v>0</v>
      </c>
      <c r="AF125" s="179">
        <f t="shared" si="3"/>
        <v>0</v>
      </c>
      <c r="AG125" s="138">
        <f t="shared" si="18"/>
        <v>0</v>
      </c>
      <c r="AH125" s="138">
        <f t="shared" si="18"/>
        <v>0</v>
      </c>
      <c r="AI125" s="138">
        <f t="shared" si="18"/>
        <v>0</v>
      </c>
      <c r="AJ125" s="100"/>
      <c r="AK125" s="151"/>
    </row>
    <row r="126" spans="2:37" s="131" customFormat="1" x14ac:dyDescent="0.2">
      <c r="B126" s="150"/>
      <c r="C126" s="171"/>
      <c r="D126" s="58">
        <v>114</v>
      </c>
      <c r="E126" s="176" t="s">
        <v>559</v>
      </c>
      <c r="F126" s="177" t="s">
        <v>440</v>
      </c>
      <c r="G126" s="178">
        <v>0</v>
      </c>
      <c r="H126" s="178">
        <f t="shared" si="19"/>
        <v>0</v>
      </c>
      <c r="I126" s="137">
        <f t="shared" si="19"/>
        <v>0</v>
      </c>
      <c r="J126" s="137">
        <f t="shared" si="19"/>
        <v>0</v>
      </c>
      <c r="K126" s="137">
        <f t="shared" si="19"/>
        <v>0</v>
      </c>
      <c r="L126" s="79"/>
      <c r="M126" s="76">
        <f>ROUND(G126*tab!$D$38,2)</f>
        <v>0</v>
      </c>
      <c r="N126" s="76">
        <f>ROUND(H126*tab!$D$38,2)</f>
        <v>0</v>
      </c>
      <c r="O126" s="76">
        <f>ROUND(I126*tab!$D$38,2)</f>
        <v>0</v>
      </c>
      <c r="P126" s="76">
        <f>ROUND(J126*tab!$D$38,2)</f>
        <v>0</v>
      </c>
      <c r="Q126" s="76">
        <f>ROUND(K126*tab!$D$38,2)</f>
        <v>0</v>
      </c>
      <c r="R126" s="79"/>
      <c r="S126" s="179">
        <v>0</v>
      </c>
      <c r="T126" s="138">
        <f t="shared" si="20"/>
        <v>0</v>
      </c>
      <c r="U126" s="138">
        <f t="shared" si="20"/>
        <v>0</v>
      </c>
      <c r="V126" s="138">
        <f t="shared" si="20"/>
        <v>0</v>
      </c>
      <c r="W126" s="138">
        <f t="shared" si="20"/>
        <v>0</v>
      </c>
      <c r="X126" s="79"/>
      <c r="Y126" s="76">
        <f>+G126*tab!$D$57</f>
        <v>0</v>
      </c>
      <c r="Z126" s="76">
        <f>+H126*tab!$E$57</f>
        <v>0</v>
      </c>
      <c r="AA126" s="76">
        <f>+I126*tab!$E$57</f>
        <v>0</v>
      </c>
      <c r="AB126" s="76">
        <f>+J126*tab!$E$57</f>
        <v>0</v>
      </c>
      <c r="AC126" s="76">
        <f>+K126*tab!$E$57</f>
        <v>0</v>
      </c>
      <c r="AD126" s="79"/>
      <c r="AE126" s="75">
        <v>0</v>
      </c>
      <c r="AF126" s="179">
        <f t="shared" si="3"/>
        <v>0</v>
      </c>
      <c r="AG126" s="138">
        <f t="shared" ref="AG126:AI137" si="21">AF126</f>
        <v>0</v>
      </c>
      <c r="AH126" s="138">
        <f t="shared" si="21"/>
        <v>0</v>
      </c>
      <c r="AI126" s="138">
        <f t="shared" si="21"/>
        <v>0</v>
      </c>
      <c r="AJ126" s="100"/>
      <c r="AK126" s="151"/>
    </row>
    <row r="127" spans="2:37" s="131" customFormat="1" x14ac:dyDescent="0.2">
      <c r="B127" s="150"/>
      <c r="C127" s="171"/>
      <c r="D127" s="58">
        <v>115</v>
      </c>
      <c r="E127" s="176" t="s">
        <v>560</v>
      </c>
      <c r="F127" s="177" t="s">
        <v>440</v>
      </c>
      <c r="G127" s="178">
        <v>0</v>
      </c>
      <c r="H127" s="178">
        <f t="shared" si="19"/>
        <v>0</v>
      </c>
      <c r="I127" s="137">
        <f t="shared" si="19"/>
        <v>0</v>
      </c>
      <c r="J127" s="137">
        <f t="shared" si="19"/>
        <v>0</v>
      </c>
      <c r="K127" s="137">
        <f t="shared" si="19"/>
        <v>0</v>
      </c>
      <c r="L127" s="79"/>
      <c r="M127" s="76">
        <f>ROUND(G127*tab!$D$38,2)</f>
        <v>0</v>
      </c>
      <c r="N127" s="76">
        <f>ROUND(H127*tab!$D$38,2)</f>
        <v>0</v>
      </c>
      <c r="O127" s="76">
        <f>ROUND(I127*tab!$D$38,2)</f>
        <v>0</v>
      </c>
      <c r="P127" s="76">
        <f>ROUND(J127*tab!$D$38,2)</f>
        <v>0</v>
      </c>
      <c r="Q127" s="76">
        <f>ROUND(K127*tab!$D$38,2)</f>
        <v>0</v>
      </c>
      <c r="R127" s="79"/>
      <c r="S127" s="179">
        <v>0</v>
      </c>
      <c r="T127" s="138">
        <f t="shared" si="20"/>
        <v>0</v>
      </c>
      <c r="U127" s="138">
        <f t="shared" si="20"/>
        <v>0</v>
      </c>
      <c r="V127" s="138">
        <f t="shared" si="20"/>
        <v>0</v>
      </c>
      <c r="W127" s="138">
        <f t="shared" si="20"/>
        <v>0</v>
      </c>
      <c r="X127" s="79"/>
      <c r="Y127" s="76">
        <f>+G127*tab!$D$57</f>
        <v>0</v>
      </c>
      <c r="Z127" s="76">
        <f>+H127*tab!$E$57</f>
        <v>0</v>
      </c>
      <c r="AA127" s="76">
        <f>+I127*tab!$E$57</f>
        <v>0</v>
      </c>
      <c r="AB127" s="76">
        <f>+J127*tab!$E$57</f>
        <v>0</v>
      </c>
      <c r="AC127" s="76">
        <f>+K127*tab!$E$57</f>
        <v>0</v>
      </c>
      <c r="AD127" s="79"/>
      <c r="AE127" s="75">
        <v>0</v>
      </c>
      <c r="AF127" s="179">
        <f t="shared" si="3"/>
        <v>0</v>
      </c>
      <c r="AG127" s="138">
        <f t="shared" si="21"/>
        <v>0</v>
      </c>
      <c r="AH127" s="138">
        <f t="shared" si="21"/>
        <v>0</v>
      </c>
      <c r="AI127" s="138">
        <f t="shared" si="21"/>
        <v>0</v>
      </c>
      <c r="AJ127" s="100"/>
      <c r="AK127" s="151"/>
    </row>
    <row r="128" spans="2:37" s="131" customFormat="1" x14ac:dyDescent="0.2">
      <c r="B128" s="150"/>
      <c r="C128" s="171"/>
      <c r="D128" s="58">
        <v>116</v>
      </c>
      <c r="E128" s="176" t="s">
        <v>561</v>
      </c>
      <c r="F128" s="177" t="s">
        <v>440</v>
      </c>
      <c r="G128" s="178">
        <v>0</v>
      </c>
      <c r="H128" s="178">
        <f t="shared" si="19"/>
        <v>0</v>
      </c>
      <c r="I128" s="137">
        <f t="shared" si="19"/>
        <v>0</v>
      </c>
      <c r="J128" s="137">
        <f t="shared" si="19"/>
        <v>0</v>
      </c>
      <c r="K128" s="137">
        <f t="shared" si="19"/>
        <v>0</v>
      </c>
      <c r="L128" s="79"/>
      <c r="M128" s="76">
        <f>ROUND(G128*tab!$D$38,2)</f>
        <v>0</v>
      </c>
      <c r="N128" s="76">
        <f>ROUND(H128*tab!$D$38,2)</f>
        <v>0</v>
      </c>
      <c r="O128" s="76">
        <f>ROUND(I128*tab!$D$38,2)</f>
        <v>0</v>
      </c>
      <c r="P128" s="76">
        <f>ROUND(J128*tab!$D$38,2)</f>
        <v>0</v>
      </c>
      <c r="Q128" s="76">
        <f>ROUND(K128*tab!$D$38,2)</f>
        <v>0</v>
      </c>
      <c r="R128" s="79"/>
      <c r="S128" s="179">
        <v>0</v>
      </c>
      <c r="T128" s="138">
        <f t="shared" si="20"/>
        <v>0</v>
      </c>
      <c r="U128" s="138">
        <f t="shared" si="20"/>
        <v>0</v>
      </c>
      <c r="V128" s="138">
        <f t="shared" si="20"/>
        <v>0</v>
      </c>
      <c r="W128" s="138">
        <f t="shared" si="20"/>
        <v>0</v>
      </c>
      <c r="X128" s="79"/>
      <c r="Y128" s="76">
        <f>+G128*tab!$D$57</f>
        <v>0</v>
      </c>
      <c r="Z128" s="76">
        <f>+H128*tab!$E$57</f>
        <v>0</v>
      </c>
      <c r="AA128" s="76">
        <f>+I128*tab!$E$57</f>
        <v>0</v>
      </c>
      <c r="AB128" s="76">
        <f>+J128*tab!$E$57</f>
        <v>0</v>
      </c>
      <c r="AC128" s="76">
        <f>+K128*tab!$E$57</f>
        <v>0</v>
      </c>
      <c r="AD128" s="79"/>
      <c r="AE128" s="75">
        <v>0</v>
      </c>
      <c r="AF128" s="179">
        <f t="shared" ref="AF128:AF137" si="22">AE128*7/12</f>
        <v>0</v>
      </c>
      <c r="AG128" s="138">
        <f t="shared" si="21"/>
        <v>0</v>
      </c>
      <c r="AH128" s="138">
        <f t="shared" si="21"/>
        <v>0</v>
      </c>
      <c r="AI128" s="138">
        <f t="shared" si="21"/>
        <v>0</v>
      </c>
      <c r="AJ128" s="100"/>
      <c r="AK128" s="151"/>
    </row>
    <row r="129" spans="2:37" s="131" customFormat="1" x14ac:dyDescent="0.2">
      <c r="B129" s="150"/>
      <c r="C129" s="171"/>
      <c r="D129" s="58">
        <v>117</v>
      </c>
      <c r="E129" s="176" t="s">
        <v>562</v>
      </c>
      <c r="F129" s="177" t="s">
        <v>440</v>
      </c>
      <c r="G129" s="178">
        <v>0</v>
      </c>
      <c r="H129" s="178">
        <f t="shared" si="19"/>
        <v>0</v>
      </c>
      <c r="I129" s="137">
        <f t="shared" si="19"/>
        <v>0</v>
      </c>
      <c r="J129" s="137">
        <f t="shared" si="19"/>
        <v>0</v>
      </c>
      <c r="K129" s="137">
        <f t="shared" si="19"/>
        <v>0</v>
      </c>
      <c r="L129" s="79"/>
      <c r="M129" s="76">
        <f>ROUND(G129*tab!$D$38,2)</f>
        <v>0</v>
      </c>
      <c r="N129" s="76">
        <f>ROUND(H129*tab!$D$38,2)</f>
        <v>0</v>
      </c>
      <c r="O129" s="76">
        <f>ROUND(I129*tab!$D$38,2)</f>
        <v>0</v>
      </c>
      <c r="P129" s="76">
        <f>ROUND(J129*tab!$D$38,2)</f>
        <v>0</v>
      </c>
      <c r="Q129" s="76">
        <f>ROUND(K129*tab!$D$38,2)</f>
        <v>0</v>
      </c>
      <c r="R129" s="79"/>
      <c r="S129" s="179">
        <v>0</v>
      </c>
      <c r="T129" s="138">
        <f t="shared" si="20"/>
        <v>0</v>
      </c>
      <c r="U129" s="138">
        <f t="shared" si="20"/>
        <v>0</v>
      </c>
      <c r="V129" s="138">
        <f t="shared" si="20"/>
        <v>0</v>
      </c>
      <c r="W129" s="138">
        <f t="shared" si="20"/>
        <v>0</v>
      </c>
      <c r="X129" s="79"/>
      <c r="Y129" s="76">
        <f>+G129*tab!$D$57</f>
        <v>0</v>
      </c>
      <c r="Z129" s="76">
        <f>+H129*tab!$E$57</f>
        <v>0</v>
      </c>
      <c r="AA129" s="76">
        <f>+I129*tab!$E$57</f>
        <v>0</v>
      </c>
      <c r="AB129" s="76">
        <f>+J129*tab!$E$57</f>
        <v>0</v>
      </c>
      <c r="AC129" s="76">
        <f>+K129*tab!$E$57</f>
        <v>0</v>
      </c>
      <c r="AD129" s="79"/>
      <c r="AE129" s="75">
        <v>0</v>
      </c>
      <c r="AF129" s="179">
        <f t="shared" si="22"/>
        <v>0</v>
      </c>
      <c r="AG129" s="138">
        <f t="shared" si="21"/>
        <v>0</v>
      </c>
      <c r="AH129" s="138">
        <f t="shared" si="21"/>
        <v>0</v>
      </c>
      <c r="AI129" s="138">
        <f t="shared" si="21"/>
        <v>0</v>
      </c>
      <c r="AJ129" s="100"/>
      <c r="AK129" s="151"/>
    </row>
    <row r="130" spans="2:37" s="131" customFormat="1" x14ac:dyDescent="0.2">
      <c r="B130" s="150"/>
      <c r="C130" s="171"/>
      <c r="D130" s="58">
        <v>118</v>
      </c>
      <c r="E130" s="176" t="s">
        <v>563</v>
      </c>
      <c r="F130" s="177" t="s">
        <v>440</v>
      </c>
      <c r="G130" s="178">
        <v>0</v>
      </c>
      <c r="H130" s="178">
        <f t="shared" si="19"/>
        <v>0</v>
      </c>
      <c r="I130" s="137">
        <f t="shared" si="19"/>
        <v>0</v>
      </c>
      <c r="J130" s="137">
        <f t="shared" si="19"/>
        <v>0</v>
      </c>
      <c r="K130" s="137">
        <f t="shared" si="19"/>
        <v>0</v>
      </c>
      <c r="L130" s="79"/>
      <c r="M130" s="76">
        <f>ROUND(G130*tab!$D$38,2)</f>
        <v>0</v>
      </c>
      <c r="N130" s="76">
        <f>ROUND(H130*tab!$D$38,2)</f>
        <v>0</v>
      </c>
      <c r="O130" s="76">
        <f>ROUND(I130*tab!$D$38,2)</f>
        <v>0</v>
      </c>
      <c r="P130" s="76">
        <f>ROUND(J130*tab!$D$38,2)</f>
        <v>0</v>
      </c>
      <c r="Q130" s="76">
        <f>ROUND(K130*tab!$D$38,2)</f>
        <v>0</v>
      </c>
      <c r="R130" s="79"/>
      <c r="S130" s="179">
        <v>0</v>
      </c>
      <c r="T130" s="138">
        <f t="shared" si="20"/>
        <v>0</v>
      </c>
      <c r="U130" s="138">
        <f t="shared" si="20"/>
        <v>0</v>
      </c>
      <c r="V130" s="138">
        <f t="shared" si="20"/>
        <v>0</v>
      </c>
      <c r="W130" s="138">
        <f t="shared" si="20"/>
        <v>0</v>
      </c>
      <c r="X130" s="79"/>
      <c r="Y130" s="76">
        <f>+G130*tab!$D$57</f>
        <v>0</v>
      </c>
      <c r="Z130" s="76">
        <f>+H130*tab!$E$57</f>
        <v>0</v>
      </c>
      <c r="AA130" s="76">
        <f>+I130*tab!$E$57</f>
        <v>0</v>
      </c>
      <c r="AB130" s="76">
        <f>+J130*tab!$E$57</f>
        <v>0</v>
      </c>
      <c r="AC130" s="76">
        <f>+K130*tab!$E$57</f>
        <v>0</v>
      </c>
      <c r="AD130" s="79"/>
      <c r="AE130" s="75">
        <v>0</v>
      </c>
      <c r="AF130" s="179">
        <f t="shared" si="22"/>
        <v>0</v>
      </c>
      <c r="AG130" s="138">
        <f t="shared" si="21"/>
        <v>0</v>
      </c>
      <c r="AH130" s="138">
        <f t="shared" si="21"/>
        <v>0</v>
      </c>
      <c r="AI130" s="138">
        <f t="shared" si="21"/>
        <v>0</v>
      </c>
      <c r="AJ130" s="100"/>
      <c r="AK130" s="151"/>
    </row>
    <row r="131" spans="2:37" s="131" customFormat="1" x14ac:dyDescent="0.2">
      <c r="B131" s="150"/>
      <c r="C131" s="171"/>
      <c r="D131" s="58">
        <v>119</v>
      </c>
      <c r="E131" s="176" t="s">
        <v>564</v>
      </c>
      <c r="F131" s="177" t="s">
        <v>440</v>
      </c>
      <c r="G131" s="178">
        <v>0</v>
      </c>
      <c r="H131" s="178">
        <f t="shared" si="19"/>
        <v>0</v>
      </c>
      <c r="I131" s="137">
        <f t="shared" si="19"/>
        <v>0</v>
      </c>
      <c r="J131" s="137">
        <f t="shared" si="19"/>
        <v>0</v>
      </c>
      <c r="K131" s="137">
        <f t="shared" si="19"/>
        <v>0</v>
      </c>
      <c r="L131" s="79"/>
      <c r="M131" s="76">
        <f>ROUND(G131*tab!$D$38,2)</f>
        <v>0</v>
      </c>
      <c r="N131" s="76">
        <f>ROUND(H131*tab!$D$38,2)</f>
        <v>0</v>
      </c>
      <c r="O131" s="76">
        <f>ROUND(I131*tab!$D$38,2)</f>
        <v>0</v>
      </c>
      <c r="P131" s="76">
        <f>ROUND(J131*tab!$D$38,2)</f>
        <v>0</v>
      </c>
      <c r="Q131" s="76">
        <f>ROUND(K131*tab!$D$38,2)</f>
        <v>0</v>
      </c>
      <c r="R131" s="79"/>
      <c r="S131" s="179">
        <v>0</v>
      </c>
      <c r="T131" s="138">
        <f t="shared" si="20"/>
        <v>0</v>
      </c>
      <c r="U131" s="138">
        <f t="shared" si="20"/>
        <v>0</v>
      </c>
      <c r="V131" s="138">
        <f t="shared" si="20"/>
        <v>0</v>
      </c>
      <c r="W131" s="138">
        <f t="shared" si="20"/>
        <v>0</v>
      </c>
      <c r="X131" s="79"/>
      <c r="Y131" s="76">
        <f>+G131*tab!$D$57</f>
        <v>0</v>
      </c>
      <c r="Z131" s="76">
        <f>+H131*tab!$E$57</f>
        <v>0</v>
      </c>
      <c r="AA131" s="76">
        <f>+I131*tab!$E$57</f>
        <v>0</v>
      </c>
      <c r="AB131" s="76">
        <f>+J131*tab!$E$57</f>
        <v>0</v>
      </c>
      <c r="AC131" s="76">
        <f>+K131*tab!$E$57</f>
        <v>0</v>
      </c>
      <c r="AD131" s="79"/>
      <c r="AE131" s="75">
        <v>0</v>
      </c>
      <c r="AF131" s="179">
        <f t="shared" si="22"/>
        <v>0</v>
      </c>
      <c r="AG131" s="138">
        <f t="shared" si="21"/>
        <v>0</v>
      </c>
      <c r="AH131" s="138">
        <f t="shared" si="21"/>
        <v>0</v>
      </c>
      <c r="AI131" s="138">
        <f t="shared" si="21"/>
        <v>0</v>
      </c>
      <c r="AJ131" s="100"/>
      <c r="AK131" s="151"/>
    </row>
    <row r="132" spans="2:37" s="131" customFormat="1" x14ac:dyDescent="0.2">
      <c r="B132" s="150"/>
      <c r="C132" s="171"/>
      <c r="D132" s="58">
        <v>120</v>
      </c>
      <c r="E132" s="176" t="s">
        <v>565</v>
      </c>
      <c r="F132" s="177" t="s">
        <v>440</v>
      </c>
      <c r="G132" s="178">
        <v>0</v>
      </c>
      <c r="H132" s="178">
        <f t="shared" si="19"/>
        <v>0</v>
      </c>
      <c r="I132" s="137">
        <f t="shared" si="19"/>
        <v>0</v>
      </c>
      <c r="J132" s="137">
        <f t="shared" si="19"/>
        <v>0</v>
      </c>
      <c r="K132" s="137">
        <f t="shared" si="19"/>
        <v>0</v>
      </c>
      <c r="L132" s="79"/>
      <c r="M132" s="76">
        <f>ROUND(G132*tab!$D$38,2)</f>
        <v>0</v>
      </c>
      <c r="N132" s="76">
        <f>ROUND(H132*tab!$D$38,2)</f>
        <v>0</v>
      </c>
      <c r="O132" s="76">
        <f>ROUND(I132*tab!$D$38,2)</f>
        <v>0</v>
      </c>
      <c r="P132" s="76">
        <f>ROUND(J132*tab!$D$38,2)</f>
        <v>0</v>
      </c>
      <c r="Q132" s="76">
        <f>ROUND(K132*tab!$D$38,2)</f>
        <v>0</v>
      </c>
      <c r="R132" s="79"/>
      <c r="S132" s="179">
        <v>0</v>
      </c>
      <c r="T132" s="138">
        <f t="shared" si="20"/>
        <v>0</v>
      </c>
      <c r="U132" s="138">
        <f t="shared" si="20"/>
        <v>0</v>
      </c>
      <c r="V132" s="138">
        <f t="shared" si="20"/>
        <v>0</v>
      </c>
      <c r="W132" s="138">
        <f t="shared" si="20"/>
        <v>0</v>
      </c>
      <c r="X132" s="79"/>
      <c r="Y132" s="76">
        <f>+G132*tab!$D$57</f>
        <v>0</v>
      </c>
      <c r="Z132" s="76">
        <f>+H132*tab!$E$57</f>
        <v>0</v>
      </c>
      <c r="AA132" s="76">
        <f>+I132*tab!$E$57</f>
        <v>0</v>
      </c>
      <c r="AB132" s="76">
        <f>+J132*tab!$E$57</f>
        <v>0</v>
      </c>
      <c r="AC132" s="76">
        <f>+K132*tab!$E$57</f>
        <v>0</v>
      </c>
      <c r="AD132" s="79"/>
      <c r="AE132" s="75">
        <v>0</v>
      </c>
      <c r="AF132" s="179">
        <f t="shared" si="22"/>
        <v>0</v>
      </c>
      <c r="AG132" s="138">
        <f t="shared" si="21"/>
        <v>0</v>
      </c>
      <c r="AH132" s="138">
        <f t="shared" si="21"/>
        <v>0</v>
      </c>
      <c r="AI132" s="138">
        <f t="shared" si="21"/>
        <v>0</v>
      </c>
      <c r="AJ132" s="100"/>
      <c r="AK132" s="151"/>
    </row>
    <row r="133" spans="2:37" s="131" customFormat="1" x14ac:dyDescent="0.2">
      <c r="B133" s="150"/>
      <c r="C133" s="171"/>
      <c r="D133" s="58">
        <v>121</v>
      </c>
      <c r="E133" s="176" t="s">
        <v>566</v>
      </c>
      <c r="F133" s="177" t="s">
        <v>440</v>
      </c>
      <c r="G133" s="178">
        <v>0</v>
      </c>
      <c r="H133" s="178">
        <f t="shared" ref="H133:K137" si="23">G133</f>
        <v>0</v>
      </c>
      <c r="I133" s="137">
        <f t="shared" si="23"/>
        <v>0</v>
      </c>
      <c r="J133" s="137">
        <f t="shared" si="23"/>
        <v>0</v>
      </c>
      <c r="K133" s="137">
        <f t="shared" si="23"/>
        <v>0</v>
      </c>
      <c r="L133" s="79"/>
      <c r="M133" s="76">
        <f>ROUND(G133*tab!$D$38,2)</f>
        <v>0</v>
      </c>
      <c r="N133" s="76">
        <f>ROUND(H133*tab!$D$38,2)</f>
        <v>0</v>
      </c>
      <c r="O133" s="76">
        <f>ROUND(I133*tab!$D$38,2)</f>
        <v>0</v>
      </c>
      <c r="P133" s="76">
        <f>ROUND(J133*tab!$D$38,2)</f>
        <v>0</v>
      </c>
      <c r="Q133" s="76">
        <f>ROUND(K133*tab!$D$38,2)</f>
        <v>0</v>
      </c>
      <c r="R133" s="79"/>
      <c r="S133" s="179">
        <v>0</v>
      </c>
      <c r="T133" s="138">
        <f t="shared" ref="T133:W137" si="24">S133</f>
        <v>0</v>
      </c>
      <c r="U133" s="138">
        <f t="shared" si="24"/>
        <v>0</v>
      </c>
      <c r="V133" s="138">
        <f t="shared" si="24"/>
        <v>0</v>
      </c>
      <c r="W133" s="138">
        <f t="shared" si="24"/>
        <v>0</v>
      </c>
      <c r="X133" s="79"/>
      <c r="Y133" s="76">
        <f>+G133*tab!$D$57</f>
        <v>0</v>
      </c>
      <c r="Z133" s="76">
        <f>+H133*tab!$E$57</f>
        <v>0</v>
      </c>
      <c r="AA133" s="76">
        <f>+I133*tab!$E$57</f>
        <v>0</v>
      </c>
      <c r="AB133" s="76">
        <f>+J133*tab!$E$57</f>
        <v>0</v>
      </c>
      <c r="AC133" s="76">
        <f>+K133*tab!$E$57</f>
        <v>0</v>
      </c>
      <c r="AD133" s="79"/>
      <c r="AE133" s="75">
        <v>0</v>
      </c>
      <c r="AF133" s="179">
        <f t="shared" si="22"/>
        <v>0</v>
      </c>
      <c r="AG133" s="138">
        <f t="shared" si="21"/>
        <v>0</v>
      </c>
      <c r="AH133" s="138">
        <f t="shared" si="21"/>
        <v>0</v>
      </c>
      <c r="AI133" s="138">
        <f t="shared" si="21"/>
        <v>0</v>
      </c>
      <c r="AJ133" s="100"/>
      <c r="AK133" s="151"/>
    </row>
    <row r="134" spans="2:37" s="131" customFormat="1" x14ac:dyDescent="0.2">
      <c r="B134" s="150"/>
      <c r="C134" s="171"/>
      <c r="D134" s="58">
        <v>122</v>
      </c>
      <c r="E134" s="176" t="s">
        <v>567</v>
      </c>
      <c r="F134" s="177" t="s">
        <v>440</v>
      </c>
      <c r="G134" s="178">
        <v>0</v>
      </c>
      <c r="H134" s="178">
        <f t="shared" si="23"/>
        <v>0</v>
      </c>
      <c r="I134" s="137">
        <f t="shared" si="23"/>
        <v>0</v>
      </c>
      <c r="J134" s="137">
        <f t="shared" si="23"/>
        <v>0</v>
      </c>
      <c r="K134" s="137">
        <f t="shared" si="23"/>
        <v>0</v>
      </c>
      <c r="L134" s="79"/>
      <c r="M134" s="76">
        <f>ROUND(G134*tab!$D$38,2)</f>
        <v>0</v>
      </c>
      <c r="N134" s="76">
        <f>ROUND(H134*tab!$D$38,2)</f>
        <v>0</v>
      </c>
      <c r="O134" s="76">
        <f>ROUND(I134*tab!$D$38,2)</f>
        <v>0</v>
      </c>
      <c r="P134" s="76">
        <f>ROUND(J134*tab!$D$38,2)</f>
        <v>0</v>
      </c>
      <c r="Q134" s="76">
        <f>ROUND(K134*tab!$D$38,2)</f>
        <v>0</v>
      </c>
      <c r="R134" s="79"/>
      <c r="S134" s="179">
        <v>0</v>
      </c>
      <c r="T134" s="138">
        <f t="shared" si="24"/>
        <v>0</v>
      </c>
      <c r="U134" s="138">
        <f t="shared" si="24"/>
        <v>0</v>
      </c>
      <c r="V134" s="138">
        <f t="shared" si="24"/>
        <v>0</v>
      </c>
      <c r="W134" s="138">
        <f t="shared" si="24"/>
        <v>0</v>
      </c>
      <c r="X134" s="79"/>
      <c r="Y134" s="76">
        <f>+G134*tab!$D$57</f>
        <v>0</v>
      </c>
      <c r="Z134" s="76">
        <f>+H134*tab!$E$57</f>
        <v>0</v>
      </c>
      <c r="AA134" s="76">
        <f>+I134*tab!$E$57</f>
        <v>0</v>
      </c>
      <c r="AB134" s="76">
        <f>+J134*tab!$E$57</f>
        <v>0</v>
      </c>
      <c r="AC134" s="76">
        <f>+K134*tab!$E$57</f>
        <v>0</v>
      </c>
      <c r="AD134" s="79"/>
      <c r="AE134" s="75">
        <v>0</v>
      </c>
      <c r="AF134" s="179">
        <f t="shared" si="22"/>
        <v>0</v>
      </c>
      <c r="AG134" s="138">
        <f t="shared" si="21"/>
        <v>0</v>
      </c>
      <c r="AH134" s="138">
        <f t="shared" si="21"/>
        <v>0</v>
      </c>
      <c r="AI134" s="138">
        <f t="shared" si="21"/>
        <v>0</v>
      </c>
      <c r="AJ134" s="100"/>
      <c r="AK134" s="151"/>
    </row>
    <row r="135" spans="2:37" s="131" customFormat="1" x14ac:dyDescent="0.2">
      <c r="B135" s="150"/>
      <c r="C135" s="171"/>
      <c r="D135" s="58">
        <v>123</v>
      </c>
      <c r="E135" s="176" t="s">
        <v>568</v>
      </c>
      <c r="F135" s="177" t="s">
        <v>440</v>
      </c>
      <c r="G135" s="178">
        <v>0</v>
      </c>
      <c r="H135" s="178">
        <f t="shared" si="23"/>
        <v>0</v>
      </c>
      <c r="I135" s="137">
        <f t="shared" si="23"/>
        <v>0</v>
      </c>
      <c r="J135" s="137">
        <f t="shared" si="23"/>
        <v>0</v>
      </c>
      <c r="K135" s="137">
        <f t="shared" si="23"/>
        <v>0</v>
      </c>
      <c r="L135" s="79"/>
      <c r="M135" s="76">
        <f>ROUND(G135*tab!$D$38,2)</f>
        <v>0</v>
      </c>
      <c r="N135" s="76">
        <f>ROUND(H135*tab!$D$38,2)</f>
        <v>0</v>
      </c>
      <c r="O135" s="76">
        <f>ROUND(I135*tab!$D$38,2)</f>
        <v>0</v>
      </c>
      <c r="P135" s="76">
        <f>ROUND(J135*tab!$D$38,2)</f>
        <v>0</v>
      </c>
      <c r="Q135" s="76">
        <f>ROUND(K135*tab!$D$38,2)</f>
        <v>0</v>
      </c>
      <c r="R135" s="79"/>
      <c r="S135" s="179">
        <v>0</v>
      </c>
      <c r="T135" s="138">
        <f t="shared" si="24"/>
        <v>0</v>
      </c>
      <c r="U135" s="138">
        <f t="shared" si="24"/>
        <v>0</v>
      </c>
      <c r="V135" s="138">
        <f t="shared" si="24"/>
        <v>0</v>
      </c>
      <c r="W135" s="138">
        <f t="shared" si="24"/>
        <v>0</v>
      </c>
      <c r="X135" s="79"/>
      <c r="Y135" s="76">
        <f>+G135*tab!$D$57</f>
        <v>0</v>
      </c>
      <c r="Z135" s="76">
        <f>+H135*tab!$E$57</f>
        <v>0</v>
      </c>
      <c r="AA135" s="76">
        <f>+I135*tab!$E$57</f>
        <v>0</v>
      </c>
      <c r="AB135" s="76">
        <f>+J135*tab!$E$57</f>
        <v>0</v>
      </c>
      <c r="AC135" s="76">
        <f>+K135*tab!$E$57</f>
        <v>0</v>
      </c>
      <c r="AD135" s="79"/>
      <c r="AE135" s="75">
        <v>0</v>
      </c>
      <c r="AF135" s="179">
        <f t="shared" si="22"/>
        <v>0</v>
      </c>
      <c r="AG135" s="138">
        <f t="shared" si="21"/>
        <v>0</v>
      </c>
      <c r="AH135" s="138">
        <f t="shared" si="21"/>
        <v>0</v>
      </c>
      <c r="AI135" s="138">
        <f t="shared" si="21"/>
        <v>0</v>
      </c>
      <c r="AJ135" s="100"/>
      <c r="AK135" s="151"/>
    </row>
    <row r="136" spans="2:37" s="131" customFormat="1" x14ac:dyDescent="0.2">
      <c r="B136" s="150"/>
      <c r="C136" s="171"/>
      <c r="D136" s="58">
        <v>124</v>
      </c>
      <c r="E136" s="176" t="s">
        <v>569</v>
      </c>
      <c r="F136" s="177" t="s">
        <v>440</v>
      </c>
      <c r="G136" s="178">
        <v>0</v>
      </c>
      <c r="H136" s="178">
        <f t="shared" si="23"/>
        <v>0</v>
      </c>
      <c r="I136" s="137">
        <f t="shared" si="23"/>
        <v>0</v>
      </c>
      <c r="J136" s="137">
        <f t="shared" si="23"/>
        <v>0</v>
      </c>
      <c r="K136" s="137">
        <f t="shared" si="23"/>
        <v>0</v>
      </c>
      <c r="L136" s="79"/>
      <c r="M136" s="76">
        <f>ROUND(G136*tab!$D$38,2)</f>
        <v>0</v>
      </c>
      <c r="N136" s="76">
        <f>ROUND(H136*tab!$D$38,2)</f>
        <v>0</v>
      </c>
      <c r="O136" s="76">
        <f>ROUND(I136*tab!$D$38,2)</f>
        <v>0</v>
      </c>
      <c r="P136" s="76">
        <f>ROUND(J136*tab!$D$38,2)</f>
        <v>0</v>
      </c>
      <c r="Q136" s="76">
        <f>ROUND(K136*tab!$D$38,2)</f>
        <v>0</v>
      </c>
      <c r="R136" s="79"/>
      <c r="S136" s="179">
        <v>0</v>
      </c>
      <c r="T136" s="138">
        <f t="shared" si="24"/>
        <v>0</v>
      </c>
      <c r="U136" s="138">
        <f t="shared" si="24"/>
        <v>0</v>
      </c>
      <c r="V136" s="138">
        <f t="shared" si="24"/>
        <v>0</v>
      </c>
      <c r="W136" s="138">
        <f t="shared" si="24"/>
        <v>0</v>
      </c>
      <c r="X136" s="79"/>
      <c r="Y136" s="76">
        <f>+G136*tab!$D$57</f>
        <v>0</v>
      </c>
      <c r="Z136" s="76">
        <f>+H136*tab!$E$57</f>
        <v>0</v>
      </c>
      <c r="AA136" s="76">
        <f>+I136*tab!$E$57</f>
        <v>0</v>
      </c>
      <c r="AB136" s="76">
        <f>+J136*tab!$E$57</f>
        <v>0</v>
      </c>
      <c r="AC136" s="76">
        <f>+K136*tab!$E$57</f>
        <v>0</v>
      </c>
      <c r="AD136" s="79"/>
      <c r="AE136" s="75">
        <v>0</v>
      </c>
      <c r="AF136" s="179">
        <f t="shared" si="22"/>
        <v>0</v>
      </c>
      <c r="AG136" s="138">
        <f t="shared" si="21"/>
        <v>0</v>
      </c>
      <c r="AH136" s="138">
        <f t="shared" si="21"/>
        <v>0</v>
      </c>
      <c r="AI136" s="138">
        <f t="shared" si="21"/>
        <v>0</v>
      </c>
      <c r="AJ136" s="100"/>
      <c r="AK136" s="151"/>
    </row>
    <row r="137" spans="2:37" s="131" customFormat="1" x14ac:dyDescent="0.2">
      <c r="B137" s="150"/>
      <c r="C137" s="171"/>
      <c r="D137" s="58">
        <v>125</v>
      </c>
      <c r="E137" s="176" t="s">
        <v>570</v>
      </c>
      <c r="F137" s="177" t="s">
        <v>440</v>
      </c>
      <c r="G137" s="178">
        <v>0</v>
      </c>
      <c r="H137" s="178">
        <f t="shared" si="23"/>
        <v>0</v>
      </c>
      <c r="I137" s="137">
        <f t="shared" si="23"/>
        <v>0</v>
      </c>
      <c r="J137" s="137">
        <f t="shared" si="23"/>
        <v>0</v>
      </c>
      <c r="K137" s="137">
        <f t="shared" si="23"/>
        <v>0</v>
      </c>
      <c r="L137" s="79"/>
      <c r="M137" s="76">
        <f>ROUND(G137*tab!$D$38,2)</f>
        <v>0</v>
      </c>
      <c r="N137" s="76">
        <f>ROUND(H137*tab!$D$38,2)</f>
        <v>0</v>
      </c>
      <c r="O137" s="76">
        <f>ROUND(I137*tab!$D$38,2)</f>
        <v>0</v>
      </c>
      <c r="P137" s="76">
        <f>ROUND(J137*tab!$D$38,2)</f>
        <v>0</v>
      </c>
      <c r="Q137" s="76">
        <f>ROUND(K137*tab!$D$38,2)</f>
        <v>0</v>
      </c>
      <c r="R137" s="79"/>
      <c r="S137" s="179">
        <v>0</v>
      </c>
      <c r="T137" s="138">
        <f t="shared" si="24"/>
        <v>0</v>
      </c>
      <c r="U137" s="138">
        <f t="shared" si="24"/>
        <v>0</v>
      </c>
      <c r="V137" s="138">
        <f t="shared" si="24"/>
        <v>0</v>
      </c>
      <c r="W137" s="138">
        <f t="shared" si="24"/>
        <v>0</v>
      </c>
      <c r="X137" s="79"/>
      <c r="Y137" s="76">
        <f>+G137*tab!$D$57</f>
        <v>0</v>
      </c>
      <c r="Z137" s="76">
        <f>+H137*tab!$E$57</f>
        <v>0</v>
      </c>
      <c r="AA137" s="76">
        <f>+I137*tab!$E$57</f>
        <v>0</v>
      </c>
      <c r="AB137" s="76">
        <f>+J137*tab!$E$57</f>
        <v>0</v>
      </c>
      <c r="AC137" s="76">
        <f>+K137*tab!$E$57</f>
        <v>0</v>
      </c>
      <c r="AD137" s="79"/>
      <c r="AE137" s="75">
        <v>0</v>
      </c>
      <c r="AF137" s="179">
        <f t="shared" si="22"/>
        <v>0</v>
      </c>
      <c r="AG137" s="138">
        <f t="shared" si="21"/>
        <v>0</v>
      </c>
      <c r="AH137" s="138">
        <f>AG137</f>
        <v>0</v>
      </c>
      <c r="AI137" s="138">
        <f>AH137</f>
        <v>0</v>
      </c>
      <c r="AJ137" s="100"/>
      <c r="AK137" s="151"/>
    </row>
    <row r="138" spans="2:37" s="136" customFormat="1" x14ac:dyDescent="0.2">
      <c r="B138" s="34"/>
      <c r="C138" s="43"/>
      <c r="D138" s="101"/>
      <c r="E138" s="101"/>
      <c r="F138" s="172" t="s">
        <v>147</v>
      </c>
      <c r="G138" s="54">
        <f>SUM(G13:G137)</f>
        <v>100</v>
      </c>
      <c r="H138" s="54">
        <f>SUM(H13:H137)</f>
        <v>100</v>
      </c>
      <c r="I138" s="54">
        <f>SUM(I13:I137)</f>
        <v>100</v>
      </c>
      <c r="J138" s="54">
        <f>SUM(J13:J137)</f>
        <v>100</v>
      </c>
      <c r="K138" s="54">
        <f>SUM(K13:K137)</f>
        <v>100</v>
      </c>
      <c r="L138" s="74"/>
      <c r="M138" s="106">
        <f>ROUND(SUM(M13:M137),0)</f>
        <v>17481</v>
      </c>
      <c r="N138" s="106">
        <f>ROUND(SUM(N13:N137),0)</f>
        <v>17481</v>
      </c>
      <c r="O138" s="106">
        <f>ROUND(SUM(O13:O137),0)</f>
        <v>17481</v>
      </c>
      <c r="P138" s="106">
        <f>ROUND(SUM(P13:P137),0)</f>
        <v>17481</v>
      </c>
      <c r="Q138" s="106">
        <f>ROUND(SUM(Q13:Q137),0)</f>
        <v>17481</v>
      </c>
      <c r="R138" s="74"/>
      <c r="S138" s="117">
        <f>SUM(S13:S137)</f>
        <v>0</v>
      </c>
      <c r="T138" s="117">
        <f>SUM(T13:T137)</f>
        <v>0</v>
      </c>
      <c r="U138" s="117">
        <f>SUM(U13:U137)</f>
        <v>0</v>
      </c>
      <c r="V138" s="117">
        <f>SUM(V13:V137)</f>
        <v>0</v>
      </c>
      <c r="W138" s="117">
        <f>SUM(W13:W137)</f>
        <v>0</v>
      </c>
      <c r="X138" s="74"/>
      <c r="Y138" s="106">
        <f>SUM(Y13:Y137)</f>
        <v>761</v>
      </c>
      <c r="Z138" s="106">
        <f>SUM(Z13:Z137)</f>
        <v>772.41499999999996</v>
      </c>
      <c r="AA138" s="106">
        <f>SUM(AA13:AA137)</f>
        <v>772.41499999999996</v>
      </c>
      <c r="AB138" s="106">
        <f>SUM(AB13:AB137)</f>
        <v>772.41499999999996</v>
      </c>
      <c r="AC138" s="106">
        <f>SUM(AC13:AC137)</f>
        <v>772.41499999999996</v>
      </c>
      <c r="AD138" s="74"/>
      <c r="AE138" s="106">
        <f>SUM(AE13:AE137)</f>
        <v>0</v>
      </c>
      <c r="AF138" s="106">
        <f>SUM(AF13:AF137)</f>
        <v>0</v>
      </c>
      <c r="AG138" s="106">
        <f>SUM(AG13:AG137)</f>
        <v>0</v>
      </c>
      <c r="AH138" s="106">
        <f>SUM(AH13:AH137)</f>
        <v>0</v>
      </c>
      <c r="AI138" s="106">
        <f>SUM(AI13:AI137)</f>
        <v>0</v>
      </c>
      <c r="AJ138" s="44"/>
      <c r="AK138" s="35"/>
    </row>
    <row r="139" spans="2:37" x14ac:dyDescent="0.2">
      <c r="B139" s="84"/>
      <c r="C139" s="89"/>
      <c r="D139" s="173"/>
      <c r="E139" s="173"/>
      <c r="F139" s="174"/>
      <c r="G139" s="77"/>
      <c r="H139" s="77"/>
      <c r="I139" s="77"/>
      <c r="J139" s="77"/>
      <c r="K139" s="1363"/>
      <c r="L139" s="77"/>
      <c r="M139" s="90"/>
      <c r="N139" s="90"/>
      <c r="O139" s="90"/>
      <c r="P139" s="90"/>
      <c r="Q139" s="1365"/>
      <c r="R139" s="77"/>
      <c r="S139" s="90"/>
      <c r="T139" s="90"/>
      <c r="U139" s="90"/>
      <c r="V139" s="90"/>
      <c r="W139" s="1365"/>
      <c r="X139" s="77"/>
      <c r="Y139" s="90"/>
      <c r="Z139" s="90"/>
      <c r="AA139" s="90"/>
      <c r="AB139" s="90"/>
      <c r="AC139" s="1365"/>
      <c r="AD139" s="77"/>
      <c r="AE139" s="90"/>
      <c r="AF139" s="90"/>
      <c r="AG139" s="90"/>
      <c r="AH139" s="90"/>
      <c r="AI139" s="1366"/>
      <c r="AJ139" s="175"/>
      <c r="AK139" s="86"/>
    </row>
    <row r="140" spans="2:37" x14ac:dyDescent="0.2">
      <c r="B140" s="84"/>
      <c r="C140" s="85"/>
      <c r="D140" s="139"/>
      <c r="E140" s="139"/>
      <c r="F140" s="140"/>
      <c r="G140" s="78"/>
      <c r="H140" s="78"/>
      <c r="I140" s="78"/>
      <c r="J140" s="78"/>
      <c r="K140" s="78"/>
      <c r="L140" s="78"/>
      <c r="M140" s="85"/>
      <c r="N140" s="85"/>
      <c r="O140" s="85"/>
      <c r="P140" s="85"/>
      <c r="Q140" s="85"/>
      <c r="R140" s="78"/>
      <c r="S140" s="85"/>
      <c r="T140" s="85"/>
      <c r="U140" s="85"/>
      <c r="V140" s="85"/>
      <c r="W140" s="85"/>
      <c r="X140" s="78"/>
      <c r="Y140" s="85"/>
      <c r="Z140" s="85"/>
      <c r="AA140" s="85"/>
      <c r="AB140" s="85"/>
      <c r="AC140" s="85"/>
      <c r="AD140" s="78"/>
      <c r="AE140" s="85"/>
      <c r="AF140" s="85"/>
      <c r="AG140" s="85"/>
      <c r="AH140" s="85"/>
      <c r="AI140" s="85"/>
      <c r="AJ140" s="85"/>
      <c r="AK140" s="86"/>
    </row>
    <row r="141" spans="2:37" x14ac:dyDescent="0.2">
      <c r="B141" s="94"/>
      <c r="C141" s="91"/>
      <c r="D141" s="152"/>
      <c r="E141" s="152"/>
      <c r="F141" s="153"/>
      <c r="G141" s="92"/>
      <c r="H141" s="92"/>
      <c r="I141" s="92"/>
      <c r="J141" s="92"/>
      <c r="K141" s="92"/>
      <c r="L141" s="92"/>
      <c r="M141" s="91"/>
      <c r="N141" s="91"/>
      <c r="O141" s="91"/>
      <c r="P141" s="91"/>
      <c r="Q141" s="91"/>
      <c r="R141" s="92"/>
      <c r="S141" s="91"/>
      <c r="T141" s="91"/>
      <c r="U141" s="91"/>
      <c r="V141" s="91"/>
      <c r="W141" s="91"/>
      <c r="X141" s="92"/>
      <c r="Y141" s="91"/>
      <c r="Z141" s="91"/>
      <c r="AA141" s="91"/>
      <c r="AB141" s="91"/>
      <c r="AC141" s="91"/>
      <c r="AD141" s="92"/>
      <c r="AE141" s="91"/>
      <c r="AF141" s="91"/>
      <c r="AG141" s="91"/>
      <c r="AH141" s="91"/>
      <c r="AI141" s="91"/>
      <c r="AJ141" s="91"/>
      <c r="AK141" s="93"/>
    </row>
    <row r="144" spans="2:37" s="132" customFormat="1" x14ac:dyDescent="0.2">
      <c r="D144" s="133"/>
      <c r="E144" s="133"/>
      <c r="F144" s="134"/>
      <c r="G144" s="135"/>
      <c r="H144" s="135"/>
      <c r="I144" s="135"/>
      <c r="J144" s="135"/>
      <c r="K144" s="135"/>
      <c r="L144" s="135"/>
      <c r="R144" s="135"/>
      <c r="X144" s="135"/>
      <c r="AD144" s="135"/>
    </row>
    <row r="154" spans="4:30" s="132" customFormat="1" x14ac:dyDescent="0.2">
      <c r="D154" s="133"/>
      <c r="E154" s="133"/>
      <c r="F154" s="134"/>
      <c r="G154" s="135"/>
      <c r="H154" s="135"/>
      <c r="I154" s="135"/>
      <c r="J154" s="135"/>
      <c r="K154" s="135"/>
      <c r="L154" s="135"/>
      <c r="R154" s="135"/>
      <c r="X154" s="135"/>
      <c r="AD154" s="135"/>
    </row>
    <row r="159" spans="4:30" s="132" customFormat="1" x14ac:dyDescent="0.2">
      <c r="D159" s="133"/>
      <c r="E159" s="133"/>
      <c r="F159" s="134"/>
      <c r="G159" s="135"/>
      <c r="H159" s="135"/>
      <c r="I159" s="135"/>
      <c r="J159" s="135"/>
      <c r="K159" s="135"/>
      <c r="L159" s="135"/>
      <c r="R159" s="135"/>
      <c r="X159" s="135"/>
      <c r="AD159" s="135"/>
    </row>
    <row r="164" spans="4:30" s="132" customFormat="1" x14ac:dyDescent="0.2">
      <c r="D164" s="133"/>
      <c r="E164" s="133"/>
      <c r="F164" s="134"/>
      <c r="G164" s="135"/>
      <c r="H164" s="135"/>
      <c r="I164" s="135"/>
      <c r="J164" s="135"/>
      <c r="K164" s="135"/>
      <c r="L164" s="135"/>
      <c r="R164" s="135"/>
      <c r="X164" s="135"/>
      <c r="AD164" s="135"/>
    </row>
    <row r="169" spans="4:30" s="132" customFormat="1" x14ac:dyDescent="0.2">
      <c r="D169" s="133"/>
      <c r="E169" s="133"/>
      <c r="F169" s="134"/>
      <c r="G169" s="135"/>
      <c r="H169" s="135"/>
      <c r="I169" s="135"/>
      <c r="J169" s="135"/>
      <c r="K169" s="135"/>
      <c r="L169" s="135"/>
      <c r="R169" s="135"/>
      <c r="X169" s="135"/>
      <c r="AD169" s="135"/>
    </row>
    <row r="174" spans="4:30" s="132" customFormat="1" x14ac:dyDescent="0.2">
      <c r="D174" s="133"/>
      <c r="E174" s="133"/>
      <c r="F174" s="134"/>
      <c r="G174" s="135"/>
      <c r="H174" s="135"/>
      <c r="I174" s="135"/>
      <c r="J174" s="135"/>
      <c r="K174" s="135"/>
      <c r="L174" s="135"/>
      <c r="R174" s="135"/>
      <c r="X174" s="135"/>
      <c r="AD174" s="135"/>
    </row>
    <row r="179" spans="4:30" s="132" customFormat="1" x14ac:dyDescent="0.2">
      <c r="D179" s="133"/>
      <c r="E179" s="133"/>
      <c r="F179" s="134"/>
      <c r="G179" s="135"/>
      <c r="H179" s="135"/>
      <c r="I179" s="135"/>
      <c r="J179" s="135"/>
      <c r="K179" s="135"/>
      <c r="L179" s="135"/>
      <c r="R179" s="135"/>
      <c r="X179" s="135"/>
      <c r="AD179" s="135"/>
    </row>
    <row r="190" spans="4:30" s="132" customFormat="1" x14ac:dyDescent="0.2">
      <c r="D190" s="133"/>
      <c r="E190" s="133"/>
      <c r="F190" s="134"/>
      <c r="G190" s="135"/>
      <c r="H190" s="135"/>
      <c r="I190" s="135"/>
      <c r="J190" s="135"/>
      <c r="K190" s="135"/>
      <c r="L190" s="135"/>
      <c r="R190" s="135"/>
      <c r="X190" s="135"/>
      <c r="AD190" s="135"/>
    </row>
    <row r="195" spans="4:30" s="132" customFormat="1" x14ac:dyDescent="0.2">
      <c r="D195" s="133"/>
      <c r="E195" s="133"/>
      <c r="F195" s="134"/>
      <c r="G195" s="135"/>
      <c r="H195" s="135"/>
      <c r="I195" s="135"/>
      <c r="J195" s="135"/>
      <c r="K195" s="135"/>
      <c r="L195" s="135"/>
      <c r="R195" s="135"/>
      <c r="X195" s="135"/>
      <c r="AD195" s="135"/>
    </row>
    <row r="200" spans="4:30" s="132" customFormat="1" x14ac:dyDescent="0.2">
      <c r="D200" s="133"/>
      <c r="E200" s="133"/>
      <c r="F200" s="134"/>
      <c r="G200" s="135"/>
      <c r="H200" s="135"/>
      <c r="I200" s="135"/>
      <c r="J200" s="135"/>
      <c r="K200" s="135"/>
      <c r="L200" s="135"/>
      <c r="R200" s="135"/>
      <c r="X200" s="135"/>
      <c r="AD200" s="135"/>
    </row>
    <row r="205" spans="4:30" s="132" customFormat="1" x14ac:dyDescent="0.2">
      <c r="D205" s="133"/>
      <c r="E205" s="133"/>
      <c r="F205" s="134"/>
      <c r="G205" s="135"/>
      <c r="H205" s="135"/>
      <c r="I205" s="135"/>
      <c r="J205" s="135"/>
      <c r="K205" s="135"/>
      <c r="L205" s="135"/>
      <c r="R205" s="135"/>
      <c r="X205" s="135"/>
      <c r="AD205" s="135"/>
    </row>
    <row r="210" spans="4:30" s="132" customFormat="1" x14ac:dyDescent="0.2">
      <c r="D210" s="133"/>
      <c r="E210" s="133"/>
      <c r="F210" s="134"/>
      <c r="G210" s="135"/>
      <c r="H210" s="135"/>
      <c r="I210" s="135"/>
      <c r="J210" s="135"/>
      <c r="K210" s="135"/>
      <c r="L210" s="135"/>
      <c r="R210" s="135"/>
      <c r="X210" s="135"/>
      <c r="AD210" s="135"/>
    </row>
    <row r="213" spans="4:30" x14ac:dyDescent="0.2">
      <c r="D213" s="133"/>
      <c r="E213" s="133"/>
      <c r="F213" s="134"/>
      <c r="G213" s="135"/>
      <c r="H213" s="135"/>
      <c r="L213" s="135"/>
      <c r="R213" s="135"/>
      <c r="X213" s="135"/>
      <c r="AD213" s="135"/>
    </row>
    <row r="214" spans="4:30" x14ac:dyDescent="0.2">
      <c r="D214" s="133"/>
      <c r="E214" s="133"/>
      <c r="F214" s="134"/>
      <c r="G214" s="135"/>
      <c r="H214" s="135"/>
      <c r="L214" s="135"/>
      <c r="R214" s="135"/>
      <c r="X214" s="135"/>
      <c r="AD214" s="135"/>
    </row>
    <row r="215" spans="4:30" s="132" customFormat="1" x14ac:dyDescent="0.2">
      <c r="D215" s="133"/>
      <c r="E215" s="133"/>
      <c r="F215" s="134"/>
      <c r="G215" s="135"/>
      <c r="H215" s="135"/>
      <c r="I215" s="135"/>
      <c r="J215" s="135"/>
      <c r="K215" s="135"/>
      <c r="L215" s="135"/>
      <c r="R215" s="135"/>
      <c r="X215" s="135"/>
      <c r="AD215" s="135"/>
    </row>
  </sheetData>
  <sheetProtection algorithmName="SHA-512" hashValue="ejJnvFVsuvj2czafpnAlmc+4di/Hr7sbh7UIR3rcGfpTwJaVrpwvXVUnruFfK7I0XFXqZCYHnrhzO4rvEfLKgw==" saltValue="93CHmqE9DIYmlWgqMK+8ZQ==" spinCount="100000" sheet="1" objects="1" scenarios="1"/>
  <phoneticPr fontId="49" type="noConversion"/>
  <pageMargins left="0.75" right="0.75" top="1" bottom="1" header="0.5" footer="0.5"/>
  <pageSetup paperSize="9" scale="39" orientation="portrait" r:id="rId1"/>
  <headerFooter alignWithMargins="0"/>
  <colBreaks count="1" manualBreakCount="1">
    <brk id="23" min="1" max="140" man="1"/>
  </colBreaks>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K234"/>
  <sheetViews>
    <sheetView zoomScale="85" zoomScaleNormal="85" workbookViewId="0">
      <selection activeCell="B2" sqref="B2"/>
    </sheetView>
  </sheetViews>
  <sheetFormatPr defaultColWidth="9.140625" defaultRowHeight="12.75" x14ac:dyDescent="0.2"/>
  <cols>
    <col min="1" max="1" width="3.7109375" style="128" customWidth="1"/>
    <col min="2" max="3" width="2.7109375" style="128" customWidth="1"/>
    <col min="4" max="4" width="4.5703125" style="129" customWidth="1"/>
    <col min="5" max="5" width="25.7109375" style="129" customWidth="1"/>
    <col min="6" max="6" width="6.85546875" style="130" customWidth="1"/>
    <col min="7" max="11" width="8.7109375" style="131" customWidth="1"/>
    <col min="12" max="12" width="1.7109375" style="131" customWidth="1"/>
    <col min="13" max="17" width="12.7109375" style="128" customWidth="1"/>
    <col min="18" max="18" width="1.7109375" style="131" customWidth="1"/>
    <col min="19" max="23" width="12.7109375" style="128" customWidth="1"/>
    <col min="24" max="24" width="1.7109375" style="131" customWidth="1"/>
    <col min="25" max="29" width="12.7109375" style="128" customWidth="1"/>
    <col min="30" max="30" width="1.7109375" style="131" customWidth="1"/>
    <col min="31" max="35" width="12.7109375" style="128" customWidth="1"/>
    <col min="36" max="37" width="2.7109375" style="128" customWidth="1"/>
    <col min="38" max="16384" width="9.140625" style="128"/>
  </cols>
  <sheetData>
    <row r="2" spans="2:37" x14ac:dyDescent="0.2">
      <c r="B2" s="80"/>
      <c r="C2" s="81"/>
      <c r="D2" s="145"/>
      <c r="E2" s="145"/>
      <c r="F2" s="146"/>
      <c r="G2" s="82"/>
      <c r="H2" s="82"/>
      <c r="I2" s="82"/>
      <c r="J2" s="82"/>
      <c r="K2" s="546"/>
      <c r="L2" s="82"/>
      <c r="M2" s="81"/>
      <c r="N2" s="81"/>
      <c r="O2" s="81"/>
      <c r="P2" s="81"/>
      <c r="Q2" s="1364"/>
      <c r="R2" s="82"/>
      <c r="S2" s="81"/>
      <c r="T2" s="81"/>
      <c r="U2" s="81"/>
      <c r="V2" s="81"/>
      <c r="W2" s="1364"/>
      <c r="X2" s="82"/>
      <c r="Y2" s="81"/>
      <c r="Z2" s="81"/>
      <c r="AA2" s="81"/>
      <c r="AB2" s="81"/>
      <c r="AC2" s="1364"/>
      <c r="AD2" s="82"/>
      <c r="AE2" s="81"/>
      <c r="AF2" s="81"/>
      <c r="AG2" s="81"/>
      <c r="AH2" s="81"/>
      <c r="AI2" s="1364"/>
      <c r="AJ2" s="81"/>
      <c r="AK2" s="83"/>
    </row>
    <row r="3" spans="2:37" x14ac:dyDescent="0.2">
      <c r="B3" s="84"/>
      <c r="C3" s="85"/>
      <c r="D3" s="139"/>
      <c r="E3" s="139"/>
      <c r="F3" s="140"/>
      <c r="G3" s="78"/>
      <c r="H3" s="78"/>
      <c r="I3" s="78"/>
      <c r="J3" s="78"/>
      <c r="K3" s="78"/>
      <c r="L3" s="78"/>
      <c r="M3" s="85"/>
      <c r="N3" s="85"/>
      <c r="O3" s="85"/>
      <c r="P3" s="85"/>
      <c r="Q3" s="85"/>
      <c r="R3" s="78"/>
      <c r="S3" s="85"/>
      <c r="T3" s="85"/>
      <c r="U3" s="85"/>
      <c r="V3" s="85"/>
      <c r="W3" s="85"/>
      <c r="X3" s="78"/>
      <c r="Y3" s="85"/>
      <c r="Z3" s="85"/>
      <c r="AA3" s="85"/>
      <c r="AB3" s="85"/>
      <c r="AC3" s="85"/>
      <c r="AD3" s="78"/>
      <c r="AE3" s="85"/>
      <c r="AF3" s="85"/>
      <c r="AG3" s="85"/>
      <c r="AH3" s="85"/>
      <c r="AI3" s="85"/>
      <c r="AJ3" s="85"/>
      <c r="AK3" s="86"/>
    </row>
    <row r="4" spans="2:37" s="10" customFormat="1" ht="18.75" x14ac:dyDescent="0.3">
      <c r="B4" s="147"/>
      <c r="C4" s="63" t="s">
        <v>36</v>
      </c>
      <c r="D4" s="96"/>
      <c r="E4" s="66"/>
      <c r="F4" s="141"/>
      <c r="G4" s="95"/>
      <c r="H4" s="95"/>
      <c r="I4" s="95"/>
      <c r="J4" s="95"/>
      <c r="K4" s="95"/>
      <c r="L4" s="95"/>
      <c r="M4" s="66"/>
      <c r="N4" s="66"/>
      <c r="O4" s="66"/>
      <c r="P4" s="66"/>
      <c r="Q4" s="66"/>
      <c r="R4" s="95"/>
      <c r="S4" s="66"/>
      <c r="T4" s="66"/>
      <c r="U4" s="66"/>
      <c r="V4" s="66"/>
      <c r="W4" s="66"/>
      <c r="X4" s="95"/>
      <c r="Y4" s="66"/>
      <c r="Z4" s="66"/>
      <c r="AA4" s="66"/>
      <c r="AB4" s="66"/>
      <c r="AC4" s="66"/>
      <c r="AD4" s="95"/>
      <c r="AE4" s="66"/>
      <c r="AF4" s="66"/>
      <c r="AG4" s="66"/>
      <c r="AH4" s="66"/>
      <c r="AI4" s="66"/>
      <c r="AJ4" s="66"/>
      <c r="AK4" s="97"/>
    </row>
    <row r="5" spans="2:37" s="132" customFormat="1" x14ac:dyDescent="0.2">
      <c r="B5" s="88"/>
      <c r="C5" s="72" t="s">
        <v>430</v>
      </c>
      <c r="D5" s="142"/>
      <c r="E5" s="65"/>
      <c r="F5" s="143"/>
      <c r="G5" s="144"/>
      <c r="H5" s="144"/>
      <c r="I5" s="144"/>
      <c r="J5" s="144"/>
      <c r="K5" s="144"/>
      <c r="L5" s="144"/>
      <c r="M5" s="65"/>
      <c r="N5" s="65"/>
      <c r="O5" s="65"/>
      <c r="P5" s="65"/>
      <c r="Q5" s="65"/>
      <c r="R5" s="144"/>
      <c r="S5" s="65"/>
      <c r="T5" s="65"/>
      <c r="U5" s="65"/>
      <c r="V5" s="65"/>
      <c r="W5" s="65"/>
      <c r="X5" s="144"/>
      <c r="Y5" s="65"/>
      <c r="Z5" s="65"/>
      <c r="AA5" s="65"/>
      <c r="AB5" s="65"/>
      <c r="AC5" s="65"/>
      <c r="AD5" s="144"/>
      <c r="AE5" s="65"/>
      <c r="AF5" s="65"/>
      <c r="AG5" s="65"/>
      <c r="AH5" s="65"/>
      <c r="AI5" s="65"/>
      <c r="AJ5" s="65"/>
      <c r="AK5" s="99"/>
    </row>
    <row r="6" spans="2:37" s="132" customFormat="1" x14ac:dyDescent="0.2">
      <c r="B6" s="88"/>
      <c r="C6" s="142"/>
      <c r="D6" s="142"/>
      <c r="E6" s="65"/>
      <c r="F6" s="143"/>
      <c r="G6" s="144"/>
      <c r="H6" s="144"/>
      <c r="I6" s="144"/>
      <c r="J6" s="144"/>
      <c r="K6" s="144"/>
      <c r="L6" s="144"/>
      <c r="M6" s="65"/>
      <c r="N6" s="65"/>
      <c r="O6" s="65"/>
      <c r="P6" s="65"/>
      <c r="Q6" s="65"/>
      <c r="R6" s="144"/>
      <c r="S6" s="65"/>
      <c r="T6" s="65"/>
      <c r="U6" s="65"/>
      <c r="V6" s="65"/>
      <c r="W6" s="65"/>
      <c r="X6" s="144"/>
      <c r="Y6" s="65"/>
      <c r="Z6" s="65"/>
      <c r="AA6" s="65"/>
      <c r="AB6" s="65"/>
      <c r="AC6" s="65"/>
      <c r="AD6" s="144"/>
      <c r="AE6" s="65"/>
      <c r="AF6" s="65"/>
      <c r="AG6" s="65"/>
      <c r="AH6" s="65"/>
      <c r="AI6" s="65"/>
      <c r="AJ6" s="65"/>
      <c r="AK6" s="99"/>
    </row>
    <row r="7" spans="2:37" s="132" customFormat="1" x14ac:dyDescent="0.2">
      <c r="B7" s="88"/>
      <c r="C7" s="142"/>
      <c r="D7" s="142"/>
      <c r="E7" s="65"/>
      <c r="F7" s="143"/>
      <c r="G7" s="144"/>
      <c r="H7" s="144"/>
      <c r="I7" s="144"/>
      <c r="J7" s="144"/>
      <c r="K7" s="144"/>
      <c r="L7" s="144"/>
      <c r="M7" s="65"/>
      <c r="N7" s="65"/>
      <c r="O7" s="65"/>
      <c r="P7" s="65"/>
      <c r="Q7" s="65"/>
      <c r="R7" s="144"/>
      <c r="S7" s="65"/>
      <c r="T7" s="65"/>
      <c r="U7" s="65"/>
      <c r="V7" s="65"/>
      <c r="W7" s="65"/>
      <c r="X7" s="144"/>
      <c r="Y7" s="65"/>
      <c r="Z7" s="65"/>
      <c r="AA7" s="65"/>
      <c r="AB7" s="65"/>
      <c r="AC7" s="65"/>
      <c r="AD7" s="144"/>
      <c r="AE7" s="65"/>
      <c r="AF7" s="65"/>
      <c r="AG7" s="65"/>
      <c r="AH7" s="65"/>
      <c r="AI7" s="65"/>
      <c r="AJ7" s="65"/>
      <c r="AK7" s="99"/>
    </row>
    <row r="8" spans="2:37" x14ac:dyDescent="0.2">
      <c r="B8" s="84"/>
      <c r="C8" s="85"/>
      <c r="D8" s="139"/>
      <c r="E8" s="181" t="s">
        <v>431</v>
      </c>
      <c r="F8" s="182" t="s">
        <v>432</v>
      </c>
      <c r="G8" s="183" t="s">
        <v>433</v>
      </c>
      <c r="H8" s="60"/>
      <c r="I8" s="60"/>
      <c r="J8" s="60"/>
      <c r="K8" s="60"/>
      <c r="L8" s="60"/>
      <c r="M8" s="67" t="s">
        <v>434</v>
      </c>
      <c r="N8" s="53"/>
      <c r="O8" s="53"/>
      <c r="P8" s="53"/>
      <c r="Q8" s="53"/>
      <c r="R8" s="60"/>
      <c r="S8" s="67" t="s">
        <v>435</v>
      </c>
      <c r="T8" s="53"/>
      <c r="U8" s="53"/>
      <c r="V8" s="53"/>
      <c r="W8" s="53"/>
      <c r="X8" s="60"/>
      <c r="Y8" s="67" t="s">
        <v>436</v>
      </c>
      <c r="Z8" s="53"/>
      <c r="AA8" s="53"/>
      <c r="AB8" s="53"/>
      <c r="AC8" s="53"/>
      <c r="AD8" s="60"/>
      <c r="AE8" s="67" t="s">
        <v>437</v>
      </c>
      <c r="AF8" s="53"/>
      <c r="AG8" s="85"/>
      <c r="AH8" s="85"/>
      <c r="AI8" s="85"/>
      <c r="AJ8" s="85"/>
      <c r="AK8" s="86"/>
    </row>
    <row r="9" spans="2:37" s="11" customFormat="1" x14ac:dyDescent="0.2">
      <c r="B9" s="70"/>
      <c r="C9" s="64"/>
      <c r="D9" s="72"/>
      <c r="E9" s="103"/>
      <c r="F9" s="184"/>
      <c r="G9" s="103" t="s">
        <v>438</v>
      </c>
      <c r="H9" s="102"/>
      <c r="I9" s="102"/>
      <c r="J9" s="102"/>
      <c r="K9" s="102"/>
      <c r="L9" s="102"/>
      <c r="M9" s="180"/>
      <c r="N9" s="180"/>
      <c r="O9" s="180"/>
      <c r="P9" s="180"/>
      <c r="Q9" s="180"/>
      <c r="R9" s="102"/>
      <c r="S9" s="180"/>
      <c r="T9" s="180"/>
      <c r="U9" s="180"/>
      <c r="V9" s="180"/>
      <c r="W9" s="180"/>
      <c r="X9" s="102"/>
      <c r="Y9" s="180"/>
      <c r="Z9" s="180"/>
      <c r="AA9" s="180"/>
      <c r="AB9" s="180"/>
      <c r="AC9" s="180"/>
      <c r="AD9" s="102"/>
      <c r="AE9" s="180"/>
      <c r="AF9" s="180"/>
      <c r="AG9" s="64"/>
      <c r="AH9" s="64"/>
      <c r="AI9" s="64"/>
      <c r="AJ9" s="64"/>
      <c r="AK9" s="71"/>
    </row>
    <row r="10" spans="2:37" s="12" customFormat="1" x14ac:dyDescent="0.2">
      <c r="B10" s="148"/>
      <c r="C10" s="62"/>
      <c r="D10" s="61"/>
      <c r="E10" s="69"/>
      <c r="F10" s="182"/>
      <c r="G10" s="1392" t="str">
        <f>tab!D2</f>
        <v>2018/19</v>
      </c>
      <c r="H10" s="1392" t="str">
        <f>tab!E2</f>
        <v>2019/20</v>
      </c>
      <c r="I10" s="1392" t="str">
        <f>tab!F2</f>
        <v>2020/21</v>
      </c>
      <c r="J10" s="1392" t="str">
        <f>tab!G2</f>
        <v>2021/22</v>
      </c>
      <c r="K10" s="1392" t="str">
        <f>tab!H2</f>
        <v>2022/23</v>
      </c>
      <c r="L10" s="69"/>
      <c r="M10" s="1392" t="str">
        <f>G10</f>
        <v>2018/19</v>
      </c>
      <c r="N10" s="1392" t="str">
        <f t="shared" ref="N10:Q10" si="0">H10</f>
        <v>2019/20</v>
      </c>
      <c r="O10" s="1392" t="str">
        <f t="shared" si="0"/>
        <v>2020/21</v>
      </c>
      <c r="P10" s="1392" t="str">
        <f t="shared" si="0"/>
        <v>2021/22</v>
      </c>
      <c r="Q10" s="1392" t="str">
        <f t="shared" si="0"/>
        <v>2022/23</v>
      </c>
      <c r="R10" s="69"/>
      <c r="S10" s="1392" t="str">
        <f>G10</f>
        <v>2018/19</v>
      </c>
      <c r="T10" s="1392" t="str">
        <f t="shared" ref="T10:W10" si="1">H10</f>
        <v>2019/20</v>
      </c>
      <c r="U10" s="1392" t="str">
        <f t="shared" si="1"/>
        <v>2020/21</v>
      </c>
      <c r="V10" s="1392" t="str">
        <f t="shared" si="1"/>
        <v>2021/22</v>
      </c>
      <c r="W10" s="1392" t="str">
        <f t="shared" si="1"/>
        <v>2022/23</v>
      </c>
      <c r="X10" s="69"/>
      <c r="Y10" s="1394">
        <f>tab!D4</f>
        <v>2018</v>
      </c>
      <c r="Z10" s="1394">
        <f>tab!E4</f>
        <v>2019</v>
      </c>
      <c r="AA10" s="1394">
        <f>tab!F4</f>
        <v>2020</v>
      </c>
      <c r="AB10" s="1394">
        <f>tab!G4</f>
        <v>2021</v>
      </c>
      <c r="AC10" s="1394">
        <f>tab!H4</f>
        <v>2022</v>
      </c>
      <c r="AD10" s="69"/>
      <c r="AE10" s="1394">
        <f>tab!D4</f>
        <v>2018</v>
      </c>
      <c r="AF10" s="1394">
        <f>tab!E4</f>
        <v>2019</v>
      </c>
      <c r="AG10" s="1394">
        <f>tab!F4</f>
        <v>2020</v>
      </c>
      <c r="AH10" s="1394">
        <f>tab!G4</f>
        <v>2021</v>
      </c>
      <c r="AI10" s="1394">
        <f>tab!H4</f>
        <v>2022</v>
      </c>
      <c r="AJ10" s="62"/>
      <c r="AK10" s="149"/>
    </row>
    <row r="11" spans="2:37" s="131" customFormat="1" x14ac:dyDescent="0.2">
      <c r="B11" s="150"/>
      <c r="C11" s="78"/>
      <c r="D11" s="139"/>
      <c r="E11" s="185"/>
      <c r="F11" s="68"/>
      <c r="G11" s="60"/>
      <c r="H11" s="60"/>
      <c r="I11" s="60"/>
      <c r="J11" s="60"/>
      <c r="K11" s="60"/>
      <c r="L11" s="60"/>
      <c r="M11" s="60"/>
      <c r="N11" s="60"/>
      <c r="O11" s="60"/>
      <c r="P11" s="60"/>
      <c r="Q11" s="60"/>
      <c r="R11" s="60"/>
      <c r="S11" s="60"/>
      <c r="T11" s="60"/>
      <c r="U11" s="60"/>
      <c r="V11" s="60"/>
      <c r="W11" s="60"/>
      <c r="X11" s="60"/>
      <c r="Y11" s="60"/>
      <c r="Z11" s="186"/>
      <c r="AA11" s="102"/>
      <c r="AB11" s="102"/>
      <c r="AC11" s="102"/>
      <c r="AD11" s="102"/>
      <c r="AE11" s="102"/>
      <c r="AF11" s="186"/>
      <c r="AG11" s="78"/>
      <c r="AH11" s="78"/>
      <c r="AI11" s="78"/>
      <c r="AJ11" s="78"/>
      <c r="AK11" s="151"/>
    </row>
    <row r="12" spans="2:37" s="131" customFormat="1" x14ac:dyDescent="0.2">
      <c r="B12" s="150"/>
      <c r="C12" s="168"/>
      <c r="D12" s="169"/>
      <c r="E12" s="169" t="s">
        <v>37</v>
      </c>
      <c r="F12" s="170"/>
      <c r="G12" s="87"/>
      <c r="H12" s="87"/>
      <c r="I12" s="87"/>
      <c r="J12" s="87"/>
      <c r="K12" s="87"/>
      <c r="L12" s="87"/>
      <c r="M12" s="87"/>
      <c r="N12" s="87"/>
      <c r="O12" s="87"/>
      <c r="P12" s="87"/>
      <c r="Q12" s="87"/>
      <c r="R12" s="87"/>
      <c r="S12" s="87"/>
      <c r="T12" s="87"/>
      <c r="U12" s="87"/>
      <c r="V12" s="87"/>
      <c r="W12" s="87"/>
      <c r="X12" s="87"/>
      <c r="Y12" s="87"/>
      <c r="Z12" s="87"/>
      <c r="AA12" s="87"/>
      <c r="AB12" s="87"/>
      <c r="AC12" s="87"/>
      <c r="AD12" s="87"/>
      <c r="AE12" s="87"/>
      <c r="AF12" s="87"/>
      <c r="AG12" s="87"/>
      <c r="AH12" s="87"/>
      <c r="AI12" s="87"/>
      <c r="AJ12" s="98"/>
      <c r="AK12" s="151"/>
    </row>
    <row r="13" spans="2:37" s="131" customFormat="1" x14ac:dyDescent="0.2">
      <c r="B13" s="150"/>
      <c r="C13" s="171"/>
      <c r="D13" s="58">
        <v>1</v>
      </c>
      <c r="E13" s="392" t="str">
        <f>+'bas LO'!E13</f>
        <v>school 1</v>
      </c>
      <c r="F13" s="392" t="str">
        <f>+'bas LO'!F13</f>
        <v>11AA</v>
      </c>
      <c r="G13" s="393">
        <f>+'bas LO'!G13</f>
        <v>100</v>
      </c>
      <c r="H13" s="393">
        <f>+'bas LO'!H13</f>
        <v>100</v>
      </c>
      <c r="I13" s="393">
        <f>+'bas LO'!I13</f>
        <v>100</v>
      </c>
      <c r="J13" s="393">
        <f>+'bas LO'!J13</f>
        <v>100</v>
      </c>
      <c r="K13" s="393">
        <f>+'bas LO'!K13</f>
        <v>100</v>
      </c>
      <c r="L13" s="79"/>
      <c r="M13" s="76">
        <f>ROUND(G13*tab!$D$66,2)</f>
        <v>36042</v>
      </c>
      <c r="N13" s="76">
        <f>ROUND(H13*tab!$D$66,2)</f>
        <v>36042</v>
      </c>
      <c r="O13" s="76">
        <f>ROUND(I13*tab!$D$66,2)</f>
        <v>36042</v>
      </c>
      <c r="P13" s="76">
        <f>ROUND(J13*tab!$D$66,2)</f>
        <v>36042</v>
      </c>
      <c r="Q13" s="76">
        <f>ROUND(K13*tab!$D$66,2)</f>
        <v>36042</v>
      </c>
      <c r="R13" s="79"/>
      <c r="S13" s="179">
        <v>0</v>
      </c>
      <c r="T13" s="138">
        <f t="shared" ref="T13:W32" si="2">S13</f>
        <v>0</v>
      </c>
      <c r="U13" s="138">
        <f t="shared" si="2"/>
        <v>0</v>
      </c>
      <c r="V13" s="138">
        <f t="shared" si="2"/>
        <v>0</v>
      </c>
      <c r="W13" s="138">
        <f t="shared" si="2"/>
        <v>0</v>
      </c>
      <c r="X13" s="79"/>
      <c r="Y13" s="76">
        <f>+G13*tab!$D$69</f>
        <v>3147</v>
      </c>
      <c r="Z13" s="76">
        <f>+H13*tab!$E$69</f>
        <v>3194.2049999999995</v>
      </c>
      <c r="AA13" s="76">
        <f>+I13*tab!$E$69</f>
        <v>3194.2049999999995</v>
      </c>
      <c r="AB13" s="76">
        <f>+J13*tab!$E$69</f>
        <v>3194.2049999999995</v>
      </c>
      <c r="AC13" s="76">
        <f>+K13*tab!$E$69</f>
        <v>3194.2049999999995</v>
      </c>
      <c r="AD13" s="79"/>
      <c r="AE13" s="75">
        <v>0</v>
      </c>
      <c r="AF13" s="179">
        <f t="shared" ref="AF13:AF44" si="3">AE13*7/12</f>
        <v>0</v>
      </c>
      <c r="AG13" s="138">
        <f t="shared" ref="AG13:AI32" si="4">AF13</f>
        <v>0</v>
      </c>
      <c r="AH13" s="138">
        <f t="shared" si="4"/>
        <v>0</v>
      </c>
      <c r="AI13" s="138">
        <f t="shared" si="4"/>
        <v>0</v>
      </c>
      <c r="AJ13" s="100"/>
      <c r="AK13" s="151"/>
    </row>
    <row r="14" spans="2:37" s="131" customFormat="1" x14ac:dyDescent="0.2">
      <c r="B14" s="150"/>
      <c r="C14" s="171"/>
      <c r="D14" s="58">
        <v>2</v>
      </c>
      <c r="E14" s="392" t="str">
        <f>+'bas LO'!E14</f>
        <v>school 2</v>
      </c>
      <c r="F14" s="392" t="str">
        <f>+'bas LO'!F14</f>
        <v>11AA</v>
      </c>
      <c r="G14" s="393">
        <f>+'bas LO'!G14</f>
        <v>0</v>
      </c>
      <c r="H14" s="393">
        <f>+'bas LO'!H14</f>
        <v>0</v>
      </c>
      <c r="I14" s="393">
        <f>+'bas LO'!I14</f>
        <v>0</v>
      </c>
      <c r="J14" s="393">
        <f>+'bas LO'!J14</f>
        <v>0</v>
      </c>
      <c r="K14" s="393">
        <f>+'bas LO'!K14</f>
        <v>0</v>
      </c>
      <c r="L14" s="79"/>
      <c r="M14" s="76">
        <f>ROUND(G14*tab!$D$66,2)</f>
        <v>0</v>
      </c>
      <c r="N14" s="76">
        <f>ROUND(H14*tab!$D$66,2)</f>
        <v>0</v>
      </c>
      <c r="O14" s="76">
        <f>ROUND(I14*tab!$D$66,2)</f>
        <v>0</v>
      </c>
      <c r="P14" s="76">
        <f>ROUND(J14*tab!$D$66,2)</f>
        <v>0</v>
      </c>
      <c r="Q14" s="76">
        <f>ROUND(K14*tab!$D$66,2)</f>
        <v>0</v>
      </c>
      <c r="R14" s="79"/>
      <c r="S14" s="179">
        <v>0</v>
      </c>
      <c r="T14" s="138">
        <f t="shared" si="2"/>
        <v>0</v>
      </c>
      <c r="U14" s="138">
        <f t="shared" si="2"/>
        <v>0</v>
      </c>
      <c r="V14" s="138">
        <f t="shared" si="2"/>
        <v>0</v>
      </c>
      <c r="W14" s="138">
        <f t="shared" si="2"/>
        <v>0</v>
      </c>
      <c r="X14" s="79"/>
      <c r="Y14" s="76">
        <f>+G14*tab!$D$69</f>
        <v>0</v>
      </c>
      <c r="Z14" s="76">
        <f>+H14*tab!$E$69</f>
        <v>0</v>
      </c>
      <c r="AA14" s="76">
        <f>+I14*tab!$E$69</f>
        <v>0</v>
      </c>
      <c r="AB14" s="76">
        <f>+J14*tab!$E$69</f>
        <v>0</v>
      </c>
      <c r="AC14" s="76">
        <f>+K14*tab!$E$69</f>
        <v>0</v>
      </c>
      <c r="AD14" s="79"/>
      <c r="AE14" s="75">
        <v>0</v>
      </c>
      <c r="AF14" s="179">
        <f t="shared" si="3"/>
        <v>0</v>
      </c>
      <c r="AG14" s="138">
        <f t="shared" si="4"/>
        <v>0</v>
      </c>
      <c r="AH14" s="138">
        <f t="shared" si="4"/>
        <v>0</v>
      </c>
      <c r="AI14" s="138">
        <f t="shared" si="4"/>
        <v>0</v>
      </c>
      <c r="AJ14" s="100"/>
      <c r="AK14" s="151"/>
    </row>
    <row r="15" spans="2:37" s="131" customFormat="1" x14ac:dyDescent="0.2">
      <c r="B15" s="150"/>
      <c r="C15" s="171"/>
      <c r="D15" s="58">
        <v>3</v>
      </c>
      <c r="E15" s="392" t="str">
        <f>+'bas LO'!E15</f>
        <v>school 3</v>
      </c>
      <c r="F15" s="392" t="str">
        <f>+'bas LO'!F15</f>
        <v>11AA</v>
      </c>
      <c r="G15" s="393">
        <f>+'bas LO'!G15</f>
        <v>0</v>
      </c>
      <c r="H15" s="393">
        <f>+'bas LO'!H15</f>
        <v>0</v>
      </c>
      <c r="I15" s="393">
        <f>+'bas LO'!I15</f>
        <v>0</v>
      </c>
      <c r="J15" s="393">
        <f>+'bas LO'!J15</f>
        <v>0</v>
      </c>
      <c r="K15" s="393">
        <f>+'bas LO'!K15</f>
        <v>0</v>
      </c>
      <c r="L15" s="79"/>
      <c r="M15" s="76">
        <f>ROUND(G15*tab!$D$66,2)</f>
        <v>0</v>
      </c>
      <c r="N15" s="76">
        <f>ROUND(H15*tab!$D$66,2)</f>
        <v>0</v>
      </c>
      <c r="O15" s="76">
        <f>ROUND(I15*tab!$D$66,2)</f>
        <v>0</v>
      </c>
      <c r="P15" s="76">
        <f>ROUND(J15*tab!$D$66,2)</f>
        <v>0</v>
      </c>
      <c r="Q15" s="76">
        <f>ROUND(K15*tab!$D$66,2)</f>
        <v>0</v>
      </c>
      <c r="R15" s="79"/>
      <c r="S15" s="179">
        <v>0</v>
      </c>
      <c r="T15" s="138">
        <f t="shared" si="2"/>
        <v>0</v>
      </c>
      <c r="U15" s="138">
        <f t="shared" si="2"/>
        <v>0</v>
      </c>
      <c r="V15" s="138">
        <f t="shared" si="2"/>
        <v>0</v>
      </c>
      <c r="W15" s="138">
        <f t="shared" si="2"/>
        <v>0</v>
      </c>
      <c r="X15" s="79"/>
      <c r="Y15" s="76">
        <f>+G15*tab!$D$69</f>
        <v>0</v>
      </c>
      <c r="Z15" s="76">
        <f>+H15*tab!$E$69</f>
        <v>0</v>
      </c>
      <c r="AA15" s="76">
        <f>+I15*tab!$E$69</f>
        <v>0</v>
      </c>
      <c r="AB15" s="76">
        <f>+J15*tab!$E$69</f>
        <v>0</v>
      </c>
      <c r="AC15" s="76">
        <f>+K15*tab!$E$69</f>
        <v>0</v>
      </c>
      <c r="AD15" s="79"/>
      <c r="AE15" s="75">
        <v>0</v>
      </c>
      <c r="AF15" s="179">
        <f t="shared" si="3"/>
        <v>0</v>
      </c>
      <c r="AG15" s="138">
        <f t="shared" si="4"/>
        <v>0</v>
      </c>
      <c r="AH15" s="138">
        <f t="shared" si="4"/>
        <v>0</v>
      </c>
      <c r="AI15" s="138">
        <f t="shared" si="4"/>
        <v>0</v>
      </c>
      <c r="AJ15" s="100"/>
      <c r="AK15" s="151"/>
    </row>
    <row r="16" spans="2:37" s="131" customFormat="1" x14ac:dyDescent="0.2">
      <c r="B16" s="150"/>
      <c r="C16" s="171"/>
      <c r="D16" s="58">
        <v>4</v>
      </c>
      <c r="E16" s="392" t="str">
        <f>+'bas LO'!E16</f>
        <v>school 4</v>
      </c>
      <c r="F16" s="392" t="str">
        <f>+'bas LO'!F16</f>
        <v>11AA</v>
      </c>
      <c r="G16" s="393">
        <f>+'bas LO'!G16</f>
        <v>0</v>
      </c>
      <c r="H16" s="393">
        <f>+'bas LO'!H16</f>
        <v>0</v>
      </c>
      <c r="I16" s="393">
        <f>+'bas LO'!I16</f>
        <v>0</v>
      </c>
      <c r="J16" s="393">
        <f>+'bas LO'!J16</f>
        <v>0</v>
      </c>
      <c r="K16" s="393">
        <f>+'bas LO'!K16</f>
        <v>0</v>
      </c>
      <c r="L16" s="79"/>
      <c r="M16" s="76">
        <f>ROUND(G16*tab!$D$66,2)</f>
        <v>0</v>
      </c>
      <c r="N16" s="76">
        <f>ROUND(H16*tab!$D$66,2)</f>
        <v>0</v>
      </c>
      <c r="O16" s="76">
        <f>ROUND(I16*tab!$D$66,2)</f>
        <v>0</v>
      </c>
      <c r="P16" s="76">
        <f>ROUND(J16*tab!$D$66,2)</f>
        <v>0</v>
      </c>
      <c r="Q16" s="76">
        <f>ROUND(K16*tab!$D$66,2)</f>
        <v>0</v>
      </c>
      <c r="R16" s="79"/>
      <c r="S16" s="179">
        <v>0</v>
      </c>
      <c r="T16" s="138">
        <f t="shared" si="2"/>
        <v>0</v>
      </c>
      <c r="U16" s="138">
        <f t="shared" si="2"/>
        <v>0</v>
      </c>
      <c r="V16" s="138">
        <f t="shared" si="2"/>
        <v>0</v>
      </c>
      <c r="W16" s="138">
        <f t="shared" si="2"/>
        <v>0</v>
      </c>
      <c r="X16" s="79"/>
      <c r="Y16" s="76">
        <f>+G16*tab!$D$69</f>
        <v>0</v>
      </c>
      <c r="Z16" s="76">
        <f>+H16*tab!$E$69</f>
        <v>0</v>
      </c>
      <c r="AA16" s="76">
        <f>+I16*tab!$E$69</f>
        <v>0</v>
      </c>
      <c r="AB16" s="76">
        <f>+J16*tab!$E$69</f>
        <v>0</v>
      </c>
      <c r="AC16" s="76">
        <f>+K16*tab!$E$69</f>
        <v>0</v>
      </c>
      <c r="AD16" s="79"/>
      <c r="AE16" s="75">
        <v>0</v>
      </c>
      <c r="AF16" s="179">
        <f t="shared" si="3"/>
        <v>0</v>
      </c>
      <c r="AG16" s="138">
        <f t="shared" si="4"/>
        <v>0</v>
      </c>
      <c r="AH16" s="138">
        <f t="shared" si="4"/>
        <v>0</v>
      </c>
      <c r="AI16" s="138">
        <f t="shared" si="4"/>
        <v>0</v>
      </c>
      <c r="AJ16" s="100"/>
      <c r="AK16" s="151"/>
    </row>
    <row r="17" spans="2:37" s="131" customFormat="1" x14ac:dyDescent="0.2">
      <c r="B17" s="150"/>
      <c r="C17" s="171"/>
      <c r="D17" s="58">
        <v>5</v>
      </c>
      <c r="E17" s="392" t="str">
        <f>+'bas LO'!E17</f>
        <v>school 5</v>
      </c>
      <c r="F17" s="392" t="str">
        <f>+'bas LO'!F17</f>
        <v>11AA</v>
      </c>
      <c r="G17" s="393">
        <f>+'bas LO'!G17</f>
        <v>0</v>
      </c>
      <c r="H17" s="393">
        <f>+'bas LO'!H17</f>
        <v>0</v>
      </c>
      <c r="I17" s="393">
        <f>+'bas LO'!I17</f>
        <v>0</v>
      </c>
      <c r="J17" s="393">
        <f>+'bas LO'!J17</f>
        <v>0</v>
      </c>
      <c r="K17" s="393">
        <f>+'bas LO'!K17</f>
        <v>0</v>
      </c>
      <c r="L17" s="79"/>
      <c r="M17" s="76">
        <f>ROUND(G17*tab!$D$66,2)</f>
        <v>0</v>
      </c>
      <c r="N17" s="76">
        <f>ROUND(H17*tab!$D$66,2)</f>
        <v>0</v>
      </c>
      <c r="O17" s="76">
        <f>ROUND(I17*tab!$D$66,2)</f>
        <v>0</v>
      </c>
      <c r="P17" s="76">
        <f>ROUND(J17*tab!$D$66,2)</f>
        <v>0</v>
      </c>
      <c r="Q17" s="76">
        <f>ROUND(K17*tab!$D$66,2)</f>
        <v>0</v>
      </c>
      <c r="R17" s="79"/>
      <c r="S17" s="179">
        <v>0</v>
      </c>
      <c r="T17" s="138">
        <f t="shared" si="2"/>
        <v>0</v>
      </c>
      <c r="U17" s="138">
        <f t="shared" si="2"/>
        <v>0</v>
      </c>
      <c r="V17" s="138">
        <f t="shared" si="2"/>
        <v>0</v>
      </c>
      <c r="W17" s="138">
        <f t="shared" si="2"/>
        <v>0</v>
      </c>
      <c r="X17" s="79"/>
      <c r="Y17" s="76">
        <f>+G17*tab!$D$69</f>
        <v>0</v>
      </c>
      <c r="Z17" s="76">
        <f>+H17*tab!$E$69</f>
        <v>0</v>
      </c>
      <c r="AA17" s="76">
        <f>+I17*tab!$E$69</f>
        <v>0</v>
      </c>
      <c r="AB17" s="76">
        <f>+J17*tab!$E$69</f>
        <v>0</v>
      </c>
      <c r="AC17" s="76">
        <f>+K17*tab!$E$69</f>
        <v>0</v>
      </c>
      <c r="AD17" s="79"/>
      <c r="AE17" s="75">
        <v>0</v>
      </c>
      <c r="AF17" s="179">
        <f t="shared" si="3"/>
        <v>0</v>
      </c>
      <c r="AG17" s="138">
        <f t="shared" si="4"/>
        <v>0</v>
      </c>
      <c r="AH17" s="138">
        <f t="shared" si="4"/>
        <v>0</v>
      </c>
      <c r="AI17" s="138">
        <f t="shared" si="4"/>
        <v>0</v>
      </c>
      <c r="AJ17" s="100"/>
      <c r="AK17" s="151"/>
    </row>
    <row r="18" spans="2:37" s="131" customFormat="1" x14ac:dyDescent="0.2">
      <c r="B18" s="150"/>
      <c r="C18" s="171"/>
      <c r="D18" s="58">
        <v>6</v>
      </c>
      <c r="E18" s="392" t="str">
        <f>+'bas LO'!E18</f>
        <v>school 6</v>
      </c>
      <c r="F18" s="392" t="str">
        <f>+'bas LO'!F18</f>
        <v>11AA</v>
      </c>
      <c r="G18" s="393">
        <f>+'bas LO'!G18</f>
        <v>0</v>
      </c>
      <c r="H18" s="393">
        <f>+'bas LO'!H18</f>
        <v>0</v>
      </c>
      <c r="I18" s="393">
        <f>+'bas LO'!I18</f>
        <v>0</v>
      </c>
      <c r="J18" s="393">
        <f>+'bas LO'!J18</f>
        <v>0</v>
      </c>
      <c r="K18" s="393">
        <f>+'bas LO'!K18</f>
        <v>0</v>
      </c>
      <c r="L18" s="79"/>
      <c r="M18" s="76">
        <f>ROUND(G18*tab!$D$66,2)</f>
        <v>0</v>
      </c>
      <c r="N18" s="76">
        <f>ROUND(H18*tab!$D$66,2)</f>
        <v>0</v>
      </c>
      <c r="O18" s="76">
        <f>ROUND(I18*tab!$D$66,2)</f>
        <v>0</v>
      </c>
      <c r="P18" s="76">
        <f>ROUND(J18*tab!$D$66,2)</f>
        <v>0</v>
      </c>
      <c r="Q18" s="76">
        <f>ROUND(K18*tab!$D$66,2)</f>
        <v>0</v>
      </c>
      <c r="R18" s="79"/>
      <c r="S18" s="179">
        <v>0</v>
      </c>
      <c r="T18" s="138">
        <f t="shared" si="2"/>
        <v>0</v>
      </c>
      <c r="U18" s="138">
        <f t="shared" si="2"/>
        <v>0</v>
      </c>
      <c r="V18" s="138">
        <f t="shared" si="2"/>
        <v>0</v>
      </c>
      <c r="W18" s="138">
        <f t="shared" si="2"/>
        <v>0</v>
      </c>
      <c r="X18" s="79"/>
      <c r="Y18" s="76">
        <f>+G18*tab!$D$69</f>
        <v>0</v>
      </c>
      <c r="Z18" s="76">
        <f>+H18*tab!$E$69</f>
        <v>0</v>
      </c>
      <c r="AA18" s="76">
        <f>+I18*tab!$E$69</f>
        <v>0</v>
      </c>
      <c r="AB18" s="76">
        <f>+J18*tab!$E$69</f>
        <v>0</v>
      </c>
      <c r="AC18" s="76">
        <f>+K18*tab!$E$69</f>
        <v>0</v>
      </c>
      <c r="AD18" s="79"/>
      <c r="AE18" s="75">
        <v>0</v>
      </c>
      <c r="AF18" s="179">
        <f t="shared" si="3"/>
        <v>0</v>
      </c>
      <c r="AG18" s="138">
        <f t="shared" si="4"/>
        <v>0</v>
      </c>
      <c r="AH18" s="138">
        <f t="shared" si="4"/>
        <v>0</v>
      </c>
      <c r="AI18" s="138">
        <f t="shared" si="4"/>
        <v>0</v>
      </c>
      <c r="AJ18" s="100"/>
      <c r="AK18" s="151"/>
    </row>
    <row r="19" spans="2:37" s="131" customFormat="1" x14ac:dyDescent="0.2">
      <c r="B19" s="150"/>
      <c r="C19" s="171"/>
      <c r="D19" s="58">
        <v>7</v>
      </c>
      <c r="E19" s="392" t="str">
        <f>+'bas LO'!E19</f>
        <v>school 7</v>
      </c>
      <c r="F19" s="392" t="str">
        <f>+'bas LO'!F19</f>
        <v>11AA</v>
      </c>
      <c r="G19" s="393">
        <f>+'bas LO'!G19</f>
        <v>0</v>
      </c>
      <c r="H19" s="393">
        <f>+'bas LO'!H19</f>
        <v>0</v>
      </c>
      <c r="I19" s="393">
        <f>+'bas LO'!I19</f>
        <v>0</v>
      </c>
      <c r="J19" s="393">
        <f>+'bas LO'!J19</f>
        <v>0</v>
      </c>
      <c r="K19" s="393">
        <f>+'bas LO'!K19</f>
        <v>0</v>
      </c>
      <c r="L19" s="79"/>
      <c r="M19" s="76">
        <f>ROUND(G19*tab!$D$66,2)</f>
        <v>0</v>
      </c>
      <c r="N19" s="76">
        <f>ROUND(H19*tab!$D$66,2)</f>
        <v>0</v>
      </c>
      <c r="O19" s="76">
        <f>ROUND(I19*tab!$D$66,2)</f>
        <v>0</v>
      </c>
      <c r="P19" s="76">
        <f>ROUND(J19*tab!$D$66,2)</f>
        <v>0</v>
      </c>
      <c r="Q19" s="76">
        <f>ROUND(K19*tab!$D$66,2)</f>
        <v>0</v>
      </c>
      <c r="R19" s="79"/>
      <c r="S19" s="179">
        <v>0</v>
      </c>
      <c r="T19" s="138">
        <f t="shared" si="2"/>
        <v>0</v>
      </c>
      <c r="U19" s="138">
        <f t="shared" si="2"/>
        <v>0</v>
      </c>
      <c r="V19" s="138">
        <f t="shared" si="2"/>
        <v>0</v>
      </c>
      <c r="W19" s="138">
        <f t="shared" si="2"/>
        <v>0</v>
      </c>
      <c r="X19" s="79"/>
      <c r="Y19" s="76">
        <f>+G19*tab!$D$69</f>
        <v>0</v>
      </c>
      <c r="Z19" s="76">
        <f>+H19*tab!$E$69</f>
        <v>0</v>
      </c>
      <c r="AA19" s="76">
        <f>+I19*tab!$E$69</f>
        <v>0</v>
      </c>
      <c r="AB19" s="76">
        <f>+J19*tab!$E$69</f>
        <v>0</v>
      </c>
      <c r="AC19" s="76">
        <f>+K19*tab!$E$69</f>
        <v>0</v>
      </c>
      <c r="AD19" s="79"/>
      <c r="AE19" s="75">
        <v>0</v>
      </c>
      <c r="AF19" s="179">
        <f t="shared" si="3"/>
        <v>0</v>
      </c>
      <c r="AG19" s="138">
        <f t="shared" si="4"/>
        <v>0</v>
      </c>
      <c r="AH19" s="138">
        <f t="shared" si="4"/>
        <v>0</v>
      </c>
      <c r="AI19" s="138">
        <f t="shared" si="4"/>
        <v>0</v>
      </c>
      <c r="AJ19" s="100"/>
      <c r="AK19" s="151"/>
    </row>
    <row r="20" spans="2:37" s="131" customFormat="1" x14ac:dyDescent="0.2">
      <c r="B20" s="150"/>
      <c r="C20" s="171"/>
      <c r="D20" s="58">
        <v>8</v>
      </c>
      <c r="E20" s="392" t="str">
        <f>+'bas LO'!E20</f>
        <v>school 8</v>
      </c>
      <c r="F20" s="392" t="str">
        <f>+'bas LO'!F20</f>
        <v>11AA</v>
      </c>
      <c r="G20" s="393">
        <f>+'bas LO'!G20</f>
        <v>0</v>
      </c>
      <c r="H20" s="393">
        <f>+'bas LO'!H20</f>
        <v>0</v>
      </c>
      <c r="I20" s="393">
        <f>+'bas LO'!I20</f>
        <v>0</v>
      </c>
      <c r="J20" s="393">
        <f>+'bas LO'!J20</f>
        <v>0</v>
      </c>
      <c r="K20" s="393">
        <f>+'bas LO'!K20</f>
        <v>0</v>
      </c>
      <c r="L20" s="79"/>
      <c r="M20" s="76">
        <f>ROUND(G20*tab!$D$66,2)</f>
        <v>0</v>
      </c>
      <c r="N20" s="76">
        <f>ROUND(H20*tab!$D$66,2)</f>
        <v>0</v>
      </c>
      <c r="O20" s="76">
        <f>ROUND(I20*tab!$D$66,2)</f>
        <v>0</v>
      </c>
      <c r="P20" s="76">
        <f>ROUND(J20*tab!$D$66,2)</f>
        <v>0</v>
      </c>
      <c r="Q20" s="76">
        <f>ROUND(K20*tab!$D$66,2)</f>
        <v>0</v>
      </c>
      <c r="R20" s="79"/>
      <c r="S20" s="179">
        <v>0</v>
      </c>
      <c r="T20" s="138">
        <f t="shared" si="2"/>
        <v>0</v>
      </c>
      <c r="U20" s="138">
        <f t="shared" si="2"/>
        <v>0</v>
      </c>
      <c r="V20" s="138">
        <f t="shared" si="2"/>
        <v>0</v>
      </c>
      <c r="W20" s="138">
        <f t="shared" si="2"/>
        <v>0</v>
      </c>
      <c r="X20" s="79"/>
      <c r="Y20" s="76">
        <f>+G20*tab!$D$69</f>
        <v>0</v>
      </c>
      <c r="Z20" s="76">
        <f>+H20*tab!$E$69</f>
        <v>0</v>
      </c>
      <c r="AA20" s="76">
        <f>+I20*tab!$E$69</f>
        <v>0</v>
      </c>
      <c r="AB20" s="76">
        <f>+J20*tab!$E$69</f>
        <v>0</v>
      </c>
      <c r="AC20" s="76">
        <f>+K20*tab!$E$69</f>
        <v>0</v>
      </c>
      <c r="AD20" s="79"/>
      <c r="AE20" s="75">
        <v>0</v>
      </c>
      <c r="AF20" s="179">
        <f t="shared" si="3"/>
        <v>0</v>
      </c>
      <c r="AG20" s="138">
        <f t="shared" si="4"/>
        <v>0</v>
      </c>
      <c r="AH20" s="138">
        <f t="shared" si="4"/>
        <v>0</v>
      </c>
      <c r="AI20" s="138">
        <f t="shared" si="4"/>
        <v>0</v>
      </c>
      <c r="AJ20" s="100"/>
      <c r="AK20" s="151"/>
    </row>
    <row r="21" spans="2:37" s="131" customFormat="1" x14ac:dyDescent="0.2">
      <c r="B21" s="150"/>
      <c r="C21" s="171"/>
      <c r="D21" s="58">
        <v>9</v>
      </c>
      <c r="E21" s="392" t="str">
        <f>+'bas LO'!E21</f>
        <v>school 9</v>
      </c>
      <c r="F21" s="392" t="str">
        <f>+'bas LO'!F21</f>
        <v>11AA</v>
      </c>
      <c r="G21" s="393">
        <f>+'bas LO'!G21</f>
        <v>0</v>
      </c>
      <c r="H21" s="393">
        <f>+'bas LO'!H21</f>
        <v>0</v>
      </c>
      <c r="I21" s="393">
        <f>+'bas LO'!I21</f>
        <v>0</v>
      </c>
      <c r="J21" s="393">
        <f>+'bas LO'!J21</f>
        <v>0</v>
      </c>
      <c r="K21" s="393">
        <f>+'bas LO'!K21</f>
        <v>0</v>
      </c>
      <c r="L21" s="79"/>
      <c r="M21" s="76">
        <f>ROUND(G21*tab!$D$66,2)</f>
        <v>0</v>
      </c>
      <c r="N21" s="76">
        <f>ROUND(H21*tab!$D$66,2)</f>
        <v>0</v>
      </c>
      <c r="O21" s="76">
        <f>ROUND(I21*tab!$D$66,2)</f>
        <v>0</v>
      </c>
      <c r="P21" s="76">
        <f>ROUND(J21*tab!$D$66,2)</f>
        <v>0</v>
      </c>
      <c r="Q21" s="76">
        <f>ROUND(K21*tab!$D$66,2)</f>
        <v>0</v>
      </c>
      <c r="R21" s="79"/>
      <c r="S21" s="179">
        <v>0</v>
      </c>
      <c r="T21" s="138">
        <f t="shared" si="2"/>
        <v>0</v>
      </c>
      <c r="U21" s="138">
        <f t="shared" si="2"/>
        <v>0</v>
      </c>
      <c r="V21" s="138">
        <f t="shared" si="2"/>
        <v>0</v>
      </c>
      <c r="W21" s="138">
        <f t="shared" si="2"/>
        <v>0</v>
      </c>
      <c r="X21" s="79"/>
      <c r="Y21" s="76">
        <f>+G21*tab!$D$69</f>
        <v>0</v>
      </c>
      <c r="Z21" s="76">
        <f>+H21*tab!$E$69</f>
        <v>0</v>
      </c>
      <c r="AA21" s="76">
        <f>+I21*tab!$E$69</f>
        <v>0</v>
      </c>
      <c r="AB21" s="76">
        <f>+J21*tab!$E$69</f>
        <v>0</v>
      </c>
      <c r="AC21" s="76">
        <f>+K21*tab!$E$69</f>
        <v>0</v>
      </c>
      <c r="AD21" s="79"/>
      <c r="AE21" s="75">
        <v>0</v>
      </c>
      <c r="AF21" s="179">
        <f t="shared" si="3"/>
        <v>0</v>
      </c>
      <c r="AG21" s="138">
        <f t="shared" si="4"/>
        <v>0</v>
      </c>
      <c r="AH21" s="138">
        <f t="shared" si="4"/>
        <v>0</v>
      </c>
      <c r="AI21" s="138">
        <f t="shared" si="4"/>
        <v>0</v>
      </c>
      <c r="AJ21" s="100"/>
      <c r="AK21" s="151"/>
    </row>
    <row r="22" spans="2:37" s="131" customFormat="1" x14ac:dyDescent="0.2">
      <c r="B22" s="150"/>
      <c r="C22" s="171"/>
      <c r="D22" s="58">
        <v>10</v>
      </c>
      <c r="E22" s="392" t="str">
        <f>+'bas LO'!E22</f>
        <v>school 10</v>
      </c>
      <c r="F22" s="392" t="str">
        <f>+'bas LO'!F22</f>
        <v>11AA</v>
      </c>
      <c r="G22" s="393">
        <f>+'bas LO'!G22</f>
        <v>0</v>
      </c>
      <c r="H22" s="393">
        <f>+'bas LO'!H22</f>
        <v>0</v>
      </c>
      <c r="I22" s="393">
        <f>+'bas LO'!I22</f>
        <v>0</v>
      </c>
      <c r="J22" s="393">
        <f>+'bas LO'!J22</f>
        <v>0</v>
      </c>
      <c r="K22" s="393">
        <f>+'bas LO'!K22</f>
        <v>0</v>
      </c>
      <c r="L22" s="79"/>
      <c r="M22" s="76">
        <f>ROUND(G22*tab!$D$66,2)</f>
        <v>0</v>
      </c>
      <c r="N22" s="76">
        <f>ROUND(H22*tab!$D$66,2)</f>
        <v>0</v>
      </c>
      <c r="O22" s="76">
        <f>ROUND(I22*tab!$D$66,2)</f>
        <v>0</v>
      </c>
      <c r="P22" s="76">
        <f>ROUND(J22*tab!$D$66,2)</f>
        <v>0</v>
      </c>
      <c r="Q22" s="76">
        <f>ROUND(K22*tab!$D$66,2)</f>
        <v>0</v>
      </c>
      <c r="R22" s="79"/>
      <c r="S22" s="179">
        <v>0</v>
      </c>
      <c r="T22" s="138">
        <f t="shared" si="2"/>
        <v>0</v>
      </c>
      <c r="U22" s="138">
        <f t="shared" si="2"/>
        <v>0</v>
      </c>
      <c r="V22" s="138">
        <f t="shared" si="2"/>
        <v>0</v>
      </c>
      <c r="W22" s="138">
        <f t="shared" si="2"/>
        <v>0</v>
      </c>
      <c r="X22" s="79"/>
      <c r="Y22" s="76">
        <f>+G22*tab!$D$69</f>
        <v>0</v>
      </c>
      <c r="Z22" s="76">
        <f>+H22*tab!$E$69</f>
        <v>0</v>
      </c>
      <c r="AA22" s="76">
        <f>+I22*tab!$E$69</f>
        <v>0</v>
      </c>
      <c r="AB22" s="76">
        <f>+J22*tab!$E$69</f>
        <v>0</v>
      </c>
      <c r="AC22" s="76">
        <f>+K22*tab!$E$69</f>
        <v>0</v>
      </c>
      <c r="AD22" s="79"/>
      <c r="AE22" s="75">
        <v>0</v>
      </c>
      <c r="AF22" s="179">
        <f t="shared" si="3"/>
        <v>0</v>
      </c>
      <c r="AG22" s="138">
        <f t="shared" si="4"/>
        <v>0</v>
      </c>
      <c r="AH22" s="138">
        <f t="shared" si="4"/>
        <v>0</v>
      </c>
      <c r="AI22" s="138">
        <f t="shared" si="4"/>
        <v>0</v>
      </c>
      <c r="AJ22" s="100"/>
      <c r="AK22" s="151"/>
    </row>
    <row r="23" spans="2:37" s="131" customFormat="1" x14ac:dyDescent="0.2">
      <c r="B23" s="150"/>
      <c r="C23" s="171"/>
      <c r="D23" s="58">
        <v>11</v>
      </c>
      <c r="E23" s="392" t="str">
        <f>+'bas LO'!E23</f>
        <v>school 11</v>
      </c>
      <c r="F23" s="392" t="str">
        <f>+'bas LO'!F23</f>
        <v>11AA</v>
      </c>
      <c r="G23" s="393">
        <f>+'bas LO'!G23</f>
        <v>0</v>
      </c>
      <c r="H23" s="393">
        <f>+'bas LO'!H23</f>
        <v>0</v>
      </c>
      <c r="I23" s="393">
        <f>+'bas LO'!I23</f>
        <v>0</v>
      </c>
      <c r="J23" s="393">
        <f>+'bas LO'!J23</f>
        <v>0</v>
      </c>
      <c r="K23" s="393">
        <f>+'bas LO'!K23</f>
        <v>0</v>
      </c>
      <c r="L23" s="79"/>
      <c r="M23" s="76">
        <f>ROUND(G23*tab!$D$66,2)</f>
        <v>0</v>
      </c>
      <c r="N23" s="76">
        <f>ROUND(H23*tab!$D$66,2)</f>
        <v>0</v>
      </c>
      <c r="O23" s="76">
        <f>ROUND(I23*tab!$D$66,2)</f>
        <v>0</v>
      </c>
      <c r="P23" s="76">
        <f>ROUND(J23*tab!$D$66,2)</f>
        <v>0</v>
      </c>
      <c r="Q23" s="76">
        <f>ROUND(K23*tab!$D$66,2)</f>
        <v>0</v>
      </c>
      <c r="R23" s="79"/>
      <c r="S23" s="179">
        <v>0</v>
      </c>
      <c r="T23" s="138">
        <f t="shared" si="2"/>
        <v>0</v>
      </c>
      <c r="U23" s="138">
        <f t="shared" si="2"/>
        <v>0</v>
      </c>
      <c r="V23" s="138">
        <f t="shared" si="2"/>
        <v>0</v>
      </c>
      <c r="W23" s="138">
        <f t="shared" si="2"/>
        <v>0</v>
      </c>
      <c r="X23" s="79"/>
      <c r="Y23" s="76">
        <f>+G23*tab!$D$69</f>
        <v>0</v>
      </c>
      <c r="Z23" s="76">
        <f>+H23*tab!$E$69</f>
        <v>0</v>
      </c>
      <c r="AA23" s="76">
        <f>+I23*tab!$E$69</f>
        <v>0</v>
      </c>
      <c r="AB23" s="76">
        <f>+J23*tab!$E$69</f>
        <v>0</v>
      </c>
      <c r="AC23" s="76">
        <f>+K23*tab!$E$69</f>
        <v>0</v>
      </c>
      <c r="AD23" s="79"/>
      <c r="AE23" s="75">
        <v>0</v>
      </c>
      <c r="AF23" s="179">
        <f t="shared" si="3"/>
        <v>0</v>
      </c>
      <c r="AG23" s="138">
        <f t="shared" si="4"/>
        <v>0</v>
      </c>
      <c r="AH23" s="138">
        <f t="shared" si="4"/>
        <v>0</v>
      </c>
      <c r="AI23" s="138">
        <f t="shared" si="4"/>
        <v>0</v>
      </c>
      <c r="AJ23" s="100"/>
      <c r="AK23" s="151"/>
    </row>
    <row r="24" spans="2:37" s="131" customFormat="1" x14ac:dyDescent="0.2">
      <c r="B24" s="150"/>
      <c r="C24" s="171"/>
      <c r="D24" s="58">
        <v>12</v>
      </c>
      <c r="E24" s="392" t="str">
        <f>+'bas LO'!E24</f>
        <v>school 12</v>
      </c>
      <c r="F24" s="392" t="str">
        <f>+'bas LO'!F24</f>
        <v>11AA</v>
      </c>
      <c r="G24" s="393">
        <f>+'bas LO'!G24</f>
        <v>0</v>
      </c>
      <c r="H24" s="393">
        <f>+'bas LO'!H24</f>
        <v>0</v>
      </c>
      <c r="I24" s="393">
        <f>+'bas LO'!I24</f>
        <v>0</v>
      </c>
      <c r="J24" s="393">
        <f>+'bas LO'!J24</f>
        <v>0</v>
      </c>
      <c r="K24" s="393">
        <f>+'bas LO'!K24</f>
        <v>0</v>
      </c>
      <c r="L24" s="79"/>
      <c r="M24" s="76">
        <f>ROUND(G24*tab!$D$66,2)</f>
        <v>0</v>
      </c>
      <c r="N24" s="76">
        <f>ROUND(H24*tab!$D$66,2)</f>
        <v>0</v>
      </c>
      <c r="O24" s="76">
        <f>ROUND(I24*tab!$D$66,2)</f>
        <v>0</v>
      </c>
      <c r="P24" s="76">
        <f>ROUND(J24*tab!$D$66,2)</f>
        <v>0</v>
      </c>
      <c r="Q24" s="76">
        <f>ROUND(K24*tab!$D$66,2)</f>
        <v>0</v>
      </c>
      <c r="R24" s="79"/>
      <c r="S24" s="179">
        <v>0</v>
      </c>
      <c r="T24" s="138">
        <f t="shared" si="2"/>
        <v>0</v>
      </c>
      <c r="U24" s="138">
        <f t="shared" si="2"/>
        <v>0</v>
      </c>
      <c r="V24" s="138">
        <f t="shared" si="2"/>
        <v>0</v>
      </c>
      <c r="W24" s="138">
        <f t="shared" si="2"/>
        <v>0</v>
      </c>
      <c r="X24" s="79"/>
      <c r="Y24" s="76">
        <f>+G24*tab!$D$69</f>
        <v>0</v>
      </c>
      <c r="Z24" s="76">
        <f>+H24*tab!$E$69</f>
        <v>0</v>
      </c>
      <c r="AA24" s="76">
        <f>+I24*tab!$E$69</f>
        <v>0</v>
      </c>
      <c r="AB24" s="76">
        <f>+J24*tab!$E$69</f>
        <v>0</v>
      </c>
      <c r="AC24" s="76">
        <f>+K24*tab!$E$69</f>
        <v>0</v>
      </c>
      <c r="AD24" s="79"/>
      <c r="AE24" s="75">
        <v>0</v>
      </c>
      <c r="AF24" s="179">
        <f t="shared" si="3"/>
        <v>0</v>
      </c>
      <c r="AG24" s="138">
        <f t="shared" si="4"/>
        <v>0</v>
      </c>
      <c r="AH24" s="138">
        <f t="shared" si="4"/>
        <v>0</v>
      </c>
      <c r="AI24" s="138">
        <f t="shared" si="4"/>
        <v>0</v>
      </c>
      <c r="AJ24" s="100"/>
      <c r="AK24" s="151"/>
    </row>
    <row r="25" spans="2:37" s="131" customFormat="1" x14ac:dyDescent="0.2">
      <c r="B25" s="150"/>
      <c r="C25" s="171"/>
      <c r="D25" s="58">
        <v>13</v>
      </c>
      <c r="E25" s="392" t="str">
        <f>+'bas LO'!E25</f>
        <v>school 13</v>
      </c>
      <c r="F25" s="392" t="str">
        <f>+'bas LO'!F25</f>
        <v>11AA</v>
      </c>
      <c r="G25" s="393">
        <f>+'bas LO'!G25</f>
        <v>0</v>
      </c>
      <c r="H25" s="393">
        <f>+'bas LO'!H25</f>
        <v>0</v>
      </c>
      <c r="I25" s="393">
        <f>+'bas LO'!I25</f>
        <v>0</v>
      </c>
      <c r="J25" s="393">
        <f>+'bas LO'!J25</f>
        <v>0</v>
      </c>
      <c r="K25" s="393">
        <f>+'bas LO'!K25</f>
        <v>0</v>
      </c>
      <c r="L25" s="79"/>
      <c r="M25" s="76">
        <f>ROUND(G25*tab!$D$66,2)</f>
        <v>0</v>
      </c>
      <c r="N25" s="76">
        <f>ROUND(H25*tab!$D$66,2)</f>
        <v>0</v>
      </c>
      <c r="O25" s="76">
        <f>ROUND(I25*tab!$D$66,2)</f>
        <v>0</v>
      </c>
      <c r="P25" s="76">
        <f>ROUND(J25*tab!$D$66,2)</f>
        <v>0</v>
      </c>
      <c r="Q25" s="76">
        <f>ROUND(K25*tab!$D$66,2)</f>
        <v>0</v>
      </c>
      <c r="R25" s="79"/>
      <c r="S25" s="179">
        <v>0</v>
      </c>
      <c r="T25" s="138">
        <f t="shared" si="2"/>
        <v>0</v>
      </c>
      <c r="U25" s="138">
        <f t="shared" si="2"/>
        <v>0</v>
      </c>
      <c r="V25" s="138">
        <f t="shared" si="2"/>
        <v>0</v>
      </c>
      <c r="W25" s="138">
        <f t="shared" si="2"/>
        <v>0</v>
      </c>
      <c r="X25" s="79"/>
      <c r="Y25" s="76">
        <f>+G25*tab!$D$69</f>
        <v>0</v>
      </c>
      <c r="Z25" s="76">
        <f>+H25*tab!$E$69</f>
        <v>0</v>
      </c>
      <c r="AA25" s="76">
        <f>+I25*tab!$E$69</f>
        <v>0</v>
      </c>
      <c r="AB25" s="76">
        <f>+J25*tab!$E$69</f>
        <v>0</v>
      </c>
      <c r="AC25" s="76">
        <f>+K25*tab!$E$69</f>
        <v>0</v>
      </c>
      <c r="AD25" s="79"/>
      <c r="AE25" s="75">
        <v>0</v>
      </c>
      <c r="AF25" s="179">
        <f t="shared" si="3"/>
        <v>0</v>
      </c>
      <c r="AG25" s="138">
        <f t="shared" si="4"/>
        <v>0</v>
      </c>
      <c r="AH25" s="138">
        <f t="shared" si="4"/>
        <v>0</v>
      </c>
      <c r="AI25" s="138">
        <f t="shared" si="4"/>
        <v>0</v>
      </c>
      <c r="AJ25" s="100"/>
      <c r="AK25" s="151"/>
    </row>
    <row r="26" spans="2:37" s="131" customFormat="1" x14ac:dyDescent="0.2">
      <c r="B26" s="150"/>
      <c r="C26" s="171"/>
      <c r="D26" s="58">
        <v>14</v>
      </c>
      <c r="E26" s="392" t="str">
        <f>+'bas LO'!E26</f>
        <v>school 14</v>
      </c>
      <c r="F26" s="392" t="str">
        <f>+'bas LO'!F26</f>
        <v>11AA</v>
      </c>
      <c r="G26" s="393">
        <f>+'bas LO'!G26</f>
        <v>0</v>
      </c>
      <c r="H26" s="393">
        <f>+'bas LO'!H26</f>
        <v>0</v>
      </c>
      <c r="I26" s="393">
        <f>+'bas LO'!I26</f>
        <v>0</v>
      </c>
      <c r="J26" s="393">
        <f>+'bas LO'!J26</f>
        <v>0</v>
      </c>
      <c r="K26" s="393">
        <f>+'bas LO'!K26</f>
        <v>0</v>
      </c>
      <c r="L26" s="79"/>
      <c r="M26" s="76">
        <f>ROUND(G26*tab!$D$66,2)</f>
        <v>0</v>
      </c>
      <c r="N26" s="76">
        <f>ROUND(H26*tab!$D$66,2)</f>
        <v>0</v>
      </c>
      <c r="O26" s="76">
        <f>ROUND(I26*tab!$D$66,2)</f>
        <v>0</v>
      </c>
      <c r="P26" s="76">
        <f>ROUND(J26*tab!$D$66,2)</f>
        <v>0</v>
      </c>
      <c r="Q26" s="76">
        <f>ROUND(K26*tab!$D$66,2)</f>
        <v>0</v>
      </c>
      <c r="R26" s="79"/>
      <c r="S26" s="179">
        <v>0</v>
      </c>
      <c r="T26" s="138">
        <f t="shared" si="2"/>
        <v>0</v>
      </c>
      <c r="U26" s="138">
        <f t="shared" si="2"/>
        <v>0</v>
      </c>
      <c r="V26" s="138">
        <f t="shared" si="2"/>
        <v>0</v>
      </c>
      <c r="W26" s="138">
        <f t="shared" si="2"/>
        <v>0</v>
      </c>
      <c r="X26" s="79"/>
      <c r="Y26" s="76">
        <f>+G26*tab!$D$69</f>
        <v>0</v>
      </c>
      <c r="Z26" s="76">
        <f>+H26*tab!$E$69</f>
        <v>0</v>
      </c>
      <c r="AA26" s="76">
        <f>+I26*tab!$E$69</f>
        <v>0</v>
      </c>
      <c r="AB26" s="76">
        <f>+J26*tab!$E$69</f>
        <v>0</v>
      </c>
      <c r="AC26" s="76">
        <f>+K26*tab!$E$69</f>
        <v>0</v>
      </c>
      <c r="AD26" s="79"/>
      <c r="AE26" s="75">
        <v>0</v>
      </c>
      <c r="AF26" s="179">
        <f t="shared" si="3"/>
        <v>0</v>
      </c>
      <c r="AG26" s="138">
        <f t="shared" si="4"/>
        <v>0</v>
      </c>
      <c r="AH26" s="138">
        <f t="shared" si="4"/>
        <v>0</v>
      </c>
      <c r="AI26" s="138">
        <f t="shared" si="4"/>
        <v>0</v>
      </c>
      <c r="AJ26" s="100"/>
      <c r="AK26" s="151"/>
    </row>
    <row r="27" spans="2:37" s="131" customFormat="1" x14ac:dyDescent="0.2">
      <c r="B27" s="150"/>
      <c r="C27" s="171"/>
      <c r="D27" s="58">
        <v>15</v>
      </c>
      <c r="E27" s="392" t="str">
        <f>+'bas LO'!E27</f>
        <v>school 15</v>
      </c>
      <c r="F27" s="392" t="str">
        <f>+'bas LO'!F27</f>
        <v>11AA</v>
      </c>
      <c r="G27" s="393">
        <f>+'bas LO'!G27</f>
        <v>0</v>
      </c>
      <c r="H27" s="393">
        <f>+'bas LO'!H27</f>
        <v>0</v>
      </c>
      <c r="I27" s="393">
        <f>+'bas LO'!I27</f>
        <v>0</v>
      </c>
      <c r="J27" s="393">
        <f>+'bas LO'!J27</f>
        <v>0</v>
      </c>
      <c r="K27" s="393">
        <f>+'bas LO'!K27</f>
        <v>0</v>
      </c>
      <c r="L27" s="79"/>
      <c r="M27" s="76">
        <f>ROUND(G27*tab!$D$66,2)</f>
        <v>0</v>
      </c>
      <c r="N27" s="76">
        <f>ROUND(H27*tab!$D$66,2)</f>
        <v>0</v>
      </c>
      <c r="O27" s="76">
        <f>ROUND(I27*tab!$D$66,2)</f>
        <v>0</v>
      </c>
      <c r="P27" s="76">
        <f>ROUND(J27*tab!$D$66,2)</f>
        <v>0</v>
      </c>
      <c r="Q27" s="76">
        <f>ROUND(K27*tab!$D$66,2)</f>
        <v>0</v>
      </c>
      <c r="R27" s="79"/>
      <c r="S27" s="179">
        <v>0</v>
      </c>
      <c r="T27" s="138">
        <f t="shared" si="2"/>
        <v>0</v>
      </c>
      <c r="U27" s="138">
        <f t="shared" si="2"/>
        <v>0</v>
      </c>
      <c r="V27" s="138">
        <f t="shared" si="2"/>
        <v>0</v>
      </c>
      <c r="W27" s="138">
        <f t="shared" si="2"/>
        <v>0</v>
      </c>
      <c r="X27" s="79"/>
      <c r="Y27" s="76">
        <f>+G27*tab!$D$69</f>
        <v>0</v>
      </c>
      <c r="Z27" s="76">
        <f>+H27*tab!$E$69</f>
        <v>0</v>
      </c>
      <c r="AA27" s="76">
        <f>+I27*tab!$E$69</f>
        <v>0</v>
      </c>
      <c r="AB27" s="76">
        <f>+J27*tab!$E$69</f>
        <v>0</v>
      </c>
      <c r="AC27" s="76">
        <f>+K27*tab!$E$69</f>
        <v>0</v>
      </c>
      <c r="AD27" s="79"/>
      <c r="AE27" s="75">
        <v>0</v>
      </c>
      <c r="AF27" s="179">
        <f t="shared" si="3"/>
        <v>0</v>
      </c>
      <c r="AG27" s="138">
        <f t="shared" si="4"/>
        <v>0</v>
      </c>
      <c r="AH27" s="138">
        <f t="shared" si="4"/>
        <v>0</v>
      </c>
      <c r="AI27" s="138">
        <f t="shared" si="4"/>
        <v>0</v>
      </c>
      <c r="AJ27" s="100"/>
      <c r="AK27" s="151"/>
    </row>
    <row r="28" spans="2:37" s="131" customFormat="1" x14ac:dyDescent="0.2">
      <c r="B28" s="150"/>
      <c r="C28" s="171"/>
      <c r="D28" s="58">
        <v>16</v>
      </c>
      <c r="E28" s="392" t="str">
        <f>+'bas LO'!E28</f>
        <v>school 16</v>
      </c>
      <c r="F28" s="392" t="str">
        <f>+'bas LO'!F28</f>
        <v>11AA</v>
      </c>
      <c r="G28" s="393">
        <f>+'bas LO'!G28</f>
        <v>0</v>
      </c>
      <c r="H28" s="393">
        <f>+'bas LO'!H28</f>
        <v>0</v>
      </c>
      <c r="I28" s="393">
        <f>+'bas LO'!I28</f>
        <v>0</v>
      </c>
      <c r="J28" s="393">
        <f>+'bas LO'!J28</f>
        <v>0</v>
      </c>
      <c r="K28" s="393">
        <f>+'bas LO'!K28</f>
        <v>0</v>
      </c>
      <c r="L28" s="79"/>
      <c r="M28" s="76">
        <f>ROUND(G28*tab!$D$66,2)</f>
        <v>0</v>
      </c>
      <c r="N28" s="76">
        <f>ROUND(H28*tab!$D$66,2)</f>
        <v>0</v>
      </c>
      <c r="O28" s="76">
        <f>ROUND(I28*tab!$D$66,2)</f>
        <v>0</v>
      </c>
      <c r="P28" s="76">
        <f>ROUND(J28*tab!$D$66,2)</f>
        <v>0</v>
      </c>
      <c r="Q28" s="76">
        <f>ROUND(K28*tab!$D$66,2)</f>
        <v>0</v>
      </c>
      <c r="R28" s="79"/>
      <c r="S28" s="179">
        <v>0</v>
      </c>
      <c r="T28" s="138">
        <f t="shared" si="2"/>
        <v>0</v>
      </c>
      <c r="U28" s="138">
        <f t="shared" si="2"/>
        <v>0</v>
      </c>
      <c r="V28" s="138">
        <f t="shared" si="2"/>
        <v>0</v>
      </c>
      <c r="W28" s="138">
        <f t="shared" si="2"/>
        <v>0</v>
      </c>
      <c r="X28" s="79"/>
      <c r="Y28" s="76">
        <f>+G28*tab!$D$69</f>
        <v>0</v>
      </c>
      <c r="Z28" s="76">
        <f>+H28*tab!$E$69</f>
        <v>0</v>
      </c>
      <c r="AA28" s="76">
        <f>+I28*tab!$E$69</f>
        <v>0</v>
      </c>
      <c r="AB28" s="76">
        <f>+J28*tab!$E$69</f>
        <v>0</v>
      </c>
      <c r="AC28" s="76">
        <f>+K28*tab!$E$69</f>
        <v>0</v>
      </c>
      <c r="AD28" s="79"/>
      <c r="AE28" s="75">
        <v>0</v>
      </c>
      <c r="AF28" s="179">
        <f t="shared" si="3"/>
        <v>0</v>
      </c>
      <c r="AG28" s="138">
        <f t="shared" si="4"/>
        <v>0</v>
      </c>
      <c r="AH28" s="138">
        <f t="shared" si="4"/>
        <v>0</v>
      </c>
      <c r="AI28" s="138">
        <f t="shared" si="4"/>
        <v>0</v>
      </c>
      <c r="AJ28" s="100"/>
      <c r="AK28" s="151"/>
    </row>
    <row r="29" spans="2:37" s="131" customFormat="1" x14ac:dyDescent="0.2">
      <c r="B29" s="150"/>
      <c r="C29" s="171"/>
      <c r="D29" s="58">
        <v>17</v>
      </c>
      <c r="E29" s="392" t="str">
        <f>+'bas LO'!E29</f>
        <v>school 17</v>
      </c>
      <c r="F29" s="392" t="str">
        <f>+'bas LO'!F29</f>
        <v>11AA</v>
      </c>
      <c r="G29" s="393">
        <f>+'bas LO'!G29</f>
        <v>0</v>
      </c>
      <c r="H29" s="393">
        <f>+'bas LO'!H29</f>
        <v>0</v>
      </c>
      <c r="I29" s="393">
        <f>+'bas LO'!I29</f>
        <v>0</v>
      </c>
      <c r="J29" s="393">
        <f>+'bas LO'!J29</f>
        <v>0</v>
      </c>
      <c r="K29" s="393">
        <f>+'bas LO'!K29</f>
        <v>0</v>
      </c>
      <c r="L29" s="79"/>
      <c r="M29" s="76">
        <f>ROUND(G29*tab!$D$66,2)</f>
        <v>0</v>
      </c>
      <c r="N29" s="76">
        <f>ROUND(H29*tab!$D$66,2)</f>
        <v>0</v>
      </c>
      <c r="O29" s="76">
        <f>ROUND(I29*tab!$D$66,2)</f>
        <v>0</v>
      </c>
      <c r="P29" s="76">
        <f>ROUND(J29*tab!$D$66,2)</f>
        <v>0</v>
      </c>
      <c r="Q29" s="76">
        <f>ROUND(K29*tab!$D$66,2)</f>
        <v>0</v>
      </c>
      <c r="R29" s="79"/>
      <c r="S29" s="179">
        <v>0</v>
      </c>
      <c r="T29" s="138">
        <f t="shared" si="2"/>
        <v>0</v>
      </c>
      <c r="U29" s="138">
        <f t="shared" si="2"/>
        <v>0</v>
      </c>
      <c r="V29" s="138">
        <f t="shared" si="2"/>
        <v>0</v>
      </c>
      <c r="W29" s="138">
        <f t="shared" si="2"/>
        <v>0</v>
      </c>
      <c r="X29" s="79"/>
      <c r="Y29" s="76">
        <f>+G29*tab!$D$69</f>
        <v>0</v>
      </c>
      <c r="Z29" s="76">
        <f>+H29*tab!$E$69</f>
        <v>0</v>
      </c>
      <c r="AA29" s="76">
        <f>+I29*tab!$E$69</f>
        <v>0</v>
      </c>
      <c r="AB29" s="76">
        <f>+J29*tab!$E$69</f>
        <v>0</v>
      </c>
      <c r="AC29" s="76">
        <f>+K29*tab!$E$69</f>
        <v>0</v>
      </c>
      <c r="AD29" s="79"/>
      <c r="AE29" s="75">
        <v>0</v>
      </c>
      <c r="AF29" s="179">
        <f t="shared" si="3"/>
        <v>0</v>
      </c>
      <c r="AG29" s="138">
        <f t="shared" si="4"/>
        <v>0</v>
      </c>
      <c r="AH29" s="138">
        <f t="shared" si="4"/>
        <v>0</v>
      </c>
      <c r="AI29" s="138">
        <f t="shared" si="4"/>
        <v>0</v>
      </c>
      <c r="AJ29" s="100"/>
      <c r="AK29" s="151"/>
    </row>
    <row r="30" spans="2:37" s="131" customFormat="1" x14ac:dyDescent="0.2">
      <c r="B30" s="150"/>
      <c r="C30" s="171"/>
      <c r="D30" s="58">
        <v>18</v>
      </c>
      <c r="E30" s="392" t="str">
        <f>+'bas LO'!E30</f>
        <v>school 18</v>
      </c>
      <c r="F30" s="392" t="str">
        <f>+'bas LO'!F30</f>
        <v>11AA</v>
      </c>
      <c r="G30" s="393">
        <f>+'bas LO'!G30</f>
        <v>0</v>
      </c>
      <c r="H30" s="393">
        <f>+'bas LO'!H30</f>
        <v>0</v>
      </c>
      <c r="I30" s="393">
        <f>+'bas LO'!I30</f>
        <v>0</v>
      </c>
      <c r="J30" s="393">
        <f>+'bas LO'!J30</f>
        <v>0</v>
      </c>
      <c r="K30" s="393">
        <f>+'bas LO'!K30</f>
        <v>0</v>
      </c>
      <c r="L30" s="79"/>
      <c r="M30" s="76">
        <f>ROUND(G30*tab!$D$66,2)</f>
        <v>0</v>
      </c>
      <c r="N30" s="76">
        <f>ROUND(H30*tab!$D$66,2)</f>
        <v>0</v>
      </c>
      <c r="O30" s="76">
        <f>ROUND(I30*tab!$D$66,2)</f>
        <v>0</v>
      </c>
      <c r="P30" s="76">
        <f>ROUND(J30*tab!$D$66,2)</f>
        <v>0</v>
      </c>
      <c r="Q30" s="76">
        <f>ROUND(K30*tab!$D$66,2)</f>
        <v>0</v>
      </c>
      <c r="R30" s="79"/>
      <c r="S30" s="179">
        <v>0</v>
      </c>
      <c r="T30" s="138">
        <f t="shared" si="2"/>
        <v>0</v>
      </c>
      <c r="U30" s="138">
        <f t="shared" si="2"/>
        <v>0</v>
      </c>
      <c r="V30" s="138">
        <f t="shared" si="2"/>
        <v>0</v>
      </c>
      <c r="W30" s="138">
        <f t="shared" si="2"/>
        <v>0</v>
      </c>
      <c r="X30" s="79"/>
      <c r="Y30" s="76">
        <f>+G30*tab!$D$69</f>
        <v>0</v>
      </c>
      <c r="Z30" s="76">
        <f>+H30*tab!$E$69</f>
        <v>0</v>
      </c>
      <c r="AA30" s="76">
        <f>+I30*tab!$E$69</f>
        <v>0</v>
      </c>
      <c r="AB30" s="76">
        <f>+J30*tab!$E$69</f>
        <v>0</v>
      </c>
      <c r="AC30" s="76">
        <f>+K30*tab!$E$69</f>
        <v>0</v>
      </c>
      <c r="AD30" s="79"/>
      <c r="AE30" s="75">
        <v>0</v>
      </c>
      <c r="AF30" s="179">
        <f t="shared" si="3"/>
        <v>0</v>
      </c>
      <c r="AG30" s="138">
        <f t="shared" si="4"/>
        <v>0</v>
      </c>
      <c r="AH30" s="138">
        <f t="shared" si="4"/>
        <v>0</v>
      </c>
      <c r="AI30" s="138">
        <f t="shared" si="4"/>
        <v>0</v>
      </c>
      <c r="AJ30" s="100"/>
      <c r="AK30" s="151"/>
    </row>
    <row r="31" spans="2:37" s="131" customFormat="1" x14ac:dyDescent="0.2">
      <c r="B31" s="150"/>
      <c r="C31" s="171"/>
      <c r="D31" s="58">
        <v>19</v>
      </c>
      <c r="E31" s="392" t="str">
        <f>+'bas LO'!E31</f>
        <v>school 19</v>
      </c>
      <c r="F31" s="392" t="str">
        <f>+'bas LO'!F31</f>
        <v>11AA</v>
      </c>
      <c r="G31" s="393">
        <f>+'bas LO'!G31</f>
        <v>0</v>
      </c>
      <c r="H31" s="393">
        <f>+'bas LO'!H31</f>
        <v>0</v>
      </c>
      <c r="I31" s="393">
        <f>+'bas LO'!I31</f>
        <v>0</v>
      </c>
      <c r="J31" s="393">
        <f>+'bas LO'!J31</f>
        <v>0</v>
      </c>
      <c r="K31" s="393">
        <f>+'bas LO'!K31</f>
        <v>0</v>
      </c>
      <c r="L31" s="79"/>
      <c r="M31" s="76">
        <f>ROUND(G31*tab!$D$66,2)</f>
        <v>0</v>
      </c>
      <c r="N31" s="76">
        <f>ROUND(H31*tab!$D$66,2)</f>
        <v>0</v>
      </c>
      <c r="O31" s="76">
        <f>ROUND(I31*tab!$D$66,2)</f>
        <v>0</v>
      </c>
      <c r="P31" s="76">
        <f>ROUND(J31*tab!$D$66,2)</f>
        <v>0</v>
      </c>
      <c r="Q31" s="76">
        <f>ROUND(K31*tab!$D$66,2)</f>
        <v>0</v>
      </c>
      <c r="R31" s="79"/>
      <c r="S31" s="179">
        <v>0</v>
      </c>
      <c r="T31" s="138">
        <f t="shared" si="2"/>
        <v>0</v>
      </c>
      <c r="U31" s="138">
        <f t="shared" si="2"/>
        <v>0</v>
      </c>
      <c r="V31" s="138">
        <f t="shared" si="2"/>
        <v>0</v>
      </c>
      <c r="W31" s="138">
        <f t="shared" si="2"/>
        <v>0</v>
      </c>
      <c r="X31" s="79"/>
      <c r="Y31" s="76">
        <f>+G31*tab!$D$69</f>
        <v>0</v>
      </c>
      <c r="Z31" s="76">
        <f>+H31*tab!$E$69</f>
        <v>0</v>
      </c>
      <c r="AA31" s="76">
        <f>+I31*tab!$E$69</f>
        <v>0</v>
      </c>
      <c r="AB31" s="76">
        <f>+J31*tab!$E$69</f>
        <v>0</v>
      </c>
      <c r="AC31" s="76">
        <f>+K31*tab!$E$69</f>
        <v>0</v>
      </c>
      <c r="AD31" s="79"/>
      <c r="AE31" s="75">
        <v>0</v>
      </c>
      <c r="AF31" s="179">
        <f t="shared" si="3"/>
        <v>0</v>
      </c>
      <c r="AG31" s="138">
        <f t="shared" si="4"/>
        <v>0</v>
      </c>
      <c r="AH31" s="138">
        <f t="shared" si="4"/>
        <v>0</v>
      </c>
      <c r="AI31" s="138">
        <f t="shared" si="4"/>
        <v>0</v>
      </c>
      <c r="AJ31" s="100"/>
      <c r="AK31" s="151"/>
    </row>
    <row r="32" spans="2:37" s="131" customFormat="1" x14ac:dyDescent="0.2">
      <c r="B32" s="150"/>
      <c r="C32" s="171"/>
      <c r="D32" s="58">
        <v>20</v>
      </c>
      <c r="E32" s="392" t="str">
        <f>+'bas LO'!E32</f>
        <v>school 20</v>
      </c>
      <c r="F32" s="392" t="str">
        <f>+'bas LO'!F32</f>
        <v>11AA</v>
      </c>
      <c r="G32" s="393">
        <f>+'bas LO'!G32</f>
        <v>0</v>
      </c>
      <c r="H32" s="393">
        <f>+'bas LO'!H32</f>
        <v>0</v>
      </c>
      <c r="I32" s="393">
        <f>+'bas LO'!I32</f>
        <v>0</v>
      </c>
      <c r="J32" s="393">
        <f>+'bas LO'!J32</f>
        <v>0</v>
      </c>
      <c r="K32" s="393">
        <f>+'bas LO'!K32</f>
        <v>0</v>
      </c>
      <c r="L32" s="79"/>
      <c r="M32" s="76">
        <f>ROUND(G32*tab!$D$66,2)</f>
        <v>0</v>
      </c>
      <c r="N32" s="76">
        <f>ROUND(H32*tab!$D$66,2)</f>
        <v>0</v>
      </c>
      <c r="O32" s="76">
        <f>ROUND(I32*tab!$D$66,2)</f>
        <v>0</v>
      </c>
      <c r="P32" s="76">
        <f>ROUND(J32*tab!$D$66,2)</f>
        <v>0</v>
      </c>
      <c r="Q32" s="76">
        <f>ROUND(K32*tab!$D$66,2)</f>
        <v>0</v>
      </c>
      <c r="R32" s="79"/>
      <c r="S32" s="179">
        <v>0</v>
      </c>
      <c r="T32" s="138">
        <f t="shared" si="2"/>
        <v>0</v>
      </c>
      <c r="U32" s="138">
        <f t="shared" si="2"/>
        <v>0</v>
      </c>
      <c r="V32" s="138">
        <f t="shared" si="2"/>
        <v>0</v>
      </c>
      <c r="W32" s="138">
        <f t="shared" si="2"/>
        <v>0</v>
      </c>
      <c r="X32" s="79"/>
      <c r="Y32" s="76">
        <f>+G32*tab!$D$69</f>
        <v>0</v>
      </c>
      <c r="Z32" s="76">
        <f>+H32*tab!$E$69</f>
        <v>0</v>
      </c>
      <c r="AA32" s="76">
        <f>+I32*tab!$E$69</f>
        <v>0</v>
      </c>
      <c r="AB32" s="76">
        <f>+J32*tab!$E$69</f>
        <v>0</v>
      </c>
      <c r="AC32" s="76">
        <f>+K32*tab!$E$69</f>
        <v>0</v>
      </c>
      <c r="AD32" s="79"/>
      <c r="AE32" s="75">
        <v>0</v>
      </c>
      <c r="AF32" s="179">
        <f t="shared" si="3"/>
        <v>0</v>
      </c>
      <c r="AG32" s="138">
        <f t="shared" si="4"/>
        <v>0</v>
      </c>
      <c r="AH32" s="138">
        <f t="shared" si="4"/>
        <v>0</v>
      </c>
      <c r="AI32" s="138">
        <f t="shared" si="4"/>
        <v>0</v>
      </c>
      <c r="AJ32" s="100"/>
      <c r="AK32" s="151"/>
    </row>
    <row r="33" spans="2:37" s="131" customFormat="1" x14ac:dyDescent="0.2">
      <c r="B33" s="150"/>
      <c r="C33" s="171"/>
      <c r="D33" s="58">
        <v>21</v>
      </c>
      <c r="E33" s="392" t="str">
        <f>+'bas LO'!E33</f>
        <v>school 21</v>
      </c>
      <c r="F33" s="392" t="str">
        <f>+'bas LO'!F33</f>
        <v>11AA</v>
      </c>
      <c r="G33" s="393">
        <f>+'bas LO'!G33</f>
        <v>0</v>
      </c>
      <c r="H33" s="393">
        <f>+'bas LO'!H33</f>
        <v>0</v>
      </c>
      <c r="I33" s="393">
        <f>+'bas LO'!I33</f>
        <v>0</v>
      </c>
      <c r="J33" s="393">
        <f>+'bas LO'!J33</f>
        <v>0</v>
      </c>
      <c r="K33" s="393">
        <f>+'bas LO'!K33</f>
        <v>0</v>
      </c>
      <c r="L33" s="79"/>
      <c r="M33" s="76">
        <f>ROUND(G33*tab!$D$66,2)</f>
        <v>0</v>
      </c>
      <c r="N33" s="76">
        <f>ROUND(H33*tab!$D$66,2)</f>
        <v>0</v>
      </c>
      <c r="O33" s="76">
        <f>ROUND(I33*tab!$D$66,2)</f>
        <v>0</v>
      </c>
      <c r="P33" s="76">
        <f>ROUND(J33*tab!$D$66,2)</f>
        <v>0</v>
      </c>
      <c r="Q33" s="76">
        <f>ROUND(K33*tab!$D$66,2)</f>
        <v>0</v>
      </c>
      <c r="R33" s="79"/>
      <c r="S33" s="179">
        <v>0</v>
      </c>
      <c r="T33" s="138">
        <f t="shared" ref="T33:W52" si="5">S33</f>
        <v>0</v>
      </c>
      <c r="U33" s="138">
        <f t="shared" si="5"/>
        <v>0</v>
      </c>
      <c r="V33" s="138">
        <f t="shared" si="5"/>
        <v>0</v>
      </c>
      <c r="W33" s="138">
        <f t="shared" si="5"/>
        <v>0</v>
      </c>
      <c r="X33" s="79"/>
      <c r="Y33" s="76">
        <f>+G33*tab!$D$69</f>
        <v>0</v>
      </c>
      <c r="Z33" s="76">
        <f>+H33*tab!$E$69</f>
        <v>0</v>
      </c>
      <c r="AA33" s="76">
        <f>+I33*tab!$E$69</f>
        <v>0</v>
      </c>
      <c r="AB33" s="76">
        <f>+J33*tab!$E$69</f>
        <v>0</v>
      </c>
      <c r="AC33" s="76">
        <f>+K33*tab!$E$69</f>
        <v>0</v>
      </c>
      <c r="AD33" s="79"/>
      <c r="AE33" s="75">
        <v>0</v>
      </c>
      <c r="AF33" s="179">
        <f t="shared" si="3"/>
        <v>0</v>
      </c>
      <c r="AG33" s="138">
        <f t="shared" ref="AG33:AI52" si="6">AF33</f>
        <v>0</v>
      </c>
      <c r="AH33" s="138">
        <f t="shared" si="6"/>
        <v>0</v>
      </c>
      <c r="AI33" s="138">
        <f t="shared" si="6"/>
        <v>0</v>
      </c>
      <c r="AJ33" s="100"/>
      <c r="AK33" s="151"/>
    </row>
    <row r="34" spans="2:37" s="131" customFormat="1" x14ac:dyDescent="0.2">
      <c r="B34" s="150"/>
      <c r="C34" s="171"/>
      <c r="D34" s="58">
        <v>22</v>
      </c>
      <c r="E34" s="392" t="str">
        <f>+'bas LO'!E34</f>
        <v>school 22</v>
      </c>
      <c r="F34" s="392" t="str">
        <f>+'bas LO'!F34</f>
        <v>11AA</v>
      </c>
      <c r="G34" s="393">
        <f>+'bas LO'!G34</f>
        <v>0</v>
      </c>
      <c r="H34" s="393">
        <f>+'bas LO'!H34</f>
        <v>0</v>
      </c>
      <c r="I34" s="393">
        <f>+'bas LO'!I34</f>
        <v>0</v>
      </c>
      <c r="J34" s="393">
        <f>+'bas LO'!J34</f>
        <v>0</v>
      </c>
      <c r="K34" s="393">
        <f>+'bas LO'!K34</f>
        <v>0</v>
      </c>
      <c r="L34" s="79"/>
      <c r="M34" s="76">
        <f>ROUND(G34*tab!$D$66,2)</f>
        <v>0</v>
      </c>
      <c r="N34" s="76">
        <f>ROUND(H34*tab!$D$66,2)</f>
        <v>0</v>
      </c>
      <c r="O34" s="76">
        <f>ROUND(I34*tab!$D$66,2)</f>
        <v>0</v>
      </c>
      <c r="P34" s="76">
        <f>ROUND(J34*tab!$D$66,2)</f>
        <v>0</v>
      </c>
      <c r="Q34" s="76">
        <f>ROUND(K34*tab!$D$66,2)</f>
        <v>0</v>
      </c>
      <c r="R34" s="79"/>
      <c r="S34" s="179">
        <v>0</v>
      </c>
      <c r="T34" s="138">
        <f t="shared" si="5"/>
        <v>0</v>
      </c>
      <c r="U34" s="138">
        <f t="shared" si="5"/>
        <v>0</v>
      </c>
      <c r="V34" s="138">
        <f t="shared" si="5"/>
        <v>0</v>
      </c>
      <c r="W34" s="138">
        <f t="shared" si="5"/>
        <v>0</v>
      </c>
      <c r="X34" s="79"/>
      <c r="Y34" s="76">
        <f>+G34*tab!$D$69</f>
        <v>0</v>
      </c>
      <c r="Z34" s="76">
        <f>+H34*tab!$E$69</f>
        <v>0</v>
      </c>
      <c r="AA34" s="76">
        <f>+I34*tab!$E$69</f>
        <v>0</v>
      </c>
      <c r="AB34" s="76">
        <f>+J34*tab!$E$69</f>
        <v>0</v>
      </c>
      <c r="AC34" s="76">
        <f>+K34*tab!$E$69</f>
        <v>0</v>
      </c>
      <c r="AD34" s="79"/>
      <c r="AE34" s="75">
        <v>0</v>
      </c>
      <c r="AF34" s="179">
        <f t="shared" si="3"/>
        <v>0</v>
      </c>
      <c r="AG34" s="138">
        <f t="shared" si="6"/>
        <v>0</v>
      </c>
      <c r="AH34" s="138">
        <f t="shared" si="6"/>
        <v>0</v>
      </c>
      <c r="AI34" s="138">
        <f t="shared" si="6"/>
        <v>0</v>
      </c>
      <c r="AJ34" s="100"/>
      <c r="AK34" s="151"/>
    </row>
    <row r="35" spans="2:37" s="131" customFormat="1" x14ac:dyDescent="0.2">
      <c r="B35" s="150"/>
      <c r="C35" s="171"/>
      <c r="D35" s="58">
        <v>23</v>
      </c>
      <c r="E35" s="392" t="str">
        <f>+'bas LO'!E35</f>
        <v>school 23</v>
      </c>
      <c r="F35" s="392" t="str">
        <f>+'bas LO'!F35</f>
        <v>11AA</v>
      </c>
      <c r="G35" s="393">
        <f>+'bas LO'!G35</f>
        <v>0</v>
      </c>
      <c r="H35" s="393">
        <f>+'bas LO'!H35</f>
        <v>0</v>
      </c>
      <c r="I35" s="393">
        <f>+'bas LO'!I35</f>
        <v>0</v>
      </c>
      <c r="J35" s="393">
        <f>+'bas LO'!J35</f>
        <v>0</v>
      </c>
      <c r="K35" s="393">
        <f>+'bas LO'!K35</f>
        <v>0</v>
      </c>
      <c r="L35" s="79"/>
      <c r="M35" s="76">
        <f>ROUND(G35*tab!$D$66,2)</f>
        <v>0</v>
      </c>
      <c r="N35" s="76">
        <f>ROUND(H35*tab!$D$66,2)</f>
        <v>0</v>
      </c>
      <c r="O35" s="76">
        <f>ROUND(I35*tab!$D$66,2)</f>
        <v>0</v>
      </c>
      <c r="P35" s="76">
        <f>ROUND(J35*tab!$D$66,2)</f>
        <v>0</v>
      </c>
      <c r="Q35" s="76">
        <f>ROUND(K35*tab!$D$66,2)</f>
        <v>0</v>
      </c>
      <c r="R35" s="79"/>
      <c r="S35" s="179">
        <v>0</v>
      </c>
      <c r="T35" s="138">
        <f t="shared" si="5"/>
        <v>0</v>
      </c>
      <c r="U35" s="138">
        <f t="shared" si="5"/>
        <v>0</v>
      </c>
      <c r="V35" s="138">
        <f t="shared" si="5"/>
        <v>0</v>
      </c>
      <c r="W35" s="138">
        <f t="shared" si="5"/>
        <v>0</v>
      </c>
      <c r="X35" s="79"/>
      <c r="Y35" s="76">
        <f>+G35*tab!$D$69</f>
        <v>0</v>
      </c>
      <c r="Z35" s="76">
        <f>+H35*tab!$E$69</f>
        <v>0</v>
      </c>
      <c r="AA35" s="76">
        <f>+I35*tab!$E$69</f>
        <v>0</v>
      </c>
      <c r="AB35" s="76">
        <f>+J35*tab!$E$69</f>
        <v>0</v>
      </c>
      <c r="AC35" s="76">
        <f>+K35*tab!$E$69</f>
        <v>0</v>
      </c>
      <c r="AD35" s="79"/>
      <c r="AE35" s="75">
        <v>0</v>
      </c>
      <c r="AF35" s="179">
        <f t="shared" si="3"/>
        <v>0</v>
      </c>
      <c r="AG35" s="138">
        <f t="shared" si="6"/>
        <v>0</v>
      </c>
      <c r="AH35" s="138">
        <f t="shared" si="6"/>
        <v>0</v>
      </c>
      <c r="AI35" s="138">
        <f t="shared" si="6"/>
        <v>0</v>
      </c>
      <c r="AJ35" s="100"/>
      <c r="AK35" s="151"/>
    </row>
    <row r="36" spans="2:37" s="131" customFormat="1" x14ac:dyDescent="0.2">
      <c r="B36" s="150"/>
      <c r="C36" s="171"/>
      <c r="D36" s="58">
        <v>24</v>
      </c>
      <c r="E36" s="392" t="str">
        <f>+'bas LO'!E36</f>
        <v>school 24</v>
      </c>
      <c r="F36" s="392" t="str">
        <f>+'bas LO'!F36</f>
        <v>11AA</v>
      </c>
      <c r="G36" s="393">
        <f>+'bas LO'!G36</f>
        <v>0</v>
      </c>
      <c r="H36" s="393">
        <f>+'bas LO'!H36</f>
        <v>0</v>
      </c>
      <c r="I36" s="393">
        <f>+'bas LO'!I36</f>
        <v>0</v>
      </c>
      <c r="J36" s="393">
        <f>+'bas LO'!J36</f>
        <v>0</v>
      </c>
      <c r="K36" s="393">
        <f>+'bas LO'!K36</f>
        <v>0</v>
      </c>
      <c r="L36" s="79"/>
      <c r="M36" s="76">
        <f>ROUND(G36*tab!$D$66,2)</f>
        <v>0</v>
      </c>
      <c r="N36" s="76">
        <f>ROUND(H36*tab!$D$66,2)</f>
        <v>0</v>
      </c>
      <c r="O36" s="76">
        <f>ROUND(I36*tab!$D$66,2)</f>
        <v>0</v>
      </c>
      <c r="P36" s="76">
        <f>ROUND(J36*tab!$D$66,2)</f>
        <v>0</v>
      </c>
      <c r="Q36" s="76">
        <f>ROUND(K36*tab!$D$66,2)</f>
        <v>0</v>
      </c>
      <c r="R36" s="79"/>
      <c r="S36" s="179">
        <v>0</v>
      </c>
      <c r="T36" s="138">
        <f t="shared" si="5"/>
        <v>0</v>
      </c>
      <c r="U36" s="138">
        <f t="shared" si="5"/>
        <v>0</v>
      </c>
      <c r="V36" s="138">
        <f t="shared" si="5"/>
        <v>0</v>
      </c>
      <c r="W36" s="138">
        <f t="shared" si="5"/>
        <v>0</v>
      </c>
      <c r="X36" s="79"/>
      <c r="Y36" s="76">
        <f>+G36*tab!$D$69</f>
        <v>0</v>
      </c>
      <c r="Z36" s="76">
        <f>+H36*tab!$E$69</f>
        <v>0</v>
      </c>
      <c r="AA36" s="76">
        <f>+I36*tab!$E$69</f>
        <v>0</v>
      </c>
      <c r="AB36" s="76">
        <f>+J36*tab!$E$69</f>
        <v>0</v>
      </c>
      <c r="AC36" s="76">
        <f>+K36*tab!$E$69</f>
        <v>0</v>
      </c>
      <c r="AD36" s="79"/>
      <c r="AE36" s="75">
        <v>0</v>
      </c>
      <c r="AF36" s="179">
        <f t="shared" si="3"/>
        <v>0</v>
      </c>
      <c r="AG36" s="138">
        <f t="shared" si="6"/>
        <v>0</v>
      </c>
      <c r="AH36" s="138">
        <f t="shared" si="6"/>
        <v>0</v>
      </c>
      <c r="AI36" s="138">
        <f t="shared" si="6"/>
        <v>0</v>
      </c>
      <c r="AJ36" s="100"/>
      <c r="AK36" s="151"/>
    </row>
    <row r="37" spans="2:37" s="131" customFormat="1" x14ac:dyDescent="0.2">
      <c r="B37" s="150"/>
      <c r="C37" s="171"/>
      <c r="D37" s="58">
        <v>25</v>
      </c>
      <c r="E37" s="392" t="str">
        <f>+'bas LO'!E37</f>
        <v>school 25</v>
      </c>
      <c r="F37" s="392" t="str">
        <f>+'bas LO'!F37</f>
        <v>11AA</v>
      </c>
      <c r="G37" s="393">
        <f>+'bas LO'!G37</f>
        <v>0</v>
      </c>
      <c r="H37" s="393">
        <f>+'bas LO'!H37</f>
        <v>0</v>
      </c>
      <c r="I37" s="393">
        <f>+'bas LO'!I37</f>
        <v>0</v>
      </c>
      <c r="J37" s="393">
        <f>+'bas LO'!J37</f>
        <v>0</v>
      </c>
      <c r="K37" s="393">
        <f>+'bas LO'!K37</f>
        <v>0</v>
      </c>
      <c r="L37" s="79"/>
      <c r="M37" s="76">
        <f>ROUND(G37*tab!$D$66,2)</f>
        <v>0</v>
      </c>
      <c r="N37" s="76">
        <f>ROUND(H37*tab!$D$66,2)</f>
        <v>0</v>
      </c>
      <c r="O37" s="76">
        <f>ROUND(I37*tab!$D$66,2)</f>
        <v>0</v>
      </c>
      <c r="P37" s="76">
        <f>ROUND(J37*tab!$D$66,2)</f>
        <v>0</v>
      </c>
      <c r="Q37" s="76">
        <f>ROUND(K37*tab!$D$66,2)</f>
        <v>0</v>
      </c>
      <c r="R37" s="79"/>
      <c r="S37" s="179">
        <v>0</v>
      </c>
      <c r="T37" s="138">
        <f t="shared" si="5"/>
        <v>0</v>
      </c>
      <c r="U37" s="138">
        <f t="shared" si="5"/>
        <v>0</v>
      </c>
      <c r="V37" s="138">
        <f t="shared" si="5"/>
        <v>0</v>
      </c>
      <c r="W37" s="138">
        <f t="shared" si="5"/>
        <v>0</v>
      </c>
      <c r="X37" s="79"/>
      <c r="Y37" s="76">
        <f>+G37*tab!$D$69</f>
        <v>0</v>
      </c>
      <c r="Z37" s="76">
        <f>+H37*tab!$E$69</f>
        <v>0</v>
      </c>
      <c r="AA37" s="76">
        <f>+I37*tab!$E$69</f>
        <v>0</v>
      </c>
      <c r="AB37" s="76">
        <f>+J37*tab!$E$69</f>
        <v>0</v>
      </c>
      <c r="AC37" s="76">
        <f>+K37*tab!$E$69</f>
        <v>0</v>
      </c>
      <c r="AD37" s="79"/>
      <c r="AE37" s="75">
        <v>0</v>
      </c>
      <c r="AF37" s="179">
        <f t="shared" si="3"/>
        <v>0</v>
      </c>
      <c r="AG37" s="138">
        <f t="shared" si="6"/>
        <v>0</v>
      </c>
      <c r="AH37" s="138">
        <f t="shared" si="6"/>
        <v>0</v>
      </c>
      <c r="AI37" s="138">
        <f t="shared" si="6"/>
        <v>0</v>
      </c>
      <c r="AJ37" s="100"/>
      <c r="AK37" s="151"/>
    </row>
    <row r="38" spans="2:37" s="131" customFormat="1" x14ac:dyDescent="0.2">
      <c r="B38" s="150"/>
      <c r="C38" s="171"/>
      <c r="D38" s="58">
        <v>26</v>
      </c>
      <c r="E38" s="392" t="str">
        <f>+'bas LO'!E38</f>
        <v>school 26</v>
      </c>
      <c r="F38" s="392" t="str">
        <f>+'bas LO'!F38</f>
        <v>11AA</v>
      </c>
      <c r="G38" s="393">
        <f>+'bas LO'!G38</f>
        <v>0</v>
      </c>
      <c r="H38" s="393">
        <f>+'bas LO'!H38</f>
        <v>0</v>
      </c>
      <c r="I38" s="393">
        <f>+'bas LO'!I38</f>
        <v>0</v>
      </c>
      <c r="J38" s="393">
        <f>+'bas LO'!J38</f>
        <v>0</v>
      </c>
      <c r="K38" s="393">
        <f>+'bas LO'!K38</f>
        <v>0</v>
      </c>
      <c r="L38" s="79"/>
      <c r="M38" s="76">
        <f>ROUND(G38*tab!$D$66,2)</f>
        <v>0</v>
      </c>
      <c r="N38" s="76">
        <f>ROUND(H38*tab!$D$66,2)</f>
        <v>0</v>
      </c>
      <c r="O38" s="76">
        <f>ROUND(I38*tab!$D$66,2)</f>
        <v>0</v>
      </c>
      <c r="P38" s="76">
        <f>ROUND(J38*tab!$D$66,2)</f>
        <v>0</v>
      </c>
      <c r="Q38" s="76">
        <f>ROUND(K38*tab!$D$66,2)</f>
        <v>0</v>
      </c>
      <c r="R38" s="79"/>
      <c r="S38" s="179">
        <v>0</v>
      </c>
      <c r="T38" s="138">
        <f t="shared" si="5"/>
        <v>0</v>
      </c>
      <c r="U38" s="138">
        <f t="shared" si="5"/>
        <v>0</v>
      </c>
      <c r="V38" s="138">
        <f t="shared" si="5"/>
        <v>0</v>
      </c>
      <c r="W38" s="138">
        <f t="shared" si="5"/>
        <v>0</v>
      </c>
      <c r="X38" s="79"/>
      <c r="Y38" s="76">
        <f>+G38*tab!$D$69</f>
        <v>0</v>
      </c>
      <c r="Z38" s="76">
        <f>+H38*tab!$E$69</f>
        <v>0</v>
      </c>
      <c r="AA38" s="76">
        <f>+I38*tab!$E$69</f>
        <v>0</v>
      </c>
      <c r="AB38" s="76">
        <f>+J38*tab!$E$69</f>
        <v>0</v>
      </c>
      <c r="AC38" s="76">
        <f>+K38*tab!$E$69</f>
        <v>0</v>
      </c>
      <c r="AD38" s="79"/>
      <c r="AE38" s="75">
        <v>0</v>
      </c>
      <c r="AF38" s="179">
        <f t="shared" si="3"/>
        <v>0</v>
      </c>
      <c r="AG38" s="138">
        <f t="shared" si="6"/>
        <v>0</v>
      </c>
      <c r="AH38" s="138">
        <f t="shared" si="6"/>
        <v>0</v>
      </c>
      <c r="AI38" s="138">
        <f t="shared" si="6"/>
        <v>0</v>
      </c>
      <c r="AJ38" s="100"/>
      <c r="AK38" s="151"/>
    </row>
    <row r="39" spans="2:37" s="131" customFormat="1" x14ac:dyDescent="0.2">
      <c r="B39" s="150"/>
      <c r="C39" s="171"/>
      <c r="D39" s="58">
        <v>27</v>
      </c>
      <c r="E39" s="392" t="str">
        <f>+'bas LO'!E39</f>
        <v>school 27</v>
      </c>
      <c r="F39" s="392" t="str">
        <f>+'bas LO'!F39</f>
        <v>11AA</v>
      </c>
      <c r="G39" s="393">
        <f>+'bas LO'!G39</f>
        <v>0</v>
      </c>
      <c r="H39" s="393">
        <f>+'bas LO'!H39</f>
        <v>0</v>
      </c>
      <c r="I39" s="393">
        <f>+'bas LO'!I39</f>
        <v>0</v>
      </c>
      <c r="J39" s="393">
        <f>+'bas LO'!J39</f>
        <v>0</v>
      </c>
      <c r="K39" s="393">
        <f>+'bas LO'!K39</f>
        <v>0</v>
      </c>
      <c r="L39" s="79"/>
      <c r="M39" s="76">
        <f>ROUND(G39*tab!$D$66,2)</f>
        <v>0</v>
      </c>
      <c r="N39" s="76">
        <f>ROUND(H39*tab!$D$66,2)</f>
        <v>0</v>
      </c>
      <c r="O39" s="76">
        <f>ROUND(I39*tab!$D$66,2)</f>
        <v>0</v>
      </c>
      <c r="P39" s="76">
        <f>ROUND(J39*tab!$D$66,2)</f>
        <v>0</v>
      </c>
      <c r="Q39" s="76">
        <f>ROUND(K39*tab!$D$66,2)</f>
        <v>0</v>
      </c>
      <c r="R39" s="79"/>
      <c r="S39" s="179">
        <v>0</v>
      </c>
      <c r="T39" s="138">
        <f t="shared" si="5"/>
        <v>0</v>
      </c>
      <c r="U39" s="138">
        <f t="shared" si="5"/>
        <v>0</v>
      </c>
      <c r="V39" s="138">
        <f t="shared" si="5"/>
        <v>0</v>
      </c>
      <c r="W39" s="138">
        <f t="shared" si="5"/>
        <v>0</v>
      </c>
      <c r="X39" s="79"/>
      <c r="Y39" s="76">
        <f>+G39*tab!$D$69</f>
        <v>0</v>
      </c>
      <c r="Z39" s="76">
        <f>+H39*tab!$E$69</f>
        <v>0</v>
      </c>
      <c r="AA39" s="76">
        <f>+I39*tab!$E$69</f>
        <v>0</v>
      </c>
      <c r="AB39" s="76">
        <f>+J39*tab!$E$69</f>
        <v>0</v>
      </c>
      <c r="AC39" s="76">
        <f>+K39*tab!$E$69</f>
        <v>0</v>
      </c>
      <c r="AD39" s="79"/>
      <c r="AE39" s="75">
        <v>0</v>
      </c>
      <c r="AF39" s="179">
        <f t="shared" si="3"/>
        <v>0</v>
      </c>
      <c r="AG39" s="138">
        <f t="shared" si="6"/>
        <v>0</v>
      </c>
      <c r="AH39" s="138">
        <f t="shared" si="6"/>
        <v>0</v>
      </c>
      <c r="AI39" s="138">
        <f t="shared" si="6"/>
        <v>0</v>
      </c>
      <c r="AJ39" s="100"/>
      <c r="AK39" s="151"/>
    </row>
    <row r="40" spans="2:37" s="131" customFormat="1" x14ac:dyDescent="0.2">
      <c r="B40" s="150"/>
      <c r="C40" s="171"/>
      <c r="D40" s="58">
        <v>28</v>
      </c>
      <c r="E40" s="392" t="str">
        <f>+'bas LO'!E40</f>
        <v>school 28</v>
      </c>
      <c r="F40" s="392" t="str">
        <f>+'bas LO'!F40</f>
        <v>11AA</v>
      </c>
      <c r="G40" s="393">
        <f>+'bas LO'!G40</f>
        <v>0</v>
      </c>
      <c r="H40" s="393">
        <f>+'bas LO'!H40</f>
        <v>0</v>
      </c>
      <c r="I40" s="393">
        <f>+'bas LO'!I40</f>
        <v>0</v>
      </c>
      <c r="J40" s="393">
        <f>+'bas LO'!J40</f>
        <v>0</v>
      </c>
      <c r="K40" s="393">
        <f>+'bas LO'!K40</f>
        <v>0</v>
      </c>
      <c r="L40" s="79"/>
      <c r="M40" s="76">
        <f>ROUND(G40*tab!$D$66,2)</f>
        <v>0</v>
      </c>
      <c r="N40" s="76">
        <f>ROUND(H40*tab!$D$66,2)</f>
        <v>0</v>
      </c>
      <c r="O40" s="76">
        <f>ROUND(I40*tab!$D$66,2)</f>
        <v>0</v>
      </c>
      <c r="P40" s="76">
        <f>ROUND(J40*tab!$D$66,2)</f>
        <v>0</v>
      </c>
      <c r="Q40" s="76">
        <f>ROUND(K40*tab!$D$66,2)</f>
        <v>0</v>
      </c>
      <c r="R40" s="79"/>
      <c r="S40" s="179">
        <v>0</v>
      </c>
      <c r="T40" s="138">
        <f t="shared" si="5"/>
        <v>0</v>
      </c>
      <c r="U40" s="138">
        <f t="shared" si="5"/>
        <v>0</v>
      </c>
      <c r="V40" s="138">
        <f t="shared" si="5"/>
        <v>0</v>
      </c>
      <c r="W40" s="138">
        <f t="shared" si="5"/>
        <v>0</v>
      </c>
      <c r="X40" s="79"/>
      <c r="Y40" s="76">
        <f>+G40*tab!$D$69</f>
        <v>0</v>
      </c>
      <c r="Z40" s="76">
        <f>+H40*tab!$E$69</f>
        <v>0</v>
      </c>
      <c r="AA40" s="76">
        <f>+I40*tab!$E$69</f>
        <v>0</v>
      </c>
      <c r="AB40" s="76">
        <f>+J40*tab!$E$69</f>
        <v>0</v>
      </c>
      <c r="AC40" s="76">
        <f>+K40*tab!$E$69</f>
        <v>0</v>
      </c>
      <c r="AD40" s="79"/>
      <c r="AE40" s="75">
        <v>0</v>
      </c>
      <c r="AF40" s="179">
        <f t="shared" si="3"/>
        <v>0</v>
      </c>
      <c r="AG40" s="138">
        <f t="shared" si="6"/>
        <v>0</v>
      </c>
      <c r="AH40" s="138">
        <f t="shared" si="6"/>
        <v>0</v>
      </c>
      <c r="AI40" s="138">
        <f t="shared" si="6"/>
        <v>0</v>
      </c>
      <c r="AJ40" s="100"/>
      <c r="AK40" s="151"/>
    </row>
    <row r="41" spans="2:37" s="131" customFormat="1" x14ac:dyDescent="0.2">
      <c r="B41" s="150"/>
      <c r="C41" s="171"/>
      <c r="D41" s="58">
        <v>29</v>
      </c>
      <c r="E41" s="392" t="str">
        <f>+'bas LO'!E41</f>
        <v>school 29</v>
      </c>
      <c r="F41" s="392" t="str">
        <f>+'bas LO'!F41</f>
        <v>11AA</v>
      </c>
      <c r="G41" s="393">
        <f>+'bas LO'!G41</f>
        <v>0</v>
      </c>
      <c r="H41" s="393">
        <f>+'bas LO'!H41</f>
        <v>0</v>
      </c>
      <c r="I41" s="393">
        <f>+'bas LO'!I41</f>
        <v>0</v>
      </c>
      <c r="J41" s="393">
        <f>+'bas LO'!J41</f>
        <v>0</v>
      </c>
      <c r="K41" s="393">
        <f>+'bas LO'!K41</f>
        <v>0</v>
      </c>
      <c r="L41" s="79"/>
      <c r="M41" s="76">
        <f>ROUND(G41*tab!$D$66,2)</f>
        <v>0</v>
      </c>
      <c r="N41" s="76">
        <f>ROUND(H41*tab!$D$66,2)</f>
        <v>0</v>
      </c>
      <c r="O41" s="76">
        <f>ROUND(I41*tab!$D$66,2)</f>
        <v>0</v>
      </c>
      <c r="P41" s="76">
        <f>ROUND(J41*tab!$D$66,2)</f>
        <v>0</v>
      </c>
      <c r="Q41" s="76">
        <f>ROUND(K41*tab!$D$66,2)</f>
        <v>0</v>
      </c>
      <c r="R41" s="79"/>
      <c r="S41" s="179">
        <v>0</v>
      </c>
      <c r="T41" s="138">
        <f t="shared" si="5"/>
        <v>0</v>
      </c>
      <c r="U41" s="138">
        <f t="shared" si="5"/>
        <v>0</v>
      </c>
      <c r="V41" s="138">
        <f t="shared" si="5"/>
        <v>0</v>
      </c>
      <c r="W41" s="138">
        <f t="shared" si="5"/>
        <v>0</v>
      </c>
      <c r="X41" s="79"/>
      <c r="Y41" s="76">
        <f>+G41*tab!$D$69</f>
        <v>0</v>
      </c>
      <c r="Z41" s="76">
        <f>+H41*tab!$E$69</f>
        <v>0</v>
      </c>
      <c r="AA41" s="76">
        <f>+I41*tab!$E$69</f>
        <v>0</v>
      </c>
      <c r="AB41" s="76">
        <f>+J41*tab!$E$69</f>
        <v>0</v>
      </c>
      <c r="AC41" s="76">
        <f>+K41*tab!$E$69</f>
        <v>0</v>
      </c>
      <c r="AD41" s="79"/>
      <c r="AE41" s="75">
        <v>0</v>
      </c>
      <c r="AF41" s="179">
        <f t="shared" si="3"/>
        <v>0</v>
      </c>
      <c r="AG41" s="138">
        <f t="shared" si="6"/>
        <v>0</v>
      </c>
      <c r="AH41" s="138">
        <f t="shared" si="6"/>
        <v>0</v>
      </c>
      <c r="AI41" s="138">
        <f t="shared" si="6"/>
        <v>0</v>
      </c>
      <c r="AJ41" s="100"/>
      <c r="AK41" s="151"/>
    </row>
    <row r="42" spans="2:37" s="131" customFormat="1" x14ac:dyDescent="0.2">
      <c r="B42" s="150"/>
      <c r="C42" s="171"/>
      <c r="D42" s="58">
        <v>30</v>
      </c>
      <c r="E42" s="392" t="str">
        <f>+'bas LO'!E42</f>
        <v>school 30</v>
      </c>
      <c r="F42" s="392" t="str">
        <f>+'bas LO'!F42</f>
        <v>11AA</v>
      </c>
      <c r="G42" s="393">
        <f>+'bas LO'!G42</f>
        <v>0</v>
      </c>
      <c r="H42" s="393">
        <f>+'bas LO'!H42</f>
        <v>0</v>
      </c>
      <c r="I42" s="393">
        <f>+'bas LO'!I42</f>
        <v>0</v>
      </c>
      <c r="J42" s="393">
        <f>+'bas LO'!J42</f>
        <v>0</v>
      </c>
      <c r="K42" s="393">
        <f>+'bas LO'!K42</f>
        <v>0</v>
      </c>
      <c r="L42" s="79"/>
      <c r="M42" s="76">
        <f>ROUND(G42*tab!$D$66,2)</f>
        <v>0</v>
      </c>
      <c r="N42" s="76">
        <f>ROUND(H42*tab!$D$66,2)</f>
        <v>0</v>
      </c>
      <c r="O42" s="76">
        <f>ROUND(I42*tab!$D$66,2)</f>
        <v>0</v>
      </c>
      <c r="P42" s="76">
        <f>ROUND(J42*tab!$D$66,2)</f>
        <v>0</v>
      </c>
      <c r="Q42" s="76">
        <f>ROUND(K42*tab!$D$66,2)</f>
        <v>0</v>
      </c>
      <c r="R42" s="79"/>
      <c r="S42" s="179">
        <v>0</v>
      </c>
      <c r="T42" s="138">
        <f t="shared" si="5"/>
        <v>0</v>
      </c>
      <c r="U42" s="138">
        <f t="shared" si="5"/>
        <v>0</v>
      </c>
      <c r="V42" s="138">
        <f t="shared" si="5"/>
        <v>0</v>
      </c>
      <c r="W42" s="138">
        <f t="shared" si="5"/>
        <v>0</v>
      </c>
      <c r="X42" s="79"/>
      <c r="Y42" s="76">
        <f>+G42*tab!$D$69</f>
        <v>0</v>
      </c>
      <c r="Z42" s="76">
        <f>+H42*tab!$E$69</f>
        <v>0</v>
      </c>
      <c r="AA42" s="76">
        <f>+I42*tab!$E$69</f>
        <v>0</v>
      </c>
      <c r="AB42" s="76">
        <f>+J42*tab!$E$69</f>
        <v>0</v>
      </c>
      <c r="AC42" s="76">
        <f>+K42*tab!$E$69</f>
        <v>0</v>
      </c>
      <c r="AD42" s="79"/>
      <c r="AE42" s="75">
        <v>0</v>
      </c>
      <c r="AF42" s="179">
        <f t="shared" si="3"/>
        <v>0</v>
      </c>
      <c r="AG42" s="138">
        <f t="shared" si="6"/>
        <v>0</v>
      </c>
      <c r="AH42" s="138">
        <f t="shared" si="6"/>
        <v>0</v>
      </c>
      <c r="AI42" s="138">
        <f t="shared" si="6"/>
        <v>0</v>
      </c>
      <c r="AJ42" s="100"/>
      <c r="AK42" s="151"/>
    </row>
    <row r="43" spans="2:37" s="131" customFormat="1" x14ac:dyDescent="0.2">
      <c r="B43" s="150"/>
      <c r="C43" s="171"/>
      <c r="D43" s="58">
        <v>31</v>
      </c>
      <c r="E43" s="392" t="str">
        <f>+'bas LO'!E43</f>
        <v>school 31</v>
      </c>
      <c r="F43" s="392" t="str">
        <f>+'bas LO'!F43</f>
        <v>11AA</v>
      </c>
      <c r="G43" s="393">
        <f>+'bas LO'!G43</f>
        <v>0</v>
      </c>
      <c r="H43" s="393">
        <f>+'bas LO'!H43</f>
        <v>0</v>
      </c>
      <c r="I43" s="393">
        <f>+'bas LO'!I43</f>
        <v>0</v>
      </c>
      <c r="J43" s="393">
        <f>+'bas LO'!J43</f>
        <v>0</v>
      </c>
      <c r="K43" s="393">
        <f>+'bas LO'!K43</f>
        <v>0</v>
      </c>
      <c r="L43" s="79"/>
      <c r="M43" s="76">
        <f>ROUND(G43*tab!$D$66,2)</f>
        <v>0</v>
      </c>
      <c r="N43" s="76">
        <f>ROUND(H43*tab!$D$66,2)</f>
        <v>0</v>
      </c>
      <c r="O43" s="76">
        <f>ROUND(I43*tab!$D$66,2)</f>
        <v>0</v>
      </c>
      <c r="P43" s="76">
        <f>ROUND(J43*tab!$D$66,2)</f>
        <v>0</v>
      </c>
      <c r="Q43" s="76">
        <f>ROUND(K43*tab!$D$66,2)</f>
        <v>0</v>
      </c>
      <c r="R43" s="79"/>
      <c r="S43" s="179">
        <v>0</v>
      </c>
      <c r="T43" s="138">
        <f t="shared" si="5"/>
        <v>0</v>
      </c>
      <c r="U43" s="138">
        <f t="shared" si="5"/>
        <v>0</v>
      </c>
      <c r="V43" s="138">
        <f t="shared" si="5"/>
        <v>0</v>
      </c>
      <c r="W43" s="138">
        <f t="shared" si="5"/>
        <v>0</v>
      </c>
      <c r="X43" s="79"/>
      <c r="Y43" s="76">
        <f>+G43*tab!$D$69</f>
        <v>0</v>
      </c>
      <c r="Z43" s="76">
        <f>+H43*tab!$E$69</f>
        <v>0</v>
      </c>
      <c r="AA43" s="76">
        <f>+I43*tab!$E$69</f>
        <v>0</v>
      </c>
      <c r="AB43" s="76">
        <f>+J43*tab!$E$69</f>
        <v>0</v>
      </c>
      <c r="AC43" s="76">
        <f>+K43*tab!$E$69</f>
        <v>0</v>
      </c>
      <c r="AD43" s="79"/>
      <c r="AE43" s="75">
        <v>0</v>
      </c>
      <c r="AF43" s="179">
        <f t="shared" si="3"/>
        <v>0</v>
      </c>
      <c r="AG43" s="138">
        <f t="shared" si="6"/>
        <v>0</v>
      </c>
      <c r="AH43" s="138">
        <f t="shared" si="6"/>
        <v>0</v>
      </c>
      <c r="AI43" s="138">
        <f t="shared" si="6"/>
        <v>0</v>
      </c>
      <c r="AJ43" s="100"/>
      <c r="AK43" s="151"/>
    </row>
    <row r="44" spans="2:37" s="131" customFormat="1" x14ac:dyDescent="0.2">
      <c r="B44" s="150"/>
      <c r="C44" s="171"/>
      <c r="D44" s="58">
        <v>32</v>
      </c>
      <c r="E44" s="392" t="str">
        <f>+'bas LO'!E44</f>
        <v>school 32</v>
      </c>
      <c r="F44" s="392" t="str">
        <f>+'bas LO'!F44</f>
        <v>11AA</v>
      </c>
      <c r="G44" s="393">
        <f>+'bas LO'!G44</f>
        <v>0</v>
      </c>
      <c r="H44" s="393">
        <f>+'bas LO'!H44</f>
        <v>0</v>
      </c>
      <c r="I44" s="393">
        <f>+'bas LO'!I44</f>
        <v>0</v>
      </c>
      <c r="J44" s="393">
        <f>+'bas LO'!J44</f>
        <v>0</v>
      </c>
      <c r="K44" s="393">
        <f>+'bas LO'!K44</f>
        <v>0</v>
      </c>
      <c r="L44" s="79"/>
      <c r="M44" s="76">
        <f>ROUND(G44*tab!$D$66,2)</f>
        <v>0</v>
      </c>
      <c r="N44" s="76">
        <f>ROUND(H44*tab!$D$66,2)</f>
        <v>0</v>
      </c>
      <c r="O44" s="76">
        <f>ROUND(I44*tab!$D$66,2)</f>
        <v>0</v>
      </c>
      <c r="P44" s="76">
        <f>ROUND(J44*tab!$D$66,2)</f>
        <v>0</v>
      </c>
      <c r="Q44" s="76">
        <f>ROUND(K44*tab!$D$66,2)</f>
        <v>0</v>
      </c>
      <c r="R44" s="79"/>
      <c r="S44" s="179">
        <v>0</v>
      </c>
      <c r="T44" s="138">
        <f t="shared" si="5"/>
        <v>0</v>
      </c>
      <c r="U44" s="138">
        <f t="shared" si="5"/>
        <v>0</v>
      </c>
      <c r="V44" s="138">
        <f t="shared" si="5"/>
        <v>0</v>
      </c>
      <c r="W44" s="138">
        <f t="shared" si="5"/>
        <v>0</v>
      </c>
      <c r="X44" s="79"/>
      <c r="Y44" s="76">
        <f>+G44*tab!$D$69</f>
        <v>0</v>
      </c>
      <c r="Z44" s="76">
        <f>+H44*tab!$E$69</f>
        <v>0</v>
      </c>
      <c r="AA44" s="76">
        <f>+I44*tab!$E$69</f>
        <v>0</v>
      </c>
      <c r="AB44" s="76">
        <f>+J44*tab!$E$69</f>
        <v>0</v>
      </c>
      <c r="AC44" s="76">
        <f>+K44*tab!$E$69</f>
        <v>0</v>
      </c>
      <c r="AD44" s="79"/>
      <c r="AE44" s="75">
        <v>0</v>
      </c>
      <c r="AF44" s="179">
        <f t="shared" si="3"/>
        <v>0</v>
      </c>
      <c r="AG44" s="138">
        <f t="shared" si="6"/>
        <v>0</v>
      </c>
      <c r="AH44" s="138">
        <f t="shared" si="6"/>
        <v>0</v>
      </c>
      <c r="AI44" s="138">
        <f t="shared" si="6"/>
        <v>0</v>
      </c>
      <c r="AJ44" s="100"/>
      <c r="AK44" s="151"/>
    </row>
    <row r="45" spans="2:37" s="131" customFormat="1" x14ac:dyDescent="0.2">
      <c r="B45" s="150"/>
      <c r="C45" s="171"/>
      <c r="D45" s="58">
        <v>33</v>
      </c>
      <c r="E45" s="392" t="str">
        <f>+'bas LO'!E45</f>
        <v>school 33</v>
      </c>
      <c r="F45" s="392" t="str">
        <f>+'bas LO'!F45</f>
        <v>11AA</v>
      </c>
      <c r="G45" s="393">
        <f>+'bas LO'!G45</f>
        <v>0</v>
      </c>
      <c r="H45" s="393">
        <f>+'bas LO'!H45</f>
        <v>0</v>
      </c>
      <c r="I45" s="393">
        <f>+'bas LO'!I45</f>
        <v>0</v>
      </c>
      <c r="J45" s="393">
        <f>+'bas LO'!J45</f>
        <v>0</v>
      </c>
      <c r="K45" s="393">
        <f>+'bas LO'!K45</f>
        <v>0</v>
      </c>
      <c r="L45" s="79"/>
      <c r="M45" s="76">
        <f>ROUND(G45*tab!$D$66,2)</f>
        <v>0</v>
      </c>
      <c r="N45" s="76">
        <f>ROUND(H45*tab!$D$66,2)</f>
        <v>0</v>
      </c>
      <c r="O45" s="76">
        <f>ROUND(I45*tab!$D$66,2)</f>
        <v>0</v>
      </c>
      <c r="P45" s="76">
        <f>ROUND(J45*tab!$D$66,2)</f>
        <v>0</v>
      </c>
      <c r="Q45" s="76">
        <f>ROUND(K45*tab!$D$66,2)</f>
        <v>0</v>
      </c>
      <c r="R45" s="79"/>
      <c r="S45" s="179">
        <v>0</v>
      </c>
      <c r="T45" s="138">
        <f t="shared" si="5"/>
        <v>0</v>
      </c>
      <c r="U45" s="138">
        <f t="shared" si="5"/>
        <v>0</v>
      </c>
      <c r="V45" s="138">
        <f t="shared" si="5"/>
        <v>0</v>
      </c>
      <c r="W45" s="138">
        <f t="shared" si="5"/>
        <v>0</v>
      </c>
      <c r="X45" s="79"/>
      <c r="Y45" s="76">
        <f>+G45*tab!$D$69</f>
        <v>0</v>
      </c>
      <c r="Z45" s="76">
        <f>+H45*tab!$E$69</f>
        <v>0</v>
      </c>
      <c r="AA45" s="76">
        <f>+I45*tab!$E$69</f>
        <v>0</v>
      </c>
      <c r="AB45" s="76">
        <f>+J45*tab!$E$69</f>
        <v>0</v>
      </c>
      <c r="AC45" s="76">
        <f>+K45*tab!$E$69</f>
        <v>0</v>
      </c>
      <c r="AD45" s="79"/>
      <c r="AE45" s="75">
        <v>0</v>
      </c>
      <c r="AF45" s="179">
        <f t="shared" ref="AF45:AF76" si="7">AE45*7/12</f>
        <v>0</v>
      </c>
      <c r="AG45" s="138">
        <f t="shared" si="6"/>
        <v>0</v>
      </c>
      <c r="AH45" s="138">
        <f t="shared" si="6"/>
        <v>0</v>
      </c>
      <c r="AI45" s="138">
        <f t="shared" si="6"/>
        <v>0</v>
      </c>
      <c r="AJ45" s="100"/>
      <c r="AK45" s="151"/>
    </row>
    <row r="46" spans="2:37" s="131" customFormat="1" x14ac:dyDescent="0.2">
      <c r="B46" s="150"/>
      <c r="C46" s="171"/>
      <c r="D46" s="58">
        <v>34</v>
      </c>
      <c r="E46" s="392" t="str">
        <f>+'bas LO'!E46</f>
        <v>school 34</v>
      </c>
      <c r="F46" s="392" t="str">
        <f>+'bas LO'!F46</f>
        <v>11AA</v>
      </c>
      <c r="G46" s="393">
        <f>+'bas LO'!G46</f>
        <v>0</v>
      </c>
      <c r="H46" s="393">
        <f>+'bas LO'!H46</f>
        <v>0</v>
      </c>
      <c r="I46" s="393">
        <f>+'bas LO'!I46</f>
        <v>0</v>
      </c>
      <c r="J46" s="393">
        <f>+'bas LO'!J46</f>
        <v>0</v>
      </c>
      <c r="K46" s="393">
        <f>+'bas LO'!K46</f>
        <v>0</v>
      </c>
      <c r="L46" s="79"/>
      <c r="M46" s="76">
        <f>ROUND(G46*tab!$D$66,2)</f>
        <v>0</v>
      </c>
      <c r="N46" s="76">
        <f>ROUND(H46*tab!$D$66,2)</f>
        <v>0</v>
      </c>
      <c r="O46" s="76">
        <f>ROUND(I46*tab!$D$66,2)</f>
        <v>0</v>
      </c>
      <c r="P46" s="76">
        <f>ROUND(J46*tab!$D$66,2)</f>
        <v>0</v>
      </c>
      <c r="Q46" s="76">
        <f>ROUND(K46*tab!$D$66,2)</f>
        <v>0</v>
      </c>
      <c r="R46" s="79"/>
      <c r="S46" s="179">
        <v>0</v>
      </c>
      <c r="T46" s="138">
        <f t="shared" si="5"/>
        <v>0</v>
      </c>
      <c r="U46" s="138">
        <f t="shared" si="5"/>
        <v>0</v>
      </c>
      <c r="V46" s="138">
        <f t="shared" si="5"/>
        <v>0</v>
      </c>
      <c r="W46" s="138">
        <f t="shared" si="5"/>
        <v>0</v>
      </c>
      <c r="X46" s="79"/>
      <c r="Y46" s="76">
        <f>+G46*tab!$D$69</f>
        <v>0</v>
      </c>
      <c r="Z46" s="76">
        <f>+H46*tab!$E$69</f>
        <v>0</v>
      </c>
      <c r="AA46" s="76">
        <f>+I46*tab!$E$69</f>
        <v>0</v>
      </c>
      <c r="AB46" s="76">
        <f>+J46*tab!$E$69</f>
        <v>0</v>
      </c>
      <c r="AC46" s="76">
        <f>+K46*tab!$E$69</f>
        <v>0</v>
      </c>
      <c r="AD46" s="79"/>
      <c r="AE46" s="75">
        <v>0</v>
      </c>
      <c r="AF46" s="179">
        <f t="shared" si="7"/>
        <v>0</v>
      </c>
      <c r="AG46" s="138">
        <f t="shared" si="6"/>
        <v>0</v>
      </c>
      <c r="AH46" s="138">
        <f t="shared" si="6"/>
        <v>0</v>
      </c>
      <c r="AI46" s="138">
        <f t="shared" si="6"/>
        <v>0</v>
      </c>
      <c r="AJ46" s="100"/>
      <c r="AK46" s="151"/>
    </row>
    <row r="47" spans="2:37" s="131" customFormat="1" x14ac:dyDescent="0.2">
      <c r="B47" s="150"/>
      <c r="C47" s="171"/>
      <c r="D47" s="58">
        <v>35</v>
      </c>
      <c r="E47" s="392" t="str">
        <f>+'bas LO'!E47</f>
        <v>school 35</v>
      </c>
      <c r="F47" s="392" t="str">
        <f>+'bas LO'!F47</f>
        <v>11AA</v>
      </c>
      <c r="G47" s="393">
        <f>+'bas LO'!G47</f>
        <v>0</v>
      </c>
      <c r="H47" s="393">
        <f>+'bas LO'!H47</f>
        <v>0</v>
      </c>
      <c r="I47" s="393">
        <f>+'bas LO'!I47</f>
        <v>0</v>
      </c>
      <c r="J47" s="393">
        <f>+'bas LO'!J47</f>
        <v>0</v>
      </c>
      <c r="K47" s="393">
        <f>+'bas LO'!K47</f>
        <v>0</v>
      </c>
      <c r="L47" s="79"/>
      <c r="M47" s="76">
        <f>ROUND(G47*tab!$D$66,2)</f>
        <v>0</v>
      </c>
      <c r="N47" s="76">
        <f>ROUND(H47*tab!$D$66,2)</f>
        <v>0</v>
      </c>
      <c r="O47" s="76">
        <f>ROUND(I47*tab!$D$66,2)</f>
        <v>0</v>
      </c>
      <c r="P47" s="76">
        <f>ROUND(J47*tab!$D$66,2)</f>
        <v>0</v>
      </c>
      <c r="Q47" s="76">
        <f>ROUND(K47*tab!$D$66,2)</f>
        <v>0</v>
      </c>
      <c r="R47" s="79"/>
      <c r="S47" s="179">
        <v>0</v>
      </c>
      <c r="T47" s="138">
        <f t="shared" si="5"/>
        <v>0</v>
      </c>
      <c r="U47" s="138">
        <f t="shared" si="5"/>
        <v>0</v>
      </c>
      <c r="V47" s="138">
        <f t="shared" si="5"/>
        <v>0</v>
      </c>
      <c r="W47" s="138">
        <f t="shared" si="5"/>
        <v>0</v>
      </c>
      <c r="X47" s="79"/>
      <c r="Y47" s="76">
        <f>+G47*tab!$D$69</f>
        <v>0</v>
      </c>
      <c r="Z47" s="76">
        <f>+H47*tab!$E$69</f>
        <v>0</v>
      </c>
      <c r="AA47" s="76">
        <f>+I47*tab!$E$69</f>
        <v>0</v>
      </c>
      <c r="AB47" s="76">
        <f>+J47*tab!$E$69</f>
        <v>0</v>
      </c>
      <c r="AC47" s="76">
        <f>+K47*tab!$E$69</f>
        <v>0</v>
      </c>
      <c r="AD47" s="79"/>
      <c r="AE47" s="75">
        <v>0</v>
      </c>
      <c r="AF47" s="179">
        <f t="shared" si="7"/>
        <v>0</v>
      </c>
      <c r="AG47" s="138">
        <f t="shared" si="6"/>
        <v>0</v>
      </c>
      <c r="AH47" s="138">
        <f t="shared" si="6"/>
        <v>0</v>
      </c>
      <c r="AI47" s="138">
        <f t="shared" si="6"/>
        <v>0</v>
      </c>
      <c r="AJ47" s="100"/>
      <c r="AK47" s="151"/>
    </row>
    <row r="48" spans="2:37" s="131" customFormat="1" x14ac:dyDescent="0.2">
      <c r="B48" s="150"/>
      <c r="C48" s="171"/>
      <c r="D48" s="58">
        <v>36</v>
      </c>
      <c r="E48" s="392" t="str">
        <f>+'bas LO'!E48</f>
        <v>school 36</v>
      </c>
      <c r="F48" s="392" t="str">
        <f>+'bas LO'!F48</f>
        <v>11AA</v>
      </c>
      <c r="G48" s="393">
        <f>+'bas LO'!G48</f>
        <v>0</v>
      </c>
      <c r="H48" s="393">
        <f>+'bas LO'!H48</f>
        <v>0</v>
      </c>
      <c r="I48" s="393">
        <f>+'bas LO'!I48</f>
        <v>0</v>
      </c>
      <c r="J48" s="393">
        <f>+'bas LO'!J48</f>
        <v>0</v>
      </c>
      <c r="K48" s="393">
        <f>+'bas LO'!K48</f>
        <v>0</v>
      </c>
      <c r="L48" s="79"/>
      <c r="M48" s="76">
        <f>ROUND(G48*tab!$D$66,2)</f>
        <v>0</v>
      </c>
      <c r="N48" s="76">
        <f>ROUND(H48*tab!$D$66,2)</f>
        <v>0</v>
      </c>
      <c r="O48" s="76">
        <f>ROUND(I48*tab!$D$66,2)</f>
        <v>0</v>
      </c>
      <c r="P48" s="76">
        <f>ROUND(J48*tab!$D$66,2)</f>
        <v>0</v>
      </c>
      <c r="Q48" s="76">
        <f>ROUND(K48*tab!$D$66,2)</f>
        <v>0</v>
      </c>
      <c r="R48" s="79"/>
      <c r="S48" s="179">
        <v>0</v>
      </c>
      <c r="T48" s="138">
        <f t="shared" si="5"/>
        <v>0</v>
      </c>
      <c r="U48" s="138">
        <f t="shared" si="5"/>
        <v>0</v>
      </c>
      <c r="V48" s="138">
        <f t="shared" si="5"/>
        <v>0</v>
      </c>
      <c r="W48" s="138">
        <f t="shared" si="5"/>
        <v>0</v>
      </c>
      <c r="X48" s="79"/>
      <c r="Y48" s="76">
        <f>+G48*tab!$D$69</f>
        <v>0</v>
      </c>
      <c r="Z48" s="76">
        <f>+H48*tab!$E$69</f>
        <v>0</v>
      </c>
      <c r="AA48" s="76">
        <f>+I48*tab!$E$69</f>
        <v>0</v>
      </c>
      <c r="AB48" s="76">
        <f>+J48*tab!$E$69</f>
        <v>0</v>
      </c>
      <c r="AC48" s="76">
        <f>+K48*tab!$E$69</f>
        <v>0</v>
      </c>
      <c r="AD48" s="79"/>
      <c r="AE48" s="75">
        <v>0</v>
      </c>
      <c r="AF48" s="179">
        <f t="shared" si="7"/>
        <v>0</v>
      </c>
      <c r="AG48" s="138">
        <f t="shared" si="6"/>
        <v>0</v>
      </c>
      <c r="AH48" s="138">
        <f t="shared" si="6"/>
        <v>0</v>
      </c>
      <c r="AI48" s="138">
        <f t="shared" si="6"/>
        <v>0</v>
      </c>
      <c r="AJ48" s="100"/>
      <c r="AK48" s="151"/>
    </row>
    <row r="49" spans="2:37" s="131" customFormat="1" x14ac:dyDescent="0.2">
      <c r="B49" s="150"/>
      <c r="C49" s="171"/>
      <c r="D49" s="58">
        <v>37</v>
      </c>
      <c r="E49" s="392" t="str">
        <f>+'bas LO'!E49</f>
        <v>school 37</v>
      </c>
      <c r="F49" s="392" t="str">
        <f>+'bas LO'!F49</f>
        <v>11AA</v>
      </c>
      <c r="G49" s="393">
        <f>+'bas LO'!G49</f>
        <v>0</v>
      </c>
      <c r="H49" s="393">
        <f>+'bas LO'!H49</f>
        <v>0</v>
      </c>
      <c r="I49" s="393">
        <f>+'bas LO'!I49</f>
        <v>0</v>
      </c>
      <c r="J49" s="393">
        <f>+'bas LO'!J49</f>
        <v>0</v>
      </c>
      <c r="K49" s="393">
        <f>+'bas LO'!K49</f>
        <v>0</v>
      </c>
      <c r="L49" s="79"/>
      <c r="M49" s="76">
        <f>ROUND(G49*tab!$D$66,2)</f>
        <v>0</v>
      </c>
      <c r="N49" s="76">
        <f>ROUND(H49*tab!$D$66,2)</f>
        <v>0</v>
      </c>
      <c r="O49" s="76">
        <f>ROUND(I49*tab!$D$66,2)</f>
        <v>0</v>
      </c>
      <c r="P49" s="76">
        <f>ROUND(J49*tab!$D$66,2)</f>
        <v>0</v>
      </c>
      <c r="Q49" s="76">
        <f>ROUND(K49*tab!$D$66,2)</f>
        <v>0</v>
      </c>
      <c r="R49" s="79"/>
      <c r="S49" s="179">
        <v>0</v>
      </c>
      <c r="T49" s="138">
        <f t="shared" si="5"/>
        <v>0</v>
      </c>
      <c r="U49" s="138">
        <f t="shared" si="5"/>
        <v>0</v>
      </c>
      <c r="V49" s="138">
        <f t="shared" si="5"/>
        <v>0</v>
      </c>
      <c r="W49" s="138">
        <f t="shared" si="5"/>
        <v>0</v>
      </c>
      <c r="X49" s="79"/>
      <c r="Y49" s="76">
        <f>+G49*tab!$D$69</f>
        <v>0</v>
      </c>
      <c r="Z49" s="76">
        <f>+H49*tab!$E$69</f>
        <v>0</v>
      </c>
      <c r="AA49" s="76">
        <f>+I49*tab!$E$69</f>
        <v>0</v>
      </c>
      <c r="AB49" s="76">
        <f>+J49*tab!$E$69</f>
        <v>0</v>
      </c>
      <c r="AC49" s="76">
        <f>+K49*tab!$E$69</f>
        <v>0</v>
      </c>
      <c r="AD49" s="79"/>
      <c r="AE49" s="75">
        <v>0</v>
      </c>
      <c r="AF49" s="179">
        <f t="shared" si="7"/>
        <v>0</v>
      </c>
      <c r="AG49" s="138">
        <f t="shared" si="6"/>
        <v>0</v>
      </c>
      <c r="AH49" s="138">
        <f t="shared" si="6"/>
        <v>0</v>
      </c>
      <c r="AI49" s="138">
        <f t="shared" si="6"/>
        <v>0</v>
      </c>
      <c r="AJ49" s="100"/>
      <c r="AK49" s="151"/>
    </row>
    <row r="50" spans="2:37" s="131" customFormat="1" x14ac:dyDescent="0.2">
      <c r="B50" s="150"/>
      <c r="C50" s="171"/>
      <c r="D50" s="58">
        <v>38</v>
      </c>
      <c r="E50" s="392" t="str">
        <f>+'bas LO'!E50</f>
        <v>school 38</v>
      </c>
      <c r="F50" s="392" t="str">
        <f>+'bas LO'!F50</f>
        <v>11AA</v>
      </c>
      <c r="G50" s="393">
        <f>+'bas LO'!G50</f>
        <v>0</v>
      </c>
      <c r="H50" s="393">
        <f>+'bas LO'!H50</f>
        <v>0</v>
      </c>
      <c r="I50" s="393">
        <f>+'bas LO'!I50</f>
        <v>0</v>
      </c>
      <c r="J50" s="393">
        <f>+'bas LO'!J50</f>
        <v>0</v>
      </c>
      <c r="K50" s="393">
        <f>+'bas LO'!K50</f>
        <v>0</v>
      </c>
      <c r="L50" s="79"/>
      <c r="M50" s="76">
        <f>ROUND(G50*tab!$D$66,2)</f>
        <v>0</v>
      </c>
      <c r="N50" s="76">
        <f>ROUND(H50*tab!$D$66,2)</f>
        <v>0</v>
      </c>
      <c r="O50" s="76">
        <f>ROUND(I50*tab!$D$66,2)</f>
        <v>0</v>
      </c>
      <c r="P50" s="76">
        <f>ROUND(J50*tab!$D$66,2)</f>
        <v>0</v>
      </c>
      <c r="Q50" s="76">
        <f>ROUND(K50*tab!$D$66,2)</f>
        <v>0</v>
      </c>
      <c r="R50" s="79"/>
      <c r="S50" s="179">
        <v>0</v>
      </c>
      <c r="T50" s="138">
        <f t="shared" si="5"/>
        <v>0</v>
      </c>
      <c r="U50" s="138">
        <f t="shared" si="5"/>
        <v>0</v>
      </c>
      <c r="V50" s="138">
        <f t="shared" si="5"/>
        <v>0</v>
      </c>
      <c r="W50" s="138">
        <f t="shared" si="5"/>
        <v>0</v>
      </c>
      <c r="X50" s="79"/>
      <c r="Y50" s="76">
        <f>+G50*tab!$D$69</f>
        <v>0</v>
      </c>
      <c r="Z50" s="76">
        <f>+H50*tab!$E$69</f>
        <v>0</v>
      </c>
      <c r="AA50" s="76">
        <f>+I50*tab!$E$69</f>
        <v>0</v>
      </c>
      <c r="AB50" s="76">
        <f>+J50*tab!$E$69</f>
        <v>0</v>
      </c>
      <c r="AC50" s="76">
        <f>+K50*tab!$E$69</f>
        <v>0</v>
      </c>
      <c r="AD50" s="79"/>
      <c r="AE50" s="75">
        <v>0</v>
      </c>
      <c r="AF50" s="179">
        <f t="shared" si="7"/>
        <v>0</v>
      </c>
      <c r="AG50" s="138">
        <f t="shared" si="6"/>
        <v>0</v>
      </c>
      <c r="AH50" s="138">
        <f t="shared" si="6"/>
        <v>0</v>
      </c>
      <c r="AI50" s="138">
        <f t="shared" si="6"/>
        <v>0</v>
      </c>
      <c r="AJ50" s="100"/>
      <c r="AK50" s="151"/>
    </row>
    <row r="51" spans="2:37" s="131" customFormat="1" x14ac:dyDescent="0.2">
      <c r="B51" s="150"/>
      <c r="C51" s="171"/>
      <c r="D51" s="58">
        <v>39</v>
      </c>
      <c r="E51" s="392" t="str">
        <f>+'bas LO'!E51</f>
        <v>school 39</v>
      </c>
      <c r="F51" s="392" t="str">
        <f>+'bas LO'!F51</f>
        <v>11AA</v>
      </c>
      <c r="G51" s="393">
        <f>+'bas LO'!G51</f>
        <v>0</v>
      </c>
      <c r="H51" s="393">
        <f>+'bas LO'!H51</f>
        <v>0</v>
      </c>
      <c r="I51" s="393">
        <f>+'bas LO'!I51</f>
        <v>0</v>
      </c>
      <c r="J51" s="393">
        <f>+'bas LO'!J51</f>
        <v>0</v>
      </c>
      <c r="K51" s="393">
        <f>+'bas LO'!K51</f>
        <v>0</v>
      </c>
      <c r="L51" s="79"/>
      <c r="M51" s="76">
        <f>ROUND(G51*tab!$D$66,2)</f>
        <v>0</v>
      </c>
      <c r="N51" s="76">
        <f>ROUND(H51*tab!$D$66,2)</f>
        <v>0</v>
      </c>
      <c r="O51" s="76">
        <f>ROUND(I51*tab!$D$66,2)</f>
        <v>0</v>
      </c>
      <c r="P51" s="76">
        <f>ROUND(J51*tab!$D$66,2)</f>
        <v>0</v>
      </c>
      <c r="Q51" s="76">
        <f>ROUND(K51*tab!$D$66,2)</f>
        <v>0</v>
      </c>
      <c r="R51" s="79"/>
      <c r="S51" s="179">
        <v>0</v>
      </c>
      <c r="T51" s="138">
        <f t="shared" si="5"/>
        <v>0</v>
      </c>
      <c r="U51" s="138">
        <f t="shared" si="5"/>
        <v>0</v>
      </c>
      <c r="V51" s="138">
        <f t="shared" si="5"/>
        <v>0</v>
      </c>
      <c r="W51" s="138">
        <f t="shared" si="5"/>
        <v>0</v>
      </c>
      <c r="X51" s="79"/>
      <c r="Y51" s="76">
        <f>+G51*tab!$D$69</f>
        <v>0</v>
      </c>
      <c r="Z51" s="76">
        <f>+H51*tab!$E$69</f>
        <v>0</v>
      </c>
      <c r="AA51" s="76">
        <f>+I51*tab!$E$69</f>
        <v>0</v>
      </c>
      <c r="AB51" s="76">
        <f>+J51*tab!$E$69</f>
        <v>0</v>
      </c>
      <c r="AC51" s="76">
        <f>+K51*tab!$E$69</f>
        <v>0</v>
      </c>
      <c r="AD51" s="79"/>
      <c r="AE51" s="75">
        <v>0</v>
      </c>
      <c r="AF51" s="179">
        <f t="shared" si="7"/>
        <v>0</v>
      </c>
      <c r="AG51" s="138">
        <f t="shared" si="6"/>
        <v>0</v>
      </c>
      <c r="AH51" s="138">
        <f t="shared" si="6"/>
        <v>0</v>
      </c>
      <c r="AI51" s="138">
        <f t="shared" si="6"/>
        <v>0</v>
      </c>
      <c r="AJ51" s="100"/>
      <c r="AK51" s="151"/>
    </row>
    <row r="52" spans="2:37" s="131" customFormat="1" x14ac:dyDescent="0.2">
      <c r="B52" s="150"/>
      <c r="C52" s="171"/>
      <c r="D52" s="58">
        <v>40</v>
      </c>
      <c r="E52" s="392" t="str">
        <f>+'bas LO'!E52</f>
        <v>school 40</v>
      </c>
      <c r="F52" s="392" t="str">
        <f>+'bas LO'!F52</f>
        <v>11AA</v>
      </c>
      <c r="G52" s="393">
        <f>+'bas LO'!G52</f>
        <v>0</v>
      </c>
      <c r="H52" s="393">
        <f>+'bas LO'!H52</f>
        <v>0</v>
      </c>
      <c r="I52" s="393">
        <f>+'bas LO'!I52</f>
        <v>0</v>
      </c>
      <c r="J52" s="393">
        <f>+'bas LO'!J52</f>
        <v>0</v>
      </c>
      <c r="K52" s="393">
        <f>+'bas LO'!K52</f>
        <v>0</v>
      </c>
      <c r="L52" s="79"/>
      <c r="M52" s="76">
        <f>ROUND(G52*tab!$D$66,2)</f>
        <v>0</v>
      </c>
      <c r="N52" s="76">
        <f>ROUND(H52*tab!$D$66,2)</f>
        <v>0</v>
      </c>
      <c r="O52" s="76">
        <f>ROUND(I52*tab!$D$66,2)</f>
        <v>0</v>
      </c>
      <c r="P52" s="76">
        <f>ROUND(J52*tab!$D$66,2)</f>
        <v>0</v>
      </c>
      <c r="Q52" s="76">
        <f>ROUND(K52*tab!$D$66,2)</f>
        <v>0</v>
      </c>
      <c r="R52" s="79"/>
      <c r="S52" s="179">
        <v>0</v>
      </c>
      <c r="T52" s="138">
        <f t="shared" si="5"/>
        <v>0</v>
      </c>
      <c r="U52" s="138">
        <f t="shared" si="5"/>
        <v>0</v>
      </c>
      <c r="V52" s="138">
        <f t="shared" si="5"/>
        <v>0</v>
      </c>
      <c r="W52" s="138">
        <f t="shared" si="5"/>
        <v>0</v>
      </c>
      <c r="X52" s="79"/>
      <c r="Y52" s="76">
        <f>+G52*tab!$D$69</f>
        <v>0</v>
      </c>
      <c r="Z52" s="76">
        <f>+H52*tab!$E$69</f>
        <v>0</v>
      </c>
      <c r="AA52" s="76">
        <f>+I52*tab!$E$69</f>
        <v>0</v>
      </c>
      <c r="AB52" s="76">
        <f>+J52*tab!$E$69</f>
        <v>0</v>
      </c>
      <c r="AC52" s="76">
        <f>+K52*tab!$E$69</f>
        <v>0</v>
      </c>
      <c r="AD52" s="79"/>
      <c r="AE52" s="75">
        <v>0</v>
      </c>
      <c r="AF52" s="179">
        <f t="shared" si="7"/>
        <v>0</v>
      </c>
      <c r="AG52" s="138">
        <f t="shared" si="6"/>
        <v>0</v>
      </c>
      <c r="AH52" s="138">
        <f t="shared" si="6"/>
        <v>0</v>
      </c>
      <c r="AI52" s="138">
        <f t="shared" si="6"/>
        <v>0</v>
      </c>
      <c r="AJ52" s="100"/>
      <c r="AK52" s="151"/>
    </row>
    <row r="53" spans="2:37" s="131" customFormat="1" x14ac:dyDescent="0.2">
      <c r="B53" s="150"/>
      <c r="C53" s="171"/>
      <c r="D53" s="58">
        <v>41</v>
      </c>
      <c r="E53" s="392" t="str">
        <f>+'bas LO'!E53</f>
        <v>school 41</v>
      </c>
      <c r="F53" s="392" t="str">
        <f>+'bas LO'!F53</f>
        <v>11AA</v>
      </c>
      <c r="G53" s="393">
        <f>+'bas LO'!G53</f>
        <v>0</v>
      </c>
      <c r="H53" s="393">
        <f>+'bas LO'!H53</f>
        <v>0</v>
      </c>
      <c r="I53" s="393">
        <f>+'bas LO'!I53</f>
        <v>0</v>
      </c>
      <c r="J53" s="393">
        <f>+'bas LO'!J53</f>
        <v>0</v>
      </c>
      <c r="K53" s="393">
        <f>+'bas LO'!K53</f>
        <v>0</v>
      </c>
      <c r="L53" s="79"/>
      <c r="M53" s="76">
        <f>ROUND(G53*tab!$D$66,2)</f>
        <v>0</v>
      </c>
      <c r="N53" s="76">
        <f>ROUND(H53*tab!$D$66,2)</f>
        <v>0</v>
      </c>
      <c r="O53" s="76">
        <f>ROUND(I53*tab!$D$66,2)</f>
        <v>0</v>
      </c>
      <c r="P53" s="76">
        <f>ROUND(J53*tab!$D$66,2)</f>
        <v>0</v>
      </c>
      <c r="Q53" s="76">
        <f>ROUND(K53*tab!$D$66,2)</f>
        <v>0</v>
      </c>
      <c r="R53" s="79"/>
      <c r="S53" s="179">
        <v>0</v>
      </c>
      <c r="T53" s="138">
        <f t="shared" ref="T53:W72" si="8">S53</f>
        <v>0</v>
      </c>
      <c r="U53" s="138">
        <f t="shared" si="8"/>
        <v>0</v>
      </c>
      <c r="V53" s="138">
        <f t="shared" si="8"/>
        <v>0</v>
      </c>
      <c r="W53" s="138">
        <f t="shared" si="8"/>
        <v>0</v>
      </c>
      <c r="X53" s="79"/>
      <c r="Y53" s="76">
        <f>+G53*tab!$D$69</f>
        <v>0</v>
      </c>
      <c r="Z53" s="76">
        <f>+H53*tab!$E$69</f>
        <v>0</v>
      </c>
      <c r="AA53" s="76">
        <f>+I53*tab!$E$69</f>
        <v>0</v>
      </c>
      <c r="AB53" s="76">
        <f>+J53*tab!$E$69</f>
        <v>0</v>
      </c>
      <c r="AC53" s="76">
        <f>+K53*tab!$E$69</f>
        <v>0</v>
      </c>
      <c r="AD53" s="79"/>
      <c r="AE53" s="75">
        <v>0</v>
      </c>
      <c r="AF53" s="179">
        <f t="shared" si="7"/>
        <v>0</v>
      </c>
      <c r="AG53" s="138">
        <f t="shared" ref="AG53:AI72" si="9">AF53</f>
        <v>0</v>
      </c>
      <c r="AH53" s="138">
        <f t="shared" si="9"/>
        <v>0</v>
      </c>
      <c r="AI53" s="138">
        <f t="shared" si="9"/>
        <v>0</v>
      </c>
      <c r="AJ53" s="100"/>
      <c r="AK53" s="151"/>
    </row>
    <row r="54" spans="2:37" s="131" customFormat="1" x14ac:dyDescent="0.2">
      <c r="B54" s="150"/>
      <c r="C54" s="171"/>
      <c r="D54" s="58">
        <v>42</v>
      </c>
      <c r="E54" s="392" t="str">
        <f>+'bas LO'!E54</f>
        <v>school 42</v>
      </c>
      <c r="F54" s="392" t="str">
        <f>+'bas LO'!F54</f>
        <v>11AA</v>
      </c>
      <c r="G54" s="393">
        <f>+'bas LO'!G54</f>
        <v>0</v>
      </c>
      <c r="H54" s="393">
        <f>+'bas LO'!H54</f>
        <v>0</v>
      </c>
      <c r="I54" s="393">
        <f>+'bas LO'!I54</f>
        <v>0</v>
      </c>
      <c r="J54" s="393">
        <f>+'bas LO'!J54</f>
        <v>0</v>
      </c>
      <c r="K54" s="393">
        <f>+'bas LO'!K54</f>
        <v>0</v>
      </c>
      <c r="L54" s="79"/>
      <c r="M54" s="76">
        <f>ROUND(G54*tab!$D$66,2)</f>
        <v>0</v>
      </c>
      <c r="N54" s="76">
        <f>ROUND(H54*tab!$D$66,2)</f>
        <v>0</v>
      </c>
      <c r="O54" s="76">
        <f>ROUND(I54*tab!$D$66,2)</f>
        <v>0</v>
      </c>
      <c r="P54" s="76">
        <f>ROUND(J54*tab!$D$66,2)</f>
        <v>0</v>
      </c>
      <c r="Q54" s="76">
        <f>ROUND(K54*tab!$D$66,2)</f>
        <v>0</v>
      </c>
      <c r="R54" s="79"/>
      <c r="S54" s="179">
        <v>0</v>
      </c>
      <c r="T54" s="138">
        <f t="shared" si="8"/>
        <v>0</v>
      </c>
      <c r="U54" s="138">
        <f t="shared" si="8"/>
        <v>0</v>
      </c>
      <c r="V54" s="138">
        <f t="shared" si="8"/>
        <v>0</v>
      </c>
      <c r="W54" s="138">
        <f t="shared" si="8"/>
        <v>0</v>
      </c>
      <c r="X54" s="79"/>
      <c r="Y54" s="76">
        <f>+G54*tab!$D$69</f>
        <v>0</v>
      </c>
      <c r="Z54" s="76">
        <f>+H54*tab!$E$69</f>
        <v>0</v>
      </c>
      <c r="AA54" s="76">
        <f>+I54*tab!$E$69</f>
        <v>0</v>
      </c>
      <c r="AB54" s="76">
        <f>+J54*tab!$E$69</f>
        <v>0</v>
      </c>
      <c r="AC54" s="76">
        <f>+K54*tab!$E$69</f>
        <v>0</v>
      </c>
      <c r="AD54" s="79"/>
      <c r="AE54" s="75">
        <v>0</v>
      </c>
      <c r="AF54" s="179">
        <f t="shared" si="7"/>
        <v>0</v>
      </c>
      <c r="AG54" s="138">
        <f t="shared" si="9"/>
        <v>0</v>
      </c>
      <c r="AH54" s="138">
        <f t="shared" si="9"/>
        <v>0</v>
      </c>
      <c r="AI54" s="138">
        <f t="shared" si="9"/>
        <v>0</v>
      </c>
      <c r="AJ54" s="100"/>
      <c r="AK54" s="151"/>
    </row>
    <row r="55" spans="2:37" s="131" customFormat="1" x14ac:dyDescent="0.2">
      <c r="B55" s="150"/>
      <c r="C55" s="171"/>
      <c r="D55" s="58">
        <v>43</v>
      </c>
      <c r="E55" s="392" t="str">
        <f>+'bas LO'!E55</f>
        <v>school 43</v>
      </c>
      <c r="F55" s="392" t="str">
        <f>+'bas LO'!F55</f>
        <v>11AA</v>
      </c>
      <c r="G55" s="393">
        <f>+'bas LO'!G55</f>
        <v>0</v>
      </c>
      <c r="H55" s="393">
        <f>+'bas LO'!H55</f>
        <v>0</v>
      </c>
      <c r="I55" s="393">
        <f>+'bas LO'!I55</f>
        <v>0</v>
      </c>
      <c r="J55" s="393">
        <f>+'bas LO'!J55</f>
        <v>0</v>
      </c>
      <c r="K55" s="393">
        <f>+'bas LO'!K55</f>
        <v>0</v>
      </c>
      <c r="L55" s="79"/>
      <c r="M55" s="76">
        <f>ROUND(G55*tab!$D$66,2)</f>
        <v>0</v>
      </c>
      <c r="N55" s="76">
        <f>ROUND(H55*tab!$D$66,2)</f>
        <v>0</v>
      </c>
      <c r="O55" s="76">
        <f>ROUND(I55*tab!$D$66,2)</f>
        <v>0</v>
      </c>
      <c r="P55" s="76">
        <f>ROUND(J55*tab!$D$66,2)</f>
        <v>0</v>
      </c>
      <c r="Q55" s="76">
        <f>ROUND(K55*tab!$D$66,2)</f>
        <v>0</v>
      </c>
      <c r="R55" s="79"/>
      <c r="S55" s="179">
        <v>0</v>
      </c>
      <c r="T55" s="138">
        <f t="shared" si="8"/>
        <v>0</v>
      </c>
      <c r="U55" s="138">
        <f t="shared" si="8"/>
        <v>0</v>
      </c>
      <c r="V55" s="138">
        <f t="shared" si="8"/>
        <v>0</v>
      </c>
      <c r="W55" s="138">
        <f t="shared" si="8"/>
        <v>0</v>
      </c>
      <c r="X55" s="79"/>
      <c r="Y55" s="76">
        <f>+G55*tab!$D$69</f>
        <v>0</v>
      </c>
      <c r="Z55" s="76">
        <f>+H55*tab!$E$69</f>
        <v>0</v>
      </c>
      <c r="AA55" s="76">
        <f>+I55*tab!$E$69</f>
        <v>0</v>
      </c>
      <c r="AB55" s="76">
        <f>+J55*tab!$E$69</f>
        <v>0</v>
      </c>
      <c r="AC55" s="76">
        <f>+K55*tab!$E$69</f>
        <v>0</v>
      </c>
      <c r="AD55" s="79"/>
      <c r="AE55" s="75">
        <v>0</v>
      </c>
      <c r="AF55" s="179">
        <f t="shared" si="7"/>
        <v>0</v>
      </c>
      <c r="AG55" s="138">
        <f t="shared" si="9"/>
        <v>0</v>
      </c>
      <c r="AH55" s="138">
        <f t="shared" si="9"/>
        <v>0</v>
      </c>
      <c r="AI55" s="138">
        <f t="shared" si="9"/>
        <v>0</v>
      </c>
      <c r="AJ55" s="100"/>
      <c r="AK55" s="151"/>
    </row>
    <row r="56" spans="2:37" s="131" customFormat="1" x14ac:dyDescent="0.2">
      <c r="B56" s="150"/>
      <c r="C56" s="171"/>
      <c r="D56" s="58">
        <v>44</v>
      </c>
      <c r="E56" s="392" t="str">
        <f>+'bas LO'!E56</f>
        <v>school 44</v>
      </c>
      <c r="F56" s="392" t="str">
        <f>+'bas LO'!F56</f>
        <v>11AA</v>
      </c>
      <c r="G56" s="393">
        <f>+'bas LO'!G56</f>
        <v>0</v>
      </c>
      <c r="H56" s="393">
        <f>+'bas LO'!H56</f>
        <v>0</v>
      </c>
      <c r="I56" s="393">
        <f>+'bas LO'!I56</f>
        <v>0</v>
      </c>
      <c r="J56" s="393">
        <f>+'bas LO'!J56</f>
        <v>0</v>
      </c>
      <c r="K56" s="393">
        <f>+'bas LO'!K56</f>
        <v>0</v>
      </c>
      <c r="L56" s="79"/>
      <c r="M56" s="76">
        <f>ROUND(G56*tab!$D$66,2)</f>
        <v>0</v>
      </c>
      <c r="N56" s="76">
        <f>ROUND(H56*tab!$D$66,2)</f>
        <v>0</v>
      </c>
      <c r="O56" s="76">
        <f>ROUND(I56*tab!$D$66,2)</f>
        <v>0</v>
      </c>
      <c r="P56" s="76">
        <f>ROUND(J56*tab!$D$66,2)</f>
        <v>0</v>
      </c>
      <c r="Q56" s="76">
        <f>ROUND(K56*tab!$D$66,2)</f>
        <v>0</v>
      </c>
      <c r="R56" s="79"/>
      <c r="S56" s="179">
        <v>0</v>
      </c>
      <c r="T56" s="138">
        <f t="shared" si="8"/>
        <v>0</v>
      </c>
      <c r="U56" s="138">
        <f t="shared" si="8"/>
        <v>0</v>
      </c>
      <c r="V56" s="138">
        <f t="shared" si="8"/>
        <v>0</v>
      </c>
      <c r="W56" s="138">
        <f t="shared" si="8"/>
        <v>0</v>
      </c>
      <c r="X56" s="79"/>
      <c r="Y56" s="76">
        <f>+G56*tab!$D$69</f>
        <v>0</v>
      </c>
      <c r="Z56" s="76">
        <f>+H56*tab!$E$69</f>
        <v>0</v>
      </c>
      <c r="AA56" s="76">
        <f>+I56*tab!$E$69</f>
        <v>0</v>
      </c>
      <c r="AB56" s="76">
        <f>+J56*tab!$E$69</f>
        <v>0</v>
      </c>
      <c r="AC56" s="76">
        <f>+K56*tab!$E$69</f>
        <v>0</v>
      </c>
      <c r="AD56" s="79"/>
      <c r="AE56" s="75">
        <v>0</v>
      </c>
      <c r="AF56" s="179">
        <f t="shared" si="7"/>
        <v>0</v>
      </c>
      <c r="AG56" s="138">
        <f t="shared" si="9"/>
        <v>0</v>
      </c>
      <c r="AH56" s="138">
        <f t="shared" si="9"/>
        <v>0</v>
      </c>
      <c r="AI56" s="138">
        <f t="shared" si="9"/>
        <v>0</v>
      </c>
      <c r="AJ56" s="100"/>
      <c r="AK56" s="151"/>
    </row>
    <row r="57" spans="2:37" s="131" customFormat="1" x14ac:dyDescent="0.2">
      <c r="B57" s="150"/>
      <c r="C57" s="171"/>
      <c r="D57" s="58">
        <v>45</v>
      </c>
      <c r="E57" s="392" t="str">
        <f>+'bas LO'!E57</f>
        <v>school 45</v>
      </c>
      <c r="F57" s="392" t="str">
        <f>+'bas LO'!F57</f>
        <v>11AA</v>
      </c>
      <c r="G57" s="393">
        <f>+'bas LO'!G57</f>
        <v>0</v>
      </c>
      <c r="H57" s="393">
        <f>+'bas LO'!H57</f>
        <v>0</v>
      </c>
      <c r="I57" s="393">
        <f>+'bas LO'!I57</f>
        <v>0</v>
      </c>
      <c r="J57" s="393">
        <f>+'bas LO'!J57</f>
        <v>0</v>
      </c>
      <c r="K57" s="393">
        <f>+'bas LO'!K57</f>
        <v>0</v>
      </c>
      <c r="L57" s="79"/>
      <c r="M57" s="76">
        <f>ROUND(G57*tab!$D$66,2)</f>
        <v>0</v>
      </c>
      <c r="N57" s="76">
        <f>ROUND(H57*tab!$D$66,2)</f>
        <v>0</v>
      </c>
      <c r="O57" s="76">
        <f>ROUND(I57*tab!$D$66,2)</f>
        <v>0</v>
      </c>
      <c r="P57" s="76">
        <f>ROUND(J57*tab!$D$66,2)</f>
        <v>0</v>
      </c>
      <c r="Q57" s="76">
        <f>ROUND(K57*tab!$D$66,2)</f>
        <v>0</v>
      </c>
      <c r="R57" s="79"/>
      <c r="S57" s="179">
        <v>0</v>
      </c>
      <c r="T57" s="138">
        <f t="shared" si="8"/>
        <v>0</v>
      </c>
      <c r="U57" s="138">
        <f t="shared" si="8"/>
        <v>0</v>
      </c>
      <c r="V57" s="138">
        <f t="shared" si="8"/>
        <v>0</v>
      </c>
      <c r="W57" s="138">
        <f t="shared" si="8"/>
        <v>0</v>
      </c>
      <c r="X57" s="79"/>
      <c r="Y57" s="76">
        <f>+G57*tab!$D$69</f>
        <v>0</v>
      </c>
      <c r="Z57" s="76">
        <f>+H57*tab!$E$69</f>
        <v>0</v>
      </c>
      <c r="AA57" s="76">
        <f>+I57*tab!$E$69</f>
        <v>0</v>
      </c>
      <c r="AB57" s="76">
        <f>+J57*tab!$E$69</f>
        <v>0</v>
      </c>
      <c r="AC57" s="76">
        <f>+K57*tab!$E$69</f>
        <v>0</v>
      </c>
      <c r="AD57" s="79"/>
      <c r="AE57" s="75">
        <v>0</v>
      </c>
      <c r="AF57" s="179">
        <f t="shared" si="7"/>
        <v>0</v>
      </c>
      <c r="AG57" s="138">
        <f t="shared" si="9"/>
        <v>0</v>
      </c>
      <c r="AH57" s="138">
        <f t="shared" si="9"/>
        <v>0</v>
      </c>
      <c r="AI57" s="138">
        <f t="shared" si="9"/>
        <v>0</v>
      </c>
      <c r="AJ57" s="100"/>
      <c r="AK57" s="151"/>
    </row>
    <row r="58" spans="2:37" s="131" customFormat="1" x14ac:dyDescent="0.2">
      <c r="B58" s="150"/>
      <c r="C58" s="171"/>
      <c r="D58" s="58">
        <v>46</v>
      </c>
      <c r="E58" s="392" t="str">
        <f>+'bas LO'!E58</f>
        <v>school 46</v>
      </c>
      <c r="F58" s="392" t="str">
        <f>+'bas LO'!F58</f>
        <v>11AA</v>
      </c>
      <c r="G58" s="393">
        <f>+'bas LO'!G58</f>
        <v>0</v>
      </c>
      <c r="H58" s="393">
        <f>+'bas LO'!H58</f>
        <v>0</v>
      </c>
      <c r="I58" s="393">
        <f>+'bas LO'!I58</f>
        <v>0</v>
      </c>
      <c r="J58" s="393">
        <f>+'bas LO'!J58</f>
        <v>0</v>
      </c>
      <c r="K58" s="393">
        <f>+'bas LO'!K58</f>
        <v>0</v>
      </c>
      <c r="L58" s="79"/>
      <c r="M58" s="76">
        <f>ROUND(G58*tab!$D$66,2)</f>
        <v>0</v>
      </c>
      <c r="N58" s="76">
        <f>ROUND(H58*tab!$D$66,2)</f>
        <v>0</v>
      </c>
      <c r="O58" s="76">
        <f>ROUND(I58*tab!$D$66,2)</f>
        <v>0</v>
      </c>
      <c r="P58" s="76">
        <f>ROUND(J58*tab!$D$66,2)</f>
        <v>0</v>
      </c>
      <c r="Q58" s="76">
        <f>ROUND(K58*tab!$D$66,2)</f>
        <v>0</v>
      </c>
      <c r="R58" s="79"/>
      <c r="S58" s="179">
        <v>0</v>
      </c>
      <c r="T58" s="138">
        <f t="shared" si="8"/>
        <v>0</v>
      </c>
      <c r="U58" s="138">
        <f t="shared" si="8"/>
        <v>0</v>
      </c>
      <c r="V58" s="138">
        <f t="shared" si="8"/>
        <v>0</v>
      </c>
      <c r="W58" s="138">
        <f t="shared" si="8"/>
        <v>0</v>
      </c>
      <c r="X58" s="79"/>
      <c r="Y58" s="76">
        <f>+G58*tab!$D$69</f>
        <v>0</v>
      </c>
      <c r="Z58" s="76">
        <f>+H58*tab!$E$69</f>
        <v>0</v>
      </c>
      <c r="AA58" s="76">
        <f>+I58*tab!$E$69</f>
        <v>0</v>
      </c>
      <c r="AB58" s="76">
        <f>+J58*tab!$E$69</f>
        <v>0</v>
      </c>
      <c r="AC58" s="76">
        <f>+K58*tab!$E$69</f>
        <v>0</v>
      </c>
      <c r="AD58" s="79"/>
      <c r="AE58" s="75">
        <v>0</v>
      </c>
      <c r="AF58" s="179">
        <f t="shared" si="7"/>
        <v>0</v>
      </c>
      <c r="AG58" s="138">
        <f t="shared" si="9"/>
        <v>0</v>
      </c>
      <c r="AH58" s="138">
        <f t="shared" si="9"/>
        <v>0</v>
      </c>
      <c r="AI58" s="138">
        <f t="shared" si="9"/>
        <v>0</v>
      </c>
      <c r="AJ58" s="100"/>
      <c r="AK58" s="151"/>
    </row>
    <row r="59" spans="2:37" s="131" customFormat="1" x14ac:dyDescent="0.2">
      <c r="B59" s="150"/>
      <c r="C59" s="171"/>
      <c r="D59" s="58">
        <v>47</v>
      </c>
      <c r="E59" s="392" t="str">
        <f>+'bas LO'!E59</f>
        <v>school 47</v>
      </c>
      <c r="F59" s="392" t="str">
        <f>+'bas LO'!F59</f>
        <v>11AA</v>
      </c>
      <c r="G59" s="393">
        <f>+'bas LO'!G59</f>
        <v>0</v>
      </c>
      <c r="H59" s="393">
        <f>+'bas LO'!H59</f>
        <v>0</v>
      </c>
      <c r="I59" s="393">
        <f>+'bas LO'!I59</f>
        <v>0</v>
      </c>
      <c r="J59" s="393">
        <f>+'bas LO'!J59</f>
        <v>0</v>
      </c>
      <c r="K59" s="393">
        <f>+'bas LO'!K59</f>
        <v>0</v>
      </c>
      <c r="L59" s="79"/>
      <c r="M59" s="76">
        <f>ROUND(G59*tab!$D$66,2)</f>
        <v>0</v>
      </c>
      <c r="N59" s="76">
        <f>ROUND(H59*tab!$D$66,2)</f>
        <v>0</v>
      </c>
      <c r="O59" s="76">
        <f>ROUND(I59*tab!$D$66,2)</f>
        <v>0</v>
      </c>
      <c r="P59" s="76">
        <f>ROUND(J59*tab!$D$66,2)</f>
        <v>0</v>
      </c>
      <c r="Q59" s="76">
        <f>ROUND(K59*tab!$D$66,2)</f>
        <v>0</v>
      </c>
      <c r="R59" s="79"/>
      <c r="S59" s="179">
        <v>0</v>
      </c>
      <c r="T59" s="138">
        <f t="shared" si="8"/>
        <v>0</v>
      </c>
      <c r="U59" s="138">
        <f t="shared" si="8"/>
        <v>0</v>
      </c>
      <c r="V59" s="138">
        <f t="shared" si="8"/>
        <v>0</v>
      </c>
      <c r="W59" s="138">
        <f t="shared" si="8"/>
        <v>0</v>
      </c>
      <c r="X59" s="79"/>
      <c r="Y59" s="76">
        <f>+G59*tab!$D$69</f>
        <v>0</v>
      </c>
      <c r="Z59" s="76">
        <f>+H59*tab!$E$69</f>
        <v>0</v>
      </c>
      <c r="AA59" s="76">
        <f>+I59*tab!$E$69</f>
        <v>0</v>
      </c>
      <c r="AB59" s="76">
        <f>+J59*tab!$E$69</f>
        <v>0</v>
      </c>
      <c r="AC59" s="76">
        <f>+K59*tab!$E$69</f>
        <v>0</v>
      </c>
      <c r="AD59" s="79"/>
      <c r="AE59" s="75">
        <v>0</v>
      </c>
      <c r="AF59" s="179">
        <f t="shared" si="7"/>
        <v>0</v>
      </c>
      <c r="AG59" s="138">
        <f t="shared" si="9"/>
        <v>0</v>
      </c>
      <c r="AH59" s="138">
        <f t="shared" si="9"/>
        <v>0</v>
      </c>
      <c r="AI59" s="138">
        <f t="shared" si="9"/>
        <v>0</v>
      </c>
      <c r="AJ59" s="100"/>
      <c r="AK59" s="151"/>
    </row>
    <row r="60" spans="2:37" s="131" customFormat="1" x14ac:dyDescent="0.2">
      <c r="B60" s="150"/>
      <c r="C60" s="171"/>
      <c r="D60" s="58">
        <v>48</v>
      </c>
      <c r="E60" s="392" t="str">
        <f>+'bas LO'!E60</f>
        <v>school 48</v>
      </c>
      <c r="F60" s="392" t="str">
        <f>+'bas LO'!F60</f>
        <v>11AA</v>
      </c>
      <c r="G60" s="393">
        <f>+'bas LO'!G60</f>
        <v>0</v>
      </c>
      <c r="H60" s="393">
        <f>+'bas LO'!H60</f>
        <v>0</v>
      </c>
      <c r="I60" s="393">
        <f>+'bas LO'!I60</f>
        <v>0</v>
      </c>
      <c r="J60" s="393">
        <f>+'bas LO'!J60</f>
        <v>0</v>
      </c>
      <c r="K60" s="393">
        <f>+'bas LO'!K60</f>
        <v>0</v>
      </c>
      <c r="L60" s="79"/>
      <c r="M60" s="76">
        <f>ROUND(G60*tab!$D$66,2)</f>
        <v>0</v>
      </c>
      <c r="N60" s="76">
        <f>ROUND(H60*tab!$D$66,2)</f>
        <v>0</v>
      </c>
      <c r="O60" s="76">
        <f>ROUND(I60*tab!$D$66,2)</f>
        <v>0</v>
      </c>
      <c r="P60" s="76">
        <f>ROUND(J60*tab!$D$66,2)</f>
        <v>0</v>
      </c>
      <c r="Q60" s="76">
        <f>ROUND(K60*tab!$D$66,2)</f>
        <v>0</v>
      </c>
      <c r="R60" s="79"/>
      <c r="S60" s="179">
        <v>0</v>
      </c>
      <c r="T60" s="138">
        <f t="shared" si="8"/>
        <v>0</v>
      </c>
      <c r="U60" s="138">
        <f t="shared" si="8"/>
        <v>0</v>
      </c>
      <c r="V60" s="138">
        <f t="shared" si="8"/>
        <v>0</v>
      </c>
      <c r="W60" s="138">
        <f t="shared" si="8"/>
        <v>0</v>
      </c>
      <c r="X60" s="79"/>
      <c r="Y60" s="76">
        <f>+G60*tab!$D$69</f>
        <v>0</v>
      </c>
      <c r="Z60" s="76">
        <f>+H60*tab!$E$69</f>
        <v>0</v>
      </c>
      <c r="AA60" s="76">
        <f>+I60*tab!$E$69</f>
        <v>0</v>
      </c>
      <c r="AB60" s="76">
        <f>+J60*tab!$E$69</f>
        <v>0</v>
      </c>
      <c r="AC60" s="76">
        <f>+K60*tab!$E$69</f>
        <v>0</v>
      </c>
      <c r="AD60" s="79"/>
      <c r="AE60" s="75">
        <v>0</v>
      </c>
      <c r="AF60" s="179">
        <f t="shared" si="7"/>
        <v>0</v>
      </c>
      <c r="AG60" s="138">
        <f t="shared" si="9"/>
        <v>0</v>
      </c>
      <c r="AH60" s="138">
        <f t="shared" si="9"/>
        <v>0</v>
      </c>
      <c r="AI60" s="138">
        <f t="shared" si="9"/>
        <v>0</v>
      </c>
      <c r="AJ60" s="100"/>
      <c r="AK60" s="151"/>
    </row>
    <row r="61" spans="2:37" s="131" customFormat="1" x14ac:dyDescent="0.2">
      <c r="B61" s="150"/>
      <c r="C61" s="171"/>
      <c r="D61" s="58">
        <v>49</v>
      </c>
      <c r="E61" s="392" t="str">
        <f>+'bas LO'!E61</f>
        <v>school 49</v>
      </c>
      <c r="F61" s="392" t="str">
        <f>+'bas LO'!F61</f>
        <v>11AA</v>
      </c>
      <c r="G61" s="393">
        <f>+'bas LO'!G61</f>
        <v>0</v>
      </c>
      <c r="H61" s="393">
        <f>+'bas LO'!H61</f>
        <v>0</v>
      </c>
      <c r="I61" s="393">
        <f>+'bas LO'!I61</f>
        <v>0</v>
      </c>
      <c r="J61" s="393">
        <f>+'bas LO'!J61</f>
        <v>0</v>
      </c>
      <c r="K61" s="393">
        <f>+'bas LO'!K61</f>
        <v>0</v>
      </c>
      <c r="L61" s="79"/>
      <c r="M61" s="76">
        <f>ROUND(G61*tab!$D$66,2)</f>
        <v>0</v>
      </c>
      <c r="N61" s="76">
        <f>ROUND(H61*tab!$D$66,2)</f>
        <v>0</v>
      </c>
      <c r="O61" s="76">
        <f>ROUND(I61*tab!$D$66,2)</f>
        <v>0</v>
      </c>
      <c r="P61" s="76">
        <f>ROUND(J61*tab!$D$66,2)</f>
        <v>0</v>
      </c>
      <c r="Q61" s="76">
        <f>ROUND(K61*tab!$D$66,2)</f>
        <v>0</v>
      </c>
      <c r="R61" s="79"/>
      <c r="S61" s="179">
        <v>0</v>
      </c>
      <c r="T61" s="138">
        <f t="shared" si="8"/>
        <v>0</v>
      </c>
      <c r="U61" s="138">
        <f t="shared" si="8"/>
        <v>0</v>
      </c>
      <c r="V61" s="138">
        <f t="shared" si="8"/>
        <v>0</v>
      </c>
      <c r="W61" s="138">
        <f t="shared" si="8"/>
        <v>0</v>
      </c>
      <c r="X61" s="79"/>
      <c r="Y61" s="76">
        <f>+G61*tab!$D$69</f>
        <v>0</v>
      </c>
      <c r="Z61" s="76">
        <f>+H61*tab!$E$69</f>
        <v>0</v>
      </c>
      <c r="AA61" s="76">
        <f>+I61*tab!$E$69</f>
        <v>0</v>
      </c>
      <c r="AB61" s="76">
        <f>+J61*tab!$E$69</f>
        <v>0</v>
      </c>
      <c r="AC61" s="76">
        <f>+K61*tab!$E$69</f>
        <v>0</v>
      </c>
      <c r="AD61" s="79"/>
      <c r="AE61" s="75">
        <v>0</v>
      </c>
      <c r="AF61" s="179">
        <f t="shared" si="7"/>
        <v>0</v>
      </c>
      <c r="AG61" s="138">
        <f t="shared" si="9"/>
        <v>0</v>
      </c>
      <c r="AH61" s="138">
        <f t="shared" si="9"/>
        <v>0</v>
      </c>
      <c r="AI61" s="138">
        <f t="shared" si="9"/>
        <v>0</v>
      </c>
      <c r="AJ61" s="100"/>
      <c r="AK61" s="151"/>
    </row>
    <row r="62" spans="2:37" s="131" customFormat="1" x14ac:dyDescent="0.2">
      <c r="B62" s="150"/>
      <c r="C62" s="171"/>
      <c r="D62" s="58">
        <v>50</v>
      </c>
      <c r="E62" s="392" t="str">
        <f>+'bas LO'!E62</f>
        <v>school 50</v>
      </c>
      <c r="F62" s="392" t="str">
        <f>+'bas LO'!F62</f>
        <v>11AA</v>
      </c>
      <c r="G62" s="393">
        <f>+'bas LO'!G62</f>
        <v>0</v>
      </c>
      <c r="H62" s="393">
        <f>+'bas LO'!H62</f>
        <v>0</v>
      </c>
      <c r="I62" s="393">
        <f>+'bas LO'!I62</f>
        <v>0</v>
      </c>
      <c r="J62" s="393">
        <f>+'bas LO'!J62</f>
        <v>0</v>
      </c>
      <c r="K62" s="393">
        <f>+'bas LO'!K62</f>
        <v>0</v>
      </c>
      <c r="L62" s="79"/>
      <c r="M62" s="76">
        <f>ROUND(G62*tab!$D$66,2)</f>
        <v>0</v>
      </c>
      <c r="N62" s="76">
        <f>ROUND(H62*tab!$D$66,2)</f>
        <v>0</v>
      </c>
      <c r="O62" s="76">
        <f>ROUND(I62*tab!$D$66,2)</f>
        <v>0</v>
      </c>
      <c r="P62" s="76">
        <f>ROUND(J62*tab!$D$66,2)</f>
        <v>0</v>
      </c>
      <c r="Q62" s="76">
        <f>ROUND(K62*tab!$D$66,2)</f>
        <v>0</v>
      </c>
      <c r="R62" s="79"/>
      <c r="S62" s="179">
        <v>0</v>
      </c>
      <c r="T62" s="138">
        <f t="shared" si="8"/>
        <v>0</v>
      </c>
      <c r="U62" s="138">
        <f t="shared" si="8"/>
        <v>0</v>
      </c>
      <c r="V62" s="138">
        <f t="shared" si="8"/>
        <v>0</v>
      </c>
      <c r="W62" s="138">
        <f t="shared" si="8"/>
        <v>0</v>
      </c>
      <c r="X62" s="79"/>
      <c r="Y62" s="76">
        <f>+G62*tab!$D$69</f>
        <v>0</v>
      </c>
      <c r="Z62" s="76">
        <f>+H62*tab!$E$69</f>
        <v>0</v>
      </c>
      <c r="AA62" s="76">
        <f>+I62*tab!$E$69</f>
        <v>0</v>
      </c>
      <c r="AB62" s="76">
        <f>+J62*tab!$E$69</f>
        <v>0</v>
      </c>
      <c r="AC62" s="76">
        <f>+K62*tab!$E$69</f>
        <v>0</v>
      </c>
      <c r="AD62" s="79"/>
      <c r="AE62" s="75">
        <v>0</v>
      </c>
      <c r="AF62" s="179">
        <f t="shared" si="7"/>
        <v>0</v>
      </c>
      <c r="AG62" s="138">
        <f t="shared" si="9"/>
        <v>0</v>
      </c>
      <c r="AH62" s="138">
        <f t="shared" si="9"/>
        <v>0</v>
      </c>
      <c r="AI62" s="138">
        <f t="shared" si="9"/>
        <v>0</v>
      </c>
      <c r="AJ62" s="100"/>
      <c r="AK62" s="151"/>
    </row>
    <row r="63" spans="2:37" s="131" customFormat="1" x14ac:dyDescent="0.2">
      <c r="B63" s="150"/>
      <c r="C63" s="171"/>
      <c r="D63" s="58">
        <v>51</v>
      </c>
      <c r="E63" s="392" t="str">
        <f>+'bas LO'!E63</f>
        <v>school 51</v>
      </c>
      <c r="F63" s="392" t="str">
        <f>+'bas LO'!F63</f>
        <v>11AA</v>
      </c>
      <c r="G63" s="393">
        <f>+'bas LO'!G63</f>
        <v>0</v>
      </c>
      <c r="H63" s="393">
        <f>+'bas LO'!H63</f>
        <v>0</v>
      </c>
      <c r="I63" s="393">
        <f>+'bas LO'!I63</f>
        <v>0</v>
      </c>
      <c r="J63" s="393">
        <f>+'bas LO'!J63</f>
        <v>0</v>
      </c>
      <c r="K63" s="393">
        <f>+'bas LO'!K63</f>
        <v>0</v>
      </c>
      <c r="L63" s="79"/>
      <c r="M63" s="76">
        <f>ROUND(G63*tab!$D$66,2)</f>
        <v>0</v>
      </c>
      <c r="N63" s="76">
        <f>ROUND(H63*tab!$D$66,2)</f>
        <v>0</v>
      </c>
      <c r="O63" s="76">
        <f>ROUND(I63*tab!$D$66,2)</f>
        <v>0</v>
      </c>
      <c r="P63" s="76">
        <f>ROUND(J63*tab!$D$66,2)</f>
        <v>0</v>
      </c>
      <c r="Q63" s="76">
        <f>ROUND(K63*tab!$D$66,2)</f>
        <v>0</v>
      </c>
      <c r="R63" s="79"/>
      <c r="S63" s="179">
        <v>0</v>
      </c>
      <c r="T63" s="138">
        <f t="shared" si="8"/>
        <v>0</v>
      </c>
      <c r="U63" s="138">
        <f t="shared" si="8"/>
        <v>0</v>
      </c>
      <c r="V63" s="138">
        <f t="shared" si="8"/>
        <v>0</v>
      </c>
      <c r="W63" s="138">
        <f t="shared" si="8"/>
        <v>0</v>
      </c>
      <c r="X63" s="79"/>
      <c r="Y63" s="76">
        <f>+G63*tab!$D$69</f>
        <v>0</v>
      </c>
      <c r="Z63" s="76">
        <f>+H63*tab!$E$69</f>
        <v>0</v>
      </c>
      <c r="AA63" s="76">
        <f>+I63*tab!$E$69</f>
        <v>0</v>
      </c>
      <c r="AB63" s="76">
        <f>+J63*tab!$E$69</f>
        <v>0</v>
      </c>
      <c r="AC63" s="76">
        <f>+K63*tab!$E$69</f>
        <v>0</v>
      </c>
      <c r="AD63" s="79"/>
      <c r="AE63" s="75">
        <v>0</v>
      </c>
      <c r="AF63" s="179">
        <f t="shared" si="7"/>
        <v>0</v>
      </c>
      <c r="AG63" s="138">
        <f t="shared" si="9"/>
        <v>0</v>
      </c>
      <c r="AH63" s="138">
        <f t="shared" si="9"/>
        <v>0</v>
      </c>
      <c r="AI63" s="138">
        <f t="shared" si="9"/>
        <v>0</v>
      </c>
      <c r="AJ63" s="100"/>
      <c r="AK63" s="151"/>
    </row>
    <row r="64" spans="2:37" s="131" customFormat="1" x14ac:dyDescent="0.2">
      <c r="B64" s="150"/>
      <c r="C64" s="171"/>
      <c r="D64" s="58">
        <v>52</v>
      </c>
      <c r="E64" s="392" t="str">
        <f>+'bas LO'!E64</f>
        <v>school 52</v>
      </c>
      <c r="F64" s="392" t="str">
        <f>+'bas LO'!F64</f>
        <v>11AA</v>
      </c>
      <c r="G64" s="393">
        <f>+'bas LO'!G64</f>
        <v>0</v>
      </c>
      <c r="H64" s="393">
        <f>+'bas LO'!H64</f>
        <v>0</v>
      </c>
      <c r="I64" s="393">
        <f>+'bas LO'!I64</f>
        <v>0</v>
      </c>
      <c r="J64" s="393">
        <f>+'bas LO'!J64</f>
        <v>0</v>
      </c>
      <c r="K64" s="393">
        <f>+'bas LO'!K64</f>
        <v>0</v>
      </c>
      <c r="L64" s="79"/>
      <c r="M64" s="76">
        <f>ROUND(G64*tab!$D$66,2)</f>
        <v>0</v>
      </c>
      <c r="N64" s="76">
        <f>ROUND(H64*tab!$D$66,2)</f>
        <v>0</v>
      </c>
      <c r="O64" s="76">
        <f>ROUND(I64*tab!$D$66,2)</f>
        <v>0</v>
      </c>
      <c r="P64" s="76">
        <f>ROUND(J64*tab!$D$66,2)</f>
        <v>0</v>
      </c>
      <c r="Q64" s="76">
        <f>ROUND(K64*tab!$D$66,2)</f>
        <v>0</v>
      </c>
      <c r="R64" s="79"/>
      <c r="S64" s="179">
        <v>0</v>
      </c>
      <c r="T64" s="138">
        <f t="shared" si="8"/>
        <v>0</v>
      </c>
      <c r="U64" s="138">
        <f t="shared" si="8"/>
        <v>0</v>
      </c>
      <c r="V64" s="138">
        <f t="shared" si="8"/>
        <v>0</v>
      </c>
      <c r="W64" s="138">
        <f t="shared" si="8"/>
        <v>0</v>
      </c>
      <c r="X64" s="79"/>
      <c r="Y64" s="76">
        <f>+G64*tab!$D$69</f>
        <v>0</v>
      </c>
      <c r="Z64" s="76">
        <f>+H64*tab!$E$69</f>
        <v>0</v>
      </c>
      <c r="AA64" s="76">
        <f>+I64*tab!$E$69</f>
        <v>0</v>
      </c>
      <c r="AB64" s="76">
        <f>+J64*tab!$E$69</f>
        <v>0</v>
      </c>
      <c r="AC64" s="76">
        <f>+K64*tab!$E$69</f>
        <v>0</v>
      </c>
      <c r="AD64" s="79"/>
      <c r="AE64" s="75">
        <v>0</v>
      </c>
      <c r="AF64" s="179">
        <f t="shared" si="7"/>
        <v>0</v>
      </c>
      <c r="AG64" s="138">
        <f t="shared" si="9"/>
        <v>0</v>
      </c>
      <c r="AH64" s="138">
        <f t="shared" si="9"/>
        <v>0</v>
      </c>
      <c r="AI64" s="138">
        <f t="shared" si="9"/>
        <v>0</v>
      </c>
      <c r="AJ64" s="100"/>
      <c r="AK64" s="151"/>
    </row>
    <row r="65" spans="2:37" s="131" customFormat="1" x14ac:dyDescent="0.2">
      <c r="B65" s="150"/>
      <c r="C65" s="171"/>
      <c r="D65" s="58">
        <v>53</v>
      </c>
      <c r="E65" s="392" t="str">
        <f>+'bas LO'!E65</f>
        <v>school 53</v>
      </c>
      <c r="F65" s="392" t="str">
        <f>+'bas LO'!F65</f>
        <v>11AA</v>
      </c>
      <c r="G65" s="393">
        <f>+'bas LO'!G65</f>
        <v>0</v>
      </c>
      <c r="H65" s="393">
        <f>+'bas LO'!H65</f>
        <v>0</v>
      </c>
      <c r="I65" s="393">
        <f>+'bas LO'!I65</f>
        <v>0</v>
      </c>
      <c r="J65" s="393">
        <f>+'bas LO'!J65</f>
        <v>0</v>
      </c>
      <c r="K65" s="393">
        <f>+'bas LO'!K65</f>
        <v>0</v>
      </c>
      <c r="L65" s="79"/>
      <c r="M65" s="76">
        <f>ROUND(G65*tab!$D$66,2)</f>
        <v>0</v>
      </c>
      <c r="N65" s="76">
        <f>ROUND(H65*tab!$D$66,2)</f>
        <v>0</v>
      </c>
      <c r="O65" s="76">
        <f>ROUND(I65*tab!$D$66,2)</f>
        <v>0</v>
      </c>
      <c r="P65" s="76">
        <f>ROUND(J65*tab!$D$66,2)</f>
        <v>0</v>
      </c>
      <c r="Q65" s="76">
        <f>ROUND(K65*tab!$D$66,2)</f>
        <v>0</v>
      </c>
      <c r="R65" s="79"/>
      <c r="S65" s="179">
        <v>0</v>
      </c>
      <c r="T65" s="138">
        <f t="shared" si="8"/>
        <v>0</v>
      </c>
      <c r="U65" s="138">
        <f t="shared" si="8"/>
        <v>0</v>
      </c>
      <c r="V65" s="138">
        <f t="shared" si="8"/>
        <v>0</v>
      </c>
      <c r="W65" s="138">
        <f t="shared" si="8"/>
        <v>0</v>
      </c>
      <c r="X65" s="79"/>
      <c r="Y65" s="76">
        <f>+G65*tab!$D$69</f>
        <v>0</v>
      </c>
      <c r="Z65" s="76">
        <f>+H65*tab!$E$69</f>
        <v>0</v>
      </c>
      <c r="AA65" s="76">
        <f>+I65*tab!$E$69</f>
        <v>0</v>
      </c>
      <c r="AB65" s="76">
        <f>+J65*tab!$E$69</f>
        <v>0</v>
      </c>
      <c r="AC65" s="76">
        <f>+K65*tab!$E$69</f>
        <v>0</v>
      </c>
      <c r="AD65" s="79"/>
      <c r="AE65" s="75">
        <v>0</v>
      </c>
      <c r="AF65" s="179">
        <f t="shared" si="7"/>
        <v>0</v>
      </c>
      <c r="AG65" s="138">
        <f t="shared" si="9"/>
        <v>0</v>
      </c>
      <c r="AH65" s="138">
        <f t="shared" si="9"/>
        <v>0</v>
      </c>
      <c r="AI65" s="138">
        <f t="shared" si="9"/>
        <v>0</v>
      </c>
      <c r="AJ65" s="100"/>
      <c r="AK65" s="151"/>
    </row>
    <row r="66" spans="2:37" s="131" customFormat="1" x14ac:dyDescent="0.2">
      <c r="B66" s="150"/>
      <c r="C66" s="171"/>
      <c r="D66" s="58">
        <v>54</v>
      </c>
      <c r="E66" s="392" t="str">
        <f>+'bas LO'!E66</f>
        <v>school 54</v>
      </c>
      <c r="F66" s="392" t="str">
        <f>+'bas LO'!F66</f>
        <v>11AA</v>
      </c>
      <c r="G66" s="393">
        <f>+'bas LO'!G66</f>
        <v>0</v>
      </c>
      <c r="H66" s="393">
        <f>+'bas LO'!H66</f>
        <v>0</v>
      </c>
      <c r="I66" s="393">
        <f>+'bas LO'!I66</f>
        <v>0</v>
      </c>
      <c r="J66" s="393">
        <f>+'bas LO'!J66</f>
        <v>0</v>
      </c>
      <c r="K66" s="393">
        <f>+'bas LO'!K66</f>
        <v>0</v>
      </c>
      <c r="L66" s="79"/>
      <c r="M66" s="76">
        <f>ROUND(G66*tab!$D$66,2)</f>
        <v>0</v>
      </c>
      <c r="N66" s="76">
        <f>ROUND(H66*tab!$D$66,2)</f>
        <v>0</v>
      </c>
      <c r="O66" s="76">
        <f>ROUND(I66*tab!$D$66,2)</f>
        <v>0</v>
      </c>
      <c r="P66" s="76">
        <f>ROUND(J66*tab!$D$66,2)</f>
        <v>0</v>
      </c>
      <c r="Q66" s="76">
        <f>ROUND(K66*tab!$D$66,2)</f>
        <v>0</v>
      </c>
      <c r="R66" s="79"/>
      <c r="S66" s="179">
        <v>0</v>
      </c>
      <c r="T66" s="138">
        <f t="shared" si="8"/>
        <v>0</v>
      </c>
      <c r="U66" s="138">
        <f t="shared" si="8"/>
        <v>0</v>
      </c>
      <c r="V66" s="138">
        <f t="shared" si="8"/>
        <v>0</v>
      </c>
      <c r="W66" s="138">
        <f t="shared" si="8"/>
        <v>0</v>
      </c>
      <c r="X66" s="79"/>
      <c r="Y66" s="76">
        <f>+G66*tab!$D$69</f>
        <v>0</v>
      </c>
      <c r="Z66" s="76">
        <f>+H66*tab!$E$69</f>
        <v>0</v>
      </c>
      <c r="AA66" s="76">
        <f>+I66*tab!$E$69</f>
        <v>0</v>
      </c>
      <c r="AB66" s="76">
        <f>+J66*tab!$E$69</f>
        <v>0</v>
      </c>
      <c r="AC66" s="76">
        <f>+K66*tab!$E$69</f>
        <v>0</v>
      </c>
      <c r="AD66" s="79"/>
      <c r="AE66" s="75">
        <v>0</v>
      </c>
      <c r="AF66" s="179">
        <f t="shared" si="7"/>
        <v>0</v>
      </c>
      <c r="AG66" s="138">
        <f t="shared" si="9"/>
        <v>0</v>
      </c>
      <c r="AH66" s="138">
        <f t="shared" si="9"/>
        <v>0</v>
      </c>
      <c r="AI66" s="138">
        <f t="shared" si="9"/>
        <v>0</v>
      </c>
      <c r="AJ66" s="100"/>
      <c r="AK66" s="151"/>
    </row>
    <row r="67" spans="2:37" s="131" customFormat="1" x14ac:dyDescent="0.2">
      <c r="B67" s="150"/>
      <c r="C67" s="171"/>
      <c r="D67" s="58">
        <v>55</v>
      </c>
      <c r="E67" s="392" t="str">
        <f>+'bas LO'!E67</f>
        <v>school 55</v>
      </c>
      <c r="F67" s="392" t="str">
        <f>+'bas LO'!F67</f>
        <v>11AA</v>
      </c>
      <c r="G67" s="393">
        <f>+'bas LO'!G67</f>
        <v>0</v>
      </c>
      <c r="H67" s="393">
        <f>+'bas LO'!H67</f>
        <v>0</v>
      </c>
      <c r="I67" s="393">
        <f>+'bas LO'!I67</f>
        <v>0</v>
      </c>
      <c r="J67" s="393">
        <f>+'bas LO'!J67</f>
        <v>0</v>
      </c>
      <c r="K67" s="393">
        <f>+'bas LO'!K67</f>
        <v>0</v>
      </c>
      <c r="L67" s="79"/>
      <c r="M67" s="76">
        <f>ROUND(G67*tab!$D$66,2)</f>
        <v>0</v>
      </c>
      <c r="N67" s="76">
        <f>ROUND(H67*tab!$D$66,2)</f>
        <v>0</v>
      </c>
      <c r="O67" s="76">
        <f>ROUND(I67*tab!$D$66,2)</f>
        <v>0</v>
      </c>
      <c r="P67" s="76">
        <f>ROUND(J67*tab!$D$66,2)</f>
        <v>0</v>
      </c>
      <c r="Q67" s="76">
        <f>ROUND(K67*tab!$D$66,2)</f>
        <v>0</v>
      </c>
      <c r="R67" s="79"/>
      <c r="S67" s="179">
        <v>0</v>
      </c>
      <c r="T67" s="138">
        <f t="shared" si="8"/>
        <v>0</v>
      </c>
      <c r="U67" s="138">
        <f t="shared" si="8"/>
        <v>0</v>
      </c>
      <c r="V67" s="138">
        <f t="shared" si="8"/>
        <v>0</v>
      </c>
      <c r="W67" s="138">
        <f t="shared" si="8"/>
        <v>0</v>
      </c>
      <c r="X67" s="79"/>
      <c r="Y67" s="76">
        <f>+G67*tab!$D$69</f>
        <v>0</v>
      </c>
      <c r="Z67" s="76">
        <f>+H67*tab!$E$69</f>
        <v>0</v>
      </c>
      <c r="AA67" s="76">
        <f>+I67*tab!$E$69</f>
        <v>0</v>
      </c>
      <c r="AB67" s="76">
        <f>+J67*tab!$E$69</f>
        <v>0</v>
      </c>
      <c r="AC67" s="76">
        <f>+K67*tab!$E$69</f>
        <v>0</v>
      </c>
      <c r="AD67" s="79"/>
      <c r="AE67" s="75">
        <v>0</v>
      </c>
      <c r="AF67" s="179">
        <f t="shared" si="7"/>
        <v>0</v>
      </c>
      <c r="AG67" s="138">
        <f t="shared" si="9"/>
        <v>0</v>
      </c>
      <c r="AH67" s="138">
        <f t="shared" si="9"/>
        <v>0</v>
      </c>
      <c r="AI67" s="138">
        <f t="shared" si="9"/>
        <v>0</v>
      </c>
      <c r="AJ67" s="100"/>
      <c r="AK67" s="151"/>
    </row>
    <row r="68" spans="2:37" s="131" customFormat="1" x14ac:dyDescent="0.2">
      <c r="B68" s="150"/>
      <c r="C68" s="171"/>
      <c r="D68" s="58">
        <v>56</v>
      </c>
      <c r="E68" s="392" t="str">
        <f>+'bas LO'!E68</f>
        <v>school 56</v>
      </c>
      <c r="F68" s="392" t="str">
        <f>+'bas LO'!F68</f>
        <v>11AA</v>
      </c>
      <c r="G68" s="393">
        <f>+'bas LO'!G68</f>
        <v>0</v>
      </c>
      <c r="H68" s="393">
        <f>+'bas LO'!H68</f>
        <v>0</v>
      </c>
      <c r="I68" s="393">
        <f>+'bas LO'!I68</f>
        <v>0</v>
      </c>
      <c r="J68" s="393">
        <f>+'bas LO'!J68</f>
        <v>0</v>
      </c>
      <c r="K68" s="393">
        <f>+'bas LO'!K68</f>
        <v>0</v>
      </c>
      <c r="L68" s="79"/>
      <c r="M68" s="76">
        <f>ROUND(G68*tab!$D$66,2)</f>
        <v>0</v>
      </c>
      <c r="N68" s="76">
        <f>ROUND(H68*tab!$D$66,2)</f>
        <v>0</v>
      </c>
      <c r="O68" s="76">
        <f>ROUND(I68*tab!$D$66,2)</f>
        <v>0</v>
      </c>
      <c r="P68" s="76">
        <f>ROUND(J68*tab!$D$66,2)</f>
        <v>0</v>
      </c>
      <c r="Q68" s="76">
        <f>ROUND(K68*tab!$D$66,2)</f>
        <v>0</v>
      </c>
      <c r="R68" s="79"/>
      <c r="S68" s="179">
        <v>0</v>
      </c>
      <c r="T68" s="138">
        <f t="shared" si="8"/>
        <v>0</v>
      </c>
      <c r="U68" s="138">
        <f t="shared" si="8"/>
        <v>0</v>
      </c>
      <c r="V68" s="138">
        <f t="shared" si="8"/>
        <v>0</v>
      </c>
      <c r="W68" s="138">
        <f t="shared" si="8"/>
        <v>0</v>
      </c>
      <c r="X68" s="79"/>
      <c r="Y68" s="76">
        <f>+G68*tab!$D$69</f>
        <v>0</v>
      </c>
      <c r="Z68" s="76">
        <f>+H68*tab!$E$69</f>
        <v>0</v>
      </c>
      <c r="AA68" s="76">
        <f>+I68*tab!$E$69</f>
        <v>0</v>
      </c>
      <c r="AB68" s="76">
        <f>+J68*tab!$E$69</f>
        <v>0</v>
      </c>
      <c r="AC68" s="76">
        <f>+K68*tab!$E$69</f>
        <v>0</v>
      </c>
      <c r="AD68" s="79"/>
      <c r="AE68" s="75">
        <v>0</v>
      </c>
      <c r="AF68" s="179">
        <f t="shared" si="7"/>
        <v>0</v>
      </c>
      <c r="AG68" s="138">
        <f t="shared" si="9"/>
        <v>0</v>
      </c>
      <c r="AH68" s="138">
        <f t="shared" si="9"/>
        <v>0</v>
      </c>
      <c r="AI68" s="138">
        <f t="shared" si="9"/>
        <v>0</v>
      </c>
      <c r="AJ68" s="100"/>
      <c r="AK68" s="151"/>
    </row>
    <row r="69" spans="2:37" s="131" customFormat="1" x14ac:dyDescent="0.2">
      <c r="B69" s="150"/>
      <c r="C69" s="171"/>
      <c r="D69" s="58">
        <v>57</v>
      </c>
      <c r="E69" s="392" t="str">
        <f>+'bas LO'!E69</f>
        <v>school 57</v>
      </c>
      <c r="F69" s="392" t="str">
        <f>+'bas LO'!F69</f>
        <v>11AA</v>
      </c>
      <c r="G69" s="393">
        <f>+'bas LO'!G69</f>
        <v>0</v>
      </c>
      <c r="H69" s="393">
        <f>+'bas LO'!H69</f>
        <v>0</v>
      </c>
      <c r="I69" s="393">
        <f>+'bas LO'!I69</f>
        <v>0</v>
      </c>
      <c r="J69" s="393">
        <f>+'bas LO'!J69</f>
        <v>0</v>
      </c>
      <c r="K69" s="393">
        <f>+'bas LO'!K69</f>
        <v>0</v>
      </c>
      <c r="L69" s="79"/>
      <c r="M69" s="76">
        <f>ROUND(G69*tab!$D$66,2)</f>
        <v>0</v>
      </c>
      <c r="N69" s="76">
        <f>ROUND(H69*tab!$D$66,2)</f>
        <v>0</v>
      </c>
      <c r="O69" s="76">
        <f>ROUND(I69*tab!$D$66,2)</f>
        <v>0</v>
      </c>
      <c r="P69" s="76">
        <f>ROUND(J69*tab!$D$66,2)</f>
        <v>0</v>
      </c>
      <c r="Q69" s="76">
        <f>ROUND(K69*tab!$D$66,2)</f>
        <v>0</v>
      </c>
      <c r="R69" s="79"/>
      <c r="S69" s="179">
        <v>0</v>
      </c>
      <c r="T69" s="138">
        <f t="shared" si="8"/>
        <v>0</v>
      </c>
      <c r="U69" s="138">
        <f t="shared" si="8"/>
        <v>0</v>
      </c>
      <c r="V69" s="138">
        <f t="shared" si="8"/>
        <v>0</v>
      </c>
      <c r="W69" s="138">
        <f t="shared" si="8"/>
        <v>0</v>
      </c>
      <c r="X69" s="79"/>
      <c r="Y69" s="76">
        <f>+G69*tab!$D$69</f>
        <v>0</v>
      </c>
      <c r="Z69" s="76">
        <f>+H69*tab!$E$69</f>
        <v>0</v>
      </c>
      <c r="AA69" s="76">
        <f>+I69*tab!$E$69</f>
        <v>0</v>
      </c>
      <c r="AB69" s="76">
        <f>+J69*tab!$E$69</f>
        <v>0</v>
      </c>
      <c r="AC69" s="76">
        <f>+K69*tab!$E$69</f>
        <v>0</v>
      </c>
      <c r="AD69" s="79"/>
      <c r="AE69" s="75">
        <v>0</v>
      </c>
      <c r="AF69" s="179">
        <f t="shared" si="7"/>
        <v>0</v>
      </c>
      <c r="AG69" s="138">
        <f t="shared" si="9"/>
        <v>0</v>
      </c>
      <c r="AH69" s="138">
        <f t="shared" si="9"/>
        <v>0</v>
      </c>
      <c r="AI69" s="138">
        <f t="shared" si="9"/>
        <v>0</v>
      </c>
      <c r="AJ69" s="100"/>
      <c r="AK69" s="151"/>
    </row>
    <row r="70" spans="2:37" s="131" customFormat="1" x14ac:dyDescent="0.2">
      <c r="B70" s="150"/>
      <c r="C70" s="171"/>
      <c r="D70" s="58">
        <v>58</v>
      </c>
      <c r="E70" s="392" t="str">
        <f>+'bas LO'!E70</f>
        <v>school 58</v>
      </c>
      <c r="F70" s="392" t="str">
        <f>+'bas LO'!F70</f>
        <v>11AA</v>
      </c>
      <c r="G70" s="393">
        <f>+'bas LO'!G70</f>
        <v>0</v>
      </c>
      <c r="H70" s="393">
        <f>+'bas LO'!H70</f>
        <v>0</v>
      </c>
      <c r="I70" s="393">
        <f>+'bas LO'!I70</f>
        <v>0</v>
      </c>
      <c r="J70" s="393">
        <f>+'bas LO'!J70</f>
        <v>0</v>
      </c>
      <c r="K70" s="393">
        <f>+'bas LO'!K70</f>
        <v>0</v>
      </c>
      <c r="L70" s="79"/>
      <c r="M70" s="76">
        <f>ROUND(G70*tab!$D$66,2)</f>
        <v>0</v>
      </c>
      <c r="N70" s="76">
        <f>ROUND(H70*tab!$D$66,2)</f>
        <v>0</v>
      </c>
      <c r="O70" s="76">
        <f>ROUND(I70*tab!$D$66,2)</f>
        <v>0</v>
      </c>
      <c r="P70" s="76">
        <f>ROUND(J70*tab!$D$66,2)</f>
        <v>0</v>
      </c>
      <c r="Q70" s="76">
        <f>ROUND(K70*tab!$D$66,2)</f>
        <v>0</v>
      </c>
      <c r="R70" s="79"/>
      <c r="S70" s="179">
        <v>0</v>
      </c>
      <c r="T70" s="138">
        <f t="shared" si="8"/>
        <v>0</v>
      </c>
      <c r="U70" s="138">
        <f t="shared" si="8"/>
        <v>0</v>
      </c>
      <c r="V70" s="138">
        <f t="shared" si="8"/>
        <v>0</v>
      </c>
      <c r="W70" s="138">
        <f t="shared" si="8"/>
        <v>0</v>
      </c>
      <c r="X70" s="79"/>
      <c r="Y70" s="76">
        <f>+G70*tab!$D$69</f>
        <v>0</v>
      </c>
      <c r="Z70" s="76">
        <f>+H70*tab!$E$69</f>
        <v>0</v>
      </c>
      <c r="AA70" s="76">
        <f>+I70*tab!$E$69</f>
        <v>0</v>
      </c>
      <c r="AB70" s="76">
        <f>+J70*tab!$E$69</f>
        <v>0</v>
      </c>
      <c r="AC70" s="76">
        <f>+K70*tab!$E$69</f>
        <v>0</v>
      </c>
      <c r="AD70" s="79"/>
      <c r="AE70" s="75">
        <v>0</v>
      </c>
      <c r="AF70" s="179">
        <f t="shared" si="7"/>
        <v>0</v>
      </c>
      <c r="AG70" s="138">
        <f t="shared" si="9"/>
        <v>0</v>
      </c>
      <c r="AH70" s="138">
        <f t="shared" si="9"/>
        <v>0</v>
      </c>
      <c r="AI70" s="138">
        <f t="shared" si="9"/>
        <v>0</v>
      </c>
      <c r="AJ70" s="100"/>
      <c r="AK70" s="151"/>
    </row>
    <row r="71" spans="2:37" s="131" customFormat="1" x14ac:dyDescent="0.2">
      <c r="B71" s="150"/>
      <c r="C71" s="171"/>
      <c r="D71" s="58">
        <v>59</v>
      </c>
      <c r="E71" s="392" t="str">
        <f>+'bas LO'!E71</f>
        <v>school 59</v>
      </c>
      <c r="F71" s="392" t="str">
        <f>+'bas LO'!F71</f>
        <v>11AA</v>
      </c>
      <c r="G71" s="393">
        <f>+'bas LO'!G71</f>
        <v>0</v>
      </c>
      <c r="H71" s="393">
        <f>+'bas LO'!H71</f>
        <v>0</v>
      </c>
      <c r="I71" s="393">
        <f>+'bas LO'!I71</f>
        <v>0</v>
      </c>
      <c r="J71" s="393">
        <f>+'bas LO'!J71</f>
        <v>0</v>
      </c>
      <c r="K71" s="393">
        <f>+'bas LO'!K71</f>
        <v>0</v>
      </c>
      <c r="L71" s="79"/>
      <c r="M71" s="76">
        <f>ROUND(G71*tab!$D$66,2)</f>
        <v>0</v>
      </c>
      <c r="N71" s="76">
        <f>ROUND(H71*tab!$D$66,2)</f>
        <v>0</v>
      </c>
      <c r="O71" s="76">
        <f>ROUND(I71*tab!$D$66,2)</f>
        <v>0</v>
      </c>
      <c r="P71" s="76">
        <f>ROUND(J71*tab!$D$66,2)</f>
        <v>0</v>
      </c>
      <c r="Q71" s="76">
        <f>ROUND(K71*tab!$D$66,2)</f>
        <v>0</v>
      </c>
      <c r="R71" s="79"/>
      <c r="S71" s="179">
        <v>0</v>
      </c>
      <c r="T71" s="138">
        <f t="shared" si="8"/>
        <v>0</v>
      </c>
      <c r="U71" s="138">
        <f t="shared" si="8"/>
        <v>0</v>
      </c>
      <c r="V71" s="138">
        <f t="shared" si="8"/>
        <v>0</v>
      </c>
      <c r="W71" s="138">
        <f t="shared" si="8"/>
        <v>0</v>
      </c>
      <c r="X71" s="79"/>
      <c r="Y71" s="76">
        <f>+G71*tab!$D$69</f>
        <v>0</v>
      </c>
      <c r="Z71" s="76">
        <f>+H71*tab!$E$69</f>
        <v>0</v>
      </c>
      <c r="AA71" s="76">
        <f>+I71*tab!$E$69</f>
        <v>0</v>
      </c>
      <c r="AB71" s="76">
        <f>+J71*tab!$E$69</f>
        <v>0</v>
      </c>
      <c r="AC71" s="76">
        <f>+K71*tab!$E$69</f>
        <v>0</v>
      </c>
      <c r="AD71" s="79"/>
      <c r="AE71" s="75">
        <v>0</v>
      </c>
      <c r="AF71" s="179">
        <f t="shared" si="7"/>
        <v>0</v>
      </c>
      <c r="AG71" s="138">
        <f t="shared" si="9"/>
        <v>0</v>
      </c>
      <c r="AH71" s="138">
        <f t="shared" si="9"/>
        <v>0</v>
      </c>
      <c r="AI71" s="138">
        <f t="shared" si="9"/>
        <v>0</v>
      </c>
      <c r="AJ71" s="100"/>
      <c r="AK71" s="151"/>
    </row>
    <row r="72" spans="2:37" s="131" customFormat="1" x14ac:dyDescent="0.2">
      <c r="B72" s="150"/>
      <c r="C72" s="171"/>
      <c r="D72" s="58">
        <v>60</v>
      </c>
      <c r="E72" s="392" t="str">
        <f>+'bas LO'!E72</f>
        <v>school 60</v>
      </c>
      <c r="F72" s="392" t="str">
        <f>+'bas LO'!F72</f>
        <v>11AA</v>
      </c>
      <c r="G72" s="393">
        <f>+'bas LO'!G72</f>
        <v>0</v>
      </c>
      <c r="H72" s="393">
        <f>+'bas LO'!H72</f>
        <v>0</v>
      </c>
      <c r="I72" s="393">
        <f>+'bas LO'!I72</f>
        <v>0</v>
      </c>
      <c r="J72" s="393">
        <f>+'bas LO'!J72</f>
        <v>0</v>
      </c>
      <c r="K72" s="393">
        <f>+'bas LO'!K72</f>
        <v>0</v>
      </c>
      <c r="L72" s="79"/>
      <c r="M72" s="76">
        <f>ROUND(G72*tab!$D$66,2)</f>
        <v>0</v>
      </c>
      <c r="N72" s="76">
        <f>ROUND(H72*tab!$D$66,2)</f>
        <v>0</v>
      </c>
      <c r="O72" s="76">
        <f>ROUND(I72*tab!$D$66,2)</f>
        <v>0</v>
      </c>
      <c r="P72" s="76">
        <f>ROUND(J72*tab!$D$66,2)</f>
        <v>0</v>
      </c>
      <c r="Q72" s="76">
        <f>ROUND(K72*tab!$D$66,2)</f>
        <v>0</v>
      </c>
      <c r="R72" s="79"/>
      <c r="S72" s="179">
        <v>0</v>
      </c>
      <c r="T72" s="138">
        <f t="shared" si="8"/>
        <v>0</v>
      </c>
      <c r="U72" s="138">
        <f t="shared" si="8"/>
        <v>0</v>
      </c>
      <c r="V72" s="138">
        <f t="shared" si="8"/>
        <v>0</v>
      </c>
      <c r="W72" s="138">
        <f t="shared" si="8"/>
        <v>0</v>
      </c>
      <c r="X72" s="79"/>
      <c r="Y72" s="76">
        <f>+G72*tab!$D$69</f>
        <v>0</v>
      </c>
      <c r="Z72" s="76">
        <f>+H72*tab!$E$69</f>
        <v>0</v>
      </c>
      <c r="AA72" s="76">
        <f>+I72*tab!$E$69</f>
        <v>0</v>
      </c>
      <c r="AB72" s="76">
        <f>+J72*tab!$E$69</f>
        <v>0</v>
      </c>
      <c r="AC72" s="76">
        <f>+K72*tab!$E$69</f>
        <v>0</v>
      </c>
      <c r="AD72" s="79"/>
      <c r="AE72" s="75">
        <v>0</v>
      </c>
      <c r="AF72" s="179">
        <f t="shared" si="7"/>
        <v>0</v>
      </c>
      <c r="AG72" s="138">
        <f t="shared" si="9"/>
        <v>0</v>
      </c>
      <c r="AH72" s="138">
        <f t="shared" si="9"/>
        <v>0</v>
      </c>
      <c r="AI72" s="138">
        <f t="shared" si="9"/>
        <v>0</v>
      </c>
      <c r="AJ72" s="100"/>
      <c r="AK72" s="151"/>
    </row>
    <row r="73" spans="2:37" s="131" customFormat="1" x14ac:dyDescent="0.2">
      <c r="B73" s="150"/>
      <c r="C73" s="171"/>
      <c r="D73" s="58">
        <v>61</v>
      </c>
      <c r="E73" s="392" t="str">
        <f>+'bas LO'!E73</f>
        <v>school 61</v>
      </c>
      <c r="F73" s="392" t="str">
        <f>+'bas LO'!F73</f>
        <v>11AA</v>
      </c>
      <c r="G73" s="393">
        <f>+'bas LO'!G73</f>
        <v>0</v>
      </c>
      <c r="H73" s="393">
        <f>+'bas LO'!H73</f>
        <v>0</v>
      </c>
      <c r="I73" s="393">
        <f>+'bas LO'!I73</f>
        <v>0</v>
      </c>
      <c r="J73" s="393">
        <f>+'bas LO'!J73</f>
        <v>0</v>
      </c>
      <c r="K73" s="393">
        <f>+'bas LO'!K73</f>
        <v>0</v>
      </c>
      <c r="L73" s="79"/>
      <c r="M73" s="76">
        <f>ROUND(G73*tab!$D$66,2)</f>
        <v>0</v>
      </c>
      <c r="N73" s="76">
        <f>ROUND(H73*tab!$D$66,2)</f>
        <v>0</v>
      </c>
      <c r="O73" s="76">
        <f>ROUND(I73*tab!$D$66,2)</f>
        <v>0</v>
      </c>
      <c r="P73" s="76">
        <f>ROUND(J73*tab!$D$66,2)</f>
        <v>0</v>
      </c>
      <c r="Q73" s="76">
        <f>ROUND(K73*tab!$D$66,2)</f>
        <v>0</v>
      </c>
      <c r="R73" s="79"/>
      <c r="S73" s="179">
        <v>0</v>
      </c>
      <c r="T73" s="138">
        <f t="shared" ref="T73:W92" si="10">S73</f>
        <v>0</v>
      </c>
      <c r="U73" s="138">
        <f t="shared" si="10"/>
        <v>0</v>
      </c>
      <c r="V73" s="138">
        <f t="shared" si="10"/>
        <v>0</v>
      </c>
      <c r="W73" s="138">
        <f t="shared" si="10"/>
        <v>0</v>
      </c>
      <c r="X73" s="79"/>
      <c r="Y73" s="76">
        <f>+G73*tab!$D$69</f>
        <v>0</v>
      </c>
      <c r="Z73" s="76">
        <f>+H73*tab!$E$69</f>
        <v>0</v>
      </c>
      <c r="AA73" s="76">
        <f>+I73*tab!$E$69</f>
        <v>0</v>
      </c>
      <c r="AB73" s="76">
        <f>+J73*tab!$E$69</f>
        <v>0</v>
      </c>
      <c r="AC73" s="76">
        <f>+K73*tab!$E$69</f>
        <v>0</v>
      </c>
      <c r="AD73" s="79"/>
      <c r="AE73" s="75">
        <v>0</v>
      </c>
      <c r="AF73" s="179">
        <f t="shared" si="7"/>
        <v>0</v>
      </c>
      <c r="AG73" s="138">
        <f t="shared" ref="AG73:AI92" si="11">AF73</f>
        <v>0</v>
      </c>
      <c r="AH73" s="138">
        <f t="shared" si="11"/>
        <v>0</v>
      </c>
      <c r="AI73" s="138">
        <f t="shared" si="11"/>
        <v>0</v>
      </c>
      <c r="AJ73" s="100"/>
      <c r="AK73" s="151"/>
    </row>
    <row r="74" spans="2:37" s="131" customFormat="1" x14ac:dyDescent="0.2">
      <c r="B74" s="150"/>
      <c r="C74" s="171"/>
      <c r="D74" s="58">
        <v>62</v>
      </c>
      <c r="E74" s="392" t="str">
        <f>+'bas LO'!E74</f>
        <v>school 62</v>
      </c>
      <c r="F74" s="392" t="str">
        <f>+'bas LO'!F74</f>
        <v>11AA</v>
      </c>
      <c r="G74" s="393">
        <f>+'bas LO'!G74</f>
        <v>0</v>
      </c>
      <c r="H74" s="393">
        <f>+'bas LO'!H74</f>
        <v>0</v>
      </c>
      <c r="I74" s="393">
        <f>+'bas LO'!I74</f>
        <v>0</v>
      </c>
      <c r="J74" s="393">
        <f>+'bas LO'!J74</f>
        <v>0</v>
      </c>
      <c r="K74" s="393">
        <f>+'bas LO'!K74</f>
        <v>0</v>
      </c>
      <c r="L74" s="79"/>
      <c r="M74" s="76">
        <f>ROUND(G74*tab!$D$66,2)</f>
        <v>0</v>
      </c>
      <c r="N74" s="76">
        <f>ROUND(H74*tab!$D$66,2)</f>
        <v>0</v>
      </c>
      <c r="O74" s="76">
        <f>ROUND(I74*tab!$D$66,2)</f>
        <v>0</v>
      </c>
      <c r="P74" s="76">
        <f>ROUND(J74*tab!$D$66,2)</f>
        <v>0</v>
      </c>
      <c r="Q74" s="76">
        <f>ROUND(K74*tab!$D$66,2)</f>
        <v>0</v>
      </c>
      <c r="R74" s="79"/>
      <c r="S74" s="179">
        <v>0</v>
      </c>
      <c r="T74" s="138">
        <f t="shared" si="10"/>
        <v>0</v>
      </c>
      <c r="U74" s="138">
        <f t="shared" si="10"/>
        <v>0</v>
      </c>
      <c r="V74" s="138">
        <f t="shared" si="10"/>
        <v>0</v>
      </c>
      <c r="W74" s="138">
        <f t="shared" si="10"/>
        <v>0</v>
      </c>
      <c r="X74" s="79"/>
      <c r="Y74" s="76">
        <f>+G74*tab!$D$69</f>
        <v>0</v>
      </c>
      <c r="Z74" s="76">
        <f>+H74*tab!$E$69</f>
        <v>0</v>
      </c>
      <c r="AA74" s="76">
        <f>+I74*tab!$E$69</f>
        <v>0</v>
      </c>
      <c r="AB74" s="76">
        <f>+J74*tab!$E$69</f>
        <v>0</v>
      </c>
      <c r="AC74" s="76">
        <f>+K74*tab!$E$69</f>
        <v>0</v>
      </c>
      <c r="AD74" s="79"/>
      <c r="AE74" s="75">
        <v>0</v>
      </c>
      <c r="AF74" s="179">
        <f t="shared" si="7"/>
        <v>0</v>
      </c>
      <c r="AG74" s="138">
        <f t="shared" si="11"/>
        <v>0</v>
      </c>
      <c r="AH74" s="138">
        <f t="shared" si="11"/>
        <v>0</v>
      </c>
      <c r="AI74" s="138">
        <f t="shared" si="11"/>
        <v>0</v>
      </c>
      <c r="AJ74" s="100"/>
      <c r="AK74" s="151"/>
    </row>
    <row r="75" spans="2:37" s="131" customFormat="1" x14ac:dyDescent="0.2">
      <c r="B75" s="150"/>
      <c r="C75" s="171"/>
      <c r="D75" s="58">
        <v>63</v>
      </c>
      <c r="E75" s="392" t="str">
        <f>+'bas LO'!E75</f>
        <v>school 63</v>
      </c>
      <c r="F75" s="392" t="str">
        <f>+'bas LO'!F75</f>
        <v>11AA</v>
      </c>
      <c r="G75" s="393">
        <f>+'bas LO'!G75</f>
        <v>0</v>
      </c>
      <c r="H75" s="393">
        <f>+'bas LO'!H75</f>
        <v>0</v>
      </c>
      <c r="I75" s="393">
        <f>+'bas LO'!I75</f>
        <v>0</v>
      </c>
      <c r="J75" s="393">
        <f>+'bas LO'!J75</f>
        <v>0</v>
      </c>
      <c r="K75" s="393">
        <f>+'bas LO'!K75</f>
        <v>0</v>
      </c>
      <c r="L75" s="79"/>
      <c r="M75" s="76">
        <f>ROUND(G75*tab!$D$66,2)</f>
        <v>0</v>
      </c>
      <c r="N75" s="76">
        <f>ROUND(H75*tab!$D$66,2)</f>
        <v>0</v>
      </c>
      <c r="O75" s="76">
        <f>ROUND(I75*tab!$D$66,2)</f>
        <v>0</v>
      </c>
      <c r="P75" s="76">
        <f>ROUND(J75*tab!$D$66,2)</f>
        <v>0</v>
      </c>
      <c r="Q75" s="76">
        <f>ROUND(K75*tab!$D$66,2)</f>
        <v>0</v>
      </c>
      <c r="R75" s="79"/>
      <c r="S75" s="179">
        <v>0</v>
      </c>
      <c r="T75" s="138">
        <f t="shared" si="10"/>
        <v>0</v>
      </c>
      <c r="U75" s="138">
        <f t="shared" si="10"/>
        <v>0</v>
      </c>
      <c r="V75" s="138">
        <f t="shared" si="10"/>
        <v>0</v>
      </c>
      <c r="W75" s="138">
        <f t="shared" si="10"/>
        <v>0</v>
      </c>
      <c r="X75" s="79"/>
      <c r="Y75" s="76">
        <f>+G75*tab!$D$69</f>
        <v>0</v>
      </c>
      <c r="Z75" s="76">
        <f>+H75*tab!$E$69</f>
        <v>0</v>
      </c>
      <c r="AA75" s="76">
        <f>+I75*tab!$E$69</f>
        <v>0</v>
      </c>
      <c r="AB75" s="76">
        <f>+J75*tab!$E$69</f>
        <v>0</v>
      </c>
      <c r="AC75" s="76">
        <f>+K75*tab!$E$69</f>
        <v>0</v>
      </c>
      <c r="AD75" s="79"/>
      <c r="AE75" s="75">
        <v>0</v>
      </c>
      <c r="AF75" s="179">
        <f t="shared" si="7"/>
        <v>0</v>
      </c>
      <c r="AG75" s="138">
        <f t="shared" si="11"/>
        <v>0</v>
      </c>
      <c r="AH75" s="138">
        <f t="shared" si="11"/>
        <v>0</v>
      </c>
      <c r="AI75" s="138">
        <f t="shared" si="11"/>
        <v>0</v>
      </c>
      <c r="AJ75" s="100"/>
      <c r="AK75" s="151"/>
    </row>
    <row r="76" spans="2:37" s="131" customFormat="1" x14ac:dyDescent="0.2">
      <c r="B76" s="150"/>
      <c r="C76" s="171"/>
      <c r="D76" s="58">
        <v>64</v>
      </c>
      <c r="E76" s="392" t="str">
        <f>+'bas LO'!E76</f>
        <v>school 64</v>
      </c>
      <c r="F76" s="392" t="str">
        <f>+'bas LO'!F76</f>
        <v>11AA</v>
      </c>
      <c r="G76" s="393">
        <f>+'bas LO'!G76</f>
        <v>0</v>
      </c>
      <c r="H76" s="393">
        <f>+'bas LO'!H76</f>
        <v>0</v>
      </c>
      <c r="I76" s="393">
        <f>+'bas LO'!I76</f>
        <v>0</v>
      </c>
      <c r="J76" s="393">
        <f>+'bas LO'!J76</f>
        <v>0</v>
      </c>
      <c r="K76" s="393">
        <f>+'bas LO'!K76</f>
        <v>0</v>
      </c>
      <c r="L76" s="79"/>
      <c r="M76" s="76">
        <f>ROUND(G76*tab!$D$66,2)</f>
        <v>0</v>
      </c>
      <c r="N76" s="76">
        <f>ROUND(H76*tab!$D$66,2)</f>
        <v>0</v>
      </c>
      <c r="O76" s="76">
        <f>ROUND(I76*tab!$D$66,2)</f>
        <v>0</v>
      </c>
      <c r="P76" s="76">
        <f>ROUND(J76*tab!$D$66,2)</f>
        <v>0</v>
      </c>
      <c r="Q76" s="76">
        <f>ROUND(K76*tab!$D$66,2)</f>
        <v>0</v>
      </c>
      <c r="R76" s="79"/>
      <c r="S76" s="179">
        <v>0</v>
      </c>
      <c r="T76" s="138">
        <f t="shared" si="10"/>
        <v>0</v>
      </c>
      <c r="U76" s="138">
        <f t="shared" si="10"/>
        <v>0</v>
      </c>
      <c r="V76" s="138">
        <f t="shared" si="10"/>
        <v>0</v>
      </c>
      <c r="W76" s="138">
        <f t="shared" si="10"/>
        <v>0</v>
      </c>
      <c r="X76" s="79"/>
      <c r="Y76" s="76">
        <f>+G76*tab!$D$69</f>
        <v>0</v>
      </c>
      <c r="Z76" s="76">
        <f>+H76*tab!$E$69</f>
        <v>0</v>
      </c>
      <c r="AA76" s="76">
        <f>+I76*tab!$E$69</f>
        <v>0</v>
      </c>
      <c r="AB76" s="76">
        <f>+J76*tab!$E$69</f>
        <v>0</v>
      </c>
      <c r="AC76" s="76">
        <f>+K76*tab!$E$69</f>
        <v>0</v>
      </c>
      <c r="AD76" s="79"/>
      <c r="AE76" s="75">
        <v>0</v>
      </c>
      <c r="AF76" s="179">
        <f t="shared" si="7"/>
        <v>0</v>
      </c>
      <c r="AG76" s="138">
        <f t="shared" si="11"/>
        <v>0</v>
      </c>
      <c r="AH76" s="138">
        <f t="shared" si="11"/>
        <v>0</v>
      </c>
      <c r="AI76" s="138">
        <f t="shared" si="11"/>
        <v>0</v>
      </c>
      <c r="AJ76" s="100"/>
      <c r="AK76" s="151"/>
    </row>
    <row r="77" spans="2:37" s="131" customFormat="1" x14ac:dyDescent="0.2">
      <c r="B77" s="150"/>
      <c r="C77" s="171"/>
      <c r="D77" s="58">
        <v>65</v>
      </c>
      <c r="E77" s="392" t="str">
        <f>+'bas LO'!E77</f>
        <v>school 65</v>
      </c>
      <c r="F77" s="392" t="str">
        <f>+'bas LO'!F77</f>
        <v>11AA</v>
      </c>
      <c r="G77" s="393">
        <f>+'bas LO'!G77</f>
        <v>0</v>
      </c>
      <c r="H77" s="393">
        <f>+'bas LO'!H77</f>
        <v>0</v>
      </c>
      <c r="I77" s="393">
        <f>+'bas LO'!I77</f>
        <v>0</v>
      </c>
      <c r="J77" s="393">
        <f>+'bas LO'!J77</f>
        <v>0</v>
      </c>
      <c r="K77" s="393">
        <f>+'bas LO'!K77</f>
        <v>0</v>
      </c>
      <c r="L77" s="79"/>
      <c r="M77" s="76">
        <f>ROUND(G77*tab!$D$66,2)</f>
        <v>0</v>
      </c>
      <c r="N77" s="76">
        <f>ROUND(H77*tab!$D$66,2)</f>
        <v>0</v>
      </c>
      <c r="O77" s="76">
        <f>ROUND(I77*tab!$D$66,2)</f>
        <v>0</v>
      </c>
      <c r="P77" s="76">
        <f>ROUND(J77*tab!$D$66,2)</f>
        <v>0</v>
      </c>
      <c r="Q77" s="76">
        <f>ROUND(K77*tab!$D$66,2)</f>
        <v>0</v>
      </c>
      <c r="R77" s="79"/>
      <c r="S77" s="179">
        <v>0</v>
      </c>
      <c r="T77" s="138">
        <f t="shared" si="10"/>
        <v>0</v>
      </c>
      <c r="U77" s="138">
        <f t="shared" si="10"/>
        <v>0</v>
      </c>
      <c r="V77" s="138">
        <f t="shared" si="10"/>
        <v>0</v>
      </c>
      <c r="W77" s="138">
        <f t="shared" si="10"/>
        <v>0</v>
      </c>
      <c r="X77" s="79"/>
      <c r="Y77" s="76">
        <f>+G77*tab!$D$69</f>
        <v>0</v>
      </c>
      <c r="Z77" s="76">
        <f>+H77*tab!$E$69</f>
        <v>0</v>
      </c>
      <c r="AA77" s="76">
        <f>+I77*tab!$E$69</f>
        <v>0</v>
      </c>
      <c r="AB77" s="76">
        <f>+J77*tab!$E$69</f>
        <v>0</v>
      </c>
      <c r="AC77" s="76">
        <f>+K77*tab!$E$69</f>
        <v>0</v>
      </c>
      <c r="AD77" s="79"/>
      <c r="AE77" s="75">
        <v>0</v>
      </c>
      <c r="AF77" s="179">
        <f t="shared" ref="AF77:AF108" si="12">AE77*7/12</f>
        <v>0</v>
      </c>
      <c r="AG77" s="138">
        <f t="shared" si="11"/>
        <v>0</v>
      </c>
      <c r="AH77" s="138">
        <f t="shared" si="11"/>
        <v>0</v>
      </c>
      <c r="AI77" s="138">
        <f t="shared" si="11"/>
        <v>0</v>
      </c>
      <c r="AJ77" s="100"/>
      <c r="AK77" s="151"/>
    </row>
    <row r="78" spans="2:37" s="131" customFormat="1" x14ac:dyDescent="0.2">
      <c r="B78" s="150"/>
      <c r="C78" s="171"/>
      <c r="D78" s="58">
        <v>66</v>
      </c>
      <c r="E78" s="392" t="str">
        <f>+'bas LO'!E78</f>
        <v>school 66</v>
      </c>
      <c r="F78" s="392" t="str">
        <f>+'bas LO'!F78</f>
        <v>11AA</v>
      </c>
      <c r="G78" s="393">
        <f>+'bas LO'!G78</f>
        <v>0</v>
      </c>
      <c r="H78" s="393">
        <f>+'bas LO'!H78</f>
        <v>0</v>
      </c>
      <c r="I78" s="393">
        <f>+'bas LO'!I78</f>
        <v>0</v>
      </c>
      <c r="J78" s="393">
        <f>+'bas LO'!J78</f>
        <v>0</v>
      </c>
      <c r="K78" s="393">
        <f>+'bas LO'!K78</f>
        <v>0</v>
      </c>
      <c r="L78" s="79"/>
      <c r="M78" s="76">
        <f>ROUND(G78*tab!$D$66,2)</f>
        <v>0</v>
      </c>
      <c r="N78" s="76">
        <f>ROUND(H78*tab!$D$66,2)</f>
        <v>0</v>
      </c>
      <c r="O78" s="76">
        <f>ROUND(I78*tab!$D$66,2)</f>
        <v>0</v>
      </c>
      <c r="P78" s="76">
        <f>ROUND(J78*tab!$D$66,2)</f>
        <v>0</v>
      </c>
      <c r="Q78" s="76">
        <f>ROUND(K78*tab!$D$66,2)</f>
        <v>0</v>
      </c>
      <c r="R78" s="79"/>
      <c r="S78" s="179">
        <v>0</v>
      </c>
      <c r="T78" s="138">
        <f t="shared" si="10"/>
        <v>0</v>
      </c>
      <c r="U78" s="138">
        <f t="shared" si="10"/>
        <v>0</v>
      </c>
      <c r="V78" s="138">
        <f t="shared" si="10"/>
        <v>0</v>
      </c>
      <c r="W78" s="138">
        <f t="shared" si="10"/>
        <v>0</v>
      </c>
      <c r="X78" s="79"/>
      <c r="Y78" s="76">
        <f>+G78*tab!$D$69</f>
        <v>0</v>
      </c>
      <c r="Z78" s="76">
        <f>+H78*tab!$E$69</f>
        <v>0</v>
      </c>
      <c r="AA78" s="76">
        <f>+I78*tab!$E$69</f>
        <v>0</v>
      </c>
      <c r="AB78" s="76">
        <f>+J78*tab!$E$69</f>
        <v>0</v>
      </c>
      <c r="AC78" s="76">
        <f>+K78*tab!$E$69</f>
        <v>0</v>
      </c>
      <c r="AD78" s="79"/>
      <c r="AE78" s="75">
        <v>0</v>
      </c>
      <c r="AF78" s="179">
        <f t="shared" si="12"/>
        <v>0</v>
      </c>
      <c r="AG78" s="138">
        <f t="shared" si="11"/>
        <v>0</v>
      </c>
      <c r="AH78" s="138">
        <f t="shared" si="11"/>
        <v>0</v>
      </c>
      <c r="AI78" s="138">
        <f t="shared" si="11"/>
        <v>0</v>
      </c>
      <c r="AJ78" s="100"/>
      <c r="AK78" s="151"/>
    </row>
    <row r="79" spans="2:37" s="131" customFormat="1" x14ac:dyDescent="0.2">
      <c r="B79" s="150"/>
      <c r="C79" s="171"/>
      <c r="D79" s="58">
        <v>67</v>
      </c>
      <c r="E79" s="392" t="str">
        <f>+'bas LO'!E79</f>
        <v>school 67</v>
      </c>
      <c r="F79" s="392" t="str">
        <f>+'bas LO'!F79</f>
        <v>11AA</v>
      </c>
      <c r="G79" s="393">
        <f>+'bas LO'!G79</f>
        <v>0</v>
      </c>
      <c r="H79" s="393">
        <f>+'bas LO'!H79</f>
        <v>0</v>
      </c>
      <c r="I79" s="393">
        <f>+'bas LO'!I79</f>
        <v>0</v>
      </c>
      <c r="J79" s="393">
        <f>+'bas LO'!J79</f>
        <v>0</v>
      </c>
      <c r="K79" s="393">
        <f>+'bas LO'!K79</f>
        <v>0</v>
      </c>
      <c r="L79" s="79"/>
      <c r="M79" s="76">
        <f>ROUND(G79*tab!$D$66,2)</f>
        <v>0</v>
      </c>
      <c r="N79" s="76">
        <f>ROUND(H79*tab!$D$66,2)</f>
        <v>0</v>
      </c>
      <c r="O79" s="76">
        <f>ROUND(I79*tab!$D$66,2)</f>
        <v>0</v>
      </c>
      <c r="P79" s="76">
        <f>ROUND(J79*tab!$D$66,2)</f>
        <v>0</v>
      </c>
      <c r="Q79" s="76">
        <f>ROUND(K79*tab!$D$66,2)</f>
        <v>0</v>
      </c>
      <c r="R79" s="79"/>
      <c r="S79" s="179">
        <v>0</v>
      </c>
      <c r="T79" s="138">
        <f t="shared" si="10"/>
        <v>0</v>
      </c>
      <c r="U79" s="138">
        <f t="shared" si="10"/>
        <v>0</v>
      </c>
      <c r="V79" s="138">
        <f t="shared" si="10"/>
        <v>0</v>
      </c>
      <c r="W79" s="138">
        <f t="shared" si="10"/>
        <v>0</v>
      </c>
      <c r="X79" s="79"/>
      <c r="Y79" s="76">
        <f>+G79*tab!$D$69</f>
        <v>0</v>
      </c>
      <c r="Z79" s="76">
        <f>+H79*tab!$E$69</f>
        <v>0</v>
      </c>
      <c r="AA79" s="76">
        <f>+I79*tab!$E$69</f>
        <v>0</v>
      </c>
      <c r="AB79" s="76">
        <f>+J79*tab!$E$69</f>
        <v>0</v>
      </c>
      <c r="AC79" s="76">
        <f>+K79*tab!$E$69</f>
        <v>0</v>
      </c>
      <c r="AD79" s="79"/>
      <c r="AE79" s="75">
        <v>0</v>
      </c>
      <c r="AF79" s="179">
        <f t="shared" si="12"/>
        <v>0</v>
      </c>
      <c r="AG79" s="138">
        <f t="shared" si="11"/>
        <v>0</v>
      </c>
      <c r="AH79" s="138">
        <f t="shared" si="11"/>
        <v>0</v>
      </c>
      <c r="AI79" s="138">
        <f t="shared" si="11"/>
        <v>0</v>
      </c>
      <c r="AJ79" s="100"/>
      <c r="AK79" s="151"/>
    </row>
    <row r="80" spans="2:37" s="131" customFormat="1" x14ac:dyDescent="0.2">
      <c r="B80" s="150"/>
      <c r="C80" s="171"/>
      <c r="D80" s="58">
        <v>68</v>
      </c>
      <c r="E80" s="392" t="str">
        <f>+'bas LO'!E80</f>
        <v>school 68</v>
      </c>
      <c r="F80" s="392" t="str">
        <f>+'bas LO'!F80</f>
        <v>11AA</v>
      </c>
      <c r="G80" s="393">
        <f>+'bas LO'!G80</f>
        <v>0</v>
      </c>
      <c r="H80" s="393">
        <f>+'bas LO'!H80</f>
        <v>0</v>
      </c>
      <c r="I80" s="393">
        <f>+'bas LO'!I80</f>
        <v>0</v>
      </c>
      <c r="J80" s="393">
        <f>+'bas LO'!J80</f>
        <v>0</v>
      </c>
      <c r="K80" s="393">
        <f>+'bas LO'!K80</f>
        <v>0</v>
      </c>
      <c r="L80" s="79"/>
      <c r="M80" s="76">
        <f>ROUND(G80*tab!$D$66,2)</f>
        <v>0</v>
      </c>
      <c r="N80" s="76">
        <f>ROUND(H80*tab!$D$66,2)</f>
        <v>0</v>
      </c>
      <c r="O80" s="76">
        <f>ROUND(I80*tab!$D$66,2)</f>
        <v>0</v>
      </c>
      <c r="P80" s="76">
        <f>ROUND(J80*tab!$D$66,2)</f>
        <v>0</v>
      </c>
      <c r="Q80" s="76">
        <f>ROUND(K80*tab!$D$66,2)</f>
        <v>0</v>
      </c>
      <c r="R80" s="79"/>
      <c r="S80" s="179">
        <v>0</v>
      </c>
      <c r="T80" s="138">
        <f t="shared" si="10"/>
        <v>0</v>
      </c>
      <c r="U80" s="138">
        <f t="shared" si="10"/>
        <v>0</v>
      </c>
      <c r="V80" s="138">
        <f t="shared" si="10"/>
        <v>0</v>
      </c>
      <c r="W80" s="138">
        <f t="shared" si="10"/>
        <v>0</v>
      </c>
      <c r="X80" s="79"/>
      <c r="Y80" s="76">
        <f>+G80*tab!$D$69</f>
        <v>0</v>
      </c>
      <c r="Z80" s="76">
        <f>+H80*tab!$E$69</f>
        <v>0</v>
      </c>
      <c r="AA80" s="76">
        <f>+I80*tab!$E$69</f>
        <v>0</v>
      </c>
      <c r="AB80" s="76">
        <f>+J80*tab!$E$69</f>
        <v>0</v>
      </c>
      <c r="AC80" s="76">
        <f>+K80*tab!$E$69</f>
        <v>0</v>
      </c>
      <c r="AD80" s="79"/>
      <c r="AE80" s="75">
        <v>0</v>
      </c>
      <c r="AF80" s="179">
        <f t="shared" si="12"/>
        <v>0</v>
      </c>
      <c r="AG80" s="138">
        <f t="shared" si="11"/>
        <v>0</v>
      </c>
      <c r="AH80" s="138">
        <f t="shared" si="11"/>
        <v>0</v>
      </c>
      <c r="AI80" s="138">
        <f t="shared" si="11"/>
        <v>0</v>
      </c>
      <c r="AJ80" s="100"/>
      <c r="AK80" s="151"/>
    </row>
    <row r="81" spans="2:37" s="131" customFormat="1" x14ac:dyDescent="0.2">
      <c r="B81" s="150"/>
      <c r="C81" s="171"/>
      <c r="D81" s="58">
        <v>69</v>
      </c>
      <c r="E81" s="392" t="str">
        <f>+'bas LO'!E81</f>
        <v>school 69</v>
      </c>
      <c r="F81" s="392" t="str">
        <f>+'bas LO'!F81</f>
        <v>11AA</v>
      </c>
      <c r="G81" s="393">
        <f>+'bas LO'!G81</f>
        <v>0</v>
      </c>
      <c r="H81" s="393">
        <f>+'bas LO'!H81</f>
        <v>0</v>
      </c>
      <c r="I81" s="393">
        <f>+'bas LO'!I81</f>
        <v>0</v>
      </c>
      <c r="J81" s="393">
        <f>+'bas LO'!J81</f>
        <v>0</v>
      </c>
      <c r="K81" s="393">
        <f>+'bas LO'!K81</f>
        <v>0</v>
      </c>
      <c r="L81" s="79"/>
      <c r="M81" s="76">
        <f>ROUND(G81*tab!$D$66,2)</f>
        <v>0</v>
      </c>
      <c r="N81" s="76">
        <f>ROUND(H81*tab!$D$66,2)</f>
        <v>0</v>
      </c>
      <c r="O81" s="76">
        <f>ROUND(I81*tab!$D$66,2)</f>
        <v>0</v>
      </c>
      <c r="P81" s="76">
        <f>ROUND(J81*tab!$D$66,2)</f>
        <v>0</v>
      </c>
      <c r="Q81" s="76">
        <f>ROUND(K81*tab!$D$66,2)</f>
        <v>0</v>
      </c>
      <c r="R81" s="79"/>
      <c r="S81" s="179">
        <v>0</v>
      </c>
      <c r="T81" s="138">
        <f t="shared" si="10"/>
        <v>0</v>
      </c>
      <c r="U81" s="138">
        <f t="shared" si="10"/>
        <v>0</v>
      </c>
      <c r="V81" s="138">
        <f t="shared" si="10"/>
        <v>0</v>
      </c>
      <c r="W81" s="138">
        <f t="shared" si="10"/>
        <v>0</v>
      </c>
      <c r="X81" s="79"/>
      <c r="Y81" s="76">
        <f>+G81*tab!$D$69</f>
        <v>0</v>
      </c>
      <c r="Z81" s="76">
        <f>+H81*tab!$E$69</f>
        <v>0</v>
      </c>
      <c r="AA81" s="76">
        <f>+I81*tab!$E$69</f>
        <v>0</v>
      </c>
      <c r="AB81" s="76">
        <f>+J81*tab!$E$69</f>
        <v>0</v>
      </c>
      <c r="AC81" s="76">
        <f>+K81*tab!$E$69</f>
        <v>0</v>
      </c>
      <c r="AD81" s="79"/>
      <c r="AE81" s="75">
        <v>0</v>
      </c>
      <c r="AF81" s="179">
        <f t="shared" si="12"/>
        <v>0</v>
      </c>
      <c r="AG81" s="138">
        <f t="shared" si="11"/>
        <v>0</v>
      </c>
      <c r="AH81" s="138">
        <f t="shared" si="11"/>
        <v>0</v>
      </c>
      <c r="AI81" s="138">
        <f t="shared" si="11"/>
        <v>0</v>
      </c>
      <c r="AJ81" s="100"/>
      <c r="AK81" s="151"/>
    </row>
    <row r="82" spans="2:37" s="131" customFormat="1" x14ac:dyDescent="0.2">
      <c r="B82" s="150"/>
      <c r="C82" s="171"/>
      <c r="D82" s="58">
        <v>70</v>
      </c>
      <c r="E82" s="392" t="str">
        <f>+'bas LO'!E82</f>
        <v>school 70</v>
      </c>
      <c r="F82" s="392" t="str">
        <f>+'bas LO'!F82</f>
        <v>11AA</v>
      </c>
      <c r="G82" s="393">
        <f>+'bas LO'!G82</f>
        <v>0</v>
      </c>
      <c r="H82" s="393">
        <f>+'bas LO'!H82</f>
        <v>0</v>
      </c>
      <c r="I82" s="393">
        <f>+'bas LO'!I82</f>
        <v>0</v>
      </c>
      <c r="J82" s="393">
        <f>+'bas LO'!J82</f>
        <v>0</v>
      </c>
      <c r="K82" s="393">
        <f>+'bas LO'!K82</f>
        <v>0</v>
      </c>
      <c r="L82" s="79"/>
      <c r="M82" s="76">
        <f>ROUND(G82*tab!$D$66,2)</f>
        <v>0</v>
      </c>
      <c r="N82" s="76">
        <f>ROUND(H82*tab!$D$66,2)</f>
        <v>0</v>
      </c>
      <c r="O82" s="76">
        <f>ROUND(I82*tab!$D$66,2)</f>
        <v>0</v>
      </c>
      <c r="P82" s="76">
        <f>ROUND(J82*tab!$D$66,2)</f>
        <v>0</v>
      </c>
      <c r="Q82" s="76">
        <f>ROUND(K82*tab!$D$66,2)</f>
        <v>0</v>
      </c>
      <c r="R82" s="79"/>
      <c r="S82" s="179">
        <v>0</v>
      </c>
      <c r="T82" s="138">
        <f t="shared" si="10"/>
        <v>0</v>
      </c>
      <c r="U82" s="138">
        <f t="shared" si="10"/>
        <v>0</v>
      </c>
      <c r="V82" s="138">
        <f t="shared" si="10"/>
        <v>0</v>
      </c>
      <c r="W82" s="138">
        <f t="shared" si="10"/>
        <v>0</v>
      </c>
      <c r="X82" s="79"/>
      <c r="Y82" s="76">
        <f>+G82*tab!$D$69</f>
        <v>0</v>
      </c>
      <c r="Z82" s="76">
        <f>+H82*tab!$E$69</f>
        <v>0</v>
      </c>
      <c r="AA82" s="76">
        <f>+I82*tab!$E$69</f>
        <v>0</v>
      </c>
      <c r="AB82" s="76">
        <f>+J82*tab!$E$69</f>
        <v>0</v>
      </c>
      <c r="AC82" s="76">
        <f>+K82*tab!$E$69</f>
        <v>0</v>
      </c>
      <c r="AD82" s="79"/>
      <c r="AE82" s="75">
        <v>0</v>
      </c>
      <c r="AF82" s="179">
        <f t="shared" si="12"/>
        <v>0</v>
      </c>
      <c r="AG82" s="138">
        <f t="shared" si="11"/>
        <v>0</v>
      </c>
      <c r="AH82" s="138">
        <f t="shared" si="11"/>
        <v>0</v>
      </c>
      <c r="AI82" s="138">
        <f t="shared" si="11"/>
        <v>0</v>
      </c>
      <c r="AJ82" s="100"/>
      <c r="AK82" s="151"/>
    </row>
    <row r="83" spans="2:37" s="131" customFormat="1" x14ac:dyDescent="0.2">
      <c r="B83" s="150"/>
      <c r="C83" s="171"/>
      <c r="D83" s="58">
        <v>71</v>
      </c>
      <c r="E83" s="392" t="str">
        <f>+'bas LO'!E83</f>
        <v>school 71</v>
      </c>
      <c r="F83" s="392" t="str">
        <f>+'bas LO'!F83</f>
        <v>11AA</v>
      </c>
      <c r="G83" s="393">
        <f>+'bas LO'!G83</f>
        <v>0</v>
      </c>
      <c r="H83" s="393">
        <f>+'bas LO'!H83</f>
        <v>0</v>
      </c>
      <c r="I83" s="393">
        <f>+'bas LO'!I83</f>
        <v>0</v>
      </c>
      <c r="J83" s="393">
        <f>+'bas LO'!J83</f>
        <v>0</v>
      </c>
      <c r="K83" s="393">
        <f>+'bas LO'!K83</f>
        <v>0</v>
      </c>
      <c r="L83" s="79"/>
      <c r="M83" s="76">
        <f>ROUND(G83*tab!$D$66,2)</f>
        <v>0</v>
      </c>
      <c r="N83" s="76">
        <f>ROUND(H83*tab!$D$66,2)</f>
        <v>0</v>
      </c>
      <c r="O83" s="76">
        <f>ROUND(I83*tab!$D$66,2)</f>
        <v>0</v>
      </c>
      <c r="P83" s="76">
        <f>ROUND(J83*tab!$D$66,2)</f>
        <v>0</v>
      </c>
      <c r="Q83" s="76">
        <f>ROUND(K83*tab!$D$66,2)</f>
        <v>0</v>
      </c>
      <c r="R83" s="79"/>
      <c r="S83" s="179">
        <v>0</v>
      </c>
      <c r="T83" s="138">
        <f t="shared" si="10"/>
        <v>0</v>
      </c>
      <c r="U83" s="138">
        <f t="shared" si="10"/>
        <v>0</v>
      </c>
      <c r="V83" s="138">
        <f t="shared" si="10"/>
        <v>0</v>
      </c>
      <c r="W83" s="138">
        <f t="shared" si="10"/>
        <v>0</v>
      </c>
      <c r="X83" s="79"/>
      <c r="Y83" s="76">
        <f>+G83*tab!$D$69</f>
        <v>0</v>
      </c>
      <c r="Z83" s="76">
        <f>+H83*tab!$E$69</f>
        <v>0</v>
      </c>
      <c r="AA83" s="76">
        <f>+I83*tab!$E$69</f>
        <v>0</v>
      </c>
      <c r="AB83" s="76">
        <f>+J83*tab!$E$69</f>
        <v>0</v>
      </c>
      <c r="AC83" s="76">
        <f>+K83*tab!$E$69</f>
        <v>0</v>
      </c>
      <c r="AD83" s="79"/>
      <c r="AE83" s="75">
        <v>0</v>
      </c>
      <c r="AF83" s="179">
        <f t="shared" si="12"/>
        <v>0</v>
      </c>
      <c r="AG83" s="138">
        <f t="shared" si="11"/>
        <v>0</v>
      </c>
      <c r="AH83" s="138">
        <f t="shared" si="11"/>
        <v>0</v>
      </c>
      <c r="AI83" s="138">
        <f t="shared" si="11"/>
        <v>0</v>
      </c>
      <c r="AJ83" s="100"/>
      <c r="AK83" s="151"/>
    </row>
    <row r="84" spans="2:37" s="131" customFormat="1" x14ac:dyDescent="0.2">
      <c r="B84" s="150"/>
      <c r="C84" s="171"/>
      <c r="D84" s="58">
        <v>72</v>
      </c>
      <c r="E84" s="392" t="str">
        <f>+'bas LO'!E84</f>
        <v>school 72</v>
      </c>
      <c r="F84" s="392" t="str">
        <f>+'bas LO'!F84</f>
        <v>11AA</v>
      </c>
      <c r="G84" s="393">
        <f>+'bas LO'!G84</f>
        <v>0</v>
      </c>
      <c r="H84" s="393">
        <f>+'bas LO'!H84</f>
        <v>0</v>
      </c>
      <c r="I84" s="393">
        <f>+'bas LO'!I84</f>
        <v>0</v>
      </c>
      <c r="J84" s="393">
        <f>+'bas LO'!J84</f>
        <v>0</v>
      </c>
      <c r="K84" s="393">
        <f>+'bas LO'!K84</f>
        <v>0</v>
      </c>
      <c r="L84" s="79"/>
      <c r="M84" s="76">
        <f>ROUND(G84*tab!$D$66,2)</f>
        <v>0</v>
      </c>
      <c r="N84" s="76">
        <f>ROUND(H84*tab!$D$66,2)</f>
        <v>0</v>
      </c>
      <c r="O84" s="76">
        <f>ROUND(I84*tab!$D$66,2)</f>
        <v>0</v>
      </c>
      <c r="P84" s="76">
        <f>ROUND(J84*tab!$D$66,2)</f>
        <v>0</v>
      </c>
      <c r="Q84" s="76">
        <f>ROUND(K84*tab!$D$66,2)</f>
        <v>0</v>
      </c>
      <c r="R84" s="79"/>
      <c r="S84" s="179">
        <v>0</v>
      </c>
      <c r="T84" s="138">
        <f t="shared" si="10"/>
        <v>0</v>
      </c>
      <c r="U84" s="138">
        <f t="shared" si="10"/>
        <v>0</v>
      </c>
      <c r="V84" s="138">
        <f t="shared" si="10"/>
        <v>0</v>
      </c>
      <c r="W84" s="138">
        <f t="shared" si="10"/>
        <v>0</v>
      </c>
      <c r="X84" s="79"/>
      <c r="Y84" s="76">
        <f>+G84*tab!$D$69</f>
        <v>0</v>
      </c>
      <c r="Z84" s="76">
        <f>+H84*tab!$E$69</f>
        <v>0</v>
      </c>
      <c r="AA84" s="76">
        <f>+I84*tab!$E$69</f>
        <v>0</v>
      </c>
      <c r="AB84" s="76">
        <f>+J84*tab!$E$69</f>
        <v>0</v>
      </c>
      <c r="AC84" s="76">
        <f>+K84*tab!$E$69</f>
        <v>0</v>
      </c>
      <c r="AD84" s="79"/>
      <c r="AE84" s="75">
        <v>0</v>
      </c>
      <c r="AF84" s="179">
        <f t="shared" si="12"/>
        <v>0</v>
      </c>
      <c r="AG84" s="138">
        <f t="shared" si="11"/>
        <v>0</v>
      </c>
      <c r="AH84" s="138">
        <f t="shared" si="11"/>
        <v>0</v>
      </c>
      <c r="AI84" s="138">
        <f t="shared" si="11"/>
        <v>0</v>
      </c>
      <c r="AJ84" s="100"/>
      <c r="AK84" s="151"/>
    </row>
    <row r="85" spans="2:37" s="131" customFormat="1" x14ac:dyDescent="0.2">
      <c r="B85" s="150"/>
      <c r="C85" s="171"/>
      <c r="D85" s="58">
        <v>73</v>
      </c>
      <c r="E85" s="392" t="str">
        <f>+'bas LO'!E85</f>
        <v>school 73</v>
      </c>
      <c r="F85" s="392" t="str">
        <f>+'bas LO'!F85</f>
        <v>11AA</v>
      </c>
      <c r="G85" s="393">
        <f>+'bas LO'!G85</f>
        <v>0</v>
      </c>
      <c r="H85" s="393">
        <f>+'bas LO'!H85</f>
        <v>0</v>
      </c>
      <c r="I85" s="393">
        <f>+'bas LO'!I85</f>
        <v>0</v>
      </c>
      <c r="J85" s="393">
        <f>+'bas LO'!J85</f>
        <v>0</v>
      </c>
      <c r="K85" s="393">
        <f>+'bas LO'!K85</f>
        <v>0</v>
      </c>
      <c r="L85" s="79"/>
      <c r="M85" s="76">
        <f>ROUND(G85*tab!$D$66,2)</f>
        <v>0</v>
      </c>
      <c r="N85" s="76">
        <f>ROUND(H85*tab!$D$66,2)</f>
        <v>0</v>
      </c>
      <c r="O85" s="76">
        <f>ROUND(I85*tab!$D$66,2)</f>
        <v>0</v>
      </c>
      <c r="P85" s="76">
        <f>ROUND(J85*tab!$D$66,2)</f>
        <v>0</v>
      </c>
      <c r="Q85" s="76">
        <f>ROUND(K85*tab!$D$66,2)</f>
        <v>0</v>
      </c>
      <c r="R85" s="79"/>
      <c r="S85" s="179">
        <v>0</v>
      </c>
      <c r="T85" s="138">
        <f t="shared" si="10"/>
        <v>0</v>
      </c>
      <c r="U85" s="138">
        <f t="shared" si="10"/>
        <v>0</v>
      </c>
      <c r="V85" s="138">
        <f t="shared" si="10"/>
        <v>0</v>
      </c>
      <c r="W85" s="138">
        <f t="shared" si="10"/>
        <v>0</v>
      </c>
      <c r="X85" s="79"/>
      <c r="Y85" s="76">
        <f>+G85*tab!$D$69</f>
        <v>0</v>
      </c>
      <c r="Z85" s="76">
        <f>+H85*tab!$E$69</f>
        <v>0</v>
      </c>
      <c r="AA85" s="76">
        <f>+I85*tab!$E$69</f>
        <v>0</v>
      </c>
      <c r="AB85" s="76">
        <f>+J85*tab!$E$69</f>
        <v>0</v>
      </c>
      <c r="AC85" s="76">
        <f>+K85*tab!$E$69</f>
        <v>0</v>
      </c>
      <c r="AD85" s="79"/>
      <c r="AE85" s="75">
        <v>0</v>
      </c>
      <c r="AF85" s="179">
        <f t="shared" si="12"/>
        <v>0</v>
      </c>
      <c r="AG85" s="138">
        <f t="shared" si="11"/>
        <v>0</v>
      </c>
      <c r="AH85" s="138">
        <f t="shared" si="11"/>
        <v>0</v>
      </c>
      <c r="AI85" s="138">
        <f t="shared" si="11"/>
        <v>0</v>
      </c>
      <c r="AJ85" s="100"/>
      <c r="AK85" s="151"/>
    </row>
    <row r="86" spans="2:37" s="131" customFormat="1" x14ac:dyDescent="0.2">
      <c r="B86" s="150"/>
      <c r="C86" s="171"/>
      <c r="D86" s="58">
        <v>74</v>
      </c>
      <c r="E86" s="392" t="str">
        <f>+'bas LO'!E86</f>
        <v>school 74</v>
      </c>
      <c r="F86" s="392" t="str">
        <f>+'bas LO'!F86</f>
        <v>11AA</v>
      </c>
      <c r="G86" s="393">
        <f>+'bas LO'!G86</f>
        <v>0</v>
      </c>
      <c r="H86" s="393">
        <f>+'bas LO'!H86</f>
        <v>0</v>
      </c>
      <c r="I86" s="393">
        <f>+'bas LO'!I86</f>
        <v>0</v>
      </c>
      <c r="J86" s="393">
        <f>+'bas LO'!J86</f>
        <v>0</v>
      </c>
      <c r="K86" s="393">
        <f>+'bas LO'!K86</f>
        <v>0</v>
      </c>
      <c r="L86" s="79"/>
      <c r="M86" s="76">
        <f>ROUND(G86*tab!$D$66,2)</f>
        <v>0</v>
      </c>
      <c r="N86" s="76">
        <f>ROUND(H86*tab!$D$66,2)</f>
        <v>0</v>
      </c>
      <c r="O86" s="76">
        <f>ROUND(I86*tab!$D$66,2)</f>
        <v>0</v>
      </c>
      <c r="P86" s="76">
        <f>ROUND(J86*tab!$D$66,2)</f>
        <v>0</v>
      </c>
      <c r="Q86" s="76">
        <f>ROUND(K86*tab!$D$66,2)</f>
        <v>0</v>
      </c>
      <c r="R86" s="79"/>
      <c r="S86" s="179">
        <v>0</v>
      </c>
      <c r="T86" s="138">
        <f t="shared" si="10"/>
        <v>0</v>
      </c>
      <c r="U86" s="138">
        <f t="shared" si="10"/>
        <v>0</v>
      </c>
      <c r="V86" s="138">
        <f t="shared" si="10"/>
        <v>0</v>
      </c>
      <c r="W86" s="138">
        <f t="shared" si="10"/>
        <v>0</v>
      </c>
      <c r="X86" s="79"/>
      <c r="Y86" s="76">
        <f>+G86*tab!$D$69</f>
        <v>0</v>
      </c>
      <c r="Z86" s="76">
        <f>+H86*tab!$E$69</f>
        <v>0</v>
      </c>
      <c r="AA86" s="76">
        <f>+I86*tab!$E$69</f>
        <v>0</v>
      </c>
      <c r="AB86" s="76">
        <f>+J86*tab!$E$69</f>
        <v>0</v>
      </c>
      <c r="AC86" s="76">
        <f>+K86*tab!$E$69</f>
        <v>0</v>
      </c>
      <c r="AD86" s="79"/>
      <c r="AE86" s="75">
        <v>0</v>
      </c>
      <c r="AF86" s="179">
        <f t="shared" si="12"/>
        <v>0</v>
      </c>
      <c r="AG86" s="138">
        <f t="shared" si="11"/>
        <v>0</v>
      </c>
      <c r="AH86" s="138">
        <f t="shared" si="11"/>
        <v>0</v>
      </c>
      <c r="AI86" s="138">
        <f t="shared" si="11"/>
        <v>0</v>
      </c>
      <c r="AJ86" s="100"/>
      <c r="AK86" s="151"/>
    </row>
    <row r="87" spans="2:37" s="131" customFormat="1" x14ac:dyDescent="0.2">
      <c r="B87" s="150"/>
      <c r="C87" s="171"/>
      <c r="D87" s="58">
        <v>75</v>
      </c>
      <c r="E87" s="392" t="str">
        <f>+'bas LO'!E87</f>
        <v>school 75</v>
      </c>
      <c r="F87" s="392" t="str">
        <f>+'bas LO'!F87</f>
        <v>11AA</v>
      </c>
      <c r="G87" s="393">
        <f>+'bas LO'!G87</f>
        <v>0</v>
      </c>
      <c r="H87" s="393">
        <f>+'bas LO'!H87</f>
        <v>0</v>
      </c>
      <c r="I87" s="393">
        <f>+'bas LO'!I87</f>
        <v>0</v>
      </c>
      <c r="J87" s="393">
        <f>+'bas LO'!J87</f>
        <v>0</v>
      </c>
      <c r="K87" s="393">
        <f>+'bas LO'!K87</f>
        <v>0</v>
      </c>
      <c r="L87" s="79"/>
      <c r="M87" s="76">
        <f>ROUND(G87*tab!$D$66,2)</f>
        <v>0</v>
      </c>
      <c r="N87" s="76">
        <f>ROUND(H87*tab!$D$66,2)</f>
        <v>0</v>
      </c>
      <c r="O87" s="76">
        <f>ROUND(I87*tab!$D$66,2)</f>
        <v>0</v>
      </c>
      <c r="P87" s="76">
        <f>ROUND(J87*tab!$D$66,2)</f>
        <v>0</v>
      </c>
      <c r="Q87" s="76">
        <f>ROUND(K87*tab!$D$66,2)</f>
        <v>0</v>
      </c>
      <c r="R87" s="79"/>
      <c r="S87" s="179">
        <v>0</v>
      </c>
      <c r="T87" s="138">
        <f t="shared" si="10"/>
        <v>0</v>
      </c>
      <c r="U87" s="138">
        <f t="shared" si="10"/>
        <v>0</v>
      </c>
      <c r="V87" s="138">
        <f t="shared" si="10"/>
        <v>0</v>
      </c>
      <c r="W87" s="138">
        <f t="shared" si="10"/>
        <v>0</v>
      </c>
      <c r="X87" s="79"/>
      <c r="Y87" s="76">
        <f>+G87*tab!$D$69</f>
        <v>0</v>
      </c>
      <c r="Z87" s="76">
        <f>+H87*tab!$E$69</f>
        <v>0</v>
      </c>
      <c r="AA87" s="76">
        <f>+I87*tab!$E$69</f>
        <v>0</v>
      </c>
      <c r="AB87" s="76">
        <f>+J87*tab!$E$69</f>
        <v>0</v>
      </c>
      <c r="AC87" s="76">
        <f>+K87*tab!$E$69</f>
        <v>0</v>
      </c>
      <c r="AD87" s="79"/>
      <c r="AE87" s="75">
        <v>0</v>
      </c>
      <c r="AF87" s="179">
        <f t="shared" si="12"/>
        <v>0</v>
      </c>
      <c r="AG87" s="138">
        <f t="shared" si="11"/>
        <v>0</v>
      </c>
      <c r="AH87" s="138">
        <f t="shared" si="11"/>
        <v>0</v>
      </c>
      <c r="AI87" s="138">
        <f t="shared" si="11"/>
        <v>0</v>
      </c>
      <c r="AJ87" s="100"/>
      <c r="AK87" s="151"/>
    </row>
    <row r="88" spans="2:37" s="131" customFormat="1" x14ac:dyDescent="0.2">
      <c r="B88" s="150"/>
      <c r="C88" s="171"/>
      <c r="D88" s="58">
        <v>76</v>
      </c>
      <c r="E88" s="392" t="str">
        <f>+'bas LO'!E88</f>
        <v>school 76</v>
      </c>
      <c r="F88" s="392" t="str">
        <f>+'bas LO'!F88</f>
        <v>11AA</v>
      </c>
      <c r="G88" s="393">
        <f>+'bas LO'!G88</f>
        <v>0</v>
      </c>
      <c r="H88" s="393">
        <f>+'bas LO'!H88</f>
        <v>0</v>
      </c>
      <c r="I88" s="393">
        <f>+'bas LO'!I88</f>
        <v>0</v>
      </c>
      <c r="J88" s="393">
        <f>+'bas LO'!J88</f>
        <v>0</v>
      </c>
      <c r="K88" s="393">
        <f>+'bas LO'!K88</f>
        <v>0</v>
      </c>
      <c r="L88" s="79"/>
      <c r="M88" s="76">
        <f>ROUND(G88*tab!$D$66,2)</f>
        <v>0</v>
      </c>
      <c r="N88" s="76">
        <f>ROUND(H88*tab!$D$66,2)</f>
        <v>0</v>
      </c>
      <c r="O88" s="76">
        <f>ROUND(I88*tab!$D$66,2)</f>
        <v>0</v>
      </c>
      <c r="P88" s="76">
        <f>ROUND(J88*tab!$D$66,2)</f>
        <v>0</v>
      </c>
      <c r="Q88" s="76">
        <f>ROUND(K88*tab!$D$66,2)</f>
        <v>0</v>
      </c>
      <c r="R88" s="79"/>
      <c r="S88" s="179">
        <v>0</v>
      </c>
      <c r="T88" s="138">
        <f t="shared" si="10"/>
        <v>0</v>
      </c>
      <c r="U88" s="138">
        <f t="shared" si="10"/>
        <v>0</v>
      </c>
      <c r="V88" s="138">
        <f t="shared" si="10"/>
        <v>0</v>
      </c>
      <c r="W88" s="138">
        <f t="shared" si="10"/>
        <v>0</v>
      </c>
      <c r="X88" s="79"/>
      <c r="Y88" s="76">
        <f>+G88*tab!$D$69</f>
        <v>0</v>
      </c>
      <c r="Z88" s="76">
        <f>+H88*tab!$E$69</f>
        <v>0</v>
      </c>
      <c r="AA88" s="76">
        <f>+I88*tab!$E$69</f>
        <v>0</v>
      </c>
      <c r="AB88" s="76">
        <f>+J88*tab!$E$69</f>
        <v>0</v>
      </c>
      <c r="AC88" s="76">
        <f>+K88*tab!$E$69</f>
        <v>0</v>
      </c>
      <c r="AD88" s="79"/>
      <c r="AE88" s="75">
        <v>0</v>
      </c>
      <c r="AF88" s="179">
        <f t="shared" si="12"/>
        <v>0</v>
      </c>
      <c r="AG88" s="138">
        <f t="shared" si="11"/>
        <v>0</v>
      </c>
      <c r="AH88" s="138">
        <f t="shared" si="11"/>
        <v>0</v>
      </c>
      <c r="AI88" s="138">
        <f t="shared" si="11"/>
        <v>0</v>
      </c>
      <c r="AJ88" s="100"/>
      <c r="AK88" s="151"/>
    </row>
    <row r="89" spans="2:37" s="131" customFormat="1" x14ac:dyDescent="0.2">
      <c r="B89" s="150"/>
      <c r="C89" s="171"/>
      <c r="D89" s="58">
        <v>77</v>
      </c>
      <c r="E89" s="392" t="str">
        <f>+'bas LO'!E89</f>
        <v>school 77</v>
      </c>
      <c r="F89" s="392" t="str">
        <f>+'bas LO'!F89</f>
        <v>11AA</v>
      </c>
      <c r="G89" s="393">
        <f>+'bas LO'!G89</f>
        <v>0</v>
      </c>
      <c r="H89" s="393">
        <f>+'bas LO'!H89</f>
        <v>0</v>
      </c>
      <c r="I89" s="393">
        <f>+'bas LO'!I89</f>
        <v>0</v>
      </c>
      <c r="J89" s="393">
        <f>+'bas LO'!J89</f>
        <v>0</v>
      </c>
      <c r="K89" s="393">
        <f>+'bas LO'!K89</f>
        <v>0</v>
      </c>
      <c r="L89" s="79"/>
      <c r="M89" s="76">
        <f>ROUND(G89*tab!$D$66,2)</f>
        <v>0</v>
      </c>
      <c r="N89" s="76">
        <f>ROUND(H89*tab!$D$66,2)</f>
        <v>0</v>
      </c>
      <c r="O89" s="76">
        <f>ROUND(I89*tab!$D$66,2)</f>
        <v>0</v>
      </c>
      <c r="P89" s="76">
        <f>ROUND(J89*tab!$D$66,2)</f>
        <v>0</v>
      </c>
      <c r="Q89" s="76">
        <f>ROUND(K89*tab!$D$66,2)</f>
        <v>0</v>
      </c>
      <c r="R89" s="79"/>
      <c r="S89" s="179">
        <v>0</v>
      </c>
      <c r="T89" s="138">
        <f t="shared" si="10"/>
        <v>0</v>
      </c>
      <c r="U89" s="138">
        <f t="shared" si="10"/>
        <v>0</v>
      </c>
      <c r="V89" s="138">
        <f t="shared" si="10"/>
        <v>0</v>
      </c>
      <c r="W89" s="138">
        <f t="shared" si="10"/>
        <v>0</v>
      </c>
      <c r="X89" s="79"/>
      <c r="Y89" s="76">
        <f>+G89*tab!$D$69</f>
        <v>0</v>
      </c>
      <c r="Z89" s="76">
        <f>+H89*tab!$E$69</f>
        <v>0</v>
      </c>
      <c r="AA89" s="76">
        <f>+I89*tab!$E$69</f>
        <v>0</v>
      </c>
      <c r="AB89" s="76">
        <f>+J89*tab!$E$69</f>
        <v>0</v>
      </c>
      <c r="AC89" s="76">
        <f>+K89*tab!$E$69</f>
        <v>0</v>
      </c>
      <c r="AD89" s="79"/>
      <c r="AE89" s="75">
        <v>0</v>
      </c>
      <c r="AF89" s="179">
        <f t="shared" si="12"/>
        <v>0</v>
      </c>
      <c r="AG89" s="138">
        <f t="shared" si="11"/>
        <v>0</v>
      </c>
      <c r="AH89" s="138">
        <f t="shared" si="11"/>
        <v>0</v>
      </c>
      <c r="AI89" s="138">
        <f t="shared" si="11"/>
        <v>0</v>
      </c>
      <c r="AJ89" s="100"/>
      <c r="AK89" s="151"/>
    </row>
    <row r="90" spans="2:37" s="131" customFormat="1" x14ac:dyDescent="0.2">
      <c r="B90" s="150"/>
      <c r="C90" s="171"/>
      <c r="D90" s="58">
        <v>78</v>
      </c>
      <c r="E90" s="392" t="str">
        <f>+'bas LO'!E90</f>
        <v>school 78</v>
      </c>
      <c r="F90" s="392" t="str">
        <f>+'bas LO'!F90</f>
        <v>11AA</v>
      </c>
      <c r="G90" s="393">
        <f>+'bas LO'!G90</f>
        <v>0</v>
      </c>
      <c r="H90" s="393">
        <f>+'bas LO'!H90</f>
        <v>0</v>
      </c>
      <c r="I90" s="393">
        <f>+'bas LO'!I90</f>
        <v>0</v>
      </c>
      <c r="J90" s="393">
        <f>+'bas LO'!J90</f>
        <v>0</v>
      </c>
      <c r="K90" s="393">
        <f>+'bas LO'!K90</f>
        <v>0</v>
      </c>
      <c r="L90" s="79"/>
      <c r="M90" s="76">
        <f>ROUND(G90*tab!$D$66,2)</f>
        <v>0</v>
      </c>
      <c r="N90" s="76">
        <f>ROUND(H90*tab!$D$66,2)</f>
        <v>0</v>
      </c>
      <c r="O90" s="76">
        <f>ROUND(I90*tab!$D$66,2)</f>
        <v>0</v>
      </c>
      <c r="P90" s="76">
        <f>ROUND(J90*tab!$D$66,2)</f>
        <v>0</v>
      </c>
      <c r="Q90" s="76">
        <f>ROUND(K90*tab!$D$66,2)</f>
        <v>0</v>
      </c>
      <c r="R90" s="79"/>
      <c r="S90" s="179">
        <v>0</v>
      </c>
      <c r="T90" s="138">
        <f t="shared" si="10"/>
        <v>0</v>
      </c>
      <c r="U90" s="138">
        <f t="shared" si="10"/>
        <v>0</v>
      </c>
      <c r="V90" s="138">
        <f t="shared" si="10"/>
        <v>0</v>
      </c>
      <c r="W90" s="138">
        <f t="shared" si="10"/>
        <v>0</v>
      </c>
      <c r="X90" s="79"/>
      <c r="Y90" s="76">
        <f>+G90*tab!$D$69</f>
        <v>0</v>
      </c>
      <c r="Z90" s="76">
        <f>+H90*tab!$E$69</f>
        <v>0</v>
      </c>
      <c r="AA90" s="76">
        <f>+I90*tab!$E$69</f>
        <v>0</v>
      </c>
      <c r="AB90" s="76">
        <f>+J90*tab!$E$69</f>
        <v>0</v>
      </c>
      <c r="AC90" s="76">
        <f>+K90*tab!$E$69</f>
        <v>0</v>
      </c>
      <c r="AD90" s="79"/>
      <c r="AE90" s="75">
        <v>0</v>
      </c>
      <c r="AF90" s="179">
        <f t="shared" si="12"/>
        <v>0</v>
      </c>
      <c r="AG90" s="138">
        <f t="shared" si="11"/>
        <v>0</v>
      </c>
      <c r="AH90" s="138">
        <f t="shared" si="11"/>
        <v>0</v>
      </c>
      <c r="AI90" s="138">
        <f t="shared" si="11"/>
        <v>0</v>
      </c>
      <c r="AJ90" s="100"/>
      <c r="AK90" s="151"/>
    </row>
    <row r="91" spans="2:37" s="131" customFormat="1" x14ac:dyDescent="0.2">
      <c r="B91" s="150"/>
      <c r="C91" s="171"/>
      <c r="D91" s="58">
        <v>79</v>
      </c>
      <c r="E91" s="392" t="str">
        <f>+'bas LO'!E91</f>
        <v>school 79</v>
      </c>
      <c r="F91" s="392" t="str">
        <f>+'bas LO'!F91</f>
        <v>11AA</v>
      </c>
      <c r="G91" s="393">
        <f>+'bas LO'!G91</f>
        <v>0</v>
      </c>
      <c r="H91" s="393">
        <f>+'bas LO'!H91</f>
        <v>0</v>
      </c>
      <c r="I91" s="393">
        <f>+'bas LO'!I91</f>
        <v>0</v>
      </c>
      <c r="J91" s="393">
        <f>+'bas LO'!J91</f>
        <v>0</v>
      </c>
      <c r="K91" s="393">
        <f>+'bas LO'!K91</f>
        <v>0</v>
      </c>
      <c r="L91" s="79"/>
      <c r="M91" s="76">
        <f>ROUND(G91*tab!$D$66,2)</f>
        <v>0</v>
      </c>
      <c r="N91" s="76">
        <f>ROUND(H91*tab!$D$66,2)</f>
        <v>0</v>
      </c>
      <c r="O91" s="76">
        <f>ROUND(I91*tab!$D$66,2)</f>
        <v>0</v>
      </c>
      <c r="P91" s="76">
        <f>ROUND(J91*tab!$D$66,2)</f>
        <v>0</v>
      </c>
      <c r="Q91" s="76">
        <f>ROUND(K91*tab!$D$66,2)</f>
        <v>0</v>
      </c>
      <c r="R91" s="79"/>
      <c r="S91" s="179">
        <v>0</v>
      </c>
      <c r="T91" s="138">
        <f t="shared" si="10"/>
        <v>0</v>
      </c>
      <c r="U91" s="138">
        <f t="shared" si="10"/>
        <v>0</v>
      </c>
      <c r="V91" s="138">
        <f t="shared" si="10"/>
        <v>0</v>
      </c>
      <c r="W91" s="138">
        <f t="shared" si="10"/>
        <v>0</v>
      </c>
      <c r="X91" s="79"/>
      <c r="Y91" s="76">
        <f>+G91*tab!$D$69</f>
        <v>0</v>
      </c>
      <c r="Z91" s="76">
        <f>+H91*tab!$E$69</f>
        <v>0</v>
      </c>
      <c r="AA91" s="76">
        <f>+I91*tab!$E$69</f>
        <v>0</v>
      </c>
      <c r="AB91" s="76">
        <f>+J91*tab!$E$69</f>
        <v>0</v>
      </c>
      <c r="AC91" s="76">
        <f>+K91*tab!$E$69</f>
        <v>0</v>
      </c>
      <c r="AD91" s="79"/>
      <c r="AE91" s="75">
        <v>0</v>
      </c>
      <c r="AF91" s="179">
        <f t="shared" si="12"/>
        <v>0</v>
      </c>
      <c r="AG91" s="138">
        <f t="shared" si="11"/>
        <v>0</v>
      </c>
      <c r="AH91" s="138">
        <f t="shared" si="11"/>
        <v>0</v>
      </c>
      <c r="AI91" s="138">
        <f t="shared" si="11"/>
        <v>0</v>
      </c>
      <c r="AJ91" s="100"/>
      <c r="AK91" s="151"/>
    </row>
    <row r="92" spans="2:37" s="131" customFormat="1" x14ac:dyDescent="0.2">
      <c r="B92" s="150"/>
      <c r="C92" s="171"/>
      <c r="D92" s="58">
        <v>80</v>
      </c>
      <c r="E92" s="392" t="str">
        <f>+'bas LO'!E92</f>
        <v>school 80</v>
      </c>
      <c r="F92" s="392" t="str">
        <f>+'bas LO'!F92</f>
        <v>11AA</v>
      </c>
      <c r="G92" s="393">
        <f>+'bas LO'!G92</f>
        <v>0</v>
      </c>
      <c r="H92" s="393">
        <f>+'bas LO'!H92</f>
        <v>0</v>
      </c>
      <c r="I92" s="393">
        <f>+'bas LO'!I92</f>
        <v>0</v>
      </c>
      <c r="J92" s="393">
        <f>+'bas LO'!J92</f>
        <v>0</v>
      </c>
      <c r="K92" s="393">
        <f>+'bas LO'!K92</f>
        <v>0</v>
      </c>
      <c r="L92" s="79"/>
      <c r="M92" s="76">
        <f>ROUND(G92*tab!$D$66,2)</f>
        <v>0</v>
      </c>
      <c r="N92" s="76">
        <f>ROUND(H92*tab!$D$66,2)</f>
        <v>0</v>
      </c>
      <c r="O92" s="76">
        <f>ROUND(I92*tab!$D$66,2)</f>
        <v>0</v>
      </c>
      <c r="P92" s="76">
        <f>ROUND(J92*tab!$D$66,2)</f>
        <v>0</v>
      </c>
      <c r="Q92" s="76">
        <f>ROUND(K92*tab!$D$66,2)</f>
        <v>0</v>
      </c>
      <c r="R92" s="79"/>
      <c r="S92" s="179">
        <v>0</v>
      </c>
      <c r="T92" s="138">
        <f t="shared" si="10"/>
        <v>0</v>
      </c>
      <c r="U92" s="138">
        <f t="shared" si="10"/>
        <v>0</v>
      </c>
      <c r="V92" s="138">
        <f t="shared" si="10"/>
        <v>0</v>
      </c>
      <c r="W92" s="138">
        <f t="shared" si="10"/>
        <v>0</v>
      </c>
      <c r="X92" s="79"/>
      <c r="Y92" s="76">
        <f>+G92*tab!$D$69</f>
        <v>0</v>
      </c>
      <c r="Z92" s="76">
        <f>+H92*tab!$E$69</f>
        <v>0</v>
      </c>
      <c r="AA92" s="76">
        <f>+I92*tab!$E$69</f>
        <v>0</v>
      </c>
      <c r="AB92" s="76">
        <f>+J92*tab!$E$69</f>
        <v>0</v>
      </c>
      <c r="AC92" s="76">
        <f>+K92*tab!$E$69</f>
        <v>0</v>
      </c>
      <c r="AD92" s="79"/>
      <c r="AE92" s="75">
        <v>0</v>
      </c>
      <c r="AF92" s="179">
        <f t="shared" si="12"/>
        <v>0</v>
      </c>
      <c r="AG92" s="138">
        <f t="shared" si="11"/>
        <v>0</v>
      </c>
      <c r="AH92" s="138">
        <f t="shared" si="11"/>
        <v>0</v>
      </c>
      <c r="AI92" s="138">
        <f t="shared" si="11"/>
        <v>0</v>
      </c>
      <c r="AJ92" s="100"/>
      <c r="AK92" s="151"/>
    </row>
    <row r="93" spans="2:37" s="131" customFormat="1" x14ac:dyDescent="0.2">
      <c r="B93" s="150"/>
      <c r="C93" s="171"/>
      <c r="D93" s="58">
        <v>81</v>
      </c>
      <c r="E93" s="392" t="str">
        <f>+'bas LO'!E93</f>
        <v>school 81</v>
      </c>
      <c r="F93" s="392" t="str">
        <f>+'bas LO'!F93</f>
        <v>11AA</v>
      </c>
      <c r="G93" s="393">
        <f>+'bas LO'!G93</f>
        <v>0</v>
      </c>
      <c r="H93" s="393">
        <f>+'bas LO'!H93</f>
        <v>0</v>
      </c>
      <c r="I93" s="393">
        <f>+'bas LO'!I93</f>
        <v>0</v>
      </c>
      <c r="J93" s="393">
        <f>+'bas LO'!J93</f>
        <v>0</v>
      </c>
      <c r="K93" s="393">
        <f>+'bas LO'!K93</f>
        <v>0</v>
      </c>
      <c r="L93" s="79"/>
      <c r="M93" s="76">
        <f>ROUND(G93*tab!$D$66,2)</f>
        <v>0</v>
      </c>
      <c r="N93" s="76">
        <f>ROUND(H93*tab!$D$66,2)</f>
        <v>0</v>
      </c>
      <c r="O93" s="76">
        <f>ROUND(I93*tab!$D$66,2)</f>
        <v>0</v>
      </c>
      <c r="P93" s="76">
        <f>ROUND(J93*tab!$D$66,2)</f>
        <v>0</v>
      </c>
      <c r="Q93" s="76">
        <f>ROUND(K93*tab!$D$66,2)</f>
        <v>0</v>
      </c>
      <c r="R93" s="79"/>
      <c r="S93" s="179">
        <v>0</v>
      </c>
      <c r="T93" s="138">
        <f t="shared" ref="T93:W112" si="13">S93</f>
        <v>0</v>
      </c>
      <c r="U93" s="138">
        <f t="shared" si="13"/>
        <v>0</v>
      </c>
      <c r="V93" s="138">
        <f t="shared" si="13"/>
        <v>0</v>
      </c>
      <c r="W93" s="138">
        <f t="shared" si="13"/>
        <v>0</v>
      </c>
      <c r="X93" s="79"/>
      <c r="Y93" s="76">
        <f>+G93*tab!$D$69</f>
        <v>0</v>
      </c>
      <c r="Z93" s="76">
        <f>+H93*tab!$E$69</f>
        <v>0</v>
      </c>
      <c r="AA93" s="76">
        <f>+I93*tab!$E$69</f>
        <v>0</v>
      </c>
      <c r="AB93" s="76">
        <f>+J93*tab!$E$69</f>
        <v>0</v>
      </c>
      <c r="AC93" s="76">
        <f>+K93*tab!$E$69</f>
        <v>0</v>
      </c>
      <c r="AD93" s="79"/>
      <c r="AE93" s="75">
        <v>0</v>
      </c>
      <c r="AF93" s="179">
        <f t="shared" si="12"/>
        <v>0</v>
      </c>
      <c r="AG93" s="138">
        <f t="shared" ref="AG93:AI112" si="14">AF93</f>
        <v>0</v>
      </c>
      <c r="AH93" s="138">
        <f t="shared" si="14"/>
        <v>0</v>
      </c>
      <c r="AI93" s="138">
        <f t="shared" si="14"/>
        <v>0</v>
      </c>
      <c r="AJ93" s="100"/>
      <c r="AK93" s="151"/>
    </row>
    <row r="94" spans="2:37" s="131" customFormat="1" x14ac:dyDescent="0.2">
      <c r="B94" s="150"/>
      <c r="C94" s="171"/>
      <c r="D94" s="58">
        <v>82</v>
      </c>
      <c r="E94" s="392" t="str">
        <f>+'bas LO'!E94</f>
        <v>school 82</v>
      </c>
      <c r="F94" s="392" t="str">
        <f>+'bas LO'!F94</f>
        <v>11AA</v>
      </c>
      <c r="G94" s="393">
        <f>+'bas LO'!G94</f>
        <v>0</v>
      </c>
      <c r="H94" s="393">
        <f>+'bas LO'!H94</f>
        <v>0</v>
      </c>
      <c r="I94" s="393">
        <f>+'bas LO'!I94</f>
        <v>0</v>
      </c>
      <c r="J94" s="393">
        <f>+'bas LO'!J94</f>
        <v>0</v>
      </c>
      <c r="K94" s="393">
        <f>+'bas LO'!K94</f>
        <v>0</v>
      </c>
      <c r="L94" s="79"/>
      <c r="M94" s="76">
        <f>ROUND(G94*tab!$D$66,2)</f>
        <v>0</v>
      </c>
      <c r="N94" s="76">
        <f>ROUND(H94*tab!$D$66,2)</f>
        <v>0</v>
      </c>
      <c r="O94" s="76">
        <f>ROUND(I94*tab!$D$66,2)</f>
        <v>0</v>
      </c>
      <c r="P94" s="76">
        <f>ROUND(J94*tab!$D$66,2)</f>
        <v>0</v>
      </c>
      <c r="Q94" s="76">
        <f>ROUND(K94*tab!$D$66,2)</f>
        <v>0</v>
      </c>
      <c r="R94" s="79"/>
      <c r="S94" s="179">
        <v>0</v>
      </c>
      <c r="T94" s="138">
        <f t="shared" si="13"/>
        <v>0</v>
      </c>
      <c r="U94" s="138">
        <f t="shared" si="13"/>
        <v>0</v>
      </c>
      <c r="V94" s="138">
        <f t="shared" si="13"/>
        <v>0</v>
      </c>
      <c r="W94" s="138">
        <f t="shared" si="13"/>
        <v>0</v>
      </c>
      <c r="X94" s="79"/>
      <c r="Y94" s="76">
        <f>+G94*tab!$D$69</f>
        <v>0</v>
      </c>
      <c r="Z94" s="76">
        <f>+H94*tab!$E$69</f>
        <v>0</v>
      </c>
      <c r="AA94" s="76">
        <f>+I94*tab!$E$69</f>
        <v>0</v>
      </c>
      <c r="AB94" s="76">
        <f>+J94*tab!$E$69</f>
        <v>0</v>
      </c>
      <c r="AC94" s="76">
        <f>+K94*tab!$E$69</f>
        <v>0</v>
      </c>
      <c r="AD94" s="79"/>
      <c r="AE94" s="75">
        <v>0</v>
      </c>
      <c r="AF94" s="179">
        <f t="shared" si="12"/>
        <v>0</v>
      </c>
      <c r="AG94" s="138">
        <f t="shared" si="14"/>
        <v>0</v>
      </c>
      <c r="AH94" s="138">
        <f t="shared" si="14"/>
        <v>0</v>
      </c>
      <c r="AI94" s="138">
        <f t="shared" si="14"/>
        <v>0</v>
      </c>
      <c r="AJ94" s="100"/>
      <c r="AK94" s="151"/>
    </row>
    <row r="95" spans="2:37" s="131" customFormat="1" x14ac:dyDescent="0.2">
      <c r="B95" s="150"/>
      <c r="C95" s="171"/>
      <c r="D95" s="58">
        <v>83</v>
      </c>
      <c r="E95" s="392" t="str">
        <f>+'bas LO'!E95</f>
        <v>school 83</v>
      </c>
      <c r="F95" s="392" t="str">
        <f>+'bas LO'!F95</f>
        <v>11AA</v>
      </c>
      <c r="G95" s="393">
        <f>+'bas LO'!G95</f>
        <v>0</v>
      </c>
      <c r="H95" s="393">
        <f>+'bas LO'!H95</f>
        <v>0</v>
      </c>
      <c r="I95" s="393">
        <f>+'bas LO'!I95</f>
        <v>0</v>
      </c>
      <c r="J95" s="393">
        <f>+'bas LO'!J95</f>
        <v>0</v>
      </c>
      <c r="K95" s="393">
        <f>+'bas LO'!K95</f>
        <v>0</v>
      </c>
      <c r="L95" s="79"/>
      <c r="M95" s="76">
        <f>ROUND(G95*tab!$D$66,2)</f>
        <v>0</v>
      </c>
      <c r="N95" s="76">
        <f>ROUND(H95*tab!$D$66,2)</f>
        <v>0</v>
      </c>
      <c r="O95" s="76">
        <f>ROUND(I95*tab!$D$66,2)</f>
        <v>0</v>
      </c>
      <c r="P95" s="76">
        <f>ROUND(J95*tab!$D$66,2)</f>
        <v>0</v>
      </c>
      <c r="Q95" s="76">
        <f>ROUND(K95*tab!$D$66,2)</f>
        <v>0</v>
      </c>
      <c r="R95" s="79"/>
      <c r="S95" s="179">
        <v>0</v>
      </c>
      <c r="T95" s="138">
        <f t="shared" si="13"/>
        <v>0</v>
      </c>
      <c r="U95" s="138">
        <f t="shared" si="13"/>
        <v>0</v>
      </c>
      <c r="V95" s="138">
        <f t="shared" si="13"/>
        <v>0</v>
      </c>
      <c r="W95" s="138">
        <f t="shared" si="13"/>
        <v>0</v>
      </c>
      <c r="X95" s="79"/>
      <c r="Y95" s="76">
        <f>+G95*tab!$D$69</f>
        <v>0</v>
      </c>
      <c r="Z95" s="76">
        <f>+H95*tab!$E$69</f>
        <v>0</v>
      </c>
      <c r="AA95" s="76">
        <f>+I95*tab!$E$69</f>
        <v>0</v>
      </c>
      <c r="AB95" s="76">
        <f>+J95*tab!$E$69</f>
        <v>0</v>
      </c>
      <c r="AC95" s="76">
        <f>+K95*tab!$E$69</f>
        <v>0</v>
      </c>
      <c r="AD95" s="79"/>
      <c r="AE95" s="75">
        <v>0</v>
      </c>
      <c r="AF95" s="179">
        <f t="shared" si="12"/>
        <v>0</v>
      </c>
      <c r="AG95" s="138">
        <f t="shared" si="14"/>
        <v>0</v>
      </c>
      <c r="AH95" s="138">
        <f t="shared" si="14"/>
        <v>0</v>
      </c>
      <c r="AI95" s="138">
        <f t="shared" si="14"/>
        <v>0</v>
      </c>
      <c r="AJ95" s="100"/>
      <c r="AK95" s="151"/>
    </row>
    <row r="96" spans="2:37" s="131" customFormat="1" x14ac:dyDescent="0.2">
      <c r="B96" s="150"/>
      <c r="C96" s="171"/>
      <c r="D96" s="58">
        <v>84</v>
      </c>
      <c r="E96" s="392" t="str">
        <f>+'bas LO'!E96</f>
        <v>school 84</v>
      </c>
      <c r="F96" s="392" t="str">
        <f>+'bas LO'!F96</f>
        <v>11AA</v>
      </c>
      <c r="G96" s="393">
        <f>+'bas LO'!G96</f>
        <v>0</v>
      </c>
      <c r="H96" s="393">
        <f>+'bas LO'!H96</f>
        <v>0</v>
      </c>
      <c r="I96" s="393">
        <f>+'bas LO'!I96</f>
        <v>0</v>
      </c>
      <c r="J96" s="393">
        <f>+'bas LO'!J96</f>
        <v>0</v>
      </c>
      <c r="K96" s="393">
        <f>+'bas LO'!K96</f>
        <v>0</v>
      </c>
      <c r="L96" s="79"/>
      <c r="M96" s="76">
        <f>ROUND(G96*tab!$D$66,2)</f>
        <v>0</v>
      </c>
      <c r="N96" s="76">
        <f>ROUND(H96*tab!$D$66,2)</f>
        <v>0</v>
      </c>
      <c r="O96" s="76">
        <f>ROUND(I96*tab!$D$66,2)</f>
        <v>0</v>
      </c>
      <c r="P96" s="76">
        <f>ROUND(J96*tab!$D$66,2)</f>
        <v>0</v>
      </c>
      <c r="Q96" s="76">
        <f>ROUND(K96*tab!$D$66,2)</f>
        <v>0</v>
      </c>
      <c r="R96" s="79"/>
      <c r="S96" s="179">
        <v>0</v>
      </c>
      <c r="T96" s="138">
        <f t="shared" si="13"/>
        <v>0</v>
      </c>
      <c r="U96" s="138">
        <f t="shared" si="13"/>
        <v>0</v>
      </c>
      <c r="V96" s="138">
        <f t="shared" si="13"/>
        <v>0</v>
      </c>
      <c r="W96" s="138">
        <f t="shared" si="13"/>
        <v>0</v>
      </c>
      <c r="X96" s="79"/>
      <c r="Y96" s="76">
        <f>+G96*tab!$D$69</f>
        <v>0</v>
      </c>
      <c r="Z96" s="76">
        <f>+H96*tab!$E$69</f>
        <v>0</v>
      </c>
      <c r="AA96" s="76">
        <f>+I96*tab!$E$69</f>
        <v>0</v>
      </c>
      <c r="AB96" s="76">
        <f>+J96*tab!$E$69</f>
        <v>0</v>
      </c>
      <c r="AC96" s="76">
        <f>+K96*tab!$E$69</f>
        <v>0</v>
      </c>
      <c r="AD96" s="79"/>
      <c r="AE96" s="75">
        <v>0</v>
      </c>
      <c r="AF96" s="179">
        <f t="shared" si="12"/>
        <v>0</v>
      </c>
      <c r="AG96" s="138">
        <f t="shared" si="14"/>
        <v>0</v>
      </c>
      <c r="AH96" s="138">
        <f t="shared" si="14"/>
        <v>0</v>
      </c>
      <c r="AI96" s="138">
        <f t="shared" si="14"/>
        <v>0</v>
      </c>
      <c r="AJ96" s="100"/>
      <c r="AK96" s="151"/>
    </row>
    <row r="97" spans="2:37" s="131" customFormat="1" x14ac:dyDescent="0.2">
      <c r="B97" s="150"/>
      <c r="C97" s="171"/>
      <c r="D97" s="58">
        <v>85</v>
      </c>
      <c r="E97" s="392" t="str">
        <f>+'bas LO'!E97</f>
        <v>school 85</v>
      </c>
      <c r="F97" s="392" t="str">
        <f>+'bas LO'!F97</f>
        <v>11AA</v>
      </c>
      <c r="G97" s="393">
        <f>+'bas LO'!G97</f>
        <v>0</v>
      </c>
      <c r="H97" s="393">
        <f>+'bas LO'!H97</f>
        <v>0</v>
      </c>
      <c r="I97" s="393">
        <f>+'bas LO'!I97</f>
        <v>0</v>
      </c>
      <c r="J97" s="393">
        <f>+'bas LO'!J97</f>
        <v>0</v>
      </c>
      <c r="K97" s="393">
        <f>+'bas LO'!K97</f>
        <v>0</v>
      </c>
      <c r="L97" s="79"/>
      <c r="M97" s="76">
        <f>ROUND(G97*tab!$D$66,2)</f>
        <v>0</v>
      </c>
      <c r="N97" s="76">
        <f>ROUND(H97*tab!$D$66,2)</f>
        <v>0</v>
      </c>
      <c r="O97" s="76">
        <f>ROUND(I97*tab!$D$66,2)</f>
        <v>0</v>
      </c>
      <c r="P97" s="76">
        <f>ROUND(J97*tab!$D$66,2)</f>
        <v>0</v>
      </c>
      <c r="Q97" s="76">
        <f>ROUND(K97*tab!$D$66,2)</f>
        <v>0</v>
      </c>
      <c r="R97" s="79"/>
      <c r="S97" s="179">
        <v>0</v>
      </c>
      <c r="T97" s="138">
        <f t="shared" si="13"/>
        <v>0</v>
      </c>
      <c r="U97" s="138">
        <f t="shared" si="13"/>
        <v>0</v>
      </c>
      <c r="V97" s="138">
        <f t="shared" si="13"/>
        <v>0</v>
      </c>
      <c r="W97" s="138">
        <f t="shared" si="13"/>
        <v>0</v>
      </c>
      <c r="X97" s="79"/>
      <c r="Y97" s="76">
        <f>+G97*tab!$D$69</f>
        <v>0</v>
      </c>
      <c r="Z97" s="76">
        <f>+H97*tab!$E$69</f>
        <v>0</v>
      </c>
      <c r="AA97" s="76">
        <f>+I97*tab!$E$69</f>
        <v>0</v>
      </c>
      <c r="AB97" s="76">
        <f>+J97*tab!$E$69</f>
        <v>0</v>
      </c>
      <c r="AC97" s="76">
        <f>+K97*tab!$E$69</f>
        <v>0</v>
      </c>
      <c r="AD97" s="79"/>
      <c r="AE97" s="75">
        <v>0</v>
      </c>
      <c r="AF97" s="179">
        <f t="shared" si="12"/>
        <v>0</v>
      </c>
      <c r="AG97" s="138">
        <f t="shared" si="14"/>
        <v>0</v>
      </c>
      <c r="AH97" s="138">
        <f t="shared" si="14"/>
        <v>0</v>
      </c>
      <c r="AI97" s="138">
        <f t="shared" si="14"/>
        <v>0</v>
      </c>
      <c r="AJ97" s="100"/>
      <c r="AK97" s="151"/>
    </row>
    <row r="98" spans="2:37" s="131" customFormat="1" x14ac:dyDescent="0.2">
      <c r="B98" s="150"/>
      <c r="C98" s="171"/>
      <c r="D98" s="58">
        <v>86</v>
      </c>
      <c r="E98" s="392" t="str">
        <f>+'bas LO'!E98</f>
        <v>school 86</v>
      </c>
      <c r="F98" s="392" t="str">
        <f>+'bas LO'!F98</f>
        <v>11AA</v>
      </c>
      <c r="G98" s="393">
        <f>+'bas LO'!G98</f>
        <v>0</v>
      </c>
      <c r="H98" s="393">
        <f>+'bas LO'!H98</f>
        <v>0</v>
      </c>
      <c r="I98" s="393">
        <f>+'bas LO'!I98</f>
        <v>0</v>
      </c>
      <c r="J98" s="393">
        <f>+'bas LO'!J98</f>
        <v>0</v>
      </c>
      <c r="K98" s="393">
        <f>+'bas LO'!K98</f>
        <v>0</v>
      </c>
      <c r="L98" s="79"/>
      <c r="M98" s="76">
        <f>ROUND(G98*tab!$D$66,2)</f>
        <v>0</v>
      </c>
      <c r="N98" s="76">
        <f>ROUND(H98*tab!$D$66,2)</f>
        <v>0</v>
      </c>
      <c r="O98" s="76">
        <f>ROUND(I98*tab!$D$66,2)</f>
        <v>0</v>
      </c>
      <c r="P98" s="76">
        <f>ROUND(J98*tab!$D$66,2)</f>
        <v>0</v>
      </c>
      <c r="Q98" s="76">
        <f>ROUND(K98*tab!$D$66,2)</f>
        <v>0</v>
      </c>
      <c r="R98" s="79"/>
      <c r="S98" s="179">
        <v>0</v>
      </c>
      <c r="T98" s="138">
        <f t="shared" si="13"/>
        <v>0</v>
      </c>
      <c r="U98" s="138">
        <f t="shared" si="13"/>
        <v>0</v>
      </c>
      <c r="V98" s="138">
        <f t="shared" si="13"/>
        <v>0</v>
      </c>
      <c r="W98" s="138">
        <f t="shared" si="13"/>
        <v>0</v>
      </c>
      <c r="X98" s="79"/>
      <c r="Y98" s="76">
        <f>+G98*tab!$D$69</f>
        <v>0</v>
      </c>
      <c r="Z98" s="76">
        <f>+H98*tab!$E$69</f>
        <v>0</v>
      </c>
      <c r="AA98" s="76">
        <f>+I98*tab!$E$69</f>
        <v>0</v>
      </c>
      <c r="AB98" s="76">
        <f>+J98*tab!$E$69</f>
        <v>0</v>
      </c>
      <c r="AC98" s="76">
        <f>+K98*tab!$E$69</f>
        <v>0</v>
      </c>
      <c r="AD98" s="79"/>
      <c r="AE98" s="75">
        <v>0</v>
      </c>
      <c r="AF98" s="179">
        <f t="shared" si="12"/>
        <v>0</v>
      </c>
      <c r="AG98" s="138">
        <f t="shared" si="14"/>
        <v>0</v>
      </c>
      <c r="AH98" s="138">
        <f t="shared" si="14"/>
        <v>0</v>
      </c>
      <c r="AI98" s="138">
        <f t="shared" si="14"/>
        <v>0</v>
      </c>
      <c r="AJ98" s="100"/>
      <c r="AK98" s="151"/>
    </row>
    <row r="99" spans="2:37" s="131" customFormat="1" x14ac:dyDescent="0.2">
      <c r="B99" s="150"/>
      <c r="C99" s="171"/>
      <c r="D99" s="58">
        <v>87</v>
      </c>
      <c r="E99" s="392" t="str">
        <f>+'bas LO'!E99</f>
        <v>school 87</v>
      </c>
      <c r="F99" s="392" t="str">
        <f>+'bas LO'!F99</f>
        <v>11AA</v>
      </c>
      <c r="G99" s="393">
        <f>+'bas LO'!G99</f>
        <v>0</v>
      </c>
      <c r="H99" s="393">
        <f>+'bas LO'!H99</f>
        <v>0</v>
      </c>
      <c r="I99" s="393">
        <f>+'bas LO'!I99</f>
        <v>0</v>
      </c>
      <c r="J99" s="393">
        <f>+'bas LO'!J99</f>
        <v>0</v>
      </c>
      <c r="K99" s="393">
        <f>+'bas LO'!K99</f>
        <v>0</v>
      </c>
      <c r="L99" s="79"/>
      <c r="M99" s="76">
        <f>ROUND(G99*tab!$D$66,2)</f>
        <v>0</v>
      </c>
      <c r="N99" s="76">
        <f>ROUND(H99*tab!$D$66,2)</f>
        <v>0</v>
      </c>
      <c r="O99" s="76">
        <f>ROUND(I99*tab!$D$66,2)</f>
        <v>0</v>
      </c>
      <c r="P99" s="76">
        <f>ROUND(J99*tab!$D$66,2)</f>
        <v>0</v>
      </c>
      <c r="Q99" s="76">
        <f>ROUND(K99*tab!$D$66,2)</f>
        <v>0</v>
      </c>
      <c r="R99" s="79"/>
      <c r="S99" s="179">
        <v>0</v>
      </c>
      <c r="T99" s="138">
        <f t="shared" si="13"/>
        <v>0</v>
      </c>
      <c r="U99" s="138">
        <f t="shared" si="13"/>
        <v>0</v>
      </c>
      <c r="V99" s="138">
        <f t="shared" si="13"/>
        <v>0</v>
      </c>
      <c r="W99" s="138">
        <f t="shared" si="13"/>
        <v>0</v>
      </c>
      <c r="X99" s="79"/>
      <c r="Y99" s="76">
        <f>+G99*tab!$D$69</f>
        <v>0</v>
      </c>
      <c r="Z99" s="76">
        <f>+H99*tab!$E$69</f>
        <v>0</v>
      </c>
      <c r="AA99" s="76">
        <f>+I99*tab!$E$69</f>
        <v>0</v>
      </c>
      <c r="AB99" s="76">
        <f>+J99*tab!$E$69</f>
        <v>0</v>
      </c>
      <c r="AC99" s="76">
        <f>+K99*tab!$E$69</f>
        <v>0</v>
      </c>
      <c r="AD99" s="79"/>
      <c r="AE99" s="75">
        <v>0</v>
      </c>
      <c r="AF99" s="179">
        <f t="shared" si="12"/>
        <v>0</v>
      </c>
      <c r="AG99" s="138">
        <f t="shared" si="14"/>
        <v>0</v>
      </c>
      <c r="AH99" s="138">
        <f t="shared" si="14"/>
        <v>0</v>
      </c>
      <c r="AI99" s="138">
        <f t="shared" si="14"/>
        <v>0</v>
      </c>
      <c r="AJ99" s="100"/>
      <c r="AK99" s="151"/>
    </row>
    <row r="100" spans="2:37" s="131" customFormat="1" x14ac:dyDescent="0.2">
      <c r="B100" s="150"/>
      <c r="C100" s="171"/>
      <c r="D100" s="58">
        <v>88</v>
      </c>
      <c r="E100" s="392" t="str">
        <f>+'bas LO'!E100</f>
        <v>school 88</v>
      </c>
      <c r="F100" s="392" t="str">
        <f>+'bas LO'!F100</f>
        <v>11AA</v>
      </c>
      <c r="G100" s="393">
        <f>+'bas LO'!G100</f>
        <v>0</v>
      </c>
      <c r="H100" s="393">
        <f>+'bas LO'!H100</f>
        <v>0</v>
      </c>
      <c r="I100" s="393">
        <f>+'bas LO'!I100</f>
        <v>0</v>
      </c>
      <c r="J100" s="393">
        <f>+'bas LO'!J100</f>
        <v>0</v>
      </c>
      <c r="K100" s="393">
        <f>+'bas LO'!K100</f>
        <v>0</v>
      </c>
      <c r="L100" s="79"/>
      <c r="M100" s="76">
        <f>ROUND(G100*tab!$D$66,2)</f>
        <v>0</v>
      </c>
      <c r="N100" s="76">
        <f>ROUND(H100*tab!$D$66,2)</f>
        <v>0</v>
      </c>
      <c r="O100" s="76">
        <f>ROUND(I100*tab!$D$66,2)</f>
        <v>0</v>
      </c>
      <c r="P100" s="76">
        <f>ROUND(J100*tab!$D$66,2)</f>
        <v>0</v>
      </c>
      <c r="Q100" s="76">
        <f>ROUND(K100*tab!$D$66,2)</f>
        <v>0</v>
      </c>
      <c r="R100" s="79"/>
      <c r="S100" s="179">
        <v>0</v>
      </c>
      <c r="T100" s="138">
        <f t="shared" si="13"/>
        <v>0</v>
      </c>
      <c r="U100" s="138">
        <f t="shared" si="13"/>
        <v>0</v>
      </c>
      <c r="V100" s="138">
        <f t="shared" si="13"/>
        <v>0</v>
      </c>
      <c r="W100" s="138">
        <f t="shared" si="13"/>
        <v>0</v>
      </c>
      <c r="X100" s="79"/>
      <c r="Y100" s="76">
        <f>+G100*tab!$D$69</f>
        <v>0</v>
      </c>
      <c r="Z100" s="76">
        <f>+H100*tab!$E$69</f>
        <v>0</v>
      </c>
      <c r="AA100" s="76">
        <f>+I100*tab!$E$69</f>
        <v>0</v>
      </c>
      <c r="AB100" s="76">
        <f>+J100*tab!$E$69</f>
        <v>0</v>
      </c>
      <c r="AC100" s="76">
        <f>+K100*tab!$E$69</f>
        <v>0</v>
      </c>
      <c r="AD100" s="79"/>
      <c r="AE100" s="75">
        <v>0</v>
      </c>
      <c r="AF100" s="179">
        <f t="shared" si="12"/>
        <v>0</v>
      </c>
      <c r="AG100" s="138">
        <f t="shared" si="14"/>
        <v>0</v>
      </c>
      <c r="AH100" s="138">
        <f t="shared" si="14"/>
        <v>0</v>
      </c>
      <c r="AI100" s="138">
        <f t="shared" si="14"/>
        <v>0</v>
      </c>
      <c r="AJ100" s="100"/>
      <c r="AK100" s="151"/>
    </row>
    <row r="101" spans="2:37" s="131" customFormat="1" x14ac:dyDescent="0.2">
      <c r="B101" s="150"/>
      <c r="C101" s="171"/>
      <c r="D101" s="58">
        <v>89</v>
      </c>
      <c r="E101" s="392" t="str">
        <f>+'bas LO'!E101</f>
        <v>school 89</v>
      </c>
      <c r="F101" s="392" t="str">
        <f>+'bas LO'!F101</f>
        <v>11AA</v>
      </c>
      <c r="G101" s="393">
        <f>+'bas LO'!G101</f>
        <v>0</v>
      </c>
      <c r="H101" s="393">
        <f>+'bas LO'!H101</f>
        <v>0</v>
      </c>
      <c r="I101" s="393">
        <f>+'bas LO'!I101</f>
        <v>0</v>
      </c>
      <c r="J101" s="393">
        <f>+'bas LO'!J101</f>
        <v>0</v>
      </c>
      <c r="K101" s="393">
        <f>+'bas LO'!K101</f>
        <v>0</v>
      </c>
      <c r="L101" s="79"/>
      <c r="M101" s="76">
        <f>ROUND(G101*tab!$D$66,2)</f>
        <v>0</v>
      </c>
      <c r="N101" s="76">
        <f>ROUND(H101*tab!$D$66,2)</f>
        <v>0</v>
      </c>
      <c r="O101" s="76">
        <f>ROUND(I101*tab!$D$66,2)</f>
        <v>0</v>
      </c>
      <c r="P101" s="76">
        <f>ROUND(J101*tab!$D$66,2)</f>
        <v>0</v>
      </c>
      <c r="Q101" s="76">
        <f>ROUND(K101*tab!$D$66,2)</f>
        <v>0</v>
      </c>
      <c r="R101" s="79"/>
      <c r="S101" s="179">
        <v>0</v>
      </c>
      <c r="T101" s="138">
        <f t="shared" si="13"/>
        <v>0</v>
      </c>
      <c r="U101" s="138">
        <f t="shared" si="13"/>
        <v>0</v>
      </c>
      <c r="V101" s="138">
        <f t="shared" si="13"/>
        <v>0</v>
      </c>
      <c r="W101" s="138">
        <f t="shared" si="13"/>
        <v>0</v>
      </c>
      <c r="X101" s="79"/>
      <c r="Y101" s="76">
        <f>+G101*tab!$D$69</f>
        <v>0</v>
      </c>
      <c r="Z101" s="76">
        <f>+H101*tab!$E$69</f>
        <v>0</v>
      </c>
      <c r="AA101" s="76">
        <f>+I101*tab!$E$69</f>
        <v>0</v>
      </c>
      <c r="AB101" s="76">
        <f>+J101*tab!$E$69</f>
        <v>0</v>
      </c>
      <c r="AC101" s="76">
        <f>+K101*tab!$E$69</f>
        <v>0</v>
      </c>
      <c r="AD101" s="79"/>
      <c r="AE101" s="75">
        <v>0</v>
      </c>
      <c r="AF101" s="179">
        <f t="shared" si="12"/>
        <v>0</v>
      </c>
      <c r="AG101" s="138">
        <f t="shared" si="14"/>
        <v>0</v>
      </c>
      <c r="AH101" s="138">
        <f t="shared" si="14"/>
        <v>0</v>
      </c>
      <c r="AI101" s="138">
        <f t="shared" si="14"/>
        <v>0</v>
      </c>
      <c r="AJ101" s="100"/>
      <c r="AK101" s="151"/>
    </row>
    <row r="102" spans="2:37" s="131" customFormat="1" x14ac:dyDescent="0.2">
      <c r="B102" s="150"/>
      <c r="C102" s="171"/>
      <c r="D102" s="58">
        <v>90</v>
      </c>
      <c r="E102" s="392" t="str">
        <f>+'bas LO'!E102</f>
        <v>school 90</v>
      </c>
      <c r="F102" s="392" t="str">
        <f>+'bas LO'!F102</f>
        <v>11AA</v>
      </c>
      <c r="G102" s="393">
        <f>+'bas LO'!G102</f>
        <v>0</v>
      </c>
      <c r="H102" s="393">
        <f>+'bas LO'!H102</f>
        <v>0</v>
      </c>
      <c r="I102" s="393">
        <f>+'bas LO'!I102</f>
        <v>0</v>
      </c>
      <c r="J102" s="393">
        <f>+'bas LO'!J102</f>
        <v>0</v>
      </c>
      <c r="K102" s="393">
        <f>+'bas LO'!K102</f>
        <v>0</v>
      </c>
      <c r="L102" s="79"/>
      <c r="M102" s="76">
        <f>ROUND(G102*tab!$D$66,2)</f>
        <v>0</v>
      </c>
      <c r="N102" s="76">
        <f>ROUND(H102*tab!$D$66,2)</f>
        <v>0</v>
      </c>
      <c r="O102" s="76">
        <f>ROUND(I102*tab!$D$66,2)</f>
        <v>0</v>
      </c>
      <c r="P102" s="76">
        <f>ROUND(J102*tab!$D$66,2)</f>
        <v>0</v>
      </c>
      <c r="Q102" s="76">
        <f>ROUND(K102*tab!$D$66,2)</f>
        <v>0</v>
      </c>
      <c r="R102" s="79"/>
      <c r="S102" s="179">
        <v>0</v>
      </c>
      <c r="T102" s="138">
        <f t="shared" si="13"/>
        <v>0</v>
      </c>
      <c r="U102" s="138">
        <f t="shared" si="13"/>
        <v>0</v>
      </c>
      <c r="V102" s="138">
        <f t="shared" si="13"/>
        <v>0</v>
      </c>
      <c r="W102" s="138">
        <f t="shared" si="13"/>
        <v>0</v>
      </c>
      <c r="X102" s="79"/>
      <c r="Y102" s="76">
        <f>+G102*tab!$D$69</f>
        <v>0</v>
      </c>
      <c r="Z102" s="76">
        <f>+H102*tab!$E$69</f>
        <v>0</v>
      </c>
      <c r="AA102" s="76">
        <f>+I102*tab!$E$69</f>
        <v>0</v>
      </c>
      <c r="AB102" s="76">
        <f>+J102*tab!$E$69</f>
        <v>0</v>
      </c>
      <c r="AC102" s="76">
        <f>+K102*tab!$E$69</f>
        <v>0</v>
      </c>
      <c r="AD102" s="79"/>
      <c r="AE102" s="75">
        <v>0</v>
      </c>
      <c r="AF102" s="179">
        <f t="shared" si="12"/>
        <v>0</v>
      </c>
      <c r="AG102" s="138">
        <f t="shared" si="14"/>
        <v>0</v>
      </c>
      <c r="AH102" s="138">
        <f t="shared" si="14"/>
        <v>0</v>
      </c>
      <c r="AI102" s="138">
        <f t="shared" si="14"/>
        <v>0</v>
      </c>
      <c r="AJ102" s="100"/>
      <c r="AK102" s="151"/>
    </row>
    <row r="103" spans="2:37" s="131" customFormat="1" x14ac:dyDescent="0.2">
      <c r="B103" s="150"/>
      <c r="C103" s="171"/>
      <c r="D103" s="58">
        <v>91</v>
      </c>
      <c r="E103" s="392" t="str">
        <f>+'bas LO'!E103</f>
        <v>school 91</v>
      </c>
      <c r="F103" s="392" t="str">
        <f>+'bas LO'!F103</f>
        <v>11AA</v>
      </c>
      <c r="G103" s="393">
        <f>+'bas LO'!G103</f>
        <v>0</v>
      </c>
      <c r="H103" s="393">
        <f>+'bas LO'!H103</f>
        <v>0</v>
      </c>
      <c r="I103" s="393">
        <f>+'bas LO'!I103</f>
        <v>0</v>
      </c>
      <c r="J103" s="393">
        <f>+'bas LO'!J103</f>
        <v>0</v>
      </c>
      <c r="K103" s="393">
        <f>+'bas LO'!K103</f>
        <v>0</v>
      </c>
      <c r="L103" s="79"/>
      <c r="M103" s="76">
        <f>ROUND(G103*tab!$D$66,2)</f>
        <v>0</v>
      </c>
      <c r="N103" s="76">
        <f>ROUND(H103*tab!$D$66,2)</f>
        <v>0</v>
      </c>
      <c r="O103" s="76">
        <f>ROUND(I103*tab!$D$66,2)</f>
        <v>0</v>
      </c>
      <c r="P103" s="76">
        <f>ROUND(J103*tab!$D$66,2)</f>
        <v>0</v>
      </c>
      <c r="Q103" s="76">
        <f>ROUND(K103*tab!$D$66,2)</f>
        <v>0</v>
      </c>
      <c r="R103" s="79"/>
      <c r="S103" s="179">
        <v>0</v>
      </c>
      <c r="T103" s="138">
        <f t="shared" si="13"/>
        <v>0</v>
      </c>
      <c r="U103" s="138">
        <f t="shared" si="13"/>
        <v>0</v>
      </c>
      <c r="V103" s="138">
        <f t="shared" si="13"/>
        <v>0</v>
      </c>
      <c r="W103" s="138">
        <f t="shared" si="13"/>
        <v>0</v>
      </c>
      <c r="X103" s="79"/>
      <c r="Y103" s="76">
        <f>+G103*tab!$D$69</f>
        <v>0</v>
      </c>
      <c r="Z103" s="76">
        <f>+H103*tab!$E$69</f>
        <v>0</v>
      </c>
      <c r="AA103" s="76">
        <f>+I103*tab!$E$69</f>
        <v>0</v>
      </c>
      <c r="AB103" s="76">
        <f>+J103*tab!$E$69</f>
        <v>0</v>
      </c>
      <c r="AC103" s="76">
        <f>+K103*tab!$E$69</f>
        <v>0</v>
      </c>
      <c r="AD103" s="79"/>
      <c r="AE103" s="75">
        <v>0</v>
      </c>
      <c r="AF103" s="179">
        <f t="shared" si="12"/>
        <v>0</v>
      </c>
      <c r="AG103" s="138">
        <f t="shared" si="14"/>
        <v>0</v>
      </c>
      <c r="AH103" s="138">
        <f t="shared" si="14"/>
        <v>0</v>
      </c>
      <c r="AI103" s="138">
        <f t="shared" si="14"/>
        <v>0</v>
      </c>
      <c r="AJ103" s="100"/>
      <c r="AK103" s="151"/>
    </row>
    <row r="104" spans="2:37" s="131" customFormat="1" x14ac:dyDescent="0.2">
      <c r="B104" s="150"/>
      <c r="C104" s="171"/>
      <c r="D104" s="58">
        <v>92</v>
      </c>
      <c r="E104" s="392" t="str">
        <f>+'bas LO'!E104</f>
        <v>school 92</v>
      </c>
      <c r="F104" s="392" t="str">
        <f>+'bas LO'!F104</f>
        <v>11AA</v>
      </c>
      <c r="G104" s="393">
        <f>+'bas LO'!G104</f>
        <v>0</v>
      </c>
      <c r="H104" s="393">
        <f>+'bas LO'!H104</f>
        <v>0</v>
      </c>
      <c r="I104" s="393">
        <f>+'bas LO'!I104</f>
        <v>0</v>
      </c>
      <c r="J104" s="393">
        <f>+'bas LO'!J104</f>
        <v>0</v>
      </c>
      <c r="K104" s="393">
        <f>+'bas LO'!K104</f>
        <v>0</v>
      </c>
      <c r="L104" s="79"/>
      <c r="M104" s="76">
        <f>ROUND(G104*tab!$D$66,2)</f>
        <v>0</v>
      </c>
      <c r="N104" s="76">
        <f>ROUND(H104*tab!$D$66,2)</f>
        <v>0</v>
      </c>
      <c r="O104" s="76">
        <f>ROUND(I104*tab!$D$66,2)</f>
        <v>0</v>
      </c>
      <c r="P104" s="76">
        <f>ROUND(J104*tab!$D$66,2)</f>
        <v>0</v>
      </c>
      <c r="Q104" s="76">
        <f>ROUND(K104*tab!$D$66,2)</f>
        <v>0</v>
      </c>
      <c r="R104" s="79"/>
      <c r="S104" s="179">
        <v>0</v>
      </c>
      <c r="T104" s="138">
        <f t="shared" si="13"/>
        <v>0</v>
      </c>
      <c r="U104" s="138">
        <f t="shared" si="13"/>
        <v>0</v>
      </c>
      <c r="V104" s="138">
        <f t="shared" si="13"/>
        <v>0</v>
      </c>
      <c r="W104" s="138">
        <f t="shared" si="13"/>
        <v>0</v>
      </c>
      <c r="X104" s="79"/>
      <c r="Y104" s="76">
        <f>+G104*tab!$D$69</f>
        <v>0</v>
      </c>
      <c r="Z104" s="76">
        <f>+H104*tab!$E$69</f>
        <v>0</v>
      </c>
      <c r="AA104" s="76">
        <f>+I104*tab!$E$69</f>
        <v>0</v>
      </c>
      <c r="AB104" s="76">
        <f>+J104*tab!$E$69</f>
        <v>0</v>
      </c>
      <c r="AC104" s="76">
        <f>+K104*tab!$E$69</f>
        <v>0</v>
      </c>
      <c r="AD104" s="79"/>
      <c r="AE104" s="75">
        <v>0</v>
      </c>
      <c r="AF104" s="179">
        <f t="shared" si="12"/>
        <v>0</v>
      </c>
      <c r="AG104" s="138">
        <f t="shared" si="14"/>
        <v>0</v>
      </c>
      <c r="AH104" s="138">
        <f t="shared" si="14"/>
        <v>0</v>
      </c>
      <c r="AI104" s="138">
        <f t="shared" si="14"/>
        <v>0</v>
      </c>
      <c r="AJ104" s="100"/>
      <c r="AK104" s="151"/>
    </row>
    <row r="105" spans="2:37" s="131" customFormat="1" x14ac:dyDescent="0.2">
      <c r="B105" s="150"/>
      <c r="C105" s="171"/>
      <c r="D105" s="58">
        <v>93</v>
      </c>
      <c r="E105" s="392" t="str">
        <f>+'bas LO'!E105</f>
        <v>school 93</v>
      </c>
      <c r="F105" s="392" t="str">
        <f>+'bas LO'!F105</f>
        <v>11AA</v>
      </c>
      <c r="G105" s="393">
        <f>+'bas LO'!G105</f>
        <v>0</v>
      </c>
      <c r="H105" s="393">
        <f>+'bas LO'!H105</f>
        <v>0</v>
      </c>
      <c r="I105" s="393">
        <f>+'bas LO'!I105</f>
        <v>0</v>
      </c>
      <c r="J105" s="393">
        <f>+'bas LO'!J105</f>
        <v>0</v>
      </c>
      <c r="K105" s="393">
        <f>+'bas LO'!K105</f>
        <v>0</v>
      </c>
      <c r="L105" s="79"/>
      <c r="M105" s="76">
        <f>ROUND(G105*tab!$D$66,2)</f>
        <v>0</v>
      </c>
      <c r="N105" s="76">
        <f>ROUND(H105*tab!$D$66,2)</f>
        <v>0</v>
      </c>
      <c r="O105" s="76">
        <f>ROUND(I105*tab!$D$66,2)</f>
        <v>0</v>
      </c>
      <c r="P105" s="76">
        <f>ROUND(J105*tab!$D$66,2)</f>
        <v>0</v>
      </c>
      <c r="Q105" s="76">
        <f>ROUND(K105*tab!$D$66,2)</f>
        <v>0</v>
      </c>
      <c r="R105" s="79"/>
      <c r="S105" s="179">
        <v>0</v>
      </c>
      <c r="T105" s="138">
        <f t="shared" si="13"/>
        <v>0</v>
      </c>
      <c r="U105" s="138">
        <f t="shared" si="13"/>
        <v>0</v>
      </c>
      <c r="V105" s="138">
        <f t="shared" si="13"/>
        <v>0</v>
      </c>
      <c r="W105" s="138">
        <f t="shared" si="13"/>
        <v>0</v>
      </c>
      <c r="X105" s="79"/>
      <c r="Y105" s="76">
        <f>+G105*tab!$D$69</f>
        <v>0</v>
      </c>
      <c r="Z105" s="76">
        <f>+H105*tab!$E$69</f>
        <v>0</v>
      </c>
      <c r="AA105" s="76">
        <f>+I105*tab!$E$69</f>
        <v>0</v>
      </c>
      <c r="AB105" s="76">
        <f>+J105*tab!$E$69</f>
        <v>0</v>
      </c>
      <c r="AC105" s="76">
        <f>+K105*tab!$E$69</f>
        <v>0</v>
      </c>
      <c r="AD105" s="79"/>
      <c r="AE105" s="75">
        <v>0</v>
      </c>
      <c r="AF105" s="179">
        <f t="shared" si="12"/>
        <v>0</v>
      </c>
      <c r="AG105" s="138">
        <f t="shared" si="14"/>
        <v>0</v>
      </c>
      <c r="AH105" s="138">
        <f t="shared" si="14"/>
        <v>0</v>
      </c>
      <c r="AI105" s="138">
        <f t="shared" si="14"/>
        <v>0</v>
      </c>
      <c r="AJ105" s="100"/>
      <c r="AK105" s="151"/>
    </row>
    <row r="106" spans="2:37" s="131" customFormat="1" x14ac:dyDescent="0.2">
      <c r="B106" s="150"/>
      <c r="C106" s="171"/>
      <c r="D106" s="58">
        <v>94</v>
      </c>
      <c r="E106" s="392" t="str">
        <f>+'bas LO'!E106</f>
        <v>school 94</v>
      </c>
      <c r="F106" s="392" t="str">
        <f>+'bas LO'!F106</f>
        <v>11AA</v>
      </c>
      <c r="G106" s="393">
        <f>+'bas LO'!G106</f>
        <v>0</v>
      </c>
      <c r="H106" s="393">
        <f>+'bas LO'!H106</f>
        <v>0</v>
      </c>
      <c r="I106" s="393">
        <f>+'bas LO'!I106</f>
        <v>0</v>
      </c>
      <c r="J106" s="393">
        <f>+'bas LO'!J106</f>
        <v>0</v>
      </c>
      <c r="K106" s="393">
        <f>+'bas LO'!K106</f>
        <v>0</v>
      </c>
      <c r="L106" s="79"/>
      <c r="M106" s="76">
        <f>ROUND(G106*tab!$D$66,2)</f>
        <v>0</v>
      </c>
      <c r="N106" s="76">
        <f>ROUND(H106*tab!$D$66,2)</f>
        <v>0</v>
      </c>
      <c r="O106" s="76">
        <f>ROUND(I106*tab!$D$66,2)</f>
        <v>0</v>
      </c>
      <c r="P106" s="76">
        <f>ROUND(J106*tab!$D$66,2)</f>
        <v>0</v>
      </c>
      <c r="Q106" s="76">
        <f>ROUND(K106*tab!$D$66,2)</f>
        <v>0</v>
      </c>
      <c r="R106" s="79"/>
      <c r="S106" s="179">
        <v>0</v>
      </c>
      <c r="T106" s="138">
        <f t="shared" si="13"/>
        <v>0</v>
      </c>
      <c r="U106" s="138">
        <f t="shared" si="13"/>
        <v>0</v>
      </c>
      <c r="V106" s="138">
        <f t="shared" si="13"/>
        <v>0</v>
      </c>
      <c r="W106" s="138">
        <f t="shared" si="13"/>
        <v>0</v>
      </c>
      <c r="X106" s="79"/>
      <c r="Y106" s="76">
        <f>+G106*tab!$D$69</f>
        <v>0</v>
      </c>
      <c r="Z106" s="76">
        <f>+H106*tab!$E$69</f>
        <v>0</v>
      </c>
      <c r="AA106" s="76">
        <f>+I106*tab!$E$69</f>
        <v>0</v>
      </c>
      <c r="AB106" s="76">
        <f>+J106*tab!$E$69</f>
        <v>0</v>
      </c>
      <c r="AC106" s="76">
        <f>+K106*tab!$E$69</f>
        <v>0</v>
      </c>
      <c r="AD106" s="79"/>
      <c r="AE106" s="75">
        <v>0</v>
      </c>
      <c r="AF106" s="179">
        <f t="shared" si="12"/>
        <v>0</v>
      </c>
      <c r="AG106" s="138">
        <f t="shared" si="14"/>
        <v>0</v>
      </c>
      <c r="AH106" s="138">
        <f t="shared" si="14"/>
        <v>0</v>
      </c>
      <c r="AI106" s="138">
        <f t="shared" si="14"/>
        <v>0</v>
      </c>
      <c r="AJ106" s="100"/>
      <c r="AK106" s="151"/>
    </row>
    <row r="107" spans="2:37" s="131" customFormat="1" x14ac:dyDescent="0.2">
      <c r="B107" s="150"/>
      <c r="C107" s="171"/>
      <c r="D107" s="58">
        <v>95</v>
      </c>
      <c r="E107" s="392" t="str">
        <f>+'bas LO'!E107</f>
        <v>school 95</v>
      </c>
      <c r="F107" s="392" t="str">
        <f>+'bas LO'!F107</f>
        <v>11AA</v>
      </c>
      <c r="G107" s="393">
        <f>+'bas LO'!G107</f>
        <v>0</v>
      </c>
      <c r="H107" s="393">
        <f>+'bas LO'!H107</f>
        <v>0</v>
      </c>
      <c r="I107" s="393">
        <f>+'bas LO'!I107</f>
        <v>0</v>
      </c>
      <c r="J107" s="393">
        <f>+'bas LO'!J107</f>
        <v>0</v>
      </c>
      <c r="K107" s="393">
        <f>+'bas LO'!K107</f>
        <v>0</v>
      </c>
      <c r="L107" s="79"/>
      <c r="M107" s="76">
        <f>ROUND(G107*tab!$D$66,2)</f>
        <v>0</v>
      </c>
      <c r="N107" s="76">
        <f>ROUND(H107*tab!$D$66,2)</f>
        <v>0</v>
      </c>
      <c r="O107" s="76">
        <f>ROUND(I107*tab!$D$66,2)</f>
        <v>0</v>
      </c>
      <c r="P107" s="76">
        <f>ROUND(J107*tab!$D$66,2)</f>
        <v>0</v>
      </c>
      <c r="Q107" s="76">
        <f>ROUND(K107*tab!$D$66,2)</f>
        <v>0</v>
      </c>
      <c r="R107" s="79"/>
      <c r="S107" s="179">
        <v>0</v>
      </c>
      <c r="T107" s="138">
        <f t="shared" si="13"/>
        <v>0</v>
      </c>
      <c r="U107" s="138">
        <f t="shared" si="13"/>
        <v>0</v>
      </c>
      <c r="V107" s="138">
        <f t="shared" si="13"/>
        <v>0</v>
      </c>
      <c r="W107" s="138">
        <f t="shared" si="13"/>
        <v>0</v>
      </c>
      <c r="X107" s="79"/>
      <c r="Y107" s="76">
        <f>+G107*tab!$D$69</f>
        <v>0</v>
      </c>
      <c r="Z107" s="76">
        <f>+H107*tab!$E$69</f>
        <v>0</v>
      </c>
      <c r="AA107" s="76">
        <f>+I107*tab!$E$69</f>
        <v>0</v>
      </c>
      <c r="AB107" s="76">
        <f>+J107*tab!$E$69</f>
        <v>0</v>
      </c>
      <c r="AC107" s="76">
        <f>+K107*tab!$E$69</f>
        <v>0</v>
      </c>
      <c r="AD107" s="79"/>
      <c r="AE107" s="75">
        <v>0</v>
      </c>
      <c r="AF107" s="179">
        <f t="shared" si="12"/>
        <v>0</v>
      </c>
      <c r="AG107" s="138">
        <f t="shared" si="14"/>
        <v>0</v>
      </c>
      <c r="AH107" s="138">
        <f t="shared" si="14"/>
        <v>0</v>
      </c>
      <c r="AI107" s="138">
        <f t="shared" si="14"/>
        <v>0</v>
      </c>
      <c r="AJ107" s="100"/>
      <c r="AK107" s="151"/>
    </row>
    <row r="108" spans="2:37" s="131" customFormat="1" x14ac:dyDescent="0.2">
      <c r="B108" s="150"/>
      <c r="C108" s="171"/>
      <c r="D108" s="58">
        <v>96</v>
      </c>
      <c r="E108" s="392" t="str">
        <f>+'bas LO'!E108</f>
        <v>school 96</v>
      </c>
      <c r="F108" s="392" t="str">
        <f>+'bas LO'!F108</f>
        <v>11AA</v>
      </c>
      <c r="G108" s="393">
        <f>+'bas LO'!G108</f>
        <v>0</v>
      </c>
      <c r="H108" s="393">
        <f>+'bas LO'!H108</f>
        <v>0</v>
      </c>
      <c r="I108" s="393">
        <f>+'bas LO'!I108</f>
        <v>0</v>
      </c>
      <c r="J108" s="393">
        <f>+'bas LO'!J108</f>
        <v>0</v>
      </c>
      <c r="K108" s="393">
        <f>+'bas LO'!K108</f>
        <v>0</v>
      </c>
      <c r="L108" s="79"/>
      <c r="M108" s="76">
        <f>ROUND(G108*tab!$D$66,2)</f>
        <v>0</v>
      </c>
      <c r="N108" s="76">
        <f>ROUND(H108*tab!$D$66,2)</f>
        <v>0</v>
      </c>
      <c r="O108" s="76">
        <f>ROUND(I108*tab!$D$66,2)</f>
        <v>0</v>
      </c>
      <c r="P108" s="76">
        <f>ROUND(J108*tab!$D$66,2)</f>
        <v>0</v>
      </c>
      <c r="Q108" s="76">
        <f>ROUND(K108*tab!$D$66,2)</f>
        <v>0</v>
      </c>
      <c r="R108" s="79"/>
      <c r="S108" s="179">
        <v>0</v>
      </c>
      <c r="T108" s="138">
        <f t="shared" si="13"/>
        <v>0</v>
      </c>
      <c r="U108" s="138">
        <f t="shared" si="13"/>
        <v>0</v>
      </c>
      <c r="V108" s="138">
        <f t="shared" si="13"/>
        <v>0</v>
      </c>
      <c r="W108" s="138">
        <f t="shared" si="13"/>
        <v>0</v>
      </c>
      <c r="X108" s="79"/>
      <c r="Y108" s="76">
        <f>+G108*tab!$D$69</f>
        <v>0</v>
      </c>
      <c r="Z108" s="76">
        <f>+H108*tab!$E$69</f>
        <v>0</v>
      </c>
      <c r="AA108" s="76">
        <f>+I108*tab!$E$69</f>
        <v>0</v>
      </c>
      <c r="AB108" s="76">
        <f>+J108*tab!$E$69</f>
        <v>0</v>
      </c>
      <c r="AC108" s="76">
        <f>+K108*tab!$E$69</f>
        <v>0</v>
      </c>
      <c r="AD108" s="79"/>
      <c r="AE108" s="75">
        <v>0</v>
      </c>
      <c r="AF108" s="179">
        <f t="shared" si="12"/>
        <v>0</v>
      </c>
      <c r="AG108" s="138">
        <f t="shared" si="14"/>
        <v>0</v>
      </c>
      <c r="AH108" s="138">
        <f t="shared" si="14"/>
        <v>0</v>
      </c>
      <c r="AI108" s="138">
        <f t="shared" si="14"/>
        <v>0</v>
      </c>
      <c r="AJ108" s="100"/>
      <c r="AK108" s="151"/>
    </row>
    <row r="109" spans="2:37" s="131" customFormat="1" x14ac:dyDescent="0.2">
      <c r="B109" s="150"/>
      <c r="C109" s="171"/>
      <c r="D109" s="58">
        <v>97</v>
      </c>
      <c r="E109" s="392" t="str">
        <f>+'bas LO'!E109</f>
        <v>school 97</v>
      </c>
      <c r="F109" s="392" t="str">
        <f>+'bas LO'!F109</f>
        <v>11AA</v>
      </c>
      <c r="G109" s="393">
        <f>+'bas LO'!G109</f>
        <v>0</v>
      </c>
      <c r="H109" s="393">
        <f>+'bas LO'!H109</f>
        <v>0</v>
      </c>
      <c r="I109" s="393">
        <f>+'bas LO'!I109</f>
        <v>0</v>
      </c>
      <c r="J109" s="393">
        <f>+'bas LO'!J109</f>
        <v>0</v>
      </c>
      <c r="K109" s="393">
        <f>+'bas LO'!K109</f>
        <v>0</v>
      </c>
      <c r="L109" s="79"/>
      <c r="M109" s="76">
        <f>ROUND(G109*tab!$D$66,2)</f>
        <v>0</v>
      </c>
      <c r="N109" s="76">
        <f>ROUND(H109*tab!$D$66,2)</f>
        <v>0</v>
      </c>
      <c r="O109" s="76">
        <f>ROUND(I109*tab!$D$66,2)</f>
        <v>0</v>
      </c>
      <c r="P109" s="76">
        <f>ROUND(J109*tab!$D$66,2)</f>
        <v>0</v>
      </c>
      <c r="Q109" s="76">
        <f>ROUND(K109*tab!$D$66,2)</f>
        <v>0</v>
      </c>
      <c r="R109" s="79"/>
      <c r="S109" s="179">
        <v>0</v>
      </c>
      <c r="T109" s="138">
        <f t="shared" si="13"/>
        <v>0</v>
      </c>
      <c r="U109" s="138">
        <f t="shared" si="13"/>
        <v>0</v>
      </c>
      <c r="V109" s="138">
        <f t="shared" si="13"/>
        <v>0</v>
      </c>
      <c r="W109" s="138">
        <f t="shared" si="13"/>
        <v>0</v>
      </c>
      <c r="X109" s="79"/>
      <c r="Y109" s="76">
        <f>+G109*tab!$D$69</f>
        <v>0</v>
      </c>
      <c r="Z109" s="76">
        <f>+H109*tab!$E$69</f>
        <v>0</v>
      </c>
      <c r="AA109" s="76">
        <f>+I109*tab!$E$69</f>
        <v>0</v>
      </c>
      <c r="AB109" s="76">
        <f>+J109*tab!$E$69</f>
        <v>0</v>
      </c>
      <c r="AC109" s="76">
        <f>+K109*tab!$E$69</f>
        <v>0</v>
      </c>
      <c r="AD109" s="79"/>
      <c r="AE109" s="75">
        <v>0</v>
      </c>
      <c r="AF109" s="179">
        <f t="shared" ref="AF109:AF137" si="15">AE109*7/12</f>
        <v>0</v>
      </c>
      <c r="AG109" s="138">
        <f t="shared" si="14"/>
        <v>0</v>
      </c>
      <c r="AH109" s="138">
        <f t="shared" si="14"/>
        <v>0</v>
      </c>
      <c r="AI109" s="138">
        <f t="shared" si="14"/>
        <v>0</v>
      </c>
      <c r="AJ109" s="100"/>
      <c r="AK109" s="151"/>
    </row>
    <row r="110" spans="2:37" s="131" customFormat="1" x14ac:dyDescent="0.2">
      <c r="B110" s="150"/>
      <c r="C110" s="171"/>
      <c r="D110" s="58">
        <v>98</v>
      </c>
      <c r="E110" s="392" t="str">
        <f>+'bas LO'!E110</f>
        <v>school 98</v>
      </c>
      <c r="F110" s="392" t="str">
        <f>+'bas LO'!F110</f>
        <v>11AA</v>
      </c>
      <c r="G110" s="393">
        <f>+'bas LO'!G110</f>
        <v>0</v>
      </c>
      <c r="H110" s="393">
        <f>+'bas LO'!H110</f>
        <v>0</v>
      </c>
      <c r="I110" s="393">
        <f>+'bas LO'!I110</f>
        <v>0</v>
      </c>
      <c r="J110" s="393">
        <f>+'bas LO'!J110</f>
        <v>0</v>
      </c>
      <c r="K110" s="393">
        <f>+'bas LO'!K110</f>
        <v>0</v>
      </c>
      <c r="L110" s="79"/>
      <c r="M110" s="76">
        <f>ROUND(G110*tab!$D$66,2)</f>
        <v>0</v>
      </c>
      <c r="N110" s="76">
        <f>ROUND(H110*tab!$D$66,2)</f>
        <v>0</v>
      </c>
      <c r="O110" s="76">
        <f>ROUND(I110*tab!$D$66,2)</f>
        <v>0</v>
      </c>
      <c r="P110" s="76">
        <f>ROUND(J110*tab!$D$66,2)</f>
        <v>0</v>
      </c>
      <c r="Q110" s="76">
        <f>ROUND(K110*tab!$D$66,2)</f>
        <v>0</v>
      </c>
      <c r="R110" s="79"/>
      <c r="S110" s="179">
        <v>0</v>
      </c>
      <c r="T110" s="138">
        <f t="shared" si="13"/>
        <v>0</v>
      </c>
      <c r="U110" s="138">
        <f t="shared" si="13"/>
        <v>0</v>
      </c>
      <c r="V110" s="138">
        <f t="shared" si="13"/>
        <v>0</v>
      </c>
      <c r="W110" s="138">
        <f t="shared" si="13"/>
        <v>0</v>
      </c>
      <c r="X110" s="79"/>
      <c r="Y110" s="76">
        <f>+G110*tab!$D$69</f>
        <v>0</v>
      </c>
      <c r="Z110" s="76">
        <f>+H110*tab!$E$69</f>
        <v>0</v>
      </c>
      <c r="AA110" s="76">
        <f>+I110*tab!$E$69</f>
        <v>0</v>
      </c>
      <c r="AB110" s="76">
        <f>+J110*tab!$E$69</f>
        <v>0</v>
      </c>
      <c r="AC110" s="76">
        <f>+K110*tab!$E$69</f>
        <v>0</v>
      </c>
      <c r="AD110" s="79"/>
      <c r="AE110" s="75">
        <v>0</v>
      </c>
      <c r="AF110" s="179">
        <f t="shared" si="15"/>
        <v>0</v>
      </c>
      <c r="AG110" s="138">
        <f t="shared" si="14"/>
        <v>0</v>
      </c>
      <c r="AH110" s="138">
        <f t="shared" si="14"/>
        <v>0</v>
      </c>
      <c r="AI110" s="138">
        <f t="shared" si="14"/>
        <v>0</v>
      </c>
      <c r="AJ110" s="100"/>
      <c r="AK110" s="151"/>
    </row>
    <row r="111" spans="2:37" s="131" customFormat="1" x14ac:dyDescent="0.2">
      <c r="B111" s="150"/>
      <c r="C111" s="171"/>
      <c r="D111" s="58">
        <v>99</v>
      </c>
      <c r="E111" s="392" t="str">
        <f>+'bas LO'!E111</f>
        <v>school 99</v>
      </c>
      <c r="F111" s="392" t="str">
        <f>+'bas LO'!F111</f>
        <v>11AA</v>
      </c>
      <c r="G111" s="393">
        <f>+'bas LO'!G111</f>
        <v>0</v>
      </c>
      <c r="H111" s="393">
        <f>+'bas LO'!H111</f>
        <v>0</v>
      </c>
      <c r="I111" s="393">
        <f>+'bas LO'!I111</f>
        <v>0</v>
      </c>
      <c r="J111" s="393">
        <f>+'bas LO'!J111</f>
        <v>0</v>
      </c>
      <c r="K111" s="393">
        <f>+'bas LO'!K111</f>
        <v>0</v>
      </c>
      <c r="L111" s="79"/>
      <c r="M111" s="76">
        <f>ROUND(G111*tab!$D$66,2)</f>
        <v>0</v>
      </c>
      <c r="N111" s="76">
        <f>ROUND(H111*tab!$D$66,2)</f>
        <v>0</v>
      </c>
      <c r="O111" s="76">
        <f>ROUND(I111*tab!$D$66,2)</f>
        <v>0</v>
      </c>
      <c r="P111" s="76">
        <f>ROUND(J111*tab!$D$66,2)</f>
        <v>0</v>
      </c>
      <c r="Q111" s="76">
        <f>ROUND(K111*tab!$D$66,2)</f>
        <v>0</v>
      </c>
      <c r="R111" s="79"/>
      <c r="S111" s="179">
        <v>0</v>
      </c>
      <c r="T111" s="138">
        <f t="shared" si="13"/>
        <v>0</v>
      </c>
      <c r="U111" s="138">
        <f t="shared" si="13"/>
        <v>0</v>
      </c>
      <c r="V111" s="138">
        <f t="shared" si="13"/>
        <v>0</v>
      </c>
      <c r="W111" s="138">
        <f t="shared" si="13"/>
        <v>0</v>
      </c>
      <c r="X111" s="79"/>
      <c r="Y111" s="76">
        <f>+G111*tab!$D$69</f>
        <v>0</v>
      </c>
      <c r="Z111" s="76">
        <f>+H111*tab!$E$69</f>
        <v>0</v>
      </c>
      <c r="AA111" s="76">
        <f>+I111*tab!$E$69</f>
        <v>0</v>
      </c>
      <c r="AB111" s="76">
        <f>+J111*tab!$E$69</f>
        <v>0</v>
      </c>
      <c r="AC111" s="76">
        <f>+K111*tab!$E$69</f>
        <v>0</v>
      </c>
      <c r="AD111" s="79"/>
      <c r="AE111" s="75">
        <v>0</v>
      </c>
      <c r="AF111" s="179">
        <f t="shared" si="15"/>
        <v>0</v>
      </c>
      <c r="AG111" s="138">
        <f t="shared" si="14"/>
        <v>0</v>
      </c>
      <c r="AH111" s="138">
        <f t="shared" si="14"/>
        <v>0</v>
      </c>
      <c r="AI111" s="138">
        <f t="shared" si="14"/>
        <v>0</v>
      </c>
      <c r="AJ111" s="100"/>
      <c r="AK111" s="151"/>
    </row>
    <row r="112" spans="2:37" s="131" customFormat="1" x14ac:dyDescent="0.2">
      <c r="B112" s="150"/>
      <c r="C112" s="171"/>
      <c r="D112" s="58">
        <v>100</v>
      </c>
      <c r="E112" s="392" t="str">
        <f>+'bas LO'!E112</f>
        <v>school 100</v>
      </c>
      <c r="F112" s="392" t="str">
        <f>+'bas LO'!F112</f>
        <v>11AA</v>
      </c>
      <c r="G112" s="393">
        <f>+'bas LO'!G112</f>
        <v>0</v>
      </c>
      <c r="H112" s="393">
        <f>+'bas LO'!H112</f>
        <v>0</v>
      </c>
      <c r="I112" s="393">
        <f>+'bas LO'!I112</f>
        <v>0</v>
      </c>
      <c r="J112" s="393">
        <f>+'bas LO'!J112</f>
        <v>0</v>
      </c>
      <c r="K112" s="393">
        <f>+'bas LO'!K112</f>
        <v>0</v>
      </c>
      <c r="L112" s="79"/>
      <c r="M112" s="76">
        <f>ROUND(G112*tab!$D$66,2)</f>
        <v>0</v>
      </c>
      <c r="N112" s="76">
        <f>ROUND(H112*tab!$D$66,2)</f>
        <v>0</v>
      </c>
      <c r="O112" s="76">
        <f>ROUND(I112*tab!$D$66,2)</f>
        <v>0</v>
      </c>
      <c r="P112" s="76">
        <f>ROUND(J112*tab!$D$66,2)</f>
        <v>0</v>
      </c>
      <c r="Q112" s="76">
        <f>ROUND(K112*tab!$D$66,2)</f>
        <v>0</v>
      </c>
      <c r="R112" s="79"/>
      <c r="S112" s="179">
        <v>0</v>
      </c>
      <c r="T112" s="138">
        <f t="shared" si="13"/>
        <v>0</v>
      </c>
      <c r="U112" s="138">
        <f t="shared" si="13"/>
        <v>0</v>
      </c>
      <c r="V112" s="138">
        <f t="shared" si="13"/>
        <v>0</v>
      </c>
      <c r="W112" s="138">
        <f t="shared" si="13"/>
        <v>0</v>
      </c>
      <c r="X112" s="79"/>
      <c r="Y112" s="76">
        <f>+G112*tab!$D$69</f>
        <v>0</v>
      </c>
      <c r="Z112" s="76">
        <f>+H112*tab!$E$69</f>
        <v>0</v>
      </c>
      <c r="AA112" s="76">
        <f>+I112*tab!$E$69</f>
        <v>0</v>
      </c>
      <c r="AB112" s="76">
        <f>+J112*tab!$E$69</f>
        <v>0</v>
      </c>
      <c r="AC112" s="76">
        <f>+K112*tab!$E$69</f>
        <v>0</v>
      </c>
      <c r="AD112" s="79"/>
      <c r="AE112" s="75">
        <v>0</v>
      </c>
      <c r="AF112" s="179">
        <f t="shared" si="15"/>
        <v>0</v>
      </c>
      <c r="AG112" s="138">
        <f t="shared" si="14"/>
        <v>0</v>
      </c>
      <c r="AH112" s="138">
        <f t="shared" si="14"/>
        <v>0</v>
      </c>
      <c r="AI112" s="138">
        <f t="shared" si="14"/>
        <v>0</v>
      </c>
      <c r="AJ112" s="100"/>
      <c r="AK112" s="151"/>
    </row>
    <row r="113" spans="2:37" s="131" customFormat="1" x14ac:dyDescent="0.2">
      <c r="B113" s="150"/>
      <c r="C113" s="171"/>
      <c r="D113" s="58">
        <v>101</v>
      </c>
      <c r="E113" s="392" t="str">
        <f>+'bas LO'!E113</f>
        <v>school 101</v>
      </c>
      <c r="F113" s="392" t="str">
        <f>+'bas LO'!F113</f>
        <v>11AA</v>
      </c>
      <c r="G113" s="393">
        <f>+'bas LO'!G113</f>
        <v>0</v>
      </c>
      <c r="H113" s="393">
        <f>+'bas LO'!H113</f>
        <v>0</v>
      </c>
      <c r="I113" s="393">
        <f>+'bas LO'!I113</f>
        <v>0</v>
      </c>
      <c r="J113" s="393">
        <f>+'bas LO'!J113</f>
        <v>0</v>
      </c>
      <c r="K113" s="393">
        <f>+'bas LO'!K113</f>
        <v>0</v>
      </c>
      <c r="L113" s="79"/>
      <c r="M113" s="76">
        <f>ROUND(G113*tab!$D$66,2)</f>
        <v>0</v>
      </c>
      <c r="N113" s="76">
        <f>ROUND(H113*tab!$D$66,2)</f>
        <v>0</v>
      </c>
      <c r="O113" s="76">
        <f>ROUND(I113*tab!$D$66,2)</f>
        <v>0</v>
      </c>
      <c r="P113" s="76">
        <f>ROUND(J113*tab!$D$66,2)</f>
        <v>0</v>
      </c>
      <c r="Q113" s="76">
        <f>ROUND(K113*tab!$D$66,2)</f>
        <v>0</v>
      </c>
      <c r="R113" s="79"/>
      <c r="S113" s="179">
        <v>0</v>
      </c>
      <c r="T113" s="138">
        <f t="shared" ref="T113:W132" si="16">S113</f>
        <v>0</v>
      </c>
      <c r="U113" s="138">
        <f t="shared" si="16"/>
        <v>0</v>
      </c>
      <c r="V113" s="138">
        <f t="shared" si="16"/>
        <v>0</v>
      </c>
      <c r="W113" s="138">
        <f t="shared" si="16"/>
        <v>0</v>
      </c>
      <c r="X113" s="79"/>
      <c r="Y113" s="76">
        <f>+G113*tab!$D$69</f>
        <v>0</v>
      </c>
      <c r="Z113" s="76">
        <f>+H113*tab!$E$69</f>
        <v>0</v>
      </c>
      <c r="AA113" s="76">
        <f>+I113*tab!$E$69</f>
        <v>0</v>
      </c>
      <c r="AB113" s="76">
        <f>+J113*tab!$E$69</f>
        <v>0</v>
      </c>
      <c r="AC113" s="76">
        <f>+K113*tab!$E$69</f>
        <v>0</v>
      </c>
      <c r="AD113" s="79"/>
      <c r="AE113" s="75">
        <v>0</v>
      </c>
      <c r="AF113" s="179">
        <f t="shared" si="15"/>
        <v>0</v>
      </c>
      <c r="AG113" s="138">
        <f t="shared" ref="AG113:AI132" si="17">AF113</f>
        <v>0</v>
      </c>
      <c r="AH113" s="138">
        <f t="shared" si="17"/>
        <v>0</v>
      </c>
      <c r="AI113" s="138">
        <f t="shared" si="17"/>
        <v>0</v>
      </c>
      <c r="AJ113" s="100"/>
      <c r="AK113" s="151"/>
    </row>
    <row r="114" spans="2:37" s="131" customFormat="1" x14ac:dyDescent="0.2">
      <c r="B114" s="150"/>
      <c r="C114" s="171"/>
      <c r="D114" s="58">
        <v>102</v>
      </c>
      <c r="E114" s="392" t="str">
        <f>+'bas LO'!E114</f>
        <v>school 102</v>
      </c>
      <c r="F114" s="392" t="str">
        <f>+'bas LO'!F114</f>
        <v>11AA</v>
      </c>
      <c r="G114" s="393">
        <f>+'bas LO'!G114</f>
        <v>0</v>
      </c>
      <c r="H114" s="393">
        <f>+'bas LO'!H114</f>
        <v>0</v>
      </c>
      <c r="I114" s="393">
        <f>+'bas LO'!I114</f>
        <v>0</v>
      </c>
      <c r="J114" s="393">
        <f>+'bas LO'!J114</f>
        <v>0</v>
      </c>
      <c r="K114" s="393">
        <f>+'bas LO'!K114</f>
        <v>0</v>
      </c>
      <c r="L114" s="79"/>
      <c r="M114" s="76">
        <f>ROUND(G114*tab!$D$66,2)</f>
        <v>0</v>
      </c>
      <c r="N114" s="76">
        <f>ROUND(H114*tab!$D$66,2)</f>
        <v>0</v>
      </c>
      <c r="O114" s="76">
        <f>ROUND(I114*tab!$D$66,2)</f>
        <v>0</v>
      </c>
      <c r="P114" s="76">
        <f>ROUND(J114*tab!$D$66,2)</f>
        <v>0</v>
      </c>
      <c r="Q114" s="76">
        <f>ROUND(K114*tab!$D$66,2)</f>
        <v>0</v>
      </c>
      <c r="R114" s="79"/>
      <c r="S114" s="179">
        <v>0</v>
      </c>
      <c r="T114" s="138">
        <f t="shared" si="16"/>
        <v>0</v>
      </c>
      <c r="U114" s="138">
        <f t="shared" si="16"/>
        <v>0</v>
      </c>
      <c r="V114" s="138">
        <f t="shared" si="16"/>
        <v>0</v>
      </c>
      <c r="W114" s="138">
        <f t="shared" si="16"/>
        <v>0</v>
      </c>
      <c r="X114" s="79"/>
      <c r="Y114" s="76">
        <f>+G114*tab!$D$69</f>
        <v>0</v>
      </c>
      <c r="Z114" s="76">
        <f>+H114*tab!$E$69</f>
        <v>0</v>
      </c>
      <c r="AA114" s="76">
        <f>+I114*tab!$E$69</f>
        <v>0</v>
      </c>
      <c r="AB114" s="76">
        <f>+J114*tab!$E$69</f>
        <v>0</v>
      </c>
      <c r="AC114" s="76">
        <f>+K114*tab!$E$69</f>
        <v>0</v>
      </c>
      <c r="AD114" s="79"/>
      <c r="AE114" s="75">
        <v>0</v>
      </c>
      <c r="AF114" s="179">
        <f t="shared" si="15"/>
        <v>0</v>
      </c>
      <c r="AG114" s="138">
        <f t="shared" si="17"/>
        <v>0</v>
      </c>
      <c r="AH114" s="138">
        <f t="shared" si="17"/>
        <v>0</v>
      </c>
      <c r="AI114" s="138">
        <f t="shared" si="17"/>
        <v>0</v>
      </c>
      <c r="AJ114" s="100"/>
      <c r="AK114" s="151"/>
    </row>
    <row r="115" spans="2:37" s="131" customFormat="1" x14ac:dyDescent="0.2">
      <c r="B115" s="150"/>
      <c r="C115" s="171"/>
      <c r="D115" s="58">
        <v>103</v>
      </c>
      <c r="E115" s="392" t="str">
        <f>+'bas LO'!E115</f>
        <v>school 103</v>
      </c>
      <c r="F115" s="392" t="str">
        <f>+'bas LO'!F115</f>
        <v>11AA</v>
      </c>
      <c r="G115" s="393">
        <f>+'bas LO'!G115</f>
        <v>0</v>
      </c>
      <c r="H115" s="393">
        <f>+'bas LO'!H115</f>
        <v>0</v>
      </c>
      <c r="I115" s="393">
        <f>+'bas LO'!I115</f>
        <v>0</v>
      </c>
      <c r="J115" s="393">
        <f>+'bas LO'!J115</f>
        <v>0</v>
      </c>
      <c r="K115" s="393">
        <f>+'bas LO'!K115</f>
        <v>0</v>
      </c>
      <c r="L115" s="79"/>
      <c r="M115" s="76">
        <f>ROUND(G115*tab!$D$66,2)</f>
        <v>0</v>
      </c>
      <c r="N115" s="76">
        <f>ROUND(H115*tab!$D$66,2)</f>
        <v>0</v>
      </c>
      <c r="O115" s="76">
        <f>ROUND(I115*tab!$D$66,2)</f>
        <v>0</v>
      </c>
      <c r="P115" s="76">
        <f>ROUND(J115*tab!$D$66,2)</f>
        <v>0</v>
      </c>
      <c r="Q115" s="76">
        <f>ROUND(K115*tab!$D$66,2)</f>
        <v>0</v>
      </c>
      <c r="R115" s="79"/>
      <c r="S115" s="179">
        <v>0</v>
      </c>
      <c r="T115" s="138">
        <f t="shared" si="16"/>
        <v>0</v>
      </c>
      <c r="U115" s="138">
        <f t="shared" si="16"/>
        <v>0</v>
      </c>
      <c r="V115" s="138">
        <f t="shared" si="16"/>
        <v>0</v>
      </c>
      <c r="W115" s="138">
        <f t="shared" si="16"/>
        <v>0</v>
      </c>
      <c r="X115" s="79"/>
      <c r="Y115" s="76">
        <f>+G115*tab!$D$69</f>
        <v>0</v>
      </c>
      <c r="Z115" s="76">
        <f>+H115*tab!$E$69</f>
        <v>0</v>
      </c>
      <c r="AA115" s="76">
        <f>+I115*tab!$E$69</f>
        <v>0</v>
      </c>
      <c r="AB115" s="76">
        <f>+J115*tab!$E$69</f>
        <v>0</v>
      </c>
      <c r="AC115" s="76">
        <f>+K115*tab!$E$69</f>
        <v>0</v>
      </c>
      <c r="AD115" s="79"/>
      <c r="AE115" s="75">
        <v>0</v>
      </c>
      <c r="AF115" s="179">
        <f t="shared" si="15"/>
        <v>0</v>
      </c>
      <c r="AG115" s="138">
        <f t="shared" si="17"/>
        <v>0</v>
      </c>
      <c r="AH115" s="138">
        <f t="shared" si="17"/>
        <v>0</v>
      </c>
      <c r="AI115" s="138">
        <f t="shared" si="17"/>
        <v>0</v>
      </c>
      <c r="AJ115" s="100"/>
      <c r="AK115" s="151"/>
    </row>
    <row r="116" spans="2:37" s="131" customFormat="1" x14ac:dyDescent="0.2">
      <c r="B116" s="150"/>
      <c r="C116" s="171"/>
      <c r="D116" s="58">
        <v>104</v>
      </c>
      <c r="E116" s="392" t="str">
        <f>+'bas LO'!E116</f>
        <v>school 104</v>
      </c>
      <c r="F116" s="392" t="str">
        <f>+'bas LO'!F116</f>
        <v>11AA</v>
      </c>
      <c r="G116" s="393">
        <f>+'bas LO'!G116</f>
        <v>0</v>
      </c>
      <c r="H116" s="393">
        <f>+'bas LO'!H116</f>
        <v>0</v>
      </c>
      <c r="I116" s="393">
        <f>+'bas LO'!I116</f>
        <v>0</v>
      </c>
      <c r="J116" s="393">
        <f>+'bas LO'!J116</f>
        <v>0</v>
      </c>
      <c r="K116" s="393">
        <f>+'bas LO'!K116</f>
        <v>0</v>
      </c>
      <c r="L116" s="79"/>
      <c r="M116" s="76">
        <f>ROUND(G116*tab!$D$66,2)</f>
        <v>0</v>
      </c>
      <c r="N116" s="76">
        <f>ROUND(H116*tab!$D$66,2)</f>
        <v>0</v>
      </c>
      <c r="O116" s="76">
        <f>ROUND(I116*tab!$D$66,2)</f>
        <v>0</v>
      </c>
      <c r="P116" s="76">
        <f>ROUND(J116*tab!$D$66,2)</f>
        <v>0</v>
      </c>
      <c r="Q116" s="76">
        <f>ROUND(K116*tab!$D$66,2)</f>
        <v>0</v>
      </c>
      <c r="R116" s="79"/>
      <c r="S116" s="179">
        <v>0</v>
      </c>
      <c r="T116" s="138">
        <f t="shared" si="16"/>
        <v>0</v>
      </c>
      <c r="U116" s="138">
        <f t="shared" si="16"/>
        <v>0</v>
      </c>
      <c r="V116" s="138">
        <f t="shared" si="16"/>
        <v>0</v>
      </c>
      <c r="W116" s="138">
        <f t="shared" si="16"/>
        <v>0</v>
      </c>
      <c r="X116" s="79"/>
      <c r="Y116" s="76">
        <f>+G116*tab!$D$69</f>
        <v>0</v>
      </c>
      <c r="Z116" s="76">
        <f>+H116*tab!$E$69</f>
        <v>0</v>
      </c>
      <c r="AA116" s="76">
        <f>+I116*tab!$E$69</f>
        <v>0</v>
      </c>
      <c r="AB116" s="76">
        <f>+J116*tab!$E$69</f>
        <v>0</v>
      </c>
      <c r="AC116" s="76">
        <f>+K116*tab!$E$69</f>
        <v>0</v>
      </c>
      <c r="AD116" s="79"/>
      <c r="AE116" s="75">
        <v>0</v>
      </c>
      <c r="AF116" s="179">
        <f t="shared" si="15"/>
        <v>0</v>
      </c>
      <c r="AG116" s="138">
        <f t="shared" si="17"/>
        <v>0</v>
      </c>
      <c r="AH116" s="138">
        <f t="shared" si="17"/>
        <v>0</v>
      </c>
      <c r="AI116" s="138">
        <f t="shared" si="17"/>
        <v>0</v>
      </c>
      <c r="AJ116" s="100"/>
      <c r="AK116" s="151"/>
    </row>
    <row r="117" spans="2:37" s="131" customFormat="1" x14ac:dyDescent="0.2">
      <c r="B117" s="150"/>
      <c r="C117" s="171"/>
      <c r="D117" s="58">
        <v>105</v>
      </c>
      <c r="E117" s="392" t="str">
        <f>+'bas LO'!E117</f>
        <v>school 105</v>
      </c>
      <c r="F117" s="392" t="str">
        <f>+'bas LO'!F117</f>
        <v>11AA</v>
      </c>
      <c r="G117" s="393">
        <f>+'bas LO'!G117</f>
        <v>0</v>
      </c>
      <c r="H117" s="393">
        <f>+'bas LO'!H117</f>
        <v>0</v>
      </c>
      <c r="I117" s="393">
        <f>+'bas LO'!I117</f>
        <v>0</v>
      </c>
      <c r="J117" s="393">
        <f>+'bas LO'!J117</f>
        <v>0</v>
      </c>
      <c r="K117" s="393">
        <f>+'bas LO'!K117</f>
        <v>0</v>
      </c>
      <c r="L117" s="79"/>
      <c r="M117" s="76">
        <f>ROUND(G117*tab!$D$66,2)</f>
        <v>0</v>
      </c>
      <c r="N117" s="76">
        <f>ROUND(H117*tab!$D$66,2)</f>
        <v>0</v>
      </c>
      <c r="O117" s="76">
        <f>ROUND(I117*tab!$D$66,2)</f>
        <v>0</v>
      </c>
      <c r="P117" s="76">
        <f>ROUND(J117*tab!$D$66,2)</f>
        <v>0</v>
      </c>
      <c r="Q117" s="76">
        <f>ROUND(K117*tab!$D$66,2)</f>
        <v>0</v>
      </c>
      <c r="R117" s="79"/>
      <c r="S117" s="179">
        <v>0</v>
      </c>
      <c r="T117" s="138">
        <f t="shared" si="16"/>
        <v>0</v>
      </c>
      <c r="U117" s="138">
        <f t="shared" si="16"/>
        <v>0</v>
      </c>
      <c r="V117" s="138">
        <f t="shared" si="16"/>
        <v>0</v>
      </c>
      <c r="W117" s="138">
        <f t="shared" si="16"/>
        <v>0</v>
      </c>
      <c r="X117" s="79"/>
      <c r="Y117" s="76">
        <f>+G117*tab!$D$69</f>
        <v>0</v>
      </c>
      <c r="Z117" s="76">
        <f>+H117*tab!$E$69</f>
        <v>0</v>
      </c>
      <c r="AA117" s="76">
        <f>+I117*tab!$E$69</f>
        <v>0</v>
      </c>
      <c r="AB117" s="76">
        <f>+J117*tab!$E$69</f>
        <v>0</v>
      </c>
      <c r="AC117" s="76">
        <f>+K117*tab!$E$69</f>
        <v>0</v>
      </c>
      <c r="AD117" s="79"/>
      <c r="AE117" s="75">
        <v>0</v>
      </c>
      <c r="AF117" s="179">
        <f t="shared" si="15"/>
        <v>0</v>
      </c>
      <c r="AG117" s="138">
        <f t="shared" si="17"/>
        <v>0</v>
      </c>
      <c r="AH117" s="138">
        <f t="shared" si="17"/>
        <v>0</v>
      </c>
      <c r="AI117" s="138">
        <f t="shared" si="17"/>
        <v>0</v>
      </c>
      <c r="AJ117" s="100"/>
      <c r="AK117" s="151"/>
    </row>
    <row r="118" spans="2:37" s="131" customFormat="1" x14ac:dyDescent="0.2">
      <c r="B118" s="150"/>
      <c r="C118" s="171"/>
      <c r="D118" s="58">
        <v>106</v>
      </c>
      <c r="E118" s="392" t="str">
        <f>+'bas LO'!E118</f>
        <v>school 106</v>
      </c>
      <c r="F118" s="392" t="str">
        <f>+'bas LO'!F118</f>
        <v>11AA</v>
      </c>
      <c r="G118" s="393">
        <f>+'bas LO'!G118</f>
        <v>0</v>
      </c>
      <c r="H118" s="393">
        <f>+'bas LO'!H118</f>
        <v>0</v>
      </c>
      <c r="I118" s="393">
        <f>+'bas LO'!I118</f>
        <v>0</v>
      </c>
      <c r="J118" s="393">
        <f>+'bas LO'!J118</f>
        <v>0</v>
      </c>
      <c r="K118" s="393">
        <f>+'bas LO'!K118</f>
        <v>0</v>
      </c>
      <c r="L118" s="79"/>
      <c r="M118" s="76">
        <f>ROUND(G118*tab!$D$66,2)</f>
        <v>0</v>
      </c>
      <c r="N118" s="76">
        <f>ROUND(H118*tab!$D$66,2)</f>
        <v>0</v>
      </c>
      <c r="O118" s="76">
        <f>ROUND(I118*tab!$D$66,2)</f>
        <v>0</v>
      </c>
      <c r="P118" s="76">
        <f>ROUND(J118*tab!$D$66,2)</f>
        <v>0</v>
      </c>
      <c r="Q118" s="76">
        <f>ROUND(K118*tab!$D$66,2)</f>
        <v>0</v>
      </c>
      <c r="R118" s="79"/>
      <c r="S118" s="179">
        <v>0</v>
      </c>
      <c r="T118" s="138">
        <f t="shared" si="16"/>
        <v>0</v>
      </c>
      <c r="U118" s="138">
        <f t="shared" si="16"/>
        <v>0</v>
      </c>
      <c r="V118" s="138">
        <f t="shared" si="16"/>
        <v>0</v>
      </c>
      <c r="W118" s="138">
        <f t="shared" si="16"/>
        <v>0</v>
      </c>
      <c r="X118" s="79"/>
      <c r="Y118" s="76">
        <f>+G118*tab!$D$69</f>
        <v>0</v>
      </c>
      <c r="Z118" s="76">
        <f>+H118*tab!$E$69</f>
        <v>0</v>
      </c>
      <c r="AA118" s="76">
        <f>+I118*tab!$E$69</f>
        <v>0</v>
      </c>
      <c r="AB118" s="76">
        <f>+J118*tab!$E$69</f>
        <v>0</v>
      </c>
      <c r="AC118" s="76">
        <f>+K118*tab!$E$69</f>
        <v>0</v>
      </c>
      <c r="AD118" s="79"/>
      <c r="AE118" s="75">
        <v>0</v>
      </c>
      <c r="AF118" s="179">
        <f t="shared" si="15"/>
        <v>0</v>
      </c>
      <c r="AG118" s="138">
        <f t="shared" si="17"/>
        <v>0</v>
      </c>
      <c r="AH118" s="138">
        <f t="shared" si="17"/>
        <v>0</v>
      </c>
      <c r="AI118" s="138">
        <f t="shared" si="17"/>
        <v>0</v>
      </c>
      <c r="AJ118" s="100"/>
      <c r="AK118" s="151"/>
    </row>
    <row r="119" spans="2:37" s="131" customFormat="1" x14ac:dyDescent="0.2">
      <c r="B119" s="150"/>
      <c r="C119" s="171"/>
      <c r="D119" s="58">
        <v>107</v>
      </c>
      <c r="E119" s="392" t="str">
        <f>+'bas LO'!E119</f>
        <v>school 107</v>
      </c>
      <c r="F119" s="392" t="str">
        <f>+'bas LO'!F119</f>
        <v>11AA</v>
      </c>
      <c r="G119" s="393">
        <f>+'bas LO'!G119</f>
        <v>0</v>
      </c>
      <c r="H119" s="393">
        <f>+'bas LO'!H119</f>
        <v>0</v>
      </c>
      <c r="I119" s="393">
        <f>+'bas LO'!I119</f>
        <v>0</v>
      </c>
      <c r="J119" s="393">
        <f>+'bas LO'!J119</f>
        <v>0</v>
      </c>
      <c r="K119" s="393">
        <f>+'bas LO'!K119</f>
        <v>0</v>
      </c>
      <c r="L119" s="79"/>
      <c r="M119" s="76">
        <f>ROUND(G119*tab!$D$66,2)</f>
        <v>0</v>
      </c>
      <c r="N119" s="76">
        <f>ROUND(H119*tab!$D$66,2)</f>
        <v>0</v>
      </c>
      <c r="O119" s="76">
        <f>ROUND(I119*tab!$D$66,2)</f>
        <v>0</v>
      </c>
      <c r="P119" s="76">
        <f>ROUND(J119*tab!$D$66,2)</f>
        <v>0</v>
      </c>
      <c r="Q119" s="76">
        <f>ROUND(K119*tab!$D$66,2)</f>
        <v>0</v>
      </c>
      <c r="R119" s="79"/>
      <c r="S119" s="179">
        <v>0</v>
      </c>
      <c r="T119" s="138">
        <f t="shared" si="16"/>
        <v>0</v>
      </c>
      <c r="U119" s="138">
        <f t="shared" si="16"/>
        <v>0</v>
      </c>
      <c r="V119" s="138">
        <f t="shared" si="16"/>
        <v>0</v>
      </c>
      <c r="W119" s="138">
        <f t="shared" si="16"/>
        <v>0</v>
      </c>
      <c r="X119" s="79"/>
      <c r="Y119" s="76">
        <f>+G119*tab!$D$69</f>
        <v>0</v>
      </c>
      <c r="Z119" s="76">
        <f>+H119*tab!$E$69</f>
        <v>0</v>
      </c>
      <c r="AA119" s="76">
        <f>+I119*tab!$E$69</f>
        <v>0</v>
      </c>
      <c r="AB119" s="76">
        <f>+J119*tab!$E$69</f>
        <v>0</v>
      </c>
      <c r="AC119" s="76">
        <f>+K119*tab!$E$69</f>
        <v>0</v>
      </c>
      <c r="AD119" s="79"/>
      <c r="AE119" s="75">
        <v>0</v>
      </c>
      <c r="AF119" s="179">
        <f t="shared" si="15"/>
        <v>0</v>
      </c>
      <c r="AG119" s="138">
        <f t="shared" si="17"/>
        <v>0</v>
      </c>
      <c r="AH119" s="138">
        <f t="shared" si="17"/>
        <v>0</v>
      </c>
      <c r="AI119" s="138">
        <f t="shared" si="17"/>
        <v>0</v>
      </c>
      <c r="AJ119" s="100"/>
      <c r="AK119" s="151"/>
    </row>
    <row r="120" spans="2:37" s="131" customFormat="1" x14ac:dyDescent="0.2">
      <c r="B120" s="150"/>
      <c r="C120" s="171"/>
      <c r="D120" s="58">
        <v>108</v>
      </c>
      <c r="E120" s="392" t="str">
        <f>+'bas LO'!E120</f>
        <v>school 108</v>
      </c>
      <c r="F120" s="392" t="str">
        <f>+'bas LO'!F120</f>
        <v>11AA</v>
      </c>
      <c r="G120" s="393">
        <f>+'bas LO'!G120</f>
        <v>0</v>
      </c>
      <c r="H120" s="393">
        <f>+'bas LO'!H120</f>
        <v>0</v>
      </c>
      <c r="I120" s="393">
        <f>+'bas LO'!I120</f>
        <v>0</v>
      </c>
      <c r="J120" s="393">
        <f>+'bas LO'!J120</f>
        <v>0</v>
      </c>
      <c r="K120" s="393">
        <f>+'bas LO'!K120</f>
        <v>0</v>
      </c>
      <c r="L120" s="79"/>
      <c r="M120" s="76">
        <f>ROUND(G120*tab!$D$66,2)</f>
        <v>0</v>
      </c>
      <c r="N120" s="76">
        <f>ROUND(H120*tab!$D$66,2)</f>
        <v>0</v>
      </c>
      <c r="O120" s="76">
        <f>ROUND(I120*tab!$D$66,2)</f>
        <v>0</v>
      </c>
      <c r="P120" s="76">
        <f>ROUND(J120*tab!$D$66,2)</f>
        <v>0</v>
      </c>
      <c r="Q120" s="76">
        <f>ROUND(K120*tab!$D$66,2)</f>
        <v>0</v>
      </c>
      <c r="R120" s="79"/>
      <c r="S120" s="179">
        <v>0</v>
      </c>
      <c r="T120" s="138">
        <f t="shared" si="16"/>
        <v>0</v>
      </c>
      <c r="U120" s="138">
        <f t="shared" si="16"/>
        <v>0</v>
      </c>
      <c r="V120" s="138">
        <f t="shared" si="16"/>
        <v>0</v>
      </c>
      <c r="W120" s="138">
        <f t="shared" si="16"/>
        <v>0</v>
      </c>
      <c r="X120" s="79"/>
      <c r="Y120" s="76">
        <f>+G120*tab!$D$69</f>
        <v>0</v>
      </c>
      <c r="Z120" s="76">
        <f>+H120*tab!$E$69</f>
        <v>0</v>
      </c>
      <c r="AA120" s="76">
        <f>+I120*tab!$E$69</f>
        <v>0</v>
      </c>
      <c r="AB120" s="76">
        <f>+J120*tab!$E$69</f>
        <v>0</v>
      </c>
      <c r="AC120" s="76">
        <f>+K120*tab!$E$69</f>
        <v>0</v>
      </c>
      <c r="AD120" s="79"/>
      <c r="AE120" s="75">
        <v>0</v>
      </c>
      <c r="AF120" s="179">
        <f t="shared" si="15"/>
        <v>0</v>
      </c>
      <c r="AG120" s="138">
        <f t="shared" si="17"/>
        <v>0</v>
      </c>
      <c r="AH120" s="138">
        <f t="shared" si="17"/>
        <v>0</v>
      </c>
      <c r="AI120" s="138">
        <f t="shared" si="17"/>
        <v>0</v>
      </c>
      <c r="AJ120" s="100"/>
      <c r="AK120" s="151"/>
    </row>
    <row r="121" spans="2:37" s="131" customFormat="1" x14ac:dyDescent="0.2">
      <c r="B121" s="150"/>
      <c r="C121" s="171"/>
      <c r="D121" s="58">
        <v>109</v>
      </c>
      <c r="E121" s="392" t="str">
        <f>+'bas LO'!E121</f>
        <v>school 109</v>
      </c>
      <c r="F121" s="392" t="str">
        <f>+'bas LO'!F121</f>
        <v>11AA</v>
      </c>
      <c r="G121" s="393">
        <f>+'bas LO'!G121</f>
        <v>0</v>
      </c>
      <c r="H121" s="393">
        <f>+'bas LO'!H121</f>
        <v>0</v>
      </c>
      <c r="I121" s="393">
        <f>+'bas LO'!I121</f>
        <v>0</v>
      </c>
      <c r="J121" s="393">
        <f>+'bas LO'!J121</f>
        <v>0</v>
      </c>
      <c r="K121" s="393">
        <f>+'bas LO'!K121</f>
        <v>0</v>
      </c>
      <c r="L121" s="79"/>
      <c r="M121" s="76">
        <f>ROUND(G121*tab!$D$66,2)</f>
        <v>0</v>
      </c>
      <c r="N121" s="76">
        <f>ROUND(H121*tab!$D$66,2)</f>
        <v>0</v>
      </c>
      <c r="O121" s="76">
        <f>ROUND(I121*tab!$D$66,2)</f>
        <v>0</v>
      </c>
      <c r="P121" s="76">
        <f>ROUND(J121*tab!$D$66,2)</f>
        <v>0</v>
      </c>
      <c r="Q121" s="76">
        <f>ROUND(K121*tab!$D$66,2)</f>
        <v>0</v>
      </c>
      <c r="R121" s="79"/>
      <c r="S121" s="179">
        <v>0</v>
      </c>
      <c r="T121" s="138">
        <f t="shared" si="16"/>
        <v>0</v>
      </c>
      <c r="U121" s="138">
        <f t="shared" si="16"/>
        <v>0</v>
      </c>
      <c r="V121" s="138">
        <f t="shared" si="16"/>
        <v>0</v>
      </c>
      <c r="W121" s="138">
        <f t="shared" si="16"/>
        <v>0</v>
      </c>
      <c r="X121" s="79"/>
      <c r="Y121" s="76">
        <f>+G121*tab!$D$69</f>
        <v>0</v>
      </c>
      <c r="Z121" s="76">
        <f>+H121*tab!$E$69</f>
        <v>0</v>
      </c>
      <c r="AA121" s="76">
        <f>+I121*tab!$E$69</f>
        <v>0</v>
      </c>
      <c r="AB121" s="76">
        <f>+J121*tab!$E$69</f>
        <v>0</v>
      </c>
      <c r="AC121" s="76">
        <f>+K121*tab!$E$69</f>
        <v>0</v>
      </c>
      <c r="AD121" s="79"/>
      <c r="AE121" s="75">
        <v>0</v>
      </c>
      <c r="AF121" s="179">
        <f t="shared" si="15"/>
        <v>0</v>
      </c>
      <c r="AG121" s="138">
        <f t="shared" si="17"/>
        <v>0</v>
      </c>
      <c r="AH121" s="138">
        <f t="shared" si="17"/>
        <v>0</v>
      </c>
      <c r="AI121" s="138">
        <f t="shared" si="17"/>
        <v>0</v>
      </c>
      <c r="AJ121" s="100"/>
      <c r="AK121" s="151"/>
    </row>
    <row r="122" spans="2:37" s="131" customFormat="1" x14ac:dyDescent="0.2">
      <c r="B122" s="150"/>
      <c r="C122" s="171"/>
      <c r="D122" s="58">
        <v>110</v>
      </c>
      <c r="E122" s="392" t="str">
        <f>+'bas LO'!E122</f>
        <v>school 110</v>
      </c>
      <c r="F122" s="392" t="str">
        <f>+'bas LO'!F122</f>
        <v>11AA</v>
      </c>
      <c r="G122" s="393">
        <f>+'bas LO'!G122</f>
        <v>0</v>
      </c>
      <c r="H122" s="393">
        <f>+'bas LO'!H122</f>
        <v>0</v>
      </c>
      <c r="I122" s="393">
        <f>+'bas LO'!I122</f>
        <v>0</v>
      </c>
      <c r="J122" s="393">
        <f>+'bas LO'!J122</f>
        <v>0</v>
      </c>
      <c r="K122" s="393">
        <f>+'bas LO'!K122</f>
        <v>0</v>
      </c>
      <c r="L122" s="79"/>
      <c r="M122" s="76">
        <f>ROUND(G122*tab!$D$66,2)</f>
        <v>0</v>
      </c>
      <c r="N122" s="76">
        <f>ROUND(H122*tab!$D$66,2)</f>
        <v>0</v>
      </c>
      <c r="O122" s="76">
        <f>ROUND(I122*tab!$D$66,2)</f>
        <v>0</v>
      </c>
      <c r="P122" s="76">
        <f>ROUND(J122*tab!$D$66,2)</f>
        <v>0</v>
      </c>
      <c r="Q122" s="76">
        <f>ROUND(K122*tab!$D$66,2)</f>
        <v>0</v>
      </c>
      <c r="R122" s="79"/>
      <c r="S122" s="179">
        <v>0</v>
      </c>
      <c r="T122" s="138">
        <f t="shared" si="16"/>
        <v>0</v>
      </c>
      <c r="U122" s="138">
        <f t="shared" si="16"/>
        <v>0</v>
      </c>
      <c r="V122" s="138">
        <f t="shared" si="16"/>
        <v>0</v>
      </c>
      <c r="W122" s="138">
        <f t="shared" si="16"/>
        <v>0</v>
      </c>
      <c r="X122" s="79"/>
      <c r="Y122" s="76">
        <f>+G122*tab!$D$69</f>
        <v>0</v>
      </c>
      <c r="Z122" s="76">
        <f>+H122*tab!$E$69</f>
        <v>0</v>
      </c>
      <c r="AA122" s="76">
        <f>+I122*tab!$E$69</f>
        <v>0</v>
      </c>
      <c r="AB122" s="76">
        <f>+J122*tab!$E$69</f>
        <v>0</v>
      </c>
      <c r="AC122" s="76">
        <f>+K122*tab!$E$69</f>
        <v>0</v>
      </c>
      <c r="AD122" s="79"/>
      <c r="AE122" s="75">
        <v>0</v>
      </c>
      <c r="AF122" s="179">
        <f t="shared" si="15"/>
        <v>0</v>
      </c>
      <c r="AG122" s="138">
        <f t="shared" si="17"/>
        <v>0</v>
      </c>
      <c r="AH122" s="138">
        <f t="shared" si="17"/>
        <v>0</v>
      </c>
      <c r="AI122" s="138">
        <f t="shared" si="17"/>
        <v>0</v>
      </c>
      <c r="AJ122" s="100"/>
      <c r="AK122" s="151"/>
    </row>
    <row r="123" spans="2:37" s="131" customFormat="1" x14ac:dyDescent="0.2">
      <c r="B123" s="150"/>
      <c r="C123" s="171"/>
      <c r="D123" s="58">
        <v>111</v>
      </c>
      <c r="E123" s="392" t="str">
        <f>+'bas LO'!E123</f>
        <v>school 111</v>
      </c>
      <c r="F123" s="392" t="str">
        <f>+'bas LO'!F123</f>
        <v>11AA</v>
      </c>
      <c r="G123" s="393">
        <f>+'bas LO'!G123</f>
        <v>0</v>
      </c>
      <c r="H123" s="393">
        <f>+'bas LO'!H123</f>
        <v>0</v>
      </c>
      <c r="I123" s="393">
        <f>+'bas LO'!I123</f>
        <v>0</v>
      </c>
      <c r="J123" s="393">
        <f>+'bas LO'!J123</f>
        <v>0</v>
      </c>
      <c r="K123" s="393">
        <f>+'bas LO'!K123</f>
        <v>0</v>
      </c>
      <c r="L123" s="79"/>
      <c r="M123" s="76">
        <f>ROUND(G123*tab!$D$66,2)</f>
        <v>0</v>
      </c>
      <c r="N123" s="76">
        <f>ROUND(H123*tab!$D$66,2)</f>
        <v>0</v>
      </c>
      <c r="O123" s="76">
        <f>ROUND(I123*tab!$D$66,2)</f>
        <v>0</v>
      </c>
      <c r="P123" s="76">
        <f>ROUND(J123*tab!$D$66,2)</f>
        <v>0</v>
      </c>
      <c r="Q123" s="76">
        <f>ROUND(K123*tab!$D$66,2)</f>
        <v>0</v>
      </c>
      <c r="R123" s="79"/>
      <c r="S123" s="179">
        <v>0</v>
      </c>
      <c r="T123" s="138">
        <f t="shared" si="16"/>
        <v>0</v>
      </c>
      <c r="U123" s="138">
        <f t="shared" si="16"/>
        <v>0</v>
      </c>
      <c r="V123" s="138">
        <f t="shared" si="16"/>
        <v>0</v>
      </c>
      <c r="W123" s="138">
        <f t="shared" si="16"/>
        <v>0</v>
      </c>
      <c r="X123" s="79"/>
      <c r="Y123" s="76">
        <f>+G123*tab!$D$69</f>
        <v>0</v>
      </c>
      <c r="Z123" s="76">
        <f>+H123*tab!$E$69</f>
        <v>0</v>
      </c>
      <c r="AA123" s="76">
        <f>+I123*tab!$E$69</f>
        <v>0</v>
      </c>
      <c r="AB123" s="76">
        <f>+J123*tab!$E$69</f>
        <v>0</v>
      </c>
      <c r="AC123" s="76">
        <f>+K123*tab!$E$69</f>
        <v>0</v>
      </c>
      <c r="AD123" s="79"/>
      <c r="AE123" s="75">
        <v>0</v>
      </c>
      <c r="AF123" s="179">
        <f t="shared" si="15"/>
        <v>0</v>
      </c>
      <c r="AG123" s="138">
        <f t="shared" si="17"/>
        <v>0</v>
      </c>
      <c r="AH123" s="138">
        <f t="shared" si="17"/>
        <v>0</v>
      </c>
      <c r="AI123" s="138">
        <f t="shared" si="17"/>
        <v>0</v>
      </c>
      <c r="AJ123" s="100"/>
      <c r="AK123" s="151"/>
    </row>
    <row r="124" spans="2:37" s="131" customFormat="1" x14ac:dyDescent="0.2">
      <c r="B124" s="150"/>
      <c r="C124" s="171"/>
      <c r="D124" s="58">
        <v>112</v>
      </c>
      <c r="E124" s="392" t="str">
        <f>+'bas LO'!E124</f>
        <v>school 112</v>
      </c>
      <c r="F124" s="392" t="str">
        <f>+'bas LO'!F124</f>
        <v>11AA</v>
      </c>
      <c r="G124" s="393">
        <f>+'bas LO'!G124</f>
        <v>0</v>
      </c>
      <c r="H124" s="393">
        <f>+'bas LO'!H124</f>
        <v>0</v>
      </c>
      <c r="I124" s="393">
        <f>+'bas LO'!I124</f>
        <v>0</v>
      </c>
      <c r="J124" s="393">
        <f>+'bas LO'!J124</f>
        <v>0</v>
      </c>
      <c r="K124" s="393">
        <f>+'bas LO'!K124</f>
        <v>0</v>
      </c>
      <c r="L124" s="79"/>
      <c r="M124" s="76">
        <f>ROUND(G124*tab!$D$66,2)</f>
        <v>0</v>
      </c>
      <c r="N124" s="76">
        <f>ROUND(H124*tab!$D$66,2)</f>
        <v>0</v>
      </c>
      <c r="O124" s="76">
        <f>ROUND(I124*tab!$D$66,2)</f>
        <v>0</v>
      </c>
      <c r="P124" s="76">
        <f>ROUND(J124*tab!$D$66,2)</f>
        <v>0</v>
      </c>
      <c r="Q124" s="76">
        <f>ROUND(K124*tab!$D$66,2)</f>
        <v>0</v>
      </c>
      <c r="R124" s="79"/>
      <c r="S124" s="179">
        <v>0</v>
      </c>
      <c r="T124" s="138">
        <f t="shared" si="16"/>
        <v>0</v>
      </c>
      <c r="U124" s="138">
        <f t="shared" si="16"/>
        <v>0</v>
      </c>
      <c r="V124" s="138">
        <f t="shared" si="16"/>
        <v>0</v>
      </c>
      <c r="W124" s="138">
        <f t="shared" si="16"/>
        <v>0</v>
      </c>
      <c r="X124" s="79"/>
      <c r="Y124" s="76">
        <f>+G124*tab!$D$69</f>
        <v>0</v>
      </c>
      <c r="Z124" s="76">
        <f>+H124*tab!$E$69</f>
        <v>0</v>
      </c>
      <c r="AA124" s="76">
        <f>+I124*tab!$E$69</f>
        <v>0</v>
      </c>
      <c r="AB124" s="76">
        <f>+J124*tab!$E$69</f>
        <v>0</v>
      </c>
      <c r="AC124" s="76">
        <f>+K124*tab!$E$69</f>
        <v>0</v>
      </c>
      <c r="AD124" s="79"/>
      <c r="AE124" s="75">
        <v>0</v>
      </c>
      <c r="AF124" s="179">
        <f t="shared" si="15"/>
        <v>0</v>
      </c>
      <c r="AG124" s="138">
        <f t="shared" si="17"/>
        <v>0</v>
      </c>
      <c r="AH124" s="138">
        <f t="shared" si="17"/>
        <v>0</v>
      </c>
      <c r="AI124" s="138">
        <f t="shared" si="17"/>
        <v>0</v>
      </c>
      <c r="AJ124" s="100"/>
      <c r="AK124" s="151"/>
    </row>
    <row r="125" spans="2:37" s="131" customFormat="1" x14ac:dyDescent="0.2">
      <c r="B125" s="150"/>
      <c r="C125" s="171"/>
      <c r="D125" s="58">
        <v>113</v>
      </c>
      <c r="E125" s="392" t="str">
        <f>+'bas LO'!E125</f>
        <v>school 113</v>
      </c>
      <c r="F125" s="392" t="str">
        <f>+'bas LO'!F125</f>
        <v>11AA</v>
      </c>
      <c r="G125" s="393">
        <f>+'bas LO'!G125</f>
        <v>0</v>
      </c>
      <c r="H125" s="393">
        <f>+'bas LO'!H125</f>
        <v>0</v>
      </c>
      <c r="I125" s="393">
        <f>+'bas LO'!I125</f>
        <v>0</v>
      </c>
      <c r="J125" s="393">
        <f>+'bas LO'!J125</f>
        <v>0</v>
      </c>
      <c r="K125" s="393">
        <f>+'bas LO'!K125</f>
        <v>0</v>
      </c>
      <c r="L125" s="79"/>
      <c r="M125" s="76">
        <f>ROUND(G125*tab!$D$66,2)</f>
        <v>0</v>
      </c>
      <c r="N125" s="76">
        <f>ROUND(H125*tab!$D$66,2)</f>
        <v>0</v>
      </c>
      <c r="O125" s="76">
        <f>ROUND(I125*tab!$D$66,2)</f>
        <v>0</v>
      </c>
      <c r="P125" s="76">
        <f>ROUND(J125*tab!$D$66,2)</f>
        <v>0</v>
      </c>
      <c r="Q125" s="76">
        <f>ROUND(K125*tab!$D$66,2)</f>
        <v>0</v>
      </c>
      <c r="R125" s="79"/>
      <c r="S125" s="179">
        <v>0</v>
      </c>
      <c r="T125" s="138">
        <f t="shared" si="16"/>
        <v>0</v>
      </c>
      <c r="U125" s="138">
        <f t="shared" si="16"/>
        <v>0</v>
      </c>
      <c r="V125" s="138">
        <f t="shared" si="16"/>
        <v>0</v>
      </c>
      <c r="W125" s="138">
        <f t="shared" si="16"/>
        <v>0</v>
      </c>
      <c r="X125" s="79"/>
      <c r="Y125" s="76">
        <f>+G125*tab!$D$69</f>
        <v>0</v>
      </c>
      <c r="Z125" s="76">
        <f>+H125*tab!$E$69</f>
        <v>0</v>
      </c>
      <c r="AA125" s="76">
        <f>+I125*tab!$E$69</f>
        <v>0</v>
      </c>
      <c r="AB125" s="76">
        <f>+J125*tab!$E$69</f>
        <v>0</v>
      </c>
      <c r="AC125" s="76">
        <f>+K125*tab!$E$69</f>
        <v>0</v>
      </c>
      <c r="AD125" s="79"/>
      <c r="AE125" s="75">
        <v>0</v>
      </c>
      <c r="AF125" s="179">
        <f t="shared" si="15"/>
        <v>0</v>
      </c>
      <c r="AG125" s="138">
        <f t="shared" si="17"/>
        <v>0</v>
      </c>
      <c r="AH125" s="138">
        <f t="shared" si="17"/>
        <v>0</v>
      </c>
      <c r="AI125" s="138">
        <f t="shared" si="17"/>
        <v>0</v>
      </c>
      <c r="AJ125" s="100"/>
      <c r="AK125" s="151"/>
    </row>
    <row r="126" spans="2:37" s="131" customFormat="1" x14ac:dyDescent="0.2">
      <c r="B126" s="150"/>
      <c r="C126" s="171"/>
      <c r="D126" s="58">
        <v>114</v>
      </c>
      <c r="E126" s="392" t="str">
        <f>+'bas LO'!E126</f>
        <v>school 114</v>
      </c>
      <c r="F126" s="392" t="str">
        <f>+'bas LO'!F126</f>
        <v>11AA</v>
      </c>
      <c r="G126" s="393">
        <f>+'bas LO'!G126</f>
        <v>0</v>
      </c>
      <c r="H126" s="393">
        <f>+'bas LO'!H126</f>
        <v>0</v>
      </c>
      <c r="I126" s="393">
        <f>+'bas LO'!I126</f>
        <v>0</v>
      </c>
      <c r="J126" s="393">
        <f>+'bas LO'!J126</f>
        <v>0</v>
      </c>
      <c r="K126" s="393">
        <f>+'bas LO'!K126</f>
        <v>0</v>
      </c>
      <c r="L126" s="79"/>
      <c r="M126" s="76">
        <f>ROUND(G126*tab!$D$66,2)</f>
        <v>0</v>
      </c>
      <c r="N126" s="76">
        <f>ROUND(H126*tab!$D$66,2)</f>
        <v>0</v>
      </c>
      <c r="O126" s="76">
        <f>ROUND(I126*tab!$D$66,2)</f>
        <v>0</v>
      </c>
      <c r="P126" s="76">
        <f>ROUND(J126*tab!$D$66,2)</f>
        <v>0</v>
      </c>
      <c r="Q126" s="76">
        <f>ROUND(K126*tab!$D$66,2)</f>
        <v>0</v>
      </c>
      <c r="R126" s="79"/>
      <c r="S126" s="179">
        <v>0</v>
      </c>
      <c r="T126" s="138">
        <f t="shared" si="16"/>
        <v>0</v>
      </c>
      <c r="U126" s="138">
        <f t="shared" si="16"/>
        <v>0</v>
      </c>
      <c r="V126" s="138">
        <f t="shared" si="16"/>
        <v>0</v>
      </c>
      <c r="W126" s="138">
        <f t="shared" si="16"/>
        <v>0</v>
      </c>
      <c r="X126" s="79"/>
      <c r="Y126" s="76">
        <f>+G126*tab!$D$69</f>
        <v>0</v>
      </c>
      <c r="Z126" s="76">
        <f>+H126*tab!$E$69</f>
        <v>0</v>
      </c>
      <c r="AA126" s="76">
        <f>+I126*tab!$E$69</f>
        <v>0</v>
      </c>
      <c r="AB126" s="76">
        <f>+J126*tab!$E$69</f>
        <v>0</v>
      </c>
      <c r="AC126" s="76">
        <f>+K126*tab!$E$69</f>
        <v>0</v>
      </c>
      <c r="AD126" s="79"/>
      <c r="AE126" s="75">
        <v>0</v>
      </c>
      <c r="AF126" s="179">
        <f t="shared" si="15"/>
        <v>0</v>
      </c>
      <c r="AG126" s="138">
        <f t="shared" si="17"/>
        <v>0</v>
      </c>
      <c r="AH126" s="138">
        <f t="shared" si="17"/>
        <v>0</v>
      </c>
      <c r="AI126" s="138">
        <f t="shared" si="17"/>
        <v>0</v>
      </c>
      <c r="AJ126" s="100"/>
      <c r="AK126" s="151"/>
    </row>
    <row r="127" spans="2:37" s="131" customFormat="1" x14ac:dyDescent="0.2">
      <c r="B127" s="150"/>
      <c r="C127" s="171"/>
      <c r="D127" s="58">
        <v>115</v>
      </c>
      <c r="E127" s="392" t="str">
        <f>+'bas LO'!E127</f>
        <v>school 115</v>
      </c>
      <c r="F127" s="392" t="str">
        <f>+'bas LO'!F127</f>
        <v>11AA</v>
      </c>
      <c r="G127" s="393">
        <f>+'bas LO'!G127</f>
        <v>0</v>
      </c>
      <c r="H127" s="393">
        <f>+'bas LO'!H127</f>
        <v>0</v>
      </c>
      <c r="I127" s="393">
        <f>+'bas LO'!I127</f>
        <v>0</v>
      </c>
      <c r="J127" s="393">
        <f>+'bas LO'!J127</f>
        <v>0</v>
      </c>
      <c r="K127" s="393">
        <f>+'bas LO'!K127</f>
        <v>0</v>
      </c>
      <c r="L127" s="79"/>
      <c r="M127" s="76">
        <f>ROUND(G127*tab!$D$66,2)</f>
        <v>0</v>
      </c>
      <c r="N127" s="76">
        <f>ROUND(H127*tab!$D$66,2)</f>
        <v>0</v>
      </c>
      <c r="O127" s="76">
        <f>ROUND(I127*tab!$D$66,2)</f>
        <v>0</v>
      </c>
      <c r="P127" s="76">
        <f>ROUND(J127*tab!$D$66,2)</f>
        <v>0</v>
      </c>
      <c r="Q127" s="76">
        <f>ROUND(K127*tab!$D$66,2)</f>
        <v>0</v>
      </c>
      <c r="R127" s="79"/>
      <c r="S127" s="179">
        <v>0</v>
      </c>
      <c r="T127" s="138">
        <f t="shared" si="16"/>
        <v>0</v>
      </c>
      <c r="U127" s="138">
        <f t="shared" si="16"/>
        <v>0</v>
      </c>
      <c r="V127" s="138">
        <f t="shared" si="16"/>
        <v>0</v>
      </c>
      <c r="W127" s="138">
        <f t="shared" si="16"/>
        <v>0</v>
      </c>
      <c r="X127" s="79"/>
      <c r="Y127" s="76">
        <f>+G127*tab!$D$69</f>
        <v>0</v>
      </c>
      <c r="Z127" s="76">
        <f>+H127*tab!$E$69</f>
        <v>0</v>
      </c>
      <c r="AA127" s="76">
        <f>+I127*tab!$E$69</f>
        <v>0</v>
      </c>
      <c r="AB127" s="76">
        <f>+J127*tab!$E$69</f>
        <v>0</v>
      </c>
      <c r="AC127" s="76">
        <f>+K127*tab!$E$69</f>
        <v>0</v>
      </c>
      <c r="AD127" s="79"/>
      <c r="AE127" s="75">
        <v>0</v>
      </c>
      <c r="AF127" s="179">
        <f t="shared" si="15"/>
        <v>0</v>
      </c>
      <c r="AG127" s="138">
        <f t="shared" si="17"/>
        <v>0</v>
      </c>
      <c r="AH127" s="138">
        <f t="shared" si="17"/>
        <v>0</v>
      </c>
      <c r="AI127" s="138">
        <f t="shared" si="17"/>
        <v>0</v>
      </c>
      <c r="AJ127" s="100"/>
      <c r="AK127" s="151"/>
    </row>
    <row r="128" spans="2:37" s="131" customFormat="1" x14ac:dyDescent="0.2">
      <c r="B128" s="150"/>
      <c r="C128" s="171"/>
      <c r="D128" s="58">
        <v>116</v>
      </c>
      <c r="E128" s="392" t="str">
        <f>+'bas LO'!E128</f>
        <v>school 116</v>
      </c>
      <c r="F128" s="392" t="str">
        <f>+'bas LO'!F128</f>
        <v>11AA</v>
      </c>
      <c r="G128" s="393">
        <f>+'bas LO'!G128</f>
        <v>0</v>
      </c>
      <c r="H128" s="393">
        <f>+'bas LO'!H128</f>
        <v>0</v>
      </c>
      <c r="I128" s="393">
        <f>+'bas LO'!I128</f>
        <v>0</v>
      </c>
      <c r="J128" s="393">
        <f>+'bas LO'!J128</f>
        <v>0</v>
      </c>
      <c r="K128" s="393">
        <f>+'bas LO'!K128</f>
        <v>0</v>
      </c>
      <c r="L128" s="79"/>
      <c r="M128" s="76">
        <f>ROUND(G128*tab!$D$66,2)</f>
        <v>0</v>
      </c>
      <c r="N128" s="76">
        <f>ROUND(H128*tab!$D$66,2)</f>
        <v>0</v>
      </c>
      <c r="O128" s="76">
        <f>ROUND(I128*tab!$D$66,2)</f>
        <v>0</v>
      </c>
      <c r="P128" s="76">
        <f>ROUND(J128*tab!$D$66,2)</f>
        <v>0</v>
      </c>
      <c r="Q128" s="76">
        <f>ROUND(K128*tab!$D$66,2)</f>
        <v>0</v>
      </c>
      <c r="R128" s="79"/>
      <c r="S128" s="179">
        <v>0</v>
      </c>
      <c r="T128" s="138">
        <f t="shared" si="16"/>
        <v>0</v>
      </c>
      <c r="U128" s="138">
        <f t="shared" si="16"/>
        <v>0</v>
      </c>
      <c r="V128" s="138">
        <f t="shared" si="16"/>
        <v>0</v>
      </c>
      <c r="W128" s="138">
        <f t="shared" si="16"/>
        <v>0</v>
      </c>
      <c r="X128" s="79"/>
      <c r="Y128" s="76">
        <f>+G128*tab!$D$69</f>
        <v>0</v>
      </c>
      <c r="Z128" s="76">
        <f>+H128*tab!$E$69</f>
        <v>0</v>
      </c>
      <c r="AA128" s="76">
        <f>+I128*tab!$E$69</f>
        <v>0</v>
      </c>
      <c r="AB128" s="76">
        <f>+J128*tab!$E$69</f>
        <v>0</v>
      </c>
      <c r="AC128" s="76">
        <f>+K128*tab!$E$69</f>
        <v>0</v>
      </c>
      <c r="AD128" s="79"/>
      <c r="AE128" s="75">
        <v>0</v>
      </c>
      <c r="AF128" s="179">
        <f t="shared" si="15"/>
        <v>0</v>
      </c>
      <c r="AG128" s="138">
        <f t="shared" si="17"/>
        <v>0</v>
      </c>
      <c r="AH128" s="138">
        <f t="shared" si="17"/>
        <v>0</v>
      </c>
      <c r="AI128" s="138">
        <f t="shared" si="17"/>
        <v>0</v>
      </c>
      <c r="AJ128" s="100"/>
      <c r="AK128" s="151"/>
    </row>
    <row r="129" spans="2:37" s="131" customFormat="1" x14ac:dyDescent="0.2">
      <c r="B129" s="150"/>
      <c r="C129" s="171"/>
      <c r="D129" s="58">
        <v>117</v>
      </c>
      <c r="E129" s="392" t="str">
        <f>+'bas LO'!E129</f>
        <v>school 117</v>
      </c>
      <c r="F129" s="392" t="str">
        <f>+'bas LO'!F129</f>
        <v>11AA</v>
      </c>
      <c r="G129" s="393">
        <f>+'bas LO'!G129</f>
        <v>0</v>
      </c>
      <c r="H129" s="393">
        <f>+'bas LO'!H129</f>
        <v>0</v>
      </c>
      <c r="I129" s="393">
        <f>+'bas LO'!I129</f>
        <v>0</v>
      </c>
      <c r="J129" s="393">
        <f>+'bas LO'!J129</f>
        <v>0</v>
      </c>
      <c r="K129" s="393">
        <f>+'bas LO'!K129</f>
        <v>0</v>
      </c>
      <c r="L129" s="79"/>
      <c r="M129" s="76">
        <f>ROUND(G129*tab!$D$66,2)</f>
        <v>0</v>
      </c>
      <c r="N129" s="76">
        <f>ROUND(H129*tab!$D$66,2)</f>
        <v>0</v>
      </c>
      <c r="O129" s="76">
        <f>ROUND(I129*tab!$D$66,2)</f>
        <v>0</v>
      </c>
      <c r="P129" s="76">
        <f>ROUND(J129*tab!$D$66,2)</f>
        <v>0</v>
      </c>
      <c r="Q129" s="76">
        <f>ROUND(K129*tab!$D$66,2)</f>
        <v>0</v>
      </c>
      <c r="R129" s="79"/>
      <c r="S129" s="179">
        <v>0</v>
      </c>
      <c r="T129" s="138">
        <f t="shared" si="16"/>
        <v>0</v>
      </c>
      <c r="U129" s="138">
        <f t="shared" si="16"/>
        <v>0</v>
      </c>
      <c r="V129" s="138">
        <f t="shared" si="16"/>
        <v>0</v>
      </c>
      <c r="W129" s="138">
        <f t="shared" si="16"/>
        <v>0</v>
      </c>
      <c r="X129" s="79"/>
      <c r="Y129" s="76">
        <f>+G129*tab!$D$69</f>
        <v>0</v>
      </c>
      <c r="Z129" s="76">
        <f>+H129*tab!$E$69</f>
        <v>0</v>
      </c>
      <c r="AA129" s="76">
        <f>+I129*tab!$E$69</f>
        <v>0</v>
      </c>
      <c r="AB129" s="76">
        <f>+J129*tab!$E$69</f>
        <v>0</v>
      </c>
      <c r="AC129" s="76">
        <f>+K129*tab!$E$69</f>
        <v>0</v>
      </c>
      <c r="AD129" s="79"/>
      <c r="AE129" s="75">
        <v>0</v>
      </c>
      <c r="AF129" s="179">
        <f t="shared" si="15"/>
        <v>0</v>
      </c>
      <c r="AG129" s="138">
        <f t="shared" si="17"/>
        <v>0</v>
      </c>
      <c r="AH129" s="138">
        <f t="shared" si="17"/>
        <v>0</v>
      </c>
      <c r="AI129" s="138">
        <f t="shared" si="17"/>
        <v>0</v>
      </c>
      <c r="AJ129" s="100"/>
      <c r="AK129" s="151"/>
    </row>
    <row r="130" spans="2:37" s="131" customFormat="1" x14ac:dyDescent="0.2">
      <c r="B130" s="150"/>
      <c r="C130" s="171"/>
      <c r="D130" s="58">
        <v>118</v>
      </c>
      <c r="E130" s="392" t="str">
        <f>+'bas LO'!E130</f>
        <v>school 118</v>
      </c>
      <c r="F130" s="392" t="str">
        <f>+'bas LO'!F130</f>
        <v>11AA</v>
      </c>
      <c r="G130" s="393">
        <f>+'bas LO'!G130</f>
        <v>0</v>
      </c>
      <c r="H130" s="393">
        <f>+'bas LO'!H130</f>
        <v>0</v>
      </c>
      <c r="I130" s="393">
        <f>+'bas LO'!I130</f>
        <v>0</v>
      </c>
      <c r="J130" s="393">
        <f>+'bas LO'!J130</f>
        <v>0</v>
      </c>
      <c r="K130" s="393">
        <f>+'bas LO'!K130</f>
        <v>0</v>
      </c>
      <c r="L130" s="79"/>
      <c r="M130" s="76">
        <f>ROUND(G130*tab!$D$66,2)</f>
        <v>0</v>
      </c>
      <c r="N130" s="76">
        <f>ROUND(H130*tab!$D$66,2)</f>
        <v>0</v>
      </c>
      <c r="O130" s="76">
        <f>ROUND(I130*tab!$D$66,2)</f>
        <v>0</v>
      </c>
      <c r="P130" s="76">
        <f>ROUND(J130*tab!$D$66,2)</f>
        <v>0</v>
      </c>
      <c r="Q130" s="76">
        <f>ROUND(K130*tab!$D$66,2)</f>
        <v>0</v>
      </c>
      <c r="R130" s="79"/>
      <c r="S130" s="179">
        <v>0</v>
      </c>
      <c r="T130" s="138">
        <f t="shared" si="16"/>
        <v>0</v>
      </c>
      <c r="U130" s="138">
        <f t="shared" si="16"/>
        <v>0</v>
      </c>
      <c r="V130" s="138">
        <f t="shared" si="16"/>
        <v>0</v>
      </c>
      <c r="W130" s="138">
        <f t="shared" si="16"/>
        <v>0</v>
      </c>
      <c r="X130" s="79"/>
      <c r="Y130" s="76">
        <f>+G130*tab!$D$69</f>
        <v>0</v>
      </c>
      <c r="Z130" s="76">
        <f>+H130*tab!$E$69</f>
        <v>0</v>
      </c>
      <c r="AA130" s="76">
        <f>+I130*tab!$E$69</f>
        <v>0</v>
      </c>
      <c r="AB130" s="76">
        <f>+J130*tab!$E$69</f>
        <v>0</v>
      </c>
      <c r="AC130" s="76">
        <f>+K130*tab!$E$69</f>
        <v>0</v>
      </c>
      <c r="AD130" s="79"/>
      <c r="AE130" s="75">
        <v>0</v>
      </c>
      <c r="AF130" s="179">
        <f t="shared" si="15"/>
        <v>0</v>
      </c>
      <c r="AG130" s="138">
        <f t="shared" si="17"/>
        <v>0</v>
      </c>
      <c r="AH130" s="138">
        <f t="shared" si="17"/>
        <v>0</v>
      </c>
      <c r="AI130" s="138">
        <f t="shared" si="17"/>
        <v>0</v>
      </c>
      <c r="AJ130" s="100"/>
      <c r="AK130" s="151"/>
    </row>
    <row r="131" spans="2:37" s="131" customFormat="1" x14ac:dyDescent="0.2">
      <c r="B131" s="150"/>
      <c r="C131" s="171"/>
      <c r="D131" s="58">
        <v>119</v>
      </c>
      <c r="E131" s="392" t="str">
        <f>+'bas LO'!E131</f>
        <v>school 119</v>
      </c>
      <c r="F131" s="392" t="str">
        <f>+'bas LO'!F131</f>
        <v>11AA</v>
      </c>
      <c r="G131" s="393">
        <f>+'bas LO'!G131</f>
        <v>0</v>
      </c>
      <c r="H131" s="393">
        <f>+'bas LO'!H131</f>
        <v>0</v>
      </c>
      <c r="I131" s="393">
        <f>+'bas LO'!I131</f>
        <v>0</v>
      </c>
      <c r="J131" s="393">
        <f>+'bas LO'!J131</f>
        <v>0</v>
      </c>
      <c r="K131" s="393">
        <f>+'bas LO'!K131</f>
        <v>0</v>
      </c>
      <c r="L131" s="79"/>
      <c r="M131" s="76">
        <f>ROUND(G131*tab!$D$66,2)</f>
        <v>0</v>
      </c>
      <c r="N131" s="76">
        <f>ROUND(H131*tab!$D$66,2)</f>
        <v>0</v>
      </c>
      <c r="O131" s="76">
        <f>ROUND(I131*tab!$D$66,2)</f>
        <v>0</v>
      </c>
      <c r="P131" s="76">
        <f>ROUND(J131*tab!$D$66,2)</f>
        <v>0</v>
      </c>
      <c r="Q131" s="76">
        <f>ROUND(K131*tab!$D$66,2)</f>
        <v>0</v>
      </c>
      <c r="R131" s="79"/>
      <c r="S131" s="179">
        <v>0</v>
      </c>
      <c r="T131" s="138">
        <f t="shared" si="16"/>
        <v>0</v>
      </c>
      <c r="U131" s="138">
        <f t="shared" si="16"/>
        <v>0</v>
      </c>
      <c r="V131" s="138">
        <f t="shared" si="16"/>
        <v>0</v>
      </c>
      <c r="W131" s="138">
        <f t="shared" si="16"/>
        <v>0</v>
      </c>
      <c r="X131" s="79"/>
      <c r="Y131" s="76">
        <f>+G131*tab!$D$69</f>
        <v>0</v>
      </c>
      <c r="Z131" s="76">
        <f>+H131*tab!$E$69</f>
        <v>0</v>
      </c>
      <c r="AA131" s="76">
        <f>+I131*tab!$E$69</f>
        <v>0</v>
      </c>
      <c r="AB131" s="76">
        <f>+J131*tab!$E$69</f>
        <v>0</v>
      </c>
      <c r="AC131" s="76">
        <f>+K131*tab!$E$69</f>
        <v>0</v>
      </c>
      <c r="AD131" s="79"/>
      <c r="AE131" s="75">
        <v>0</v>
      </c>
      <c r="AF131" s="179">
        <f t="shared" si="15"/>
        <v>0</v>
      </c>
      <c r="AG131" s="138">
        <f t="shared" si="17"/>
        <v>0</v>
      </c>
      <c r="AH131" s="138">
        <f t="shared" si="17"/>
        <v>0</v>
      </c>
      <c r="AI131" s="138">
        <f t="shared" si="17"/>
        <v>0</v>
      </c>
      <c r="AJ131" s="100"/>
      <c r="AK131" s="151"/>
    </row>
    <row r="132" spans="2:37" s="131" customFormat="1" x14ac:dyDescent="0.2">
      <c r="B132" s="150"/>
      <c r="C132" s="171"/>
      <c r="D132" s="58">
        <v>120</v>
      </c>
      <c r="E132" s="392" t="str">
        <f>+'bas LO'!E132</f>
        <v>school 120</v>
      </c>
      <c r="F132" s="392" t="str">
        <f>+'bas LO'!F132</f>
        <v>11AA</v>
      </c>
      <c r="G132" s="393">
        <f>+'bas LO'!G132</f>
        <v>0</v>
      </c>
      <c r="H132" s="393">
        <f>+'bas LO'!H132</f>
        <v>0</v>
      </c>
      <c r="I132" s="393">
        <f>+'bas LO'!I132</f>
        <v>0</v>
      </c>
      <c r="J132" s="393">
        <f>+'bas LO'!J132</f>
        <v>0</v>
      </c>
      <c r="K132" s="393">
        <f>+'bas LO'!K132</f>
        <v>0</v>
      </c>
      <c r="L132" s="79"/>
      <c r="M132" s="76">
        <f>ROUND(G132*tab!$D$66,2)</f>
        <v>0</v>
      </c>
      <c r="N132" s="76">
        <f>ROUND(H132*tab!$D$66,2)</f>
        <v>0</v>
      </c>
      <c r="O132" s="76">
        <f>ROUND(I132*tab!$D$66,2)</f>
        <v>0</v>
      </c>
      <c r="P132" s="76">
        <f>ROUND(J132*tab!$D$66,2)</f>
        <v>0</v>
      </c>
      <c r="Q132" s="76">
        <f>ROUND(K132*tab!$D$66,2)</f>
        <v>0</v>
      </c>
      <c r="R132" s="79"/>
      <c r="S132" s="179">
        <v>0</v>
      </c>
      <c r="T132" s="138">
        <f t="shared" si="16"/>
        <v>0</v>
      </c>
      <c r="U132" s="138">
        <f t="shared" si="16"/>
        <v>0</v>
      </c>
      <c r="V132" s="138">
        <f t="shared" si="16"/>
        <v>0</v>
      </c>
      <c r="W132" s="138">
        <f t="shared" si="16"/>
        <v>0</v>
      </c>
      <c r="X132" s="79"/>
      <c r="Y132" s="76">
        <f>+G132*tab!$D$69</f>
        <v>0</v>
      </c>
      <c r="Z132" s="76">
        <f>+H132*tab!$E$69</f>
        <v>0</v>
      </c>
      <c r="AA132" s="76">
        <f>+I132*tab!$E$69</f>
        <v>0</v>
      </c>
      <c r="AB132" s="76">
        <f>+J132*tab!$E$69</f>
        <v>0</v>
      </c>
      <c r="AC132" s="76">
        <f>+K132*tab!$E$69</f>
        <v>0</v>
      </c>
      <c r="AD132" s="79"/>
      <c r="AE132" s="75">
        <v>0</v>
      </c>
      <c r="AF132" s="179">
        <f t="shared" si="15"/>
        <v>0</v>
      </c>
      <c r="AG132" s="138">
        <f t="shared" si="17"/>
        <v>0</v>
      </c>
      <c r="AH132" s="138">
        <f t="shared" si="17"/>
        <v>0</v>
      </c>
      <c r="AI132" s="138">
        <f t="shared" si="17"/>
        <v>0</v>
      </c>
      <c r="AJ132" s="100"/>
      <c r="AK132" s="151"/>
    </row>
    <row r="133" spans="2:37" s="131" customFormat="1" x14ac:dyDescent="0.2">
      <c r="B133" s="150"/>
      <c r="C133" s="171"/>
      <c r="D133" s="58">
        <v>121</v>
      </c>
      <c r="E133" s="392" t="str">
        <f>+'bas LO'!E133</f>
        <v>school 121</v>
      </c>
      <c r="F133" s="392" t="str">
        <f>+'bas LO'!F133</f>
        <v>11AA</v>
      </c>
      <c r="G133" s="393">
        <f>+'bas LO'!G133</f>
        <v>0</v>
      </c>
      <c r="H133" s="393">
        <f>+'bas LO'!H133</f>
        <v>0</v>
      </c>
      <c r="I133" s="393">
        <f>+'bas LO'!I133</f>
        <v>0</v>
      </c>
      <c r="J133" s="393">
        <f>+'bas LO'!J133</f>
        <v>0</v>
      </c>
      <c r="K133" s="393">
        <f>+'bas LO'!K133</f>
        <v>0</v>
      </c>
      <c r="L133" s="79"/>
      <c r="M133" s="76">
        <f>ROUND(G133*tab!$D$66,2)</f>
        <v>0</v>
      </c>
      <c r="N133" s="76">
        <f>ROUND(H133*tab!$D$66,2)</f>
        <v>0</v>
      </c>
      <c r="O133" s="76">
        <f>ROUND(I133*tab!$D$66,2)</f>
        <v>0</v>
      </c>
      <c r="P133" s="76">
        <f>ROUND(J133*tab!$D$66,2)</f>
        <v>0</v>
      </c>
      <c r="Q133" s="76">
        <f>ROUND(K133*tab!$D$66,2)</f>
        <v>0</v>
      </c>
      <c r="R133" s="79"/>
      <c r="S133" s="179">
        <v>0</v>
      </c>
      <c r="T133" s="138">
        <f t="shared" ref="T133:W137" si="18">S133</f>
        <v>0</v>
      </c>
      <c r="U133" s="138">
        <f t="shared" si="18"/>
        <v>0</v>
      </c>
      <c r="V133" s="138">
        <f t="shared" si="18"/>
        <v>0</v>
      </c>
      <c r="W133" s="138">
        <f t="shared" si="18"/>
        <v>0</v>
      </c>
      <c r="X133" s="79"/>
      <c r="Y133" s="76">
        <f>+G133*tab!$D$69</f>
        <v>0</v>
      </c>
      <c r="Z133" s="76">
        <f>+H133*tab!$E$69</f>
        <v>0</v>
      </c>
      <c r="AA133" s="76">
        <f>+I133*tab!$E$69</f>
        <v>0</v>
      </c>
      <c r="AB133" s="76">
        <f>+J133*tab!$E$69</f>
        <v>0</v>
      </c>
      <c r="AC133" s="76">
        <f>+K133*tab!$E$69</f>
        <v>0</v>
      </c>
      <c r="AD133" s="79"/>
      <c r="AE133" s="75">
        <v>0</v>
      </c>
      <c r="AF133" s="179">
        <f t="shared" si="15"/>
        <v>0</v>
      </c>
      <c r="AG133" s="138">
        <f t="shared" ref="AG133:AI137" si="19">AF133</f>
        <v>0</v>
      </c>
      <c r="AH133" s="138">
        <f t="shared" si="19"/>
        <v>0</v>
      </c>
      <c r="AI133" s="138">
        <f t="shared" si="19"/>
        <v>0</v>
      </c>
      <c r="AJ133" s="100"/>
      <c r="AK133" s="151"/>
    </row>
    <row r="134" spans="2:37" s="131" customFormat="1" x14ac:dyDescent="0.2">
      <c r="B134" s="150"/>
      <c r="C134" s="171"/>
      <c r="D134" s="58">
        <v>122</v>
      </c>
      <c r="E134" s="392" t="str">
        <f>+'bas LO'!E134</f>
        <v>school 122</v>
      </c>
      <c r="F134" s="392" t="str">
        <f>+'bas LO'!F134</f>
        <v>11AA</v>
      </c>
      <c r="G134" s="393">
        <f>+'bas LO'!G134</f>
        <v>0</v>
      </c>
      <c r="H134" s="393">
        <f>+'bas LO'!H134</f>
        <v>0</v>
      </c>
      <c r="I134" s="393">
        <f>+'bas LO'!I134</f>
        <v>0</v>
      </c>
      <c r="J134" s="393">
        <f>+'bas LO'!J134</f>
        <v>0</v>
      </c>
      <c r="K134" s="393">
        <f>+'bas LO'!K134</f>
        <v>0</v>
      </c>
      <c r="L134" s="79"/>
      <c r="M134" s="76">
        <f>ROUND(G134*tab!$D$66,2)</f>
        <v>0</v>
      </c>
      <c r="N134" s="76">
        <f>ROUND(H134*tab!$D$66,2)</f>
        <v>0</v>
      </c>
      <c r="O134" s="76">
        <f>ROUND(I134*tab!$D$66,2)</f>
        <v>0</v>
      </c>
      <c r="P134" s="76">
        <f>ROUND(J134*tab!$D$66,2)</f>
        <v>0</v>
      </c>
      <c r="Q134" s="76">
        <f>ROUND(K134*tab!$D$66,2)</f>
        <v>0</v>
      </c>
      <c r="R134" s="79"/>
      <c r="S134" s="179">
        <v>0</v>
      </c>
      <c r="T134" s="138">
        <f t="shared" si="18"/>
        <v>0</v>
      </c>
      <c r="U134" s="138">
        <f t="shared" si="18"/>
        <v>0</v>
      </c>
      <c r="V134" s="138">
        <f t="shared" si="18"/>
        <v>0</v>
      </c>
      <c r="W134" s="138">
        <f t="shared" si="18"/>
        <v>0</v>
      </c>
      <c r="X134" s="79"/>
      <c r="Y134" s="76">
        <f>+G134*tab!$D$69</f>
        <v>0</v>
      </c>
      <c r="Z134" s="76">
        <f>+H134*tab!$E$69</f>
        <v>0</v>
      </c>
      <c r="AA134" s="76">
        <f>+I134*tab!$E$69</f>
        <v>0</v>
      </c>
      <c r="AB134" s="76">
        <f>+J134*tab!$E$69</f>
        <v>0</v>
      </c>
      <c r="AC134" s="76">
        <f>+K134*tab!$E$69</f>
        <v>0</v>
      </c>
      <c r="AD134" s="79"/>
      <c r="AE134" s="75">
        <v>0</v>
      </c>
      <c r="AF134" s="179">
        <f t="shared" si="15"/>
        <v>0</v>
      </c>
      <c r="AG134" s="138">
        <f t="shared" si="19"/>
        <v>0</v>
      </c>
      <c r="AH134" s="138">
        <f t="shared" si="19"/>
        <v>0</v>
      </c>
      <c r="AI134" s="138">
        <f t="shared" si="19"/>
        <v>0</v>
      </c>
      <c r="AJ134" s="100"/>
      <c r="AK134" s="151"/>
    </row>
    <row r="135" spans="2:37" s="131" customFormat="1" x14ac:dyDescent="0.2">
      <c r="B135" s="150"/>
      <c r="C135" s="171"/>
      <c r="D135" s="58">
        <v>123</v>
      </c>
      <c r="E135" s="392" t="str">
        <f>+'bas LO'!E135</f>
        <v>school 123</v>
      </c>
      <c r="F135" s="392" t="str">
        <f>+'bas LO'!F135</f>
        <v>11AA</v>
      </c>
      <c r="G135" s="393">
        <f>+'bas LO'!G135</f>
        <v>0</v>
      </c>
      <c r="H135" s="393">
        <f>+'bas LO'!H135</f>
        <v>0</v>
      </c>
      <c r="I135" s="393">
        <f>+'bas LO'!I135</f>
        <v>0</v>
      </c>
      <c r="J135" s="393">
        <f>+'bas LO'!J135</f>
        <v>0</v>
      </c>
      <c r="K135" s="393">
        <f>+'bas LO'!K135</f>
        <v>0</v>
      </c>
      <c r="L135" s="79"/>
      <c r="M135" s="76">
        <f>ROUND(G135*tab!$D$66,2)</f>
        <v>0</v>
      </c>
      <c r="N135" s="76">
        <f>ROUND(H135*tab!$D$66,2)</f>
        <v>0</v>
      </c>
      <c r="O135" s="76">
        <f>ROUND(I135*tab!$D$66,2)</f>
        <v>0</v>
      </c>
      <c r="P135" s="76">
        <f>ROUND(J135*tab!$D$66,2)</f>
        <v>0</v>
      </c>
      <c r="Q135" s="76">
        <f>ROUND(K135*tab!$D$66,2)</f>
        <v>0</v>
      </c>
      <c r="R135" s="79"/>
      <c r="S135" s="179">
        <v>0</v>
      </c>
      <c r="T135" s="138">
        <f t="shared" si="18"/>
        <v>0</v>
      </c>
      <c r="U135" s="138">
        <f t="shared" si="18"/>
        <v>0</v>
      </c>
      <c r="V135" s="138">
        <f t="shared" si="18"/>
        <v>0</v>
      </c>
      <c r="W135" s="138">
        <f t="shared" si="18"/>
        <v>0</v>
      </c>
      <c r="X135" s="79"/>
      <c r="Y135" s="76">
        <f>+G135*tab!$D$69</f>
        <v>0</v>
      </c>
      <c r="Z135" s="76">
        <f>+H135*tab!$E$69</f>
        <v>0</v>
      </c>
      <c r="AA135" s="76">
        <f>+I135*tab!$E$69</f>
        <v>0</v>
      </c>
      <c r="AB135" s="76">
        <f>+J135*tab!$E$69</f>
        <v>0</v>
      </c>
      <c r="AC135" s="76">
        <f>+K135*tab!$E$69</f>
        <v>0</v>
      </c>
      <c r="AD135" s="79"/>
      <c r="AE135" s="75">
        <v>0</v>
      </c>
      <c r="AF135" s="179">
        <f t="shared" si="15"/>
        <v>0</v>
      </c>
      <c r="AG135" s="138">
        <f t="shared" si="19"/>
        <v>0</v>
      </c>
      <c r="AH135" s="138">
        <f t="shared" si="19"/>
        <v>0</v>
      </c>
      <c r="AI135" s="138">
        <f t="shared" si="19"/>
        <v>0</v>
      </c>
      <c r="AJ135" s="100"/>
      <c r="AK135" s="151"/>
    </row>
    <row r="136" spans="2:37" s="131" customFormat="1" x14ac:dyDescent="0.2">
      <c r="B136" s="150"/>
      <c r="C136" s="171"/>
      <c r="D136" s="58">
        <v>124</v>
      </c>
      <c r="E136" s="392" t="str">
        <f>+'bas LO'!E136</f>
        <v>school 124</v>
      </c>
      <c r="F136" s="392" t="str">
        <f>+'bas LO'!F136</f>
        <v>11AA</v>
      </c>
      <c r="G136" s="393">
        <f>+'bas LO'!G136</f>
        <v>0</v>
      </c>
      <c r="H136" s="393">
        <f>+'bas LO'!H136</f>
        <v>0</v>
      </c>
      <c r="I136" s="393">
        <f>+'bas LO'!I136</f>
        <v>0</v>
      </c>
      <c r="J136" s="393">
        <f>+'bas LO'!J136</f>
        <v>0</v>
      </c>
      <c r="K136" s="393">
        <f>+'bas LO'!K136</f>
        <v>0</v>
      </c>
      <c r="L136" s="79"/>
      <c r="M136" s="76">
        <f>ROUND(G136*tab!$D$66,2)</f>
        <v>0</v>
      </c>
      <c r="N136" s="76">
        <f>ROUND(H136*tab!$D$66,2)</f>
        <v>0</v>
      </c>
      <c r="O136" s="76">
        <f>ROUND(I136*tab!$D$66,2)</f>
        <v>0</v>
      </c>
      <c r="P136" s="76">
        <f>ROUND(J136*tab!$D$66,2)</f>
        <v>0</v>
      </c>
      <c r="Q136" s="76">
        <f>ROUND(K136*tab!$D$66,2)</f>
        <v>0</v>
      </c>
      <c r="R136" s="79"/>
      <c r="S136" s="179">
        <v>0</v>
      </c>
      <c r="T136" s="138">
        <f t="shared" si="18"/>
        <v>0</v>
      </c>
      <c r="U136" s="138">
        <f t="shared" si="18"/>
        <v>0</v>
      </c>
      <c r="V136" s="138">
        <f t="shared" si="18"/>
        <v>0</v>
      </c>
      <c r="W136" s="138">
        <f t="shared" si="18"/>
        <v>0</v>
      </c>
      <c r="X136" s="79"/>
      <c r="Y136" s="76">
        <f>+G136*tab!$D$69</f>
        <v>0</v>
      </c>
      <c r="Z136" s="76">
        <f>+H136*tab!$E$69</f>
        <v>0</v>
      </c>
      <c r="AA136" s="76">
        <f>+I136*tab!$E$69</f>
        <v>0</v>
      </c>
      <c r="AB136" s="76">
        <f>+J136*tab!$E$69</f>
        <v>0</v>
      </c>
      <c r="AC136" s="76">
        <f>+K136*tab!$E$69</f>
        <v>0</v>
      </c>
      <c r="AD136" s="79"/>
      <c r="AE136" s="75">
        <v>0</v>
      </c>
      <c r="AF136" s="179">
        <f t="shared" si="15"/>
        <v>0</v>
      </c>
      <c r="AG136" s="138">
        <f t="shared" si="19"/>
        <v>0</v>
      </c>
      <c r="AH136" s="138">
        <f t="shared" si="19"/>
        <v>0</v>
      </c>
      <c r="AI136" s="138">
        <f t="shared" si="19"/>
        <v>0</v>
      </c>
      <c r="AJ136" s="100"/>
      <c r="AK136" s="151"/>
    </row>
    <row r="137" spans="2:37" s="131" customFormat="1" x14ac:dyDescent="0.2">
      <c r="B137" s="150"/>
      <c r="C137" s="171"/>
      <c r="D137" s="58">
        <v>125</v>
      </c>
      <c r="E137" s="392" t="str">
        <f>+'bas LO'!E137</f>
        <v>school 125</v>
      </c>
      <c r="F137" s="392" t="str">
        <f>+'bas LO'!F137</f>
        <v>11AA</v>
      </c>
      <c r="G137" s="393">
        <f>+'bas LO'!G137</f>
        <v>0</v>
      </c>
      <c r="H137" s="393">
        <f>+'bas LO'!H137</f>
        <v>0</v>
      </c>
      <c r="I137" s="393">
        <f>+'bas LO'!I137</f>
        <v>0</v>
      </c>
      <c r="J137" s="393">
        <f>+'bas LO'!J137</f>
        <v>0</v>
      </c>
      <c r="K137" s="393">
        <f>+'bas LO'!K137</f>
        <v>0</v>
      </c>
      <c r="L137" s="79"/>
      <c r="M137" s="76">
        <f>ROUND(G137*tab!$D$66,2)</f>
        <v>0</v>
      </c>
      <c r="N137" s="76">
        <f>ROUND(H137*tab!$D$66,2)</f>
        <v>0</v>
      </c>
      <c r="O137" s="76">
        <f>ROUND(I137*tab!$D$66,2)</f>
        <v>0</v>
      </c>
      <c r="P137" s="76">
        <f>ROUND(J137*tab!$D$66,2)</f>
        <v>0</v>
      </c>
      <c r="Q137" s="76">
        <f>ROUND(K137*tab!$D$66,2)</f>
        <v>0</v>
      </c>
      <c r="R137" s="79"/>
      <c r="S137" s="179">
        <v>0</v>
      </c>
      <c r="T137" s="138">
        <f t="shared" si="18"/>
        <v>0</v>
      </c>
      <c r="U137" s="138">
        <f t="shared" si="18"/>
        <v>0</v>
      </c>
      <c r="V137" s="138">
        <f t="shared" si="18"/>
        <v>0</v>
      </c>
      <c r="W137" s="138">
        <f t="shared" si="18"/>
        <v>0</v>
      </c>
      <c r="X137" s="79"/>
      <c r="Y137" s="76">
        <f>+G137*tab!$D$69</f>
        <v>0</v>
      </c>
      <c r="Z137" s="76">
        <f>+H137*tab!$E$69</f>
        <v>0</v>
      </c>
      <c r="AA137" s="76">
        <f>+I137*tab!$E$69</f>
        <v>0</v>
      </c>
      <c r="AB137" s="76">
        <f>+J137*tab!$E$69</f>
        <v>0</v>
      </c>
      <c r="AC137" s="76">
        <f>+K137*tab!$E$69</f>
        <v>0</v>
      </c>
      <c r="AD137" s="79"/>
      <c r="AE137" s="75">
        <v>0</v>
      </c>
      <c r="AF137" s="179">
        <f t="shared" si="15"/>
        <v>0</v>
      </c>
      <c r="AG137" s="138">
        <f t="shared" si="19"/>
        <v>0</v>
      </c>
      <c r="AH137" s="138">
        <f t="shared" si="19"/>
        <v>0</v>
      </c>
      <c r="AI137" s="138">
        <f t="shared" si="19"/>
        <v>0</v>
      </c>
      <c r="AJ137" s="100"/>
      <c r="AK137" s="151"/>
    </row>
    <row r="138" spans="2:37" s="136" customFormat="1" x14ac:dyDescent="0.2">
      <c r="B138" s="34"/>
      <c r="C138" s="43"/>
      <c r="D138" s="101"/>
      <c r="E138" s="101"/>
      <c r="F138" s="172" t="s">
        <v>147</v>
      </c>
      <c r="G138" s="54">
        <f>SUM(G13:G137)</f>
        <v>100</v>
      </c>
      <c r="H138" s="54">
        <f>SUM(H13:H137)</f>
        <v>100</v>
      </c>
      <c r="I138" s="54">
        <f>SUM(I13:I137)</f>
        <v>100</v>
      </c>
      <c r="J138" s="54">
        <f>SUM(J13:J137)</f>
        <v>100</v>
      </c>
      <c r="K138" s="54">
        <f>SUM(K13:K137)</f>
        <v>100</v>
      </c>
      <c r="L138" s="74"/>
      <c r="M138" s="106">
        <f>ROUND(SUM(M13:M137),0)</f>
        <v>36042</v>
      </c>
      <c r="N138" s="106">
        <f>ROUND(SUM(N13:N137),0)</f>
        <v>36042</v>
      </c>
      <c r="O138" s="106">
        <f>ROUND(SUM(O13:O137),0)</f>
        <v>36042</v>
      </c>
      <c r="P138" s="106">
        <f>ROUND(SUM(P13:P137),0)</f>
        <v>36042</v>
      </c>
      <c r="Q138" s="106">
        <f>ROUND(SUM(Q13:Q137),0)</f>
        <v>36042</v>
      </c>
      <c r="R138" s="74"/>
      <c r="S138" s="117">
        <f>SUM(S13:S137)</f>
        <v>0</v>
      </c>
      <c r="T138" s="117">
        <f>SUM(T13:T137)</f>
        <v>0</v>
      </c>
      <c r="U138" s="117">
        <f>SUM(U13:U137)</f>
        <v>0</v>
      </c>
      <c r="V138" s="117">
        <f>SUM(V13:V137)</f>
        <v>0</v>
      </c>
      <c r="W138" s="117">
        <f>SUM(W13:W137)</f>
        <v>0</v>
      </c>
      <c r="X138" s="74"/>
      <c r="Y138" s="106">
        <f>SUM(Y13:Y137)</f>
        <v>3147</v>
      </c>
      <c r="Z138" s="106">
        <f>SUM(Z13:Z137)</f>
        <v>3194.2049999999995</v>
      </c>
      <c r="AA138" s="106">
        <f>SUM(AA13:AA137)</f>
        <v>3194.2049999999995</v>
      </c>
      <c r="AB138" s="106">
        <f>SUM(AB13:AB137)</f>
        <v>3194.2049999999995</v>
      </c>
      <c r="AC138" s="106">
        <f>SUM(AC13:AC137)</f>
        <v>3194.2049999999995</v>
      </c>
      <c r="AD138" s="74"/>
      <c r="AE138" s="106">
        <f>SUM(AE13:AE137)</f>
        <v>0</v>
      </c>
      <c r="AF138" s="106">
        <f>SUM(AF13:AF137)</f>
        <v>0</v>
      </c>
      <c r="AG138" s="106">
        <f>SUM(AG13:AG137)</f>
        <v>0</v>
      </c>
      <c r="AH138" s="106">
        <f>SUM(AH13:AH137)</f>
        <v>0</v>
      </c>
      <c r="AI138" s="106">
        <f>SUM(AI13:AI137)</f>
        <v>0</v>
      </c>
      <c r="AJ138" s="44"/>
      <c r="AK138" s="35"/>
    </row>
    <row r="139" spans="2:37" x14ac:dyDescent="0.2">
      <c r="B139" s="84"/>
      <c r="C139" s="89"/>
      <c r="D139" s="173"/>
      <c r="E139" s="173" t="s">
        <v>38</v>
      </c>
      <c r="F139" s="174"/>
      <c r="G139" s="77"/>
      <c r="H139" s="77"/>
      <c r="I139" s="77"/>
      <c r="J139" s="77"/>
      <c r="K139" s="77"/>
      <c r="L139" s="77"/>
      <c r="M139" s="90"/>
      <c r="N139" s="90"/>
      <c r="O139" s="90"/>
      <c r="P139" s="90"/>
      <c r="Q139" s="90"/>
      <c r="R139" s="77"/>
      <c r="S139" s="90"/>
      <c r="T139" s="90"/>
      <c r="U139" s="90"/>
      <c r="V139" s="90"/>
      <c r="W139" s="90"/>
      <c r="X139" s="77"/>
      <c r="Y139" s="90"/>
      <c r="Z139" s="90"/>
      <c r="AA139" s="90"/>
      <c r="AB139" s="90"/>
      <c r="AC139" s="90"/>
      <c r="AD139" s="77"/>
      <c r="AE139" s="90"/>
      <c r="AF139" s="90"/>
      <c r="AG139" s="90"/>
      <c r="AH139" s="90"/>
      <c r="AI139" s="90"/>
      <c r="AJ139" s="175"/>
      <c r="AK139" s="86"/>
    </row>
    <row r="140" spans="2:37" s="131" customFormat="1" x14ac:dyDescent="0.2">
      <c r="B140" s="150"/>
      <c r="C140" s="171"/>
      <c r="D140" s="58">
        <v>1</v>
      </c>
      <c r="E140" s="392" t="str">
        <f>+'geg ll'!D21</f>
        <v>01LR</v>
      </c>
      <c r="F140" s="394" t="s">
        <v>440</v>
      </c>
      <c r="G140" s="393">
        <f>'geg ll'!G21</f>
        <v>96</v>
      </c>
      <c r="H140" s="393">
        <f t="shared" ref="H140:K145" si="20">G140</f>
        <v>96</v>
      </c>
      <c r="I140" s="393">
        <f t="shared" si="20"/>
        <v>96</v>
      </c>
      <c r="J140" s="393">
        <f t="shared" si="20"/>
        <v>96</v>
      </c>
      <c r="K140" s="393">
        <f t="shared" si="20"/>
        <v>96</v>
      </c>
      <c r="L140" s="79"/>
      <c r="M140" s="76">
        <f>ROUND(G140*tab!$D$66,2)</f>
        <v>34600.32</v>
      </c>
      <c r="N140" s="76">
        <f>ROUND(H140*tab!$D$66,2)</f>
        <v>34600.32</v>
      </c>
      <c r="O140" s="76">
        <f>ROUND(I140*tab!$D$66,2)</f>
        <v>34600.32</v>
      </c>
      <c r="P140" s="76">
        <f>ROUND(J140*tab!$D$66,2)</f>
        <v>34600.32</v>
      </c>
      <c r="Q140" s="76">
        <f>ROUND(K140*tab!$D$66,2)</f>
        <v>34600.32</v>
      </c>
      <c r="R140" s="79"/>
      <c r="S140" s="179">
        <v>0</v>
      </c>
      <c r="T140" s="138">
        <f t="shared" ref="T140:W145" si="21">S140</f>
        <v>0</v>
      </c>
      <c r="U140" s="138">
        <f t="shared" si="21"/>
        <v>0</v>
      </c>
      <c r="V140" s="138">
        <f t="shared" si="21"/>
        <v>0</v>
      </c>
      <c r="W140" s="138">
        <f t="shared" si="21"/>
        <v>0</v>
      </c>
      <c r="X140" s="79"/>
      <c r="Y140" s="76">
        <f>+G140*tab!$D$69</f>
        <v>3021.12</v>
      </c>
      <c r="Z140" s="76">
        <f>+H140*tab!$E$69</f>
        <v>3066.4367999999995</v>
      </c>
      <c r="AA140" s="76">
        <f>+I140*tab!$E$69</f>
        <v>3066.4367999999995</v>
      </c>
      <c r="AB140" s="76">
        <f>+J140*tab!$E$69</f>
        <v>3066.4367999999995</v>
      </c>
      <c r="AC140" s="76">
        <f>+K140*tab!$E$69</f>
        <v>3066.4367999999995</v>
      </c>
      <c r="AD140" s="79"/>
      <c r="AE140" s="75">
        <v>0</v>
      </c>
      <c r="AF140" s="179">
        <f t="shared" ref="AF140:AF145" si="22">AE140*7/12</f>
        <v>0</v>
      </c>
      <c r="AG140" s="138">
        <f t="shared" ref="AG140:AI145" si="23">AF140</f>
        <v>0</v>
      </c>
      <c r="AH140" s="138">
        <f t="shared" si="23"/>
        <v>0</v>
      </c>
      <c r="AI140" s="138">
        <f t="shared" si="23"/>
        <v>0</v>
      </c>
      <c r="AJ140" s="100"/>
      <c r="AK140" s="151"/>
    </row>
    <row r="141" spans="2:37" s="131" customFormat="1" x14ac:dyDescent="0.2">
      <c r="B141" s="150"/>
      <c r="C141" s="171"/>
      <c r="D141" s="58">
        <v>2</v>
      </c>
      <c r="E141" s="392" t="str">
        <f>+'geg ll'!D22</f>
        <v>20GF</v>
      </c>
      <c r="F141" s="394" t="s">
        <v>440</v>
      </c>
      <c r="G141" s="393">
        <f>'geg ll'!G22</f>
        <v>134</v>
      </c>
      <c r="H141" s="393">
        <f t="shared" si="20"/>
        <v>134</v>
      </c>
      <c r="I141" s="393">
        <f t="shared" si="20"/>
        <v>134</v>
      </c>
      <c r="J141" s="393">
        <f t="shared" si="20"/>
        <v>134</v>
      </c>
      <c r="K141" s="393">
        <f t="shared" si="20"/>
        <v>134</v>
      </c>
      <c r="L141" s="79"/>
      <c r="M141" s="76">
        <f>ROUND(G141*tab!$D$66,2)</f>
        <v>48296.28</v>
      </c>
      <c r="N141" s="76">
        <f>ROUND(H141*tab!$D$66,2)</f>
        <v>48296.28</v>
      </c>
      <c r="O141" s="76">
        <f>ROUND(I141*tab!$D$66,2)</f>
        <v>48296.28</v>
      </c>
      <c r="P141" s="76">
        <f>ROUND(J141*tab!$D$66,2)</f>
        <v>48296.28</v>
      </c>
      <c r="Q141" s="76">
        <f>ROUND(K141*tab!$D$66,2)</f>
        <v>48296.28</v>
      </c>
      <c r="R141" s="79"/>
      <c r="S141" s="179">
        <v>0</v>
      </c>
      <c r="T141" s="138">
        <f t="shared" si="21"/>
        <v>0</v>
      </c>
      <c r="U141" s="138">
        <f t="shared" si="21"/>
        <v>0</v>
      </c>
      <c r="V141" s="138">
        <f t="shared" si="21"/>
        <v>0</v>
      </c>
      <c r="W141" s="138">
        <f t="shared" si="21"/>
        <v>0</v>
      </c>
      <c r="X141" s="79"/>
      <c r="Y141" s="76">
        <f>+G141*tab!$D$69</f>
        <v>4216.9799999999996</v>
      </c>
      <c r="Z141" s="76">
        <f>+H141*tab!$E$69</f>
        <v>4280.2346999999991</v>
      </c>
      <c r="AA141" s="76">
        <f>+I141*tab!$E$69</f>
        <v>4280.2346999999991</v>
      </c>
      <c r="AB141" s="76">
        <f>+J141*tab!$E$69</f>
        <v>4280.2346999999991</v>
      </c>
      <c r="AC141" s="76">
        <f>+K141*tab!$E$69</f>
        <v>4280.2346999999991</v>
      </c>
      <c r="AD141" s="79"/>
      <c r="AE141" s="75">
        <v>0</v>
      </c>
      <c r="AF141" s="179">
        <f t="shared" si="22"/>
        <v>0</v>
      </c>
      <c r="AG141" s="138">
        <f t="shared" si="23"/>
        <v>0</v>
      </c>
      <c r="AH141" s="138">
        <f t="shared" si="23"/>
        <v>0</v>
      </c>
      <c r="AI141" s="138">
        <f t="shared" si="23"/>
        <v>0</v>
      </c>
      <c r="AJ141" s="100"/>
      <c r="AK141" s="151"/>
    </row>
    <row r="142" spans="2:37" s="131" customFormat="1" x14ac:dyDescent="0.2">
      <c r="B142" s="150"/>
      <c r="C142" s="171"/>
      <c r="D142" s="58">
        <v>3</v>
      </c>
      <c r="E142" s="392" t="str">
        <f>+'geg ll'!D23</f>
        <v>19XX</v>
      </c>
      <c r="F142" s="394" t="s">
        <v>440</v>
      </c>
      <c r="G142" s="393">
        <f>'geg ll'!G23</f>
        <v>100</v>
      </c>
      <c r="H142" s="393">
        <f t="shared" si="20"/>
        <v>100</v>
      </c>
      <c r="I142" s="393">
        <f t="shared" si="20"/>
        <v>100</v>
      </c>
      <c r="J142" s="393">
        <f t="shared" si="20"/>
        <v>100</v>
      </c>
      <c r="K142" s="393">
        <f t="shared" si="20"/>
        <v>100</v>
      </c>
      <c r="L142" s="79"/>
      <c r="M142" s="76">
        <f>ROUND(G142*tab!$D$66,2)</f>
        <v>36042</v>
      </c>
      <c r="N142" s="76">
        <f>ROUND(H142*tab!$D$66,2)</f>
        <v>36042</v>
      </c>
      <c r="O142" s="76">
        <f>ROUND(I142*tab!$D$66,2)</f>
        <v>36042</v>
      </c>
      <c r="P142" s="76">
        <f>ROUND(J142*tab!$D$66,2)</f>
        <v>36042</v>
      </c>
      <c r="Q142" s="76">
        <f>ROUND(K142*tab!$D$66,2)</f>
        <v>36042</v>
      </c>
      <c r="R142" s="79"/>
      <c r="S142" s="179">
        <v>0</v>
      </c>
      <c r="T142" s="138">
        <f t="shared" si="21"/>
        <v>0</v>
      </c>
      <c r="U142" s="138">
        <f t="shared" si="21"/>
        <v>0</v>
      </c>
      <c r="V142" s="138">
        <f t="shared" si="21"/>
        <v>0</v>
      </c>
      <c r="W142" s="138">
        <f t="shared" si="21"/>
        <v>0</v>
      </c>
      <c r="X142" s="79"/>
      <c r="Y142" s="76">
        <f>+G142*tab!$D$69</f>
        <v>3147</v>
      </c>
      <c r="Z142" s="76">
        <f>+H142*tab!$E$69</f>
        <v>3194.2049999999995</v>
      </c>
      <c r="AA142" s="76">
        <f>+I142*tab!$E$69</f>
        <v>3194.2049999999995</v>
      </c>
      <c r="AB142" s="76">
        <f>+J142*tab!$E$69</f>
        <v>3194.2049999999995</v>
      </c>
      <c r="AC142" s="76">
        <f>+K142*tab!$E$69</f>
        <v>3194.2049999999995</v>
      </c>
      <c r="AD142" s="79"/>
      <c r="AE142" s="75">
        <v>0</v>
      </c>
      <c r="AF142" s="179">
        <f t="shared" si="22"/>
        <v>0</v>
      </c>
      <c r="AG142" s="138">
        <f t="shared" si="23"/>
        <v>0</v>
      </c>
      <c r="AH142" s="138">
        <f t="shared" si="23"/>
        <v>0</v>
      </c>
      <c r="AI142" s="138">
        <f t="shared" si="23"/>
        <v>0</v>
      </c>
      <c r="AJ142" s="100"/>
      <c r="AK142" s="151"/>
    </row>
    <row r="143" spans="2:37" s="131" customFormat="1" x14ac:dyDescent="0.2">
      <c r="B143" s="150"/>
      <c r="C143" s="171"/>
      <c r="D143" s="58">
        <v>4</v>
      </c>
      <c r="E143" s="392" t="str">
        <f>+'geg ll'!D24</f>
        <v>Naam SBO 4</v>
      </c>
      <c r="F143" s="394" t="s">
        <v>440</v>
      </c>
      <c r="G143" s="393">
        <f>'geg ll'!G24</f>
        <v>0</v>
      </c>
      <c r="H143" s="393">
        <f t="shared" si="20"/>
        <v>0</v>
      </c>
      <c r="I143" s="393">
        <f t="shared" si="20"/>
        <v>0</v>
      </c>
      <c r="J143" s="393">
        <f t="shared" si="20"/>
        <v>0</v>
      </c>
      <c r="K143" s="393">
        <f t="shared" si="20"/>
        <v>0</v>
      </c>
      <c r="L143" s="79"/>
      <c r="M143" s="76">
        <f>ROUND(G143*tab!$D$66,2)</f>
        <v>0</v>
      </c>
      <c r="N143" s="76">
        <f>ROUND(H143*tab!$D$66,2)</f>
        <v>0</v>
      </c>
      <c r="O143" s="76">
        <f>ROUND(I143*tab!$D$66,2)</f>
        <v>0</v>
      </c>
      <c r="P143" s="76">
        <f>ROUND(J143*tab!$D$66,2)</f>
        <v>0</v>
      </c>
      <c r="Q143" s="76">
        <f>ROUND(K143*tab!$D$66,2)</f>
        <v>0</v>
      </c>
      <c r="R143" s="79"/>
      <c r="S143" s="179">
        <v>0</v>
      </c>
      <c r="T143" s="138">
        <f t="shared" si="21"/>
        <v>0</v>
      </c>
      <c r="U143" s="138">
        <f t="shared" si="21"/>
        <v>0</v>
      </c>
      <c r="V143" s="138">
        <f t="shared" si="21"/>
        <v>0</v>
      </c>
      <c r="W143" s="138">
        <f t="shared" si="21"/>
        <v>0</v>
      </c>
      <c r="X143" s="79"/>
      <c r="Y143" s="76">
        <f>+G143*tab!$D$69</f>
        <v>0</v>
      </c>
      <c r="Z143" s="76">
        <f>+H143*tab!$E$69</f>
        <v>0</v>
      </c>
      <c r="AA143" s="76">
        <f>+I143*tab!$E$69</f>
        <v>0</v>
      </c>
      <c r="AB143" s="76">
        <f>+J143*tab!$E$69</f>
        <v>0</v>
      </c>
      <c r="AC143" s="76">
        <f>+K143*tab!$E$69</f>
        <v>0</v>
      </c>
      <c r="AD143" s="79"/>
      <c r="AE143" s="75">
        <v>0</v>
      </c>
      <c r="AF143" s="179">
        <f t="shared" si="22"/>
        <v>0</v>
      </c>
      <c r="AG143" s="138">
        <f t="shared" si="23"/>
        <v>0</v>
      </c>
      <c r="AH143" s="138">
        <f t="shared" si="23"/>
        <v>0</v>
      </c>
      <c r="AI143" s="138">
        <f t="shared" si="23"/>
        <v>0</v>
      </c>
      <c r="AJ143" s="100"/>
      <c r="AK143" s="151"/>
    </row>
    <row r="144" spans="2:37" s="131" customFormat="1" x14ac:dyDescent="0.2">
      <c r="B144" s="150"/>
      <c r="C144" s="171"/>
      <c r="D144" s="58">
        <v>5</v>
      </c>
      <c r="E144" s="392" t="str">
        <f>+'geg ll'!D25</f>
        <v>Naam SBO 5</v>
      </c>
      <c r="F144" s="394" t="s">
        <v>440</v>
      </c>
      <c r="G144" s="393">
        <f>'geg ll'!G25</f>
        <v>0</v>
      </c>
      <c r="H144" s="393">
        <f t="shared" si="20"/>
        <v>0</v>
      </c>
      <c r="I144" s="393">
        <f t="shared" si="20"/>
        <v>0</v>
      </c>
      <c r="J144" s="393">
        <f t="shared" si="20"/>
        <v>0</v>
      </c>
      <c r="K144" s="393">
        <f t="shared" si="20"/>
        <v>0</v>
      </c>
      <c r="L144" s="79"/>
      <c r="M144" s="76">
        <f>ROUND(G144*tab!$D$66,2)</f>
        <v>0</v>
      </c>
      <c r="N144" s="76">
        <f>ROUND(H144*tab!$D$66,2)</f>
        <v>0</v>
      </c>
      <c r="O144" s="76">
        <f>ROUND(I144*tab!$D$66,2)</f>
        <v>0</v>
      </c>
      <c r="P144" s="76">
        <f>ROUND(J144*tab!$D$66,2)</f>
        <v>0</v>
      </c>
      <c r="Q144" s="76">
        <f>ROUND(K144*tab!$D$66,2)</f>
        <v>0</v>
      </c>
      <c r="R144" s="79"/>
      <c r="S144" s="179">
        <v>0</v>
      </c>
      <c r="T144" s="138">
        <f t="shared" si="21"/>
        <v>0</v>
      </c>
      <c r="U144" s="138">
        <f t="shared" si="21"/>
        <v>0</v>
      </c>
      <c r="V144" s="138">
        <f t="shared" si="21"/>
        <v>0</v>
      </c>
      <c r="W144" s="138">
        <f t="shared" si="21"/>
        <v>0</v>
      </c>
      <c r="X144" s="79"/>
      <c r="Y144" s="76">
        <f>+G144*tab!$D$69</f>
        <v>0</v>
      </c>
      <c r="Z144" s="76">
        <f>+H144*tab!$E$69</f>
        <v>0</v>
      </c>
      <c r="AA144" s="76">
        <f>+I144*tab!$E$69</f>
        <v>0</v>
      </c>
      <c r="AB144" s="76">
        <f>+J144*tab!$E$69</f>
        <v>0</v>
      </c>
      <c r="AC144" s="76">
        <f>+K144*tab!$E$69</f>
        <v>0</v>
      </c>
      <c r="AD144" s="79"/>
      <c r="AE144" s="75">
        <v>0</v>
      </c>
      <c r="AF144" s="179">
        <f t="shared" si="22"/>
        <v>0</v>
      </c>
      <c r="AG144" s="138">
        <f t="shared" si="23"/>
        <v>0</v>
      </c>
      <c r="AH144" s="138">
        <f t="shared" si="23"/>
        <v>0</v>
      </c>
      <c r="AI144" s="138">
        <f t="shared" si="23"/>
        <v>0</v>
      </c>
      <c r="AJ144" s="100"/>
      <c r="AK144" s="151"/>
    </row>
    <row r="145" spans="2:37" s="131" customFormat="1" x14ac:dyDescent="0.2">
      <c r="B145" s="150"/>
      <c r="C145" s="171"/>
      <c r="D145" s="58">
        <v>6</v>
      </c>
      <c r="E145" s="392" t="str">
        <f>+'geg ll'!D26</f>
        <v>Naam SBO 6</v>
      </c>
      <c r="F145" s="394" t="s">
        <v>440</v>
      </c>
      <c r="G145" s="393">
        <f>'geg ll'!G26</f>
        <v>0</v>
      </c>
      <c r="H145" s="393">
        <f t="shared" si="20"/>
        <v>0</v>
      </c>
      <c r="I145" s="393">
        <f t="shared" si="20"/>
        <v>0</v>
      </c>
      <c r="J145" s="393">
        <f t="shared" si="20"/>
        <v>0</v>
      </c>
      <c r="K145" s="393">
        <f t="shared" si="20"/>
        <v>0</v>
      </c>
      <c r="L145" s="79"/>
      <c r="M145" s="76">
        <f>ROUND(G145*tab!$D$66,2)</f>
        <v>0</v>
      </c>
      <c r="N145" s="76">
        <f>ROUND(H145*tab!$D$66,2)</f>
        <v>0</v>
      </c>
      <c r="O145" s="76">
        <f>ROUND(I145*tab!$D$66,2)</f>
        <v>0</v>
      </c>
      <c r="P145" s="76">
        <f>ROUND(J145*tab!$D$66,2)</f>
        <v>0</v>
      </c>
      <c r="Q145" s="76">
        <f>ROUND(K145*tab!$D$66,2)</f>
        <v>0</v>
      </c>
      <c r="R145" s="79"/>
      <c r="S145" s="179">
        <v>0</v>
      </c>
      <c r="T145" s="138">
        <f t="shared" si="21"/>
        <v>0</v>
      </c>
      <c r="U145" s="138">
        <f t="shared" si="21"/>
        <v>0</v>
      </c>
      <c r="V145" s="138">
        <f t="shared" si="21"/>
        <v>0</v>
      </c>
      <c r="W145" s="138">
        <f t="shared" si="21"/>
        <v>0</v>
      </c>
      <c r="X145" s="79"/>
      <c r="Y145" s="76">
        <f>+G145*tab!$D$69</f>
        <v>0</v>
      </c>
      <c r="Z145" s="76">
        <f>+H145*tab!$E$69</f>
        <v>0</v>
      </c>
      <c r="AA145" s="76">
        <f>+I145*tab!$E$69</f>
        <v>0</v>
      </c>
      <c r="AB145" s="76">
        <f>+J145*tab!$E$69</f>
        <v>0</v>
      </c>
      <c r="AC145" s="76">
        <f>+K145*tab!$E$69</f>
        <v>0</v>
      </c>
      <c r="AD145" s="79"/>
      <c r="AE145" s="75">
        <v>0</v>
      </c>
      <c r="AF145" s="179">
        <f t="shared" si="22"/>
        <v>0</v>
      </c>
      <c r="AG145" s="138">
        <f t="shared" si="23"/>
        <v>0</v>
      </c>
      <c r="AH145" s="138">
        <f t="shared" si="23"/>
        <v>0</v>
      </c>
      <c r="AI145" s="138">
        <f t="shared" si="23"/>
        <v>0</v>
      </c>
      <c r="AJ145" s="100"/>
      <c r="AK145" s="151"/>
    </row>
    <row r="146" spans="2:37" s="131" customFormat="1" x14ac:dyDescent="0.2">
      <c r="B146" s="150"/>
      <c r="C146" s="171"/>
      <c r="D146" s="58">
        <v>7</v>
      </c>
      <c r="E146" s="392" t="str">
        <f>+'geg ll'!D27</f>
        <v>Naam SBO 7</v>
      </c>
      <c r="F146" s="394" t="s">
        <v>440</v>
      </c>
      <c r="G146" s="393">
        <f>'geg ll'!G27</f>
        <v>0</v>
      </c>
      <c r="H146" s="393">
        <f t="shared" ref="H146:H154" si="24">G146</f>
        <v>0</v>
      </c>
      <c r="I146" s="393">
        <f t="shared" ref="I146:I154" si="25">H146</f>
        <v>0</v>
      </c>
      <c r="J146" s="393">
        <f t="shared" ref="J146:K154" si="26">I146</f>
        <v>0</v>
      </c>
      <c r="K146" s="393">
        <f t="shared" si="26"/>
        <v>0</v>
      </c>
      <c r="L146" s="79"/>
      <c r="M146" s="76">
        <f>ROUND(G146*tab!$D$66,2)</f>
        <v>0</v>
      </c>
      <c r="N146" s="76">
        <f>ROUND(H146*tab!$D$66,2)</f>
        <v>0</v>
      </c>
      <c r="O146" s="76">
        <f>ROUND(I146*tab!$D$66,2)</f>
        <v>0</v>
      </c>
      <c r="P146" s="76">
        <f>ROUND(J146*tab!$D$66,2)</f>
        <v>0</v>
      </c>
      <c r="Q146" s="76">
        <f>ROUND(K146*tab!$D$66,2)</f>
        <v>0</v>
      </c>
      <c r="R146" s="79"/>
      <c r="S146" s="179">
        <v>0</v>
      </c>
      <c r="T146" s="138">
        <f t="shared" ref="T146:T154" si="27">S146</f>
        <v>0</v>
      </c>
      <c r="U146" s="138">
        <f t="shared" ref="U146:U154" si="28">T146</f>
        <v>0</v>
      </c>
      <c r="V146" s="138">
        <f t="shared" ref="V146:W154" si="29">U146</f>
        <v>0</v>
      </c>
      <c r="W146" s="138">
        <f t="shared" si="29"/>
        <v>0</v>
      </c>
      <c r="X146" s="79"/>
      <c r="Y146" s="76">
        <f>+G146*tab!$D$69</f>
        <v>0</v>
      </c>
      <c r="Z146" s="76">
        <f>+H146*tab!$E$69</f>
        <v>0</v>
      </c>
      <c r="AA146" s="76">
        <f>+I146*tab!$E$69</f>
        <v>0</v>
      </c>
      <c r="AB146" s="76">
        <f>+J146*tab!$E$69</f>
        <v>0</v>
      </c>
      <c r="AC146" s="76">
        <f>+K146*tab!$E$69</f>
        <v>0</v>
      </c>
      <c r="AD146" s="79"/>
      <c r="AE146" s="75">
        <v>0</v>
      </c>
      <c r="AF146" s="179">
        <f t="shared" ref="AF146:AF154" si="30">AE146*7/12</f>
        <v>0</v>
      </c>
      <c r="AG146" s="138">
        <f t="shared" ref="AG146:AG154" si="31">AF146</f>
        <v>0</v>
      </c>
      <c r="AH146" s="138">
        <f t="shared" ref="AH146:AI154" si="32">AG146</f>
        <v>0</v>
      </c>
      <c r="AI146" s="138">
        <f t="shared" si="32"/>
        <v>0</v>
      </c>
      <c r="AJ146" s="100"/>
      <c r="AK146" s="151"/>
    </row>
    <row r="147" spans="2:37" s="131" customFormat="1" x14ac:dyDescent="0.2">
      <c r="B147" s="150"/>
      <c r="C147" s="171"/>
      <c r="D147" s="58">
        <v>8</v>
      </c>
      <c r="E147" s="392" t="str">
        <f>+'geg ll'!D28</f>
        <v>Naam SBO 8</v>
      </c>
      <c r="F147" s="394" t="s">
        <v>440</v>
      </c>
      <c r="G147" s="393">
        <f>'geg ll'!G28</f>
        <v>0</v>
      </c>
      <c r="H147" s="393">
        <f t="shared" si="24"/>
        <v>0</v>
      </c>
      <c r="I147" s="393">
        <f t="shared" si="25"/>
        <v>0</v>
      </c>
      <c r="J147" s="393">
        <f t="shared" si="26"/>
        <v>0</v>
      </c>
      <c r="K147" s="393">
        <f t="shared" si="26"/>
        <v>0</v>
      </c>
      <c r="L147" s="79"/>
      <c r="M147" s="76">
        <f>ROUND(G147*tab!$D$66,2)</f>
        <v>0</v>
      </c>
      <c r="N147" s="76">
        <f>ROUND(H147*tab!$D$66,2)</f>
        <v>0</v>
      </c>
      <c r="O147" s="76">
        <f>ROUND(I147*tab!$D$66,2)</f>
        <v>0</v>
      </c>
      <c r="P147" s="76">
        <f>ROUND(J147*tab!$D$66,2)</f>
        <v>0</v>
      </c>
      <c r="Q147" s="76">
        <f>ROUND(K147*tab!$D$66,2)</f>
        <v>0</v>
      </c>
      <c r="R147" s="79"/>
      <c r="S147" s="179">
        <v>0</v>
      </c>
      <c r="T147" s="138">
        <f t="shared" si="27"/>
        <v>0</v>
      </c>
      <c r="U147" s="138">
        <f t="shared" si="28"/>
        <v>0</v>
      </c>
      <c r="V147" s="138">
        <f t="shared" si="29"/>
        <v>0</v>
      </c>
      <c r="W147" s="138">
        <f t="shared" si="29"/>
        <v>0</v>
      </c>
      <c r="X147" s="79"/>
      <c r="Y147" s="76">
        <f>+G147*tab!$D$69</f>
        <v>0</v>
      </c>
      <c r="Z147" s="76">
        <f>+H147*tab!$E$69</f>
        <v>0</v>
      </c>
      <c r="AA147" s="76">
        <f>+I147*tab!$E$69</f>
        <v>0</v>
      </c>
      <c r="AB147" s="76">
        <f>+J147*tab!$E$69</f>
        <v>0</v>
      </c>
      <c r="AC147" s="76">
        <f>+K147*tab!$E$69</f>
        <v>0</v>
      </c>
      <c r="AD147" s="79"/>
      <c r="AE147" s="75">
        <v>0</v>
      </c>
      <c r="AF147" s="179">
        <f t="shared" si="30"/>
        <v>0</v>
      </c>
      <c r="AG147" s="138">
        <f t="shared" si="31"/>
        <v>0</v>
      </c>
      <c r="AH147" s="138">
        <f t="shared" si="32"/>
        <v>0</v>
      </c>
      <c r="AI147" s="138">
        <f t="shared" si="32"/>
        <v>0</v>
      </c>
      <c r="AJ147" s="100"/>
      <c r="AK147" s="151"/>
    </row>
    <row r="148" spans="2:37" s="131" customFormat="1" x14ac:dyDescent="0.2">
      <c r="B148" s="150"/>
      <c r="C148" s="171"/>
      <c r="D148" s="58">
        <v>9</v>
      </c>
      <c r="E148" s="392" t="str">
        <f>+'geg ll'!D29</f>
        <v>Naam SBO 9</v>
      </c>
      <c r="F148" s="394" t="s">
        <v>440</v>
      </c>
      <c r="G148" s="393">
        <f>'geg ll'!G29</f>
        <v>0</v>
      </c>
      <c r="H148" s="393">
        <f t="shared" si="24"/>
        <v>0</v>
      </c>
      <c r="I148" s="393">
        <f t="shared" si="25"/>
        <v>0</v>
      </c>
      <c r="J148" s="393">
        <f t="shared" si="26"/>
        <v>0</v>
      </c>
      <c r="K148" s="393">
        <f t="shared" si="26"/>
        <v>0</v>
      </c>
      <c r="L148" s="79"/>
      <c r="M148" s="76">
        <f>ROUND(G148*tab!$D$66,2)</f>
        <v>0</v>
      </c>
      <c r="N148" s="76">
        <f>ROUND(H148*tab!$D$66,2)</f>
        <v>0</v>
      </c>
      <c r="O148" s="76">
        <f>ROUND(I148*tab!$D$66,2)</f>
        <v>0</v>
      </c>
      <c r="P148" s="76">
        <f>ROUND(J148*tab!$D$66,2)</f>
        <v>0</v>
      </c>
      <c r="Q148" s="76">
        <f>ROUND(K148*tab!$D$66,2)</f>
        <v>0</v>
      </c>
      <c r="R148" s="79"/>
      <c r="S148" s="179">
        <v>0</v>
      </c>
      <c r="T148" s="138">
        <f t="shared" si="27"/>
        <v>0</v>
      </c>
      <c r="U148" s="138">
        <f t="shared" si="28"/>
        <v>0</v>
      </c>
      <c r="V148" s="138">
        <f t="shared" si="29"/>
        <v>0</v>
      </c>
      <c r="W148" s="138">
        <f t="shared" si="29"/>
        <v>0</v>
      </c>
      <c r="X148" s="79"/>
      <c r="Y148" s="76">
        <f>+G148*tab!$D$69</f>
        <v>0</v>
      </c>
      <c r="Z148" s="76">
        <f>+H148*tab!$E$69</f>
        <v>0</v>
      </c>
      <c r="AA148" s="76">
        <f>+I148*tab!$E$69</f>
        <v>0</v>
      </c>
      <c r="AB148" s="76">
        <f>+J148*tab!$E$69</f>
        <v>0</v>
      </c>
      <c r="AC148" s="76">
        <f>+K148*tab!$E$69</f>
        <v>0</v>
      </c>
      <c r="AD148" s="79"/>
      <c r="AE148" s="75">
        <v>0</v>
      </c>
      <c r="AF148" s="179">
        <f t="shared" si="30"/>
        <v>0</v>
      </c>
      <c r="AG148" s="138">
        <f t="shared" si="31"/>
        <v>0</v>
      </c>
      <c r="AH148" s="138">
        <f t="shared" si="32"/>
        <v>0</v>
      </c>
      <c r="AI148" s="138">
        <f t="shared" si="32"/>
        <v>0</v>
      </c>
      <c r="AJ148" s="100"/>
      <c r="AK148" s="151"/>
    </row>
    <row r="149" spans="2:37" s="131" customFormat="1" x14ac:dyDescent="0.2">
      <c r="B149" s="150"/>
      <c r="C149" s="171"/>
      <c r="D149" s="58">
        <v>10</v>
      </c>
      <c r="E149" s="392" t="str">
        <f>+'geg ll'!D30</f>
        <v>Naam SBO 10</v>
      </c>
      <c r="F149" s="394" t="s">
        <v>440</v>
      </c>
      <c r="G149" s="393">
        <f>'geg ll'!G30</f>
        <v>0</v>
      </c>
      <c r="H149" s="393">
        <f t="shared" si="24"/>
        <v>0</v>
      </c>
      <c r="I149" s="393">
        <f t="shared" si="25"/>
        <v>0</v>
      </c>
      <c r="J149" s="393">
        <f t="shared" si="26"/>
        <v>0</v>
      </c>
      <c r="K149" s="393">
        <f t="shared" si="26"/>
        <v>0</v>
      </c>
      <c r="L149" s="79"/>
      <c r="M149" s="76">
        <f>ROUND(G149*tab!$D$66,2)</f>
        <v>0</v>
      </c>
      <c r="N149" s="76">
        <f>ROUND(H149*tab!$D$66,2)</f>
        <v>0</v>
      </c>
      <c r="O149" s="76">
        <f>ROUND(I149*tab!$D$66,2)</f>
        <v>0</v>
      </c>
      <c r="P149" s="76">
        <f>ROUND(J149*tab!$D$66,2)</f>
        <v>0</v>
      </c>
      <c r="Q149" s="76">
        <f>ROUND(K149*tab!$D$66,2)</f>
        <v>0</v>
      </c>
      <c r="R149" s="79"/>
      <c r="S149" s="179">
        <v>0</v>
      </c>
      <c r="T149" s="138">
        <f t="shared" si="27"/>
        <v>0</v>
      </c>
      <c r="U149" s="138">
        <f t="shared" si="28"/>
        <v>0</v>
      </c>
      <c r="V149" s="138">
        <f t="shared" si="29"/>
        <v>0</v>
      </c>
      <c r="W149" s="138">
        <f t="shared" si="29"/>
        <v>0</v>
      </c>
      <c r="X149" s="79"/>
      <c r="Y149" s="76">
        <f>+G149*tab!$D$69</f>
        <v>0</v>
      </c>
      <c r="Z149" s="76">
        <f>+H149*tab!$E$69</f>
        <v>0</v>
      </c>
      <c r="AA149" s="76">
        <f>+I149*tab!$E$69</f>
        <v>0</v>
      </c>
      <c r="AB149" s="76">
        <f>+J149*tab!$E$69</f>
        <v>0</v>
      </c>
      <c r="AC149" s="76">
        <f>+K149*tab!$E$69</f>
        <v>0</v>
      </c>
      <c r="AD149" s="79"/>
      <c r="AE149" s="75">
        <v>0</v>
      </c>
      <c r="AF149" s="179">
        <f t="shared" si="30"/>
        <v>0</v>
      </c>
      <c r="AG149" s="138">
        <f t="shared" si="31"/>
        <v>0</v>
      </c>
      <c r="AH149" s="138">
        <f t="shared" si="32"/>
        <v>0</v>
      </c>
      <c r="AI149" s="138">
        <f t="shared" si="32"/>
        <v>0</v>
      </c>
      <c r="AJ149" s="100"/>
      <c r="AK149" s="151"/>
    </row>
    <row r="150" spans="2:37" s="131" customFormat="1" x14ac:dyDescent="0.2">
      <c r="B150" s="150"/>
      <c r="C150" s="171"/>
      <c r="D150" s="58">
        <v>11</v>
      </c>
      <c r="E150" s="392" t="str">
        <f>+'geg ll'!D31</f>
        <v>Naam SBO 11</v>
      </c>
      <c r="F150" s="394" t="s">
        <v>440</v>
      </c>
      <c r="G150" s="393">
        <f>'geg ll'!G31</f>
        <v>0</v>
      </c>
      <c r="H150" s="393">
        <f t="shared" si="24"/>
        <v>0</v>
      </c>
      <c r="I150" s="393">
        <f t="shared" si="25"/>
        <v>0</v>
      </c>
      <c r="J150" s="393">
        <f t="shared" si="26"/>
        <v>0</v>
      </c>
      <c r="K150" s="393">
        <f t="shared" si="26"/>
        <v>0</v>
      </c>
      <c r="L150" s="79"/>
      <c r="M150" s="76">
        <f>ROUND(G150*tab!$D$66,2)</f>
        <v>0</v>
      </c>
      <c r="N150" s="76">
        <f>ROUND(H150*tab!$D$66,2)</f>
        <v>0</v>
      </c>
      <c r="O150" s="76">
        <f>ROUND(I150*tab!$D$66,2)</f>
        <v>0</v>
      </c>
      <c r="P150" s="76">
        <f>ROUND(J150*tab!$D$66,2)</f>
        <v>0</v>
      </c>
      <c r="Q150" s="76">
        <f>ROUND(K150*tab!$D$66,2)</f>
        <v>0</v>
      </c>
      <c r="R150" s="79"/>
      <c r="S150" s="179">
        <v>0</v>
      </c>
      <c r="T150" s="138">
        <f t="shared" si="27"/>
        <v>0</v>
      </c>
      <c r="U150" s="138">
        <f t="shared" si="28"/>
        <v>0</v>
      </c>
      <c r="V150" s="138">
        <f t="shared" si="29"/>
        <v>0</v>
      </c>
      <c r="W150" s="138">
        <f t="shared" si="29"/>
        <v>0</v>
      </c>
      <c r="X150" s="79"/>
      <c r="Y150" s="76">
        <f>+G150*tab!$D$69</f>
        <v>0</v>
      </c>
      <c r="Z150" s="76">
        <f>+H150*tab!$E$69</f>
        <v>0</v>
      </c>
      <c r="AA150" s="76">
        <f>+I150*tab!$E$69</f>
        <v>0</v>
      </c>
      <c r="AB150" s="76">
        <f>+J150*tab!$E$69</f>
        <v>0</v>
      </c>
      <c r="AC150" s="76">
        <f>+K150*tab!$E$69</f>
        <v>0</v>
      </c>
      <c r="AD150" s="79"/>
      <c r="AE150" s="75">
        <v>0</v>
      </c>
      <c r="AF150" s="179">
        <f t="shared" si="30"/>
        <v>0</v>
      </c>
      <c r="AG150" s="138">
        <f t="shared" si="31"/>
        <v>0</v>
      </c>
      <c r="AH150" s="138">
        <f t="shared" si="32"/>
        <v>0</v>
      </c>
      <c r="AI150" s="138">
        <f t="shared" si="32"/>
        <v>0</v>
      </c>
      <c r="AJ150" s="100"/>
      <c r="AK150" s="151"/>
    </row>
    <row r="151" spans="2:37" s="131" customFormat="1" x14ac:dyDescent="0.2">
      <c r="B151" s="150"/>
      <c r="C151" s="171"/>
      <c r="D151" s="58">
        <v>12</v>
      </c>
      <c r="E151" s="392" t="str">
        <f>+'geg ll'!D32</f>
        <v>Naam SBO 12</v>
      </c>
      <c r="F151" s="394" t="s">
        <v>440</v>
      </c>
      <c r="G151" s="393">
        <f>'geg ll'!G32</f>
        <v>0</v>
      </c>
      <c r="H151" s="393">
        <f t="shared" si="24"/>
        <v>0</v>
      </c>
      <c r="I151" s="393">
        <f t="shared" si="25"/>
        <v>0</v>
      </c>
      <c r="J151" s="393">
        <f t="shared" si="26"/>
        <v>0</v>
      </c>
      <c r="K151" s="393">
        <f t="shared" si="26"/>
        <v>0</v>
      </c>
      <c r="L151" s="79"/>
      <c r="M151" s="76">
        <f>ROUND(G151*tab!$D$66,2)</f>
        <v>0</v>
      </c>
      <c r="N151" s="76">
        <f>ROUND(H151*tab!$D$66,2)</f>
        <v>0</v>
      </c>
      <c r="O151" s="76">
        <f>ROUND(I151*tab!$D$66,2)</f>
        <v>0</v>
      </c>
      <c r="P151" s="76">
        <f>ROUND(J151*tab!$D$66,2)</f>
        <v>0</v>
      </c>
      <c r="Q151" s="76">
        <f>ROUND(K151*tab!$D$66,2)</f>
        <v>0</v>
      </c>
      <c r="R151" s="79"/>
      <c r="S151" s="179">
        <v>0</v>
      </c>
      <c r="T151" s="138">
        <f t="shared" si="27"/>
        <v>0</v>
      </c>
      <c r="U151" s="138">
        <f t="shared" si="28"/>
        <v>0</v>
      </c>
      <c r="V151" s="138">
        <f t="shared" si="29"/>
        <v>0</v>
      </c>
      <c r="W151" s="138">
        <f t="shared" si="29"/>
        <v>0</v>
      </c>
      <c r="X151" s="79"/>
      <c r="Y151" s="76">
        <f>+G151*tab!$D$69</f>
        <v>0</v>
      </c>
      <c r="Z151" s="76">
        <f>+H151*tab!$E$69</f>
        <v>0</v>
      </c>
      <c r="AA151" s="76">
        <f>+I151*tab!$E$69</f>
        <v>0</v>
      </c>
      <c r="AB151" s="76">
        <f>+J151*tab!$E$69</f>
        <v>0</v>
      </c>
      <c r="AC151" s="76">
        <f>+K151*tab!$E$69</f>
        <v>0</v>
      </c>
      <c r="AD151" s="79"/>
      <c r="AE151" s="75">
        <v>0</v>
      </c>
      <c r="AF151" s="179">
        <f t="shared" si="30"/>
        <v>0</v>
      </c>
      <c r="AG151" s="138">
        <f t="shared" si="31"/>
        <v>0</v>
      </c>
      <c r="AH151" s="138">
        <f t="shared" si="32"/>
        <v>0</v>
      </c>
      <c r="AI151" s="138">
        <f t="shared" si="32"/>
        <v>0</v>
      </c>
      <c r="AJ151" s="100"/>
      <c r="AK151" s="151"/>
    </row>
    <row r="152" spans="2:37" s="131" customFormat="1" x14ac:dyDescent="0.2">
      <c r="B152" s="150"/>
      <c r="C152" s="171"/>
      <c r="D152" s="58">
        <v>13</v>
      </c>
      <c r="E152" s="392" t="str">
        <f>+'geg ll'!D33</f>
        <v>Naam SBO 13</v>
      </c>
      <c r="F152" s="394" t="s">
        <v>440</v>
      </c>
      <c r="G152" s="393">
        <f>'geg ll'!G33</f>
        <v>0</v>
      </c>
      <c r="H152" s="393">
        <f t="shared" si="24"/>
        <v>0</v>
      </c>
      <c r="I152" s="393">
        <f t="shared" si="25"/>
        <v>0</v>
      </c>
      <c r="J152" s="393">
        <f t="shared" si="26"/>
        <v>0</v>
      </c>
      <c r="K152" s="393">
        <f t="shared" si="26"/>
        <v>0</v>
      </c>
      <c r="L152" s="79"/>
      <c r="M152" s="76">
        <f>ROUND(G152*tab!$D$66,2)</f>
        <v>0</v>
      </c>
      <c r="N152" s="76">
        <f>ROUND(H152*tab!$D$66,2)</f>
        <v>0</v>
      </c>
      <c r="O152" s="76">
        <f>ROUND(I152*tab!$D$66,2)</f>
        <v>0</v>
      </c>
      <c r="P152" s="76">
        <f>ROUND(J152*tab!$D$66,2)</f>
        <v>0</v>
      </c>
      <c r="Q152" s="76">
        <f>ROUND(K152*tab!$D$66,2)</f>
        <v>0</v>
      </c>
      <c r="R152" s="79"/>
      <c r="S152" s="179">
        <v>0</v>
      </c>
      <c r="T152" s="138">
        <f t="shared" si="27"/>
        <v>0</v>
      </c>
      <c r="U152" s="138">
        <f t="shared" si="28"/>
        <v>0</v>
      </c>
      <c r="V152" s="138">
        <f t="shared" si="29"/>
        <v>0</v>
      </c>
      <c r="W152" s="138">
        <f t="shared" si="29"/>
        <v>0</v>
      </c>
      <c r="X152" s="79"/>
      <c r="Y152" s="76">
        <f>+G152*tab!$D$69</f>
        <v>0</v>
      </c>
      <c r="Z152" s="76">
        <f>+H152*tab!$E$69</f>
        <v>0</v>
      </c>
      <c r="AA152" s="76">
        <f>+I152*tab!$E$69</f>
        <v>0</v>
      </c>
      <c r="AB152" s="76">
        <f>+J152*tab!$E$69</f>
        <v>0</v>
      </c>
      <c r="AC152" s="76">
        <f>+K152*tab!$E$69</f>
        <v>0</v>
      </c>
      <c r="AD152" s="79"/>
      <c r="AE152" s="75">
        <v>0</v>
      </c>
      <c r="AF152" s="179">
        <f t="shared" si="30"/>
        <v>0</v>
      </c>
      <c r="AG152" s="138">
        <f t="shared" si="31"/>
        <v>0</v>
      </c>
      <c r="AH152" s="138">
        <f t="shared" si="32"/>
        <v>0</v>
      </c>
      <c r="AI152" s="138">
        <f t="shared" si="32"/>
        <v>0</v>
      </c>
      <c r="AJ152" s="100"/>
      <c r="AK152" s="151"/>
    </row>
    <row r="153" spans="2:37" s="131" customFormat="1" x14ac:dyDescent="0.2">
      <c r="B153" s="150"/>
      <c r="C153" s="171"/>
      <c r="D153" s="58">
        <v>14</v>
      </c>
      <c r="E153" s="392" t="str">
        <f>+'geg ll'!D34</f>
        <v>Naam SBO 14</v>
      </c>
      <c r="F153" s="394" t="s">
        <v>440</v>
      </c>
      <c r="G153" s="393">
        <f>'geg ll'!G34</f>
        <v>0</v>
      </c>
      <c r="H153" s="393">
        <f t="shared" si="24"/>
        <v>0</v>
      </c>
      <c r="I153" s="393">
        <f t="shared" si="25"/>
        <v>0</v>
      </c>
      <c r="J153" s="393">
        <f t="shared" si="26"/>
        <v>0</v>
      </c>
      <c r="K153" s="393">
        <f t="shared" si="26"/>
        <v>0</v>
      </c>
      <c r="L153" s="79"/>
      <c r="M153" s="76">
        <f>ROUND(G153*tab!$D$66,2)</f>
        <v>0</v>
      </c>
      <c r="N153" s="76">
        <f>ROUND(H153*tab!$D$66,2)</f>
        <v>0</v>
      </c>
      <c r="O153" s="76">
        <f>ROUND(I153*tab!$D$66,2)</f>
        <v>0</v>
      </c>
      <c r="P153" s="76">
        <f>ROUND(J153*tab!$D$66,2)</f>
        <v>0</v>
      </c>
      <c r="Q153" s="76">
        <f>ROUND(K153*tab!$D$66,2)</f>
        <v>0</v>
      </c>
      <c r="R153" s="79"/>
      <c r="S153" s="179">
        <v>0</v>
      </c>
      <c r="T153" s="138">
        <f t="shared" si="27"/>
        <v>0</v>
      </c>
      <c r="U153" s="138">
        <f t="shared" si="28"/>
        <v>0</v>
      </c>
      <c r="V153" s="138">
        <f t="shared" si="29"/>
        <v>0</v>
      </c>
      <c r="W153" s="138">
        <f t="shared" si="29"/>
        <v>0</v>
      </c>
      <c r="X153" s="79"/>
      <c r="Y153" s="76">
        <f>+G153*tab!$D$69</f>
        <v>0</v>
      </c>
      <c r="Z153" s="76">
        <f>+H153*tab!$E$69</f>
        <v>0</v>
      </c>
      <c r="AA153" s="76">
        <f>+I153*tab!$E$69</f>
        <v>0</v>
      </c>
      <c r="AB153" s="76">
        <f>+J153*tab!$E$69</f>
        <v>0</v>
      </c>
      <c r="AC153" s="76">
        <f>+K153*tab!$E$69</f>
        <v>0</v>
      </c>
      <c r="AD153" s="79"/>
      <c r="AE153" s="75">
        <v>0</v>
      </c>
      <c r="AF153" s="179">
        <f t="shared" si="30"/>
        <v>0</v>
      </c>
      <c r="AG153" s="138">
        <f t="shared" si="31"/>
        <v>0</v>
      </c>
      <c r="AH153" s="138">
        <f t="shared" si="32"/>
        <v>0</v>
      </c>
      <c r="AI153" s="138">
        <f t="shared" si="32"/>
        <v>0</v>
      </c>
      <c r="AJ153" s="100"/>
      <c r="AK153" s="151"/>
    </row>
    <row r="154" spans="2:37" s="131" customFormat="1" x14ac:dyDescent="0.2">
      <c r="B154" s="150"/>
      <c r="C154" s="171"/>
      <c r="D154" s="58">
        <v>15</v>
      </c>
      <c r="E154" s="392" t="str">
        <f>+'geg ll'!D35</f>
        <v>Naam SBO 15</v>
      </c>
      <c r="F154" s="394" t="s">
        <v>440</v>
      </c>
      <c r="G154" s="393">
        <f>'geg ll'!G35</f>
        <v>0</v>
      </c>
      <c r="H154" s="393">
        <f t="shared" si="24"/>
        <v>0</v>
      </c>
      <c r="I154" s="393">
        <f t="shared" si="25"/>
        <v>0</v>
      </c>
      <c r="J154" s="393">
        <f t="shared" si="26"/>
        <v>0</v>
      </c>
      <c r="K154" s="393">
        <f t="shared" si="26"/>
        <v>0</v>
      </c>
      <c r="L154" s="79"/>
      <c r="M154" s="76">
        <f>ROUND(G154*tab!$D$66,2)</f>
        <v>0</v>
      </c>
      <c r="N154" s="76">
        <f>ROUND(H154*tab!$D$66,2)</f>
        <v>0</v>
      </c>
      <c r="O154" s="76">
        <f>ROUND(I154*tab!$D$66,2)</f>
        <v>0</v>
      </c>
      <c r="P154" s="76">
        <f>ROUND(J154*tab!$D$66,2)</f>
        <v>0</v>
      </c>
      <c r="Q154" s="76">
        <f>ROUND(K154*tab!$D$66,2)</f>
        <v>0</v>
      </c>
      <c r="R154" s="79"/>
      <c r="S154" s="179">
        <v>0</v>
      </c>
      <c r="T154" s="138">
        <f t="shared" si="27"/>
        <v>0</v>
      </c>
      <c r="U154" s="138">
        <f t="shared" si="28"/>
        <v>0</v>
      </c>
      <c r="V154" s="138">
        <f t="shared" si="29"/>
        <v>0</v>
      </c>
      <c r="W154" s="138">
        <f t="shared" si="29"/>
        <v>0</v>
      </c>
      <c r="X154" s="79"/>
      <c r="Y154" s="76">
        <f>+G154*tab!$D$69</f>
        <v>0</v>
      </c>
      <c r="Z154" s="76">
        <f>+H154*tab!$E$69</f>
        <v>0</v>
      </c>
      <c r="AA154" s="76">
        <f>+I154*tab!$E$69</f>
        <v>0</v>
      </c>
      <c r="AB154" s="76">
        <f>+J154*tab!$E$69</f>
        <v>0</v>
      </c>
      <c r="AC154" s="76">
        <f>+K154*tab!$E$69</f>
        <v>0</v>
      </c>
      <c r="AD154" s="79"/>
      <c r="AE154" s="75">
        <v>0</v>
      </c>
      <c r="AF154" s="179">
        <f t="shared" si="30"/>
        <v>0</v>
      </c>
      <c r="AG154" s="138">
        <f t="shared" si="31"/>
        <v>0</v>
      </c>
      <c r="AH154" s="138">
        <f t="shared" si="32"/>
        <v>0</v>
      </c>
      <c r="AI154" s="138">
        <f t="shared" si="32"/>
        <v>0</v>
      </c>
      <c r="AJ154" s="100"/>
      <c r="AK154" s="151"/>
    </row>
    <row r="155" spans="2:37" s="136" customFormat="1" x14ac:dyDescent="0.2">
      <c r="B155" s="34"/>
      <c r="C155" s="43"/>
      <c r="D155" s="101"/>
      <c r="E155" s="101"/>
      <c r="F155" s="172" t="s">
        <v>147</v>
      </c>
      <c r="G155" s="54">
        <f>SUM(G140:G154)</f>
        <v>330</v>
      </c>
      <c r="H155" s="54">
        <f>SUM(H140:H154)</f>
        <v>330</v>
      </c>
      <c r="I155" s="54">
        <f>SUM(I140:I154)</f>
        <v>330</v>
      </c>
      <c r="J155" s="54">
        <f>SUM(J140:J154)</f>
        <v>330</v>
      </c>
      <c r="K155" s="54">
        <f>SUM(K140:K154)</f>
        <v>330</v>
      </c>
      <c r="L155" s="74"/>
      <c r="M155" s="187">
        <f>SUM(M140:M154)</f>
        <v>118938.6</v>
      </c>
      <c r="N155" s="187">
        <f>SUM(N140:N154)</f>
        <v>118938.6</v>
      </c>
      <c r="O155" s="187">
        <f>SUM(O140:O154)</f>
        <v>118938.6</v>
      </c>
      <c r="P155" s="187">
        <f>SUM(P140:P154)</f>
        <v>118938.6</v>
      </c>
      <c r="Q155" s="187">
        <f>SUM(Q140:Q154)</f>
        <v>118938.6</v>
      </c>
      <c r="R155" s="74"/>
      <c r="S155" s="187">
        <f>SUM(S140:S154)</f>
        <v>0</v>
      </c>
      <c r="T155" s="187">
        <f>SUM(T140:T154)</f>
        <v>0</v>
      </c>
      <c r="U155" s="187">
        <f>SUM(U140:U154)</f>
        <v>0</v>
      </c>
      <c r="V155" s="187">
        <f>SUM(V140:V154)</f>
        <v>0</v>
      </c>
      <c r="W155" s="187">
        <f>SUM(W140:W154)</f>
        <v>0</v>
      </c>
      <c r="X155" s="74"/>
      <c r="Y155" s="187">
        <f>SUM(Y140:Y154)</f>
        <v>10385.099999999999</v>
      </c>
      <c r="Z155" s="187">
        <f>SUM(Z140:Z154)</f>
        <v>10540.876499999998</v>
      </c>
      <c r="AA155" s="187">
        <f>SUM(AA140:AA154)</f>
        <v>10540.876499999998</v>
      </c>
      <c r="AB155" s="187">
        <f>SUM(AB140:AB154)</f>
        <v>10540.876499999998</v>
      </c>
      <c r="AC155" s="187">
        <f>SUM(AC140:AC154)</f>
        <v>10540.876499999998</v>
      </c>
      <c r="AD155" s="74"/>
      <c r="AE155" s="187">
        <f>SUM(AE140:AE154)</f>
        <v>0</v>
      </c>
      <c r="AF155" s="187">
        <f>SUM(AF140:AF154)</f>
        <v>0</v>
      </c>
      <c r="AG155" s="187">
        <f>SUM(AG140:AG154)</f>
        <v>0</v>
      </c>
      <c r="AH155" s="187">
        <f>SUM(AH140:AH154)</f>
        <v>0</v>
      </c>
      <c r="AI155" s="187">
        <f>SUM(AI140:AI154)</f>
        <v>0</v>
      </c>
      <c r="AJ155" s="44"/>
      <c r="AK155" s="35"/>
    </row>
    <row r="156" spans="2:37" x14ac:dyDescent="0.2">
      <c r="B156" s="84"/>
      <c r="AK156" s="86"/>
    </row>
    <row r="157" spans="2:37" x14ac:dyDescent="0.2">
      <c r="B157" s="84"/>
      <c r="D157" s="133" t="s">
        <v>39</v>
      </c>
      <c r="G157" s="54">
        <f>G138+G155</f>
        <v>430</v>
      </c>
      <c r="H157" s="54">
        <f>H138+H155</f>
        <v>430</v>
      </c>
      <c r="I157" s="54">
        <f>I138+I155</f>
        <v>430</v>
      </c>
      <c r="J157" s="54">
        <f>J138+J155</f>
        <v>430</v>
      </c>
      <c r="K157" s="54">
        <f>K138+K155</f>
        <v>430</v>
      </c>
      <c r="L157" s="74"/>
      <c r="M157" s="187">
        <f>+M138+M155</f>
        <v>154980.6</v>
      </c>
      <c r="N157" s="187">
        <f>+N138+N155</f>
        <v>154980.6</v>
      </c>
      <c r="O157" s="187">
        <f>+O138+O155</f>
        <v>154980.6</v>
      </c>
      <c r="P157" s="187">
        <f>+P138+P155</f>
        <v>154980.6</v>
      </c>
      <c r="Q157" s="187">
        <f>+Q138+Q155</f>
        <v>154980.6</v>
      </c>
      <c r="R157" s="74"/>
      <c r="S157" s="187">
        <f>+S138+S155</f>
        <v>0</v>
      </c>
      <c r="T157" s="187">
        <f>+T138+T155</f>
        <v>0</v>
      </c>
      <c r="U157" s="187">
        <f>+U138+U155</f>
        <v>0</v>
      </c>
      <c r="V157" s="187">
        <f>+V138+V155</f>
        <v>0</v>
      </c>
      <c r="W157" s="187">
        <f>+W138+W155</f>
        <v>0</v>
      </c>
      <c r="X157" s="74"/>
      <c r="Y157" s="187">
        <f>+Y138+Y155</f>
        <v>13532.099999999999</v>
      </c>
      <c r="Z157" s="187">
        <f>+Z138+Z155</f>
        <v>13735.081499999998</v>
      </c>
      <c r="AA157" s="187">
        <f>+AA138+AA155</f>
        <v>13735.081499999998</v>
      </c>
      <c r="AB157" s="187">
        <f>+AB138+AB155</f>
        <v>13735.081499999998</v>
      </c>
      <c r="AC157" s="187">
        <f>+AC138+AC155</f>
        <v>13735.081499999998</v>
      </c>
      <c r="AD157" s="74"/>
      <c r="AE157" s="187">
        <f>+AE138+AE155</f>
        <v>0</v>
      </c>
      <c r="AF157" s="187">
        <f>+AF138+AF155</f>
        <v>0</v>
      </c>
      <c r="AG157" s="187">
        <f>+AG138+AG155</f>
        <v>0</v>
      </c>
      <c r="AH157" s="187">
        <f>+AH138+AH155</f>
        <v>0</v>
      </c>
      <c r="AI157" s="187">
        <f>+AI138+AI155</f>
        <v>0</v>
      </c>
      <c r="AK157" s="86"/>
    </row>
    <row r="158" spans="2:37" x14ac:dyDescent="0.2">
      <c r="B158" s="84"/>
      <c r="AK158" s="86"/>
    </row>
    <row r="159" spans="2:37" x14ac:dyDescent="0.2">
      <c r="B159" s="84"/>
      <c r="C159" s="85"/>
      <c r="D159" s="139"/>
      <c r="E159" s="139"/>
      <c r="F159" s="140"/>
      <c r="G159" s="78"/>
      <c r="H159" s="78"/>
      <c r="I159" s="78"/>
      <c r="J159" s="78"/>
      <c r="K159" s="78"/>
      <c r="L159" s="78"/>
      <c r="M159" s="85"/>
      <c r="N159" s="85"/>
      <c r="O159" s="85"/>
      <c r="P159" s="85"/>
      <c r="Q159" s="85"/>
      <c r="R159" s="78"/>
      <c r="S159" s="85"/>
      <c r="T159" s="85"/>
      <c r="U159" s="85"/>
      <c r="V159" s="85"/>
      <c r="W159" s="85"/>
      <c r="X159" s="78"/>
      <c r="Y159" s="85"/>
      <c r="Z159" s="85"/>
      <c r="AA159" s="85"/>
      <c r="AB159" s="85"/>
      <c r="AC159" s="85"/>
      <c r="AD159" s="78"/>
      <c r="AE159" s="85"/>
      <c r="AF159" s="85"/>
      <c r="AG159" s="85"/>
      <c r="AH159" s="85"/>
      <c r="AI159" s="85"/>
      <c r="AJ159" s="85"/>
      <c r="AK159" s="86"/>
    </row>
    <row r="160" spans="2:37" x14ac:dyDescent="0.2">
      <c r="B160" s="94"/>
      <c r="C160" s="91"/>
      <c r="D160" s="152"/>
      <c r="E160" s="152"/>
      <c r="F160" s="153"/>
      <c r="G160" s="92"/>
      <c r="H160" s="92"/>
      <c r="I160" s="92"/>
      <c r="J160" s="92"/>
      <c r="K160" s="92"/>
      <c r="L160" s="92"/>
      <c r="M160" s="91"/>
      <c r="N160" s="91"/>
      <c r="O160" s="91"/>
      <c r="P160" s="91"/>
      <c r="Q160" s="91"/>
      <c r="R160" s="92"/>
      <c r="S160" s="91"/>
      <c r="T160" s="91"/>
      <c r="U160" s="91"/>
      <c r="V160" s="91"/>
      <c r="W160" s="91"/>
      <c r="X160" s="92"/>
      <c r="Y160" s="91"/>
      <c r="Z160" s="91"/>
      <c r="AA160" s="91"/>
      <c r="AB160" s="91"/>
      <c r="AC160" s="91"/>
      <c r="AD160" s="92"/>
      <c r="AE160" s="91"/>
      <c r="AF160" s="91"/>
      <c r="AG160" s="91"/>
      <c r="AH160" s="91"/>
      <c r="AI160" s="91"/>
      <c r="AJ160" s="91"/>
      <c r="AK160" s="93"/>
    </row>
    <row r="163" spans="4:30" s="132" customFormat="1" x14ac:dyDescent="0.2">
      <c r="D163" s="133"/>
      <c r="E163" s="133"/>
      <c r="F163" s="134"/>
      <c r="G163" s="135"/>
      <c r="H163" s="135"/>
      <c r="I163" s="135"/>
      <c r="J163" s="135"/>
      <c r="K163" s="135"/>
      <c r="L163" s="135"/>
      <c r="R163" s="135"/>
      <c r="X163" s="135"/>
      <c r="AD163" s="135"/>
    </row>
    <row r="173" spans="4:30" s="132" customFormat="1" x14ac:dyDescent="0.2">
      <c r="D173" s="133"/>
      <c r="E173" s="133"/>
      <c r="F173" s="134"/>
      <c r="G173" s="135"/>
      <c r="H173" s="135"/>
      <c r="I173" s="135"/>
      <c r="J173" s="135"/>
      <c r="K173" s="135"/>
      <c r="L173" s="135"/>
      <c r="R173" s="135"/>
      <c r="X173" s="135"/>
      <c r="AD173" s="135"/>
    </row>
    <row r="178" spans="4:30" s="132" customFormat="1" x14ac:dyDescent="0.2">
      <c r="D178" s="133"/>
      <c r="E178" s="133"/>
      <c r="F178" s="134"/>
      <c r="G178" s="135"/>
      <c r="H178" s="135"/>
      <c r="I178" s="135"/>
      <c r="J178" s="135"/>
      <c r="K178" s="135"/>
      <c r="L178" s="135"/>
      <c r="R178" s="135"/>
      <c r="X178" s="135"/>
      <c r="AD178" s="135"/>
    </row>
    <row r="183" spans="4:30" s="132" customFormat="1" x14ac:dyDescent="0.2">
      <c r="D183" s="133"/>
      <c r="E183" s="133"/>
      <c r="F183" s="134"/>
      <c r="G183" s="135"/>
      <c r="H183" s="135"/>
      <c r="I183" s="135"/>
      <c r="J183" s="135"/>
      <c r="K183" s="135"/>
      <c r="L183" s="135"/>
      <c r="R183" s="135"/>
      <c r="X183" s="135"/>
      <c r="AD183" s="135"/>
    </row>
    <row r="188" spans="4:30" s="132" customFormat="1" x14ac:dyDescent="0.2">
      <c r="D188" s="133"/>
      <c r="E188" s="133"/>
      <c r="F188" s="134"/>
      <c r="G188" s="135"/>
      <c r="H188" s="135"/>
      <c r="I188" s="135"/>
      <c r="J188" s="135"/>
      <c r="K188" s="135"/>
      <c r="L188" s="135"/>
      <c r="R188" s="135"/>
      <c r="X188" s="135"/>
      <c r="AD188" s="135"/>
    </row>
    <row r="193" spans="4:30" s="132" customFormat="1" x14ac:dyDescent="0.2">
      <c r="D193" s="133"/>
      <c r="E193" s="133"/>
      <c r="F193" s="134"/>
      <c r="G193" s="135"/>
      <c r="H193" s="135"/>
      <c r="I193" s="135"/>
      <c r="J193" s="135"/>
      <c r="K193" s="135"/>
      <c r="L193" s="135"/>
      <c r="R193" s="135"/>
      <c r="X193" s="135"/>
      <c r="AD193" s="135"/>
    </row>
    <row r="198" spans="4:30" s="132" customFormat="1" x14ac:dyDescent="0.2">
      <c r="D198" s="133"/>
      <c r="E198" s="133"/>
      <c r="F198" s="134"/>
      <c r="G198" s="135"/>
      <c r="H198" s="135"/>
      <c r="I198" s="135"/>
      <c r="J198" s="135"/>
      <c r="K198" s="135"/>
      <c r="L198" s="135"/>
      <c r="R198" s="135"/>
      <c r="X198" s="135"/>
      <c r="AD198" s="135"/>
    </row>
    <row r="209" spans="4:30" s="132" customFormat="1" x14ac:dyDescent="0.2">
      <c r="D209" s="133"/>
      <c r="E209" s="133"/>
      <c r="F209" s="134"/>
      <c r="G209" s="135"/>
      <c r="H209" s="135"/>
      <c r="I209" s="135"/>
      <c r="J209" s="135"/>
      <c r="K209" s="135"/>
      <c r="L209" s="135"/>
      <c r="R209" s="135"/>
      <c r="X209" s="135"/>
      <c r="AD209" s="135"/>
    </row>
    <row r="214" spans="4:30" s="132" customFormat="1" x14ac:dyDescent="0.2">
      <c r="D214" s="133"/>
      <c r="E214" s="133"/>
      <c r="F214" s="134"/>
      <c r="G214" s="135"/>
      <c r="H214" s="135"/>
      <c r="I214" s="135"/>
      <c r="J214" s="135"/>
      <c r="K214" s="135"/>
      <c r="L214" s="135"/>
      <c r="R214" s="135"/>
      <c r="X214" s="135"/>
      <c r="AD214" s="135"/>
    </row>
    <row r="219" spans="4:30" s="132" customFormat="1" x14ac:dyDescent="0.2">
      <c r="D219" s="133"/>
      <c r="E219" s="133"/>
      <c r="F219" s="134"/>
      <c r="G219" s="135"/>
      <c r="H219" s="135"/>
      <c r="I219" s="135"/>
      <c r="J219" s="135"/>
      <c r="K219" s="135"/>
      <c r="L219" s="135"/>
      <c r="R219" s="135"/>
      <c r="X219" s="135"/>
      <c r="AD219" s="135"/>
    </row>
    <row r="224" spans="4:30" s="132" customFormat="1" x14ac:dyDescent="0.2">
      <c r="D224" s="133"/>
      <c r="E224" s="133"/>
      <c r="F224" s="134"/>
      <c r="G224" s="135"/>
      <c r="H224" s="135"/>
      <c r="I224" s="135"/>
      <c r="J224" s="135"/>
      <c r="K224" s="135"/>
      <c r="L224" s="135"/>
      <c r="R224" s="135"/>
      <c r="X224" s="135"/>
      <c r="AD224" s="135"/>
    </row>
    <row r="229" spans="4:30" s="132" customFormat="1" x14ac:dyDescent="0.2">
      <c r="D229" s="133"/>
      <c r="E229" s="133"/>
      <c r="F229" s="134"/>
      <c r="G229" s="135"/>
      <c r="H229" s="135"/>
      <c r="I229" s="135"/>
      <c r="J229" s="135"/>
      <c r="K229" s="135"/>
      <c r="L229" s="135"/>
      <c r="R229" s="135"/>
      <c r="X229" s="135"/>
      <c r="AD229" s="135"/>
    </row>
    <row r="232" spans="4:30" x14ac:dyDescent="0.2">
      <c r="D232" s="133"/>
      <c r="E232" s="133"/>
      <c r="F232" s="134"/>
      <c r="G232" s="135"/>
      <c r="H232" s="135"/>
      <c r="L232" s="135"/>
      <c r="R232" s="135"/>
      <c r="X232" s="135"/>
      <c r="AD232" s="135"/>
    </row>
    <row r="233" spans="4:30" x14ac:dyDescent="0.2">
      <c r="D233" s="133"/>
      <c r="E233" s="133"/>
      <c r="F233" s="134"/>
      <c r="G233" s="135"/>
      <c r="H233" s="135"/>
      <c r="L233" s="135"/>
      <c r="R233" s="135"/>
      <c r="X233" s="135"/>
      <c r="AD233" s="135"/>
    </row>
    <row r="234" spans="4:30" s="132" customFormat="1" x14ac:dyDescent="0.2">
      <c r="D234" s="133"/>
      <c r="E234" s="133"/>
      <c r="F234" s="134"/>
      <c r="G234" s="135"/>
      <c r="H234" s="135"/>
      <c r="I234" s="135"/>
      <c r="J234" s="135"/>
      <c r="K234" s="135"/>
      <c r="L234" s="135"/>
      <c r="R234" s="135"/>
      <c r="X234" s="135"/>
      <c r="AD234" s="135"/>
    </row>
  </sheetData>
  <sheetProtection algorithmName="SHA-512" hashValue="K5LhiRpyL/r+QiWznFVRc5RfElPUBPWYeqc2G0zS1SeP4qb4oN6l7Zv4p++10//Z8SoUSlEzw4OUijN4ywnSgA==" saltValue="7f7pxmoB6n0CDYKGrPZrLg==" spinCount="100000" sheet="1" objects="1" scenarios="1"/>
  <phoneticPr fontId="49" type="noConversion"/>
  <pageMargins left="0.75" right="0.75" top="1" bottom="1" header="0.5" footer="0.5"/>
  <pageSetup paperSize="9" scale="35" orientation="portrait" r:id="rId1"/>
  <headerFooter alignWithMargins="0"/>
  <colBreaks count="1" manualBreakCount="1">
    <brk id="23" min="1" max="140" man="1"/>
  </colBreaks>
  <drawing r:id="rId2"/>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AU271"/>
  <sheetViews>
    <sheetView zoomScale="85" zoomScaleNormal="85" workbookViewId="0">
      <selection activeCell="B2" sqref="B2"/>
    </sheetView>
  </sheetViews>
  <sheetFormatPr defaultColWidth="9.7109375" defaultRowHeight="12.75" x14ac:dyDescent="0.2"/>
  <cols>
    <col min="1" max="1" width="3.7109375" style="6" customWidth="1"/>
    <col min="2" max="3" width="2.7109375" style="6" customWidth="1"/>
    <col min="4" max="4" width="35.7109375" style="6" customWidth="1"/>
    <col min="5" max="5" width="2.7109375" style="6" customWidth="1"/>
    <col min="6" max="10" width="16.85546875" style="6" customWidth="1"/>
    <col min="11" max="12" width="2.7109375" style="6" customWidth="1"/>
    <col min="13" max="19" width="9.7109375" style="6" customWidth="1"/>
    <col min="20" max="20" width="8" style="6" customWidth="1"/>
    <col min="21" max="21" width="13.85546875" style="6" customWidth="1"/>
    <col min="22" max="16384" width="9.7109375" style="6"/>
  </cols>
  <sheetData>
    <row r="2" spans="2:45" x14ac:dyDescent="0.2">
      <c r="B2" s="23"/>
      <c r="C2" s="24"/>
      <c r="D2" s="24"/>
      <c r="E2" s="24"/>
      <c r="F2" s="24"/>
      <c r="G2" s="24"/>
      <c r="H2" s="24"/>
      <c r="I2" s="24"/>
      <c r="J2" s="24"/>
      <c r="K2" s="24"/>
      <c r="L2" s="25"/>
    </row>
    <row r="3" spans="2:45" x14ac:dyDescent="0.2">
      <c r="B3" s="26"/>
      <c r="C3" s="27"/>
      <c r="D3" s="27"/>
      <c r="E3" s="27"/>
      <c r="F3" s="27"/>
      <c r="G3" s="27"/>
      <c r="H3" s="27"/>
      <c r="I3" s="27"/>
      <c r="J3" s="27"/>
      <c r="K3" s="27"/>
      <c r="L3" s="30"/>
    </row>
    <row r="4" spans="2:45" s="13" customFormat="1" ht="18.75" x14ac:dyDescent="0.3">
      <c r="B4" s="55"/>
      <c r="C4" s="119" t="s">
        <v>344</v>
      </c>
      <c r="D4" s="56"/>
      <c r="E4" s="56"/>
      <c r="F4" s="56"/>
      <c r="G4" s="56"/>
      <c r="H4" s="56"/>
      <c r="I4" s="56"/>
      <c r="J4" s="56"/>
      <c r="K4" s="56"/>
      <c r="L4" s="57"/>
    </row>
    <row r="5" spans="2:45" s="8" customFormat="1" ht="18.75" x14ac:dyDescent="0.3">
      <c r="B5" s="31"/>
      <c r="C5" s="1390" t="str">
        <f>'geg ll'!G8</f>
        <v>Voorbeeld SWV PO Passend Onderwijs Noord-Kennemerland</v>
      </c>
      <c r="D5" s="32"/>
      <c r="E5" s="32"/>
      <c r="F5" s="32"/>
      <c r="G5" s="32"/>
      <c r="H5" s="32"/>
      <c r="I5" s="32"/>
      <c r="J5" s="32"/>
      <c r="K5" s="32"/>
      <c r="L5" s="33"/>
    </row>
    <row r="6" spans="2:45" ht="12.75" customHeight="1" x14ac:dyDescent="0.25">
      <c r="B6" s="26"/>
      <c r="C6" s="109"/>
      <c r="D6" s="27"/>
      <c r="E6" s="27"/>
      <c r="F6" s="27"/>
      <c r="G6" s="27"/>
      <c r="H6" s="27"/>
      <c r="I6" s="27"/>
      <c r="J6" s="27"/>
      <c r="K6" s="27"/>
      <c r="L6" s="30"/>
      <c r="AD6" s="14"/>
      <c r="AE6" s="14"/>
      <c r="AF6" s="14"/>
      <c r="AG6" s="14"/>
      <c r="AH6" s="14"/>
      <c r="AI6" s="14"/>
      <c r="AJ6" s="14"/>
      <c r="AK6" s="14"/>
      <c r="AL6" s="14"/>
      <c r="AM6" s="14"/>
      <c r="AN6" s="14"/>
      <c r="AO6" s="14"/>
      <c r="AP6" s="14"/>
      <c r="AQ6" s="14"/>
      <c r="AR6" s="14"/>
      <c r="AS6" s="14"/>
    </row>
    <row r="7" spans="2:45" ht="12.75" customHeight="1" x14ac:dyDescent="0.25">
      <c r="B7" s="26"/>
      <c r="C7" s="109"/>
      <c r="D7" s="27"/>
      <c r="E7" s="27"/>
      <c r="F7" s="27"/>
      <c r="G7" s="27"/>
      <c r="H7" s="27"/>
      <c r="I7" s="27"/>
      <c r="J7" s="27"/>
      <c r="K7" s="27"/>
      <c r="L7" s="30"/>
      <c r="AD7" s="14"/>
      <c r="AE7" s="14"/>
      <c r="AF7" s="14"/>
      <c r="AG7" s="14"/>
      <c r="AH7" s="14"/>
      <c r="AI7" s="14"/>
      <c r="AJ7" s="14"/>
      <c r="AK7" s="14"/>
      <c r="AL7" s="14"/>
      <c r="AM7" s="14"/>
      <c r="AN7" s="14"/>
      <c r="AO7" s="14"/>
      <c r="AP7" s="14"/>
      <c r="AQ7" s="14"/>
      <c r="AR7" s="14"/>
      <c r="AS7" s="14"/>
    </row>
    <row r="8" spans="2:45" ht="12.75" customHeight="1" x14ac:dyDescent="0.25">
      <c r="B8" s="26"/>
      <c r="C8" s="109"/>
      <c r="D8" s="27"/>
      <c r="E8" s="27"/>
      <c r="F8" s="27"/>
      <c r="G8" s="27"/>
      <c r="H8" s="27"/>
      <c r="I8" s="27"/>
      <c r="J8" s="27"/>
      <c r="K8" s="27"/>
      <c r="L8" s="30"/>
      <c r="AD8" s="14"/>
      <c r="AE8" s="14"/>
      <c r="AF8" s="14"/>
      <c r="AG8" s="14"/>
      <c r="AH8" s="14"/>
      <c r="AI8" s="14"/>
      <c r="AJ8" s="14"/>
      <c r="AK8" s="14"/>
      <c r="AL8" s="14"/>
      <c r="AM8" s="14"/>
      <c r="AN8" s="14"/>
      <c r="AO8" s="14"/>
      <c r="AP8" s="14"/>
      <c r="AQ8" s="14"/>
      <c r="AR8" s="14"/>
      <c r="AS8" s="14"/>
    </row>
    <row r="9" spans="2:45" ht="12.75" customHeight="1" x14ac:dyDescent="0.2">
      <c r="B9" s="26"/>
      <c r="C9" s="73"/>
      <c r="D9" s="38"/>
      <c r="E9" s="38"/>
      <c r="F9" s="38"/>
      <c r="G9" s="38"/>
      <c r="H9" s="38"/>
      <c r="I9" s="38"/>
      <c r="J9" s="38"/>
      <c r="K9" s="39"/>
      <c r="L9" s="30"/>
      <c r="AD9" s="14"/>
      <c r="AE9" s="14"/>
      <c r="AF9" s="14"/>
      <c r="AG9" s="14"/>
      <c r="AH9" s="14"/>
      <c r="AI9" s="14"/>
      <c r="AJ9" s="14"/>
      <c r="AK9" s="14"/>
      <c r="AL9" s="14"/>
      <c r="AM9" s="14"/>
      <c r="AN9" s="14"/>
      <c r="AO9" s="14"/>
      <c r="AP9" s="14"/>
      <c r="AQ9" s="14"/>
      <c r="AR9" s="14"/>
      <c r="AS9" s="14"/>
    </row>
    <row r="10" spans="2:45" ht="12.75" customHeight="1" x14ac:dyDescent="0.2">
      <c r="B10" s="26"/>
      <c r="C10" s="40"/>
      <c r="D10" s="118" t="s">
        <v>346</v>
      </c>
      <c r="E10" s="41"/>
      <c r="F10" s="41"/>
      <c r="G10" s="41"/>
      <c r="H10" s="46" t="s">
        <v>124</v>
      </c>
      <c r="I10" s="41"/>
      <c r="J10" s="41"/>
      <c r="K10" s="42"/>
      <c r="L10" s="30"/>
      <c r="AD10" s="14"/>
      <c r="AE10" s="14"/>
      <c r="AF10" s="14"/>
      <c r="AG10" s="14"/>
      <c r="AH10" s="14"/>
      <c r="AI10" s="14"/>
      <c r="AJ10" s="14"/>
      <c r="AK10" s="14"/>
      <c r="AL10" s="14"/>
      <c r="AM10" s="14"/>
      <c r="AN10" s="14"/>
      <c r="AO10" s="14"/>
      <c r="AP10" s="14"/>
      <c r="AQ10" s="14"/>
      <c r="AR10" s="14"/>
      <c r="AS10" s="14"/>
    </row>
    <row r="11" spans="2:45" ht="12.75" customHeight="1" x14ac:dyDescent="0.2">
      <c r="B11" s="26"/>
      <c r="C11" s="40"/>
      <c r="D11" s="41" t="s">
        <v>364</v>
      </c>
      <c r="E11" s="41"/>
      <c r="F11" s="41"/>
      <c r="G11" s="41"/>
      <c r="H11" s="125">
        <v>0.25</v>
      </c>
      <c r="I11" s="41"/>
      <c r="J11" s="41"/>
      <c r="K11" s="42"/>
      <c r="L11" s="30"/>
      <c r="AD11" s="14"/>
      <c r="AE11" s="14"/>
      <c r="AF11" s="14"/>
      <c r="AG11" s="14"/>
      <c r="AH11" s="14"/>
      <c r="AI11" s="14"/>
      <c r="AJ11" s="14"/>
      <c r="AK11" s="14"/>
      <c r="AL11" s="14"/>
      <c r="AM11" s="14"/>
      <c r="AN11" s="14"/>
      <c r="AO11" s="14"/>
      <c r="AP11" s="14"/>
      <c r="AQ11" s="14"/>
      <c r="AR11" s="14"/>
      <c r="AS11" s="14"/>
    </row>
    <row r="12" spans="2:45" ht="12.75" customHeight="1" x14ac:dyDescent="0.2">
      <c r="B12" s="26"/>
      <c r="C12" s="40"/>
      <c r="D12" s="41" t="s">
        <v>412</v>
      </c>
      <c r="E12" s="41"/>
      <c r="F12" s="41"/>
      <c r="G12" s="41"/>
      <c r="H12" s="41"/>
      <c r="I12" s="41"/>
      <c r="J12" s="41"/>
      <c r="K12" s="42"/>
      <c r="L12" s="30"/>
      <c r="AD12" s="14"/>
      <c r="AE12" s="14"/>
      <c r="AF12" s="14"/>
      <c r="AG12" s="14"/>
      <c r="AH12" s="14"/>
      <c r="AI12" s="14"/>
      <c r="AJ12" s="14"/>
      <c r="AK12" s="14"/>
      <c r="AL12" s="14"/>
      <c r="AM12" s="14"/>
      <c r="AN12" s="14"/>
      <c r="AO12" s="14"/>
      <c r="AP12" s="14"/>
      <c r="AQ12" s="14"/>
      <c r="AR12" s="14"/>
      <c r="AS12" s="14"/>
    </row>
    <row r="13" spans="2:45" ht="12.75" customHeight="1" x14ac:dyDescent="0.2">
      <c r="B13" s="26"/>
      <c r="C13" s="40"/>
      <c r="D13" s="41"/>
      <c r="E13" s="41"/>
      <c r="F13" s="45"/>
      <c r="G13" s="41"/>
      <c r="H13" s="41"/>
      <c r="I13" s="41"/>
      <c r="J13" s="41"/>
      <c r="K13" s="42"/>
      <c r="L13" s="30"/>
      <c r="AD13" s="14"/>
      <c r="AE13" s="14"/>
      <c r="AF13" s="14"/>
      <c r="AG13" s="14"/>
      <c r="AH13" s="14"/>
      <c r="AI13" s="14"/>
      <c r="AJ13" s="14"/>
      <c r="AK13" s="14"/>
      <c r="AL13" s="14"/>
      <c r="AM13" s="14"/>
      <c r="AN13" s="14"/>
      <c r="AO13" s="14"/>
      <c r="AP13" s="14"/>
      <c r="AQ13" s="14"/>
      <c r="AR13" s="14"/>
      <c r="AS13" s="14"/>
    </row>
    <row r="14" spans="2:45" ht="12.75" customHeight="1" x14ac:dyDescent="0.2">
      <c r="B14" s="26"/>
      <c r="C14" s="40"/>
      <c r="D14" s="41" t="s">
        <v>124</v>
      </c>
      <c r="E14" s="41"/>
      <c r="F14" s="121">
        <v>0.05</v>
      </c>
      <c r="G14" s="121">
        <v>0.1</v>
      </c>
      <c r="H14" s="121">
        <v>0.15</v>
      </c>
      <c r="I14" s="121">
        <v>0.3</v>
      </c>
      <c r="J14" s="121">
        <v>0.25</v>
      </c>
      <c r="K14" s="42"/>
      <c r="L14" s="30"/>
      <c r="AD14" s="14"/>
      <c r="AE14" s="14"/>
      <c r="AF14" s="14"/>
      <c r="AG14" s="14"/>
      <c r="AH14" s="14"/>
      <c r="AI14" s="14"/>
      <c r="AJ14" s="14"/>
      <c r="AK14" s="14"/>
      <c r="AL14" s="14"/>
      <c r="AM14" s="14"/>
      <c r="AN14" s="14"/>
      <c r="AO14" s="14"/>
      <c r="AP14" s="14"/>
      <c r="AQ14" s="14"/>
      <c r="AR14" s="14"/>
      <c r="AS14" s="14"/>
    </row>
    <row r="15" spans="2:45" ht="12.75" customHeight="1" x14ac:dyDescent="0.2">
      <c r="B15" s="26"/>
      <c r="C15" s="40"/>
      <c r="D15" s="41" t="s">
        <v>125</v>
      </c>
      <c r="E15" s="41"/>
      <c r="F15" s="120" t="s">
        <v>169</v>
      </c>
      <c r="G15" s="120" t="s">
        <v>170</v>
      </c>
      <c r="H15" s="120" t="s">
        <v>172</v>
      </c>
      <c r="I15" s="120" t="s">
        <v>170</v>
      </c>
      <c r="J15" s="120" t="s">
        <v>175</v>
      </c>
      <c r="K15" s="42"/>
      <c r="L15" s="30"/>
      <c r="AD15" s="14"/>
      <c r="AE15" s="14"/>
      <c r="AF15" s="14"/>
      <c r="AG15" s="14"/>
      <c r="AH15" s="14"/>
      <c r="AI15" s="14"/>
      <c r="AJ15" s="14"/>
      <c r="AK15" s="14"/>
      <c r="AL15" s="14"/>
      <c r="AM15" s="14"/>
      <c r="AN15" s="14"/>
      <c r="AO15" s="14"/>
      <c r="AP15" s="14"/>
      <c r="AQ15" s="14"/>
      <c r="AR15" s="14"/>
      <c r="AS15" s="14"/>
    </row>
    <row r="16" spans="2:45" ht="12.75" customHeight="1" x14ac:dyDescent="0.2">
      <c r="B16" s="26"/>
      <c r="C16" s="40"/>
      <c r="D16" s="41" t="s">
        <v>347</v>
      </c>
      <c r="E16" s="41"/>
      <c r="F16" s="52">
        <v>43</v>
      </c>
      <c r="G16" s="52">
        <v>40</v>
      </c>
      <c r="H16" s="52">
        <v>41</v>
      </c>
      <c r="I16" s="52">
        <v>60</v>
      </c>
      <c r="J16" s="52">
        <v>45</v>
      </c>
      <c r="K16" s="42"/>
      <c r="L16" s="30"/>
      <c r="AD16" s="14"/>
      <c r="AE16" s="14"/>
      <c r="AF16" s="14"/>
      <c r="AG16" s="14"/>
      <c r="AH16" s="14"/>
      <c r="AI16" s="14"/>
      <c r="AJ16" s="14"/>
      <c r="AK16" s="14"/>
      <c r="AL16" s="14"/>
      <c r="AM16" s="14"/>
      <c r="AN16" s="14"/>
      <c r="AO16" s="14"/>
      <c r="AP16" s="14"/>
      <c r="AQ16" s="14"/>
      <c r="AR16" s="14"/>
      <c r="AS16" s="14"/>
    </row>
    <row r="17" spans="2:47" ht="12.75" customHeight="1" x14ac:dyDescent="0.2">
      <c r="B17" s="26"/>
      <c r="C17" s="40"/>
      <c r="D17" s="41" t="s">
        <v>126</v>
      </c>
      <c r="E17" s="41"/>
      <c r="F17" s="126">
        <f>ROUND(IF(F14&lt;$H11,F14*tab!$D24*VLOOKUP(F15,salaris2019,23,FALSE),F14*(tab!$D25+IF(F16&gt;50,50,F16)*tab!$D26)*VLOOKUP(F15,salaris2019,23,FALSE)),-1)</f>
        <v>3690</v>
      </c>
      <c r="G17" s="126">
        <f>ROUND(IF(G14&lt;$H11,G14*tab!$D24*VLOOKUP(G15,salaris2019,23,FALSE),G14*(tab!$D25+IF(G16&gt;50,50,G16)*tab!$D26)*VLOOKUP(G15,salaris2019,23,FALSE)),-1)</f>
        <v>8330</v>
      </c>
      <c r="H17" s="126">
        <f>ROUND(IF(H14&lt;$H11,H14*tab!$D24*VLOOKUP(H15,salaris2019,23,FALSE),H14*(tab!$D25+IF(H16&gt;50,50,H16)*tab!$D26)*VLOOKUP(H15,salaris2019,23,FALSE)),-1)</f>
        <v>14050</v>
      </c>
      <c r="I17" s="126">
        <f>ROUND(IF(I14&lt;$H11,I14*tab!$D24*VLOOKUP(I15,salaris2019,23,FALSE),I14*(tab!$D25+IF(I16&gt;50,50,I16)*tab!$D26)*VLOOKUP(I15,salaris2019,23,FALSE)),-1)</f>
        <v>28070</v>
      </c>
      <c r="J17" s="126">
        <f>ROUND(IF(J14&lt;$H11,J14*tab!$D24*VLOOKUP(J15,salaris2019,23,FALSE),J14*(tab!$D25+IF(J16&gt;50,50,J16)*tab!$D26)*VLOOKUP(J15,salaris2019,23,FALSE)),-1)</f>
        <v>28740</v>
      </c>
      <c r="K17" s="42"/>
      <c r="L17" s="30"/>
      <c r="AD17" s="14"/>
      <c r="AE17" s="14"/>
      <c r="AF17" s="14"/>
      <c r="AG17" s="14"/>
      <c r="AH17" s="14"/>
      <c r="AI17" s="14"/>
      <c r="AJ17" s="14"/>
      <c r="AK17" s="14"/>
      <c r="AL17" s="14"/>
      <c r="AM17" s="14"/>
      <c r="AN17" s="14"/>
      <c r="AO17" s="14"/>
      <c r="AP17" s="14"/>
      <c r="AQ17" s="14"/>
      <c r="AR17" s="14"/>
      <c r="AS17" s="14"/>
    </row>
    <row r="18" spans="2:47" ht="12.75" customHeight="1" x14ac:dyDescent="0.2">
      <c r="B18" s="26"/>
      <c r="C18" s="40"/>
      <c r="D18" s="41"/>
      <c r="E18" s="45"/>
      <c r="F18" s="41"/>
      <c r="G18" s="41"/>
      <c r="H18" s="41"/>
      <c r="I18" s="41"/>
      <c r="J18" s="41"/>
      <c r="K18" s="42"/>
      <c r="L18" s="30"/>
      <c r="AD18" s="14"/>
      <c r="AE18" s="14"/>
      <c r="AF18" s="14"/>
      <c r="AG18" s="14"/>
      <c r="AH18" s="14"/>
      <c r="AI18" s="14"/>
      <c r="AJ18" s="14"/>
      <c r="AK18" s="14"/>
      <c r="AL18" s="14"/>
      <c r="AM18" s="14"/>
      <c r="AN18" s="14"/>
      <c r="AO18" s="14"/>
      <c r="AP18" s="14"/>
      <c r="AQ18" s="14"/>
      <c r="AR18" s="14"/>
      <c r="AS18" s="14"/>
    </row>
    <row r="19" spans="2:47" ht="12.75" customHeight="1" x14ac:dyDescent="0.2">
      <c r="B19" s="26"/>
      <c r="C19" s="40"/>
      <c r="D19" s="41" t="s">
        <v>124</v>
      </c>
      <c r="E19" s="41"/>
      <c r="F19" s="121">
        <v>0.35</v>
      </c>
      <c r="G19" s="121">
        <v>0.35</v>
      </c>
      <c r="H19" s="121">
        <v>0.45</v>
      </c>
      <c r="I19" s="121">
        <v>0.5</v>
      </c>
      <c r="J19" s="121">
        <v>0.35</v>
      </c>
      <c r="K19" s="42"/>
      <c r="L19" s="30"/>
      <c r="AD19" s="14"/>
      <c r="AE19" s="14"/>
      <c r="AF19" s="14"/>
      <c r="AG19" s="14"/>
      <c r="AH19" s="14"/>
      <c r="AI19" s="14"/>
      <c r="AJ19" s="14"/>
      <c r="AK19" s="14"/>
      <c r="AL19" s="14"/>
      <c r="AM19" s="14"/>
      <c r="AN19" s="14"/>
      <c r="AO19" s="14"/>
      <c r="AP19" s="14"/>
      <c r="AQ19" s="14"/>
      <c r="AR19" s="14"/>
      <c r="AS19" s="14"/>
    </row>
    <row r="20" spans="2:47" ht="12.75" customHeight="1" x14ac:dyDescent="0.2">
      <c r="B20" s="26"/>
      <c r="C20" s="40"/>
      <c r="D20" s="41" t="s">
        <v>125</v>
      </c>
      <c r="E20" s="41"/>
      <c r="F20" s="120" t="s">
        <v>990</v>
      </c>
      <c r="G20" s="120" t="s">
        <v>991</v>
      </c>
      <c r="H20" s="120" t="s">
        <v>992</v>
      </c>
      <c r="I20" s="120" t="s">
        <v>993</v>
      </c>
      <c r="J20" s="120" t="s">
        <v>994</v>
      </c>
      <c r="K20" s="42"/>
      <c r="L20" s="30"/>
      <c r="AD20" s="14"/>
      <c r="AE20" s="14"/>
      <c r="AF20" s="14"/>
      <c r="AG20" s="14"/>
      <c r="AH20" s="14"/>
      <c r="AI20" s="14"/>
      <c r="AJ20" s="14"/>
      <c r="AK20" s="14"/>
      <c r="AL20" s="14"/>
      <c r="AM20" s="14"/>
      <c r="AN20" s="14"/>
      <c r="AO20" s="14"/>
      <c r="AP20" s="14"/>
      <c r="AQ20" s="14"/>
      <c r="AR20" s="14"/>
      <c r="AS20" s="14"/>
    </row>
    <row r="21" spans="2:47" ht="12.75" customHeight="1" x14ac:dyDescent="0.2">
      <c r="B21" s="26"/>
      <c r="C21" s="40"/>
      <c r="D21" s="41" t="s">
        <v>347</v>
      </c>
      <c r="E21" s="41"/>
      <c r="F21" s="52">
        <v>40</v>
      </c>
      <c r="G21" s="52">
        <v>40</v>
      </c>
      <c r="H21" s="52">
        <v>55</v>
      </c>
      <c r="I21" s="52">
        <v>30</v>
      </c>
      <c r="J21" s="52">
        <v>33</v>
      </c>
      <c r="K21" s="42"/>
      <c r="L21" s="30"/>
      <c r="AD21" s="14"/>
      <c r="AE21" s="14"/>
      <c r="AF21" s="14"/>
      <c r="AG21" s="14"/>
      <c r="AH21" s="14"/>
      <c r="AI21" s="14"/>
      <c r="AJ21" s="14"/>
      <c r="AK21" s="14"/>
      <c r="AL21" s="14"/>
      <c r="AM21" s="14"/>
      <c r="AN21" s="14"/>
      <c r="AO21" s="14"/>
      <c r="AP21" s="14"/>
      <c r="AQ21" s="14"/>
      <c r="AR21" s="14"/>
      <c r="AS21" s="14"/>
    </row>
    <row r="22" spans="2:47" ht="12.75" customHeight="1" x14ac:dyDescent="0.2">
      <c r="B22" s="26"/>
      <c r="C22" s="40"/>
      <c r="D22" s="41" t="s">
        <v>126</v>
      </c>
      <c r="E22" s="41"/>
      <c r="F22" s="126">
        <f>ROUND(IF(F19&lt;$H11,F19*tab!$D24*VLOOKUP(F20,salaris2019,23,FALSE),F19*(tab!$D25+IF(F21&gt;50,50,F21)*tab!$D26)*VLOOKUP(F20,salaris2019,23,FALSE)),-1)</f>
        <v>23360</v>
      </c>
      <c r="G22" s="126">
        <f>ROUND(IF(G19&lt;$H11,G19*tab!$D24*VLOOKUP(G20,salaris2019,23,FALSE),G19*(tab!$D25+IF(G21&gt;50,50,G21)*tab!$D26)*VLOOKUP(G20,salaris2019,23,FALSE)),-1)</f>
        <v>25390</v>
      </c>
      <c r="H22" s="126">
        <f>ROUND(IF(H19&lt;$H11,H19*tab!$D24*VLOOKUP(H20,salaris2019,23,FALSE),H19*(tab!$D25+IF(H21&gt;50,50,H21)*tab!$D26)*VLOOKUP(H20,salaris2019,23,FALSE)),-1)</f>
        <v>42840</v>
      </c>
      <c r="I22" s="126">
        <f>ROUND(IF(I19&lt;$H11,I19*tab!$D24*VLOOKUP(I20,verhoudingstabel_LB,2,FALSE),I19*(tab!$D25+IF(I21&gt;50,50,I21)*tab!$D26)*VLOOKUP(I20,salaris2019,23,FALSE)),-1)</f>
        <v>38950</v>
      </c>
      <c r="J22" s="126">
        <f>ROUND(IF(J19&lt;$H11,J19*tab!$D24*VLOOKUP(J20,verhoudingstabel_LB,2,FALSE),J19*(tab!$D25+IF(J21&gt;50,50,J21)*tab!$D26)*VLOOKUP(J20,salaris2019,23,FALSE)),-1)</f>
        <v>31120</v>
      </c>
      <c r="K22" s="42"/>
      <c r="L22" s="30"/>
      <c r="AD22" s="14"/>
      <c r="AE22" s="14"/>
      <c r="AF22" s="14"/>
      <c r="AG22" s="14"/>
      <c r="AH22" s="14"/>
      <c r="AI22" s="14"/>
      <c r="AJ22" s="14"/>
      <c r="AK22" s="14"/>
      <c r="AL22" s="14"/>
      <c r="AM22" s="14"/>
      <c r="AN22" s="14"/>
      <c r="AO22" s="14"/>
      <c r="AP22" s="14"/>
      <c r="AQ22" s="14"/>
      <c r="AR22" s="14"/>
      <c r="AS22" s="14"/>
    </row>
    <row r="23" spans="2:47" ht="12.75" customHeight="1" x14ac:dyDescent="0.2">
      <c r="B23" s="26"/>
      <c r="C23" s="47"/>
      <c r="D23" s="48"/>
      <c r="E23" s="59"/>
      <c r="F23" s="48"/>
      <c r="G23" s="48"/>
      <c r="H23" s="48"/>
      <c r="I23" s="48"/>
      <c r="J23" s="48"/>
      <c r="K23" s="50"/>
      <c r="L23" s="30"/>
      <c r="AD23" s="14"/>
      <c r="AE23" s="14"/>
      <c r="AF23" s="14"/>
      <c r="AG23" s="14"/>
      <c r="AH23" s="14"/>
      <c r="AI23" s="14"/>
      <c r="AJ23" s="14"/>
      <c r="AK23" s="14"/>
      <c r="AL23" s="14"/>
      <c r="AM23" s="14"/>
      <c r="AN23" s="14"/>
      <c r="AO23" s="14"/>
      <c r="AP23" s="14"/>
      <c r="AQ23" s="14"/>
      <c r="AR23" s="14"/>
      <c r="AS23" s="14"/>
    </row>
    <row r="24" spans="2:47" ht="12.75" customHeight="1" x14ac:dyDescent="0.2">
      <c r="B24" s="26"/>
      <c r="C24" s="27"/>
      <c r="D24" s="27"/>
      <c r="E24" s="28"/>
      <c r="F24" s="27"/>
      <c r="G24" s="27"/>
      <c r="H24" s="27"/>
      <c r="I24" s="27"/>
      <c r="J24" s="27"/>
      <c r="K24" s="27"/>
      <c r="L24" s="30"/>
      <c r="AD24" s="14"/>
      <c r="AE24" s="14"/>
      <c r="AF24" s="14"/>
      <c r="AG24" s="14"/>
      <c r="AH24" s="14"/>
      <c r="AI24" s="14"/>
      <c r="AJ24" s="14"/>
      <c r="AK24" s="14"/>
      <c r="AL24" s="14"/>
      <c r="AM24" s="14"/>
      <c r="AN24" s="14"/>
      <c r="AO24" s="14"/>
      <c r="AP24" s="14"/>
      <c r="AQ24" s="14"/>
      <c r="AR24" s="14"/>
      <c r="AS24" s="14"/>
    </row>
    <row r="25" spans="2:47" ht="12.75" customHeight="1" x14ac:dyDescent="0.2">
      <c r="B25" s="26"/>
      <c r="C25" s="37"/>
      <c r="D25" s="38"/>
      <c r="E25" s="51"/>
      <c r="F25" s="38"/>
      <c r="G25" s="38"/>
      <c r="H25" s="38"/>
      <c r="I25" s="38"/>
      <c r="J25" s="38"/>
      <c r="K25" s="39"/>
      <c r="L25" s="30"/>
      <c r="AD25" s="14"/>
      <c r="AE25" s="14"/>
      <c r="AF25" s="14"/>
      <c r="AG25" s="14"/>
      <c r="AH25" s="14"/>
      <c r="AI25" s="14"/>
      <c r="AJ25" s="14"/>
      <c r="AK25" s="14"/>
      <c r="AL25" s="14"/>
      <c r="AM25" s="14"/>
      <c r="AN25" s="14"/>
      <c r="AO25" s="14"/>
      <c r="AP25" s="14"/>
      <c r="AQ25" s="14"/>
      <c r="AR25" s="14"/>
      <c r="AS25" s="14"/>
    </row>
    <row r="26" spans="2:47" ht="12.75" customHeight="1" x14ac:dyDescent="0.2">
      <c r="B26" s="26"/>
      <c r="C26" s="40"/>
      <c r="D26" s="118" t="s">
        <v>348</v>
      </c>
      <c r="E26" s="45"/>
      <c r="F26" s="41"/>
      <c r="G26" s="41"/>
      <c r="H26" s="41"/>
      <c r="I26" s="41"/>
      <c r="J26" s="41"/>
      <c r="K26" s="42"/>
      <c r="L26" s="30"/>
      <c r="AD26" s="14"/>
      <c r="AE26" s="14"/>
      <c r="AF26" s="14"/>
      <c r="AG26" s="14"/>
      <c r="AH26" s="14"/>
      <c r="AI26" s="14"/>
      <c r="AJ26" s="14"/>
      <c r="AK26" s="14"/>
      <c r="AL26" s="14"/>
      <c r="AM26" s="14"/>
      <c r="AN26" s="14"/>
      <c r="AO26" s="14"/>
      <c r="AP26" s="14"/>
      <c r="AQ26" s="14"/>
      <c r="AR26" s="14"/>
      <c r="AS26" s="14"/>
    </row>
    <row r="27" spans="2:47" ht="12.75" customHeight="1" x14ac:dyDescent="0.2">
      <c r="B27" s="26"/>
      <c r="C27" s="40"/>
      <c r="D27" s="41"/>
      <c r="E27" s="45"/>
      <c r="F27" s="41"/>
      <c r="G27" s="41"/>
      <c r="H27" s="41"/>
      <c r="I27" s="41"/>
      <c r="J27" s="41"/>
      <c r="K27" s="42"/>
      <c r="L27" s="30"/>
      <c r="AD27" s="14"/>
      <c r="AE27" s="14"/>
      <c r="AF27" s="14"/>
      <c r="AG27" s="14"/>
      <c r="AH27" s="14"/>
      <c r="AI27" s="14"/>
      <c r="AJ27" s="14"/>
      <c r="AK27" s="14"/>
      <c r="AL27" s="14"/>
      <c r="AM27" s="14"/>
      <c r="AN27" s="14"/>
      <c r="AO27" s="14"/>
      <c r="AP27" s="14"/>
      <c r="AQ27" s="14"/>
      <c r="AR27" s="14"/>
      <c r="AS27" s="14"/>
    </row>
    <row r="28" spans="2:47" ht="12.75" customHeight="1" x14ac:dyDescent="0.2">
      <c r="B28" s="26"/>
      <c r="C28" s="40"/>
      <c r="D28" s="41" t="s">
        <v>127</v>
      </c>
      <c r="E28" s="41"/>
      <c r="F28" s="104" t="s">
        <v>128</v>
      </c>
      <c r="G28" s="104" t="s">
        <v>128</v>
      </c>
      <c r="H28" s="104" t="s">
        <v>128</v>
      </c>
      <c r="I28" s="104" t="s">
        <v>128</v>
      </c>
      <c r="J28" s="104" t="s">
        <v>128</v>
      </c>
      <c r="K28" s="42"/>
      <c r="L28" s="30"/>
      <c r="AD28" s="14"/>
      <c r="AE28" s="14"/>
      <c r="AF28" s="14"/>
      <c r="AG28" s="14"/>
      <c r="AH28" s="14"/>
      <c r="AI28" s="14"/>
      <c r="AJ28" s="14"/>
      <c r="AK28" s="14"/>
      <c r="AL28" s="14"/>
      <c r="AM28" s="14"/>
      <c r="AN28" s="14"/>
      <c r="AO28" s="14"/>
      <c r="AP28" s="14"/>
      <c r="AQ28" s="14"/>
      <c r="AR28" s="14"/>
      <c r="AS28" s="14"/>
      <c r="AT28" s="14"/>
      <c r="AU28" s="14"/>
    </row>
    <row r="29" spans="2:47" ht="12.75" customHeight="1" x14ac:dyDescent="0.2">
      <c r="B29" s="26"/>
      <c r="C29" s="40"/>
      <c r="D29" s="41" t="s">
        <v>186</v>
      </c>
      <c r="E29" s="41"/>
      <c r="F29" s="120" t="s">
        <v>169</v>
      </c>
      <c r="G29" s="120" t="s">
        <v>170</v>
      </c>
      <c r="H29" s="120" t="s">
        <v>172</v>
      </c>
      <c r="I29" s="120" t="s">
        <v>170</v>
      </c>
      <c r="J29" s="120" t="s">
        <v>175</v>
      </c>
      <c r="K29" s="42"/>
      <c r="L29" s="30"/>
    </row>
    <row r="30" spans="2:47" ht="12.75" customHeight="1" x14ac:dyDescent="0.2">
      <c r="B30" s="26"/>
      <c r="C30" s="40"/>
      <c r="D30" s="41" t="s">
        <v>129</v>
      </c>
      <c r="E30" s="41"/>
      <c r="F30" s="52">
        <v>11</v>
      </c>
      <c r="G30" s="52">
        <v>11</v>
      </c>
      <c r="H30" s="52">
        <v>11</v>
      </c>
      <c r="I30" s="52">
        <v>11</v>
      </c>
      <c r="J30" s="52">
        <v>11</v>
      </c>
      <c r="K30" s="42"/>
      <c r="L30" s="30"/>
    </row>
    <row r="31" spans="2:47" ht="12.75" customHeight="1" x14ac:dyDescent="0.2">
      <c r="B31" s="26"/>
      <c r="C31" s="40"/>
      <c r="D31" s="41" t="s">
        <v>130</v>
      </c>
      <c r="E31" s="41"/>
      <c r="F31" s="122">
        <f>ROUND(VLOOKUP(F29,salaris2019,F30+2,FALSE),0)</f>
        <v>4118</v>
      </c>
      <c r="G31" s="122">
        <f>ROUND(VLOOKUP(G29,salaris2019,G30+2,FALSE),0)</f>
        <v>4454</v>
      </c>
      <c r="H31" s="122">
        <f>ROUND(VLOOKUP(H29,salaris2019,H30+2,FALSE),0)</f>
        <v>4902</v>
      </c>
      <c r="I31" s="122">
        <f>ROUND(VLOOKUP(I29,salaris2019,I30+2,FALSE),0)</f>
        <v>4454</v>
      </c>
      <c r="J31" s="122">
        <f>ROUND(VLOOKUP(J29,salaris2019,J30+2,FALSE),0)</f>
        <v>5349</v>
      </c>
      <c r="K31" s="42"/>
      <c r="L31" s="30"/>
    </row>
    <row r="32" spans="2:47" ht="12.75" customHeight="1" x14ac:dyDescent="0.2">
      <c r="B32" s="26"/>
      <c r="C32" s="40"/>
      <c r="D32" s="41" t="s">
        <v>124</v>
      </c>
      <c r="E32" s="41"/>
      <c r="F32" s="121">
        <v>0.35</v>
      </c>
      <c r="G32" s="121">
        <v>0.35</v>
      </c>
      <c r="H32" s="121">
        <v>0.35</v>
      </c>
      <c r="I32" s="121">
        <v>0.35</v>
      </c>
      <c r="J32" s="121">
        <v>0.35</v>
      </c>
      <c r="K32" s="42"/>
      <c r="L32" s="30"/>
    </row>
    <row r="33" spans="2:13" ht="12.75" customHeight="1" x14ac:dyDescent="0.2">
      <c r="B33" s="26"/>
      <c r="C33" s="40"/>
      <c r="D33" s="41" t="s">
        <v>131</v>
      </c>
      <c r="E33" s="41"/>
      <c r="F33" s="123">
        <f>+F31*F32</f>
        <v>1441.3</v>
      </c>
      <c r="G33" s="123">
        <f>+G31*G32</f>
        <v>1558.8999999999999</v>
      </c>
      <c r="H33" s="123">
        <f>+H31*H32</f>
        <v>1715.6999999999998</v>
      </c>
      <c r="I33" s="123">
        <f>+I31*I32</f>
        <v>1558.8999999999999</v>
      </c>
      <c r="J33" s="123">
        <f>+J31*J32</f>
        <v>1872.1499999999999</v>
      </c>
      <c r="K33" s="42"/>
      <c r="L33" s="30"/>
    </row>
    <row r="34" spans="2:13" ht="12.75" customHeight="1" x14ac:dyDescent="0.2">
      <c r="B34" s="26"/>
      <c r="C34" s="40"/>
      <c r="D34" s="41" t="s">
        <v>132</v>
      </c>
      <c r="E34" s="41"/>
      <c r="F34" s="1222">
        <f>+tab!$D126</f>
        <v>0.6</v>
      </c>
      <c r="G34" s="1222">
        <f>+tab!$D126</f>
        <v>0.6</v>
      </c>
      <c r="H34" s="1222">
        <f>+tab!$D126</f>
        <v>0.6</v>
      </c>
      <c r="I34" s="1222">
        <f>+tab!$D126</f>
        <v>0.6</v>
      </c>
      <c r="J34" s="1222">
        <f>+tab!$D126</f>
        <v>0.6</v>
      </c>
      <c r="K34" s="42"/>
      <c r="L34" s="30"/>
    </row>
    <row r="35" spans="2:13" ht="12.75" customHeight="1" x14ac:dyDescent="0.2">
      <c r="B35" s="26"/>
      <c r="C35" s="40"/>
      <c r="D35" s="41" t="s">
        <v>357</v>
      </c>
      <c r="E35" s="41"/>
      <c r="F35" s="124">
        <f>+F33*(1+F34)*12</f>
        <v>27672.959999999999</v>
      </c>
      <c r="G35" s="124">
        <f>+G33*(1+G34)*12</f>
        <v>29930.879999999997</v>
      </c>
      <c r="H35" s="124">
        <f>+H33*(1+H34)*12</f>
        <v>32941.440000000002</v>
      </c>
      <c r="I35" s="124">
        <f>+I33*(1+I34)*12</f>
        <v>29930.879999999997</v>
      </c>
      <c r="J35" s="124">
        <f>+J33*(1+J34)*12</f>
        <v>35945.279999999999</v>
      </c>
      <c r="K35" s="114"/>
      <c r="L35" s="110"/>
    </row>
    <row r="36" spans="2:13" ht="12.75" customHeight="1" x14ac:dyDescent="0.2">
      <c r="B36" s="26"/>
      <c r="C36" s="40"/>
      <c r="D36" s="115"/>
      <c r="E36" s="115"/>
      <c r="F36" s="116"/>
      <c r="G36" s="116"/>
      <c r="H36" s="116"/>
      <c r="I36" s="116"/>
      <c r="J36" s="116"/>
      <c r="K36" s="114"/>
      <c r="L36" s="110"/>
      <c r="M36" s="15"/>
    </row>
    <row r="37" spans="2:13" ht="12.75" customHeight="1" x14ac:dyDescent="0.2">
      <c r="B37" s="26"/>
      <c r="C37" s="40"/>
      <c r="D37" s="115"/>
      <c r="E37" s="115"/>
      <c r="F37" s="116"/>
      <c r="G37" s="116"/>
      <c r="H37" s="116"/>
      <c r="I37" s="116"/>
      <c r="J37" s="116"/>
      <c r="K37" s="114"/>
      <c r="L37" s="110"/>
      <c r="M37" s="15"/>
    </row>
    <row r="38" spans="2:13" ht="12.75" customHeight="1" x14ac:dyDescent="0.2">
      <c r="B38" s="26"/>
      <c r="C38" s="40"/>
      <c r="D38" s="41" t="s">
        <v>127</v>
      </c>
      <c r="E38" s="41"/>
      <c r="F38" s="104" t="s">
        <v>128</v>
      </c>
      <c r="G38" s="104" t="s">
        <v>128</v>
      </c>
      <c r="H38" s="104" t="s">
        <v>128</v>
      </c>
      <c r="I38" s="104" t="s">
        <v>128</v>
      </c>
      <c r="J38" s="104" t="s">
        <v>128</v>
      </c>
      <c r="K38" s="42"/>
      <c r="L38" s="30"/>
    </row>
    <row r="39" spans="2:13" ht="12.75" customHeight="1" x14ac:dyDescent="0.2">
      <c r="B39" s="26"/>
      <c r="C39" s="40"/>
      <c r="D39" s="41" t="s">
        <v>186</v>
      </c>
      <c r="E39" s="41"/>
      <c r="F39" s="1397" t="s">
        <v>990</v>
      </c>
      <c r="G39" s="120" t="s">
        <v>991</v>
      </c>
      <c r="H39" s="120" t="s">
        <v>992</v>
      </c>
      <c r="I39" s="120" t="s">
        <v>994</v>
      </c>
      <c r="J39" s="120">
        <v>12</v>
      </c>
      <c r="K39" s="42"/>
      <c r="L39" s="30"/>
    </row>
    <row r="40" spans="2:13" ht="12.75" customHeight="1" x14ac:dyDescent="0.2">
      <c r="B40" s="26"/>
      <c r="C40" s="40"/>
      <c r="D40" s="41" t="s">
        <v>129</v>
      </c>
      <c r="E40" s="41"/>
      <c r="F40" s="52">
        <v>15</v>
      </c>
      <c r="G40" s="52">
        <v>15</v>
      </c>
      <c r="H40" s="52">
        <v>15</v>
      </c>
      <c r="I40" s="52">
        <v>15</v>
      </c>
      <c r="J40" s="52">
        <v>11</v>
      </c>
      <c r="K40" s="42"/>
      <c r="L40" s="30"/>
    </row>
    <row r="41" spans="2:13" ht="12.75" customHeight="1" x14ac:dyDescent="0.2">
      <c r="B41" s="26"/>
      <c r="C41" s="40"/>
      <c r="D41" s="41" t="s">
        <v>130</v>
      </c>
      <c r="E41" s="41"/>
      <c r="F41" s="122">
        <f>ROUND(VLOOKUP(F39,salaris2019,F40+1,FALSE),0)</f>
        <v>3910</v>
      </c>
      <c r="G41" s="122">
        <f>ROUND(VLOOKUP(G39,salaris2019,G40+1,FALSE),0)</f>
        <v>4228</v>
      </c>
      <c r="H41" s="122">
        <f>ROUND(VLOOKUP(H39,salaris2019,H40+1,FALSE),0)</f>
        <v>4851</v>
      </c>
      <c r="I41" s="122">
        <f>ROUND(VLOOKUP(I39,salaris2019,I40+1,FALSE),0)</f>
        <v>5732</v>
      </c>
      <c r="J41" s="122">
        <f>ROUND(VLOOKUP(J39,salaris2019,J40+2,FALSE),0)</f>
        <v>4802</v>
      </c>
      <c r="K41" s="42"/>
      <c r="L41" s="30"/>
    </row>
    <row r="42" spans="2:13" ht="12.75" customHeight="1" x14ac:dyDescent="0.2">
      <c r="B42" s="26"/>
      <c r="C42" s="40"/>
      <c r="D42" s="41" t="s">
        <v>124</v>
      </c>
      <c r="E42" s="41"/>
      <c r="F42" s="121">
        <v>0.35</v>
      </c>
      <c r="G42" s="121">
        <v>0.4</v>
      </c>
      <c r="H42" s="121">
        <v>0.45</v>
      </c>
      <c r="I42" s="121">
        <v>0.5</v>
      </c>
      <c r="J42" s="121">
        <v>0.35</v>
      </c>
      <c r="K42" s="42"/>
      <c r="L42" s="30"/>
    </row>
    <row r="43" spans="2:13" ht="12.75" customHeight="1" x14ac:dyDescent="0.2">
      <c r="B43" s="26"/>
      <c r="C43" s="40"/>
      <c r="D43" s="41" t="s">
        <v>131</v>
      </c>
      <c r="E43" s="41"/>
      <c r="F43" s="123">
        <f>+F41*F42</f>
        <v>1368.5</v>
      </c>
      <c r="G43" s="123">
        <f>+G41*G42</f>
        <v>1691.2</v>
      </c>
      <c r="H43" s="123">
        <f>+H41*H42</f>
        <v>2182.9500000000003</v>
      </c>
      <c r="I43" s="123">
        <f>+I41*I42</f>
        <v>2866</v>
      </c>
      <c r="J43" s="123">
        <f>+J41*J42</f>
        <v>1680.6999999999998</v>
      </c>
      <c r="K43" s="42"/>
      <c r="L43" s="30"/>
    </row>
    <row r="44" spans="2:13" ht="12.75" customHeight="1" x14ac:dyDescent="0.2">
      <c r="B44" s="26"/>
      <c r="C44" s="40"/>
      <c r="D44" s="41" t="s">
        <v>132</v>
      </c>
      <c r="E44" s="41"/>
      <c r="F44" s="1222">
        <f>+tab!$D126</f>
        <v>0.6</v>
      </c>
      <c r="G44" s="1222">
        <f>+tab!$D126</f>
        <v>0.6</v>
      </c>
      <c r="H44" s="1222">
        <f>+tab!$D126</f>
        <v>0.6</v>
      </c>
      <c r="I44" s="1222">
        <f>+tab!$D126</f>
        <v>0.6</v>
      </c>
      <c r="J44" s="1222">
        <f>+tab!$D126</f>
        <v>0.6</v>
      </c>
      <c r="K44" s="42"/>
      <c r="L44" s="30"/>
    </row>
    <row r="45" spans="2:13" ht="12.75" customHeight="1" x14ac:dyDescent="0.2">
      <c r="B45" s="26"/>
      <c r="C45" s="40"/>
      <c r="D45" s="41" t="s">
        <v>357</v>
      </c>
      <c r="E45" s="41"/>
      <c r="F45" s="124">
        <f>+F43*(1+F44)*12</f>
        <v>26275.199999999997</v>
      </c>
      <c r="G45" s="124">
        <f>+G43*(1+G44)*12</f>
        <v>32471.040000000001</v>
      </c>
      <c r="H45" s="124">
        <f>+H43*(1+H44)*12</f>
        <v>41912.640000000007</v>
      </c>
      <c r="I45" s="124">
        <f>+I43*(1+I44)*12</f>
        <v>55027.200000000004</v>
      </c>
      <c r="J45" s="124">
        <f>+J43*(1+J44)*12</f>
        <v>32269.439999999999</v>
      </c>
      <c r="K45" s="114"/>
      <c r="L45" s="110"/>
    </row>
    <row r="46" spans="2:13" ht="12.75" customHeight="1" x14ac:dyDescent="0.2">
      <c r="B46" s="26"/>
      <c r="C46" s="47"/>
      <c r="D46" s="48"/>
      <c r="E46" s="48"/>
      <c r="F46" s="49"/>
      <c r="G46" s="49"/>
      <c r="H46" s="49"/>
      <c r="I46" s="49"/>
      <c r="J46" s="49"/>
      <c r="K46" s="50"/>
      <c r="L46" s="30"/>
    </row>
    <row r="47" spans="2:13" ht="12.75" customHeight="1" x14ac:dyDescent="0.2">
      <c r="B47" s="26"/>
      <c r="C47" s="27"/>
      <c r="D47" s="27"/>
      <c r="E47" s="27"/>
      <c r="F47" s="29"/>
      <c r="G47" s="29"/>
      <c r="H47" s="29"/>
      <c r="I47" s="29"/>
      <c r="J47" s="29"/>
      <c r="K47" s="27"/>
      <c r="L47" s="30"/>
    </row>
    <row r="48" spans="2:13" s="14" customFormat="1" ht="12.75" customHeight="1" x14ac:dyDescent="0.25">
      <c r="B48" s="111"/>
      <c r="C48" s="112"/>
      <c r="D48" s="112"/>
      <c r="E48" s="112"/>
      <c r="F48" s="112"/>
      <c r="G48" s="112"/>
      <c r="H48" s="112"/>
      <c r="I48" s="112"/>
      <c r="J48" s="112"/>
      <c r="K48" s="36" t="s">
        <v>411</v>
      </c>
      <c r="L48" s="113"/>
    </row>
    <row r="49" spans="3:4" s="14" customFormat="1" ht="12.75" customHeight="1" x14ac:dyDescent="0.2"/>
    <row r="50" spans="3:4" s="14" customFormat="1" ht="12.75" customHeight="1" x14ac:dyDescent="0.2"/>
    <row r="51" spans="3:4" s="16" customFormat="1" ht="12.75" customHeight="1" x14ac:dyDescent="0.2"/>
    <row r="52" spans="3:4" s="14" customFormat="1" ht="12.75" customHeight="1" x14ac:dyDescent="0.2"/>
    <row r="53" spans="3:4" s="14" customFormat="1" ht="12.75" customHeight="1" x14ac:dyDescent="0.2"/>
    <row r="54" spans="3:4" s="14" customFormat="1" ht="12.75" customHeight="1" x14ac:dyDescent="0.2">
      <c r="C54" s="17"/>
      <c r="D54" s="18"/>
    </row>
    <row r="55" spans="3:4" s="14" customFormat="1" ht="12.75" customHeight="1" x14ac:dyDescent="0.2">
      <c r="C55" s="17"/>
      <c r="D55" s="18" t="s">
        <v>176</v>
      </c>
    </row>
    <row r="56" spans="3:4" s="14" customFormat="1" ht="12.75" customHeight="1" x14ac:dyDescent="0.2">
      <c r="C56" s="17"/>
      <c r="D56" s="18" t="s">
        <v>177</v>
      </c>
    </row>
    <row r="57" spans="3:4" s="14" customFormat="1" ht="12.75" customHeight="1" x14ac:dyDescent="0.2">
      <c r="C57" s="17"/>
      <c r="D57" s="18" t="s">
        <v>178</v>
      </c>
    </row>
    <row r="58" spans="3:4" s="14" customFormat="1" ht="12.75" customHeight="1" x14ac:dyDescent="0.2">
      <c r="C58" s="17"/>
      <c r="D58" s="18" t="s">
        <v>179</v>
      </c>
    </row>
    <row r="59" spans="3:4" s="14" customFormat="1" ht="12.75" customHeight="1" x14ac:dyDescent="0.2">
      <c r="C59" s="17"/>
      <c r="D59" s="18" t="s">
        <v>169</v>
      </c>
    </row>
    <row r="60" spans="3:4" s="14" customFormat="1" ht="12.75" customHeight="1" x14ac:dyDescent="0.2">
      <c r="C60" s="17"/>
      <c r="D60" s="18" t="s">
        <v>170</v>
      </c>
    </row>
    <row r="61" spans="3:4" s="14" customFormat="1" ht="12.75" customHeight="1" x14ac:dyDescent="0.2">
      <c r="C61" s="17"/>
      <c r="D61" s="18" t="s">
        <v>171</v>
      </c>
    </row>
    <row r="62" spans="3:4" s="14" customFormat="1" ht="12.75" customHeight="1" x14ac:dyDescent="0.2">
      <c r="C62" s="17"/>
      <c r="D62" s="18" t="s">
        <v>172</v>
      </c>
    </row>
    <row r="63" spans="3:4" s="14" customFormat="1" ht="12.75" customHeight="1" x14ac:dyDescent="0.2">
      <c r="C63" s="17"/>
      <c r="D63" s="18" t="s">
        <v>173</v>
      </c>
    </row>
    <row r="64" spans="3:4" s="14" customFormat="1" ht="12.75" customHeight="1" x14ac:dyDescent="0.2">
      <c r="C64" s="17"/>
      <c r="D64" s="18" t="s">
        <v>174</v>
      </c>
    </row>
    <row r="65" spans="3:4" s="14" customFormat="1" ht="12.75" customHeight="1" x14ac:dyDescent="0.2">
      <c r="C65" s="17"/>
      <c r="D65" s="18" t="s">
        <v>175</v>
      </c>
    </row>
    <row r="66" spans="3:4" s="14" customFormat="1" ht="12.75" customHeight="1" x14ac:dyDescent="0.2">
      <c r="C66" s="17"/>
      <c r="D66" s="9" t="s">
        <v>216</v>
      </c>
    </row>
    <row r="67" spans="3:4" s="14" customFormat="1" ht="12.75" customHeight="1" x14ac:dyDescent="0.2">
      <c r="C67" s="17"/>
      <c r="D67" s="9" t="s">
        <v>217</v>
      </c>
    </row>
    <row r="68" spans="3:4" s="14" customFormat="1" ht="12.75" customHeight="1" x14ac:dyDescent="0.2">
      <c r="C68" s="17"/>
      <c r="D68" s="9" t="s">
        <v>218</v>
      </c>
    </row>
    <row r="69" spans="3:4" s="14" customFormat="1" ht="12.75" customHeight="1" x14ac:dyDescent="0.2">
      <c r="C69" s="17"/>
      <c r="D69" s="1385" t="s">
        <v>990</v>
      </c>
    </row>
    <row r="70" spans="3:4" s="14" customFormat="1" ht="12.75" customHeight="1" x14ac:dyDescent="0.2">
      <c r="C70" s="19"/>
      <c r="D70" s="1385" t="s">
        <v>991</v>
      </c>
    </row>
    <row r="71" spans="3:4" s="14" customFormat="1" ht="12.75" customHeight="1" x14ac:dyDescent="0.2">
      <c r="C71" s="19"/>
      <c r="D71" s="1385" t="s">
        <v>992</v>
      </c>
    </row>
    <row r="72" spans="3:4" s="14" customFormat="1" ht="12.75" customHeight="1" x14ac:dyDescent="0.2">
      <c r="C72" s="19"/>
      <c r="D72" s="1385" t="s">
        <v>993</v>
      </c>
    </row>
    <row r="73" spans="3:4" s="14" customFormat="1" ht="12.75" customHeight="1" x14ac:dyDescent="0.2">
      <c r="C73" s="19"/>
      <c r="D73" s="1385" t="s">
        <v>994</v>
      </c>
    </row>
    <row r="74" spans="3:4" s="14" customFormat="1" ht="12.75" customHeight="1" x14ac:dyDescent="0.2">
      <c r="C74" s="19"/>
      <c r="D74" s="9" t="s">
        <v>184</v>
      </c>
    </row>
    <row r="75" spans="3:4" s="14" customFormat="1" ht="12.75" customHeight="1" x14ac:dyDescent="0.2">
      <c r="C75" s="19"/>
      <c r="D75" s="9" t="s">
        <v>185</v>
      </c>
    </row>
    <row r="76" spans="3:4" s="14" customFormat="1" ht="12.75" customHeight="1" x14ac:dyDescent="0.2">
      <c r="C76" s="19"/>
      <c r="D76" s="20" t="s">
        <v>215</v>
      </c>
    </row>
    <row r="77" spans="3:4" s="14" customFormat="1" ht="12.75" customHeight="1" x14ac:dyDescent="0.2">
      <c r="C77" s="19"/>
      <c r="D77" s="20" t="s">
        <v>187</v>
      </c>
    </row>
    <row r="78" spans="3:4" s="14" customFormat="1" ht="12.75" customHeight="1" x14ac:dyDescent="0.2">
      <c r="C78" s="19"/>
      <c r="D78" s="20" t="s">
        <v>188</v>
      </c>
    </row>
    <row r="79" spans="3:4" s="14" customFormat="1" ht="12.75" customHeight="1" x14ac:dyDescent="0.2">
      <c r="C79" s="19"/>
      <c r="D79" s="20" t="s">
        <v>281</v>
      </c>
    </row>
    <row r="80" spans="3:4" s="14" customFormat="1" ht="12.75" customHeight="1" x14ac:dyDescent="0.2">
      <c r="C80" s="19"/>
      <c r="D80" s="20" t="s">
        <v>189</v>
      </c>
    </row>
    <row r="81" spans="3:10" s="14" customFormat="1" ht="12.75" customHeight="1" x14ac:dyDescent="0.2">
      <c r="C81" s="19"/>
      <c r="D81" s="9">
        <v>1</v>
      </c>
    </row>
    <row r="82" spans="3:10" s="14" customFormat="1" ht="12.75" customHeight="1" x14ac:dyDescent="0.2">
      <c r="C82" s="19"/>
      <c r="D82" s="9">
        <v>2</v>
      </c>
    </row>
    <row r="83" spans="3:10" s="14" customFormat="1" ht="12.75" customHeight="1" x14ac:dyDescent="0.2">
      <c r="C83" s="19"/>
      <c r="D83" s="9">
        <v>3</v>
      </c>
    </row>
    <row r="84" spans="3:10" s="14" customFormat="1" ht="12.75" customHeight="1" x14ac:dyDescent="0.2">
      <c r="C84" s="19"/>
      <c r="D84" s="9">
        <v>4</v>
      </c>
    </row>
    <row r="85" spans="3:10" s="14" customFormat="1" ht="12.75" customHeight="1" x14ac:dyDescent="0.2">
      <c r="C85" s="19"/>
      <c r="D85" s="9">
        <v>5</v>
      </c>
    </row>
    <row r="86" spans="3:10" s="14" customFormat="1" ht="12.75" customHeight="1" x14ac:dyDescent="0.2">
      <c r="C86" s="19"/>
      <c r="D86" s="9">
        <v>6</v>
      </c>
    </row>
    <row r="87" spans="3:10" s="14" customFormat="1" ht="12.75" customHeight="1" x14ac:dyDescent="0.2">
      <c r="C87" s="19"/>
      <c r="D87" s="9">
        <v>7</v>
      </c>
    </row>
    <row r="88" spans="3:10" s="14" customFormat="1" ht="12.75" customHeight="1" x14ac:dyDescent="0.2">
      <c r="D88" s="9">
        <v>8</v>
      </c>
    </row>
    <row r="89" spans="3:10" s="14" customFormat="1" ht="12.75" customHeight="1" x14ac:dyDescent="0.2">
      <c r="D89" s="9">
        <v>9</v>
      </c>
    </row>
    <row r="90" spans="3:10" s="14" customFormat="1" ht="12.75" customHeight="1" x14ac:dyDescent="0.2">
      <c r="D90" s="9">
        <v>10</v>
      </c>
    </row>
    <row r="91" spans="3:10" s="14" customFormat="1" ht="12.75" customHeight="1" x14ac:dyDescent="0.2">
      <c r="D91" s="9">
        <v>11</v>
      </c>
    </row>
    <row r="92" spans="3:10" s="14" customFormat="1" ht="12.75" customHeight="1" x14ac:dyDescent="0.2">
      <c r="D92" s="9">
        <v>12</v>
      </c>
      <c r="E92" s="21"/>
      <c r="F92" s="22"/>
      <c r="G92" s="6"/>
      <c r="H92" s="6"/>
      <c r="I92" s="6"/>
      <c r="J92" s="6"/>
    </row>
    <row r="93" spans="3:10" s="14" customFormat="1" ht="12.75" customHeight="1" x14ac:dyDescent="0.2">
      <c r="D93" s="9">
        <v>13</v>
      </c>
    </row>
    <row r="94" spans="3:10" s="14" customFormat="1" ht="12.75" customHeight="1" x14ac:dyDescent="0.2">
      <c r="D94" s="9">
        <v>14</v>
      </c>
    </row>
    <row r="95" spans="3:10" s="14" customFormat="1" ht="12.75" customHeight="1" x14ac:dyDescent="0.2">
      <c r="D95" s="854">
        <v>15</v>
      </c>
    </row>
    <row r="96" spans="3:10" s="16" customFormat="1" ht="12.75" customHeight="1" x14ac:dyDescent="0.2">
      <c r="C96" s="14"/>
      <c r="D96" s="854">
        <v>16</v>
      </c>
    </row>
    <row r="97" spans="3:22" s="14" customFormat="1" ht="12.75" customHeight="1" x14ac:dyDescent="0.2">
      <c r="C97" s="16"/>
      <c r="D97" s="16"/>
    </row>
    <row r="98" spans="3:22" s="14" customFormat="1" ht="12.75" customHeight="1" x14ac:dyDescent="0.2"/>
    <row r="99" spans="3:22" s="14" customFormat="1" ht="12.75" customHeight="1" x14ac:dyDescent="0.2"/>
    <row r="100" spans="3:22" s="14" customFormat="1" ht="12.75" customHeight="1" x14ac:dyDescent="0.2"/>
    <row r="101" spans="3:22" s="16" customFormat="1" ht="12.75" customHeight="1" x14ac:dyDescent="0.2">
      <c r="C101" s="14"/>
      <c r="D101" s="14"/>
    </row>
    <row r="102" spans="3:22" s="14" customFormat="1" ht="12.75" customHeight="1" x14ac:dyDescent="0.2">
      <c r="C102" s="16"/>
      <c r="D102" s="16"/>
    </row>
    <row r="103" spans="3:22" s="14" customFormat="1" ht="12.75" customHeight="1" x14ac:dyDescent="0.2"/>
    <row r="104" spans="3:22" s="14" customFormat="1" ht="12.75" customHeight="1" x14ac:dyDescent="0.2">
      <c r="E104" s="16"/>
      <c r="F104" s="16"/>
      <c r="G104" s="16"/>
      <c r="H104" s="16"/>
      <c r="I104" s="16"/>
      <c r="J104" s="16"/>
    </row>
    <row r="105" spans="3:22" s="14" customFormat="1" ht="12.75" customHeight="1" x14ac:dyDescent="0.2">
      <c r="D105" s="16"/>
      <c r="E105" s="16"/>
      <c r="F105" s="16"/>
      <c r="G105" s="16"/>
      <c r="H105" s="16"/>
      <c r="I105" s="16"/>
      <c r="J105" s="16"/>
    </row>
    <row r="106" spans="3:22" s="16" customFormat="1" ht="12.75" customHeight="1" x14ac:dyDescent="0.2">
      <c r="C106" s="14"/>
      <c r="E106" s="7"/>
      <c r="F106" s="7"/>
      <c r="G106" s="7"/>
      <c r="H106" s="7"/>
      <c r="I106" s="7"/>
      <c r="J106" s="7"/>
      <c r="K106" s="7"/>
      <c r="L106" s="7"/>
      <c r="M106" s="7"/>
    </row>
    <row r="107" spans="3:22" ht="12.75" customHeight="1" x14ac:dyDescent="0.2">
      <c r="C107" s="16"/>
      <c r="D107" s="7"/>
      <c r="T107" s="14"/>
      <c r="U107" s="14"/>
      <c r="V107" s="14"/>
    </row>
    <row r="108" spans="3:22" ht="12.75" customHeight="1" x14ac:dyDescent="0.2">
      <c r="T108" s="14"/>
      <c r="U108" s="14"/>
      <c r="V108" s="14"/>
    </row>
    <row r="109" spans="3:22" ht="12.75" customHeight="1" x14ac:dyDescent="0.2">
      <c r="T109" s="14"/>
      <c r="U109" s="14"/>
      <c r="V109" s="14"/>
    </row>
    <row r="110" spans="3:22" ht="12.75" customHeight="1" x14ac:dyDescent="0.2">
      <c r="T110" s="14"/>
      <c r="U110" s="14"/>
      <c r="V110" s="14"/>
    </row>
    <row r="111" spans="3:22" ht="12.75" customHeight="1" x14ac:dyDescent="0.2">
      <c r="T111" s="14"/>
      <c r="U111" s="14"/>
      <c r="V111" s="14"/>
    </row>
    <row r="112" spans="3:22" ht="12.75" customHeight="1" x14ac:dyDescent="0.2">
      <c r="T112" s="14"/>
      <c r="U112" s="14"/>
      <c r="V112" s="14"/>
    </row>
    <row r="113" spans="20:22" ht="12.75" customHeight="1" x14ac:dyDescent="0.2">
      <c r="T113" s="14"/>
      <c r="U113" s="14"/>
      <c r="V113" s="14"/>
    </row>
    <row r="114" spans="20:22" ht="12.75" customHeight="1" x14ac:dyDescent="0.2">
      <c r="T114" s="14"/>
      <c r="U114" s="14"/>
      <c r="V114" s="14"/>
    </row>
    <row r="115" spans="20:22" ht="12.75" customHeight="1" x14ac:dyDescent="0.2"/>
    <row r="116" spans="20:22" ht="12.75" customHeight="1" x14ac:dyDescent="0.2"/>
    <row r="117" spans="20:22" ht="12.75" customHeight="1" x14ac:dyDescent="0.2"/>
    <row r="118" spans="20:22" ht="12.75" customHeight="1" x14ac:dyDescent="0.2"/>
    <row r="119" spans="20:22" ht="12.75" customHeight="1" x14ac:dyDescent="0.2"/>
    <row r="120" spans="20:22" ht="12.75" customHeight="1" x14ac:dyDescent="0.2"/>
    <row r="121" spans="20:22" ht="12.75" customHeight="1" x14ac:dyDescent="0.2"/>
    <row r="122" spans="20:22" ht="12.75" customHeight="1" x14ac:dyDescent="0.2"/>
    <row r="123" spans="20:22" ht="12.75" customHeight="1" x14ac:dyDescent="0.2"/>
    <row r="124" spans="20:22" ht="12.75" customHeight="1" x14ac:dyDescent="0.2"/>
    <row r="125" spans="20:22" ht="12.75" customHeight="1" x14ac:dyDescent="0.2"/>
    <row r="126" spans="20:22" ht="12.75" customHeight="1" x14ac:dyDescent="0.2"/>
    <row r="127" spans="20:22" ht="12.75" customHeight="1" x14ac:dyDescent="0.2"/>
    <row r="128" spans="20:22"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sheetData>
  <sheetProtection algorithmName="SHA-512" hashValue="EM5/AgEAocE0epUNLUv1zjYl6kKZtkc97Qok738fk9/BvONaU+wlhf6AH8mVfpCay0p7QoQ4aSfuwDNIy2jxpQ==" saltValue="iKlqz9LMd2HVb+iF5RTKWA==" spinCount="100000" sheet="1" objects="1" scenarios="1"/>
  <phoneticPr fontId="5" type="noConversion"/>
  <dataValidations count="1">
    <dataValidation type="list" allowBlank="1" showInputMessage="1" showErrorMessage="1" sqref="F20:J20 F39:J39 F15:J15 F29:J29">
      <formula1>$D$54:$D$96</formula1>
    </dataValidation>
  </dataValidations>
  <pageMargins left="0.75" right="0.75" top="1" bottom="1" header="0.5" footer="0.5"/>
  <pageSetup paperSize="9" scale="76" orientation="landscape" r:id="rId1"/>
  <headerFooter alignWithMargins="0">
    <oddHeader>&amp;L&amp;"Arial,Vet"&amp;F&amp;R&amp;"Arial,Vet"&amp;A</oddHeader>
    <oddFooter>&amp;L&amp;"Arial,Vet"keizer / goedhart&amp;C&amp;"Arial,Vet"pagina &amp;P&amp;R&amp;"Arial,Vet"&amp;D</odd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22</vt:i4>
      </vt:variant>
      <vt:variant>
        <vt:lpstr>Benoemde bereiken</vt:lpstr>
      </vt:variant>
      <vt:variant>
        <vt:i4>34</vt:i4>
      </vt:variant>
    </vt:vector>
  </HeadingPairs>
  <TitlesOfParts>
    <vt:vector size="56" baseType="lpstr">
      <vt:lpstr>toel</vt:lpstr>
      <vt:lpstr>geg ll</vt:lpstr>
      <vt:lpstr>pers</vt:lpstr>
      <vt:lpstr>peild SBO</vt:lpstr>
      <vt:lpstr>overdr SO</vt:lpstr>
      <vt:lpstr>peild SO</vt:lpstr>
      <vt:lpstr>sal pers SWV</vt:lpstr>
      <vt:lpstr>mat</vt:lpstr>
      <vt:lpstr>programma's</vt:lpstr>
      <vt:lpstr>mip</vt:lpstr>
      <vt:lpstr>act</vt:lpstr>
      <vt:lpstr>begr</vt:lpstr>
      <vt:lpstr>bal</vt:lpstr>
      <vt:lpstr>liq</vt:lpstr>
      <vt:lpstr>ken</vt:lpstr>
      <vt:lpstr>graf</vt:lpstr>
      <vt:lpstr>tab</vt:lpstr>
      <vt:lpstr>saltab</vt:lpstr>
      <vt:lpstr>SBO</vt:lpstr>
      <vt:lpstr>bas LO</vt:lpstr>
      <vt:lpstr>bas ZO</vt:lpstr>
      <vt:lpstr>hlpbl</vt:lpstr>
      <vt:lpstr>act!Afdrukbereik</vt:lpstr>
      <vt:lpstr>bal!Afdrukbereik</vt:lpstr>
      <vt:lpstr>'bas LO'!Afdrukbereik</vt:lpstr>
      <vt:lpstr>'bas ZO'!Afdrukbereik</vt:lpstr>
      <vt:lpstr>begr!Afdrukbereik</vt:lpstr>
      <vt:lpstr>'geg ll'!Afdrukbereik</vt:lpstr>
      <vt:lpstr>graf!Afdrukbereik</vt:lpstr>
      <vt:lpstr>hlpbl!Afdrukbereik</vt:lpstr>
      <vt:lpstr>ken!Afdrukbereik</vt:lpstr>
      <vt:lpstr>liq!Afdrukbereik</vt:lpstr>
      <vt:lpstr>mat!Afdrukbereik</vt:lpstr>
      <vt:lpstr>mip!Afdrukbereik</vt:lpstr>
      <vt:lpstr>'overdr SO'!Afdrukbereik</vt:lpstr>
      <vt:lpstr>'peild SBO'!Afdrukbereik</vt:lpstr>
      <vt:lpstr>'peild SO'!Afdrukbereik</vt:lpstr>
      <vt:lpstr>pers!Afdrukbereik</vt:lpstr>
      <vt:lpstr>'programma''s'!Afdrukbereik</vt:lpstr>
      <vt:lpstr>'sal pers SWV'!Afdrukbereik</vt:lpstr>
      <vt:lpstr>saltab!Afdrukbereik</vt:lpstr>
      <vt:lpstr>SBO!Afdrukbereik</vt:lpstr>
      <vt:lpstr>tab!Afdrukbereik</vt:lpstr>
      <vt:lpstr>toel!Afdrukbereik</vt:lpstr>
      <vt:lpstr>basisbedragMat</vt:lpstr>
      <vt:lpstr>basisbedragPers1718</vt:lpstr>
      <vt:lpstr>basisbedragPers1819</vt:lpstr>
      <vt:lpstr>categorieMat</vt:lpstr>
      <vt:lpstr>categorieMat8jreo</vt:lpstr>
      <vt:lpstr>categoriePers</vt:lpstr>
      <vt:lpstr>categoriePers8jreo</vt:lpstr>
      <vt:lpstr>salaris2016</vt:lpstr>
      <vt:lpstr>salaris2018sept</vt:lpstr>
      <vt:lpstr>salaris2019</vt:lpstr>
      <vt:lpstr>salaris2020</vt:lpstr>
      <vt:lpstr>verhoudingstabel_LB</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MJB SWV Passend Onderwijs PO 2014</dc:title>
  <dc:creator>Keizer/Goedhart</dc:creator>
  <cp:lastModifiedBy>B Keizer</cp:lastModifiedBy>
  <cp:lastPrinted>2018-09-23T10:47:49Z</cp:lastPrinted>
  <dcterms:created xsi:type="dcterms:W3CDTF">2000-01-17T20:34:37Z</dcterms:created>
  <dcterms:modified xsi:type="dcterms:W3CDTF">2018-09-23T12:26:45Z</dcterms:modified>
</cp:coreProperties>
</file>